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aveExternalLinkValues="0" defaultThemeVersion="123820"/>
  <bookViews>
    <workbookView xWindow="120" yWindow="45" windowWidth="15135" windowHeight="7650" firstSheet="1" activeTab="3"/>
  </bookViews>
  <sheets>
    <sheet name="BMI child" sheetId="121" r:id="rId1"/>
    <sheet name="child TER" sheetId="122" r:id="rId2"/>
    <sheet name="child" sheetId="123" r:id="rId3"/>
    <sheet name="I&amp;O" sheetId="98" r:id="rId4"/>
    <sheet name="Basic diet cal" sheetId="81" r:id="rId5"/>
    <sheet name="Diet chart" sheetId="116" r:id="rId6"/>
    <sheet name="Nutri Dashb" sheetId="97" r:id="rId7"/>
    <sheet name="RDAs -adults" sheetId="99" r:id="rId8"/>
    <sheet name="RDA-child" sheetId="111" r:id="rId9"/>
    <sheet name="Adults" sheetId="117" r:id="rId10"/>
    <sheet name="Oils" sheetId="118" r:id="rId11"/>
    <sheet name="Sheet1" sheetId="119" r:id="rId12"/>
    <sheet name="Sheet2" sheetId="120" r:id="rId13"/>
  </sheets>
  <definedNames>
    <definedName name="_xlnm.Database" localSheetId="4">#REF!</definedName>
    <definedName name="_xlnm.Database" localSheetId="0">#REF!</definedName>
    <definedName name="_xlnm.Database" localSheetId="1">#REF!</definedName>
    <definedName name="_xlnm.Database" localSheetId="3">#REF!</definedName>
    <definedName name="_xlnm.Database" localSheetId="6">#REF!</definedName>
    <definedName name="_xlnm.Database">#REF!</definedName>
    <definedName name="import" localSheetId="0">#REF!</definedName>
    <definedName name="import" localSheetId="1">#REF!</definedName>
    <definedName name="import" localSheetId="3">#REF!</definedName>
    <definedName name="import" localSheetId="6">#REF!</definedName>
    <definedName name="import">#REF!</definedName>
    <definedName name="NIN" localSheetId="0">#REF!</definedName>
    <definedName name="NIN" localSheetId="1">#REF!</definedName>
    <definedName name="NIN" localSheetId="3">#REF!</definedName>
    <definedName name="NIN" localSheetId="6">#REF!</definedName>
    <definedName name="NIN">#REF!</definedName>
    <definedName name="NSIdata" localSheetId="0">#REF!</definedName>
    <definedName name="NSIdata" localSheetId="1">#REF!</definedName>
    <definedName name="NSIdata" localSheetId="3">#REF!</definedName>
    <definedName name="NSIdata" localSheetId="6">#REF!</definedName>
    <definedName name="NSIdata">#REF!</definedName>
    <definedName name="_xlnm.Print_Area" localSheetId="0">'BMI child'!$B$1:$S$196</definedName>
  </definedNames>
  <calcPr calcId="124519" iterate="1"/>
</workbook>
</file>

<file path=xl/calcChain.xml><?xml version="1.0" encoding="utf-8"?>
<calcChain xmlns="http://schemas.openxmlformats.org/spreadsheetml/2006/main">
  <c r="D137" i="98"/>
  <c r="D138"/>
  <c r="D139"/>
  <c r="D140"/>
  <c r="D141"/>
  <c r="B4" i="111" l="1"/>
  <c r="B3"/>
  <c r="H52" i="122"/>
  <c r="G52"/>
  <c r="F52"/>
  <c r="E52"/>
  <c r="D52"/>
  <c r="C52"/>
  <c r="B52"/>
  <c r="H51"/>
  <c r="G51"/>
  <c r="F51"/>
  <c r="E51"/>
  <c r="D51"/>
  <c r="C51"/>
  <c r="B51"/>
  <c r="I46"/>
  <c r="H46"/>
  <c r="G46"/>
  <c r="F46"/>
  <c r="E46"/>
  <c r="D46"/>
  <c r="C46"/>
  <c r="I45"/>
  <c r="H45"/>
  <c r="G45"/>
  <c r="F45"/>
  <c r="E45"/>
  <c r="D45"/>
  <c r="C45"/>
  <c r="I44"/>
  <c r="H44"/>
  <c r="G44"/>
  <c r="F44"/>
  <c r="E44"/>
  <c r="D44"/>
  <c r="C44"/>
  <c r="I43"/>
  <c r="H43"/>
  <c r="G43"/>
  <c r="F43"/>
  <c r="E43"/>
  <c r="D43"/>
  <c r="C43"/>
  <c r="B28"/>
  <c r="B27"/>
  <c r="B25"/>
  <c r="D36" s="1"/>
  <c r="B5" i="123"/>
  <c r="B33" i="122"/>
  <c r="C30"/>
  <c r="B30"/>
  <c r="B26"/>
  <c r="B4" i="123"/>
  <c r="C1"/>
  <c r="AL39" i="122"/>
  <c r="M22"/>
  <c r="N22" s="1"/>
  <c r="L22"/>
  <c r="K22"/>
  <c r="Q21"/>
  <c r="M21"/>
  <c r="N21" s="1"/>
  <c r="L21"/>
  <c r="K21"/>
  <c r="Q20"/>
  <c r="N20"/>
  <c r="M20"/>
  <c r="K20"/>
  <c r="L20" s="1"/>
  <c r="Q19"/>
  <c r="N19"/>
  <c r="M19"/>
  <c r="K19"/>
  <c r="L19" s="1"/>
  <c r="Q18"/>
  <c r="M18"/>
  <c r="N18" s="1"/>
  <c r="L18"/>
  <c r="K18"/>
  <c r="Q17"/>
  <c r="M17"/>
  <c r="N17" s="1"/>
  <c r="L17"/>
  <c r="K17"/>
  <c r="Q16"/>
  <c r="M16"/>
  <c r="N16" s="1"/>
  <c r="K16"/>
  <c r="L16" s="1"/>
  <c r="Q15"/>
  <c r="N15"/>
  <c r="M15"/>
  <c r="K15"/>
  <c r="L15" s="1"/>
  <c r="Q14"/>
  <c r="M14"/>
  <c r="N14" s="1"/>
  <c r="K14"/>
  <c r="L14" s="1"/>
  <c r="Q13"/>
  <c r="M13"/>
  <c r="N13" s="1"/>
  <c r="L13"/>
  <c r="K13"/>
  <c r="Q12"/>
  <c r="M12"/>
  <c r="N12" s="1"/>
  <c r="K12"/>
  <c r="L12" s="1"/>
  <c r="Q11"/>
  <c r="N11"/>
  <c r="M11"/>
  <c r="K11"/>
  <c r="L11" s="1"/>
  <c r="Q10"/>
  <c r="K10"/>
  <c r="L10" s="1"/>
  <c r="J10"/>
  <c r="H10"/>
  <c r="M10" s="1"/>
  <c r="N10" s="1"/>
  <c r="D10"/>
  <c r="E10" s="1"/>
  <c r="Q9"/>
  <c r="L9"/>
  <c r="K9"/>
  <c r="J9"/>
  <c r="H9"/>
  <c r="M9" s="1"/>
  <c r="N9" s="1"/>
  <c r="E9"/>
  <c r="D9"/>
  <c r="Q8"/>
  <c r="K8"/>
  <c r="L8" s="1"/>
  <c r="J8"/>
  <c r="H8"/>
  <c r="M8" s="1"/>
  <c r="N8" s="1"/>
  <c r="D8"/>
  <c r="E8" s="1"/>
  <c r="Q7"/>
  <c r="K7"/>
  <c r="L7" s="1"/>
  <c r="J7"/>
  <c r="H7"/>
  <c r="M7" s="1"/>
  <c r="N7" s="1"/>
  <c r="D7"/>
  <c r="E7" s="1"/>
  <c r="K6"/>
  <c r="L6" s="1"/>
  <c r="J6"/>
  <c r="H6"/>
  <c r="M6" s="1"/>
  <c r="N6" s="1"/>
  <c r="D6"/>
  <c r="E6" s="1"/>
  <c r="B31" l="1"/>
  <c r="B36"/>
  <c r="B37" s="1"/>
  <c r="B38" s="1"/>
  <c r="B19" i="123" s="1"/>
  <c r="B20" s="1"/>
  <c r="C36" i="122"/>
  <c r="J183" i="81"/>
  <c r="H183"/>
  <c r="B53" i="122" l="1"/>
  <c r="B12" i="123" s="1"/>
  <c r="B32" i="122"/>
  <c r="B9" i="123" s="1"/>
  <c r="B48" i="122" l="1"/>
  <c r="B49"/>
  <c r="B47" s="1"/>
  <c r="B11" i="123" s="1"/>
  <c r="AG47" i="116"/>
  <c r="AF47"/>
  <c r="AE47"/>
  <c r="AD47"/>
  <c r="AC47"/>
  <c r="AB47"/>
  <c r="AA47"/>
  <c r="Z47"/>
  <c r="Y47"/>
  <c r="X47"/>
  <c r="W47"/>
  <c r="V47"/>
  <c r="AE48"/>
  <c r="AA48"/>
  <c r="Y48"/>
  <c r="W48"/>
  <c r="V48"/>
  <c r="AG25"/>
  <c r="AC25"/>
  <c r="Y25"/>
  <c r="AG24"/>
  <c r="AC24"/>
  <c r="Y24"/>
  <c r="B23"/>
  <c r="AF25"/>
  <c r="O208" i="81"/>
  <c r="N208"/>
  <c r="K208"/>
  <c r="J208"/>
  <c r="H208"/>
  <c r="AC48" i="116" l="1"/>
  <c r="AG48"/>
  <c r="W24"/>
  <c r="AE24"/>
  <c r="AA25"/>
  <c r="Z48"/>
  <c r="AD48"/>
  <c r="AA24"/>
  <c r="W25"/>
  <c r="AE25"/>
  <c r="X48"/>
  <c r="AB48"/>
  <c r="AF48"/>
  <c r="V24"/>
  <c r="B24" s="1"/>
  <c r="Z24"/>
  <c r="AD24"/>
  <c r="V25"/>
  <c r="B25" s="1"/>
  <c r="Z25"/>
  <c r="AD25"/>
  <c r="X24"/>
  <c r="AB24"/>
  <c r="AF24"/>
  <c r="X25"/>
  <c r="AB25"/>
  <c r="G220" i="81"/>
  <c r="G222"/>
  <c r="G221"/>
  <c r="C85" i="98"/>
  <c r="D136"/>
  <c r="H188" i="81" l="1"/>
  <c r="B12" i="117"/>
  <c r="J189" i="81"/>
  <c r="J188"/>
  <c r="E180"/>
  <c r="D202" i="98" l="1"/>
  <c r="M72" i="116"/>
  <c r="L72"/>
  <c r="K72"/>
  <c r="J72"/>
  <c r="I72"/>
  <c r="H72"/>
  <c r="G72"/>
  <c r="F72"/>
  <c r="E72"/>
  <c r="D72"/>
  <c r="C72"/>
  <c r="M71"/>
  <c r="L71"/>
  <c r="K71"/>
  <c r="J71"/>
  <c r="I71"/>
  <c r="H71"/>
  <c r="G71"/>
  <c r="F71"/>
  <c r="E71"/>
  <c r="D71"/>
  <c r="C71"/>
  <c r="M70"/>
  <c r="L70"/>
  <c r="K70"/>
  <c r="J70"/>
  <c r="I70"/>
  <c r="H70"/>
  <c r="G70"/>
  <c r="F70"/>
  <c r="E70"/>
  <c r="D70"/>
  <c r="C70"/>
  <c r="M69"/>
  <c r="L69"/>
  <c r="K69"/>
  <c r="J69"/>
  <c r="I69"/>
  <c r="H69"/>
  <c r="G69"/>
  <c r="F69"/>
  <c r="E69"/>
  <c r="D69"/>
  <c r="C69"/>
  <c r="M68"/>
  <c r="L68"/>
  <c r="K68"/>
  <c r="J68"/>
  <c r="I68"/>
  <c r="H68"/>
  <c r="G68"/>
  <c r="F68"/>
  <c r="E68"/>
  <c r="D68"/>
  <c r="C68"/>
  <c r="M67"/>
  <c r="L67"/>
  <c r="K67"/>
  <c r="J67"/>
  <c r="I67"/>
  <c r="H67"/>
  <c r="G67"/>
  <c r="F67"/>
  <c r="E67"/>
  <c r="D67"/>
  <c r="C67"/>
  <c r="M66"/>
  <c r="L66"/>
  <c r="K66"/>
  <c r="J66"/>
  <c r="I66"/>
  <c r="H66"/>
  <c r="G66"/>
  <c r="F66"/>
  <c r="E66"/>
  <c r="D66"/>
  <c r="C66"/>
  <c r="M65"/>
  <c r="L65"/>
  <c r="K65"/>
  <c r="J65"/>
  <c r="I65"/>
  <c r="H65"/>
  <c r="G65"/>
  <c r="F65"/>
  <c r="E65"/>
  <c r="D65"/>
  <c r="C65"/>
  <c r="M64"/>
  <c r="L64"/>
  <c r="K64"/>
  <c r="J64"/>
  <c r="I64"/>
  <c r="H64"/>
  <c r="G64"/>
  <c r="F64"/>
  <c r="E64"/>
  <c r="D64"/>
  <c r="C64"/>
  <c r="M63"/>
  <c r="L63"/>
  <c r="K63"/>
  <c r="J63"/>
  <c r="I63"/>
  <c r="H63"/>
  <c r="G63"/>
  <c r="F63"/>
  <c r="E63"/>
  <c r="D63"/>
  <c r="C63"/>
  <c r="M62"/>
  <c r="L62"/>
  <c r="K62"/>
  <c r="J62"/>
  <c r="I62"/>
  <c r="H62"/>
  <c r="G62"/>
  <c r="F62"/>
  <c r="E62"/>
  <c r="D62"/>
  <c r="C62"/>
  <c r="M61"/>
  <c r="L61"/>
  <c r="K61"/>
  <c r="J61"/>
  <c r="I61"/>
  <c r="H61"/>
  <c r="G61"/>
  <c r="F61"/>
  <c r="E61"/>
  <c r="D61"/>
  <c r="C61"/>
  <c r="M60"/>
  <c r="L60"/>
  <c r="K60"/>
  <c r="J60"/>
  <c r="I60"/>
  <c r="H60"/>
  <c r="G60"/>
  <c r="F60"/>
  <c r="E60"/>
  <c r="D60"/>
  <c r="C60"/>
  <c r="M59"/>
  <c r="L59"/>
  <c r="K59"/>
  <c r="J59"/>
  <c r="I59"/>
  <c r="H59"/>
  <c r="G59"/>
  <c r="F59"/>
  <c r="E59"/>
  <c r="D59"/>
  <c r="C59"/>
  <c r="M58"/>
  <c r="L58"/>
  <c r="K58"/>
  <c r="J58"/>
  <c r="I58"/>
  <c r="H58"/>
  <c r="G58"/>
  <c r="F58"/>
  <c r="E58"/>
  <c r="D58"/>
  <c r="C58"/>
  <c r="M57"/>
  <c r="L57"/>
  <c r="K57"/>
  <c r="J57"/>
  <c r="I57"/>
  <c r="H57"/>
  <c r="G57"/>
  <c r="F57"/>
  <c r="E57"/>
  <c r="D57"/>
  <c r="C57"/>
  <c r="M56"/>
  <c r="L56"/>
  <c r="K56"/>
  <c r="J56"/>
  <c r="I56"/>
  <c r="H56"/>
  <c r="G56"/>
  <c r="F56"/>
  <c r="E56"/>
  <c r="D56"/>
  <c r="C56"/>
  <c r="M55"/>
  <c r="L55"/>
  <c r="K55"/>
  <c r="J55"/>
  <c r="I55"/>
  <c r="H55"/>
  <c r="G55"/>
  <c r="F55"/>
  <c r="E55"/>
  <c r="D55"/>
  <c r="C55"/>
  <c r="M54"/>
  <c r="L54"/>
  <c r="K54"/>
  <c r="J54"/>
  <c r="I54"/>
  <c r="H54"/>
  <c r="G54"/>
  <c r="F54"/>
  <c r="E54"/>
  <c r="D54"/>
  <c r="C54"/>
  <c r="B72"/>
  <c r="B71"/>
  <c r="B70"/>
  <c r="B69"/>
  <c r="B68"/>
  <c r="B66"/>
  <c r="B65"/>
  <c r="B64"/>
  <c r="B63"/>
  <c r="B62"/>
  <c r="B61"/>
  <c r="B60"/>
  <c r="B59"/>
  <c r="B58"/>
  <c r="B57"/>
  <c r="B56"/>
  <c r="B55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M47"/>
  <c r="L47"/>
  <c r="K47"/>
  <c r="J47"/>
  <c r="I47"/>
  <c r="H47"/>
  <c r="G47"/>
  <c r="F47"/>
  <c r="E47"/>
  <c r="D47"/>
  <c r="C47"/>
  <c r="M46"/>
  <c r="L46"/>
  <c r="K46"/>
  <c r="J46"/>
  <c r="I46"/>
  <c r="H46"/>
  <c r="G46"/>
  <c r="F46"/>
  <c r="E46"/>
  <c r="D46"/>
  <c r="C46"/>
  <c r="M45"/>
  <c r="L45"/>
  <c r="K45"/>
  <c r="J45"/>
  <c r="I45"/>
  <c r="H45"/>
  <c r="G45"/>
  <c r="F45"/>
  <c r="E45"/>
  <c r="D45"/>
  <c r="C45"/>
  <c r="M44"/>
  <c r="L44"/>
  <c r="K44"/>
  <c r="J44"/>
  <c r="I44"/>
  <c r="H44"/>
  <c r="G44"/>
  <c r="F44"/>
  <c r="E44"/>
  <c r="D44"/>
  <c r="C44"/>
  <c r="M43"/>
  <c r="L43"/>
  <c r="K43"/>
  <c r="J43"/>
  <c r="I43"/>
  <c r="H43"/>
  <c r="G43"/>
  <c r="F43"/>
  <c r="E43"/>
  <c r="D43"/>
  <c r="C43"/>
  <c r="M42"/>
  <c r="L42"/>
  <c r="K42"/>
  <c r="J42"/>
  <c r="I42"/>
  <c r="H42"/>
  <c r="G42"/>
  <c r="F42"/>
  <c r="E42"/>
  <c r="D42"/>
  <c r="C42"/>
  <c r="M41"/>
  <c r="L41"/>
  <c r="K41"/>
  <c r="J41"/>
  <c r="I41"/>
  <c r="H41"/>
  <c r="G41"/>
  <c r="F41"/>
  <c r="E41"/>
  <c r="D41"/>
  <c r="C41"/>
  <c r="M40"/>
  <c r="L40"/>
  <c r="K40"/>
  <c r="J40"/>
  <c r="I40"/>
  <c r="H40"/>
  <c r="G40"/>
  <c r="F40"/>
  <c r="E40"/>
  <c r="D40"/>
  <c r="C40"/>
  <c r="M39"/>
  <c r="L39"/>
  <c r="K39"/>
  <c r="J39"/>
  <c r="I39"/>
  <c r="H39"/>
  <c r="G39"/>
  <c r="F39"/>
  <c r="E39"/>
  <c r="D39"/>
  <c r="C39"/>
  <c r="M38"/>
  <c r="L38"/>
  <c r="K38"/>
  <c r="J38"/>
  <c r="I38"/>
  <c r="H38"/>
  <c r="G38"/>
  <c r="F38"/>
  <c r="E38"/>
  <c r="D38"/>
  <c r="C38"/>
  <c r="M37"/>
  <c r="L37"/>
  <c r="K37"/>
  <c r="J37"/>
  <c r="I37"/>
  <c r="H37"/>
  <c r="G37"/>
  <c r="F37"/>
  <c r="E37"/>
  <c r="D37"/>
  <c r="C37"/>
  <c r="M36"/>
  <c r="L36"/>
  <c r="K36"/>
  <c r="J36"/>
  <c r="I36"/>
  <c r="H36"/>
  <c r="G36"/>
  <c r="F36"/>
  <c r="E36"/>
  <c r="D36"/>
  <c r="C36"/>
  <c r="M35"/>
  <c r="L35"/>
  <c r="K35"/>
  <c r="J35"/>
  <c r="I35"/>
  <c r="H35"/>
  <c r="G35"/>
  <c r="F35"/>
  <c r="E35"/>
  <c r="D35"/>
  <c r="C35"/>
  <c r="M34"/>
  <c r="L34"/>
  <c r="K34"/>
  <c r="J34"/>
  <c r="I34"/>
  <c r="H34"/>
  <c r="G34"/>
  <c r="F34"/>
  <c r="E34"/>
  <c r="D34"/>
  <c r="C34"/>
  <c r="M33"/>
  <c r="L33"/>
  <c r="K33"/>
  <c r="J33"/>
  <c r="I33"/>
  <c r="H33"/>
  <c r="G33"/>
  <c r="F33"/>
  <c r="E33"/>
  <c r="D33"/>
  <c r="C33"/>
  <c r="M32"/>
  <c r="L32"/>
  <c r="K32"/>
  <c r="J32"/>
  <c r="I32"/>
  <c r="H32"/>
  <c r="G32"/>
  <c r="F32"/>
  <c r="E32"/>
  <c r="D32"/>
  <c r="C32"/>
  <c r="M31"/>
  <c r="L31"/>
  <c r="K31"/>
  <c r="J31"/>
  <c r="I31"/>
  <c r="H31"/>
  <c r="G31"/>
  <c r="F31"/>
  <c r="E31"/>
  <c r="D31"/>
  <c r="C31"/>
  <c r="B49"/>
  <c r="B48"/>
  <c r="B47"/>
  <c r="B46"/>
  <c r="B45"/>
  <c r="B44"/>
  <c r="B43"/>
  <c r="B42"/>
  <c r="B40"/>
  <c r="B39"/>
  <c r="B38"/>
  <c r="B37"/>
  <c r="B36"/>
  <c r="B35"/>
  <c r="B34"/>
  <c r="B33"/>
  <c r="B32"/>
  <c r="M26"/>
  <c r="L26"/>
  <c r="K26"/>
  <c r="J26"/>
  <c r="I26"/>
  <c r="H26"/>
  <c r="G26"/>
  <c r="F26"/>
  <c r="E26"/>
  <c r="D26"/>
  <c r="C26"/>
  <c r="M25"/>
  <c r="L25"/>
  <c r="K25"/>
  <c r="J25"/>
  <c r="I25"/>
  <c r="H25"/>
  <c r="G25"/>
  <c r="F25"/>
  <c r="E25"/>
  <c r="D25"/>
  <c r="C25"/>
  <c r="M24"/>
  <c r="L24"/>
  <c r="K24"/>
  <c r="J24"/>
  <c r="I24"/>
  <c r="H24"/>
  <c r="G24"/>
  <c r="F24"/>
  <c r="E24"/>
  <c r="D24"/>
  <c r="C24"/>
  <c r="M23"/>
  <c r="L23"/>
  <c r="K23"/>
  <c r="J23"/>
  <c r="I23"/>
  <c r="H23"/>
  <c r="G23"/>
  <c r="F23"/>
  <c r="E23"/>
  <c r="D23"/>
  <c r="C23"/>
  <c r="M22"/>
  <c r="L22"/>
  <c r="K22"/>
  <c r="J22"/>
  <c r="I22"/>
  <c r="H22"/>
  <c r="G22"/>
  <c r="F22"/>
  <c r="E22"/>
  <c r="D22"/>
  <c r="C22"/>
  <c r="M21"/>
  <c r="L21"/>
  <c r="K21"/>
  <c r="J21"/>
  <c r="I21"/>
  <c r="H21"/>
  <c r="G21"/>
  <c r="F21"/>
  <c r="E21"/>
  <c r="D21"/>
  <c r="C21"/>
  <c r="M20"/>
  <c r="L20"/>
  <c r="K20"/>
  <c r="J20"/>
  <c r="I20"/>
  <c r="H20"/>
  <c r="G20"/>
  <c r="F20"/>
  <c r="E20"/>
  <c r="D20"/>
  <c r="C20"/>
  <c r="M19"/>
  <c r="L19"/>
  <c r="K19"/>
  <c r="J19"/>
  <c r="I19"/>
  <c r="H19"/>
  <c r="G19"/>
  <c r="F19"/>
  <c r="E19"/>
  <c r="D19"/>
  <c r="C19"/>
  <c r="M18"/>
  <c r="L18"/>
  <c r="K18"/>
  <c r="J18"/>
  <c r="I18"/>
  <c r="H18"/>
  <c r="G18"/>
  <c r="F18"/>
  <c r="E18"/>
  <c r="D18"/>
  <c r="C18"/>
  <c r="M17"/>
  <c r="L17"/>
  <c r="K17"/>
  <c r="J17"/>
  <c r="I17"/>
  <c r="H17"/>
  <c r="G17"/>
  <c r="F17"/>
  <c r="E17"/>
  <c r="D17"/>
  <c r="C17"/>
  <c r="M16"/>
  <c r="L16"/>
  <c r="K16"/>
  <c r="J16"/>
  <c r="I16"/>
  <c r="H16"/>
  <c r="G16"/>
  <c r="F16"/>
  <c r="E16"/>
  <c r="D16"/>
  <c r="C16"/>
  <c r="M15"/>
  <c r="L15"/>
  <c r="K15"/>
  <c r="J15"/>
  <c r="I15"/>
  <c r="H15"/>
  <c r="G15"/>
  <c r="F15"/>
  <c r="E15"/>
  <c r="D15"/>
  <c r="C15"/>
  <c r="M14"/>
  <c r="L14"/>
  <c r="K14"/>
  <c r="J14"/>
  <c r="I14"/>
  <c r="H14"/>
  <c r="G14"/>
  <c r="F14"/>
  <c r="E14"/>
  <c r="D14"/>
  <c r="C14"/>
  <c r="M13"/>
  <c r="L13"/>
  <c r="K13"/>
  <c r="J13"/>
  <c r="I13"/>
  <c r="H13"/>
  <c r="G13"/>
  <c r="F13"/>
  <c r="E13"/>
  <c r="D13"/>
  <c r="C13"/>
  <c r="M12"/>
  <c r="L12"/>
  <c r="K12"/>
  <c r="J12"/>
  <c r="I12"/>
  <c r="H12"/>
  <c r="G12"/>
  <c r="F12"/>
  <c r="E12"/>
  <c r="D12"/>
  <c r="C12"/>
  <c r="M11"/>
  <c r="L11"/>
  <c r="K11"/>
  <c r="J11"/>
  <c r="I11"/>
  <c r="H11"/>
  <c r="G11"/>
  <c r="F11"/>
  <c r="E11"/>
  <c r="D11"/>
  <c r="C11"/>
  <c r="M10"/>
  <c r="L10"/>
  <c r="K10"/>
  <c r="J10"/>
  <c r="I10"/>
  <c r="H10"/>
  <c r="G10"/>
  <c r="F10"/>
  <c r="E10"/>
  <c r="D10"/>
  <c r="C10"/>
  <c r="M9"/>
  <c r="L9"/>
  <c r="K9"/>
  <c r="J9"/>
  <c r="I9"/>
  <c r="H9"/>
  <c r="G9"/>
  <c r="F9"/>
  <c r="E9"/>
  <c r="D9"/>
  <c r="C9"/>
  <c r="M8"/>
  <c r="L8"/>
  <c r="K8"/>
  <c r="J8"/>
  <c r="I8"/>
  <c r="H8"/>
  <c r="G8"/>
  <c r="F8"/>
  <c r="E8"/>
  <c r="D8"/>
  <c r="C8"/>
  <c r="B26"/>
  <c r="B22"/>
  <c r="B21"/>
  <c r="B20"/>
  <c r="B19"/>
  <c r="B18"/>
  <c r="B17"/>
  <c r="B16"/>
  <c r="B15"/>
  <c r="B14"/>
  <c r="B13"/>
  <c r="B12"/>
  <c r="B11"/>
  <c r="B10"/>
  <c r="B9"/>
  <c r="AQ44" l="1"/>
  <c r="AP44"/>
  <c r="AO44"/>
  <c r="AN44"/>
  <c r="AL44"/>
  <c r="AK44"/>
  <c r="AJ44"/>
  <c r="AI44"/>
  <c r="AT37"/>
  <c r="AS37"/>
  <c r="AR37"/>
  <c r="AQ37"/>
  <c r="AP37"/>
  <c r="AO37"/>
  <c r="AN37"/>
  <c r="AM37"/>
  <c r="AL37"/>
  <c r="AK37"/>
  <c r="AJ37"/>
  <c r="AI37"/>
  <c r="AT44"/>
  <c r="AS44"/>
  <c r="AR44"/>
  <c r="AM44"/>
  <c r="V67"/>
  <c r="B67" s="1"/>
  <c r="B54"/>
  <c r="AB233" i="81"/>
  <c r="P11" i="119" l="1"/>
  <c r="B11"/>
  <c r="B19" s="1"/>
  <c r="B17"/>
  <c r="P18" s="1"/>
  <c r="P20" s="1"/>
  <c r="O11"/>
  <c r="O19" s="1"/>
  <c r="E13"/>
  <c r="H32"/>
  <c r="H29"/>
  <c r="H28"/>
  <c r="H27"/>
  <c r="H25"/>
  <c r="H24"/>
  <c r="H23"/>
  <c r="F23"/>
  <c r="H22" s="1"/>
  <c r="F22"/>
  <c r="G27" s="1"/>
  <c r="I27" s="1"/>
  <c r="E32"/>
  <c r="M31"/>
  <c r="M33" s="1"/>
  <c r="E31"/>
  <c r="E30"/>
  <c r="E29"/>
  <c r="E28"/>
  <c r="E27"/>
  <c r="E26"/>
  <c r="E25"/>
  <c r="E24"/>
  <c r="E23"/>
  <c r="E22"/>
  <c r="M11"/>
  <c r="M19" s="1"/>
  <c r="E12"/>
  <c r="D11"/>
  <c r="D19" s="1"/>
  <c r="C11"/>
  <c r="F3" s="1"/>
  <c r="E10"/>
  <c r="E9"/>
  <c r="E8"/>
  <c r="E7"/>
  <c r="E6"/>
  <c r="E5"/>
  <c r="E4"/>
  <c r="E3"/>
  <c r="E2"/>
  <c r="H12" l="1"/>
  <c r="H13"/>
  <c r="H10"/>
  <c r="H6"/>
  <c r="H2"/>
  <c r="H9"/>
  <c r="H5"/>
  <c r="H8"/>
  <c r="H4"/>
  <c r="H3"/>
  <c r="H7"/>
  <c r="O20"/>
  <c r="J27"/>
  <c r="K27" s="1"/>
  <c r="N27"/>
  <c r="B20"/>
  <c r="R20" s="1"/>
  <c r="H26"/>
  <c r="H30"/>
  <c r="I30" s="1"/>
  <c r="G24"/>
  <c r="G28"/>
  <c r="I28" s="1"/>
  <c r="D14"/>
  <c r="C19"/>
  <c r="C20" s="1"/>
  <c r="C18"/>
  <c r="S11"/>
  <c r="I22"/>
  <c r="G25"/>
  <c r="G29"/>
  <c r="D18"/>
  <c r="D20" s="1"/>
  <c r="R11"/>
  <c r="G22"/>
  <c r="G26"/>
  <c r="I26" s="1"/>
  <c r="G30"/>
  <c r="M18"/>
  <c r="M20" s="1"/>
  <c r="B18"/>
  <c r="N18" s="1"/>
  <c r="G23"/>
  <c r="I23" s="1"/>
  <c r="O18"/>
  <c r="E11"/>
  <c r="F2" s="1"/>
  <c r="I24"/>
  <c r="I25"/>
  <c r="I29"/>
  <c r="AA75" i="81"/>
  <c r="J30" i="119" l="1"/>
  <c r="K30" s="1"/>
  <c r="N30"/>
  <c r="J28"/>
  <c r="K28" s="1"/>
  <c r="N28"/>
  <c r="J26"/>
  <c r="K26" s="1"/>
  <c r="N26"/>
  <c r="J29"/>
  <c r="K29" s="1"/>
  <c r="N29"/>
  <c r="J24"/>
  <c r="K24" s="1"/>
  <c r="N24"/>
  <c r="J23"/>
  <c r="K23" s="1"/>
  <c r="N23"/>
  <c r="J25"/>
  <c r="K25" s="1"/>
  <c r="N25"/>
  <c r="G32"/>
  <c r="I32" s="1"/>
  <c r="J32" s="1"/>
  <c r="K32" s="1"/>
  <c r="G12"/>
  <c r="J22"/>
  <c r="K22" s="1"/>
  <c r="N22"/>
  <c r="D15"/>
  <c r="D16" s="1"/>
  <c r="P15"/>
  <c r="Q15" s="1"/>
  <c r="C15"/>
  <c r="O15"/>
  <c r="M15"/>
  <c r="B15"/>
  <c r="E15"/>
  <c r="E16" s="1"/>
  <c r="G10"/>
  <c r="I10" s="1"/>
  <c r="J10" s="1"/>
  <c r="K10" s="1"/>
  <c r="G6"/>
  <c r="I6" s="1"/>
  <c r="J6" s="1"/>
  <c r="K6" s="1"/>
  <c r="G4"/>
  <c r="I4" s="1"/>
  <c r="G5"/>
  <c r="I5" s="1"/>
  <c r="N5" s="1"/>
  <c r="G8"/>
  <c r="I8" s="1"/>
  <c r="N8" s="1"/>
  <c r="G9"/>
  <c r="I9" s="1"/>
  <c r="J9" s="1"/>
  <c r="K9" s="1"/>
  <c r="G3"/>
  <c r="I3" s="1"/>
  <c r="N3" s="1"/>
  <c r="G13"/>
  <c r="I13" s="1"/>
  <c r="N13" s="1"/>
  <c r="G7"/>
  <c r="I7" s="1"/>
  <c r="J7" s="1"/>
  <c r="K7" s="1"/>
  <c r="G2"/>
  <c r="I2" s="1"/>
  <c r="I12"/>
  <c r="J3"/>
  <c r="K3" s="1"/>
  <c r="C50" i="98"/>
  <c r="N6" i="119" l="1"/>
  <c r="S15"/>
  <c r="C16"/>
  <c r="R15"/>
  <c r="B16"/>
  <c r="N9"/>
  <c r="J8"/>
  <c r="K8" s="1"/>
  <c r="J5"/>
  <c r="K5" s="1"/>
  <c r="J13"/>
  <c r="K13" s="1"/>
  <c r="N7"/>
  <c r="N4"/>
  <c r="J4"/>
  <c r="K4" s="1"/>
  <c r="J12"/>
  <c r="K12" s="1"/>
  <c r="N12"/>
  <c r="J2"/>
  <c r="K2" s="1"/>
  <c r="N2"/>
  <c r="E36" i="98"/>
  <c r="F36" s="1"/>
  <c r="C38" s="1"/>
  <c r="B57" i="117" s="1"/>
  <c r="AG221" i="81" l="1"/>
  <c r="AF221"/>
  <c r="AE221"/>
  <c r="AD221"/>
  <c r="AC221"/>
  <c r="AB221"/>
  <c r="AA221"/>
  <c r="Z221"/>
  <c r="Y221"/>
  <c r="X221"/>
  <c r="W221"/>
  <c r="V221"/>
  <c r="T221"/>
  <c r="S221"/>
  <c r="Q221"/>
  <c r="P221"/>
  <c r="M221"/>
  <c r="L221"/>
  <c r="I221"/>
  <c r="F221"/>
  <c r="E221"/>
  <c r="J200"/>
  <c r="J199"/>
  <c r="E223" s="1"/>
  <c r="J198"/>
  <c r="H199"/>
  <c r="H198"/>
  <c r="AG223" s="1"/>
  <c r="J196"/>
  <c r="J195"/>
  <c r="J194"/>
  <c r="H195"/>
  <c r="H194"/>
  <c r="AG222" s="1"/>
  <c r="L190"/>
  <c r="L189"/>
  <c r="L188"/>
  <c r="H189"/>
  <c r="J185"/>
  <c r="J184"/>
  <c r="H185"/>
  <c r="H184"/>
  <c r="F180"/>
  <c r="E179"/>
  <c r="F179" s="1"/>
  <c r="E178"/>
  <c r="F178" s="1"/>
  <c r="E177"/>
  <c r="F177" s="1"/>
  <c r="E176"/>
  <c r="F176" s="1"/>
  <c r="AH221"/>
  <c r="U221"/>
  <c r="R221"/>
  <c r="O221"/>
  <c r="N221"/>
  <c r="K221"/>
  <c r="J221"/>
  <c r="H221"/>
  <c r="O223"/>
  <c r="K223"/>
  <c r="J223"/>
  <c r="H223"/>
  <c r="N223" l="1"/>
  <c r="F222"/>
  <c r="P222"/>
  <c r="V222"/>
  <c r="Z222"/>
  <c r="AD222"/>
  <c r="F223"/>
  <c r="P223"/>
  <c r="V223"/>
  <c r="Z223"/>
  <c r="AD223"/>
  <c r="I222"/>
  <c r="Q222"/>
  <c r="W222"/>
  <c r="AA222"/>
  <c r="AE222"/>
  <c r="I223"/>
  <c r="Q223"/>
  <c r="W223"/>
  <c r="AA223"/>
  <c r="AE223"/>
  <c r="AH223"/>
  <c r="G219"/>
  <c r="G224" s="1"/>
  <c r="E222"/>
  <c r="L222"/>
  <c r="S222"/>
  <c r="X222"/>
  <c r="AB222"/>
  <c r="AF222"/>
  <c r="L223"/>
  <c r="S223"/>
  <c r="X223"/>
  <c r="AB223"/>
  <c r="AF223"/>
  <c r="M222"/>
  <c r="T222"/>
  <c r="Y222"/>
  <c r="AC222"/>
  <c r="M223"/>
  <c r="T223"/>
  <c r="Y223"/>
  <c r="AC223"/>
  <c r="E220"/>
  <c r="F220"/>
  <c r="U222"/>
  <c r="G223"/>
  <c r="R223"/>
  <c r="AH220"/>
  <c r="AD220"/>
  <c r="Z220"/>
  <c r="V220"/>
  <c r="R220"/>
  <c r="N220"/>
  <c r="J220"/>
  <c r="AG220"/>
  <c r="AC220"/>
  <c r="Y220"/>
  <c r="U220"/>
  <c r="Q220"/>
  <c r="M220"/>
  <c r="I220"/>
  <c r="AF220"/>
  <c r="AB220"/>
  <c r="X220"/>
  <c r="T220"/>
  <c r="P220"/>
  <c r="L220"/>
  <c r="H220"/>
  <c r="AE220"/>
  <c r="AA220"/>
  <c r="W220"/>
  <c r="S220"/>
  <c r="O220"/>
  <c r="K220"/>
  <c r="AG219"/>
  <c r="K219"/>
  <c r="U219"/>
  <c r="E219"/>
  <c r="F219"/>
  <c r="P219"/>
  <c r="V219"/>
  <c r="Z219"/>
  <c r="AD219"/>
  <c r="AD224" s="1"/>
  <c r="O219"/>
  <c r="N219"/>
  <c r="AH219"/>
  <c r="I219"/>
  <c r="I224" s="1"/>
  <c r="Q219"/>
  <c r="W219"/>
  <c r="AA219"/>
  <c r="AE219"/>
  <c r="L219"/>
  <c r="S219"/>
  <c r="X219"/>
  <c r="AB219"/>
  <c r="AF219"/>
  <c r="AF224" s="1"/>
  <c r="H219"/>
  <c r="J219"/>
  <c r="R219"/>
  <c r="M219"/>
  <c r="T219"/>
  <c r="Y219"/>
  <c r="AC219"/>
  <c r="J222"/>
  <c r="N222"/>
  <c r="R222"/>
  <c r="AH222"/>
  <c r="U223"/>
  <c r="K222"/>
  <c r="K224" s="1"/>
  <c r="O222"/>
  <c r="O224" s="1"/>
  <c r="Z224"/>
  <c r="H222"/>
  <c r="AA224"/>
  <c r="AF8"/>
  <c r="F224" l="1"/>
  <c r="Y224"/>
  <c r="P224"/>
  <c r="AH224"/>
  <c r="M224"/>
  <c r="AE224"/>
  <c r="T224"/>
  <c r="J224"/>
  <c r="N224"/>
  <c r="L224"/>
  <c r="AB224"/>
  <c r="Q224"/>
  <c r="AG224"/>
  <c r="W224"/>
  <c r="V224"/>
  <c r="E224"/>
  <c r="S224"/>
  <c r="X224"/>
  <c r="AC224"/>
  <c r="R224"/>
  <c r="U224"/>
  <c r="H224"/>
  <c r="B2" i="97" l="1"/>
  <c r="B58" i="117" l="1"/>
  <c r="C39" i="98" s="1"/>
  <c r="B13" i="117" l="1"/>
  <c r="B10"/>
  <c r="B9"/>
  <c r="B7"/>
  <c r="B11" l="1"/>
  <c r="B5" i="99"/>
  <c r="B31" i="116"/>
  <c r="E86" i="81"/>
  <c r="B6" i="99"/>
  <c r="E118" i="98"/>
  <c r="C28" i="99" l="1"/>
  <c r="C24"/>
  <c r="C20"/>
  <c r="C16"/>
  <c r="C12"/>
  <c r="C8"/>
  <c r="B25"/>
  <c r="B21"/>
  <c r="B17"/>
  <c r="B13"/>
  <c r="B9"/>
  <c r="C27"/>
  <c r="C23"/>
  <c r="C19"/>
  <c r="C15"/>
  <c r="C11"/>
  <c r="B28"/>
  <c r="B24"/>
  <c r="B20"/>
  <c r="B16"/>
  <c r="B12"/>
  <c r="B8"/>
  <c r="C26"/>
  <c r="C22"/>
  <c r="C18"/>
  <c r="C14"/>
  <c r="C10"/>
  <c r="B27"/>
  <c r="B23"/>
  <c r="B19"/>
  <c r="B15"/>
  <c r="B11"/>
  <c r="C25"/>
  <c r="C21"/>
  <c r="C17"/>
  <c r="C13"/>
  <c r="C9"/>
  <c r="B26"/>
  <c r="B22"/>
  <c r="B18"/>
  <c r="B14"/>
  <c r="B10"/>
  <c r="B8" i="116" l="1"/>
  <c r="C10" i="97" l="1"/>
  <c r="C171" i="81" l="1"/>
  <c r="C170"/>
  <c r="C169"/>
  <c r="C168"/>
  <c r="C167"/>
  <c r="C166"/>
  <c r="C79"/>
  <c r="D132" i="98" l="1"/>
  <c r="F48" i="117" l="1"/>
  <c r="E48"/>
  <c r="D48"/>
  <c r="C48"/>
  <c r="B48"/>
  <c r="F44"/>
  <c r="E44"/>
  <c r="D44"/>
  <c r="C44"/>
  <c r="B44"/>
  <c r="F40"/>
  <c r="E40"/>
  <c r="D40"/>
  <c r="C40"/>
  <c r="B40"/>
  <c r="F36"/>
  <c r="E36"/>
  <c r="D36"/>
  <c r="C36"/>
  <c r="B36"/>
  <c r="B28" l="1"/>
  <c r="B63" s="1"/>
  <c r="F33" i="98"/>
  <c r="B23" i="117"/>
  <c r="C23" s="1"/>
  <c r="C28"/>
  <c r="C63" s="1"/>
  <c r="B24"/>
  <c r="C24" s="1"/>
  <c r="B15"/>
  <c r="C27" i="98" s="1"/>
  <c r="B61" i="117" l="1"/>
  <c r="D50" i="98" s="1"/>
  <c r="C40" s="1"/>
  <c r="B21" i="117"/>
  <c r="C26" i="98" s="1"/>
  <c r="C61" i="117" l="1"/>
  <c r="C41" i="98"/>
  <c r="E68" l="1"/>
  <c r="C68"/>
  <c r="E74"/>
  <c r="F171" s="1"/>
  <c r="D74"/>
  <c r="E171" s="1"/>
  <c r="C74"/>
  <c r="D171" s="1"/>
  <c r="F202"/>
  <c r="E202"/>
  <c r="M4" i="81"/>
  <c r="C48" l="1"/>
  <c r="H80" l="1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AG75"/>
  <c r="AF75"/>
  <c r="AE75"/>
  <c r="AD75"/>
  <c r="AC75"/>
  <c r="AB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AH172"/>
  <c r="AH6" s="1"/>
  <c r="O172"/>
  <c r="N172"/>
  <c r="Q172"/>
  <c r="AG172"/>
  <c r="AF172"/>
  <c r="AE172"/>
  <c r="AD172"/>
  <c r="X172"/>
  <c r="W172"/>
  <c r="V172"/>
  <c r="R172"/>
  <c r="S172"/>
  <c r="U172"/>
  <c r="T172"/>
  <c r="Y172"/>
  <c r="Z172"/>
  <c r="AB172"/>
  <c r="AC172"/>
  <c r="P172"/>
  <c r="I172"/>
  <c r="F172"/>
  <c r="K172"/>
  <c r="J172"/>
  <c r="H172"/>
  <c r="G172"/>
  <c r="L172"/>
  <c r="E172"/>
  <c r="C172" s="1"/>
  <c r="C81" l="1"/>
  <c r="B81" s="1"/>
  <c r="C122"/>
  <c r="C121"/>
  <c r="C120"/>
  <c r="C119"/>
  <c r="C118"/>
  <c r="C117"/>
  <c r="C116"/>
  <c r="C80"/>
  <c r="B80" s="1"/>
  <c r="C76"/>
  <c r="C75"/>
  <c r="C74"/>
  <c r="C73"/>
  <c r="C72"/>
  <c r="AA68" l="1"/>
  <c r="C67" l="1"/>
  <c r="B67" s="1"/>
  <c r="C66"/>
  <c r="B66" s="1"/>
  <c r="C65"/>
  <c r="B65" s="1"/>
  <c r="B2" i="116" l="1"/>
  <c r="Q5" i="81" l="1"/>
  <c r="Q8"/>
  <c r="Q10"/>
  <c r="E161" l="1"/>
  <c r="M161"/>
  <c r="P161"/>
  <c r="S161"/>
  <c r="Z161"/>
  <c r="AB161"/>
  <c r="AD161"/>
  <c r="AD160"/>
  <c r="AB160"/>
  <c r="Z160"/>
  <c r="W160"/>
  <c r="S160"/>
  <c r="Q160"/>
  <c r="E160"/>
  <c r="K45" i="99" l="1"/>
  <c r="L45" s="1"/>
  <c r="K44"/>
  <c r="L44" s="1"/>
  <c r="AL25" i="97" l="1"/>
  <c r="AL24"/>
  <c r="AL23"/>
  <c r="AL22"/>
  <c r="AL21"/>
  <c r="AL20"/>
  <c r="AL19"/>
  <c r="AL18"/>
  <c r="AL17"/>
  <c r="AL16"/>
  <c r="AL15"/>
  <c r="AL14"/>
  <c r="AL12"/>
  <c r="AL11"/>
  <c r="AL10"/>
  <c r="AL9"/>
  <c r="AL8"/>
  <c r="AL7"/>
  <c r="AI25"/>
  <c r="AI24"/>
  <c r="AI23"/>
  <c r="AI22"/>
  <c r="AI21"/>
  <c r="AI20"/>
  <c r="AI19"/>
  <c r="AI18"/>
  <c r="AI17"/>
  <c r="AI16"/>
  <c r="AI15"/>
  <c r="AI14"/>
  <c r="AI12"/>
  <c r="AI11"/>
  <c r="AI10"/>
  <c r="AI9"/>
  <c r="AI8"/>
  <c r="AI7"/>
  <c r="AF25"/>
  <c r="AF24"/>
  <c r="AF23"/>
  <c r="AF22"/>
  <c r="AF21"/>
  <c r="AF20"/>
  <c r="AF19"/>
  <c r="AF18"/>
  <c r="AF17"/>
  <c r="AF16"/>
  <c r="AF15"/>
  <c r="AF14"/>
  <c r="AF12"/>
  <c r="AF11"/>
  <c r="AF10"/>
  <c r="AF9"/>
  <c r="AF8"/>
  <c r="AF7"/>
  <c r="AC25"/>
  <c r="AC24"/>
  <c r="AC23"/>
  <c r="AC22"/>
  <c r="AC21"/>
  <c r="AC20"/>
  <c r="AC19"/>
  <c r="AC18"/>
  <c r="AC17"/>
  <c r="AC16"/>
  <c r="AC15"/>
  <c r="AC14"/>
  <c r="AC12"/>
  <c r="AC11"/>
  <c r="AC10"/>
  <c r="AC9"/>
  <c r="AC8"/>
  <c r="AC7"/>
  <c r="Z25"/>
  <c r="Z24"/>
  <c r="Z23"/>
  <c r="Z22"/>
  <c r="Z20"/>
  <c r="Z19"/>
  <c r="Z18"/>
  <c r="Z17"/>
  <c r="Z16"/>
  <c r="Z15"/>
  <c r="Z14"/>
  <c r="Z12"/>
  <c r="Z11"/>
  <c r="Z10"/>
  <c r="Z9"/>
  <c r="Z8"/>
  <c r="Z7"/>
  <c r="Z21"/>
  <c r="W25"/>
  <c r="W24"/>
  <c r="W23"/>
  <c r="W22"/>
  <c r="W21"/>
  <c r="W20"/>
  <c r="W19"/>
  <c r="W18"/>
  <c r="W17"/>
  <c r="W16"/>
  <c r="W15"/>
  <c r="W14"/>
  <c r="W12"/>
  <c r="W11"/>
  <c r="W10"/>
  <c r="W9"/>
  <c r="W8"/>
  <c r="W7"/>
  <c r="T25"/>
  <c r="T24"/>
  <c r="T23"/>
  <c r="T22"/>
  <c r="T21"/>
  <c r="T20"/>
  <c r="T19"/>
  <c r="T18"/>
  <c r="T17"/>
  <c r="T16"/>
  <c r="T15"/>
  <c r="T14"/>
  <c r="T12"/>
  <c r="T11"/>
  <c r="T10"/>
  <c r="T9"/>
  <c r="T8"/>
  <c r="T7"/>
  <c r="Q25"/>
  <c r="Q24"/>
  <c r="Q23"/>
  <c r="Q22"/>
  <c r="Q21"/>
  <c r="Q20"/>
  <c r="Q19"/>
  <c r="Q18"/>
  <c r="Q17"/>
  <c r="Q16"/>
  <c r="Q15"/>
  <c r="Q14"/>
  <c r="Q12"/>
  <c r="Q11"/>
  <c r="Q10"/>
  <c r="Q9"/>
  <c r="Q8"/>
  <c r="Q7"/>
  <c r="N25"/>
  <c r="N24"/>
  <c r="N23"/>
  <c r="N22"/>
  <c r="N21"/>
  <c r="N20"/>
  <c r="N19"/>
  <c r="N18"/>
  <c r="N17"/>
  <c r="N16"/>
  <c r="N15"/>
  <c r="N14"/>
  <c r="N12"/>
  <c r="N11"/>
  <c r="N10"/>
  <c r="N9"/>
  <c r="N8"/>
  <c r="N7"/>
  <c r="K25"/>
  <c r="K24"/>
  <c r="K23"/>
  <c r="K22"/>
  <c r="K21"/>
  <c r="K20"/>
  <c r="K19"/>
  <c r="K18"/>
  <c r="K17"/>
  <c r="K16"/>
  <c r="K15"/>
  <c r="K14"/>
  <c r="K12"/>
  <c r="K11"/>
  <c r="K10"/>
  <c r="K9"/>
  <c r="K8"/>
  <c r="K7"/>
  <c r="H25"/>
  <c r="H24"/>
  <c r="H23"/>
  <c r="H22"/>
  <c r="H20"/>
  <c r="H19"/>
  <c r="H18"/>
  <c r="H17"/>
  <c r="H16"/>
  <c r="H15"/>
  <c r="H14"/>
  <c r="H12"/>
  <c r="H11"/>
  <c r="H10"/>
  <c r="H9"/>
  <c r="H8"/>
  <c r="H7"/>
  <c r="H21"/>
  <c r="E25"/>
  <c r="E24"/>
  <c r="E23"/>
  <c r="E22"/>
  <c r="E20"/>
  <c r="E19"/>
  <c r="E18"/>
  <c r="E17"/>
  <c r="E16"/>
  <c r="E15"/>
  <c r="E14"/>
  <c r="E12"/>
  <c r="E325" s="1"/>
  <c r="E11"/>
  <c r="E10"/>
  <c r="E9"/>
  <c r="E8"/>
  <c r="E7"/>
  <c r="E21"/>
  <c r="AK25"/>
  <c r="AK24"/>
  <c r="AK23"/>
  <c r="AK22"/>
  <c r="AK21"/>
  <c r="AK20"/>
  <c r="AK19"/>
  <c r="AK18"/>
  <c r="AK17"/>
  <c r="AK16"/>
  <c r="AK15"/>
  <c r="AK14"/>
  <c r="AK12"/>
  <c r="AK11"/>
  <c r="AK10"/>
  <c r="AK9"/>
  <c r="AK8"/>
  <c r="AK7"/>
  <c r="AH25"/>
  <c r="AH24"/>
  <c r="AH23"/>
  <c r="AH22"/>
  <c r="AH21"/>
  <c r="AH20"/>
  <c r="AH19"/>
  <c r="AH18"/>
  <c r="AH17"/>
  <c r="AH16"/>
  <c r="AH15"/>
  <c r="AH14"/>
  <c r="AH12"/>
  <c r="AH11"/>
  <c r="AH10"/>
  <c r="AH9"/>
  <c r="AH8"/>
  <c r="AH7"/>
  <c r="AE25"/>
  <c r="AE24"/>
  <c r="AE23"/>
  <c r="AE22"/>
  <c r="AE21"/>
  <c r="AE20"/>
  <c r="AE19"/>
  <c r="AE18"/>
  <c r="AE17"/>
  <c r="AE16"/>
  <c r="AE15"/>
  <c r="AE14"/>
  <c r="AE12"/>
  <c r="AE11"/>
  <c r="AE10"/>
  <c r="AE9"/>
  <c r="AE8"/>
  <c r="AE7"/>
  <c r="AB25"/>
  <c r="AB24"/>
  <c r="AB23"/>
  <c r="AB22"/>
  <c r="AB21"/>
  <c r="AB20"/>
  <c r="AB19"/>
  <c r="AB18"/>
  <c r="AB17"/>
  <c r="AB16"/>
  <c r="AB15"/>
  <c r="AB14"/>
  <c r="AB12"/>
  <c r="AB11"/>
  <c r="AB10"/>
  <c r="AB9"/>
  <c r="AB8"/>
  <c r="AB7"/>
  <c r="Y25"/>
  <c r="Y24"/>
  <c r="Y23"/>
  <c r="Y22"/>
  <c r="Y20"/>
  <c r="Y19"/>
  <c r="Y18"/>
  <c r="Y17"/>
  <c r="Y16"/>
  <c r="Y15"/>
  <c r="Y14"/>
  <c r="Y12"/>
  <c r="Y11"/>
  <c r="Y10"/>
  <c r="Y9"/>
  <c r="Y8"/>
  <c r="Y7"/>
  <c r="Y21"/>
  <c r="V25"/>
  <c r="V24"/>
  <c r="V23"/>
  <c r="V22"/>
  <c r="V21"/>
  <c r="V20"/>
  <c r="V19"/>
  <c r="V18"/>
  <c r="V17"/>
  <c r="V16"/>
  <c r="V15"/>
  <c r="V14"/>
  <c r="V12"/>
  <c r="V11"/>
  <c r="V10"/>
  <c r="V9"/>
  <c r="V8"/>
  <c r="V7"/>
  <c r="S25"/>
  <c r="S24"/>
  <c r="S23"/>
  <c r="S22"/>
  <c r="S21"/>
  <c r="S20"/>
  <c r="S19"/>
  <c r="S18"/>
  <c r="S17"/>
  <c r="S16"/>
  <c r="S15"/>
  <c r="S14"/>
  <c r="S12"/>
  <c r="S11"/>
  <c r="S10"/>
  <c r="S9"/>
  <c r="S8"/>
  <c r="S7"/>
  <c r="P25"/>
  <c r="P24"/>
  <c r="P23"/>
  <c r="P22"/>
  <c r="P21"/>
  <c r="P20"/>
  <c r="P19"/>
  <c r="P18"/>
  <c r="P17"/>
  <c r="P16"/>
  <c r="P15"/>
  <c r="P12"/>
  <c r="P11"/>
  <c r="P10"/>
  <c r="P9"/>
  <c r="P8"/>
  <c r="P7"/>
  <c r="M25"/>
  <c r="M24"/>
  <c r="M23"/>
  <c r="M22"/>
  <c r="M21"/>
  <c r="M20"/>
  <c r="M19"/>
  <c r="M18"/>
  <c r="M17"/>
  <c r="M16"/>
  <c r="M15"/>
  <c r="M14"/>
  <c r="M12"/>
  <c r="M11"/>
  <c r="M10"/>
  <c r="M9"/>
  <c r="M8"/>
  <c r="M7"/>
  <c r="J25"/>
  <c r="J24"/>
  <c r="J23"/>
  <c r="J22"/>
  <c r="J21"/>
  <c r="J20"/>
  <c r="J19"/>
  <c r="J18"/>
  <c r="J17"/>
  <c r="J16"/>
  <c r="J15"/>
  <c r="J14"/>
  <c r="J12"/>
  <c r="J11"/>
  <c r="J10"/>
  <c r="J9"/>
  <c r="J8"/>
  <c r="J7"/>
  <c r="G25"/>
  <c r="G24"/>
  <c r="G23"/>
  <c r="G22"/>
  <c r="G21"/>
  <c r="G20"/>
  <c r="G19"/>
  <c r="G18"/>
  <c r="G17"/>
  <c r="G16"/>
  <c r="G15"/>
  <c r="G14"/>
  <c r="G12"/>
  <c r="G11"/>
  <c r="G10"/>
  <c r="G9"/>
  <c r="G8"/>
  <c r="G7"/>
  <c r="D25"/>
  <c r="D24"/>
  <c r="D23"/>
  <c r="D22"/>
  <c r="D20"/>
  <c r="D19"/>
  <c r="D18"/>
  <c r="D17"/>
  <c r="D16"/>
  <c r="D15"/>
  <c r="D14"/>
  <c r="D12"/>
  <c r="D11"/>
  <c r="D10"/>
  <c r="D9"/>
  <c r="D8"/>
  <c r="D7"/>
  <c r="D21"/>
  <c r="AJ25"/>
  <c r="AJ24"/>
  <c r="AJ23"/>
  <c r="AJ22"/>
  <c r="AJ20"/>
  <c r="AJ19"/>
  <c r="AJ18"/>
  <c r="AJ17"/>
  <c r="AJ16"/>
  <c r="AJ15"/>
  <c r="AJ14"/>
  <c r="AJ12"/>
  <c r="AJ11"/>
  <c r="AJ10"/>
  <c r="AJ9"/>
  <c r="AJ8"/>
  <c r="AJ7"/>
  <c r="AJ21"/>
  <c r="AG25"/>
  <c r="AG24"/>
  <c r="AG23"/>
  <c r="AG22"/>
  <c r="AG20"/>
  <c r="AG19"/>
  <c r="AG18"/>
  <c r="AG17"/>
  <c r="AG16"/>
  <c r="AG15"/>
  <c r="AG14"/>
  <c r="AG12"/>
  <c r="AG11"/>
  <c r="AG10"/>
  <c r="AG9"/>
  <c r="AG8"/>
  <c r="AG7"/>
  <c r="AG21"/>
  <c r="AD25"/>
  <c r="AD24"/>
  <c r="AD23"/>
  <c r="AD22"/>
  <c r="AD20"/>
  <c r="AD19"/>
  <c r="AD18"/>
  <c r="AD17"/>
  <c r="AD16"/>
  <c r="AD15"/>
  <c r="AD14"/>
  <c r="AD12"/>
  <c r="AD11"/>
  <c r="AD10"/>
  <c r="AD9"/>
  <c r="AD8"/>
  <c r="AD7"/>
  <c r="AD21"/>
  <c r="AA25"/>
  <c r="AA24"/>
  <c r="AA23"/>
  <c r="AA22"/>
  <c r="AA20"/>
  <c r="AA19"/>
  <c r="AA18"/>
  <c r="AA17"/>
  <c r="AA16"/>
  <c r="AA15"/>
  <c r="AA14"/>
  <c r="AA12"/>
  <c r="AA11"/>
  <c r="AA10"/>
  <c r="AA9"/>
  <c r="AA8"/>
  <c r="AA7"/>
  <c r="AA21"/>
  <c r="X25"/>
  <c r="X24"/>
  <c r="X23"/>
  <c r="X22"/>
  <c r="X20"/>
  <c r="X19"/>
  <c r="X18"/>
  <c r="X17"/>
  <c r="X16"/>
  <c r="X15"/>
  <c r="X14"/>
  <c r="X12"/>
  <c r="X11"/>
  <c r="X10"/>
  <c r="X9"/>
  <c r="X8"/>
  <c r="X7"/>
  <c r="X21"/>
  <c r="U25"/>
  <c r="U24"/>
  <c r="U23"/>
  <c r="U22"/>
  <c r="U20"/>
  <c r="U19"/>
  <c r="U18"/>
  <c r="U17"/>
  <c r="U16"/>
  <c r="U15"/>
  <c r="U14"/>
  <c r="U12"/>
  <c r="U11"/>
  <c r="U10"/>
  <c r="U9"/>
  <c r="U8"/>
  <c r="U7"/>
  <c r="U21"/>
  <c r="R25"/>
  <c r="R24"/>
  <c r="R23"/>
  <c r="R22"/>
  <c r="R20"/>
  <c r="R19"/>
  <c r="R18"/>
  <c r="R17"/>
  <c r="R16"/>
  <c r="R15"/>
  <c r="R14"/>
  <c r="R12"/>
  <c r="R11"/>
  <c r="R10"/>
  <c r="R9"/>
  <c r="R8"/>
  <c r="R7"/>
  <c r="R21"/>
  <c r="O25"/>
  <c r="O24"/>
  <c r="O23"/>
  <c r="O22"/>
  <c r="O20"/>
  <c r="O19"/>
  <c r="O18"/>
  <c r="O17"/>
  <c r="O16"/>
  <c r="O15"/>
  <c r="O14"/>
  <c r="O12"/>
  <c r="O11"/>
  <c r="O10"/>
  <c r="O9"/>
  <c r="O8"/>
  <c r="O7"/>
  <c r="O21"/>
  <c r="L25"/>
  <c r="L24"/>
  <c r="L23"/>
  <c r="L22"/>
  <c r="L20"/>
  <c r="L19"/>
  <c r="L18"/>
  <c r="L17"/>
  <c r="L16"/>
  <c r="L15"/>
  <c r="L14"/>
  <c r="L12"/>
  <c r="L11"/>
  <c r="L10"/>
  <c r="L9"/>
  <c r="L8"/>
  <c r="L7"/>
  <c r="I25"/>
  <c r="I24"/>
  <c r="I23"/>
  <c r="I22"/>
  <c r="I20"/>
  <c r="I19"/>
  <c r="I18"/>
  <c r="I17"/>
  <c r="I16"/>
  <c r="I15"/>
  <c r="I14"/>
  <c r="I12"/>
  <c r="I11"/>
  <c r="I10"/>
  <c r="I9"/>
  <c r="I8"/>
  <c r="I7"/>
  <c r="I21"/>
  <c r="F25"/>
  <c r="F24"/>
  <c r="F23"/>
  <c r="F22"/>
  <c r="F20"/>
  <c r="F19"/>
  <c r="F18"/>
  <c r="F17"/>
  <c r="F16"/>
  <c r="F15"/>
  <c r="F14"/>
  <c r="F12"/>
  <c r="F11"/>
  <c r="F10"/>
  <c r="F9"/>
  <c r="F8"/>
  <c r="C25"/>
  <c r="C24"/>
  <c r="C23"/>
  <c r="C22"/>
  <c r="C20"/>
  <c r="C19"/>
  <c r="C18"/>
  <c r="C17"/>
  <c r="C16"/>
  <c r="C15"/>
  <c r="C14"/>
  <c r="C12"/>
  <c r="C11"/>
  <c r="C9"/>
  <c r="C8"/>
  <c r="F7"/>
  <c r="F21"/>
  <c r="C7"/>
  <c r="C21"/>
  <c r="N508" l="1"/>
  <c r="T508"/>
  <c r="Q508"/>
  <c r="W508"/>
  <c r="H268"/>
  <c r="H211"/>
  <c r="H182"/>
  <c r="H124"/>
  <c r="H65"/>
  <c r="H325"/>
  <c r="H240"/>
  <c r="H153"/>
  <c r="H95"/>
  <c r="H36"/>
  <c r="Z65"/>
  <c r="Z240"/>
  <c r="Z325"/>
  <c r="Z153"/>
  <c r="Z95"/>
  <c r="Z36"/>
  <c r="Z268"/>
  <c r="Z211"/>
  <c r="Z182"/>
  <c r="Z124"/>
  <c r="K182"/>
  <c r="K124"/>
  <c r="K240"/>
  <c r="K153"/>
  <c r="K95"/>
  <c r="K36"/>
  <c r="K268"/>
  <c r="K211"/>
  <c r="K65"/>
  <c r="Q325"/>
  <c r="Q95"/>
  <c r="Q36"/>
  <c r="Q268"/>
  <c r="Q211"/>
  <c r="Q182"/>
  <c r="Q124"/>
  <c r="Q65"/>
  <c r="Q240"/>
  <c r="Q153"/>
  <c r="AC240"/>
  <c r="AC325"/>
  <c r="AC153"/>
  <c r="AC95"/>
  <c r="AC36"/>
  <c r="AC268"/>
  <c r="AC211"/>
  <c r="AC182"/>
  <c r="AC124"/>
  <c r="AC65"/>
  <c r="AI268"/>
  <c r="AI211"/>
  <c r="AI182"/>
  <c r="AI124"/>
  <c r="AI65"/>
  <c r="AI240"/>
  <c r="AI325"/>
  <c r="AI153"/>
  <c r="AI95"/>
  <c r="AI36"/>
  <c r="N240"/>
  <c r="N325"/>
  <c r="N153"/>
  <c r="N95"/>
  <c r="N36"/>
  <c r="N268"/>
  <c r="N211"/>
  <c r="N182"/>
  <c r="N124"/>
  <c r="N65"/>
  <c r="T268"/>
  <c r="T182"/>
  <c r="T124"/>
  <c r="T65"/>
  <c r="T240"/>
  <c r="T325"/>
  <c r="T153"/>
  <c r="T95"/>
  <c r="T36"/>
  <c r="T211"/>
  <c r="AF325"/>
  <c r="AF268"/>
  <c r="AF211"/>
  <c r="AF65"/>
  <c r="AF182"/>
  <c r="AF124"/>
  <c r="AF240"/>
  <c r="AF153"/>
  <c r="AF95"/>
  <c r="AF36"/>
  <c r="AL124"/>
  <c r="AL240"/>
  <c r="AL95"/>
  <c r="AL36"/>
  <c r="AL325"/>
  <c r="AL153"/>
  <c r="AL268"/>
  <c r="AL211"/>
  <c r="AL65"/>
  <c r="R508"/>
  <c r="O508"/>
  <c r="U508"/>
  <c r="X508"/>
  <c r="AA508"/>
  <c r="AD508"/>
  <c r="AG508"/>
  <c r="AJ508"/>
  <c r="V508"/>
  <c r="AE508"/>
  <c r="AB508"/>
  <c r="AK508"/>
  <c r="AH508"/>
  <c r="Y508"/>
  <c r="S508"/>
  <c r="P508"/>
  <c r="M508"/>
  <c r="AL508"/>
  <c r="AI508"/>
  <c r="AF508"/>
  <c r="AC508"/>
  <c r="Z508"/>
  <c r="W325"/>
  <c r="W211"/>
  <c r="W124"/>
  <c r="W268"/>
  <c r="W240"/>
  <c r="W153"/>
  <c r="W182"/>
  <c r="W36"/>
  <c r="W95"/>
  <c r="W65"/>
  <c r="E182"/>
  <c r="E153"/>
  <c r="E124"/>
  <c r="E95"/>
  <c r="E268"/>
  <c r="E240"/>
  <c r="E211"/>
  <c r="E65"/>
  <c r="E36"/>
  <c r="L21"/>
  <c r="BA1269"/>
  <c r="AZ1269"/>
  <c r="AY1269"/>
  <c r="AX1269"/>
  <c r="AW1269"/>
  <c r="AV1269"/>
  <c r="AU1269"/>
  <c r="AT1269"/>
  <c r="AS1269"/>
  <c r="AR1269"/>
  <c r="AQ1269"/>
  <c r="AP1269"/>
  <c r="BA1267"/>
  <c r="AZ1267"/>
  <c r="AY1267"/>
  <c r="AX1267"/>
  <c r="AW1267"/>
  <c r="AV1267"/>
  <c r="AU1267"/>
  <c r="AT1267"/>
  <c r="AS1267"/>
  <c r="AR1267"/>
  <c r="AQ1267"/>
  <c r="AP1267"/>
  <c r="BA1265"/>
  <c r="AZ1265"/>
  <c r="AY1265"/>
  <c r="AX1265"/>
  <c r="AW1265"/>
  <c r="AV1265"/>
  <c r="AU1265"/>
  <c r="AT1265"/>
  <c r="AS1265"/>
  <c r="AR1265"/>
  <c r="AQ1265"/>
  <c r="AP1265"/>
  <c r="BA1240"/>
  <c r="AZ1240"/>
  <c r="AY1240"/>
  <c r="AX1240"/>
  <c r="AW1240"/>
  <c r="AV1240"/>
  <c r="AU1240"/>
  <c r="AT1240"/>
  <c r="AS1240"/>
  <c r="AR1240"/>
  <c r="AQ1240"/>
  <c r="AP1240"/>
  <c r="BA1239"/>
  <c r="AZ1239"/>
  <c r="AY1239"/>
  <c r="AX1239"/>
  <c r="AW1239"/>
  <c r="AV1239"/>
  <c r="AU1239"/>
  <c r="AT1239"/>
  <c r="AS1239"/>
  <c r="AR1239"/>
  <c r="AQ1239"/>
  <c r="AP1239"/>
  <c r="BA1237"/>
  <c r="AZ1237"/>
  <c r="AY1237"/>
  <c r="AX1237"/>
  <c r="AW1237"/>
  <c r="AV1237"/>
  <c r="AU1237"/>
  <c r="AT1237"/>
  <c r="AS1237"/>
  <c r="AR1237"/>
  <c r="AQ1237"/>
  <c r="AP1237"/>
  <c r="BA1235"/>
  <c r="AZ1235"/>
  <c r="AY1235"/>
  <c r="AX1235"/>
  <c r="AW1235"/>
  <c r="AV1235"/>
  <c r="AU1235"/>
  <c r="AT1235"/>
  <c r="AS1235"/>
  <c r="AR1235"/>
  <c r="AQ1235"/>
  <c r="AP1235"/>
  <c r="BA1209"/>
  <c r="AZ1209"/>
  <c r="AY1209"/>
  <c r="AX1209"/>
  <c r="AW1209"/>
  <c r="AV1209"/>
  <c r="AU1209"/>
  <c r="AT1209"/>
  <c r="AS1209"/>
  <c r="AR1209"/>
  <c r="AQ1209"/>
  <c r="AP1209"/>
  <c r="BA1207"/>
  <c r="AZ1207"/>
  <c r="AY1207"/>
  <c r="AX1207"/>
  <c r="AW1207"/>
  <c r="AV1207"/>
  <c r="AU1207"/>
  <c r="AT1207"/>
  <c r="AS1207"/>
  <c r="AR1207"/>
  <c r="AQ1207"/>
  <c r="AP1207"/>
  <c r="BA1205"/>
  <c r="AZ1205"/>
  <c r="AY1205"/>
  <c r="AX1205"/>
  <c r="AW1205"/>
  <c r="AV1205"/>
  <c r="AU1205"/>
  <c r="AT1205"/>
  <c r="AS1205"/>
  <c r="AR1205"/>
  <c r="AQ1205"/>
  <c r="AP1205"/>
  <c r="BA1172"/>
  <c r="AZ1172"/>
  <c r="AY1172"/>
  <c r="AX1172"/>
  <c r="AW1172"/>
  <c r="AV1172"/>
  <c r="AU1172"/>
  <c r="AT1172"/>
  <c r="AS1172"/>
  <c r="AR1172"/>
  <c r="AQ1172"/>
  <c r="AP1172"/>
  <c r="BA1170"/>
  <c r="AZ1170"/>
  <c r="AY1170"/>
  <c r="AX1170"/>
  <c r="AW1170"/>
  <c r="AV1170"/>
  <c r="AU1170"/>
  <c r="AT1170"/>
  <c r="AS1170"/>
  <c r="AR1170"/>
  <c r="AQ1170"/>
  <c r="AP1170"/>
  <c r="BA1168"/>
  <c r="AZ1168"/>
  <c r="AY1168"/>
  <c r="AX1168"/>
  <c r="AW1168"/>
  <c r="AV1168"/>
  <c r="AU1168"/>
  <c r="AT1168"/>
  <c r="AS1168"/>
  <c r="AR1168"/>
  <c r="AQ1168"/>
  <c r="AP1168"/>
  <c r="BA1142"/>
  <c r="AZ1142"/>
  <c r="AY1142"/>
  <c r="AX1142"/>
  <c r="AW1142"/>
  <c r="AV1142"/>
  <c r="AU1142"/>
  <c r="AT1142"/>
  <c r="AS1142"/>
  <c r="AR1142"/>
  <c r="AQ1142"/>
  <c r="AP1142"/>
  <c r="BA1140"/>
  <c r="AZ1140"/>
  <c r="AY1140"/>
  <c r="AX1140"/>
  <c r="AW1140"/>
  <c r="AV1140"/>
  <c r="AU1140"/>
  <c r="AT1140"/>
  <c r="AS1140"/>
  <c r="AR1140"/>
  <c r="AQ1140"/>
  <c r="AP1140"/>
  <c r="BA1138"/>
  <c r="AZ1138"/>
  <c r="AY1138"/>
  <c r="AX1138"/>
  <c r="AW1138"/>
  <c r="AV1138"/>
  <c r="AU1138"/>
  <c r="AT1138"/>
  <c r="AS1138"/>
  <c r="AR1138"/>
  <c r="AQ1138"/>
  <c r="AP1138"/>
  <c r="BA1112"/>
  <c r="AZ1112"/>
  <c r="AY1112"/>
  <c r="AX1112"/>
  <c r="AW1112"/>
  <c r="AV1112"/>
  <c r="AU1112"/>
  <c r="AT1112"/>
  <c r="AS1112"/>
  <c r="AR1112"/>
  <c r="AQ1112"/>
  <c r="AP1112"/>
  <c r="BA1110"/>
  <c r="AZ1110"/>
  <c r="AY1110"/>
  <c r="AX1110"/>
  <c r="AW1110"/>
  <c r="AV1110"/>
  <c r="AU1110"/>
  <c r="AT1110"/>
  <c r="AS1110"/>
  <c r="AR1110"/>
  <c r="AQ1110"/>
  <c r="AP1110"/>
  <c r="BA1108"/>
  <c r="AZ1108"/>
  <c r="AY1108"/>
  <c r="AX1108"/>
  <c r="AW1108"/>
  <c r="AV1108"/>
  <c r="AU1108"/>
  <c r="AT1108"/>
  <c r="AS1108"/>
  <c r="AR1108"/>
  <c r="AQ1108"/>
  <c r="AP1108"/>
  <c r="AZ1072"/>
  <c r="AY1072"/>
  <c r="AX1072"/>
  <c r="AW1072"/>
  <c r="AV1072"/>
  <c r="AU1072"/>
  <c r="AT1072"/>
  <c r="AS1072"/>
  <c r="AR1072"/>
  <c r="AQ1072"/>
  <c r="AP1072"/>
  <c r="AZ1070"/>
  <c r="AY1070"/>
  <c r="AX1070"/>
  <c r="AW1070"/>
  <c r="AV1070"/>
  <c r="AU1070"/>
  <c r="AT1070"/>
  <c r="AS1070"/>
  <c r="AR1070"/>
  <c r="AQ1070"/>
  <c r="AP1070"/>
  <c r="BA1042"/>
  <c r="AZ1042"/>
  <c r="AY1042"/>
  <c r="AX1042"/>
  <c r="AW1042"/>
  <c r="AV1042"/>
  <c r="AU1042"/>
  <c r="AT1042"/>
  <c r="AS1042"/>
  <c r="AR1042"/>
  <c r="AQ1042"/>
  <c r="AP1042"/>
  <c r="BA1040"/>
  <c r="AZ1040"/>
  <c r="AY1040"/>
  <c r="AX1040"/>
  <c r="AW1040"/>
  <c r="AV1040"/>
  <c r="AU1040"/>
  <c r="AT1040"/>
  <c r="AS1040"/>
  <c r="AR1040"/>
  <c r="AQ1040"/>
  <c r="AP1040"/>
  <c r="AP1010"/>
  <c r="AQ1010"/>
  <c r="AR1010"/>
  <c r="AS1010"/>
  <c r="AT1010"/>
  <c r="AU1010"/>
  <c r="AV1010"/>
  <c r="AW1010"/>
  <c r="AX1010"/>
  <c r="AY1010"/>
  <c r="AZ1010"/>
  <c r="BA1010"/>
  <c r="BA1015"/>
  <c r="AZ1015"/>
  <c r="AY1015"/>
  <c r="AX1015"/>
  <c r="AW1015"/>
  <c r="AV1015"/>
  <c r="AU1015"/>
  <c r="AT1015"/>
  <c r="AS1015"/>
  <c r="AR1015"/>
  <c r="AQ1015"/>
  <c r="AP1015"/>
  <c r="BA1014"/>
  <c r="AZ1014"/>
  <c r="AY1014"/>
  <c r="AX1014"/>
  <c r="AW1014"/>
  <c r="AV1014"/>
  <c r="AU1014"/>
  <c r="AT1014"/>
  <c r="AS1014"/>
  <c r="AR1014"/>
  <c r="AQ1014"/>
  <c r="AP1014"/>
  <c r="BA1012"/>
  <c r="AZ1012"/>
  <c r="AY1012"/>
  <c r="AX1012"/>
  <c r="AW1012"/>
  <c r="AV1012"/>
  <c r="AU1012"/>
  <c r="AT1012"/>
  <c r="AS1012"/>
  <c r="AR1012"/>
  <c r="AQ1012"/>
  <c r="AP1012"/>
  <c r="CJ1018" l="1"/>
  <c r="CI1018"/>
  <c r="CH1018"/>
  <c r="CG1018"/>
  <c r="CF1018"/>
  <c r="CE1018"/>
  <c r="CD1018"/>
  <c r="CC1018"/>
  <c r="CB1018"/>
  <c r="CA1018"/>
  <c r="BZ1018"/>
  <c r="BY1018"/>
  <c r="B21" i="111" l="1"/>
  <c r="B9"/>
  <c r="B13"/>
  <c r="B17"/>
  <c r="B22"/>
  <c r="C18"/>
  <c r="B6"/>
  <c r="B10"/>
  <c r="B14"/>
  <c r="B18"/>
  <c r="B23"/>
  <c r="C15"/>
  <c r="B7"/>
  <c r="B11"/>
  <c r="B15"/>
  <c r="B19"/>
  <c r="B24"/>
  <c r="C16"/>
  <c r="C20"/>
  <c r="B8"/>
  <c r="B12"/>
  <c r="B16"/>
  <c r="B20"/>
  <c r="B25"/>
  <c r="C143" i="81" l="1"/>
  <c r="C142"/>
  <c r="R143"/>
  <c r="C141"/>
  <c r="C152"/>
  <c r="C151"/>
  <c r="C150"/>
  <c r="C149"/>
  <c r="R149"/>
  <c r="C148" l="1"/>
  <c r="C140"/>
  <c r="C139"/>
  <c r="C138"/>
  <c r="C137"/>
  <c r="C136"/>
  <c r="C135"/>
  <c r="E68" l="1"/>
  <c r="E29" l="1"/>
  <c r="E28"/>
  <c r="E27"/>
  <c r="E26"/>
  <c r="E25"/>
  <c r="AH12" l="1"/>
  <c r="U17"/>
  <c r="Q162" l="1"/>
  <c r="Q13" s="1"/>
  <c r="E162"/>
  <c r="E13" s="1"/>
  <c r="AG10"/>
  <c r="AF10"/>
  <c r="AE10"/>
  <c r="AD10"/>
  <c r="AC10"/>
  <c r="AB10"/>
  <c r="AA10"/>
  <c r="Z10"/>
  <c r="Y10"/>
  <c r="X10"/>
  <c r="C508" i="97" s="1"/>
  <c r="W10" i="81"/>
  <c r="V10"/>
  <c r="U10"/>
  <c r="T10"/>
  <c r="S10"/>
  <c r="R10"/>
  <c r="P10"/>
  <c r="O10"/>
  <c r="N10"/>
  <c r="M10"/>
  <c r="L10"/>
  <c r="K10"/>
  <c r="J10"/>
  <c r="I10"/>
  <c r="H10"/>
  <c r="G10"/>
  <c r="F10"/>
  <c r="AA6"/>
  <c r="N4"/>
  <c r="AG162"/>
  <c r="AG13" s="1"/>
  <c r="AF162"/>
  <c r="AF13" s="1"/>
  <c r="AE162"/>
  <c r="AE13" s="1"/>
  <c r="AD162"/>
  <c r="AD13" s="1"/>
  <c r="AC162"/>
  <c r="AC13" s="1"/>
  <c r="AB162"/>
  <c r="AB13" s="1"/>
  <c r="AA162"/>
  <c r="AA13" s="1"/>
  <c r="Z162"/>
  <c r="Z13" s="1"/>
  <c r="Y162"/>
  <c r="Y13" s="1"/>
  <c r="X162"/>
  <c r="X13" s="1"/>
  <c r="W162"/>
  <c r="W13" s="1"/>
  <c r="V162"/>
  <c r="V13" s="1"/>
  <c r="U162"/>
  <c r="U13" s="1"/>
  <c r="T162"/>
  <c r="T13" s="1"/>
  <c r="S162"/>
  <c r="S13" s="1"/>
  <c r="R162"/>
  <c r="R13" s="1"/>
  <c r="P162"/>
  <c r="P13" s="1"/>
  <c r="O162"/>
  <c r="O13" s="1"/>
  <c r="N162"/>
  <c r="N13" s="1"/>
  <c r="M162"/>
  <c r="M13" s="1"/>
  <c r="L162"/>
  <c r="L13" s="1"/>
  <c r="K162"/>
  <c r="K13" s="1"/>
  <c r="J162"/>
  <c r="J13" s="1"/>
  <c r="I162"/>
  <c r="I13" s="1"/>
  <c r="H162"/>
  <c r="H13" s="1"/>
  <c r="G162"/>
  <c r="G13" s="1"/>
  <c r="F162"/>
  <c r="F13" s="1"/>
  <c r="Q77" i="97" l="1"/>
  <c r="W77"/>
  <c r="H77"/>
  <c r="T77"/>
  <c r="L77"/>
  <c r="R77"/>
  <c r="F77"/>
  <c r="N77"/>
  <c r="K77"/>
  <c r="E77"/>
  <c r="I77"/>
  <c r="C77"/>
  <c r="U77"/>
  <c r="X77"/>
  <c r="AG77"/>
  <c r="AJ77"/>
  <c r="G77"/>
  <c r="AD77"/>
  <c r="D77"/>
  <c r="O77"/>
  <c r="J77"/>
  <c r="AA77"/>
  <c r="V77"/>
  <c r="AE77"/>
  <c r="AB77"/>
  <c r="M77"/>
  <c r="Z77"/>
  <c r="Y77"/>
  <c r="S77"/>
  <c r="AL77"/>
  <c r="AI77"/>
  <c r="AF77"/>
  <c r="AK77"/>
  <c r="AH77"/>
  <c r="P77"/>
  <c r="AC77"/>
  <c r="N252"/>
  <c r="K252"/>
  <c r="E252"/>
  <c r="I252"/>
  <c r="C252"/>
  <c r="Q252"/>
  <c r="W252"/>
  <c r="H252"/>
  <c r="T252"/>
  <c r="L252"/>
  <c r="R252"/>
  <c r="F252"/>
  <c r="U252"/>
  <c r="X252"/>
  <c r="AA252"/>
  <c r="AG252"/>
  <c r="V252"/>
  <c r="G252"/>
  <c r="AE252"/>
  <c r="AD252"/>
  <c r="AJ252"/>
  <c r="D252"/>
  <c r="O252"/>
  <c r="J252"/>
  <c r="AB252"/>
  <c r="AK252"/>
  <c r="AH252"/>
  <c r="Y252"/>
  <c r="AF252"/>
  <c r="AC252"/>
  <c r="Z252"/>
  <c r="P252"/>
  <c r="M252"/>
  <c r="AI252"/>
  <c r="S252"/>
  <c r="AL252"/>
  <c r="L194"/>
  <c r="R194"/>
  <c r="F194"/>
  <c r="N194"/>
  <c r="K194"/>
  <c r="Q194"/>
  <c r="W194"/>
  <c r="E194"/>
  <c r="I194"/>
  <c r="C194"/>
  <c r="H194"/>
  <c r="T194"/>
  <c r="AD194"/>
  <c r="O194"/>
  <c r="J194"/>
  <c r="AB194"/>
  <c r="U194"/>
  <c r="AG194"/>
  <c r="G194"/>
  <c r="X194"/>
  <c r="AA194"/>
  <c r="AJ194"/>
  <c r="V194"/>
  <c r="AE194"/>
  <c r="D194"/>
  <c r="M194"/>
  <c r="AK194"/>
  <c r="S194"/>
  <c r="AH194"/>
  <c r="Y194"/>
  <c r="P194"/>
  <c r="AL194"/>
  <c r="AC194"/>
  <c r="Z194"/>
  <c r="AI194"/>
  <c r="AF194"/>
  <c r="H395"/>
  <c r="T395"/>
  <c r="K395"/>
  <c r="L395"/>
  <c r="R395"/>
  <c r="F395"/>
  <c r="Q395"/>
  <c r="W395"/>
  <c r="E395"/>
  <c r="N395"/>
  <c r="I395"/>
  <c r="C395"/>
  <c r="X395"/>
  <c r="AA395"/>
  <c r="AG395"/>
  <c r="V395"/>
  <c r="G395"/>
  <c r="O395"/>
  <c r="U395"/>
  <c r="AJ395"/>
  <c r="J395"/>
  <c r="AD395"/>
  <c r="D395"/>
  <c r="AE395"/>
  <c r="AB395"/>
  <c r="AF395"/>
  <c r="AC395"/>
  <c r="AH395"/>
  <c r="P395"/>
  <c r="AL395"/>
  <c r="AI395"/>
  <c r="AK395"/>
  <c r="Y395"/>
  <c r="S395"/>
  <c r="M395"/>
  <c r="Z395"/>
  <c r="W620"/>
  <c r="E620"/>
  <c r="H620"/>
  <c r="T620"/>
  <c r="I620"/>
  <c r="C620"/>
  <c r="K620"/>
  <c r="N620"/>
  <c r="Q620"/>
  <c r="L620"/>
  <c r="R620"/>
  <c r="F620"/>
  <c r="O620"/>
  <c r="AA620"/>
  <c r="AG620"/>
  <c r="AJ620"/>
  <c r="V620"/>
  <c r="J620"/>
  <c r="G620"/>
  <c r="AD620"/>
  <c r="D620"/>
  <c r="X620"/>
  <c r="G508"/>
  <c r="U620"/>
  <c r="AE620"/>
  <c r="AK620"/>
  <c r="AF620"/>
  <c r="AC620"/>
  <c r="S620"/>
  <c r="P620"/>
  <c r="M620"/>
  <c r="AB620"/>
  <c r="AI620"/>
  <c r="Z620"/>
  <c r="AH620"/>
  <c r="Y620"/>
  <c r="AL620"/>
  <c r="H788"/>
  <c r="T788"/>
  <c r="K788"/>
  <c r="K508"/>
  <c r="W788"/>
  <c r="L788"/>
  <c r="R788"/>
  <c r="F788"/>
  <c r="N788"/>
  <c r="E788"/>
  <c r="Q788"/>
  <c r="I788"/>
  <c r="C788"/>
  <c r="X788"/>
  <c r="U788"/>
  <c r="AA788"/>
  <c r="AD788"/>
  <c r="AJ788"/>
  <c r="V788"/>
  <c r="D788"/>
  <c r="AE788"/>
  <c r="O788"/>
  <c r="J788"/>
  <c r="AG788"/>
  <c r="G788"/>
  <c r="Y788"/>
  <c r="P788"/>
  <c r="AL788"/>
  <c r="AI788"/>
  <c r="AF788"/>
  <c r="AC788"/>
  <c r="Z788"/>
  <c r="M788"/>
  <c r="AB788"/>
  <c r="AK788"/>
  <c r="S788"/>
  <c r="AH788"/>
  <c r="H136"/>
  <c r="T136"/>
  <c r="E136"/>
  <c r="I136"/>
  <c r="C136"/>
  <c r="N136"/>
  <c r="K136"/>
  <c r="Q136"/>
  <c r="W136"/>
  <c r="L136"/>
  <c r="R136"/>
  <c r="F136"/>
  <c r="O136"/>
  <c r="J136"/>
  <c r="AA136"/>
  <c r="V136"/>
  <c r="AE136"/>
  <c r="X136"/>
  <c r="U136"/>
  <c r="AD136"/>
  <c r="AG136"/>
  <c r="AJ136"/>
  <c r="G136"/>
  <c r="D136"/>
  <c r="Y136"/>
  <c r="S136"/>
  <c r="AL136"/>
  <c r="AB136"/>
  <c r="AH136"/>
  <c r="AF136"/>
  <c r="AK136"/>
  <c r="AC136"/>
  <c r="P136"/>
  <c r="M136"/>
  <c r="AI136"/>
  <c r="Z136"/>
  <c r="K732"/>
  <c r="I732"/>
  <c r="C732"/>
  <c r="N732"/>
  <c r="Q732"/>
  <c r="W732"/>
  <c r="L732"/>
  <c r="R732"/>
  <c r="F732"/>
  <c r="H732"/>
  <c r="T732"/>
  <c r="E732"/>
  <c r="AA732"/>
  <c r="AD732"/>
  <c r="V732"/>
  <c r="D732"/>
  <c r="U732"/>
  <c r="X732"/>
  <c r="AJ732"/>
  <c r="AG732"/>
  <c r="G732"/>
  <c r="O732"/>
  <c r="J732"/>
  <c r="AB732"/>
  <c r="S732"/>
  <c r="M732"/>
  <c r="AI732"/>
  <c r="AF732"/>
  <c r="AE732"/>
  <c r="AH732"/>
  <c r="AC732"/>
  <c r="AK732"/>
  <c r="Y732"/>
  <c r="P732"/>
  <c r="AL732"/>
  <c r="Z732"/>
  <c r="L648"/>
  <c r="R648"/>
  <c r="F648"/>
  <c r="N648"/>
  <c r="Q648"/>
  <c r="E648"/>
  <c r="I648"/>
  <c r="C648"/>
  <c r="H648"/>
  <c r="T648"/>
  <c r="K648"/>
  <c r="W648"/>
  <c r="U648"/>
  <c r="AD648"/>
  <c r="D648"/>
  <c r="O648"/>
  <c r="J648"/>
  <c r="AB648"/>
  <c r="AG648"/>
  <c r="G648"/>
  <c r="X648"/>
  <c r="AA648"/>
  <c r="AJ648"/>
  <c r="V648"/>
  <c r="AE648"/>
  <c r="M648"/>
  <c r="AK648"/>
  <c r="S648"/>
  <c r="AH648"/>
  <c r="Y648"/>
  <c r="AL648"/>
  <c r="AC648"/>
  <c r="Z648"/>
  <c r="P648"/>
  <c r="AI648"/>
  <c r="AF648"/>
  <c r="E423"/>
  <c r="I423"/>
  <c r="C423"/>
  <c r="N423"/>
  <c r="K423"/>
  <c r="Q423"/>
  <c r="L423"/>
  <c r="R423"/>
  <c r="F423"/>
  <c r="H423"/>
  <c r="T423"/>
  <c r="W423"/>
  <c r="X423"/>
  <c r="AJ423"/>
  <c r="AD423"/>
  <c r="AG423"/>
  <c r="G423"/>
  <c r="O423"/>
  <c r="U423"/>
  <c r="AA423"/>
  <c r="V423"/>
  <c r="J423"/>
  <c r="AE423"/>
  <c r="AB423"/>
  <c r="AH423"/>
  <c r="Z423"/>
  <c r="AK423"/>
  <c r="AL423"/>
  <c r="Y423"/>
  <c r="M423"/>
  <c r="AC423"/>
  <c r="D423"/>
  <c r="S423"/>
  <c r="P423"/>
  <c r="AI423"/>
  <c r="AF423"/>
  <c r="K536"/>
  <c r="Q536"/>
  <c r="H536"/>
  <c r="T536"/>
  <c r="W536"/>
  <c r="L536"/>
  <c r="R536"/>
  <c r="F536"/>
  <c r="N536"/>
  <c r="E536"/>
  <c r="I536"/>
  <c r="C536"/>
  <c r="X536"/>
  <c r="AG536"/>
  <c r="AJ536"/>
  <c r="G536"/>
  <c r="AD536"/>
  <c r="D536"/>
  <c r="O536"/>
  <c r="U536"/>
  <c r="J536"/>
  <c r="D508"/>
  <c r="AA536"/>
  <c r="V536"/>
  <c r="AE536"/>
  <c r="AC536"/>
  <c r="P536"/>
  <c r="M536"/>
  <c r="AI536"/>
  <c r="Y536"/>
  <c r="S536"/>
  <c r="AB536"/>
  <c r="AK536"/>
  <c r="AH536"/>
  <c r="AL536"/>
  <c r="AF536"/>
  <c r="Z536"/>
  <c r="N704"/>
  <c r="E704"/>
  <c r="I704"/>
  <c r="C704"/>
  <c r="Q704"/>
  <c r="H704"/>
  <c r="T704"/>
  <c r="K704"/>
  <c r="W704"/>
  <c r="L704"/>
  <c r="R704"/>
  <c r="F704"/>
  <c r="H508"/>
  <c r="X704"/>
  <c r="AA704"/>
  <c r="AG704"/>
  <c r="V704"/>
  <c r="G704"/>
  <c r="AE704"/>
  <c r="AD704"/>
  <c r="AJ704"/>
  <c r="D704"/>
  <c r="O704"/>
  <c r="U704"/>
  <c r="J704"/>
  <c r="AB704"/>
  <c r="AK704"/>
  <c r="AH704"/>
  <c r="Y704"/>
  <c r="AL704"/>
  <c r="Z704"/>
  <c r="AF704"/>
  <c r="AC704"/>
  <c r="P704"/>
  <c r="M704"/>
  <c r="AI704"/>
  <c r="S704"/>
  <c r="Q760"/>
  <c r="E760"/>
  <c r="L508"/>
  <c r="H760"/>
  <c r="T760"/>
  <c r="K760"/>
  <c r="W760"/>
  <c r="I760"/>
  <c r="C760"/>
  <c r="N760"/>
  <c r="L760"/>
  <c r="R760"/>
  <c r="F760"/>
  <c r="O760"/>
  <c r="AG760"/>
  <c r="J760"/>
  <c r="G760"/>
  <c r="U760"/>
  <c r="X760"/>
  <c r="AJ760"/>
  <c r="AA760"/>
  <c r="AD760"/>
  <c r="V760"/>
  <c r="D760"/>
  <c r="AE760"/>
  <c r="S760"/>
  <c r="AC760"/>
  <c r="AH760"/>
  <c r="P760"/>
  <c r="AI760"/>
  <c r="AB760"/>
  <c r="Y760"/>
  <c r="AL760"/>
  <c r="Z760"/>
  <c r="AK760"/>
  <c r="M760"/>
  <c r="AF760"/>
  <c r="K280"/>
  <c r="Q280"/>
  <c r="W280"/>
  <c r="I280"/>
  <c r="C280"/>
  <c r="N280"/>
  <c r="L280"/>
  <c r="R280"/>
  <c r="F280"/>
  <c r="H280"/>
  <c r="T280"/>
  <c r="E280"/>
  <c r="AA280"/>
  <c r="AD280"/>
  <c r="V280"/>
  <c r="D280"/>
  <c r="X280"/>
  <c r="AG280"/>
  <c r="G280"/>
  <c r="O280"/>
  <c r="U280"/>
  <c r="AJ280"/>
  <c r="J280"/>
  <c r="AB280"/>
  <c r="S280"/>
  <c r="M280"/>
  <c r="AI280"/>
  <c r="AF280"/>
  <c r="Z280"/>
  <c r="AK280"/>
  <c r="AE280"/>
  <c r="AH280"/>
  <c r="AL280"/>
  <c r="AC280"/>
  <c r="Y280"/>
  <c r="P280"/>
  <c r="Q308"/>
  <c r="W308"/>
  <c r="H308"/>
  <c r="T308"/>
  <c r="E308"/>
  <c r="I308"/>
  <c r="C308"/>
  <c r="N308"/>
  <c r="K308"/>
  <c r="L308"/>
  <c r="R308"/>
  <c r="F308"/>
  <c r="O308"/>
  <c r="AG308"/>
  <c r="J308"/>
  <c r="G308"/>
  <c r="U308"/>
  <c r="X308"/>
  <c r="AJ308"/>
  <c r="AA308"/>
  <c r="AD308"/>
  <c r="V308"/>
  <c r="D308"/>
  <c r="AE308"/>
  <c r="AB308"/>
  <c r="S308"/>
  <c r="AC308"/>
  <c r="AH308"/>
  <c r="P308"/>
  <c r="AI308"/>
  <c r="Z308"/>
  <c r="Y308"/>
  <c r="AK308"/>
  <c r="M308"/>
  <c r="AL308"/>
  <c r="AF308"/>
  <c r="N337"/>
  <c r="L337"/>
  <c r="R337"/>
  <c r="F337"/>
  <c r="E337"/>
  <c r="H337"/>
  <c r="T337"/>
  <c r="I337"/>
  <c r="C337"/>
  <c r="K337"/>
  <c r="Q337"/>
  <c r="W337"/>
  <c r="AD337"/>
  <c r="AG337"/>
  <c r="J337"/>
  <c r="G337"/>
  <c r="AB337"/>
  <c r="X337"/>
  <c r="AA337"/>
  <c r="V337"/>
  <c r="O337"/>
  <c r="U337"/>
  <c r="AJ337"/>
  <c r="AK337"/>
  <c r="AH337"/>
  <c r="Z337"/>
  <c r="AE337"/>
  <c r="Y337"/>
  <c r="S337"/>
  <c r="AC337"/>
  <c r="P337"/>
  <c r="M337"/>
  <c r="AL337"/>
  <c r="AF337"/>
  <c r="D337"/>
  <c r="AI337"/>
  <c r="H452"/>
  <c r="T452"/>
  <c r="E452"/>
  <c r="Q452"/>
  <c r="I452"/>
  <c r="C452"/>
  <c r="O452"/>
  <c r="N452"/>
  <c r="K452"/>
  <c r="W452"/>
  <c r="L452"/>
  <c r="R452"/>
  <c r="F452"/>
  <c r="AD452"/>
  <c r="J452"/>
  <c r="X452"/>
  <c r="D452"/>
  <c r="U452"/>
  <c r="AA452"/>
  <c r="AJ452"/>
  <c r="V452"/>
  <c r="AG452"/>
  <c r="G452"/>
  <c r="AK452"/>
  <c r="AB452"/>
  <c r="S452"/>
  <c r="P452"/>
  <c r="Y452"/>
  <c r="M452"/>
  <c r="AL452"/>
  <c r="AI452"/>
  <c r="AF452"/>
  <c r="Z452"/>
  <c r="AE452"/>
  <c r="AH452"/>
  <c r="AC452"/>
  <c r="H592"/>
  <c r="T592"/>
  <c r="K592"/>
  <c r="W592"/>
  <c r="E592"/>
  <c r="E508"/>
  <c r="I592"/>
  <c r="C592"/>
  <c r="N592"/>
  <c r="Q592"/>
  <c r="L592"/>
  <c r="R592"/>
  <c r="F592"/>
  <c r="O592"/>
  <c r="J592"/>
  <c r="U592"/>
  <c r="AA592"/>
  <c r="V592"/>
  <c r="AE592"/>
  <c r="X592"/>
  <c r="AD592"/>
  <c r="AG592"/>
  <c r="AJ592"/>
  <c r="G592"/>
  <c r="D592"/>
  <c r="Y592"/>
  <c r="S592"/>
  <c r="P592"/>
  <c r="AL592"/>
  <c r="AI592"/>
  <c r="AH592"/>
  <c r="AF592"/>
  <c r="AK592"/>
  <c r="Z592"/>
  <c r="AB592"/>
  <c r="M592"/>
  <c r="AC592"/>
  <c r="H676"/>
  <c r="T676"/>
  <c r="K676"/>
  <c r="L676"/>
  <c r="R676"/>
  <c r="F676"/>
  <c r="N676"/>
  <c r="Q676"/>
  <c r="E676"/>
  <c r="I508"/>
  <c r="W676"/>
  <c r="I676"/>
  <c r="C676"/>
  <c r="O676"/>
  <c r="AJ676"/>
  <c r="U676"/>
  <c r="AA676"/>
  <c r="AD676"/>
  <c r="V676"/>
  <c r="J676"/>
  <c r="X676"/>
  <c r="AG676"/>
  <c r="G676"/>
  <c r="D676"/>
  <c r="AK676"/>
  <c r="P676"/>
  <c r="AH676"/>
  <c r="Y676"/>
  <c r="AL676"/>
  <c r="AI676"/>
  <c r="Z676"/>
  <c r="S676"/>
  <c r="AF676"/>
  <c r="AE676"/>
  <c r="AB676"/>
  <c r="M676"/>
  <c r="AC676"/>
  <c r="W48"/>
  <c r="L48"/>
  <c r="R48"/>
  <c r="F48"/>
  <c r="N48"/>
  <c r="E48"/>
  <c r="I48"/>
  <c r="C48"/>
  <c r="H48"/>
  <c r="T48"/>
  <c r="K48"/>
  <c r="Q48"/>
  <c r="X48"/>
  <c r="AA48"/>
  <c r="V48"/>
  <c r="O48"/>
  <c r="J48"/>
  <c r="AB48"/>
  <c r="AG48"/>
  <c r="AJ48"/>
  <c r="G48"/>
  <c r="D48"/>
  <c r="U48"/>
  <c r="AD48"/>
  <c r="AH48"/>
  <c r="AK48"/>
  <c r="P48"/>
  <c r="AI48"/>
  <c r="AC48"/>
  <c r="Z48"/>
  <c r="AE48"/>
  <c r="M48"/>
  <c r="Y48"/>
  <c r="S48"/>
  <c r="AL48"/>
  <c r="AF48"/>
  <c r="H223"/>
  <c r="T223"/>
  <c r="Q223"/>
  <c r="W223"/>
  <c r="L223"/>
  <c r="R223"/>
  <c r="F223"/>
  <c r="N223"/>
  <c r="K223"/>
  <c r="E223"/>
  <c r="I223"/>
  <c r="C223"/>
  <c r="O223"/>
  <c r="U223"/>
  <c r="AJ223"/>
  <c r="AA223"/>
  <c r="AD223"/>
  <c r="V223"/>
  <c r="J223"/>
  <c r="X223"/>
  <c r="AG223"/>
  <c r="G223"/>
  <c r="D223"/>
  <c r="P223"/>
  <c r="AB223"/>
  <c r="AH223"/>
  <c r="Y223"/>
  <c r="AL223"/>
  <c r="AI223"/>
  <c r="AK223"/>
  <c r="S223"/>
  <c r="AF223"/>
  <c r="Z223"/>
  <c r="AE223"/>
  <c r="M223"/>
  <c r="AC223"/>
  <c r="E165"/>
  <c r="H165"/>
  <c r="T165"/>
  <c r="K165"/>
  <c r="I165"/>
  <c r="C165"/>
  <c r="Q165"/>
  <c r="W165"/>
  <c r="N165"/>
  <c r="L165"/>
  <c r="R165"/>
  <c r="F165"/>
  <c r="O165"/>
  <c r="AA165"/>
  <c r="AG165"/>
  <c r="AJ165"/>
  <c r="V165"/>
  <c r="J165"/>
  <c r="G165"/>
  <c r="U165"/>
  <c r="D165"/>
  <c r="AD165"/>
  <c r="X165"/>
  <c r="AE165"/>
  <c r="P165"/>
  <c r="AF165"/>
  <c r="AB165"/>
  <c r="S165"/>
  <c r="M165"/>
  <c r="AI165"/>
  <c r="AK165"/>
  <c r="AH165"/>
  <c r="Y165"/>
  <c r="AL165"/>
  <c r="AC165"/>
  <c r="Z165"/>
  <c r="H367"/>
  <c r="T367"/>
  <c r="L367"/>
  <c r="R367"/>
  <c r="F367"/>
  <c r="N367"/>
  <c r="K367"/>
  <c r="Q367"/>
  <c r="W367"/>
  <c r="E367"/>
  <c r="I367"/>
  <c r="C367"/>
  <c r="U367"/>
  <c r="X367"/>
  <c r="AA367"/>
  <c r="AD367"/>
  <c r="AJ367"/>
  <c r="V367"/>
  <c r="D367"/>
  <c r="AE367"/>
  <c r="O367"/>
  <c r="J367"/>
  <c r="AG367"/>
  <c r="G367"/>
  <c r="AB367"/>
  <c r="Y367"/>
  <c r="P367"/>
  <c r="AI367"/>
  <c r="M367"/>
  <c r="AF367"/>
  <c r="AK367"/>
  <c r="S367"/>
  <c r="AL367"/>
  <c r="AH367"/>
  <c r="AC367"/>
  <c r="Z367"/>
  <c r="N480"/>
  <c r="L480"/>
  <c r="R480"/>
  <c r="F480"/>
  <c r="K480"/>
  <c r="Q480"/>
  <c r="H480"/>
  <c r="T480"/>
  <c r="W480"/>
  <c r="E480"/>
  <c r="I480"/>
  <c r="C480"/>
  <c r="U480"/>
  <c r="AD480"/>
  <c r="AJ480"/>
  <c r="D480"/>
  <c r="O480"/>
  <c r="AA480"/>
  <c r="AG480"/>
  <c r="V480"/>
  <c r="J480"/>
  <c r="G480"/>
  <c r="AE480"/>
  <c r="AB480"/>
  <c r="X480"/>
  <c r="AK480"/>
  <c r="Y480"/>
  <c r="M480"/>
  <c r="AL480"/>
  <c r="S480"/>
  <c r="AF480"/>
  <c r="AC480"/>
  <c r="Z480"/>
  <c r="AH480"/>
  <c r="P480"/>
  <c r="AI480"/>
  <c r="N564"/>
  <c r="Q564"/>
  <c r="I564"/>
  <c r="C564"/>
  <c r="F508"/>
  <c r="O564"/>
  <c r="W564"/>
  <c r="H564"/>
  <c r="T564"/>
  <c r="L564"/>
  <c r="R564"/>
  <c r="F564"/>
  <c r="K564"/>
  <c r="E564"/>
  <c r="U564"/>
  <c r="X564"/>
  <c r="AG564"/>
  <c r="AJ564"/>
  <c r="G564"/>
  <c r="AA564"/>
  <c r="V564"/>
  <c r="AD564"/>
  <c r="J564"/>
  <c r="AB564"/>
  <c r="M564"/>
  <c r="AL564"/>
  <c r="AE564"/>
  <c r="AK564"/>
  <c r="Y564"/>
  <c r="AC564"/>
  <c r="D564"/>
  <c r="AH564"/>
  <c r="P564"/>
  <c r="AF564"/>
  <c r="S564"/>
  <c r="AI564"/>
  <c r="Z564"/>
  <c r="N816"/>
  <c r="Q816"/>
  <c r="L816"/>
  <c r="R816"/>
  <c r="F816"/>
  <c r="W816"/>
  <c r="E816"/>
  <c r="H816"/>
  <c r="T816"/>
  <c r="I816"/>
  <c r="C816"/>
  <c r="O816"/>
  <c r="K816"/>
  <c r="U816"/>
  <c r="AD816"/>
  <c r="AG816"/>
  <c r="J816"/>
  <c r="J508"/>
  <c r="G816"/>
  <c r="AB816"/>
  <c r="X816"/>
  <c r="AA816"/>
  <c r="V816"/>
  <c r="AJ816"/>
  <c r="AH816"/>
  <c r="D816"/>
  <c r="AE816"/>
  <c r="Y816"/>
  <c r="S816"/>
  <c r="AL816"/>
  <c r="AC816"/>
  <c r="Z816"/>
  <c r="AK816"/>
  <c r="P816"/>
  <c r="M816"/>
  <c r="AF816"/>
  <c r="AI816"/>
  <c r="E106"/>
  <c r="K106"/>
  <c r="H106"/>
  <c r="AJ307"/>
  <c r="AF307"/>
  <c r="AB307"/>
  <c r="X307"/>
  <c r="T307"/>
  <c r="P307"/>
  <c r="L307"/>
  <c r="H307"/>
  <c r="D307"/>
  <c r="AI307"/>
  <c r="AE307"/>
  <c r="AA307"/>
  <c r="W307"/>
  <c r="S307"/>
  <c r="O307"/>
  <c r="K307"/>
  <c r="G307"/>
  <c r="C307"/>
  <c r="AL307"/>
  <c r="AH307"/>
  <c r="AD307"/>
  <c r="Z307"/>
  <c r="V307"/>
  <c r="R307"/>
  <c r="N307"/>
  <c r="J307"/>
  <c r="F307"/>
  <c r="AK307"/>
  <c r="AG307"/>
  <c r="AC307"/>
  <c r="Y307"/>
  <c r="U307"/>
  <c r="Q307"/>
  <c r="M307"/>
  <c r="I307"/>
  <c r="E307"/>
  <c r="AL301"/>
  <c r="AH301"/>
  <c r="AD301"/>
  <c r="Z301"/>
  <c r="V301"/>
  <c r="R301"/>
  <c r="N301"/>
  <c r="J301"/>
  <c r="F301"/>
  <c r="AK301"/>
  <c r="AG301"/>
  <c r="AC301"/>
  <c r="Y301"/>
  <c r="U301"/>
  <c r="Q301"/>
  <c r="M301"/>
  <c r="I301"/>
  <c r="E301"/>
  <c r="AJ301"/>
  <c r="AF301"/>
  <c r="AB301"/>
  <c r="X301"/>
  <c r="T301"/>
  <c r="P301"/>
  <c r="L301"/>
  <c r="H301"/>
  <c r="D301"/>
  <c r="AI301"/>
  <c r="AE301"/>
  <c r="AA301"/>
  <c r="W301"/>
  <c r="S301"/>
  <c r="O301"/>
  <c r="K301"/>
  <c r="G301"/>
  <c r="C301"/>
  <c r="E279"/>
  <c r="H279"/>
  <c r="K279"/>
  <c r="E336"/>
  <c r="H336"/>
  <c r="K336"/>
  <c r="E535"/>
  <c r="H535"/>
  <c r="K535"/>
  <c r="E703"/>
  <c r="H703"/>
  <c r="K703"/>
  <c r="E70"/>
  <c r="H70"/>
  <c r="K70"/>
  <c r="E245"/>
  <c r="H245"/>
  <c r="K245"/>
  <c r="E187"/>
  <c r="H187"/>
  <c r="K187"/>
  <c r="E360"/>
  <c r="H360"/>
  <c r="K360"/>
  <c r="E445"/>
  <c r="H445"/>
  <c r="K445"/>
  <c r="E585"/>
  <c r="H585"/>
  <c r="K585"/>
  <c r="E669"/>
  <c r="H669"/>
  <c r="K669"/>
  <c r="E753"/>
  <c r="H753"/>
  <c r="K753"/>
  <c r="E135"/>
  <c r="H135"/>
  <c r="K135"/>
  <c r="E647"/>
  <c r="H647"/>
  <c r="K647"/>
  <c r="E507"/>
  <c r="H507"/>
  <c r="K507"/>
  <c r="E787"/>
  <c r="H787"/>
  <c r="K787"/>
  <c r="H41"/>
  <c r="E41"/>
  <c r="K41"/>
  <c r="E222"/>
  <c r="H222"/>
  <c r="K222"/>
  <c r="E451"/>
  <c r="H451"/>
  <c r="K451"/>
  <c r="E759"/>
  <c r="H759"/>
  <c r="K759"/>
  <c r="E557"/>
  <c r="H557"/>
  <c r="K557"/>
  <c r="E731"/>
  <c r="H731"/>
  <c r="K731"/>
  <c r="E422"/>
  <c r="H422"/>
  <c r="K422"/>
  <c r="E619"/>
  <c r="H619"/>
  <c r="K619"/>
  <c r="H47"/>
  <c r="E47"/>
  <c r="K47"/>
  <c r="E164"/>
  <c r="H164"/>
  <c r="K164"/>
  <c r="E366"/>
  <c r="H366"/>
  <c r="K366"/>
  <c r="E591"/>
  <c r="H591"/>
  <c r="K591"/>
  <c r="E675"/>
  <c r="H675"/>
  <c r="K675"/>
  <c r="E550"/>
  <c r="E551"/>
  <c r="H550"/>
  <c r="H551"/>
  <c r="K550"/>
  <c r="K551"/>
  <c r="E129"/>
  <c r="H129"/>
  <c r="K129"/>
  <c r="E725"/>
  <c r="H725"/>
  <c r="K725"/>
  <c r="E641"/>
  <c r="H641"/>
  <c r="K641"/>
  <c r="E388"/>
  <c r="H388"/>
  <c r="K388"/>
  <c r="E473"/>
  <c r="H473"/>
  <c r="K473"/>
  <c r="E809"/>
  <c r="H809"/>
  <c r="K809"/>
  <c r="E76"/>
  <c r="H76"/>
  <c r="K76"/>
  <c r="E251"/>
  <c r="K251"/>
  <c r="H251"/>
  <c r="E193"/>
  <c r="K193"/>
  <c r="H193"/>
  <c r="E394"/>
  <c r="H394"/>
  <c r="K394"/>
  <c r="E479"/>
  <c r="H479"/>
  <c r="K479"/>
  <c r="E563"/>
  <c r="H563"/>
  <c r="K563"/>
  <c r="E815"/>
  <c r="H815"/>
  <c r="K815"/>
  <c r="E273"/>
  <c r="K273"/>
  <c r="H273"/>
  <c r="E416"/>
  <c r="H416"/>
  <c r="K416"/>
  <c r="E501"/>
  <c r="H501"/>
  <c r="K501"/>
  <c r="E613"/>
  <c r="H613"/>
  <c r="K613"/>
  <c r="E781"/>
  <c r="H781"/>
  <c r="K781"/>
  <c r="E149"/>
  <c r="H149"/>
  <c r="K149"/>
  <c r="E216"/>
  <c r="K216"/>
  <c r="H216"/>
  <c r="E158"/>
  <c r="H158"/>
  <c r="K158"/>
  <c r="E330"/>
  <c r="H330"/>
  <c r="K330"/>
  <c r="E529"/>
  <c r="H529"/>
  <c r="K529"/>
  <c r="E697"/>
  <c r="H697"/>
  <c r="K697"/>
  <c r="AG8" i="81"/>
  <c r="AB8"/>
  <c r="Z8"/>
  <c r="V8"/>
  <c r="U8"/>
  <c r="S8"/>
  <c r="P8"/>
  <c r="O8"/>
  <c r="N8"/>
  <c r="M8"/>
  <c r="L8"/>
  <c r="K8"/>
  <c r="J8"/>
  <c r="I8"/>
  <c r="H8"/>
  <c r="G8"/>
  <c r="F8"/>
  <c r="AI303" i="97" l="1"/>
  <c r="AE303"/>
  <c r="AA303"/>
  <c r="W303"/>
  <c r="S303"/>
  <c r="O303"/>
  <c r="K303"/>
  <c r="G303"/>
  <c r="AI298"/>
  <c r="AL303"/>
  <c r="AH303"/>
  <c r="AD303"/>
  <c r="Z303"/>
  <c r="V303"/>
  <c r="R303"/>
  <c r="N303"/>
  <c r="J303"/>
  <c r="F303"/>
  <c r="AL298"/>
  <c r="AH298"/>
  <c r="AD298"/>
  <c r="Z298"/>
  <c r="V298"/>
  <c r="R298"/>
  <c r="N298"/>
  <c r="J298"/>
  <c r="F298"/>
  <c r="AK303"/>
  <c r="AG303"/>
  <c r="AC303"/>
  <c r="Y303"/>
  <c r="U303"/>
  <c r="Q303"/>
  <c r="M303"/>
  <c r="I303"/>
  <c r="E303"/>
  <c r="AJ303"/>
  <c r="AF303"/>
  <c r="AB303"/>
  <c r="X303"/>
  <c r="T303"/>
  <c r="P303"/>
  <c r="L303"/>
  <c r="H303"/>
  <c r="D303"/>
  <c r="AJ298"/>
  <c r="AF298"/>
  <c r="AB298"/>
  <c r="X298"/>
  <c r="T298"/>
  <c r="P298"/>
  <c r="L298"/>
  <c r="H298"/>
  <c r="D298"/>
  <c r="AE298"/>
  <c r="W298"/>
  <c r="O298"/>
  <c r="G298"/>
  <c r="AC298"/>
  <c r="U298"/>
  <c r="M298"/>
  <c r="E298"/>
  <c r="C298"/>
  <c r="AK298"/>
  <c r="AA298"/>
  <c r="S298"/>
  <c r="K298"/>
  <c r="AG298"/>
  <c r="Y298"/>
  <c r="Q298"/>
  <c r="I298"/>
  <c r="C303"/>
  <c r="H67"/>
  <c r="H72"/>
  <c r="E67"/>
  <c r="E72"/>
  <c r="K72"/>
  <c r="K67"/>
  <c r="H184"/>
  <c r="H189"/>
  <c r="E184"/>
  <c r="E189"/>
  <c r="K184"/>
  <c r="K189"/>
  <c r="E357"/>
  <c r="E362"/>
  <c r="H357"/>
  <c r="H362"/>
  <c r="K357"/>
  <c r="K362"/>
  <c r="E442"/>
  <c r="E447"/>
  <c r="H442"/>
  <c r="H447"/>
  <c r="K442"/>
  <c r="K447"/>
  <c r="H126"/>
  <c r="H131"/>
  <c r="E126"/>
  <c r="E131"/>
  <c r="K131"/>
  <c r="K126"/>
  <c r="E722"/>
  <c r="E727"/>
  <c r="H722"/>
  <c r="H727"/>
  <c r="K722"/>
  <c r="K727"/>
  <c r="E638"/>
  <c r="E643"/>
  <c r="H638"/>
  <c r="H643"/>
  <c r="K638"/>
  <c r="K643"/>
  <c r="E270"/>
  <c r="E275"/>
  <c r="H270"/>
  <c r="H275"/>
  <c r="K270"/>
  <c r="K275"/>
  <c r="E413"/>
  <c r="E418"/>
  <c r="H413"/>
  <c r="H418"/>
  <c r="K413"/>
  <c r="K418"/>
  <c r="E610"/>
  <c r="E615"/>
  <c r="H610"/>
  <c r="H615"/>
  <c r="K610"/>
  <c r="K615"/>
  <c r="E38"/>
  <c r="E43"/>
  <c r="H38"/>
  <c r="H43"/>
  <c r="K38"/>
  <c r="K43"/>
  <c r="E213"/>
  <c r="E218"/>
  <c r="H213"/>
  <c r="H218"/>
  <c r="K218"/>
  <c r="K213"/>
  <c r="E155"/>
  <c r="E160"/>
  <c r="H155"/>
  <c r="H160"/>
  <c r="K155"/>
  <c r="K160"/>
  <c r="E750"/>
  <c r="E755"/>
  <c r="H750"/>
  <c r="K750"/>
  <c r="K755"/>
  <c r="H755"/>
  <c r="H178"/>
  <c r="E178"/>
  <c r="K178"/>
  <c r="E242"/>
  <c r="E247"/>
  <c r="H242"/>
  <c r="H247"/>
  <c r="K247"/>
  <c r="K242"/>
  <c r="E582"/>
  <c r="E587"/>
  <c r="H582"/>
  <c r="H587"/>
  <c r="K582"/>
  <c r="K587"/>
  <c r="AE8" i="81"/>
  <c r="AG233"/>
  <c r="AG4" s="1"/>
  <c r="AC233"/>
  <c r="AC4" s="1"/>
  <c r="E8"/>
  <c r="AF233"/>
  <c r="AF4" s="1"/>
  <c r="C54"/>
  <c r="C53"/>
  <c r="C46"/>
  <c r="C52"/>
  <c r="C51"/>
  <c r="N68"/>
  <c r="N9" s="1"/>
  <c r="O68"/>
  <c r="O9" s="1"/>
  <c r="T68"/>
  <c r="R8"/>
  <c r="Y8"/>
  <c r="AC8"/>
  <c r="U68"/>
  <c r="T8"/>
  <c r="W8"/>
  <c r="AA8"/>
  <c r="X8"/>
  <c r="C43"/>
  <c r="C45"/>
  <c r="C47"/>
  <c r="C50"/>
  <c r="C44"/>
  <c r="C49"/>
  <c r="E498" i="97" l="1"/>
  <c r="E503"/>
  <c r="H498"/>
  <c r="H503"/>
  <c r="K498"/>
  <c r="K503"/>
  <c r="E385"/>
  <c r="E390"/>
  <c r="H385"/>
  <c r="H390"/>
  <c r="K385"/>
  <c r="K390"/>
  <c r="E526"/>
  <c r="E531"/>
  <c r="H526"/>
  <c r="H531"/>
  <c r="K526"/>
  <c r="K531"/>
  <c r="E156"/>
  <c r="H157"/>
  <c r="E157"/>
  <c r="H156"/>
  <c r="K156"/>
  <c r="K157"/>
  <c r="E688"/>
  <c r="H688"/>
  <c r="K688"/>
  <c r="E327"/>
  <c r="E332"/>
  <c r="H327"/>
  <c r="H332"/>
  <c r="K327"/>
  <c r="K332"/>
  <c r="E554"/>
  <c r="E559"/>
  <c r="H554"/>
  <c r="H559"/>
  <c r="K554"/>
  <c r="K559"/>
  <c r="E470"/>
  <c r="E475"/>
  <c r="H470"/>
  <c r="H475"/>
  <c r="K470"/>
  <c r="K475"/>
  <c r="E694"/>
  <c r="E699"/>
  <c r="H694"/>
  <c r="H699"/>
  <c r="K694"/>
  <c r="K699"/>
  <c r="E806"/>
  <c r="E811"/>
  <c r="H811"/>
  <c r="K806"/>
  <c r="K811"/>
  <c r="H806"/>
  <c r="E186"/>
  <c r="E185"/>
  <c r="H186"/>
  <c r="H185"/>
  <c r="K185"/>
  <c r="K186"/>
  <c r="E772"/>
  <c r="H772"/>
  <c r="K772"/>
  <c r="E744"/>
  <c r="K744"/>
  <c r="H744"/>
  <c r="E778"/>
  <c r="E783"/>
  <c r="H783"/>
  <c r="H778"/>
  <c r="K778"/>
  <c r="K783"/>
  <c r="E97"/>
  <c r="H97"/>
  <c r="K97"/>
  <c r="E102"/>
  <c r="H102"/>
  <c r="K102"/>
  <c r="R5" i="81" l="1"/>
  <c r="E322" i="97" l="1"/>
  <c r="K322"/>
  <c r="H322"/>
  <c r="AC5" i="81" l="1"/>
  <c r="X5"/>
  <c r="AA5"/>
  <c r="AE5"/>
  <c r="AG5"/>
  <c r="S5"/>
  <c r="Z5"/>
  <c r="T5"/>
  <c r="F5"/>
  <c r="AB5"/>
  <c r="V5"/>
  <c r="U5"/>
  <c r="AD5"/>
  <c r="AF5"/>
  <c r="W5"/>
  <c r="Y5"/>
  <c r="E465" i="97" l="1"/>
  <c r="H465"/>
  <c r="K465"/>
  <c r="H33"/>
  <c r="E33"/>
  <c r="K33"/>
  <c r="E352"/>
  <c r="H352"/>
  <c r="K352"/>
  <c r="E689"/>
  <c r="H689"/>
  <c r="K689"/>
  <c r="E661"/>
  <c r="H661"/>
  <c r="K661"/>
  <c r="E605"/>
  <c r="H605"/>
  <c r="K605"/>
  <c r="E745"/>
  <c r="H745"/>
  <c r="K745"/>
  <c r="E549"/>
  <c r="H549"/>
  <c r="K549"/>
  <c r="E773"/>
  <c r="H773"/>
  <c r="K773"/>
  <c r="E408"/>
  <c r="H408"/>
  <c r="K408"/>
  <c r="E380"/>
  <c r="H380"/>
  <c r="K380"/>
  <c r="E801"/>
  <c r="H801"/>
  <c r="K801"/>
  <c r="E493"/>
  <c r="H493"/>
  <c r="K493"/>
  <c r="E521"/>
  <c r="H521"/>
  <c r="K521"/>
  <c r="E437"/>
  <c r="H437"/>
  <c r="K437"/>
  <c r="E577"/>
  <c r="H577"/>
  <c r="K577"/>
  <c r="K5" i="81"/>
  <c r="N5"/>
  <c r="M5"/>
  <c r="O5"/>
  <c r="P5"/>
  <c r="G5"/>
  <c r="J5"/>
  <c r="H5"/>
  <c r="I5"/>
  <c r="L5"/>
  <c r="AI293" i="97" l="1"/>
  <c r="AE293"/>
  <c r="AA293"/>
  <c r="W293"/>
  <c r="S293"/>
  <c r="O293"/>
  <c r="K293"/>
  <c r="G293"/>
  <c r="C293"/>
  <c r="AK293"/>
  <c r="AG293"/>
  <c r="AC293"/>
  <c r="Y293"/>
  <c r="U293"/>
  <c r="Q293"/>
  <c r="M293"/>
  <c r="I293"/>
  <c r="E293"/>
  <c r="AF293"/>
  <c r="X293"/>
  <c r="P293"/>
  <c r="H293"/>
  <c r="AL293"/>
  <c r="AD293"/>
  <c r="V293"/>
  <c r="N293"/>
  <c r="F293"/>
  <c r="AJ293"/>
  <c r="AB293"/>
  <c r="T293"/>
  <c r="L293"/>
  <c r="D293"/>
  <c r="AH293"/>
  <c r="Z293"/>
  <c r="R293"/>
  <c r="J293"/>
  <c r="E121"/>
  <c r="H121"/>
  <c r="K121"/>
  <c r="E179"/>
  <c r="K179"/>
  <c r="H179"/>
  <c r="E237"/>
  <c r="K237"/>
  <c r="H237"/>
  <c r="E265"/>
  <c r="H265"/>
  <c r="K265"/>
  <c r="E150"/>
  <c r="H150"/>
  <c r="K150"/>
  <c r="H62"/>
  <c r="E62"/>
  <c r="K62"/>
  <c r="E633"/>
  <c r="H633"/>
  <c r="K633"/>
  <c r="E208"/>
  <c r="H208"/>
  <c r="K208"/>
  <c r="E717"/>
  <c r="H717"/>
  <c r="K717"/>
  <c r="H233" i="81" l="1"/>
  <c r="H4" s="1"/>
  <c r="J233"/>
  <c r="J4" s="1"/>
  <c r="Q233"/>
  <c r="Q4" s="1"/>
  <c r="AD8"/>
  <c r="Q68"/>
  <c r="Q9" s="1"/>
  <c r="E233"/>
  <c r="E4" s="1"/>
  <c r="E666" i="97" l="1"/>
  <c r="E671"/>
  <c r="H666"/>
  <c r="H671"/>
  <c r="K666"/>
  <c r="K671"/>
  <c r="D207"/>
  <c r="E207"/>
  <c r="H207"/>
  <c r="K207"/>
  <c r="H120"/>
  <c r="E120"/>
  <c r="K120"/>
  <c r="G68" i="81"/>
  <c r="G9" s="1"/>
  <c r="M68"/>
  <c r="M9" s="1"/>
  <c r="U233"/>
  <c r="U4" s="1"/>
  <c r="AB4"/>
  <c r="G233"/>
  <c r="G4" s="1"/>
  <c r="X233"/>
  <c r="X4" s="1"/>
  <c r="P233"/>
  <c r="P4" s="1"/>
  <c r="Y233"/>
  <c r="Y4" s="1"/>
  <c r="T233"/>
  <c r="T4" s="1"/>
  <c r="S233"/>
  <c r="S4" s="1"/>
  <c r="F233"/>
  <c r="F4" s="1"/>
  <c r="V233"/>
  <c r="V4" s="1"/>
  <c r="I233"/>
  <c r="I4" s="1"/>
  <c r="AA233"/>
  <c r="AA4" s="1"/>
  <c r="R233"/>
  <c r="R4" s="1"/>
  <c r="W233"/>
  <c r="W4" s="1"/>
  <c r="L233"/>
  <c r="L4" s="1"/>
  <c r="Z233"/>
  <c r="Z4" s="1"/>
  <c r="AE233"/>
  <c r="AE4" s="1"/>
  <c r="H68"/>
  <c r="H9" s="1"/>
  <c r="Y68"/>
  <c r="J68"/>
  <c r="J9" s="1"/>
  <c r="I68"/>
  <c r="I9" s="1"/>
  <c r="L68"/>
  <c r="L9" s="1"/>
  <c r="AC68"/>
  <c r="K68"/>
  <c r="K9" s="1"/>
  <c r="F68"/>
  <c r="F9" s="1"/>
  <c r="AK300" i="97" l="1"/>
  <c r="AG300"/>
  <c r="AC300"/>
  <c r="Y300"/>
  <c r="U300"/>
  <c r="Q300"/>
  <c r="M300"/>
  <c r="I300"/>
  <c r="E300"/>
  <c r="AJ299"/>
  <c r="AF299"/>
  <c r="X299"/>
  <c r="P299"/>
  <c r="H299"/>
  <c r="AJ300"/>
  <c r="AF300"/>
  <c r="AB300"/>
  <c r="X300"/>
  <c r="T300"/>
  <c r="P300"/>
  <c r="L300"/>
  <c r="H300"/>
  <c r="D300"/>
  <c r="AI299"/>
  <c r="AE299"/>
  <c r="AA299"/>
  <c r="W299"/>
  <c r="S299"/>
  <c r="O299"/>
  <c r="K299"/>
  <c r="G299"/>
  <c r="C299"/>
  <c r="AI300"/>
  <c r="AE300"/>
  <c r="AA300"/>
  <c r="W300"/>
  <c r="S300"/>
  <c r="O300"/>
  <c r="K300"/>
  <c r="G300"/>
  <c r="AL299"/>
  <c r="AH299"/>
  <c r="AD299"/>
  <c r="Z299"/>
  <c r="V299"/>
  <c r="R299"/>
  <c r="N299"/>
  <c r="J299"/>
  <c r="AL300"/>
  <c r="AH300"/>
  <c r="AD300"/>
  <c r="Z300"/>
  <c r="V300"/>
  <c r="R300"/>
  <c r="N300"/>
  <c r="J300"/>
  <c r="F300"/>
  <c r="AK299"/>
  <c r="AG299"/>
  <c r="AC299"/>
  <c r="Y299"/>
  <c r="U299"/>
  <c r="Q299"/>
  <c r="M299"/>
  <c r="I299"/>
  <c r="E299"/>
  <c r="AB299"/>
  <c r="T299"/>
  <c r="L299"/>
  <c r="D299"/>
  <c r="C300"/>
  <c r="F299"/>
  <c r="AK292"/>
  <c r="AG292"/>
  <c r="AC292"/>
  <c r="Y292"/>
  <c r="U292"/>
  <c r="Q292"/>
  <c r="M292"/>
  <c r="I292"/>
  <c r="E292"/>
  <c r="W292"/>
  <c r="K292"/>
  <c r="AJ292"/>
  <c r="AF292"/>
  <c r="AB292"/>
  <c r="X292"/>
  <c r="T292"/>
  <c r="P292"/>
  <c r="L292"/>
  <c r="H292"/>
  <c r="D292"/>
  <c r="AA292"/>
  <c r="O292"/>
  <c r="AE292"/>
  <c r="AL292"/>
  <c r="AH292"/>
  <c r="AD292"/>
  <c r="Z292"/>
  <c r="V292"/>
  <c r="R292"/>
  <c r="N292"/>
  <c r="J292"/>
  <c r="F292"/>
  <c r="AI292"/>
  <c r="S292"/>
  <c r="G292"/>
  <c r="C292"/>
  <c r="H39"/>
  <c r="E39"/>
  <c r="H40"/>
  <c r="E40"/>
  <c r="K39"/>
  <c r="K40"/>
  <c r="E723"/>
  <c r="E724"/>
  <c r="H723"/>
  <c r="H724"/>
  <c r="K724"/>
  <c r="K723"/>
  <c r="E214"/>
  <c r="E215"/>
  <c r="H214"/>
  <c r="H215"/>
  <c r="K214"/>
  <c r="K215"/>
  <c r="E800"/>
  <c r="H800"/>
  <c r="K800"/>
  <c r="E716"/>
  <c r="H716"/>
  <c r="K716"/>
  <c r="E436"/>
  <c r="H436"/>
  <c r="K436"/>
  <c r="E520"/>
  <c r="H520"/>
  <c r="K520"/>
  <c r="E632"/>
  <c r="H632"/>
  <c r="K632"/>
  <c r="E604"/>
  <c r="H604"/>
  <c r="K604"/>
  <c r="E271"/>
  <c r="E272"/>
  <c r="H271"/>
  <c r="H272"/>
  <c r="K271"/>
  <c r="K272"/>
  <c r="E321"/>
  <c r="H321"/>
  <c r="K321"/>
  <c r="H61"/>
  <c r="E61"/>
  <c r="K61"/>
  <c r="E244"/>
  <c r="E243"/>
  <c r="H244"/>
  <c r="K243"/>
  <c r="H243"/>
  <c r="K244"/>
  <c r="E128"/>
  <c r="E127"/>
  <c r="H128"/>
  <c r="K127"/>
  <c r="H127"/>
  <c r="K128"/>
  <c r="E351"/>
  <c r="H351"/>
  <c r="K351"/>
  <c r="E576"/>
  <c r="H576"/>
  <c r="K576"/>
  <c r="E464"/>
  <c r="H464"/>
  <c r="K464"/>
  <c r="E264"/>
  <c r="H264"/>
  <c r="K264"/>
  <c r="E492"/>
  <c r="H492"/>
  <c r="K492"/>
  <c r="E407"/>
  <c r="H407"/>
  <c r="K407"/>
  <c r="E69"/>
  <c r="E68"/>
  <c r="H69"/>
  <c r="K68"/>
  <c r="H68"/>
  <c r="K69"/>
  <c r="E548"/>
  <c r="H548"/>
  <c r="K548"/>
  <c r="E32"/>
  <c r="H32"/>
  <c r="K32"/>
  <c r="E379"/>
  <c r="H379"/>
  <c r="K379"/>
  <c r="R68" i="81"/>
  <c r="W68"/>
  <c r="AB68"/>
  <c r="S68"/>
  <c r="X68"/>
  <c r="AE68"/>
  <c r="AE9" s="1"/>
  <c r="AG68"/>
  <c r="AG9" s="1"/>
  <c r="AF68"/>
  <c r="AF9" s="1"/>
  <c r="Z68"/>
  <c r="V68"/>
  <c r="AD233"/>
  <c r="AD4" s="1"/>
  <c r="P68"/>
  <c r="P9" s="1"/>
  <c r="E640" i="97" l="1"/>
  <c r="E639"/>
  <c r="H640"/>
  <c r="H639"/>
  <c r="K639"/>
  <c r="K640"/>
  <c r="E779"/>
  <c r="E780"/>
  <c r="H779"/>
  <c r="K780"/>
  <c r="H780"/>
  <c r="K779"/>
  <c r="E752"/>
  <c r="E751"/>
  <c r="H751"/>
  <c r="K751"/>
  <c r="H752"/>
  <c r="K752"/>
  <c r="E660"/>
  <c r="H660"/>
  <c r="K660"/>
  <c r="E808"/>
  <c r="E807"/>
  <c r="H807"/>
  <c r="H808"/>
  <c r="K807"/>
  <c r="K808"/>
  <c r="K233" i="81"/>
  <c r="K4" s="1"/>
  <c r="AD68"/>
  <c r="E236" i="97" l="1"/>
  <c r="H236"/>
  <c r="K236"/>
  <c r="E132" i="81" l="1"/>
  <c r="E131"/>
  <c r="E130"/>
  <c r="E129"/>
  <c r="E128"/>
  <c r="E127"/>
  <c r="E41"/>
  <c r="E40"/>
  <c r="E39"/>
  <c r="E38"/>
  <c r="E37"/>
  <c r="E24"/>
  <c r="E33"/>
  <c r="E32"/>
  <c r="E31"/>
  <c r="E18"/>
  <c r="E17"/>
  <c r="G22" s="1"/>
  <c r="G56" l="1"/>
  <c r="AC56"/>
  <c r="Y56"/>
  <c r="R56"/>
  <c r="N56"/>
  <c r="J56"/>
  <c r="E56"/>
  <c r="AF56"/>
  <c r="X56"/>
  <c r="U56"/>
  <c r="Q56"/>
  <c r="M56"/>
  <c r="I56"/>
  <c r="AG56"/>
  <c r="AD56"/>
  <c r="Z56"/>
  <c r="V56"/>
  <c r="S56"/>
  <c r="K56"/>
  <c r="AE56"/>
  <c r="AA56"/>
  <c r="W56"/>
  <c r="T56"/>
  <c r="P56"/>
  <c r="L56"/>
  <c r="H56"/>
  <c r="O56"/>
  <c r="F56"/>
  <c r="AG144"/>
  <c r="AG7" s="1"/>
  <c r="AD144"/>
  <c r="AD7" s="1"/>
  <c r="Z144"/>
  <c r="Z7" s="1"/>
  <c r="V144"/>
  <c r="V7" s="1"/>
  <c r="S144"/>
  <c r="S7" s="1"/>
  <c r="O144"/>
  <c r="O7" s="1"/>
  <c r="K144"/>
  <c r="K7" s="1"/>
  <c r="G144"/>
  <c r="G7" s="1"/>
  <c r="AK65" i="97" s="1"/>
  <c r="AC144" i="81"/>
  <c r="AC7" s="1"/>
  <c r="Y144"/>
  <c r="Y7" s="1"/>
  <c r="R144"/>
  <c r="R7" s="1"/>
  <c r="N144"/>
  <c r="N7" s="1"/>
  <c r="J144"/>
  <c r="J7" s="1"/>
  <c r="F144"/>
  <c r="F7" s="1"/>
  <c r="AF144"/>
  <c r="AF7" s="1"/>
  <c r="AB144"/>
  <c r="AB7" s="1"/>
  <c r="X144"/>
  <c r="X7" s="1"/>
  <c r="U144"/>
  <c r="U7" s="1"/>
  <c r="Q144"/>
  <c r="Q7" s="1"/>
  <c r="M144"/>
  <c r="M7" s="1"/>
  <c r="I144"/>
  <c r="I7" s="1"/>
  <c r="AE144"/>
  <c r="AE7" s="1"/>
  <c r="AA144"/>
  <c r="AA7" s="1"/>
  <c r="W144"/>
  <c r="W7" s="1"/>
  <c r="T144"/>
  <c r="T7" s="1"/>
  <c r="P144"/>
  <c r="P7" s="1"/>
  <c r="L144"/>
  <c r="L7" s="1"/>
  <c r="H144"/>
  <c r="H7" s="1"/>
  <c r="E144"/>
  <c r="E19"/>
  <c r="E84" s="1"/>
  <c r="E34"/>
  <c r="D22"/>
  <c r="E22"/>
  <c r="F22"/>
  <c r="C13"/>
  <c r="E5"/>
  <c r="AG6"/>
  <c r="AF6"/>
  <c r="AE6"/>
  <c r="AD6"/>
  <c r="AC6"/>
  <c r="AB6"/>
  <c r="Z6"/>
  <c r="Y6"/>
  <c r="X6"/>
  <c r="W6"/>
  <c r="V6"/>
  <c r="U6"/>
  <c r="T6"/>
  <c r="S6"/>
  <c r="R6"/>
  <c r="Q6"/>
  <c r="P6"/>
  <c r="O6"/>
  <c r="N6"/>
  <c r="M172"/>
  <c r="M6" s="1"/>
  <c r="L6"/>
  <c r="K6"/>
  <c r="J6"/>
  <c r="I6"/>
  <c r="H6"/>
  <c r="G6"/>
  <c r="F6"/>
  <c r="E6"/>
  <c r="E10"/>
  <c r="N107" i="97" l="1"/>
  <c r="I107"/>
  <c r="C107"/>
  <c r="O107"/>
  <c r="H107"/>
  <c r="T107"/>
  <c r="K107"/>
  <c r="Q107"/>
  <c r="L107"/>
  <c r="R107"/>
  <c r="F107"/>
  <c r="W107"/>
  <c r="E107"/>
  <c r="AD107"/>
  <c r="X107"/>
  <c r="AG107"/>
  <c r="AJ107"/>
  <c r="G107"/>
  <c r="U107"/>
  <c r="AA107"/>
  <c r="V107"/>
  <c r="J107"/>
  <c r="AB107"/>
  <c r="D107"/>
  <c r="AK107"/>
  <c r="M107"/>
  <c r="AI107"/>
  <c r="AC107"/>
  <c r="Z107"/>
  <c r="AE107"/>
  <c r="Y107"/>
  <c r="P107"/>
  <c r="AL107"/>
  <c r="AF107"/>
  <c r="AH107"/>
  <c r="S107"/>
  <c r="V325"/>
  <c r="Y325"/>
  <c r="K325"/>
  <c r="P325"/>
  <c r="AB325"/>
  <c r="S325"/>
  <c r="AE325"/>
  <c r="E7" i="81"/>
  <c r="U95" i="97" s="1"/>
  <c r="C144" i="81"/>
  <c r="AK295" i="97"/>
  <c r="AG295"/>
  <c r="AC295"/>
  <c r="Y295"/>
  <c r="U295"/>
  <c r="Q295"/>
  <c r="M295"/>
  <c r="I295"/>
  <c r="E295"/>
  <c r="AJ294"/>
  <c r="AF294"/>
  <c r="AB294"/>
  <c r="X294"/>
  <c r="T294"/>
  <c r="P294"/>
  <c r="L294"/>
  <c r="H294"/>
  <c r="D294"/>
  <c r="AI295"/>
  <c r="AE295"/>
  <c r="AA295"/>
  <c r="W295"/>
  <c r="S295"/>
  <c r="O295"/>
  <c r="K295"/>
  <c r="G295"/>
  <c r="AL294"/>
  <c r="AH294"/>
  <c r="AD294"/>
  <c r="Z294"/>
  <c r="V294"/>
  <c r="R294"/>
  <c r="N294"/>
  <c r="J294"/>
  <c r="F294"/>
  <c r="C295"/>
  <c r="AH295"/>
  <c r="Z295"/>
  <c r="R295"/>
  <c r="J295"/>
  <c r="AK294"/>
  <c r="AC294"/>
  <c r="U294"/>
  <c r="M294"/>
  <c r="E294"/>
  <c r="AF295"/>
  <c r="X295"/>
  <c r="P295"/>
  <c r="H295"/>
  <c r="AI294"/>
  <c r="AA294"/>
  <c r="S294"/>
  <c r="K294"/>
  <c r="AL295"/>
  <c r="AD295"/>
  <c r="V295"/>
  <c r="N295"/>
  <c r="F295"/>
  <c r="AG294"/>
  <c r="Y294"/>
  <c r="Q294"/>
  <c r="I294"/>
  <c r="C294"/>
  <c r="AJ295"/>
  <c r="AB295"/>
  <c r="T295"/>
  <c r="L295"/>
  <c r="D295"/>
  <c r="AE294"/>
  <c r="W294"/>
  <c r="O294"/>
  <c r="G294"/>
  <c r="AI296"/>
  <c r="AE296"/>
  <c r="AA296"/>
  <c r="W296"/>
  <c r="S296"/>
  <c r="O296"/>
  <c r="K296"/>
  <c r="G296"/>
  <c r="AL296"/>
  <c r="AH296"/>
  <c r="AD296"/>
  <c r="Z296"/>
  <c r="V296"/>
  <c r="R296"/>
  <c r="N296"/>
  <c r="J296"/>
  <c r="F296"/>
  <c r="AK296"/>
  <c r="AG296"/>
  <c r="AC296"/>
  <c r="Y296"/>
  <c r="U296"/>
  <c r="Q296"/>
  <c r="M296"/>
  <c r="I296"/>
  <c r="E296"/>
  <c r="AJ296"/>
  <c r="AF296"/>
  <c r="AB296"/>
  <c r="X296"/>
  <c r="T296"/>
  <c r="P296"/>
  <c r="L296"/>
  <c r="H296"/>
  <c r="D296"/>
  <c r="C296"/>
  <c r="E122"/>
  <c r="E123"/>
  <c r="H122"/>
  <c r="H123"/>
  <c r="K123"/>
  <c r="K122"/>
  <c r="E634"/>
  <c r="E635"/>
  <c r="H634"/>
  <c r="H635"/>
  <c r="K635"/>
  <c r="K634"/>
  <c r="E381"/>
  <c r="E382"/>
  <c r="H381"/>
  <c r="H382"/>
  <c r="K382"/>
  <c r="K381"/>
  <c r="E606"/>
  <c r="E607"/>
  <c r="H606"/>
  <c r="H607"/>
  <c r="K606"/>
  <c r="K607"/>
  <c r="H93"/>
  <c r="E93"/>
  <c r="E94"/>
  <c r="K94"/>
  <c r="H94"/>
  <c r="K93"/>
  <c r="E266"/>
  <c r="E267"/>
  <c r="K267"/>
  <c r="H266"/>
  <c r="H267"/>
  <c r="K266"/>
  <c r="E409"/>
  <c r="E410"/>
  <c r="H409"/>
  <c r="H410"/>
  <c r="K409"/>
  <c r="K410"/>
  <c r="E494"/>
  <c r="E495"/>
  <c r="H494"/>
  <c r="H495"/>
  <c r="K494"/>
  <c r="K495"/>
  <c r="E690"/>
  <c r="E691"/>
  <c r="H690"/>
  <c r="H691"/>
  <c r="K690"/>
  <c r="K691"/>
  <c r="H34"/>
  <c r="E34"/>
  <c r="H35"/>
  <c r="E35"/>
  <c r="K35"/>
  <c r="K34"/>
  <c r="H151"/>
  <c r="E151"/>
  <c r="E152"/>
  <c r="K152"/>
  <c r="H152"/>
  <c r="K151"/>
  <c r="E662"/>
  <c r="E663"/>
  <c r="H662"/>
  <c r="H663"/>
  <c r="K662"/>
  <c r="K663"/>
  <c r="E100"/>
  <c r="H100"/>
  <c r="K100"/>
  <c r="E209"/>
  <c r="E210"/>
  <c r="K210"/>
  <c r="H209"/>
  <c r="H210"/>
  <c r="K209"/>
  <c r="E323"/>
  <c r="E324"/>
  <c r="H323"/>
  <c r="H324"/>
  <c r="K324"/>
  <c r="K323"/>
  <c r="E522"/>
  <c r="E523"/>
  <c r="H522"/>
  <c r="H523"/>
  <c r="K523"/>
  <c r="K522"/>
  <c r="E746"/>
  <c r="E747"/>
  <c r="H747"/>
  <c r="H746"/>
  <c r="K746"/>
  <c r="K747"/>
  <c r="E63"/>
  <c r="E64"/>
  <c r="H63"/>
  <c r="H64"/>
  <c r="K64"/>
  <c r="K63"/>
  <c r="E238"/>
  <c r="E239"/>
  <c r="H238"/>
  <c r="H239"/>
  <c r="K239"/>
  <c r="K238"/>
  <c r="E180"/>
  <c r="E181"/>
  <c r="H180"/>
  <c r="H181"/>
  <c r="K181"/>
  <c r="K180"/>
  <c r="E353"/>
  <c r="E354"/>
  <c r="H353"/>
  <c r="H354"/>
  <c r="K353"/>
  <c r="K354"/>
  <c r="E438"/>
  <c r="E439"/>
  <c r="H438"/>
  <c r="H439"/>
  <c r="K438"/>
  <c r="K439"/>
  <c r="E578"/>
  <c r="E579"/>
  <c r="H578"/>
  <c r="H579"/>
  <c r="K579"/>
  <c r="K578"/>
  <c r="E802"/>
  <c r="E803"/>
  <c r="H803"/>
  <c r="H802"/>
  <c r="K802"/>
  <c r="K803"/>
  <c r="E718"/>
  <c r="E719"/>
  <c r="H719"/>
  <c r="K718"/>
  <c r="K719"/>
  <c r="H718"/>
  <c r="E466"/>
  <c r="E467"/>
  <c r="H466"/>
  <c r="H467"/>
  <c r="K467"/>
  <c r="K466"/>
  <c r="E774"/>
  <c r="E775"/>
  <c r="H775"/>
  <c r="H774"/>
  <c r="K774"/>
  <c r="K775"/>
  <c r="E92"/>
  <c r="H92"/>
  <c r="K92"/>
  <c r="K720"/>
  <c r="E720"/>
  <c r="H720"/>
  <c r="E636"/>
  <c r="H636"/>
  <c r="K636"/>
  <c r="E804"/>
  <c r="K804"/>
  <c r="H804"/>
  <c r="K411"/>
  <c r="H411"/>
  <c r="E411"/>
  <c r="K440"/>
  <c r="H440"/>
  <c r="E440"/>
  <c r="E383"/>
  <c r="K383"/>
  <c r="H383"/>
  <c r="E496"/>
  <c r="K496"/>
  <c r="H496"/>
  <c r="H524"/>
  <c r="E524"/>
  <c r="K524"/>
  <c r="H580"/>
  <c r="E580"/>
  <c r="K580"/>
  <c r="H468"/>
  <c r="E468"/>
  <c r="K468"/>
  <c r="E608"/>
  <c r="H608"/>
  <c r="K608"/>
  <c r="E692"/>
  <c r="H692"/>
  <c r="K692"/>
  <c r="E664"/>
  <c r="H664"/>
  <c r="K664"/>
  <c r="E552"/>
  <c r="K552"/>
  <c r="H552"/>
  <c r="K776"/>
  <c r="H776"/>
  <c r="E776"/>
  <c r="K355"/>
  <c r="H355"/>
  <c r="E355"/>
  <c r="K748"/>
  <c r="E748"/>
  <c r="H748"/>
  <c r="AL636"/>
  <c r="AH636"/>
  <c r="AD636"/>
  <c r="Z636"/>
  <c r="V636"/>
  <c r="R636"/>
  <c r="N636"/>
  <c r="J636"/>
  <c r="F636"/>
  <c r="AK636"/>
  <c r="AG636"/>
  <c r="AC636"/>
  <c r="Y636"/>
  <c r="U636"/>
  <c r="Q636"/>
  <c r="M636"/>
  <c r="I636"/>
  <c r="AJ636"/>
  <c r="AF636"/>
  <c r="AB636"/>
  <c r="X636"/>
  <c r="T636"/>
  <c r="P636"/>
  <c r="L636"/>
  <c r="D636"/>
  <c r="AI636"/>
  <c r="AE636"/>
  <c r="AA636"/>
  <c r="W636"/>
  <c r="S636"/>
  <c r="O636"/>
  <c r="G636"/>
  <c r="C636"/>
  <c r="AL804"/>
  <c r="AH804"/>
  <c r="AD804"/>
  <c r="Z804"/>
  <c r="V804"/>
  <c r="R804"/>
  <c r="N804"/>
  <c r="J804"/>
  <c r="F804"/>
  <c r="AK804"/>
  <c r="AG804"/>
  <c r="AC804"/>
  <c r="Y804"/>
  <c r="U804"/>
  <c r="Q804"/>
  <c r="M804"/>
  <c r="I804"/>
  <c r="AJ804"/>
  <c r="AF804"/>
  <c r="AB804"/>
  <c r="X804"/>
  <c r="T804"/>
  <c r="P804"/>
  <c r="L804"/>
  <c r="D804"/>
  <c r="AI804"/>
  <c r="AE804"/>
  <c r="AA804"/>
  <c r="W804"/>
  <c r="S804"/>
  <c r="O804"/>
  <c r="G804"/>
  <c r="C804"/>
  <c r="AK411"/>
  <c r="AG411"/>
  <c r="AC411"/>
  <c r="Y411"/>
  <c r="U411"/>
  <c r="Q411"/>
  <c r="M411"/>
  <c r="I411"/>
  <c r="AI411"/>
  <c r="AE411"/>
  <c r="AA411"/>
  <c r="W411"/>
  <c r="S411"/>
  <c r="O411"/>
  <c r="G411"/>
  <c r="C411"/>
  <c r="AB411"/>
  <c r="D411"/>
  <c r="AH411"/>
  <c r="Z411"/>
  <c r="R411"/>
  <c r="J411"/>
  <c r="AF411"/>
  <c r="P411"/>
  <c r="X411"/>
  <c r="AL411"/>
  <c r="AD411"/>
  <c r="V411"/>
  <c r="N411"/>
  <c r="F411"/>
  <c r="AJ411"/>
  <c r="T411"/>
  <c r="L411"/>
  <c r="AL440"/>
  <c r="AK440"/>
  <c r="AG440"/>
  <c r="AC440"/>
  <c r="Y440"/>
  <c r="U440"/>
  <c r="Q440"/>
  <c r="M440"/>
  <c r="I440"/>
  <c r="AI440"/>
  <c r="AE440"/>
  <c r="AA440"/>
  <c r="W440"/>
  <c r="S440"/>
  <c r="O440"/>
  <c r="G440"/>
  <c r="C440"/>
  <c r="AJ440"/>
  <c r="T440"/>
  <c r="L440"/>
  <c r="D440"/>
  <c r="AH440"/>
  <c r="Z440"/>
  <c r="R440"/>
  <c r="J440"/>
  <c r="X440"/>
  <c r="AF440"/>
  <c r="P440"/>
  <c r="AD440"/>
  <c r="V440"/>
  <c r="N440"/>
  <c r="F440"/>
  <c r="AB440"/>
  <c r="AK383"/>
  <c r="AG383"/>
  <c r="AC383"/>
  <c r="Y383"/>
  <c r="U383"/>
  <c r="Q383"/>
  <c r="M383"/>
  <c r="I383"/>
  <c r="AI383"/>
  <c r="AE383"/>
  <c r="AA383"/>
  <c r="W383"/>
  <c r="S383"/>
  <c r="O383"/>
  <c r="G383"/>
  <c r="C383"/>
  <c r="P383"/>
  <c r="AL383"/>
  <c r="AD383"/>
  <c r="V383"/>
  <c r="N383"/>
  <c r="F383"/>
  <c r="AJ383"/>
  <c r="AB383"/>
  <c r="L383"/>
  <c r="T383"/>
  <c r="D383"/>
  <c r="AH383"/>
  <c r="Z383"/>
  <c r="R383"/>
  <c r="J383"/>
  <c r="AF383"/>
  <c r="X383"/>
  <c r="AL496"/>
  <c r="AH496"/>
  <c r="AD496"/>
  <c r="Z496"/>
  <c r="V496"/>
  <c r="R496"/>
  <c r="N496"/>
  <c r="J496"/>
  <c r="F496"/>
  <c r="AK496"/>
  <c r="AG496"/>
  <c r="AC496"/>
  <c r="Y496"/>
  <c r="U496"/>
  <c r="Q496"/>
  <c r="M496"/>
  <c r="I496"/>
  <c r="AJ496"/>
  <c r="AF496"/>
  <c r="AB496"/>
  <c r="X496"/>
  <c r="T496"/>
  <c r="P496"/>
  <c r="L496"/>
  <c r="D496"/>
  <c r="AI496"/>
  <c r="AE496"/>
  <c r="AA496"/>
  <c r="W496"/>
  <c r="S496"/>
  <c r="O496"/>
  <c r="G496"/>
  <c r="C496"/>
  <c r="AE211"/>
  <c r="S211"/>
  <c r="G211"/>
  <c r="AH211"/>
  <c r="AD211"/>
  <c r="V211"/>
  <c r="R211"/>
  <c r="J211"/>
  <c r="F211"/>
  <c r="AK211"/>
  <c r="AG211"/>
  <c r="Y211"/>
  <c r="I211"/>
  <c r="U211"/>
  <c r="M211"/>
  <c r="AJ211"/>
  <c r="AB211"/>
  <c r="X211"/>
  <c r="P211"/>
  <c r="L211"/>
  <c r="D211"/>
  <c r="AA211"/>
  <c r="O211"/>
  <c r="C211"/>
  <c r="AL524"/>
  <c r="AH524"/>
  <c r="AD524"/>
  <c r="Z524"/>
  <c r="V524"/>
  <c r="R524"/>
  <c r="N524"/>
  <c r="J524"/>
  <c r="F524"/>
  <c r="AK524"/>
  <c r="AG524"/>
  <c r="AC524"/>
  <c r="Y524"/>
  <c r="U524"/>
  <c r="Q524"/>
  <c r="M524"/>
  <c r="I524"/>
  <c r="AJ524"/>
  <c r="AF524"/>
  <c r="AB524"/>
  <c r="X524"/>
  <c r="T524"/>
  <c r="P524"/>
  <c r="L524"/>
  <c r="D524"/>
  <c r="AI524"/>
  <c r="AE524"/>
  <c r="AA524"/>
  <c r="W524"/>
  <c r="S524"/>
  <c r="O524"/>
  <c r="G524"/>
  <c r="C524"/>
  <c r="AE240"/>
  <c r="O240"/>
  <c r="C240"/>
  <c r="AH240"/>
  <c r="AD240"/>
  <c r="V240"/>
  <c r="R240"/>
  <c r="J240"/>
  <c r="F240"/>
  <c r="Y240"/>
  <c r="I240"/>
  <c r="AG240"/>
  <c r="U240"/>
  <c r="M240"/>
  <c r="AK240"/>
  <c r="AB240"/>
  <c r="X240"/>
  <c r="P240"/>
  <c r="L240"/>
  <c r="D240"/>
  <c r="AJ240"/>
  <c r="AA240"/>
  <c r="S240"/>
  <c r="G240"/>
  <c r="AL580"/>
  <c r="AH580"/>
  <c r="AD580"/>
  <c r="Z580"/>
  <c r="AK580"/>
  <c r="AG580"/>
  <c r="AC580"/>
  <c r="Y580"/>
  <c r="AJ580"/>
  <c r="AF580"/>
  <c r="AB580"/>
  <c r="X580"/>
  <c r="AI580"/>
  <c r="AE580"/>
  <c r="AA580"/>
  <c r="W580"/>
  <c r="V580"/>
  <c r="R580"/>
  <c r="N580"/>
  <c r="J580"/>
  <c r="F580"/>
  <c r="U580"/>
  <c r="Q580"/>
  <c r="M580"/>
  <c r="I580"/>
  <c r="T580"/>
  <c r="P580"/>
  <c r="L580"/>
  <c r="D580"/>
  <c r="S580"/>
  <c r="O580"/>
  <c r="G580"/>
  <c r="C580"/>
  <c r="AL468"/>
  <c r="AH468"/>
  <c r="AD468"/>
  <c r="Z468"/>
  <c r="V468"/>
  <c r="R468"/>
  <c r="N468"/>
  <c r="J468"/>
  <c r="F468"/>
  <c r="AK468"/>
  <c r="AG468"/>
  <c r="AC468"/>
  <c r="Y468"/>
  <c r="U468"/>
  <c r="Q468"/>
  <c r="M468"/>
  <c r="I468"/>
  <c r="AJ468"/>
  <c r="AF468"/>
  <c r="AB468"/>
  <c r="X468"/>
  <c r="T468"/>
  <c r="P468"/>
  <c r="L468"/>
  <c r="D468"/>
  <c r="AI468"/>
  <c r="AE468"/>
  <c r="AA468"/>
  <c r="W468"/>
  <c r="S468"/>
  <c r="O468"/>
  <c r="G468"/>
  <c r="C468"/>
  <c r="AL608"/>
  <c r="AH608"/>
  <c r="AD608"/>
  <c r="Z608"/>
  <c r="V608"/>
  <c r="R608"/>
  <c r="N608"/>
  <c r="J608"/>
  <c r="F608"/>
  <c r="AK608"/>
  <c r="AG608"/>
  <c r="AC608"/>
  <c r="Y608"/>
  <c r="U608"/>
  <c r="Q608"/>
  <c r="M608"/>
  <c r="I608"/>
  <c r="AJ608"/>
  <c r="AF608"/>
  <c r="AB608"/>
  <c r="X608"/>
  <c r="T608"/>
  <c r="P608"/>
  <c r="L608"/>
  <c r="D608"/>
  <c r="AI608"/>
  <c r="AE608"/>
  <c r="AA608"/>
  <c r="W608"/>
  <c r="S608"/>
  <c r="O608"/>
  <c r="G608"/>
  <c r="C608"/>
  <c r="AL692"/>
  <c r="AH692"/>
  <c r="AD692"/>
  <c r="Z692"/>
  <c r="V692"/>
  <c r="R692"/>
  <c r="N692"/>
  <c r="J692"/>
  <c r="F692"/>
  <c r="AK692"/>
  <c r="AG692"/>
  <c r="AC692"/>
  <c r="Y692"/>
  <c r="U692"/>
  <c r="Q692"/>
  <c r="M692"/>
  <c r="I692"/>
  <c r="AJ692"/>
  <c r="AF692"/>
  <c r="AB692"/>
  <c r="X692"/>
  <c r="T692"/>
  <c r="P692"/>
  <c r="L692"/>
  <c r="D692"/>
  <c r="AI692"/>
  <c r="AE692"/>
  <c r="AA692"/>
  <c r="W692"/>
  <c r="S692"/>
  <c r="O692"/>
  <c r="G692"/>
  <c r="C692"/>
  <c r="AL664"/>
  <c r="AH664"/>
  <c r="AD664"/>
  <c r="Z664"/>
  <c r="V664"/>
  <c r="R664"/>
  <c r="N664"/>
  <c r="J664"/>
  <c r="F664"/>
  <c r="AK664"/>
  <c r="AG664"/>
  <c r="AC664"/>
  <c r="Y664"/>
  <c r="U664"/>
  <c r="Q664"/>
  <c r="M664"/>
  <c r="I664"/>
  <c r="AJ664"/>
  <c r="AF664"/>
  <c r="AB664"/>
  <c r="X664"/>
  <c r="T664"/>
  <c r="P664"/>
  <c r="L664"/>
  <c r="D664"/>
  <c r="AI664"/>
  <c r="AE664"/>
  <c r="AA664"/>
  <c r="W664"/>
  <c r="S664"/>
  <c r="O664"/>
  <c r="G664"/>
  <c r="C664"/>
  <c r="AL720"/>
  <c r="AH720"/>
  <c r="AD720"/>
  <c r="Z720"/>
  <c r="V720"/>
  <c r="R720"/>
  <c r="N720"/>
  <c r="J720"/>
  <c r="F720"/>
  <c r="AK720"/>
  <c r="AG720"/>
  <c r="AC720"/>
  <c r="Y720"/>
  <c r="U720"/>
  <c r="Q720"/>
  <c r="M720"/>
  <c r="I720"/>
  <c r="AJ720"/>
  <c r="AF720"/>
  <c r="AB720"/>
  <c r="X720"/>
  <c r="T720"/>
  <c r="P720"/>
  <c r="L720"/>
  <c r="D720"/>
  <c r="AI720"/>
  <c r="AE720"/>
  <c r="AA720"/>
  <c r="W720"/>
  <c r="S720"/>
  <c r="O720"/>
  <c r="G720"/>
  <c r="C720"/>
  <c r="AL552"/>
  <c r="AH552"/>
  <c r="AD552"/>
  <c r="Z552"/>
  <c r="V552"/>
  <c r="R552"/>
  <c r="N552"/>
  <c r="J552"/>
  <c r="F552"/>
  <c r="AK552"/>
  <c r="AG552"/>
  <c r="AC552"/>
  <c r="Y552"/>
  <c r="U552"/>
  <c r="Q552"/>
  <c r="M552"/>
  <c r="I552"/>
  <c r="AJ552"/>
  <c r="AF552"/>
  <c r="AB552"/>
  <c r="X552"/>
  <c r="T552"/>
  <c r="P552"/>
  <c r="L552"/>
  <c r="D552"/>
  <c r="AI552"/>
  <c r="AE552"/>
  <c r="AA552"/>
  <c r="W552"/>
  <c r="S552"/>
  <c r="O552"/>
  <c r="G552"/>
  <c r="C552"/>
  <c r="AL776"/>
  <c r="AH776"/>
  <c r="AD776"/>
  <c r="Z776"/>
  <c r="V776"/>
  <c r="R776"/>
  <c r="N776"/>
  <c r="J776"/>
  <c r="F776"/>
  <c r="AK776"/>
  <c r="AG776"/>
  <c r="AC776"/>
  <c r="Y776"/>
  <c r="U776"/>
  <c r="Q776"/>
  <c r="M776"/>
  <c r="I776"/>
  <c r="AJ776"/>
  <c r="AF776"/>
  <c r="AB776"/>
  <c r="X776"/>
  <c r="T776"/>
  <c r="P776"/>
  <c r="L776"/>
  <c r="D776"/>
  <c r="AI776"/>
  <c r="AE776"/>
  <c r="AA776"/>
  <c r="W776"/>
  <c r="S776"/>
  <c r="O776"/>
  <c r="G776"/>
  <c r="C776"/>
  <c r="AK355"/>
  <c r="AG355"/>
  <c r="AC355"/>
  <c r="Y355"/>
  <c r="U355"/>
  <c r="Q355"/>
  <c r="M355"/>
  <c r="I355"/>
  <c r="AI355"/>
  <c r="AE355"/>
  <c r="AA355"/>
  <c r="W355"/>
  <c r="S355"/>
  <c r="O355"/>
  <c r="G355"/>
  <c r="C355"/>
  <c r="AJ355"/>
  <c r="T355"/>
  <c r="L355"/>
  <c r="AH355"/>
  <c r="Z355"/>
  <c r="R355"/>
  <c r="J355"/>
  <c r="D355"/>
  <c r="AF355"/>
  <c r="P355"/>
  <c r="X355"/>
  <c r="AL355"/>
  <c r="AD355"/>
  <c r="V355"/>
  <c r="N355"/>
  <c r="F355"/>
  <c r="AB355"/>
  <c r="AL748"/>
  <c r="AH748"/>
  <c r="AD748"/>
  <c r="Z748"/>
  <c r="V748"/>
  <c r="R748"/>
  <c r="N748"/>
  <c r="J748"/>
  <c r="F748"/>
  <c r="AK748"/>
  <c r="AG748"/>
  <c r="AC748"/>
  <c r="Y748"/>
  <c r="U748"/>
  <c r="Q748"/>
  <c r="M748"/>
  <c r="I748"/>
  <c r="AJ748"/>
  <c r="AF748"/>
  <c r="AB748"/>
  <c r="X748"/>
  <c r="T748"/>
  <c r="P748"/>
  <c r="L748"/>
  <c r="D748"/>
  <c r="AI748"/>
  <c r="AE748"/>
  <c r="AA748"/>
  <c r="W748"/>
  <c r="S748"/>
  <c r="O748"/>
  <c r="G748"/>
  <c r="C748"/>
  <c r="AL182"/>
  <c r="AK182"/>
  <c r="AG182"/>
  <c r="Y182"/>
  <c r="U182"/>
  <c r="M182"/>
  <c r="I182"/>
  <c r="AJ182"/>
  <c r="AB182"/>
  <c r="X182"/>
  <c r="P182"/>
  <c r="L182"/>
  <c r="D182"/>
  <c r="F182"/>
  <c r="AE182"/>
  <c r="AA182"/>
  <c r="S182"/>
  <c r="O182"/>
  <c r="G182"/>
  <c r="C182"/>
  <c r="AH182"/>
  <c r="AD182"/>
  <c r="V182"/>
  <c r="R182"/>
  <c r="J182"/>
  <c r="AH153"/>
  <c r="AD153"/>
  <c r="V153"/>
  <c r="R153"/>
  <c r="J153"/>
  <c r="F153"/>
  <c r="AK153"/>
  <c r="AG153"/>
  <c r="Y153"/>
  <c r="U153"/>
  <c r="M153"/>
  <c r="I153"/>
  <c r="AJ153"/>
  <c r="AB153"/>
  <c r="X153"/>
  <c r="P153"/>
  <c r="L153"/>
  <c r="D153"/>
  <c r="C153"/>
  <c r="AE153"/>
  <c r="AA153"/>
  <c r="S153"/>
  <c r="O153"/>
  <c r="G153"/>
  <c r="AK268"/>
  <c r="AG268"/>
  <c r="Y268"/>
  <c r="U268"/>
  <c r="M268"/>
  <c r="I268"/>
  <c r="AB268"/>
  <c r="X268"/>
  <c r="P268"/>
  <c r="L268"/>
  <c r="D268"/>
  <c r="AJ268"/>
  <c r="AE268"/>
  <c r="AA268"/>
  <c r="S268"/>
  <c r="O268"/>
  <c r="G268"/>
  <c r="C268"/>
  <c r="AH268"/>
  <c r="AD268"/>
  <c r="V268"/>
  <c r="R268"/>
  <c r="J268"/>
  <c r="F268"/>
  <c r="AG65"/>
  <c r="Y65"/>
  <c r="U65"/>
  <c r="M65"/>
  <c r="I65"/>
  <c r="AJ65"/>
  <c r="AB65"/>
  <c r="X65"/>
  <c r="P65"/>
  <c r="L65"/>
  <c r="D65"/>
  <c r="C65"/>
  <c r="AE65"/>
  <c r="AA65"/>
  <c r="S65"/>
  <c r="O65"/>
  <c r="G65"/>
  <c r="AH65"/>
  <c r="AD65"/>
  <c r="V65"/>
  <c r="R65"/>
  <c r="J65"/>
  <c r="F65"/>
  <c r="AH325"/>
  <c r="AD325"/>
  <c r="R325"/>
  <c r="J325"/>
  <c r="F325"/>
  <c r="AK325"/>
  <c r="AG325"/>
  <c r="U325"/>
  <c r="M325"/>
  <c r="I325"/>
  <c r="AJ325"/>
  <c r="X325"/>
  <c r="L325"/>
  <c r="D325"/>
  <c r="AA325"/>
  <c r="O325"/>
  <c r="G325"/>
  <c r="C325"/>
  <c r="AH124"/>
  <c r="AD124"/>
  <c r="V124"/>
  <c r="R124"/>
  <c r="J124"/>
  <c r="F124"/>
  <c r="AK124"/>
  <c r="AG124"/>
  <c r="Y124"/>
  <c r="U124"/>
  <c r="M124"/>
  <c r="I124"/>
  <c r="AJ124"/>
  <c r="AB124"/>
  <c r="X124"/>
  <c r="P124"/>
  <c r="L124"/>
  <c r="D124"/>
  <c r="AE124"/>
  <c r="AA124"/>
  <c r="S124"/>
  <c r="O124"/>
  <c r="G124"/>
  <c r="C124"/>
  <c r="AA36"/>
  <c r="S36"/>
  <c r="C36"/>
  <c r="AG36"/>
  <c r="Y36"/>
  <c r="I36"/>
  <c r="U36"/>
  <c r="AE36"/>
  <c r="O36"/>
  <c r="G36"/>
  <c r="AK36"/>
  <c r="M36"/>
  <c r="D36"/>
  <c r="AJ36"/>
  <c r="R36"/>
  <c r="AH36"/>
  <c r="X36"/>
  <c r="F36"/>
  <c r="V36"/>
  <c r="L36"/>
  <c r="AB36"/>
  <c r="J36"/>
  <c r="P36"/>
  <c r="AD36"/>
  <c r="Y95"/>
  <c r="AB95"/>
  <c r="D95"/>
  <c r="S95"/>
  <c r="AH95"/>
  <c r="J95"/>
  <c r="C56" i="81"/>
  <c r="C8"/>
  <c r="C5"/>
  <c r="C10"/>
  <c r="C6"/>
  <c r="E35"/>
  <c r="AF55" s="1"/>
  <c r="R95" i="97" l="1"/>
  <c r="C95"/>
  <c r="AA95"/>
  <c r="L95"/>
  <c r="I95"/>
  <c r="AG95"/>
  <c r="AK95"/>
  <c r="V95"/>
  <c r="G95"/>
  <c r="AE95"/>
  <c r="P95"/>
  <c r="M95"/>
  <c r="F95"/>
  <c r="AD95"/>
  <c r="O95"/>
  <c r="AJ95"/>
  <c r="X95"/>
  <c r="E55" i="81"/>
  <c r="E57" s="1"/>
  <c r="H55"/>
  <c r="F55"/>
  <c r="AB55"/>
  <c r="G55"/>
  <c r="R55"/>
  <c r="S55"/>
  <c r="AG55"/>
  <c r="P55"/>
  <c r="P57" s="1"/>
  <c r="P3" s="1"/>
  <c r="AE55"/>
  <c r="U55"/>
  <c r="V55"/>
  <c r="T55"/>
  <c r="I55"/>
  <c r="X55"/>
  <c r="J55"/>
  <c r="Y55"/>
  <c r="K55"/>
  <c r="Z55"/>
  <c r="W55"/>
  <c r="M55"/>
  <c r="N55"/>
  <c r="AC55"/>
  <c r="O55"/>
  <c r="AD55"/>
  <c r="L55"/>
  <c r="AA55"/>
  <c r="Q55"/>
  <c r="AB56" l="1"/>
  <c r="AB57" s="1"/>
  <c r="K631" i="97"/>
  <c r="E631"/>
  <c r="H631"/>
  <c r="C55" i="81"/>
  <c r="G57"/>
  <c r="G3" s="1"/>
  <c r="N57"/>
  <c r="N3" s="1"/>
  <c r="F57"/>
  <c r="F3" s="1"/>
  <c r="M57"/>
  <c r="M3" s="1"/>
  <c r="L57"/>
  <c r="L3" s="1"/>
  <c r="J57"/>
  <c r="J3" s="1"/>
  <c r="K57"/>
  <c r="K3" s="1"/>
  <c r="O57"/>
  <c r="O3" s="1"/>
  <c r="H57"/>
  <c r="H3" s="1"/>
  <c r="I57"/>
  <c r="I3" s="1"/>
  <c r="AI291" i="97" l="1"/>
  <c r="AE291"/>
  <c r="AA291"/>
  <c r="W291"/>
  <c r="S291"/>
  <c r="O291"/>
  <c r="K291"/>
  <c r="G291"/>
  <c r="C291"/>
  <c r="AL291"/>
  <c r="AH291"/>
  <c r="AD291"/>
  <c r="Z291"/>
  <c r="V291"/>
  <c r="R291"/>
  <c r="N291"/>
  <c r="J291"/>
  <c r="AK291"/>
  <c r="AG291"/>
  <c r="AC291"/>
  <c r="Y291"/>
  <c r="U291"/>
  <c r="Q291"/>
  <c r="M291"/>
  <c r="I291"/>
  <c r="E291"/>
  <c r="AJ291"/>
  <c r="AF291"/>
  <c r="AB291"/>
  <c r="X291"/>
  <c r="T291"/>
  <c r="P291"/>
  <c r="L291"/>
  <c r="H291"/>
  <c r="D291"/>
  <c r="F291"/>
  <c r="E148"/>
  <c r="H148"/>
  <c r="K148"/>
  <c r="K60"/>
  <c r="E60"/>
  <c r="H60"/>
  <c r="H119"/>
  <c r="K119"/>
  <c r="E119"/>
  <c r="E715"/>
  <c r="H715"/>
  <c r="K715"/>
  <c r="K177"/>
  <c r="E177"/>
  <c r="H177"/>
  <c r="H206"/>
  <c r="K206"/>
  <c r="E206"/>
  <c r="H235"/>
  <c r="K235"/>
  <c r="E235"/>
  <c r="E31"/>
  <c r="H31"/>
  <c r="K31"/>
  <c r="E263"/>
  <c r="H263"/>
  <c r="K263"/>
  <c r="E3" i="81"/>
  <c r="AK90" i="97" s="1"/>
  <c r="C57" i="81"/>
  <c r="E85"/>
  <c r="G98" s="1"/>
  <c r="C3" l="1"/>
  <c r="H90" i="97"/>
  <c r="K90"/>
  <c r="E90"/>
  <c r="E98" i="81"/>
  <c r="F98"/>
  <c r="AC12" l="1"/>
  <c r="AD12"/>
  <c r="AE12"/>
  <c r="AA12"/>
  <c r="Y12"/>
  <c r="S12"/>
  <c r="T12"/>
  <c r="AG12"/>
  <c r="AF12"/>
  <c r="AB12"/>
  <c r="E785" i="97" l="1"/>
  <c r="K786"/>
  <c r="E786"/>
  <c r="H785"/>
  <c r="H786"/>
  <c r="K785"/>
  <c r="E364"/>
  <c r="K365"/>
  <c r="E365"/>
  <c r="H364"/>
  <c r="H365"/>
  <c r="K364"/>
  <c r="E758"/>
  <c r="H757"/>
  <c r="H758"/>
  <c r="K757"/>
  <c r="E757"/>
  <c r="K758"/>
  <c r="E534"/>
  <c r="H533"/>
  <c r="H534"/>
  <c r="K533"/>
  <c r="E533"/>
  <c r="K534"/>
  <c r="H393"/>
  <c r="K392"/>
  <c r="E392"/>
  <c r="K393"/>
  <c r="E393"/>
  <c r="H392"/>
  <c r="E561"/>
  <c r="K562"/>
  <c r="E562"/>
  <c r="H561"/>
  <c r="H562"/>
  <c r="K561"/>
  <c r="E673"/>
  <c r="K674"/>
  <c r="E674"/>
  <c r="H673"/>
  <c r="H674"/>
  <c r="K673"/>
  <c r="H617"/>
  <c r="H618"/>
  <c r="K617"/>
  <c r="E617"/>
  <c r="K618"/>
  <c r="E618"/>
  <c r="H814"/>
  <c r="K813"/>
  <c r="E813"/>
  <c r="K814"/>
  <c r="E814"/>
  <c r="H813"/>
  <c r="H702"/>
  <c r="K701"/>
  <c r="E701"/>
  <c r="K702"/>
  <c r="E702"/>
  <c r="H701"/>
  <c r="R12" i="81"/>
  <c r="U12"/>
  <c r="H420" i="97" l="1"/>
  <c r="H421"/>
  <c r="K420"/>
  <c r="E420"/>
  <c r="K421"/>
  <c r="E421"/>
  <c r="E335"/>
  <c r="H334"/>
  <c r="H335"/>
  <c r="K334"/>
  <c r="E334"/>
  <c r="K335"/>
  <c r="R9" i="81"/>
  <c r="E329" i="97" l="1"/>
  <c r="E328"/>
  <c r="H329"/>
  <c r="H328"/>
  <c r="K328"/>
  <c r="K329"/>
  <c r="Q57" i="81"/>
  <c r="Q3" s="1"/>
  <c r="U57"/>
  <c r="U3" s="1"/>
  <c r="X57"/>
  <c r="X3" s="1"/>
  <c r="AB3"/>
  <c r="AF57"/>
  <c r="AF3" s="1"/>
  <c r="R57"/>
  <c r="R3" s="1"/>
  <c r="Y57"/>
  <c r="Y3" s="1"/>
  <c r="AC57"/>
  <c r="AC3" s="1"/>
  <c r="S57"/>
  <c r="S3" s="1"/>
  <c r="V57"/>
  <c r="V3" s="1"/>
  <c r="Z57"/>
  <c r="Z3" s="1"/>
  <c r="AD57"/>
  <c r="AD3" s="1"/>
  <c r="AG57"/>
  <c r="AG3" s="1"/>
  <c r="T57"/>
  <c r="T3" s="1"/>
  <c r="W57"/>
  <c r="W3" s="1"/>
  <c r="AA57"/>
  <c r="AA3" s="1"/>
  <c r="AE57"/>
  <c r="AE3" s="1"/>
  <c r="H547" i="97" l="1"/>
  <c r="K547"/>
  <c r="E547"/>
  <c r="H378"/>
  <c r="K378"/>
  <c r="E378"/>
  <c r="H435"/>
  <c r="K435"/>
  <c r="E435"/>
  <c r="K519"/>
  <c r="E519"/>
  <c r="H519"/>
  <c r="E603"/>
  <c r="H603"/>
  <c r="K603"/>
  <c r="H799"/>
  <c r="K799"/>
  <c r="E799"/>
  <c r="K743"/>
  <c r="E743"/>
  <c r="H743"/>
  <c r="H350"/>
  <c r="K350"/>
  <c r="E350"/>
  <c r="E491"/>
  <c r="H491"/>
  <c r="K491"/>
  <c r="H659"/>
  <c r="K659"/>
  <c r="E659"/>
  <c r="K320"/>
  <c r="E320"/>
  <c r="H320"/>
  <c r="E406"/>
  <c r="H406"/>
  <c r="K406"/>
  <c r="H463"/>
  <c r="K463"/>
  <c r="E463"/>
  <c r="H575"/>
  <c r="K575"/>
  <c r="E575"/>
  <c r="H687"/>
  <c r="K687"/>
  <c r="E687"/>
  <c r="H771"/>
  <c r="K771"/>
  <c r="E771"/>
  <c r="Z12" i="81"/>
  <c r="X12"/>
  <c r="W12"/>
  <c r="V12"/>
  <c r="W9"/>
  <c r="E472" i="97" l="1"/>
  <c r="E471"/>
  <c r="H472"/>
  <c r="H471"/>
  <c r="K471"/>
  <c r="K472"/>
  <c r="H505"/>
  <c r="H506"/>
  <c r="K505"/>
  <c r="E505"/>
  <c r="K506"/>
  <c r="E506"/>
  <c r="H792"/>
  <c r="H793"/>
  <c r="E764"/>
  <c r="E765"/>
  <c r="H820"/>
  <c r="H821"/>
  <c r="H590"/>
  <c r="K589"/>
  <c r="E589"/>
  <c r="K590"/>
  <c r="E590"/>
  <c r="H589"/>
  <c r="H342"/>
  <c r="H341"/>
  <c r="K765"/>
  <c r="K764"/>
  <c r="E449"/>
  <c r="K450"/>
  <c r="E450"/>
  <c r="H449"/>
  <c r="H450"/>
  <c r="K449"/>
  <c r="E793"/>
  <c r="E792"/>
  <c r="E342"/>
  <c r="E341"/>
  <c r="E820"/>
  <c r="E821"/>
  <c r="H478"/>
  <c r="K477"/>
  <c r="E477"/>
  <c r="K478"/>
  <c r="E478"/>
  <c r="H477"/>
  <c r="K792"/>
  <c r="K793"/>
  <c r="K342"/>
  <c r="K341"/>
  <c r="H764"/>
  <c r="H765"/>
  <c r="K821"/>
  <c r="K820"/>
  <c r="E12" i="81"/>
  <c r="I12"/>
  <c r="P12"/>
  <c r="Q12"/>
  <c r="L12"/>
  <c r="N12"/>
  <c r="F12"/>
  <c r="M12"/>
  <c r="AA9"/>
  <c r="AD9"/>
  <c r="V9"/>
  <c r="X9"/>
  <c r="S9"/>
  <c r="AB9"/>
  <c r="T9"/>
  <c r="Y9"/>
  <c r="AC9"/>
  <c r="U9"/>
  <c r="H484" i="97" l="1"/>
  <c r="H850" s="1"/>
  <c r="R1211"/>
  <c r="K861"/>
  <c r="E1211" s="1"/>
  <c r="CG861"/>
  <c r="AE1211" s="1"/>
  <c r="CG845"/>
  <c r="AE1195" s="1"/>
  <c r="AV845"/>
  <c r="R1195" s="1"/>
  <c r="K845"/>
  <c r="E1195" s="1"/>
  <c r="CG880"/>
  <c r="AE1225" s="1"/>
  <c r="AV880"/>
  <c r="R1225" s="1"/>
  <c r="K880"/>
  <c r="E1225" s="1"/>
  <c r="CG862"/>
  <c r="AE1212" s="1"/>
  <c r="R1212"/>
  <c r="K862"/>
  <c r="E1212" s="1"/>
  <c r="CG896"/>
  <c r="AE1241" s="1"/>
  <c r="AV896"/>
  <c r="R1241" s="1"/>
  <c r="K896"/>
  <c r="E1241" s="1"/>
  <c r="CG860"/>
  <c r="AE1210" s="1"/>
  <c r="AV860"/>
  <c r="R1210" s="1"/>
  <c r="K860"/>
  <c r="E1210" s="1"/>
  <c r="CG897"/>
  <c r="AE1242" s="1"/>
  <c r="AV897"/>
  <c r="R1242" s="1"/>
  <c r="K897"/>
  <c r="E1242" s="1"/>
  <c r="CG895"/>
  <c r="AE1240" s="1"/>
  <c r="AV895"/>
  <c r="R1240" s="1"/>
  <c r="K895"/>
  <c r="E1240" s="1"/>
  <c r="CD895"/>
  <c r="AD1240" s="1"/>
  <c r="AS895"/>
  <c r="Q1240" s="1"/>
  <c r="H895"/>
  <c r="CD896"/>
  <c r="AD1241" s="1"/>
  <c r="AS896"/>
  <c r="Q1241" s="1"/>
  <c r="H896"/>
  <c r="Q1211"/>
  <c r="H861"/>
  <c r="CD861"/>
  <c r="AD1211" s="1"/>
  <c r="CD845"/>
  <c r="AD1195" s="1"/>
  <c r="AS845"/>
  <c r="Q1195" s="1"/>
  <c r="H845"/>
  <c r="CD897"/>
  <c r="AD1242" s="1"/>
  <c r="AS897"/>
  <c r="Q1242" s="1"/>
  <c r="H897"/>
  <c r="CD860"/>
  <c r="AD1210" s="1"/>
  <c r="AS860"/>
  <c r="H860"/>
  <c r="CD880"/>
  <c r="AD1225" s="1"/>
  <c r="AS880"/>
  <c r="Q1225" s="1"/>
  <c r="H880"/>
  <c r="Q1212"/>
  <c r="H862"/>
  <c r="CD862"/>
  <c r="AD1212" s="1"/>
  <c r="CA845"/>
  <c r="AC1195" s="1"/>
  <c r="E845"/>
  <c r="AP845"/>
  <c r="P1195" s="1"/>
  <c r="CA895"/>
  <c r="AC1240" s="1"/>
  <c r="AP895"/>
  <c r="P1240" s="1"/>
  <c r="E895"/>
  <c r="CA860"/>
  <c r="AC1210" s="1"/>
  <c r="AP860"/>
  <c r="P1210" s="1"/>
  <c r="E860"/>
  <c r="CA880"/>
  <c r="AC1225" s="1"/>
  <c r="AP880"/>
  <c r="P1225" s="1"/>
  <c r="E880"/>
  <c r="CA897"/>
  <c r="AC1242" s="1"/>
  <c r="AP897"/>
  <c r="P1242" s="1"/>
  <c r="E897"/>
  <c r="CA861"/>
  <c r="AC1211" s="1"/>
  <c r="P1211"/>
  <c r="E861"/>
  <c r="CA862"/>
  <c r="AC1212" s="1"/>
  <c r="P1212"/>
  <c r="E862"/>
  <c r="CA896"/>
  <c r="AC1241" s="1"/>
  <c r="AP896"/>
  <c r="P1241" s="1"/>
  <c r="E896"/>
  <c r="AI306"/>
  <c r="AE306"/>
  <c r="AA306"/>
  <c r="W306"/>
  <c r="S306"/>
  <c r="O306"/>
  <c r="K306"/>
  <c r="G306"/>
  <c r="AL305"/>
  <c r="AH305"/>
  <c r="AD305"/>
  <c r="Z305"/>
  <c r="V305"/>
  <c r="R305"/>
  <c r="N305"/>
  <c r="J305"/>
  <c r="F305"/>
  <c r="C306"/>
  <c r="C305"/>
  <c r="AL306"/>
  <c r="AH306"/>
  <c r="AD306"/>
  <c r="Z306"/>
  <c r="V306"/>
  <c r="R306"/>
  <c r="N306"/>
  <c r="J306"/>
  <c r="F306"/>
  <c r="AK305"/>
  <c r="AG305"/>
  <c r="AC305"/>
  <c r="Y305"/>
  <c r="U305"/>
  <c r="Q305"/>
  <c r="M305"/>
  <c r="I305"/>
  <c r="E305"/>
  <c r="AK306"/>
  <c r="AG306"/>
  <c r="AC306"/>
  <c r="Y306"/>
  <c r="U306"/>
  <c r="Q306"/>
  <c r="M306"/>
  <c r="I306"/>
  <c r="E306"/>
  <c r="AJ305"/>
  <c r="AF305"/>
  <c r="AB305"/>
  <c r="X305"/>
  <c r="T305"/>
  <c r="P305"/>
  <c r="L305"/>
  <c r="H305"/>
  <c r="D305"/>
  <c r="AJ306"/>
  <c r="AF306"/>
  <c r="AB306"/>
  <c r="X306"/>
  <c r="T306"/>
  <c r="P306"/>
  <c r="L306"/>
  <c r="H306"/>
  <c r="D306"/>
  <c r="AI305"/>
  <c r="AE305"/>
  <c r="AA305"/>
  <c r="W305"/>
  <c r="S305"/>
  <c r="O305"/>
  <c r="K305"/>
  <c r="G305"/>
  <c r="Q1210"/>
  <c r="K484"/>
  <c r="E484"/>
  <c r="E387"/>
  <c r="E400" s="1"/>
  <c r="E386"/>
  <c r="E399" s="1"/>
  <c r="H387"/>
  <c r="H400" s="1"/>
  <c r="H386"/>
  <c r="H399" s="1"/>
  <c r="K386"/>
  <c r="K399" s="1"/>
  <c r="K387"/>
  <c r="K400" s="1"/>
  <c r="E696"/>
  <c r="E709" s="1"/>
  <c r="E695"/>
  <c r="E708" s="1"/>
  <c r="H696"/>
  <c r="H709" s="1"/>
  <c r="H695"/>
  <c r="H708" s="1"/>
  <c r="K695"/>
  <c r="K708" s="1"/>
  <c r="K696"/>
  <c r="K709" s="1"/>
  <c r="E358"/>
  <c r="E371" s="1"/>
  <c r="E359"/>
  <c r="E372" s="1"/>
  <c r="H358"/>
  <c r="H371" s="1"/>
  <c r="H359"/>
  <c r="H372" s="1"/>
  <c r="K358"/>
  <c r="K371" s="1"/>
  <c r="K359"/>
  <c r="K372" s="1"/>
  <c r="E555"/>
  <c r="E568" s="1"/>
  <c r="DL853" s="1"/>
  <c r="AP1203" s="1"/>
  <c r="E556"/>
  <c r="E569" s="1"/>
  <c r="DL888" s="1"/>
  <c r="AP1233" s="1"/>
  <c r="H555"/>
  <c r="H568" s="1"/>
  <c r="DO853" s="1"/>
  <c r="AQ1203" s="1"/>
  <c r="H556"/>
  <c r="H569" s="1"/>
  <c r="DO888" s="1"/>
  <c r="AQ1233" s="1"/>
  <c r="K555"/>
  <c r="K568" s="1"/>
  <c r="DR853" s="1"/>
  <c r="AR1203" s="1"/>
  <c r="K556"/>
  <c r="K569" s="1"/>
  <c r="DR888" s="1"/>
  <c r="AR1233" s="1"/>
  <c r="E528"/>
  <c r="E541" s="1"/>
  <c r="E527"/>
  <c r="E540" s="1"/>
  <c r="H528"/>
  <c r="H541" s="1"/>
  <c r="H527"/>
  <c r="H540" s="1"/>
  <c r="K527"/>
  <c r="K540" s="1"/>
  <c r="K528"/>
  <c r="K541" s="1"/>
  <c r="E499"/>
  <c r="E512" s="1"/>
  <c r="E500"/>
  <c r="E513" s="1"/>
  <c r="H499"/>
  <c r="H512" s="1"/>
  <c r="H500"/>
  <c r="H513" s="1"/>
  <c r="K499"/>
  <c r="K512" s="1"/>
  <c r="K500"/>
  <c r="K513" s="1"/>
  <c r="E443"/>
  <c r="E456" s="1"/>
  <c r="E444"/>
  <c r="E457" s="1"/>
  <c r="H443"/>
  <c r="H456" s="1"/>
  <c r="H444"/>
  <c r="H457" s="1"/>
  <c r="K443"/>
  <c r="K456" s="1"/>
  <c r="K444"/>
  <c r="K457" s="1"/>
  <c r="E414"/>
  <c r="E427" s="1"/>
  <c r="E415"/>
  <c r="E428" s="1"/>
  <c r="H414"/>
  <c r="H427" s="1"/>
  <c r="H415"/>
  <c r="H428" s="1"/>
  <c r="K414"/>
  <c r="K427" s="1"/>
  <c r="K415"/>
  <c r="K428" s="1"/>
  <c r="E611"/>
  <c r="E624" s="1"/>
  <c r="E612"/>
  <c r="E625" s="1"/>
  <c r="H611"/>
  <c r="H624" s="1"/>
  <c r="H612"/>
  <c r="H625" s="1"/>
  <c r="K611"/>
  <c r="K624" s="1"/>
  <c r="K612"/>
  <c r="K625" s="1"/>
  <c r="E667"/>
  <c r="E680" s="1"/>
  <c r="E668"/>
  <c r="E681" s="1"/>
  <c r="H667"/>
  <c r="H680" s="1"/>
  <c r="H668"/>
  <c r="H681" s="1"/>
  <c r="K668"/>
  <c r="K681" s="1"/>
  <c r="K667"/>
  <c r="K680" s="1"/>
  <c r="H485"/>
  <c r="K485"/>
  <c r="E646"/>
  <c r="H645"/>
  <c r="H646"/>
  <c r="K645"/>
  <c r="E645"/>
  <c r="K646"/>
  <c r="H162"/>
  <c r="H163"/>
  <c r="K162"/>
  <c r="E162"/>
  <c r="K163"/>
  <c r="E163"/>
  <c r="H277"/>
  <c r="H278"/>
  <c r="K277"/>
  <c r="E277"/>
  <c r="K278"/>
  <c r="E278"/>
  <c r="E485"/>
  <c r="H45"/>
  <c r="H46"/>
  <c r="H53" s="1"/>
  <c r="K45"/>
  <c r="E45"/>
  <c r="K46"/>
  <c r="K53" s="1"/>
  <c r="E46"/>
  <c r="E53" s="1"/>
  <c r="H729"/>
  <c r="H730"/>
  <c r="K729"/>
  <c r="E729"/>
  <c r="K730"/>
  <c r="E730"/>
  <c r="E104"/>
  <c r="K105"/>
  <c r="E105"/>
  <c r="H104"/>
  <c r="H105"/>
  <c r="K104"/>
  <c r="J12" i="81"/>
  <c r="H12"/>
  <c r="K12"/>
  <c r="O12"/>
  <c r="Z9"/>
  <c r="DR893" i="97" l="1"/>
  <c r="AR1238" s="1"/>
  <c r="K893"/>
  <c r="AV893"/>
  <c r="R1238" s="1"/>
  <c r="CG893"/>
  <c r="AE1238" s="1"/>
  <c r="E893"/>
  <c r="AP893"/>
  <c r="P1238" s="1"/>
  <c r="CA893"/>
  <c r="AC1238" s="1"/>
  <c r="DL893"/>
  <c r="AP1238" s="1"/>
  <c r="H893"/>
  <c r="AS893"/>
  <c r="Q1238" s="1"/>
  <c r="CD893"/>
  <c r="AD1238" s="1"/>
  <c r="DO893"/>
  <c r="AQ1238" s="1"/>
  <c r="K848"/>
  <c r="E1198" s="1"/>
  <c r="AV848"/>
  <c r="CG848"/>
  <c r="AE1198" s="1"/>
  <c r="E848"/>
  <c r="AP848"/>
  <c r="P1198" s="1"/>
  <c r="CA848"/>
  <c r="AC1198" s="1"/>
  <c r="H848"/>
  <c r="AS848"/>
  <c r="Q1198" s="1"/>
  <c r="CD848"/>
  <c r="AD1198" s="1"/>
  <c r="CD850"/>
  <c r="AD1200" s="1"/>
  <c r="AV857"/>
  <c r="K857"/>
  <c r="E1207" s="1"/>
  <c r="CG857"/>
  <c r="AE1207" s="1"/>
  <c r="CG883"/>
  <c r="AE1228" s="1"/>
  <c r="AV883"/>
  <c r="R1228" s="1"/>
  <c r="K883"/>
  <c r="E1228" s="1"/>
  <c r="CG886"/>
  <c r="AE1231" s="1"/>
  <c r="K886"/>
  <c r="E1231" s="1"/>
  <c r="CG888"/>
  <c r="AE1233" s="1"/>
  <c r="AV888"/>
  <c r="R1233" s="1"/>
  <c r="K888"/>
  <c r="E1233" s="1"/>
  <c r="E1238"/>
  <c r="CG892"/>
  <c r="AE1237" s="1"/>
  <c r="AV892"/>
  <c r="R1237" s="1"/>
  <c r="K892"/>
  <c r="E1237" s="1"/>
  <c r="R1198"/>
  <c r="K851"/>
  <c r="E1201" s="1"/>
  <c r="CG851"/>
  <c r="AE1201" s="1"/>
  <c r="AV853"/>
  <c r="R1203" s="1"/>
  <c r="K853"/>
  <c r="E1203" s="1"/>
  <c r="CG853"/>
  <c r="AE1203" s="1"/>
  <c r="CG858"/>
  <c r="AE1208" s="1"/>
  <c r="AV858"/>
  <c r="K858"/>
  <c r="E1208" s="1"/>
  <c r="K849"/>
  <c r="E1199" s="1"/>
  <c r="CG849"/>
  <c r="AE1199" s="1"/>
  <c r="CG885"/>
  <c r="AE1230" s="1"/>
  <c r="K885"/>
  <c r="E1230" s="1"/>
  <c r="CG890"/>
  <c r="AE1235" s="1"/>
  <c r="AV890"/>
  <c r="R1235" s="1"/>
  <c r="K890"/>
  <c r="E1235" s="1"/>
  <c r="CG884"/>
  <c r="AE1229" s="1"/>
  <c r="K884"/>
  <c r="E1229" s="1"/>
  <c r="CG887"/>
  <c r="AE1232" s="1"/>
  <c r="AV887"/>
  <c r="R1232" s="1"/>
  <c r="K887"/>
  <c r="E1232" s="1"/>
  <c r="CG881"/>
  <c r="AE1226" s="1"/>
  <c r="AV881"/>
  <c r="R1226" s="1"/>
  <c r="K881"/>
  <c r="E1226" s="1"/>
  <c r="CG882"/>
  <c r="AE1227" s="1"/>
  <c r="AV882"/>
  <c r="R1227" s="1"/>
  <c r="K882"/>
  <c r="E1227" s="1"/>
  <c r="R1205"/>
  <c r="K855"/>
  <c r="E1205" s="1"/>
  <c r="CG855"/>
  <c r="AE1205" s="1"/>
  <c r="CG852"/>
  <c r="AE1202" s="1"/>
  <c r="AV852"/>
  <c r="R1202" s="1"/>
  <c r="K852"/>
  <c r="E1202" s="1"/>
  <c r="AV846"/>
  <c r="R1196" s="1"/>
  <c r="K846"/>
  <c r="E1196" s="1"/>
  <c r="CG846"/>
  <c r="AE1196" s="1"/>
  <c r="CG847"/>
  <c r="AE1197" s="1"/>
  <c r="AV847"/>
  <c r="R1197" s="1"/>
  <c r="K847"/>
  <c r="E1197" s="1"/>
  <c r="CG850"/>
  <c r="AE1200" s="1"/>
  <c r="K850"/>
  <c r="E1200" s="1"/>
  <c r="CD884"/>
  <c r="AD1229" s="1"/>
  <c r="H884"/>
  <c r="CD881"/>
  <c r="AD1226" s="1"/>
  <c r="AS881"/>
  <c r="Q1226" s="1"/>
  <c r="H881"/>
  <c r="CD855"/>
  <c r="AD1205" s="1"/>
  <c r="H855"/>
  <c r="Q1205"/>
  <c r="CD849"/>
  <c r="AD1199" s="1"/>
  <c r="H849"/>
  <c r="CD887"/>
  <c r="AD1232" s="1"/>
  <c r="AS887"/>
  <c r="Q1232" s="1"/>
  <c r="H887"/>
  <c r="AS846"/>
  <c r="Q1196" s="1"/>
  <c r="CD846"/>
  <c r="AD1196" s="1"/>
  <c r="H846"/>
  <c r="CD882"/>
  <c r="AD1227" s="1"/>
  <c r="AS882"/>
  <c r="Q1227" s="1"/>
  <c r="H882"/>
  <c r="AS847"/>
  <c r="Q1197" s="1"/>
  <c r="H847"/>
  <c r="CD847"/>
  <c r="AD1197" s="1"/>
  <c r="CD892"/>
  <c r="AD1237" s="1"/>
  <c r="AS892"/>
  <c r="Q1237" s="1"/>
  <c r="H892"/>
  <c r="CD883"/>
  <c r="AD1228" s="1"/>
  <c r="AS883"/>
  <c r="Q1228" s="1"/>
  <c r="H883"/>
  <c r="CD886"/>
  <c r="AD1231" s="1"/>
  <c r="H886"/>
  <c r="CD888"/>
  <c r="AD1233" s="1"/>
  <c r="AS888"/>
  <c r="Q1233" s="1"/>
  <c r="H888"/>
  <c r="AS858"/>
  <c r="H858"/>
  <c r="CD858"/>
  <c r="AD1208" s="1"/>
  <c r="CD890"/>
  <c r="AD1235" s="1"/>
  <c r="AS890"/>
  <c r="Q1235" s="1"/>
  <c r="H890"/>
  <c r="CD852"/>
  <c r="AD1202" s="1"/>
  <c r="AS852"/>
  <c r="Q1202" s="1"/>
  <c r="H852"/>
  <c r="CD885"/>
  <c r="AD1230" s="1"/>
  <c r="H885"/>
  <c r="AS857"/>
  <c r="H857"/>
  <c r="CD857"/>
  <c r="AD1207" s="1"/>
  <c r="CD851"/>
  <c r="AD1201" s="1"/>
  <c r="H851"/>
  <c r="AS853"/>
  <c r="Q1203" s="1"/>
  <c r="CD853"/>
  <c r="AD1203" s="1"/>
  <c r="H853"/>
  <c r="CA883"/>
  <c r="AC1228" s="1"/>
  <c r="AP883"/>
  <c r="P1228" s="1"/>
  <c r="E883"/>
  <c r="CA886"/>
  <c r="AC1231" s="1"/>
  <c r="E886"/>
  <c r="CA857"/>
  <c r="AC1207" s="1"/>
  <c r="AP857"/>
  <c r="E857"/>
  <c r="CA851"/>
  <c r="AC1201" s="1"/>
  <c r="E851"/>
  <c r="CA853"/>
  <c r="AC1203" s="1"/>
  <c r="AP853"/>
  <c r="P1203" s="1"/>
  <c r="E853"/>
  <c r="CA852"/>
  <c r="AC1202" s="1"/>
  <c r="E852"/>
  <c r="AP852"/>
  <c r="P1202" s="1"/>
  <c r="CA881"/>
  <c r="AC1226" s="1"/>
  <c r="AP881"/>
  <c r="P1226" s="1"/>
  <c r="E881"/>
  <c r="CA847"/>
  <c r="AC1197" s="1"/>
  <c r="E847"/>
  <c r="AP847"/>
  <c r="P1197" s="1"/>
  <c r="CA885"/>
  <c r="AC1230" s="1"/>
  <c r="E885"/>
  <c r="CA890"/>
  <c r="AC1235" s="1"/>
  <c r="AP890"/>
  <c r="P1235" s="1"/>
  <c r="E890"/>
  <c r="CA884"/>
  <c r="AC1229" s="1"/>
  <c r="E884"/>
  <c r="CA855"/>
  <c r="AC1205" s="1"/>
  <c r="E855"/>
  <c r="P1205"/>
  <c r="CA849"/>
  <c r="AC1199" s="1"/>
  <c r="E849"/>
  <c r="CA887"/>
  <c r="AC1232" s="1"/>
  <c r="AP887"/>
  <c r="P1232" s="1"/>
  <c r="E887"/>
  <c r="CA846"/>
  <c r="AC1196" s="1"/>
  <c r="AP846"/>
  <c r="P1196" s="1"/>
  <c r="E846"/>
  <c r="CA882"/>
  <c r="AC1227" s="1"/>
  <c r="AP882"/>
  <c r="P1227" s="1"/>
  <c r="E882"/>
  <c r="CA892"/>
  <c r="AC1237" s="1"/>
  <c r="AP892"/>
  <c r="P1237" s="1"/>
  <c r="E892"/>
  <c r="CA888"/>
  <c r="AC1233" s="1"/>
  <c r="AP888"/>
  <c r="P1233" s="1"/>
  <c r="E888"/>
  <c r="CA858"/>
  <c r="AC1208" s="1"/>
  <c r="AP858"/>
  <c r="E858"/>
  <c r="CA850"/>
  <c r="AC1200" s="1"/>
  <c r="E850"/>
  <c r="DL858"/>
  <c r="AP1208" s="1"/>
  <c r="DR858"/>
  <c r="AR1208" s="1"/>
  <c r="DO858"/>
  <c r="AQ1208" s="1"/>
  <c r="E584"/>
  <c r="E597" s="1"/>
  <c r="E583"/>
  <c r="E596" s="1"/>
  <c r="H584"/>
  <c r="H597" s="1"/>
  <c r="H583"/>
  <c r="H596" s="1"/>
  <c r="K583"/>
  <c r="K596" s="1"/>
  <c r="K584"/>
  <c r="K597" s="1"/>
  <c r="E91"/>
  <c r="H91"/>
  <c r="K91"/>
  <c r="E192"/>
  <c r="H191"/>
  <c r="H192"/>
  <c r="K191"/>
  <c r="E191"/>
  <c r="K192"/>
  <c r="K737"/>
  <c r="K736"/>
  <c r="E284"/>
  <c r="E839" s="1"/>
  <c r="E285"/>
  <c r="E874" s="1"/>
  <c r="H284"/>
  <c r="H839" s="1"/>
  <c r="H285"/>
  <c r="H874" s="1"/>
  <c r="K652"/>
  <c r="K653"/>
  <c r="H250"/>
  <c r="K249"/>
  <c r="E249"/>
  <c r="K250"/>
  <c r="E250"/>
  <c r="H249"/>
  <c r="E52"/>
  <c r="H52"/>
  <c r="K285"/>
  <c r="K874" s="1"/>
  <c r="K284"/>
  <c r="K839" s="1"/>
  <c r="E653"/>
  <c r="E652"/>
  <c r="H134"/>
  <c r="K133"/>
  <c r="E133"/>
  <c r="K134"/>
  <c r="E134"/>
  <c r="H133"/>
  <c r="K52"/>
  <c r="E169"/>
  <c r="E170"/>
  <c r="H170"/>
  <c r="H169"/>
  <c r="E220"/>
  <c r="K221"/>
  <c r="E221"/>
  <c r="H220"/>
  <c r="H221"/>
  <c r="K220"/>
  <c r="E736"/>
  <c r="E737"/>
  <c r="H736"/>
  <c r="H737"/>
  <c r="K169"/>
  <c r="K170"/>
  <c r="H653"/>
  <c r="H652"/>
  <c r="G12" i="81"/>
  <c r="C4"/>
  <c r="C7"/>
  <c r="E9"/>
  <c r="AV891" i="97" l="1"/>
  <c r="K891"/>
  <c r="E1236" s="1"/>
  <c r="CG856"/>
  <c r="AE1206" s="1"/>
  <c r="AV856"/>
  <c r="K856"/>
  <c r="AV889"/>
  <c r="K889"/>
  <c r="E1234" s="1"/>
  <c r="AV859"/>
  <c r="R1209" s="1"/>
  <c r="K859"/>
  <c r="E1209" s="1"/>
  <c r="CG859"/>
  <c r="AE1209" s="1"/>
  <c r="CG854"/>
  <c r="AE1204" s="1"/>
  <c r="AV854"/>
  <c r="R1204" s="1"/>
  <c r="K854"/>
  <c r="E1204" s="1"/>
  <c r="CG894"/>
  <c r="AE1239" s="1"/>
  <c r="AV894"/>
  <c r="R1239" s="1"/>
  <c r="K894"/>
  <c r="E1239" s="1"/>
  <c r="AS854"/>
  <c r="Q1204" s="1"/>
  <c r="H854"/>
  <c r="CD854"/>
  <c r="AD1204" s="1"/>
  <c r="CD894"/>
  <c r="AD1239" s="1"/>
  <c r="AS894"/>
  <c r="H894"/>
  <c r="AS889"/>
  <c r="Q1234" s="1"/>
  <c r="H889"/>
  <c r="CD856"/>
  <c r="AD1206" s="1"/>
  <c r="AS856"/>
  <c r="H856"/>
  <c r="AS891"/>
  <c r="H891"/>
  <c r="CD859"/>
  <c r="AD1209" s="1"/>
  <c r="AS859"/>
  <c r="Q1209" s="1"/>
  <c r="H859"/>
  <c r="CA859"/>
  <c r="AC1209" s="1"/>
  <c r="AP859"/>
  <c r="P1209" s="1"/>
  <c r="E859"/>
  <c r="AP891"/>
  <c r="E891"/>
  <c r="CA854"/>
  <c r="AC1204" s="1"/>
  <c r="E854"/>
  <c r="AP854"/>
  <c r="P1204" s="1"/>
  <c r="CA894"/>
  <c r="AC1239" s="1"/>
  <c r="AP894"/>
  <c r="P1239" s="1"/>
  <c r="E894"/>
  <c r="CA856"/>
  <c r="AC1206" s="1"/>
  <c r="E856"/>
  <c r="AP856"/>
  <c r="AP889"/>
  <c r="P1234" s="1"/>
  <c r="E889"/>
  <c r="R1207"/>
  <c r="R1208"/>
  <c r="Q1207"/>
  <c r="Q1208"/>
  <c r="P1207"/>
  <c r="P1208"/>
  <c r="DR856"/>
  <c r="AR1206" s="1"/>
  <c r="CG889"/>
  <c r="AE1234" s="1"/>
  <c r="DR889"/>
  <c r="AR1234" s="1"/>
  <c r="DL854"/>
  <c r="AP1204" s="1"/>
  <c r="CD891"/>
  <c r="AD1236" s="1"/>
  <c r="DO891"/>
  <c r="AQ1236" s="1"/>
  <c r="DL856"/>
  <c r="AP1206" s="1"/>
  <c r="DR854"/>
  <c r="AR1204" s="1"/>
  <c r="CA889"/>
  <c r="AC1234" s="1"/>
  <c r="DL889"/>
  <c r="AP1234" s="1"/>
  <c r="CA891"/>
  <c r="AC1236" s="1"/>
  <c r="DL891"/>
  <c r="AP1236" s="1"/>
  <c r="DO854"/>
  <c r="AQ1204" s="1"/>
  <c r="DO856"/>
  <c r="AQ1206" s="1"/>
  <c r="CG891"/>
  <c r="AE1236" s="1"/>
  <c r="DR891"/>
  <c r="AR1236" s="1"/>
  <c r="CD889"/>
  <c r="AD1234" s="1"/>
  <c r="DO889"/>
  <c r="AQ1234" s="1"/>
  <c r="Q1239"/>
  <c r="R1234"/>
  <c r="C9" i="81"/>
  <c r="H98" i="97"/>
  <c r="H111" s="1"/>
  <c r="E98"/>
  <c r="E111" s="1"/>
  <c r="H99"/>
  <c r="H112" s="1"/>
  <c r="E99"/>
  <c r="E112" s="1"/>
  <c r="K98"/>
  <c r="K111" s="1"/>
  <c r="K99"/>
  <c r="K112" s="1"/>
  <c r="K227"/>
  <c r="K228"/>
  <c r="K140"/>
  <c r="K141"/>
  <c r="K257"/>
  <c r="K256"/>
  <c r="H228"/>
  <c r="H227"/>
  <c r="H198"/>
  <c r="H199"/>
  <c r="E1189"/>
  <c r="K198"/>
  <c r="K199"/>
  <c r="C12" i="81"/>
  <c r="E75" i="97"/>
  <c r="H74"/>
  <c r="H75"/>
  <c r="K74"/>
  <c r="E74"/>
  <c r="K75"/>
  <c r="E228"/>
  <c r="E227"/>
  <c r="E140"/>
  <c r="E141"/>
  <c r="H140"/>
  <c r="H141"/>
  <c r="E1219"/>
  <c r="E257"/>
  <c r="E256"/>
  <c r="H256"/>
  <c r="H257"/>
  <c r="E198"/>
  <c r="E199"/>
  <c r="P1236" l="1"/>
  <c r="Q1236"/>
  <c r="R1236"/>
  <c r="Q1206"/>
  <c r="R1206"/>
  <c r="P1206"/>
  <c r="E1206"/>
  <c r="E82"/>
  <c r="E81"/>
  <c r="H81"/>
  <c r="H82"/>
  <c r="K82"/>
  <c r="K81"/>
  <c r="AP885" l="1"/>
  <c r="P1230" s="1"/>
  <c r="AV849"/>
  <c r="R1199" s="1"/>
  <c r="AS884"/>
  <c r="Q1229" s="1"/>
  <c r="AS849"/>
  <c r="Q1199" s="1"/>
  <c r="AP849"/>
  <c r="P1199" s="1"/>
  <c r="AV884"/>
  <c r="R1229" s="1"/>
  <c r="AP884"/>
  <c r="P1229" s="1"/>
  <c r="AV851"/>
  <c r="R1201" s="1"/>
  <c r="AS886"/>
  <c r="Q1231" s="1"/>
  <c r="AS851"/>
  <c r="Q1201" s="1"/>
  <c r="AP851"/>
  <c r="P1201" s="1"/>
  <c r="AV886"/>
  <c r="R1231" s="1"/>
  <c r="AP886"/>
  <c r="P1231" s="1"/>
  <c r="AV885" l="1"/>
  <c r="R1230" s="1"/>
  <c r="AS850"/>
  <c r="Q1200" s="1"/>
  <c r="AP850"/>
  <c r="P1200" s="1"/>
  <c r="AS885"/>
  <c r="Q1230" s="1"/>
  <c r="AV850"/>
  <c r="R1200" s="1"/>
  <c r="C31" l="1"/>
  <c r="D31"/>
  <c r="F31"/>
  <c r="G31"/>
  <c r="I31"/>
  <c r="J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C32"/>
  <c r="D32"/>
  <c r="F32"/>
  <c r="G32"/>
  <c r="I32"/>
  <c r="J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C33"/>
  <c r="D33"/>
  <c r="F33"/>
  <c r="G33"/>
  <c r="I33"/>
  <c r="J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C34"/>
  <c r="D34"/>
  <c r="F34"/>
  <c r="G34"/>
  <c r="I34"/>
  <c r="J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C35"/>
  <c r="D35"/>
  <c r="F35"/>
  <c r="G35"/>
  <c r="I35"/>
  <c r="J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C38"/>
  <c r="D38"/>
  <c r="F38"/>
  <c r="G38"/>
  <c r="I38"/>
  <c r="J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C39"/>
  <c r="D39"/>
  <c r="F39"/>
  <c r="G39"/>
  <c r="I39"/>
  <c r="J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C40"/>
  <c r="D40"/>
  <c r="F40"/>
  <c r="G40"/>
  <c r="I40"/>
  <c r="J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C41"/>
  <c r="D41"/>
  <c r="F41"/>
  <c r="G41"/>
  <c r="I41"/>
  <c r="J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C43"/>
  <c r="D43"/>
  <c r="F43"/>
  <c r="G43"/>
  <c r="I43"/>
  <c r="J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C45"/>
  <c r="D45"/>
  <c r="F45"/>
  <c r="G45"/>
  <c r="I45"/>
  <c r="J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C46"/>
  <c r="D46"/>
  <c r="F46"/>
  <c r="G46"/>
  <c r="I46"/>
  <c r="J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C47"/>
  <c r="D47"/>
  <c r="F47"/>
  <c r="G47"/>
  <c r="I47"/>
  <c r="J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O52"/>
  <c r="AR52"/>
  <c r="AU52"/>
  <c r="C60"/>
  <c r="D60"/>
  <c r="F60"/>
  <c r="G60"/>
  <c r="I60"/>
  <c r="J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C61"/>
  <c r="D61"/>
  <c r="F61"/>
  <c r="G61"/>
  <c r="I61"/>
  <c r="J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C62"/>
  <c r="D62"/>
  <c r="F62"/>
  <c r="G62"/>
  <c r="I62"/>
  <c r="J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C63"/>
  <c r="D63"/>
  <c r="F63"/>
  <c r="G63"/>
  <c r="I63"/>
  <c r="J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C64"/>
  <c r="D64"/>
  <c r="F64"/>
  <c r="G64"/>
  <c r="I64"/>
  <c r="J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C67"/>
  <c r="D67"/>
  <c r="F67"/>
  <c r="G67"/>
  <c r="I67"/>
  <c r="J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C68"/>
  <c r="D68"/>
  <c r="F68"/>
  <c r="G68"/>
  <c r="I68"/>
  <c r="J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C69"/>
  <c r="D69"/>
  <c r="F69"/>
  <c r="G69"/>
  <c r="I69"/>
  <c r="J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C70"/>
  <c r="D70"/>
  <c r="F70"/>
  <c r="G70"/>
  <c r="I70"/>
  <c r="J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C72"/>
  <c r="D72"/>
  <c r="F72"/>
  <c r="G72"/>
  <c r="I72"/>
  <c r="J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C74"/>
  <c r="D74"/>
  <c r="F74"/>
  <c r="G74"/>
  <c r="I74"/>
  <c r="J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C75"/>
  <c r="D75"/>
  <c r="F75"/>
  <c r="G75"/>
  <c r="I75"/>
  <c r="J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C76"/>
  <c r="D76"/>
  <c r="F76"/>
  <c r="G76"/>
  <c r="I76"/>
  <c r="J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C90"/>
  <c r="D90"/>
  <c r="F90"/>
  <c r="G90"/>
  <c r="I90"/>
  <c r="J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L90"/>
  <c r="C91"/>
  <c r="D91"/>
  <c r="F91"/>
  <c r="G91"/>
  <c r="I91"/>
  <c r="J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C92"/>
  <c r="D92"/>
  <c r="F92"/>
  <c r="G92"/>
  <c r="I92"/>
  <c r="J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C93"/>
  <c r="D93"/>
  <c r="F93"/>
  <c r="G93"/>
  <c r="I93"/>
  <c r="J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C94"/>
  <c r="D94"/>
  <c r="F94"/>
  <c r="G94"/>
  <c r="I94"/>
  <c r="J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C97"/>
  <c r="D97"/>
  <c r="F97"/>
  <c r="G97"/>
  <c r="I97"/>
  <c r="J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C98"/>
  <c r="D98"/>
  <c r="F98"/>
  <c r="G98"/>
  <c r="I98"/>
  <c r="J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C99"/>
  <c r="D99"/>
  <c r="F99"/>
  <c r="G99"/>
  <c r="I99"/>
  <c r="J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C100"/>
  <c r="D100"/>
  <c r="F100"/>
  <c r="G100"/>
  <c r="I100"/>
  <c r="J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C102"/>
  <c r="D102"/>
  <c r="F102"/>
  <c r="G102"/>
  <c r="I102"/>
  <c r="J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C104"/>
  <c r="D104"/>
  <c r="F104"/>
  <c r="G104"/>
  <c r="I104"/>
  <c r="J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C105"/>
  <c r="D105"/>
  <c r="F105"/>
  <c r="G105"/>
  <c r="I105"/>
  <c r="J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C106"/>
  <c r="D106"/>
  <c r="F106"/>
  <c r="G106"/>
  <c r="I106"/>
  <c r="J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C119"/>
  <c r="D119"/>
  <c r="F119"/>
  <c r="G119"/>
  <c r="I119"/>
  <c r="J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C120"/>
  <c r="D120"/>
  <c r="F120"/>
  <c r="G120"/>
  <c r="I120"/>
  <c r="J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C121"/>
  <c r="D121"/>
  <c r="F121"/>
  <c r="G121"/>
  <c r="I121"/>
  <c r="J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C122"/>
  <c r="D122"/>
  <c r="F122"/>
  <c r="G122"/>
  <c r="I122"/>
  <c r="J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C123"/>
  <c r="D123"/>
  <c r="F123"/>
  <c r="G123"/>
  <c r="I123"/>
  <c r="J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C126"/>
  <c r="D126"/>
  <c r="F126"/>
  <c r="G126"/>
  <c r="I126"/>
  <c r="J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C127"/>
  <c r="D127"/>
  <c r="F127"/>
  <c r="G127"/>
  <c r="I127"/>
  <c r="J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C128"/>
  <c r="D128"/>
  <c r="F128"/>
  <c r="G128"/>
  <c r="I128"/>
  <c r="J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C129"/>
  <c r="D129"/>
  <c r="F129"/>
  <c r="G129"/>
  <c r="I129"/>
  <c r="J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C131"/>
  <c r="D131"/>
  <c r="F131"/>
  <c r="G131"/>
  <c r="I131"/>
  <c r="J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C133"/>
  <c r="D133"/>
  <c r="F133"/>
  <c r="G133"/>
  <c r="I133"/>
  <c r="J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C134"/>
  <c r="D134"/>
  <c r="F134"/>
  <c r="G134"/>
  <c r="I134"/>
  <c r="J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C135"/>
  <c r="D135"/>
  <c r="F135"/>
  <c r="G135"/>
  <c r="I135"/>
  <c r="J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O140"/>
  <c r="AR140"/>
  <c r="C148"/>
  <c r="D148"/>
  <c r="F148"/>
  <c r="G148"/>
  <c r="I148"/>
  <c r="J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C149"/>
  <c r="D149"/>
  <c r="F149"/>
  <c r="G149"/>
  <c r="I149"/>
  <c r="J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C150"/>
  <c r="D150"/>
  <c r="F150"/>
  <c r="G150"/>
  <c r="I150"/>
  <c r="J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C151"/>
  <c r="D151"/>
  <c r="F151"/>
  <c r="G151"/>
  <c r="I151"/>
  <c r="J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C152"/>
  <c r="D152"/>
  <c r="F152"/>
  <c r="G152"/>
  <c r="I152"/>
  <c r="J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C155"/>
  <c r="D155"/>
  <c r="F155"/>
  <c r="G155"/>
  <c r="I155"/>
  <c r="J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C156"/>
  <c r="D156"/>
  <c r="F156"/>
  <c r="G156"/>
  <c r="I156"/>
  <c r="J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C157"/>
  <c r="D157"/>
  <c r="F157"/>
  <c r="G157"/>
  <c r="I157"/>
  <c r="J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C158"/>
  <c r="D158"/>
  <c r="F158"/>
  <c r="G158"/>
  <c r="I158"/>
  <c r="J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C160"/>
  <c r="D160"/>
  <c r="F160"/>
  <c r="G160"/>
  <c r="I160"/>
  <c r="J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C162"/>
  <c r="D162"/>
  <c r="F162"/>
  <c r="G162"/>
  <c r="I162"/>
  <c r="J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C163"/>
  <c r="D163"/>
  <c r="F163"/>
  <c r="G163"/>
  <c r="I163"/>
  <c r="J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C164"/>
  <c r="D164"/>
  <c r="F164"/>
  <c r="G164"/>
  <c r="I164"/>
  <c r="J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O169"/>
  <c r="AR169"/>
  <c r="C177"/>
  <c r="D177"/>
  <c r="F177"/>
  <c r="G177"/>
  <c r="I177"/>
  <c r="J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C178"/>
  <c r="D178"/>
  <c r="F178"/>
  <c r="G178"/>
  <c r="I178"/>
  <c r="J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C179"/>
  <c r="D179"/>
  <c r="F179"/>
  <c r="G179"/>
  <c r="I179"/>
  <c r="J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C180"/>
  <c r="D180"/>
  <c r="F180"/>
  <c r="G180"/>
  <c r="I180"/>
  <c r="J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C181"/>
  <c r="D181"/>
  <c r="F181"/>
  <c r="G181"/>
  <c r="I181"/>
  <c r="J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C184"/>
  <c r="D184"/>
  <c r="F184"/>
  <c r="G184"/>
  <c r="I184"/>
  <c r="J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C185"/>
  <c r="D185"/>
  <c r="F185"/>
  <c r="G185"/>
  <c r="I185"/>
  <c r="J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C186"/>
  <c r="D186"/>
  <c r="F186"/>
  <c r="G186"/>
  <c r="I186"/>
  <c r="J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C187"/>
  <c r="D187"/>
  <c r="F187"/>
  <c r="G187"/>
  <c r="I187"/>
  <c r="J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C189"/>
  <c r="D189"/>
  <c r="F189"/>
  <c r="G189"/>
  <c r="I189"/>
  <c r="J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C191"/>
  <c r="D191"/>
  <c r="F191"/>
  <c r="G191"/>
  <c r="I191"/>
  <c r="J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C192"/>
  <c r="D192"/>
  <c r="F192"/>
  <c r="G192"/>
  <c r="I192"/>
  <c r="J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C193"/>
  <c r="D193"/>
  <c r="F193"/>
  <c r="G193"/>
  <c r="I193"/>
  <c r="J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O198"/>
  <c r="AR198"/>
  <c r="C206"/>
  <c r="D206"/>
  <c r="F206"/>
  <c r="G206"/>
  <c r="I206"/>
  <c r="J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C207"/>
  <c r="F207"/>
  <c r="G207"/>
  <c r="I207"/>
  <c r="J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C208"/>
  <c r="D208"/>
  <c r="F208"/>
  <c r="G208"/>
  <c r="I208"/>
  <c r="J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C209"/>
  <c r="D209"/>
  <c r="F209"/>
  <c r="G209"/>
  <c r="I209"/>
  <c r="J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C210"/>
  <c r="D210"/>
  <c r="F210"/>
  <c r="G210"/>
  <c r="I210"/>
  <c r="J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C213"/>
  <c r="D213"/>
  <c r="F213"/>
  <c r="G213"/>
  <c r="I213"/>
  <c r="J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C214"/>
  <c r="D214"/>
  <c r="F214"/>
  <c r="G214"/>
  <c r="I214"/>
  <c r="J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C215"/>
  <c r="D215"/>
  <c r="F215"/>
  <c r="G215"/>
  <c r="I215"/>
  <c r="J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C216"/>
  <c r="D216"/>
  <c r="F216"/>
  <c r="G216"/>
  <c r="I216"/>
  <c r="J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C218"/>
  <c r="D218"/>
  <c r="F218"/>
  <c r="G218"/>
  <c r="I218"/>
  <c r="J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C220"/>
  <c r="D220"/>
  <c r="F220"/>
  <c r="G220"/>
  <c r="I220"/>
  <c r="J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C221"/>
  <c r="D221"/>
  <c r="F221"/>
  <c r="G221"/>
  <c r="I221"/>
  <c r="J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C222"/>
  <c r="D222"/>
  <c r="F222"/>
  <c r="G222"/>
  <c r="I222"/>
  <c r="J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C235"/>
  <c r="D235"/>
  <c r="F235"/>
  <c r="G235"/>
  <c r="I235"/>
  <c r="J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C236"/>
  <c r="D236"/>
  <c r="F236"/>
  <c r="G236"/>
  <c r="I236"/>
  <c r="J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C237"/>
  <c r="D237"/>
  <c r="F237"/>
  <c r="G237"/>
  <c r="I237"/>
  <c r="J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C238"/>
  <c r="D238"/>
  <c r="F238"/>
  <c r="G238"/>
  <c r="I238"/>
  <c r="J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C239"/>
  <c r="D239"/>
  <c r="F239"/>
  <c r="G239"/>
  <c r="I239"/>
  <c r="J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C242"/>
  <c r="D242"/>
  <c r="F242"/>
  <c r="G242"/>
  <c r="I242"/>
  <c r="J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C243"/>
  <c r="D243"/>
  <c r="F243"/>
  <c r="G243"/>
  <c r="I243"/>
  <c r="J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C244"/>
  <c r="D244"/>
  <c r="F244"/>
  <c r="G244"/>
  <c r="I244"/>
  <c r="J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C245"/>
  <c r="D245"/>
  <c r="F245"/>
  <c r="G245"/>
  <c r="I245"/>
  <c r="J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C247"/>
  <c r="D247"/>
  <c r="F247"/>
  <c r="G247"/>
  <c r="I247"/>
  <c r="J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C249"/>
  <c r="D249"/>
  <c r="F249"/>
  <c r="G249"/>
  <c r="I249"/>
  <c r="J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C250"/>
  <c r="D250"/>
  <c r="F250"/>
  <c r="G250"/>
  <c r="I250"/>
  <c r="J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C251"/>
  <c r="D251"/>
  <c r="AO257"/>
  <c r="F251"/>
  <c r="G251"/>
  <c r="I251"/>
  <c r="J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R256"/>
  <c r="AO256"/>
  <c r="C263"/>
  <c r="D263"/>
  <c r="F263"/>
  <c r="G263"/>
  <c r="I263"/>
  <c r="J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C264"/>
  <c r="D264"/>
  <c r="F264"/>
  <c r="G264"/>
  <c r="I264"/>
  <c r="J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C265"/>
  <c r="D265"/>
  <c r="F265"/>
  <c r="G265"/>
  <c r="I265"/>
  <c r="J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C266"/>
  <c r="D266"/>
  <c r="F266"/>
  <c r="G266"/>
  <c r="I266"/>
  <c r="J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C267"/>
  <c r="D267"/>
  <c r="F267"/>
  <c r="G267"/>
  <c r="I267"/>
  <c r="J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C270"/>
  <c r="D270"/>
  <c r="F270"/>
  <c r="G270"/>
  <c r="I270"/>
  <c r="J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C271"/>
  <c r="D271"/>
  <c r="F271"/>
  <c r="G271"/>
  <c r="I271"/>
  <c r="J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C272"/>
  <c r="D272"/>
  <c r="F272"/>
  <c r="G272"/>
  <c r="I272"/>
  <c r="J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C273"/>
  <c r="D273"/>
  <c r="F273"/>
  <c r="G273"/>
  <c r="I273"/>
  <c r="J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C275"/>
  <c r="D275"/>
  <c r="F275"/>
  <c r="G275"/>
  <c r="I275"/>
  <c r="J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C277"/>
  <c r="D277"/>
  <c r="F277"/>
  <c r="G277"/>
  <c r="I277"/>
  <c r="J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C278"/>
  <c r="D278"/>
  <c r="F278"/>
  <c r="G278"/>
  <c r="I278"/>
  <c r="J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C279"/>
  <c r="D279"/>
  <c r="F279"/>
  <c r="G279"/>
  <c r="D1219"/>
  <c r="I279"/>
  <c r="J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C799"/>
  <c r="D799"/>
  <c r="F799"/>
  <c r="G799"/>
  <c r="I799"/>
  <c r="J799"/>
  <c r="L799"/>
  <c r="M799"/>
  <c r="N799"/>
  <c r="O799"/>
  <c r="P799"/>
  <c r="Q799"/>
  <c r="R799"/>
  <c r="S799"/>
  <c r="T799"/>
  <c r="U799"/>
  <c r="V799"/>
  <c r="W799"/>
  <c r="X799"/>
  <c r="Y799"/>
  <c r="Z799"/>
  <c r="AA799"/>
  <c r="AB799"/>
  <c r="AC799"/>
  <c r="AD799"/>
  <c r="AE799"/>
  <c r="AF799"/>
  <c r="AG799"/>
  <c r="AH799"/>
  <c r="AI799"/>
  <c r="AJ799"/>
  <c r="AK799"/>
  <c r="AL799"/>
  <c r="C800"/>
  <c r="D800"/>
  <c r="F800"/>
  <c r="G800"/>
  <c r="I800"/>
  <c r="J800"/>
  <c r="L800"/>
  <c r="M800"/>
  <c r="N800"/>
  <c r="O800"/>
  <c r="P800"/>
  <c r="Q800"/>
  <c r="R800"/>
  <c r="S800"/>
  <c r="T800"/>
  <c r="U800"/>
  <c r="V800"/>
  <c r="W800"/>
  <c r="X800"/>
  <c r="Y800"/>
  <c r="Z800"/>
  <c r="AA800"/>
  <c r="AB800"/>
  <c r="AC800"/>
  <c r="AD800"/>
  <c r="AE800"/>
  <c r="AF800"/>
  <c r="AG800"/>
  <c r="AH800"/>
  <c r="AI800"/>
  <c r="AJ800"/>
  <c r="AK800"/>
  <c r="AL800"/>
  <c r="C801"/>
  <c r="D801"/>
  <c r="F801"/>
  <c r="G801"/>
  <c r="I801"/>
  <c r="J801"/>
  <c r="L801"/>
  <c r="M801"/>
  <c r="N801"/>
  <c r="O801"/>
  <c r="P801"/>
  <c r="Q801"/>
  <c r="R801"/>
  <c r="S801"/>
  <c r="T801"/>
  <c r="U801"/>
  <c r="V801"/>
  <c r="W801"/>
  <c r="X801"/>
  <c r="Y801"/>
  <c r="Z801"/>
  <c r="AA801"/>
  <c r="AB801"/>
  <c r="AC801"/>
  <c r="AD801"/>
  <c r="AE801"/>
  <c r="AF801"/>
  <c r="AG801"/>
  <c r="AH801"/>
  <c r="AI801"/>
  <c r="AJ801"/>
  <c r="AK801"/>
  <c r="AL801"/>
  <c r="C802"/>
  <c r="D802"/>
  <c r="F802"/>
  <c r="G802"/>
  <c r="I802"/>
  <c r="J802"/>
  <c r="L802"/>
  <c r="M802"/>
  <c r="N802"/>
  <c r="O802"/>
  <c r="P802"/>
  <c r="Q802"/>
  <c r="R802"/>
  <c r="S802"/>
  <c r="T802"/>
  <c r="U802"/>
  <c r="V802"/>
  <c r="W802"/>
  <c r="X802"/>
  <c r="Y802"/>
  <c r="Z802"/>
  <c r="AA802"/>
  <c r="AB802"/>
  <c r="AC802"/>
  <c r="AD802"/>
  <c r="AE802"/>
  <c r="AF802"/>
  <c r="AG802"/>
  <c r="AH802"/>
  <c r="AI802"/>
  <c r="AJ802"/>
  <c r="AK802"/>
  <c r="AL802"/>
  <c r="C803"/>
  <c r="D803"/>
  <c r="F803"/>
  <c r="G803"/>
  <c r="I803"/>
  <c r="J803"/>
  <c r="L803"/>
  <c r="M803"/>
  <c r="N803"/>
  <c r="O803"/>
  <c r="P803"/>
  <c r="Q803"/>
  <c r="R803"/>
  <c r="S803"/>
  <c r="T803"/>
  <c r="U803"/>
  <c r="V803"/>
  <c r="W803"/>
  <c r="X803"/>
  <c r="Y803"/>
  <c r="Z803"/>
  <c r="AA803"/>
  <c r="AB803"/>
  <c r="AC803"/>
  <c r="AD803"/>
  <c r="AE803"/>
  <c r="AF803"/>
  <c r="AG803"/>
  <c r="AH803"/>
  <c r="AI803"/>
  <c r="AJ803"/>
  <c r="AK803"/>
  <c r="AL803"/>
  <c r="C806"/>
  <c r="D806"/>
  <c r="F806"/>
  <c r="G806"/>
  <c r="I806"/>
  <c r="J806"/>
  <c r="L806"/>
  <c r="M806"/>
  <c r="N806"/>
  <c r="O806"/>
  <c r="P806"/>
  <c r="Q806"/>
  <c r="R806"/>
  <c r="S806"/>
  <c r="T806"/>
  <c r="U806"/>
  <c r="V806"/>
  <c r="W806"/>
  <c r="X806"/>
  <c r="Y806"/>
  <c r="Z806"/>
  <c r="AA806"/>
  <c r="AB806"/>
  <c r="AC806"/>
  <c r="AD806"/>
  <c r="AE806"/>
  <c r="AF806"/>
  <c r="AG806"/>
  <c r="AH806"/>
  <c r="AI806"/>
  <c r="AJ806"/>
  <c r="AK806"/>
  <c r="AL806"/>
  <c r="C807"/>
  <c r="D807"/>
  <c r="F807"/>
  <c r="G807"/>
  <c r="I807"/>
  <c r="J807"/>
  <c r="L807"/>
  <c r="M807"/>
  <c r="N807"/>
  <c r="O807"/>
  <c r="P807"/>
  <c r="Q807"/>
  <c r="R807"/>
  <c r="S807"/>
  <c r="T807"/>
  <c r="U807"/>
  <c r="V807"/>
  <c r="W807"/>
  <c r="X807"/>
  <c r="Y807"/>
  <c r="Z807"/>
  <c r="AA807"/>
  <c r="AB807"/>
  <c r="AC807"/>
  <c r="AD807"/>
  <c r="AE807"/>
  <c r="AF807"/>
  <c r="AG807"/>
  <c r="AH807"/>
  <c r="AI807"/>
  <c r="AJ807"/>
  <c r="AK807"/>
  <c r="AL807"/>
  <c r="C808"/>
  <c r="D808"/>
  <c r="F808"/>
  <c r="G808"/>
  <c r="I808"/>
  <c r="J808"/>
  <c r="L808"/>
  <c r="M808"/>
  <c r="N808"/>
  <c r="O808"/>
  <c r="P808"/>
  <c r="Q808"/>
  <c r="R808"/>
  <c r="S808"/>
  <c r="T808"/>
  <c r="U808"/>
  <c r="V808"/>
  <c r="W808"/>
  <c r="X808"/>
  <c r="Y808"/>
  <c r="Z808"/>
  <c r="AA808"/>
  <c r="AB808"/>
  <c r="AC808"/>
  <c r="AD808"/>
  <c r="AE808"/>
  <c r="AF808"/>
  <c r="AG808"/>
  <c r="AH808"/>
  <c r="AI808"/>
  <c r="AJ808"/>
  <c r="AK808"/>
  <c r="AL808"/>
  <c r="C809"/>
  <c r="D809"/>
  <c r="F809"/>
  <c r="G809"/>
  <c r="I809"/>
  <c r="J809"/>
  <c r="L809"/>
  <c r="M809"/>
  <c r="N809"/>
  <c r="O809"/>
  <c r="P809"/>
  <c r="Q809"/>
  <c r="R809"/>
  <c r="S809"/>
  <c r="T809"/>
  <c r="U809"/>
  <c r="V809"/>
  <c r="W809"/>
  <c r="X809"/>
  <c r="Y809"/>
  <c r="Z809"/>
  <c r="AA809"/>
  <c r="AB809"/>
  <c r="AC809"/>
  <c r="AD809"/>
  <c r="AE809"/>
  <c r="AF809"/>
  <c r="AG809"/>
  <c r="AH809"/>
  <c r="AI809"/>
  <c r="AJ809"/>
  <c r="AK809"/>
  <c r="AL809"/>
  <c r="C811"/>
  <c r="D811"/>
  <c r="F811"/>
  <c r="G811"/>
  <c r="I811"/>
  <c r="J811"/>
  <c r="L811"/>
  <c r="M811"/>
  <c r="N811"/>
  <c r="O811"/>
  <c r="P811"/>
  <c r="Q811"/>
  <c r="R811"/>
  <c r="S811"/>
  <c r="T811"/>
  <c r="U811"/>
  <c r="V811"/>
  <c r="W811"/>
  <c r="X811"/>
  <c r="Y811"/>
  <c r="Z811"/>
  <c r="AA811"/>
  <c r="AB811"/>
  <c r="AC811"/>
  <c r="AD811"/>
  <c r="AE811"/>
  <c r="AF811"/>
  <c r="AG811"/>
  <c r="AH811"/>
  <c r="AI811"/>
  <c r="AJ811"/>
  <c r="AK811"/>
  <c r="AL811"/>
  <c r="C813"/>
  <c r="D813"/>
  <c r="F813"/>
  <c r="G813"/>
  <c r="I813"/>
  <c r="J813"/>
  <c r="L813"/>
  <c r="M813"/>
  <c r="N813"/>
  <c r="O813"/>
  <c r="P813"/>
  <c r="Q813"/>
  <c r="R813"/>
  <c r="S813"/>
  <c r="T813"/>
  <c r="U813"/>
  <c r="V813"/>
  <c r="W813"/>
  <c r="X813"/>
  <c r="Y813"/>
  <c r="Z813"/>
  <c r="AA813"/>
  <c r="AB813"/>
  <c r="AC813"/>
  <c r="AD813"/>
  <c r="AE813"/>
  <c r="AF813"/>
  <c r="AG813"/>
  <c r="AH813"/>
  <c r="AI813"/>
  <c r="AJ813"/>
  <c r="AK813"/>
  <c r="AL813"/>
  <c r="C814"/>
  <c r="D814"/>
  <c r="F814"/>
  <c r="G814"/>
  <c r="I814"/>
  <c r="J814"/>
  <c r="L814"/>
  <c r="M814"/>
  <c r="N814"/>
  <c r="O814"/>
  <c r="P814"/>
  <c r="Q814"/>
  <c r="R814"/>
  <c r="S814"/>
  <c r="T814"/>
  <c r="U814"/>
  <c r="V814"/>
  <c r="W814"/>
  <c r="X814"/>
  <c r="Y814"/>
  <c r="Z814"/>
  <c r="AA814"/>
  <c r="AB814"/>
  <c r="AC814"/>
  <c r="AD814"/>
  <c r="AE814"/>
  <c r="AF814"/>
  <c r="AG814"/>
  <c r="AH814"/>
  <c r="AI814"/>
  <c r="AJ814"/>
  <c r="AK814"/>
  <c r="AL814"/>
  <c r="C815"/>
  <c r="D815"/>
  <c r="F815"/>
  <c r="G815"/>
  <c r="I815"/>
  <c r="J815"/>
  <c r="L815"/>
  <c r="M815"/>
  <c r="N815"/>
  <c r="O815"/>
  <c r="P815"/>
  <c r="Q815"/>
  <c r="R815"/>
  <c r="S815"/>
  <c r="T815"/>
  <c r="U815"/>
  <c r="V815"/>
  <c r="W815"/>
  <c r="X815"/>
  <c r="Y815"/>
  <c r="Z815"/>
  <c r="AA815"/>
  <c r="AB815"/>
  <c r="AC815"/>
  <c r="AD815"/>
  <c r="AE815"/>
  <c r="AF815"/>
  <c r="AG815"/>
  <c r="AH815"/>
  <c r="AI815"/>
  <c r="AJ815"/>
  <c r="AK815"/>
  <c r="AL815"/>
  <c r="C1212"/>
  <c r="C1242"/>
  <c r="C687"/>
  <c r="D687"/>
  <c r="F687"/>
  <c r="G687"/>
  <c r="I687"/>
  <c r="J687"/>
  <c r="L687"/>
  <c r="M687"/>
  <c r="N687"/>
  <c r="O687"/>
  <c r="P687"/>
  <c r="Q687"/>
  <c r="R687"/>
  <c r="S687"/>
  <c r="T687"/>
  <c r="U687"/>
  <c r="V687"/>
  <c r="W687"/>
  <c r="X687"/>
  <c r="Y687"/>
  <c r="Z687"/>
  <c r="AA687"/>
  <c r="AB687"/>
  <c r="AC687"/>
  <c r="AD687"/>
  <c r="AE687"/>
  <c r="AF687"/>
  <c r="AG687"/>
  <c r="AH687"/>
  <c r="AI687"/>
  <c r="AJ687"/>
  <c r="AK687"/>
  <c r="AL687"/>
  <c r="C688"/>
  <c r="D688"/>
  <c r="F688"/>
  <c r="G688"/>
  <c r="I688"/>
  <c r="J688"/>
  <c r="L688"/>
  <c r="M688"/>
  <c r="N688"/>
  <c r="O688"/>
  <c r="P688"/>
  <c r="Q688"/>
  <c r="R688"/>
  <c r="S688"/>
  <c r="T688"/>
  <c r="U688"/>
  <c r="V688"/>
  <c r="W688"/>
  <c r="X688"/>
  <c r="Y688"/>
  <c r="Z688"/>
  <c r="AA688"/>
  <c r="AB688"/>
  <c r="AC688"/>
  <c r="AD688"/>
  <c r="AE688"/>
  <c r="AF688"/>
  <c r="AG688"/>
  <c r="AH688"/>
  <c r="AI688"/>
  <c r="AJ688"/>
  <c r="AK688"/>
  <c r="AL688"/>
  <c r="C689"/>
  <c r="D689"/>
  <c r="F689"/>
  <c r="G689"/>
  <c r="I689"/>
  <c r="J689"/>
  <c r="L689"/>
  <c r="M689"/>
  <c r="N689"/>
  <c r="O689"/>
  <c r="P689"/>
  <c r="Q689"/>
  <c r="R689"/>
  <c r="S689"/>
  <c r="T689"/>
  <c r="U689"/>
  <c r="V689"/>
  <c r="W689"/>
  <c r="X689"/>
  <c r="Y689"/>
  <c r="Z689"/>
  <c r="AA689"/>
  <c r="AB689"/>
  <c r="AC689"/>
  <c r="AD689"/>
  <c r="AE689"/>
  <c r="AF689"/>
  <c r="AG689"/>
  <c r="AH689"/>
  <c r="AI689"/>
  <c r="AJ689"/>
  <c r="AK689"/>
  <c r="AL689"/>
  <c r="C690"/>
  <c r="D690"/>
  <c r="F690"/>
  <c r="G690"/>
  <c r="I690"/>
  <c r="J690"/>
  <c r="L690"/>
  <c r="M690"/>
  <c r="N690"/>
  <c r="O690"/>
  <c r="P690"/>
  <c r="Q690"/>
  <c r="R690"/>
  <c r="S690"/>
  <c r="T690"/>
  <c r="U690"/>
  <c r="V690"/>
  <c r="W690"/>
  <c r="X690"/>
  <c r="Y690"/>
  <c r="Z690"/>
  <c r="AA690"/>
  <c r="AB690"/>
  <c r="AC690"/>
  <c r="AD690"/>
  <c r="AE690"/>
  <c r="AF690"/>
  <c r="AG690"/>
  <c r="AH690"/>
  <c r="AI690"/>
  <c r="AJ690"/>
  <c r="AK690"/>
  <c r="AL690"/>
  <c r="C691"/>
  <c r="D691"/>
  <c r="F691"/>
  <c r="G691"/>
  <c r="I691"/>
  <c r="J691"/>
  <c r="L691"/>
  <c r="M691"/>
  <c r="N691"/>
  <c r="O691"/>
  <c r="P691"/>
  <c r="Q691"/>
  <c r="R691"/>
  <c r="S691"/>
  <c r="T691"/>
  <c r="U691"/>
  <c r="V691"/>
  <c r="W691"/>
  <c r="X691"/>
  <c r="Y691"/>
  <c r="Z691"/>
  <c r="AA691"/>
  <c r="AB691"/>
  <c r="AC691"/>
  <c r="AD691"/>
  <c r="AE691"/>
  <c r="AF691"/>
  <c r="AG691"/>
  <c r="AH691"/>
  <c r="AI691"/>
  <c r="AJ691"/>
  <c r="AK691"/>
  <c r="AL691"/>
  <c r="C694"/>
  <c r="D694"/>
  <c r="F694"/>
  <c r="G694"/>
  <c r="I694"/>
  <c r="J694"/>
  <c r="L694"/>
  <c r="M694"/>
  <c r="N694"/>
  <c r="O694"/>
  <c r="P694"/>
  <c r="Q694"/>
  <c r="R694"/>
  <c r="S694"/>
  <c r="T694"/>
  <c r="U694"/>
  <c r="V694"/>
  <c r="W694"/>
  <c r="X694"/>
  <c r="Y694"/>
  <c r="Z694"/>
  <c r="AA694"/>
  <c r="AB694"/>
  <c r="AC694"/>
  <c r="AD694"/>
  <c r="AE694"/>
  <c r="AF694"/>
  <c r="AG694"/>
  <c r="AH694"/>
  <c r="AI694"/>
  <c r="AJ694"/>
  <c r="AK694"/>
  <c r="AL694"/>
  <c r="C695"/>
  <c r="D695"/>
  <c r="F695"/>
  <c r="G695"/>
  <c r="I695"/>
  <c r="J695"/>
  <c r="L695"/>
  <c r="M695"/>
  <c r="N695"/>
  <c r="O695"/>
  <c r="P695"/>
  <c r="Q695"/>
  <c r="R695"/>
  <c r="S695"/>
  <c r="T695"/>
  <c r="U695"/>
  <c r="V695"/>
  <c r="W695"/>
  <c r="X695"/>
  <c r="Y695"/>
  <c r="Z695"/>
  <c r="AA695"/>
  <c r="AB695"/>
  <c r="AC695"/>
  <c r="AD695"/>
  <c r="AE695"/>
  <c r="AF695"/>
  <c r="AG695"/>
  <c r="AH695"/>
  <c r="AI695"/>
  <c r="AJ695"/>
  <c r="AK695"/>
  <c r="AL695"/>
  <c r="C696"/>
  <c r="D696"/>
  <c r="F696"/>
  <c r="G696"/>
  <c r="I696"/>
  <c r="J696"/>
  <c r="L696"/>
  <c r="M696"/>
  <c r="N696"/>
  <c r="O696"/>
  <c r="P696"/>
  <c r="Q696"/>
  <c r="R696"/>
  <c r="S696"/>
  <c r="T696"/>
  <c r="U696"/>
  <c r="V696"/>
  <c r="W696"/>
  <c r="X696"/>
  <c r="Y696"/>
  <c r="Z696"/>
  <c r="AA696"/>
  <c r="AB696"/>
  <c r="AC696"/>
  <c r="AD696"/>
  <c r="AE696"/>
  <c r="AF696"/>
  <c r="AG696"/>
  <c r="AH696"/>
  <c r="AI696"/>
  <c r="AJ696"/>
  <c r="AK696"/>
  <c r="AL696"/>
  <c r="C697"/>
  <c r="D697"/>
  <c r="F697"/>
  <c r="G697"/>
  <c r="I697"/>
  <c r="J697"/>
  <c r="L697"/>
  <c r="M697"/>
  <c r="N697"/>
  <c r="O697"/>
  <c r="P697"/>
  <c r="Q697"/>
  <c r="R697"/>
  <c r="S697"/>
  <c r="T697"/>
  <c r="U697"/>
  <c r="V697"/>
  <c r="W697"/>
  <c r="X697"/>
  <c r="Y697"/>
  <c r="Z697"/>
  <c r="AA697"/>
  <c r="AB697"/>
  <c r="AC697"/>
  <c r="AD697"/>
  <c r="AE697"/>
  <c r="AF697"/>
  <c r="AG697"/>
  <c r="AH697"/>
  <c r="AI697"/>
  <c r="AJ697"/>
  <c r="AK697"/>
  <c r="AL697"/>
  <c r="C699"/>
  <c r="D699"/>
  <c r="F699"/>
  <c r="G699"/>
  <c r="I699"/>
  <c r="J699"/>
  <c r="L699"/>
  <c r="M699"/>
  <c r="N699"/>
  <c r="O699"/>
  <c r="P699"/>
  <c r="Q699"/>
  <c r="R699"/>
  <c r="S699"/>
  <c r="T699"/>
  <c r="U699"/>
  <c r="V699"/>
  <c r="W699"/>
  <c r="X699"/>
  <c r="Y699"/>
  <c r="Z699"/>
  <c r="AA699"/>
  <c r="AB699"/>
  <c r="AC699"/>
  <c r="AD699"/>
  <c r="AE699"/>
  <c r="AF699"/>
  <c r="AG699"/>
  <c r="AH699"/>
  <c r="AI699"/>
  <c r="AJ699"/>
  <c r="AK699"/>
  <c r="AL699"/>
  <c r="C701"/>
  <c r="D701"/>
  <c r="F701"/>
  <c r="G701"/>
  <c r="I701"/>
  <c r="J701"/>
  <c r="L701"/>
  <c r="M701"/>
  <c r="N701"/>
  <c r="O701"/>
  <c r="P701"/>
  <c r="Q701"/>
  <c r="R701"/>
  <c r="S701"/>
  <c r="T701"/>
  <c r="U701"/>
  <c r="V701"/>
  <c r="W701"/>
  <c r="X701"/>
  <c r="Y701"/>
  <c r="Z701"/>
  <c r="AA701"/>
  <c r="AB701"/>
  <c r="AC701"/>
  <c r="AD701"/>
  <c r="AE701"/>
  <c r="AF701"/>
  <c r="AG701"/>
  <c r="AH701"/>
  <c r="AI701"/>
  <c r="AJ701"/>
  <c r="AK701"/>
  <c r="AL701"/>
  <c r="C702"/>
  <c r="D702"/>
  <c r="F702"/>
  <c r="G702"/>
  <c r="I702"/>
  <c r="J702"/>
  <c r="L702"/>
  <c r="M702"/>
  <c r="N702"/>
  <c r="O702"/>
  <c r="P702"/>
  <c r="Q702"/>
  <c r="R702"/>
  <c r="S702"/>
  <c r="T702"/>
  <c r="U702"/>
  <c r="V702"/>
  <c r="W702"/>
  <c r="X702"/>
  <c r="Y702"/>
  <c r="Z702"/>
  <c r="AA702"/>
  <c r="AB702"/>
  <c r="AC702"/>
  <c r="AD702"/>
  <c r="AE702"/>
  <c r="AF702"/>
  <c r="AG702"/>
  <c r="AH702"/>
  <c r="AI702"/>
  <c r="AJ702"/>
  <c r="AK702"/>
  <c r="AL702"/>
  <c r="C703"/>
  <c r="D703"/>
  <c r="F703"/>
  <c r="G703"/>
  <c r="I703"/>
  <c r="J703"/>
  <c r="L703"/>
  <c r="M703"/>
  <c r="N703"/>
  <c r="O703"/>
  <c r="P703"/>
  <c r="Q703"/>
  <c r="R703"/>
  <c r="S703"/>
  <c r="T703"/>
  <c r="U703"/>
  <c r="V703"/>
  <c r="W703"/>
  <c r="X703"/>
  <c r="Y703"/>
  <c r="Z703"/>
  <c r="AA703"/>
  <c r="AB703"/>
  <c r="AC703"/>
  <c r="AD703"/>
  <c r="AE703"/>
  <c r="AF703"/>
  <c r="AG703"/>
  <c r="AH703"/>
  <c r="AI703"/>
  <c r="AJ703"/>
  <c r="AK703"/>
  <c r="AL703"/>
  <c r="C1208"/>
  <c r="C1238"/>
  <c r="C603"/>
  <c r="D603"/>
  <c r="F603"/>
  <c r="G603"/>
  <c r="I603"/>
  <c r="J603"/>
  <c r="L603"/>
  <c r="M603"/>
  <c r="N603"/>
  <c r="O603"/>
  <c r="P603"/>
  <c r="Q603"/>
  <c r="R603"/>
  <c r="S603"/>
  <c r="T603"/>
  <c r="U603"/>
  <c r="V603"/>
  <c r="W603"/>
  <c r="X603"/>
  <c r="Y603"/>
  <c r="Z603"/>
  <c r="AA603"/>
  <c r="AB603"/>
  <c r="AC603"/>
  <c r="AD603"/>
  <c r="AE603"/>
  <c r="AF603"/>
  <c r="AG603"/>
  <c r="AH603"/>
  <c r="AI603"/>
  <c r="AJ603"/>
  <c r="AK603"/>
  <c r="AL603"/>
  <c r="C604"/>
  <c r="D604"/>
  <c r="F604"/>
  <c r="G604"/>
  <c r="I604"/>
  <c r="J604"/>
  <c r="L604"/>
  <c r="M604"/>
  <c r="N604"/>
  <c r="O604"/>
  <c r="P604"/>
  <c r="Q604"/>
  <c r="R604"/>
  <c r="S604"/>
  <c r="T604"/>
  <c r="U604"/>
  <c r="V604"/>
  <c r="W604"/>
  <c r="X604"/>
  <c r="Y604"/>
  <c r="Z604"/>
  <c r="AA604"/>
  <c r="AB604"/>
  <c r="AC604"/>
  <c r="AD604"/>
  <c r="AE604"/>
  <c r="AF604"/>
  <c r="AG604"/>
  <c r="AH604"/>
  <c r="AI604"/>
  <c r="AJ604"/>
  <c r="AK604"/>
  <c r="AL604"/>
  <c r="C605"/>
  <c r="D605"/>
  <c r="F605"/>
  <c r="G605"/>
  <c r="I605"/>
  <c r="J605"/>
  <c r="L605"/>
  <c r="M605"/>
  <c r="N605"/>
  <c r="O605"/>
  <c r="P605"/>
  <c r="Q605"/>
  <c r="R605"/>
  <c r="S605"/>
  <c r="T605"/>
  <c r="U605"/>
  <c r="V605"/>
  <c r="W605"/>
  <c r="X605"/>
  <c r="Y605"/>
  <c r="Z605"/>
  <c r="AA605"/>
  <c r="AB605"/>
  <c r="AC605"/>
  <c r="AD605"/>
  <c r="AE605"/>
  <c r="AF605"/>
  <c r="AG605"/>
  <c r="AH605"/>
  <c r="AI605"/>
  <c r="AJ605"/>
  <c r="AK605"/>
  <c r="AL605"/>
  <c r="C606"/>
  <c r="D606"/>
  <c r="F606"/>
  <c r="G606"/>
  <c r="I606"/>
  <c r="J606"/>
  <c r="L606"/>
  <c r="M606"/>
  <c r="N606"/>
  <c r="O606"/>
  <c r="P606"/>
  <c r="Q606"/>
  <c r="R606"/>
  <c r="S606"/>
  <c r="T606"/>
  <c r="U606"/>
  <c r="V606"/>
  <c r="W606"/>
  <c r="X606"/>
  <c r="Y606"/>
  <c r="Z606"/>
  <c r="AA606"/>
  <c r="AB606"/>
  <c r="AC606"/>
  <c r="AD606"/>
  <c r="AE606"/>
  <c r="AF606"/>
  <c r="AG606"/>
  <c r="AH606"/>
  <c r="AI606"/>
  <c r="AJ606"/>
  <c r="AK606"/>
  <c r="AL606"/>
  <c r="C607"/>
  <c r="D607"/>
  <c r="F607"/>
  <c r="G607"/>
  <c r="I607"/>
  <c r="J607"/>
  <c r="L607"/>
  <c r="M607"/>
  <c r="N607"/>
  <c r="O607"/>
  <c r="P607"/>
  <c r="Q607"/>
  <c r="R607"/>
  <c r="S607"/>
  <c r="T607"/>
  <c r="U607"/>
  <c r="V607"/>
  <c r="W607"/>
  <c r="X607"/>
  <c r="Y607"/>
  <c r="Z607"/>
  <c r="AA607"/>
  <c r="AB607"/>
  <c r="AC607"/>
  <c r="AD607"/>
  <c r="AE607"/>
  <c r="AF607"/>
  <c r="AG607"/>
  <c r="AH607"/>
  <c r="AI607"/>
  <c r="AJ607"/>
  <c r="AK607"/>
  <c r="AL607"/>
  <c r="C610"/>
  <c r="D610"/>
  <c r="F610"/>
  <c r="G610"/>
  <c r="I610"/>
  <c r="J610"/>
  <c r="L610"/>
  <c r="M610"/>
  <c r="N610"/>
  <c r="O610"/>
  <c r="P610"/>
  <c r="Q610"/>
  <c r="R610"/>
  <c r="S610"/>
  <c r="T610"/>
  <c r="U610"/>
  <c r="V610"/>
  <c r="W610"/>
  <c r="X610"/>
  <c r="Y610"/>
  <c r="Z610"/>
  <c r="AA610"/>
  <c r="AB610"/>
  <c r="AC610"/>
  <c r="AD610"/>
  <c r="AE610"/>
  <c r="AF610"/>
  <c r="AG610"/>
  <c r="AH610"/>
  <c r="AI610"/>
  <c r="AJ610"/>
  <c r="AK610"/>
  <c r="AL610"/>
  <c r="C611"/>
  <c r="D611"/>
  <c r="F611"/>
  <c r="G611"/>
  <c r="I611"/>
  <c r="J611"/>
  <c r="L611"/>
  <c r="M611"/>
  <c r="N611"/>
  <c r="O611"/>
  <c r="P611"/>
  <c r="Q611"/>
  <c r="R611"/>
  <c r="S611"/>
  <c r="T611"/>
  <c r="U611"/>
  <c r="V611"/>
  <c r="W611"/>
  <c r="X611"/>
  <c r="Y611"/>
  <c r="Z611"/>
  <c r="AA611"/>
  <c r="AB611"/>
  <c r="AC611"/>
  <c r="AD611"/>
  <c r="AE611"/>
  <c r="AF611"/>
  <c r="AG611"/>
  <c r="AH611"/>
  <c r="AI611"/>
  <c r="AJ611"/>
  <c r="AK611"/>
  <c r="AL611"/>
  <c r="C612"/>
  <c r="D612"/>
  <c r="F612"/>
  <c r="G612"/>
  <c r="I612"/>
  <c r="J612"/>
  <c r="L612"/>
  <c r="M612"/>
  <c r="N612"/>
  <c r="O612"/>
  <c r="P612"/>
  <c r="Q612"/>
  <c r="R612"/>
  <c r="S612"/>
  <c r="T612"/>
  <c r="U612"/>
  <c r="V612"/>
  <c r="W612"/>
  <c r="X612"/>
  <c r="Y612"/>
  <c r="Z612"/>
  <c r="AA612"/>
  <c r="AB612"/>
  <c r="AC612"/>
  <c r="AD612"/>
  <c r="AE612"/>
  <c r="AF612"/>
  <c r="AG612"/>
  <c r="AH612"/>
  <c r="AI612"/>
  <c r="AJ612"/>
  <c r="AK612"/>
  <c r="AL612"/>
  <c r="C613"/>
  <c r="D613"/>
  <c r="F613"/>
  <c r="G613"/>
  <c r="I613"/>
  <c r="J613"/>
  <c r="L613"/>
  <c r="M613"/>
  <c r="N613"/>
  <c r="O613"/>
  <c r="P613"/>
  <c r="Q613"/>
  <c r="R613"/>
  <c r="S613"/>
  <c r="T613"/>
  <c r="U613"/>
  <c r="V613"/>
  <c r="W613"/>
  <c r="X613"/>
  <c r="Y613"/>
  <c r="Z613"/>
  <c r="AA613"/>
  <c r="AB613"/>
  <c r="AC613"/>
  <c r="AD613"/>
  <c r="AE613"/>
  <c r="AF613"/>
  <c r="AG613"/>
  <c r="AH613"/>
  <c r="AI613"/>
  <c r="AJ613"/>
  <c r="AK613"/>
  <c r="AL613"/>
  <c r="C615"/>
  <c r="D615"/>
  <c r="F615"/>
  <c r="G615"/>
  <c r="I615"/>
  <c r="J615"/>
  <c r="L615"/>
  <c r="M615"/>
  <c r="N615"/>
  <c r="O615"/>
  <c r="P615"/>
  <c r="Q615"/>
  <c r="R615"/>
  <c r="S615"/>
  <c r="T615"/>
  <c r="U615"/>
  <c r="V615"/>
  <c r="W615"/>
  <c r="X615"/>
  <c r="Y615"/>
  <c r="Z615"/>
  <c r="AA615"/>
  <c r="AB615"/>
  <c r="AC615"/>
  <c r="AD615"/>
  <c r="AE615"/>
  <c r="AF615"/>
  <c r="AG615"/>
  <c r="AH615"/>
  <c r="AI615"/>
  <c r="AJ615"/>
  <c r="AK615"/>
  <c r="AL615"/>
  <c r="C617"/>
  <c r="D617"/>
  <c r="F617"/>
  <c r="G617"/>
  <c r="I617"/>
  <c r="J617"/>
  <c r="L617"/>
  <c r="M617"/>
  <c r="N617"/>
  <c r="O617"/>
  <c r="P617"/>
  <c r="Q617"/>
  <c r="R617"/>
  <c r="S617"/>
  <c r="T617"/>
  <c r="U617"/>
  <c r="V617"/>
  <c r="W617"/>
  <c r="X617"/>
  <c r="Y617"/>
  <c r="Z617"/>
  <c r="AA617"/>
  <c r="AB617"/>
  <c r="AC617"/>
  <c r="AD617"/>
  <c r="AE617"/>
  <c r="AF617"/>
  <c r="AG617"/>
  <c r="AH617"/>
  <c r="AI617"/>
  <c r="AJ617"/>
  <c r="AK617"/>
  <c r="AL617"/>
  <c r="C618"/>
  <c r="D618"/>
  <c r="F618"/>
  <c r="G618"/>
  <c r="I618"/>
  <c r="J618"/>
  <c r="L618"/>
  <c r="M618"/>
  <c r="N618"/>
  <c r="O618"/>
  <c r="P618"/>
  <c r="Q618"/>
  <c r="R618"/>
  <c r="S618"/>
  <c r="T618"/>
  <c r="U618"/>
  <c r="V618"/>
  <c r="W618"/>
  <c r="X618"/>
  <c r="Y618"/>
  <c r="Z618"/>
  <c r="AA618"/>
  <c r="AB618"/>
  <c r="AC618"/>
  <c r="AD618"/>
  <c r="AE618"/>
  <c r="AF618"/>
  <c r="AG618"/>
  <c r="AH618"/>
  <c r="AI618"/>
  <c r="AJ618"/>
  <c r="AK618"/>
  <c r="AL618"/>
  <c r="C619"/>
  <c r="D619"/>
  <c r="F619"/>
  <c r="G619"/>
  <c r="I619"/>
  <c r="J619"/>
  <c r="L619"/>
  <c r="M619"/>
  <c r="N619"/>
  <c r="O619"/>
  <c r="P619"/>
  <c r="Q619"/>
  <c r="R619"/>
  <c r="S619"/>
  <c r="T619"/>
  <c r="U619"/>
  <c r="V619"/>
  <c r="W619"/>
  <c r="X619"/>
  <c r="Y619"/>
  <c r="Z619"/>
  <c r="AA619"/>
  <c r="AB619"/>
  <c r="AC619"/>
  <c r="AD619"/>
  <c r="AE619"/>
  <c r="AF619"/>
  <c r="AG619"/>
  <c r="AH619"/>
  <c r="AI619"/>
  <c r="AJ619"/>
  <c r="AK619"/>
  <c r="AL619"/>
  <c r="C1205"/>
  <c r="C1235"/>
  <c r="C659"/>
  <c r="D659"/>
  <c r="F659"/>
  <c r="G659"/>
  <c r="I659"/>
  <c r="J659"/>
  <c r="L659"/>
  <c r="M659"/>
  <c r="N659"/>
  <c r="O659"/>
  <c r="P659"/>
  <c r="Q659"/>
  <c r="R659"/>
  <c r="S659"/>
  <c r="T659"/>
  <c r="U659"/>
  <c r="V659"/>
  <c r="W659"/>
  <c r="X659"/>
  <c r="Y659"/>
  <c r="Z659"/>
  <c r="AA659"/>
  <c r="AB659"/>
  <c r="AC659"/>
  <c r="AD659"/>
  <c r="AE659"/>
  <c r="AF659"/>
  <c r="AG659"/>
  <c r="AH659"/>
  <c r="AI659"/>
  <c r="AJ659"/>
  <c r="AK659"/>
  <c r="AL659"/>
  <c r="C660"/>
  <c r="D660"/>
  <c r="F660"/>
  <c r="G660"/>
  <c r="I660"/>
  <c r="J660"/>
  <c r="L660"/>
  <c r="M660"/>
  <c r="N660"/>
  <c r="O660"/>
  <c r="P660"/>
  <c r="Q660"/>
  <c r="R660"/>
  <c r="S660"/>
  <c r="T660"/>
  <c r="U660"/>
  <c r="V660"/>
  <c r="W660"/>
  <c r="X660"/>
  <c r="Y660"/>
  <c r="Z660"/>
  <c r="AA660"/>
  <c r="AB660"/>
  <c r="AC660"/>
  <c r="AD660"/>
  <c r="AE660"/>
  <c r="AF660"/>
  <c r="AG660"/>
  <c r="AH660"/>
  <c r="AI660"/>
  <c r="AJ660"/>
  <c r="AK660"/>
  <c r="AL660"/>
  <c r="C661"/>
  <c r="D661"/>
  <c r="F661"/>
  <c r="G661"/>
  <c r="I661"/>
  <c r="J661"/>
  <c r="L661"/>
  <c r="M661"/>
  <c r="N661"/>
  <c r="O661"/>
  <c r="P661"/>
  <c r="Q661"/>
  <c r="R661"/>
  <c r="S661"/>
  <c r="T661"/>
  <c r="U661"/>
  <c r="V661"/>
  <c r="W661"/>
  <c r="X661"/>
  <c r="Y661"/>
  <c r="Z661"/>
  <c r="AA661"/>
  <c r="AB661"/>
  <c r="AC661"/>
  <c r="AD661"/>
  <c r="AE661"/>
  <c r="AF661"/>
  <c r="AG661"/>
  <c r="AH661"/>
  <c r="AI661"/>
  <c r="AJ661"/>
  <c r="AK661"/>
  <c r="AL661"/>
  <c r="C662"/>
  <c r="D662"/>
  <c r="F662"/>
  <c r="G662"/>
  <c r="I662"/>
  <c r="J662"/>
  <c r="L662"/>
  <c r="M662"/>
  <c r="N662"/>
  <c r="O662"/>
  <c r="P662"/>
  <c r="Q662"/>
  <c r="R662"/>
  <c r="S662"/>
  <c r="T662"/>
  <c r="U662"/>
  <c r="V662"/>
  <c r="W662"/>
  <c r="X662"/>
  <c r="Y662"/>
  <c r="Z662"/>
  <c r="AA662"/>
  <c r="AB662"/>
  <c r="AC662"/>
  <c r="AD662"/>
  <c r="AE662"/>
  <c r="AF662"/>
  <c r="AG662"/>
  <c r="AH662"/>
  <c r="AI662"/>
  <c r="AJ662"/>
  <c r="AK662"/>
  <c r="AL662"/>
  <c r="C663"/>
  <c r="D663"/>
  <c r="F663"/>
  <c r="G663"/>
  <c r="I663"/>
  <c r="J663"/>
  <c r="L663"/>
  <c r="M663"/>
  <c r="N663"/>
  <c r="O663"/>
  <c r="P663"/>
  <c r="Q663"/>
  <c r="R663"/>
  <c r="S663"/>
  <c r="T663"/>
  <c r="U663"/>
  <c r="V663"/>
  <c r="W663"/>
  <c r="X663"/>
  <c r="Y663"/>
  <c r="Z663"/>
  <c r="AA663"/>
  <c r="AB663"/>
  <c r="AC663"/>
  <c r="AD663"/>
  <c r="AE663"/>
  <c r="AF663"/>
  <c r="AG663"/>
  <c r="AH663"/>
  <c r="AI663"/>
  <c r="AJ663"/>
  <c r="AK663"/>
  <c r="AL663"/>
  <c r="C666"/>
  <c r="D666"/>
  <c r="F666"/>
  <c r="G666"/>
  <c r="I666"/>
  <c r="J666"/>
  <c r="L666"/>
  <c r="M666"/>
  <c r="N666"/>
  <c r="O666"/>
  <c r="P666"/>
  <c r="Q666"/>
  <c r="R666"/>
  <c r="S666"/>
  <c r="T666"/>
  <c r="U666"/>
  <c r="V666"/>
  <c r="W666"/>
  <c r="X666"/>
  <c r="Y666"/>
  <c r="Z666"/>
  <c r="AA666"/>
  <c r="AB666"/>
  <c r="AC666"/>
  <c r="AD666"/>
  <c r="AE666"/>
  <c r="AF666"/>
  <c r="AG666"/>
  <c r="AH666"/>
  <c r="AI666"/>
  <c r="AJ666"/>
  <c r="AK666"/>
  <c r="AL666"/>
  <c r="C667"/>
  <c r="D667"/>
  <c r="F667"/>
  <c r="G667"/>
  <c r="I667"/>
  <c r="J667"/>
  <c r="L667"/>
  <c r="M667"/>
  <c r="N667"/>
  <c r="O667"/>
  <c r="P667"/>
  <c r="Q667"/>
  <c r="R667"/>
  <c r="S667"/>
  <c r="T667"/>
  <c r="U667"/>
  <c r="V667"/>
  <c r="W667"/>
  <c r="X667"/>
  <c r="Y667"/>
  <c r="Z667"/>
  <c r="AA667"/>
  <c r="AB667"/>
  <c r="AC667"/>
  <c r="AD667"/>
  <c r="AE667"/>
  <c r="AF667"/>
  <c r="AG667"/>
  <c r="AH667"/>
  <c r="AI667"/>
  <c r="AJ667"/>
  <c r="AK667"/>
  <c r="AL667"/>
  <c r="C668"/>
  <c r="D668"/>
  <c r="F668"/>
  <c r="G668"/>
  <c r="I668"/>
  <c r="J668"/>
  <c r="L668"/>
  <c r="M668"/>
  <c r="N668"/>
  <c r="O668"/>
  <c r="P668"/>
  <c r="Q668"/>
  <c r="R668"/>
  <c r="S668"/>
  <c r="T668"/>
  <c r="U668"/>
  <c r="V668"/>
  <c r="W668"/>
  <c r="X668"/>
  <c r="Y668"/>
  <c r="Z668"/>
  <c r="AA668"/>
  <c r="AB668"/>
  <c r="AC668"/>
  <c r="AD668"/>
  <c r="AE668"/>
  <c r="AF668"/>
  <c r="AG668"/>
  <c r="AH668"/>
  <c r="AI668"/>
  <c r="AJ668"/>
  <c r="AK668"/>
  <c r="AL668"/>
  <c r="C669"/>
  <c r="D669"/>
  <c r="F669"/>
  <c r="G669"/>
  <c r="I669"/>
  <c r="J669"/>
  <c r="L669"/>
  <c r="M669"/>
  <c r="N669"/>
  <c r="O669"/>
  <c r="P669"/>
  <c r="Q669"/>
  <c r="R669"/>
  <c r="S669"/>
  <c r="T669"/>
  <c r="U669"/>
  <c r="V669"/>
  <c r="W669"/>
  <c r="X669"/>
  <c r="Y669"/>
  <c r="Z669"/>
  <c r="AA669"/>
  <c r="AB669"/>
  <c r="AC669"/>
  <c r="AD669"/>
  <c r="AE669"/>
  <c r="AF669"/>
  <c r="AG669"/>
  <c r="AH669"/>
  <c r="AI669"/>
  <c r="AJ669"/>
  <c r="AK669"/>
  <c r="AL669"/>
  <c r="C671"/>
  <c r="D671"/>
  <c r="F671"/>
  <c r="G671"/>
  <c r="I671"/>
  <c r="J671"/>
  <c r="L671"/>
  <c r="M671"/>
  <c r="N671"/>
  <c r="O671"/>
  <c r="P671"/>
  <c r="Q671"/>
  <c r="R671"/>
  <c r="S671"/>
  <c r="T671"/>
  <c r="U671"/>
  <c r="V671"/>
  <c r="W671"/>
  <c r="X671"/>
  <c r="Y671"/>
  <c r="Z671"/>
  <c r="AA671"/>
  <c r="AB671"/>
  <c r="AC671"/>
  <c r="AD671"/>
  <c r="AE671"/>
  <c r="AF671"/>
  <c r="AG671"/>
  <c r="AH671"/>
  <c r="AI671"/>
  <c r="AJ671"/>
  <c r="AK671"/>
  <c r="AL671"/>
  <c r="C673"/>
  <c r="D673"/>
  <c r="F673"/>
  <c r="G673"/>
  <c r="I673"/>
  <c r="J673"/>
  <c r="L673"/>
  <c r="M673"/>
  <c r="N673"/>
  <c r="O673"/>
  <c r="P673"/>
  <c r="Q673"/>
  <c r="R673"/>
  <c r="S673"/>
  <c r="T673"/>
  <c r="U673"/>
  <c r="V673"/>
  <c r="W673"/>
  <c r="X673"/>
  <c r="Y673"/>
  <c r="Z673"/>
  <c r="AA673"/>
  <c r="AB673"/>
  <c r="AC673"/>
  <c r="AD673"/>
  <c r="AE673"/>
  <c r="AF673"/>
  <c r="AG673"/>
  <c r="AH673"/>
  <c r="AI673"/>
  <c r="AJ673"/>
  <c r="AK673"/>
  <c r="AL673"/>
  <c r="C674"/>
  <c r="D674"/>
  <c r="F674"/>
  <c r="G674"/>
  <c r="I674"/>
  <c r="J674"/>
  <c r="L674"/>
  <c r="M674"/>
  <c r="N674"/>
  <c r="O674"/>
  <c r="P674"/>
  <c r="Q674"/>
  <c r="R674"/>
  <c r="S674"/>
  <c r="T674"/>
  <c r="U674"/>
  <c r="V674"/>
  <c r="W674"/>
  <c r="X674"/>
  <c r="Y674"/>
  <c r="Z674"/>
  <c r="AA674"/>
  <c r="AB674"/>
  <c r="AC674"/>
  <c r="AD674"/>
  <c r="AE674"/>
  <c r="AF674"/>
  <c r="AG674"/>
  <c r="AH674"/>
  <c r="AI674"/>
  <c r="AJ674"/>
  <c r="AK674"/>
  <c r="AL674"/>
  <c r="C675"/>
  <c r="D675"/>
  <c r="F675"/>
  <c r="G675"/>
  <c r="I675"/>
  <c r="J675"/>
  <c r="L675"/>
  <c r="M675"/>
  <c r="N675"/>
  <c r="O675"/>
  <c r="P675"/>
  <c r="Q675"/>
  <c r="R675"/>
  <c r="S675"/>
  <c r="T675"/>
  <c r="U675"/>
  <c r="V675"/>
  <c r="W675"/>
  <c r="X675"/>
  <c r="Y675"/>
  <c r="Z675"/>
  <c r="AA675"/>
  <c r="AB675"/>
  <c r="AC675"/>
  <c r="AD675"/>
  <c r="AE675"/>
  <c r="AF675"/>
  <c r="AG675"/>
  <c r="AH675"/>
  <c r="AI675"/>
  <c r="AJ675"/>
  <c r="AK675"/>
  <c r="AL675"/>
  <c r="C1207"/>
  <c r="C1237"/>
  <c r="C771"/>
  <c r="D771"/>
  <c r="F771"/>
  <c r="G771"/>
  <c r="D1211"/>
  <c r="I771"/>
  <c r="J771"/>
  <c r="L771"/>
  <c r="M771"/>
  <c r="N771"/>
  <c r="O771"/>
  <c r="P771"/>
  <c r="Q771"/>
  <c r="R771"/>
  <c r="S771"/>
  <c r="T771"/>
  <c r="U771"/>
  <c r="V771"/>
  <c r="W771"/>
  <c r="X771"/>
  <c r="Y771"/>
  <c r="Z771"/>
  <c r="AA771"/>
  <c r="AB771"/>
  <c r="AC771"/>
  <c r="AD771"/>
  <c r="AE771"/>
  <c r="AF771"/>
  <c r="AG771"/>
  <c r="AH771"/>
  <c r="AI771"/>
  <c r="AJ771"/>
  <c r="AK771"/>
  <c r="AL771"/>
  <c r="C772"/>
  <c r="D772"/>
  <c r="F772"/>
  <c r="G772"/>
  <c r="I772"/>
  <c r="J772"/>
  <c r="L772"/>
  <c r="M772"/>
  <c r="N772"/>
  <c r="O772"/>
  <c r="P772"/>
  <c r="Q772"/>
  <c r="R772"/>
  <c r="S772"/>
  <c r="T772"/>
  <c r="U772"/>
  <c r="V772"/>
  <c r="W772"/>
  <c r="X772"/>
  <c r="Y772"/>
  <c r="Z772"/>
  <c r="AA772"/>
  <c r="AB772"/>
  <c r="AC772"/>
  <c r="AD772"/>
  <c r="AE772"/>
  <c r="AF772"/>
  <c r="AG772"/>
  <c r="AH772"/>
  <c r="AI772"/>
  <c r="AJ772"/>
  <c r="AK772"/>
  <c r="AL772"/>
  <c r="C773"/>
  <c r="D773"/>
  <c r="F773"/>
  <c r="G773"/>
  <c r="I773"/>
  <c r="J773"/>
  <c r="L773"/>
  <c r="M773"/>
  <c r="N773"/>
  <c r="O773"/>
  <c r="P773"/>
  <c r="Q773"/>
  <c r="R773"/>
  <c r="S773"/>
  <c r="T773"/>
  <c r="U773"/>
  <c r="V773"/>
  <c r="W773"/>
  <c r="X773"/>
  <c r="Y773"/>
  <c r="Z773"/>
  <c r="AA773"/>
  <c r="AB773"/>
  <c r="AC773"/>
  <c r="AD773"/>
  <c r="AE773"/>
  <c r="AF773"/>
  <c r="AG773"/>
  <c r="AH773"/>
  <c r="AI773"/>
  <c r="AJ773"/>
  <c r="AK773"/>
  <c r="AL773"/>
  <c r="C774"/>
  <c r="D774"/>
  <c r="F774"/>
  <c r="G774"/>
  <c r="I774"/>
  <c r="J774"/>
  <c r="L774"/>
  <c r="M774"/>
  <c r="N774"/>
  <c r="O774"/>
  <c r="P774"/>
  <c r="Q774"/>
  <c r="R774"/>
  <c r="S774"/>
  <c r="T774"/>
  <c r="U774"/>
  <c r="V774"/>
  <c r="W774"/>
  <c r="X774"/>
  <c r="Y774"/>
  <c r="Z774"/>
  <c r="AA774"/>
  <c r="AB774"/>
  <c r="AC774"/>
  <c r="AD774"/>
  <c r="AE774"/>
  <c r="AF774"/>
  <c r="AG774"/>
  <c r="AH774"/>
  <c r="AI774"/>
  <c r="AJ774"/>
  <c r="AK774"/>
  <c r="AL774"/>
  <c r="C775"/>
  <c r="D775"/>
  <c r="F775"/>
  <c r="G775"/>
  <c r="I775"/>
  <c r="J775"/>
  <c r="L775"/>
  <c r="M775"/>
  <c r="N775"/>
  <c r="O775"/>
  <c r="P775"/>
  <c r="Q775"/>
  <c r="R775"/>
  <c r="S775"/>
  <c r="T775"/>
  <c r="U775"/>
  <c r="V775"/>
  <c r="W775"/>
  <c r="X775"/>
  <c r="Y775"/>
  <c r="Z775"/>
  <c r="AA775"/>
  <c r="AB775"/>
  <c r="AC775"/>
  <c r="AD775"/>
  <c r="AE775"/>
  <c r="AF775"/>
  <c r="AG775"/>
  <c r="AH775"/>
  <c r="AI775"/>
  <c r="AJ775"/>
  <c r="AK775"/>
  <c r="AL775"/>
  <c r="C778"/>
  <c r="D778"/>
  <c r="F778"/>
  <c r="G778"/>
  <c r="I778"/>
  <c r="J778"/>
  <c r="L778"/>
  <c r="M778"/>
  <c r="N778"/>
  <c r="O778"/>
  <c r="P778"/>
  <c r="Q778"/>
  <c r="R778"/>
  <c r="S778"/>
  <c r="T778"/>
  <c r="U778"/>
  <c r="V778"/>
  <c r="W778"/>
  <c r="X778"/>
  <c r="Y778"/>
  <c r="Z778"/>
  <c r="AA778"/>
  <c r="AB778"/>
  <c r="AC778"/>
  <c r="AD778"/>
  <c r="AE778"/>
  <c r="AF778"/>
  <c r="AG778"/>
  <c r="AH778"/>
  <c r="AI778"/>
  <c r="AJ778"/>
  <c r="AK778"/>
  <c r="AL778"/>
  <c r="C779"/>
  <c r="D779"/>
  <c r="F779"/>
  <c r="G779"/>
  <c r="I779"/>
  <c r="J779"/>
  <c r="L779"/>
  <c r="M779"/>
  <c r="N779"/>
  <c r="O779"/>
  <c r="P779"/>
  <c r="Q779"/>
  <c r="R779"/>
  <c r="S779"/>
  <c r="T779"/>
  <c r="U779"/>
  <c r="V779"/>
  <c r="W779"/>
  <c r="X779"/>
  <c r="Y779"/>
  <c r="Z779"/>
  <c r="AA779"/>
  <c r="AB779"/>
  <c r="AC779"/>
  <c r="AD779"/>
  <c r="AE779"/>
  <c r="AF779"/>
  <c r="AG779"/>
  <c r="AH779"/>
  <c r="AI779"/>
  <c r="AJ779"/>
  <c r="AK779"/>
  <c r="AL779"/>
  <c r="C780"/>
  <c r="D780"/>
  <c r="F780"/>
  <c r="G780"/>
  <c r="I780"/>
  <c r="J780"/>
  <c r="L780"/>
  <c r="M780"/>
  <c r="N780"/>
  <c r="O780"/>
  <c r="P780"/>
  <c r="Q780"/>
  <c r="R780"/>
  <c r="S780"/>
  <c r="T780"/>
  <c r="U780"/>
  <c r="V780"/>
  <c r="W780"/>
  <c r="X780"/>
  <c r="Y780"/>
  <c r="Z780"/>
  <c r="AA780"/>
  <c r="AB780"/>
  <c r="AC780"/>
  <c r="AD780"/>
  <c r="AE780"/>
  <c r="AF780"/>
  <c r="AG780"/>
  <c r="AH780"/>
  <c r="AI780"/>
  <c r="AJ780"/>
  <c r="AK780"/>
  <c r="AL780"/>
  <c r="C781"/>
  <c r="D781"/>
  <c r="F781"/>
  <c r="G781"/>
  <c r="I781"/>
  <c r="J781"/>
  <c r="L781"/>
  <c r="M781"/>
  <c r="N781"/>
  <c r="O781"/>
  <c r="P781"/>
  <c r="Q781"/>
  <c r="R781"/>
  <c r="S781"/>
  <c r="T781"/>
  <c r="U781"/>
  <c r="V781"/>
  <c r="W781"/>
  <c r="X781"/>
  <c r="Y781"/>
  <c r="Z781"/>
  <c r="AA781"/>
  <c r="AB781"/>
  <c r="AC781"/>
  <c r="AD781"/>
  <c r="AE781"/>
  <c r="AF781"/>
  <c r="AG781"/>
  <c r="AH781"/>
  <c r="AI781"/>
  <c r="AJ781"/>
  <c r="AK781"/>
  <c r="AL781"/>
  <c r="C783"/>
  <c r="D783"/>
  <c r="F783"/>
  <c r="G783"/>
  <c r="I783"/>
  <c r="J783"/>
  <c r="L783"/>
  <c r="M783"/>
  <c r="N783"/>
  <c r="O783"/>
  <c r="P783"/>
  <c r="Q783"/>
  <c r="R783"/>
  <c r="S783"/>
  <c r="T783"/>
  <c r="U783"/>
  <c r="V783"/>
  <c r="W783"/>
  <c r="X783"/>
  <c r="Y783"/>
  <c r="Z783"/>
  <c r="AA783"/>
  <c r="AB783"/>
  <c r="AC783"/>
  <c r="AD783"/>
  <c r="AE783"/>
  <c r="AF783"/>
  <c r="AG783"/>
  <c r="AH783"/>
  <c r="AI783"/>
  <c r="AJ783"/>
  <c r="AK783"/>
  <c r="AL783"/>
  <c r="C785"/>
  <c r="D785"/>
  <c r="F785"/>
  <c r="G785"/>
  <c r="I785"/>
  <c r="J785"/>
  <c r="L785"/>
  <c r="M785"/>
  <c r="N785"/>
  <c r="O785"/>
  <c r="P785"/>
  <c r="Q785"/>
  <c r="R785"/>
  <c r="S785"/>
  <c r="T785"/>
  <c r="U785"/>
  <c r="V785"/>
  <c r="W785"/>
  <c r="X785"/>
  <c r="Y785"/>
  <c r="Z785"/>
  <c r="AA785"/>
  <c r="AB785"/>
  <c r="AC785"/>
  <c r="AD785"/>
  <c r="AE785"/>
  <c r="AF785"/>
  <c r="AG785"/>
  <c r="AH785"/>
  <c r="AI785"/>
  <c r="AJ785"/>
  <c r="AK785"/>
  <c r="AL785"/>
  <c r="C786"/>
  <c r="D786"/>
  <c r="F786"/>
  <c r="G786"/>
  <c r="I786"/>
  <c r="J786"/>
  <c r="L786"/>
  <c r="M786"/>
  <c r="N786"/>
  <c r="O786"/>
  <c r="P786"/>
  <c r="Q786"/>
  <c r="R786"/>
  <c r="S786"/>
  <c r="T786"/>
  <c r="U786"/>
  <c r="V786"/>
  <c r="W786"/>
  <c r="X786"/>
  <c r="Y786"/>
  <c r="Z786"/>
  <c r="AA786"/>
  <c r="AB786"/>
  <c r="AC786"/>
  <c r="AD786"/>
  <c r="AE786"/>
  <c r="AF786"/>
  <c r="AG786"/>
  <c r="AH786"/>
  <c r="AI786"/>
  <c r="AJ786"/>
  <c r="AK786"/>
  <c r="AL786"/>
  <c r="C787"/>
  <c r="D787"/>
  <c r="F787"/>
  <c r="G787"/>
  <c r="I787"/>
  <c r="J787"/>
  <c r="L787"/>
  <c r="M787"/>
  <c r="N787"/>
  <c r="O787"/>
  <c r="P787"/>
  <c r="Q787"/>
  <c r="R787"/>
  <c r="S787"/>
  <c r="T787"/>
  <c r="U787"/>
  <c r="V787"/>
  <c r="W787"/>
  <c r="X787"/>
  <c r="Y787"/>
  <c r="Z787"/>
  <c r="AA787"/>
  <c r="AB787"/>
  <c r="AC787"/>
  <c r="AD787"/>
  <c r="AE787"/>
  <c r="AF787"/>
  <c r="AG787"/>
  <c r="AH787"/>
  <c r="AI787"/>
  <c r="AJ787"/>
  <c r="AK787"/>
  <c r="AL787"/>
  <c r="C1211"/>
  <c r="C1241"/>
  <c r="C743"/>
  <c r="D743"/>
  <c r="F743"/>
  <c r="G743"/>
  <c r="D1240"/>
  <c r="I743"/>
  <c r="J743"/>
  <c r="L743"/>
  <c r="M743"/>
  <c r="N743"/>
  <c r="O743"/>
  <c r="P743"/>
  <c r="Q743"/>
  <c r="R743"/>
  <c r="S743"/>
  <c r="T743"/>
  <c r="U743"/>
  <c r="V743"/>
  <c r="W743"/>
  <c r="X743"/>
  <c r="Y743"/>
  <c r="Z743"/>
  <c r="AA743"/>
  <c r="AB743"/>
  <c r="AC743"/>
  <c r="AD743"/>
  <c r="AE743"/>
  <c r="AF743"/>
  <c r="AG743"/>
  <c r="AH743"/>
  <c r="AI743"/>
  <c r="AJ743"/>
  <c r="AK743"/>
  <c r="AL743"/>
  <c r="C744"/>
  <c r="D744"/>
  <c r="F744"/>
  <c r="G744"/>
  <c r="I744"/>
  <c r="J744"/>
  <c r="L744"/>
  <c r="M744"/>
  <c r="N744"/>
  <c r="O744"/>
  <c r="P744"/>
  <c r="Q744"/>
  <c r="R744"/>
  <c r="S744"/>
  <c r="T744"/>
  <c r="U744"/>
  <c r="V744"/>
  <c r="W744"/>
  <c r="X744"/>
  <c r="Y744"/>
  <c r="Z744"/>
  <c r="AA744"/>
  <c r="AB744"/>
  <c r="AC744"/>
  <c r="AD744"/>
  <c r="AE744"/>
  <c r="AF744"/>
  <c r="AG744"/>
  <c r="AH744"/>
  <c r="AI744"/>
  <c r="AJ744"/>
  <c r="AK744"/>
  <c r="AL744"/>
  <c r="C745"/>
  <c r="D745"/>
  <c r="F745"/>
  <c r="G745"/>
  <c r="I745"/>
  <c r="J745"/>
  <c r="L745"/>
  <c r="M745"/>
  <c r="N745"/>
  <c r="O745"/>
  <c r="P745"/>
  <c r="Q745"/>
  <c r="R745"/>
  <c r="S745"/>
  <c r="T745"/>
  <c r="U745"/>
  <c r="V745"/>
  <c r="W745"/>
  <c r="X745"/>
  <c r="Y745"/>
  <c r="Z745"/>
  <c r="AA745"/>
  <c r="AB745"/>
  <c r="AC745"/>
  <c r="AD745"/>
  <c r="AE745"/>
  <c r="AF745"/>
  <c r="AG745"/>
  <c r="AH745"/>
  <c r="AI745"/>
  <c r="AJ745"/>
  <c r="AK745"/>
  <c r="AL745"/>
  <c r="C746"/>
  <c r="D746"/>
  <c r="F746"/>
  <c r="G746"/>
  <c r="I746"/>
  <c r="J746"/>
  <c r="L746"/>
  <c r="M746"/>
  <c r="N746"/>
  <c r="O746"/>
  <c r="P746"/>
  <c r="Q746"/>
  <c r="R746"/>
  <c r="S746"/>
  <c r="T746"/>
  <c r="U746"/>
  <c r="V746"/>
  <c r="W746"/>
  <c r="X746"/>
  <c r="Y746"/>
  <c r="Z746"/>
  <c r="AA746"/>
  <c r="AB746"/>
  <c r="AC746"/>
  <c r="AD746"/>
  <c r="AE746"/>
  <c r="AF746"/>
  <c r="AG746"/>
  <c r="AH746"/>
  <c r="AI746"/>
  <c r="AJ746"/>
  <c r="AK746"/>
  <c r="AL746"/>
  <c r="C747"/>
  <c r="D747"/>
  <c r="F747"/>
  <c r="G747"/>
  <c r="I747"/>
  <c r="J747"/>
  <c r="L747"/>
  <c r="M747"/>
  <c r="N747"/>
  <c r="O747"/>
  <c r="P747"/>
  <c r="Q747"/>
  <c r="R747"/>
  <c r="S747"/>
  <c r="T747"/>
  <c r="U747"/>
  <c r="V747"/>
  <c r="W747"/>
  <c r="X747"/>
  <c r="Y747"/>
  <c r="Z747"/>
  <c r="AA747"/>
  <c r="AB747"/>
  <c r="AC747"/>
  <c r="AD747"/>
  <c r="AE747"/>
  <c r="AF747"/>
  <c r="AG747"/>
  <c r="AH747"/>
  <c r="AI747"/>
  <c r="AJ747"/>
  <c r="AK747"/>
  <c r="AL747"/>
  <c r="C750"/>
  <c r="D750"/>
  <c r="F750"/>
  <c r="G750"/>
  <c r="I750"/>
  <c r="J750"/>
  <c r="L750"/>
  <c r="M750"/>
  <c r="N750"/>
  <c r="O750"/>
  <c r="P750"/>
  <c r="Q750"/>
  <c r="R750"/>
  <c r="S750"/>
  <c r="T750"/>
  <c r="U750"/>
  <c r="V750"/>
  <c r="W750"/>
  <c r="X750"/>
  <c r="Y750"/>
  <c r="Z750"/>
  <c r="AA750"/>
  <c r="AB750"/>
  <c r="AC750"/>
  <c r="AD750"/>
  <c r="AE750"/>
  <c r="AF750"/>
  <c r="AG750"/>
  <c r="AH750"/>
  <c r="AI750"/>
  <c r="AJ750"/>
  <c r="AK750"/>
  <c r="AL750"/>
  <c r="C751"/>
  <c r="D751"/>
  <c r="F751"/>
  <c r="G751"/>
  <c r="I751"/>
  <c r="J751"/>
  <c r="L751"/>
  <c r="M751"/>
  <c r="N751"/>
  <c r="O751"/>
  <c r="P751"/>
  <c r="Q751"/>
  <c r="R751"/>
  <c r="S751"/>
  <c r="T751"/>
  <c r="U751"/>
  <c r="V751"/>
  <c r="W751"/>
  <c r="X751"/>
  <c r="Y751"/>
  <c r="Z751"/>
  <c r="AA751"/>
  <c r="AB751"/>
  <c r="AC751"/>
  <c r="AD751"/>
  <c r="AE751"/>
  <c r="AF751"/>
  <c r="AG751"/>
  <c r="AH751"/>
  <c r="AI751"/>
  <c r="AJ751"/>
  <c r="AK751"/>
  <c r="AL751"/>
  <c r="C752"/>
  <c r="D752"/>
  <c r="F752"/>
  <c r="G752"/>
  <c r="I752"/>
  <c r="J752"/>
  <c r="L752"/>
  <c r="M752"/>
  <c r="N752"/>
  <c r="O752"/>
  <c r="P752"/>
  <c r="Q752"/>
  <c r="R752"/>
  <c r="S752"/>
  <c r="T752"/>
  <c r="U752"/>
  <c r="V752"/>
  <c r="W752"/>
  <c r="X752"/>
  <c r="Y752"/>
  <c r="Z752"/>
  <c r="AA752"/>
  <c r="AB752"/>
  <c r="AC752"/>
  <c r="AD752"/>
  <c r="AE752"/>
  <c r="AF752"/>
  <c r="AG752"/>
  <c r="AH752"/>
  <c r="AI752"/>
  <c r="AJ752"/>
  <c r="AK752"/>
  <c r="AL752"/>
  <c r="C753"/>
  <c r="D753"/>
  <c r="F753"/>
  <c r="G753"/>
  <c r="I753"/>
  <c r="J753"/>
  <c r="L753"/>
  <c r="M753"/>
  <c r="N753"/>
  <c r="O753"/>
  <c r="P753"/>
  <c r="Q753"/>
  <c r="R753"/>
  <c r="S753"/>
  <c r="T753"/>
  <c r="U753"/>
  <c r="V753"/>
  <c r="W753"/>
  <c r="X753"/>
  <c r="Y753"/>
  <c r="Z753"/>
  <c r="AA753"/>
  <c r="AB753"/>
  <c r="AC753"/>
  <c r="AD753"/>
  <c r="AE753"/>
  <c r="AF753"/>
  <c r="AG753"/>
  <c r="AH753"/>
  <c r="AI753"/>
  <c r="AJ753"/>
  <c r="AK753"/>
  <c r="AL753"/>
  <c r="C755"/>
  <c r="D755"/>
  <c r="F755"/>
  <c r="G755"/>
  <c r="I755"/>
  <c r="J755"/>
  <c r="L755"/>
  <c r="M755"/>
  <c r="N755"/>
  <c r="O755"/>
  <c r="P755"/>
  <c r="Q755"/>
  <c r="R755"/>
  <c r="S755"/>
  <c r="T755"/>
  <c r="U755"/>
  <c r="V755"/>
  <c r="W755"/>
  <c r="X755"/>
  <c r="Y755"/>
  <c r="Z755"/>
  <c r="AA755"/>
  <c r="AB755"/>
  <c r="AC755"/>
  <c r="AD755"/>
  <c r="AE755"/>
  <c r="AF755"/>
  <c r="AG755"/>
  <c r="AH755"/>
  <c r="AI755"/>
  <c r="AJ755"/>
  <c r="AK755"/>
  <c r="AL755"/>
  <c r="C757"/>
  <c r="D757"/>
  <c r="F757"/>
  <c r="G757"/>
  <c r="I757"/>
  <c r="J757"/>
  <c r="L757"/>
  <c r="M757"/>
  <c r="N757"/>
  <c r="O757"/>
  <c r="P757"/>
  <c r="Q757"/>
  <c r="R757"/>
  <c r="S757"/>
  <c r="T757"/>
  <c r="U757"/>
  <c r="V757"/>
  <c r="W757"/>
  <c r="X757"/>
  <c r="Y757"/>
  <c r="Z757"/>
  <c r="AA757"/>
  <c r="AB757"/>
  <c r="AC757"/>
  <c r="AD757"/>
  <c r="AE757"/>
  <c r="AF757"/>
  <c r="AG757"/>
  <c r="AH757"/>
  <c r="AI757"/>
  <c r="AJ757"/>
  <c r="AK757"/>
  <c r="AL757"/>
  <c r="C758"/>
  <c r="D758"/>
  <c r="F758"/>
  <c r="G758"/>
  <c r="I758"/>
  <c r="J758"/>
  <c r="L758"/>
  <c r="M758"/>
  <c r="N758"/>
  <c r="O758"/>
  <c r="P758"/>
  <c r="Q758"/>
  <c r="R758"/>
  <c r="S758"/>
  <c r="T758"/>
  <c r="U758"/>
  <c r="V758"/>
  <c r="W758"/>
  <c r="X758"/>
  <c r="Y758"/>
  <c r="Z758"/>
  <c r="AA758"/>
  <c r="AB758"/>
  <c r="AC758"/>
  <c r="AD758"/>
  <c r="AE758"/>
  <c r="AF758"/>
  <c r="AG758"/>
  <c r="AH758"/>
  <c r="AI758"/>
  <c r="AJ758"/>
  <c r="AK758"/>
  <c r="AL758"/>
  <c r="C759"/>
  <c r="D759"/>
  <c r="F759"/>
  <c r="G759"/>
  <c r="I759"/>
  <c r="J759"/>
  <c r="L759"/>
  <c r="M759"/>
  <c r="N759"/>
  <c r="O759"/>
  <c r="P759"/>
  <c r="Q759"/>
  <c r="R759"/>
  <c r="S759"/>
  <c r="T759"/>
  <c r="U759"/>
  <c r="V759"/>
  <c r="W759"/>
  <c r="X759"/>
  <c r="Y759"/>
  <c r="Z759"/>
  <c r="AA759"/>
  <c r="AB759"/>
  <c r="AC759"/>
  <c r="AD759"/>
  <c r="AE759"/>
  <c r="AF759"/>
  <c r="AG759"/>
  <c r="AH759"/>
  <c r="AI759"/>
  <c r="AJ759"/>
  <c r="AK759"/>
  <c r="AL759"/>
  <c r="D1210"/>
  <c r="C631"/>
  <c r="D631"/>
  <c r="F631"/>
  <c r="G631"/>
  <c r="I631"/>
  <c r="J631"/>
  <c r="L631"/>
  <c r="M631"/>
  <c r="N631"/>
  <c r="O631"/>
  <c r="P631"/>
  <c r="Q631"/>
  <c r="R631"/>
  <c r="S631"/>
  <c r="T631"/>
  <c r="U631"/>
  <c r="V631"/>
  <c r="W631"/>
  <c r="X631"/>
  <c r="Y631"/>
  <c r="Z631"/>
  <c r="AA631"/>
  <c r="AB631"/>
  <c r="AC631"/>
  <c r="AD631"/>
  <c r="AE631"/>
  <c r="AF631"/>
  <c r="AG631"/>
  <c r="AH631"/>
  <c r="AI631"/>
  <c r="AJ631"/>
  <c r="AK631"/>
  <c r="AL631"/>
  <c r="C632"/>
  <c r="D632"/>
  <c r="F632"/>
  <c r="G632"/>
  <c r="D1206"/>
  <c r="I632"/>
  <c r="J632"/>
  <c r="L632"/>
  <c r="M632"/>
  <c r="N632"/>
  <c r="O632"/>
  <c r="P632"/>
  <c r="Q632"/>
  <c r="R632"/>
  <c r="S632"/>
  <c r="T632"/>
  <c r="U632"/>
  <c r="V632"/>
  <c r="W632"/>
  <c r="X632"/>
  <c r="Y632"/>
  <c r="Z632"/>
  <c r="AA632"/>
  <c r="AB632"/>
  <c r="AC632"/>
  <c r="AD632"/>
  <c r="AE632"/>
  <c r="AF632"/>
  <c r="AG632"/>
  <c r="AH632"/>
  <c r="AI632"/>
  <c r="AJ632"/>
  <c r="AK632"/>
  <c r="AL632"/>
  <c r="C633"/>
  <c r="D633"/>
  <c r="F633"/>
  <c r="G633"/>
  <c r="I633"/>
  <c r="J633"/>
  <c r="L633"/>
  <c r="M633"/>
  <c r="N633"/>
  <c r="O633"/>
  <c r="P633"/>
  <c r="Q633"/>
  <c r="R633"/>
  <c r="S633"/>
  <c r="T633"/>
  <c r="U633"/>
  <c r="V633"/>
  <c r="W633"/>
  <c r="X633"/>
  <c r="Y633"/>
  <c r="Z633"/>
  <c r="AA633"/>
  <c r="AB633"/>
  <c r="AC633"/>
  <c r="AD633"/>
  <c r="AE633"/>
  <c r="AF633"/>
  <c r="AG633"/>
  <c r="AH633"/>
  <c r="AI633"/>
  <c r="AJ633"/>
  <c r="AK633"/>
  <c r="AL633"/>
  <c r="C634"/>
  <c r="D634"/>
  <c r="F634"/>
  <c r="G634"/>
  <c r="I634"/>
  <c r="J634"/>
  <c r="L634"/>
  <c r="M634"/>
  <c r="N634"/>
  <c r="O634"/>
  <c r="P634"/>
  <c r="Q634"/>
  <c r="R634"/>
  <c r="S634"/>
  <c r="T634"/>
  <c r="U634"/>
  <c r="V634"/>
  <c r="W634"/>
  <c r="X634"/>
  <c r="Y634"/>
  <c r="Z634"/>
  <c r="AA634"/>
  <c r="AB634"/>
  <c r="AC634"/>
  <c r="AD634"/>
  <c r="AE634"/>
  <c r="AF634"/>
  <c r="AG634"/>
  <c r="AH634"/>
  <c r="AI634"/>
  <c r="AJ634"/>
  <c r="AK634"/>
  <c r="AL634"/>
  <c r="C635"/>
  <c r="D635"/>
  <c r="F635"/>
  <c r="G635"/>
  <c r="I635"/>
  <c r="J635"/>
  <c r="L635"/>
  <c r="M635"/>
  <c r="N635"/>
  <c r="O635"/>
  <c r="P635"/>
  <c r="Q635"/>
  <c r="R635"/>
  <c r="S635"/>
  <c r="T635"/>
  <c r="U635"/>
  <c r="V635"/>
  <c r="W635"/>
  <c r="X635"/>
  <c r="Y635"/>
  <c r="Z635"/>
  <c r="AA635"/>
  <c r="AB635"/>
  <c r="AC635"/>
  <c r="AD635"/>
  <c r="AE635"/>
  <c r="AF635"/>
  <c r="AG635"/>
  <c r="AH635"/>
  <c r="AI635"/>
  <c r="AJ635"/>
  <c r="AK635"/>
  <c r="AL635"/>
  <c r="C638"/>
  <c r="D638"/>
  <c r="F638"/>
  <c r="G638"/>
  <c r="I638"/>
  <c r="J638"/>
  <c r="L638"/>
  <c r="M638"/>
  <c r="N638"/>
  <c r="O638"/>
  <c r="P638"/>
  <c r="Q638"/>
  <c r="R638"/>
  <c r="S638"/>
  <c r="T638"/>
  <c r="U638"/>
  <c r="V638"/>
  <c r="W638"/>
  <c r="X638"/>
  <c r="Y638"/>
  <c r="Z638"/>
  <c r="AA638"/>
  <c r="AB638"/>
  <c r="AC638"/>
  <c r="AD638"/>
  <c r="AE638"/>
  <c r="AF638"/>
  <c r="AG638"/>
  <c r="AH638"/>
  <c r="AI638"/>
  <c r="AJ638"/>
  <c r="AK638"/>
  <c r="AL638"/>
  <c r="C639"/>
  <c r="D639"/>
  <c r="F639"/>
  <c r="G639"/>
  <c r="I639"/>
  <c r="J639"/>
  <c r="L639"/>
  <c r="M639"/>
  <c r="N639"/>
  <c r="O639"/>
  <c r="P639"/>
  <c r="Q639"/>
  <c r="R639"/>
  <c r="S639"/>
  <c r="T639"/>
  <c r="U639"/>
  <c r="V639"/>
  <c r="W639"/>
  <c r="X639"/>
  <c r="Y639"/>
  <c r="Z639"/>
  <c r="AA639"/>
  <c r="AB639"/>
  <c r="AC639"/>
  <c r="AD639"/>
  <c r="AE639"/>
  <c r="AF639"/>
  <c r="AG639"/>
  <c r="AH639"/>
  <c r="AI639"/>
  <c r="AJ639"/>
  <c r="AK639"/>
  <c r="AL639"/>
  <c r="C640"/>
  <c r="D640"/>
  <c r="F640"/>
  <c r="G640"/>
  <c r="I640"/>
  <c r="J640"/>
  <c r="L640"/>
  <c r="M640"/>
  <c r="N640"/>
  <c r="O640"/>
  <c r="P640"/>
  <c r="Q640"/>
  <c r="R640"/>
  <c r="S640"/>
  <c r="T640"/>
  <c r="U640"/>
  <c r="V640"/>
  <c r="W640"/>
  <c r="X640"/>
  <c r="Y640"/>
  <c r="Z640"/>
  <c r="AA640"/>
  <c r="AB640"/>
  <c r="AC640"/>
  <c r="AD640"/>
  <c r="AE640"/>
  <c r="AF640"/>
  <c r="AG640"/>
  <c r="AH640"/>
  <c r="AI640"/>
  <c r="AJ640"/>
  <c r="AK640"/>
  <c r="AL640"/>
  <c r="C641"/>
  <c r="D641"/>
  <c r="F641"/>
  <c r="G641"/>
  <c r="I641"/>
  <c r="J641"/>
  <c r="L641"/>
  <c r="M641"/>
  <c r="N641"/>
  <c r="O641"/>
  <c r="P641"/>
  <c r="Q641"/>
  <c r="R641"/>
  <c r="S641"/>
  <c r="T641"/>
  <c r="U641"/>
  <c r="V641"/>
  <c r="W641"/>
  <c r="X641"/>
  <c r="Y641"/>
  <c r="Z641"/>
  <c r="AA641"/>
  <c r="AB641"/>
  <c r="AC641"/>
  <c r="AD641"/>
  <c r="AE641"/>
  <c r="AF641"/>
  <c r="AG641"/>
  <c r="AH641"/>
  <c r="AI641"/>
  <c r="AJ641"/>
  <c r="AK641"/>
  <c r="AL641"/>
  <c r="C643"/>
  <c r="D643"/>
  <c r="F643"/>
  <c r="G643"/>
  <c r="I643"/>
  <c r="J643"/>
  <c r="L643"/>
  <c r="M643"/>
  <c r="N643"/>
  <c r="O643"/>
  <c r="P643"/>
  <c r="Q643"/>
  <c r="R643"/>
  <c r="S643"/>
  <c r="T643"/>
  <c r="U643"/>
  <c r="V643"/>
  <c r="W643"/>
  <c r="X643"/>
  <c r="Y643"/>
  <c r="Z643"/>
  <c r="AA643"/>
  <c r="AB643"/>
  <c r="AC643"/>
  <c r="AD643"/>
  <c r="AE643"/>
  <c r="AF643"/>
  <c r="AG643"/>
  <c r="AH643"/>
  <c r="AI643"/>
  <c r="AJ643"/>
  <c r="AK643"/>
  <c r="AL643"/>
  <c r="C645"/>
  <c r="D645"/>
  <c r="F645"/>
  <c r="G645"/>
  <c r="I645"/>
  <c r="J645"/>
  <c r="L645"/>
  <c r="M645"/>
  <c r="N645"/>
  <c r="O645"/>
  <c r="P645"/>
  <c r="Q645"/>
  <c r="R645"/>
  <c r="S645"/>
  <c r="T645"/>
  <c r="U645"/>
  <c r="V645"/>
  <c r="W645"/>
  <c r="X645"/>
  <c r="Y645"/>
  <c r="Z645"/>
  <c r="AA645"/>
  <c r="AB645"/>
  <c r="AC645"/>
  <c r="AD645"/>
  <c r="AE645"/>
  <c r="AF645"/>
  <c r="AG645"/>
  <c r="AH645"/>
  <c r="AI645"/>
  <c r="AJ645"/>
  <c r="AK645"/>
  <c r="AL645"/>
  <c r="C646"/>
  <c r="D646"/>
  <c r="F646"/>
  <c r="G646"/>
  <c r="I646"/>
  <c r="J646"/>
  <c r="L646"/>
  <c r="M646"/>
  <c r="N646"/>
  <c r="O646"/>
  <c r="P646"/>
  <c r="Q646"/>
  <c r="R646"/>
  <c r="S646"/>
  <c r="T646"/>
  <c r="U646"/>
  <c r="V646"/>
  <c r="W646"/>
  <c r="X646"/>
  <c r="Y646"/>
  <c r="Z646"/>
  <c r="AA646"/>
  <c r="AB646"/>
  <c r="AC646"/>
  <c r="AD646"/>
  <c r="AE646"/>
  <c r="AF646"/>
  <c r="AG646"/>
  <c r="AH646"/>
  <c r="AI646"/>
  <c r="AJ646"/>
  <c r="AK646"/>
  <c r="AL646"/>
  <c r="C647"/>
  <c r="D647"/>
  <c r="F647"/>
  <c r="G647"/>
  <c r="I647"/>
  <c r="J647"/>
  <c r="L647"/>
  <c r="M647"/>
  <c r="N647"/>
  <c r="O647"/>
  <c r="P647"/>
  <c r="Q647"/>
  <c r="R647"/>
  <c r="S647"/>
  <c r="T647"/>
  <c r="U647"/>
  <c r="V647"/>
  <c r="W647"/>
  <c r="X647"/>
  <c r="Y647"/>
  <c r="Z647"/>
  <c r="AA647"/>
  <c r="AB647"/>
  <c r="AC647"/>
  <c r="AD647"/>
  <c r="AE647"/>
  <c r="AF647"/>
  <c r="AG647"/>
  <c r="AH647"/>
  <c r="AI647"/>
  <c r="AJ647"/>
  <c r="AK647"/>
  <c r="AL647"/>
  <c r="C1206"/>
  <c r="C320"/>
  <c r="D320"/>
  <c r="F320"/>
  <c r="G320"/>
  <c r="I320"/>
  <c r="J320"/>
  <c r="L320"/>
  <c r="M320"/>
  <c r="N320"/>
  <c r="O320"/>
  <c r="P320"/>
  <c r="Q320"/>
  <c r="R320"/>
  <c r="S320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C321"/>
  <c r="D321"/>
  <c r="F321"/>
  <c r="G321"/>
  <c r="I321"/>
  <c r="J321"/>
  <c r="L321"/>
  <c r="M321"/>
  <c r="N321"/>
  <c r="O321"/>
  <c r="P321"/>
  <c r="Q321"/>
  <c r="R321"/>
  <c r="S321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C322"/>
  <c r="D322"/>
  <c r="F322"/>
  <c r="G322"/>
  <c r="D1195"/>
  <c r="I322"/>
  <c r="J322"/>
  <c r="L322"/>
  <c r="M322"/>
  <c r="N322"/>
  <c r="O322"/>
  <c r="P322"/>
  <c r="Q322"/>
  <c r="R322"/>
  <c r="S322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C323"/>
  <c r="D323"/>
  <c r="F323"/>
  <c r="G323"/>
  <c r="I323"/>
  <c r="J323"/>
  <c r="L323"/>
  <c r="M323"/>
  <c r="N323"/>
  <c r="O323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C324"/>
  <c r="D324"/>
  <c r="F324"/>
  <c r="G324"/>
  <c r="I324"/>
  <c r="J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C327"/>
  <c r="D327"/>
  <c r="F327"/>
  <c r="G327"/>
  <c r="I327"/>
  <c r="J327"/>
  <c r="L327"/>
  <c r="M327"/>
  <c r="N327"/>
  <c r="O327"/>
  <c r="P327"/>
  <c r="Q327"/>
  <c r="R327"/>
  <c r="S327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C328"/>
  <c r="D328"/>
  <c r="F328"/>
  <c r="G328"/>
  <c r="I328"/>
  <c r="J328"/>
  <c r="L328"/>
  <c r="M328"/>
  <c r="N328"/>
  <c r="O328"/>
  <c r="P328"/>
  <c r="Q328"/>
  <c r="R328"/>
  <c r="S328"/>
  <c r="T328"/>
  <c r="U328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C329"/>
  <c r="D329"/>
  <c r="F329"/>
  <c r="G329"/>
  <c r="I329"/>
  <c r="J329"/>
  <c r="L329"/>
  <c r="M329"/>
  <c r="N329"/>
  <c r="O329"/>
  <c r="P329"/>
  <c r="Q329"/>
  <c r="R329"/>
  <c r="S329"/>
  <c r="T329"/>
  <c r="U329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C330"/>
  <c r="D330"/>
  <c r="F330"/>
  <c r="G330"/>
  <c r="I330"/>
  <c r="J330"/>
  <c r="L330"/>
  <c r="M330"/>
  <c r="N330"/>
  <c r="O330"/>
  <c r="P330"/>
  <c r="Q330"/>
  <c r="R330"/>
  <c r="S330"/>
  <c r="T330"/>
  <c r="U330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C332"/>
  <c r="D332"/>
  <c r="F332"/>
  <c r="G332"/>
  <c r="I332"/>
  <c r="J332"/>
  <c r="L332"/>
  <c r="M332"/>
  <c r="N332"/>
  <c r="O332"/>
  <c r="P332"/>
  <c r="Q332"/>
  <c r="R332"/>
  <c r="S332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C334"/>
  <c r="D334"/>
  <c r="F334"/>
  <c r="G334"/>
  <c r="I334"/>
  <c r="J334"/>
  <c r="L334"/>
  <c r="M334"/>
  <c r="N334"/>
  <c r="O334"/>
  <c r="P334"/>
  <c r="Q334"/>
  <c r="R334"/>
  <c r="S334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C335"/>
  <c r="D335"/>
  <c r="F335"/>
  <c r="G335"/>
  <c r="I335"/>
  <c r="J335"/>
  <c r="L335"/>
  <c r="M335"/>
  <c r="N335"/>
  <c r="O335"/>
  <c r="P335"/>
  <c r="Q335"/>
  <c r="R335"/>
  <c r="S335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C336"/>
  <c r="D336"/>
  <c r="F336"/>
  <c r="G336"/>
  <c r="I336"/>
  <c r="J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C350"/>
  <c r="D350"/>
  <c r="F350"/>
  <c r="G350"/>
  <c r="I350"/>
  <c r="J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C351"/>
  <c r="D351"/>
  <c r="F351"/>
  <c r="G351"/>
  <c r="I351"/>
  <c r="J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C352"/>
  <c r="D352"/>
  <c r="F352"/>
  <c r="G352"/>
  <c r="D1196"/>
  <c r="I352"/>
  <c r="J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C353"/>
  <c r="D353"/>
  <c r="F353"/>
  <c r="G353"/>
  <c r="I353"/>
  <c r="J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C354"/>
  <c r="D354"/>
  <c r="F354"/>
  <c r="G354"/>
  <c r="I354"/>
  <c r="J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C357"/>
  <c r="D357"/>
  <c r="F357"/>
  <c r="G357"/>
  <c r="I357"/>
  <c r="J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C358"/>
  <c r="D358"/>
  <c r="F358"/>
  <c r="G358"/>
  <c r="I358"/>
  <c r="J358"/>
  <c r="L358"/>
  <c r="M358"/>
  <c r="N358"/>
  <c r="O358"/>
  <c r="P358"/>
  <c r="Q358"/>
  <c r="R358"/>
  <c r="S358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C359"/>
  <c r="D359"/>
  <c r="F359"/>
  <c r="G359"/>
  <c r="I359"/>
  <c r="J359"/>
  <c r="L359"/>
  <c r="M359"/>
  <c r="N359"/>
  <c r="O359"/>
  <c r="P359"/>
  <c r="Q359"/>
  <c r="R359"/>
  <c r="S359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C360"/>
  <c r="D360"/>
  <c r="F360"/>
  <c r="G360"/>
  <c r="I360"/>
  <c r="J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C362"/>
  <c r="D362"/>
  <c r="F362"/>
  <c r="G362"/>
  <c r="I362"/>
  <c r="J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C364"/>
  <c r="D364"/>
  <c r="F364"/>
  <c r="G364"/>
  <c r="I364"/>
  <c r="J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C365"/>
  <c r="D365"/>
  <c r="F365"/>
  <c r="G365"/>
  <c r="I365"/>
  <c r="J365"/>
  <c r="L365"/>
  <c r="M365"/>
  <c r="N365"/>
  <c r="O365"/>
  <c r="P365"/>
  <c r="Q365"/>
  <c r="R365"/>
  <c r="S365"/>
  <c r="T365"/>
  <c r="U365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C366"/>
  <c r="D366"/>
  <c r="F366"/>
  <c r="G366"/>
  <c r="I366"/>
  <c r="J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C378"/>
  <c r="D378"/>
  <c r="F378"/>
  <c r="G378"/>
  <c r="I378"/>
  <c r="J378"/>
  <c r="L378"/>
  <c r="M378"/>
  <c r="N378"/>
  <c r="O378"/>
  <c r="P378"/>
  <c r="Q378"/>
  <c r="R378"/>
  <c r="S378"/>
  <c r="T378"/>
  <c r="U378"/>
  <c r="V378"/>
  <c r="W378"/>
  <c r="X378"/>
  <c r="Y378"/>
  <c r="Z378"/>
  <c r="AA378"/>
  <c r="AB378"/>
  <c r="AC378"/>
  <c r="AD378"/>
  <c r="AE378"/>
  <c r="AF378"/>
  <c r="AG378"/>
  <c r="AH378"/>
  <c r="AI378"/>
  <c r="AJ378"/>
  <c r="AK378"/>
  <c r="AL378"/>
  <c r="C379"/>
  <c r="D379"/>
  <c r="F379"/>
  <c r="G379"/>
  <c r="I379"/>
  <c r="J379"/>
  <c r="L379"/>
  <c r="M379"/>
  <c r="N379"/>
  <c r="O379"/>
  <c r="P379"/>
  <c r="Q379"/>
  <c r="R379"/>
  <c r="S379"/>
  <c r="T379"/>
  <c r="U379"/>
  <c r="V379"/>
  <c r="W379"/>
  <c r="X379"/>
  <c r="Y379"/>
  <c r="Z379"/>
  <c r="AA379"/>
  <c r="AB379"/>
  <c r="AC379"/>
  <c r="AD379"/>
  <c r="AE379"/>
  <c r="AF379"/>
  <c r="AG379"/>
  <c r="AH379"/>
  <c r="AI379"/>
  <c r="AJ379"/>
  <c r="AK379"/>
  <c r="AL379"/>
  <c r="C380"/>
  <c r="D380"/>
  <c r="F380"/>
  <c r="G380"/>
  <c r="I380"/>
  <c r="J380"/>
  <c r="L380"/>
  <c r="M380"/>
  <c r="N380"/>
  <c r="O380"/>
  <c r="P380"/>
  <c r="Q380"/>
  <c r="R380"/>
  <c r="S380"/>
  <c r="T380"/>
  <c r="U380"/>
  <c r="V380"/>
  <c r="W380"/>
  <c r="X380"/>
  <c r="Y380"/>
  <c r="Z380"/>
  <c r="AA380"/>
  <c r="AB380"/>
  <c r="AC380"/>
  <c r="AD380"/>
  <c r="AE380"/>
  <c r="AF380"/>
  <c r="AG380"/>
  <c r="AH380"/>
  <c r="AI380"/>
  <c r="AJ380"/>
  <c r="AK380"/>
  <c r="AL380"/>
  <c r="C381"/>
  <c r="D381"/>
  <c r="F381"/>
  <c r="G381"/>
  <c r="I381"/>
  <c r="J381"/>
  <c r="L381"/>
  <c r="M381"/>
  <c r="N381"/>
  <c r="O381"/>
  <c r="P381"/>
  <c r="Q381"/>
  <c r="R381"/>
  <c r="S381"/>
  <c r="T381"/>
  <c r="U381"/>
  <c r="V381"/>
  <c r="W381"/>
  <c r="X381"/>
  <c r="Y381"/>
  <c r="Z381"/>
  <c r="AA381"/>
  <c r="AB381"/>
  <c r="AC381"/>
  <c r="AD381"/>
  <c r="AE381"/>
  <c r="AF381"/>
  <c r="AG381"/>
  <c r="AH381"/>
  <c r="AI381"/>
  <c r="AJ381"/>
  <c r="AK381"/>
  <c r="AL381"/>
  <c r="C382"/>
  <c r="D382"/>
  <c r="F382"/>
  <c r="G382"/>
  <c r="I382"/>
  <c r="J382"/>
  <c r="L382"/>
  <c r="M382"/>
  <c r="N382"/>
  <c r="O382"/>
  <c r="P382"/>
  <c r="Q382"/>
  <c r="R382"/>
  <c r="S382"/>
  <c r="T382"/>
  <c r="U382"/>
  <c r="V382"/>
  <c r="W382"/>
  <c r="X382"/>
  <c r="Y382"/>
  <c r="Z382"/>
  <c r="AA382"/>
  <c r="AB382"/>
  <c r="AC382"/>
  <c r="AD382"/>
  <c r="AE382"/>
  <c r="AF382"/>
  <c r="AG382"/>
  <c r="AH382"/>
  <c r="AI382"/>
  <c r="AJ382"/>
  <c r="AK382"/>
  <c r="AL382"/>
  <c r="C385"/>
  <c r="D385"/>
  <c r="F385"/>
  <c r="G385"/>
  <c r="I385"/>
  <c r="J385"/>
  <c r="L385"/>
  <c r="M385"/>
  <c r="N385"/>
  <c r="O385"/>
  <c r="P385"/>
  <c r="Q385"/>
  <c r="R385"/>
  <c r="S385"/>
  <c r="T385"/>
  <c r="U385"/>
  <c r="V385"/>
  <c r="W385"/>
  <c r="X385"/>
  <c r="Y385"/>
  <c r="Z385"/>
  <c r="AA385"/>
  <c r="AB385"/>
  <c r="AC385"/>
  <c r="AD385"/>
  <c r="AE385"/>
  <c r="AF385"/>
  <c r="AG385"/>
  <c r="AH385"/>
  <c r="AI385"/>
  <c r="AJ385"/>
  <c r="AK385"/>
  <c r="AL385"/>
  <c r="C386"/>
  <c r="D386"/>
  <c r="F386"/>
  <c r="G386"/>
  <c r="I386"/>
  <c r="J386"/>
  <c r="L386"/>
  <c r="M386"/>
  <c r="N386"/>
  <c r="O386"/>
  <c r="P386"/>
  <c r="Q386"/>
  <c r="R386"/>
  <c r="S386"/>
  <c r="T386"/>
  <c r="U386"/>
  <c r="V386"/>
  <c r="W386"/>
  <c r="X386"/>
  <c r="Y386"/>
  <c r="Z386"/>
  <c r="AA386"/>
  <c r="AB386"/>
  <c r="AC386"/>
  <c r="AD386"/>
  <c r="AE386"/>
  <c r="AF386"/>
  <c r="AG386"/>
  <c r="AH386"/>
  <c r="AI386"/>
  <c r="AJ386"/>
  <c r="AK386"/>
  <c r="AL386"/>
  <c r="C387"/>
  <c r="D387"/>
  <c r="F387"/>
  <c r="G387"/>
  <c r="I387"/>
  <c r="J387"/>
  <c r="L387"/>
  <c r="M387"/>
  <c r="N387"/>
  <c r="O387"/>
  <c r="P387"/>
  <c r="Q387"/>
  <c r="R387"/>
  <c r="S387"/>
  <c r="T387"/>
  <c r="U387"/>
  <c r="V387"/>
  <c r="W387"/>
  <c r="X387"/>
  <c r="Y387"/>
  <c r="Z387"/>
  <c r="AA387"/>
  <c r="AB387"/>
  <c r="AC387"/>
  <c r="AD387"/>
  <c r="AE387"/>
  <c r="AF387"/>
  <c r="AG387"/>
  <c r="AH387"/>
  <c r="AI387"/>
  <c r="AJ387"/>
  <c r="AK387"/>
  <c r="AL387"/>
  <c r="C388"/>
  <c r="D388"/>
  <c r="F388"/>
  <c r="G388"/>
  <c r="I388"/>
  <c r="J388"/>
  <c r="L388"/>
  <c r="M388"/>
  <c r="N388"/>
  <c r="O388"/>
  <c r="P388"/>
  <c r="Q388"/>
  <c r="R388"/>
  <c r="S388"/>
  <c r="T388"/>
  <c r="U388"/>
  <c r="V388"/>
  <c r="W388"/>
  <c r="X388"/>
  <c r="Y388"/>
  <c r="Z388"/>
  <c r="AA388"/>
  <c r="AB388"/>
  <c r="AC388"/>
  <c r="AD388"/>
  <c r="AE388"/>
  <c r="AF388"/>
  <c r="AG388"/>
  <c r="AH388"/>
  <c r="AI388"/>
  <c r="AJ388"/>
  <c r="AK388"/>
  <c r="AL388"/>
  <c r="C390"/>
  <c r="D390"/>
  <c r="F390"/>
  <c r="G390"/>
  <c r="I390"/>
  <c r="J390"/>
  <c r="L390"/>
  <c r="M390"/>
  <c r="N390"/>
  <c r="O390"/>
  <c r="P390"/>
  <c r="Q390"/>
  <c r="R390"/>
  <c r="S390"/>
  <c r="T390"/>
  <c r="U390"/>
  <c r="V390"/>
  <c r="W390"/>
  <c r="X390"/>
  <c r="Y390"/>
  <c r="Z390"/>
  <c r="AA390"/>
  <c r="AB390"/>
  <c r="AC390"/>
  <c r="AD390"/>
  <c r="AE390"/>
  <c r="AF390"/>
  <c r="AG390"/>
  <c r="AH390"/>
  <c r="AI390"/>
  <c r="AJ390"/>
  <c r="AK390"/>
  <c r="AL390"/>
  <c r="C392"/>
  <c r="D392"/>
  <c r="F392"/>
  <c r="G392"/>
  <c r="I392"/>
  <c r="J392"/>
  <c r="L392"/>
  <c r="M392"/>
  <c r="N392"/>
  <c r="O392"/>
  <c r="P392"/>
  <c r="Q392"/>
  <c r="R392"/>
  <c r="S392"/>
  <c r="T392"/>
  <c r="U392"/>
  <c r="V392"/>
  <c r="W392"/>
  <c r="X392"/>
  <c r="Y392"/>
  <c r="Z392"/>
  <c r="AA392"/>
  <c r="AB392"/>
  <c r="AC392"/>
  <c r="AD392"/>
  <c r="AE392"/>
  <c r="AF392"/>
  <c r="AG392"/>
  <c r="AH392"/>
  <c r="AI392"/>
  <c r="AJ392"/>
  <c r="AK392"/>
  <c r="AL392"/>
  <c r="C393"/>
  <c r="D393"/>
  <c r="F393"/>
  <c r="G393"/>
  <c r="I393"/>
  <c r="J393"/>
  <c r="L393"/>
  <c r="M393"/>
  <c r="N393"/>
  <c r="O393"/>
  <c r="P393"/>
  <c r="Q393"/>
  <c r="R393"/>
  <c r="S393"/>
  <c r="T393"/>
  <c r="U393"/>
  <c r="V393"/>
  <c r="W393"/>
  <c r="X393"/>
  <c r="Y393"/>
  <c r="Z393"/>
  <c r="AA393"/>
  <c r="AB393"/>
  <c r="AC393"/>
  <c r="AD393"/>
  <c r="AE393"/>
  <c r="AF393"/>
  <c r="AG393"/>
  <c r="AH393"/>
  <c r="AI393"/>
  <c r="AJ393"/>
  <c r="AK393"/>
  <c r="AL393"/>
  <c r="C394"/>
  <c r="D394"/>
  <c r="F394"/>
  <c r="G394"/>
  <c r="I394"/>
  <c r="J394"/>
  <c r="L394"/>
  <c r="M394"/>
  <c r="N394"/>
  <c r="O394"/>
  <c r="P394"/>
  <c r="Q394"/>
  <c r="R394"/>
  <c r="S394"/>
  <c r="T394"/>
  <c r="U394"/>
  <c r="V394"/>
  <c r="W394"/>
  <c r="X394"/>
  <c r="Y394"/>
  <c r="Z394"/>
  <c r="AA394"/>
  <c r="AB394"/>
  <c r="AC394"/>
  <c r="AD394"/>
  <c r="AE394"/>
  <c r="AF394"/>
  <c r="AG394"/>
  <c r="AH394"/>
  <c r="AI394"/>
  <c r="AJ394"/>
  <c r="AK394"/>
  <c r="AL394"/>
  <c r="D1197"/>
  <c r="C1227"/>
  <c r="D1227"/>
  <c r="C547"/>
  <c r="D547"/>
  <c r="F547"/>
  <c r="G547"/>
  <c r="I547"/>
  <c r="J547"/>
  <c r="L547"/>
  <c r="M547"/>
  <c r="N547"/>
  <c r="O547"/>
  <c r="P547"/>
  <c r="Q547"/>
  <c r="R547"/>
  <c r="S547"/>
  <c r="T547"/>
  <c r="U547"/>
  <c r="V547"/>
  <c r="W547"/>
  <c r="X547"/>
  <c r="Y547"/>
  <c r="Z547"/>
  <c r="AA547"/>
  <c r="AB547"/>
  <c r="AC547"/>
  <c r="AD547"/>
  <c r="AE547"/>
  <c r="AF547"/>
  <c r="AG547"/>
  <c r="AH547"/>
  <c r="AI547"/>
  <c r="AJ547"/>
  <c r="AK547"/>
  <c r="AL547"/>
  <c r="C548"/>
  <c r="D548"/>
  <c r="F548"/>
  <c r="G548"/>
  <c r="I548"/>
  <c r="J548"/>
  <c r="L548"/>
  <c r="M548"/>
  <c r="N548"/>
  <c r="O548"/>
  <c r="P548"/>
  <c r="Q548"/>
  <c r="R548"/>
  <c r="S548"/>
  <c r="T548"/>
  <c r="U548"/>
  <c r="V548"/>
  <c r="W548"/>
  <c r="X548"/>
  <c r="Y548"/>
  <c r="Z548"/>
  <c r="AA548"/>
  <c r="AB548"/>
  <c r="AC548"/>
  <c r="AD548"/>
  <c r="AE548"/>
  <c r="AF548"/>
  <c r="AG548"/>
  <c r="AH548"/>
  <c r="AI548"/>
  <c r="AJ548"/>
  <c r="AK548"/>
  <c r="AL548"/>
  <c r="C549"/>
  <c r="D549"/>
  <c r="F549"/>
  <c r="G549"/>
  <c r="I549"/>
  <c r="J549"/>
  <c r="L549"/>
  <c r="M549"/>
  <c r="N549"/>
  <c r="O549"/>
  <c r="P549"/>
  <c r="Q549"/>
  <c r="R549"/>
  <c r="S549"/>
  <c r="T549"/>
  <c r="U549"/>
  <c r="V549"/>
  <c r="W549"/>
  <c r="X549"/>
  <c r="Y549"/>
  <c r="Z549"/>
  <c r="AA549"/>
  <c r="AB549"/>
  <c r="AC549"/>
  <c r="AD549"/>
  <c r="AE549"/>
  <c r="AF549"/>
  <c r="AG549"/>
  <c r="AH549"/>
  <c r="AI549"/>
  <c r="AJ549"/>
  <c r="AK549"/>
  <c r="AL549"/>
  <c r="C550"/>
  <c r="D550"/>
  <c r="F550"/>
  <c r="G550"/>
  <c r="I550"/>
  <c r="J550"/>
  <c r="L550"/>
  <c r="M550"/>
  <c r="N550"/>
  <c r="O550"/>
  <c r="P550"/>
  <c r="Q550"/>
  <c r="R550"/>
  <c r="S550"/>
  <c r="T550"/>
  <c r="U550"/>
  <c r="V550"/>
  <c r="W550"/>
  <c r="X550"/>
  <c r="Y550"/>
  <c r="Z550"/>
  <c r="AA550"/>
  <c r="AB550"/>
  <c r="AC550"/>
  <c r="AD550"/>
  <c r="AE550"/>
  <c r="AF550"/>
  <c r="AG550"/>
  <c r="AH550"/>
  <c r="AI550"/>
  <c r="AJ550"/>
  <c r="AK550"/>
  <c r="AL550"/>
  <c r="C551"/>
  <c r="D551"/>
  <c r="F551"/>
  <c r="G551"/>
  <c r="I551"/>
  <c r="J551"/>
  <c r="L551"/>
  <c r="M551"/>
  <c r="N551"/>
  <c r="O551"/>
  <c r="P551"/>
  <c r="Q551"/>
  <c r="R551"/>
  <c r="S551"/>
  <c r="T551"/>
  <c r="U551"/>
  <c r="V551"/>
  <c r="W551"/>
  <c r="X551"/>
  <c r="Y551"/>
  <c r="Z551"/>
  <c r="AA551"/>
  <c r="AB551"/>
  <c r="AC551"/>
  <c r="AD551"/>
  <c r="AE551"/>
  <c r="AF551"/>
  <c r="AG551"/>
  <c r="AH551"/>
  <c r="AI551"/>
  <c r="AJ551"/>
  <c r="AK551"/>
  <c r="AL551"/>
  <c r="C554"/>
  <c r="D554"/>
  <c r="F554"/>
  <c r="G554"/>
  <c r="I554"/>
  <c r="J554"/>
  <c r="L554"/>
  <c r="M554"/>
  <c r="N554"/>
  <c r="O554"/>
  <c r="P554"/>
  <c r="Q554"/>
  <c r="R554"/>
  <c r="S554"/>
  <c r="T554"/>
  <c r="U554"/>
  <c r="V554"/>
  <c r="W554"/>
  <c r="X554"/>
  <c r="Y554"/>
  <c r="Z554"/>
  <c r="AA554"/>
  <c r="AB554"/>
  <c r="AC554"/>
  <c r="AD554"/>
  <c r="AE554"/>
  <c r="AF554"/>
  <c r="AG554"/>
  <c r="AH554"/>
  <c r="AI554"/>
  <c r="AJ554"/>
  <c r="AK554"/>
  <c r="AL554"/>
  <c r="C555"/>
  <c r="D555"/>
  <c r="F555"/>
  <c r="G555"/>
  <c r="I555"/>
  <c r="J555"/>
  <c r="L555"/>
  <c r="M555"/>
  <c r="N555"/>
  <c r="O555"/>
  <c r="P555"/>
  <c r="Q555"/>
  <c r="R555"/>
  <c r="S555"/>
  <c r="T555"/>
  <c r="U555"/>
  <c r="V555"/>
  <c r="W555"/>
  <c r="X555"/>
  <c r="Y555"/>
  <c r="Z555"/>
  <c r="AA555"/>
  <c r="AB555"/>
  <c r="AC555"/>
  <c r="AD555"/>
  <c r="AE555"/>
  <c r="AF555"/>
  <c r="AG555"/>
  <c r="AH555"/>
  <c r="AI555"/>
  <c r="AJ555"/>
  <c r="AK555"/>
  <c r="AL555"/>
  <c r="C556"/>
  <c r="D556"/>
  <c r="F556"/>
  <c r="G556"/>
  <c r="I556"/>
  <c r="J556"/>
  <c r="L556"/>
  <c r="M556"/>
  <c r="N556"/>
  <c r="O556"/>
  <c r="P556"/>
  <c r="Q556"/>
  <c r="R556"/>
  <c r="S556"/>
  <c r="T556"/>
  <c r="U556"/>
  <c r="V556"/>
  <c r="W556"/>
  <c r="X556"/>
  <c r="Y556"/>
  <c r="Z556"/>
  <c r="AA556"/>
  <c r="AB556"/>
  <c r="AC556"/>
  <c r="AD556"/>
  <c r="AE556"/>
  <c r="AF556"/>
  <c r="AG556"/>
  <c r="AH556"/>
  <c r="AI556"/>
  <c r="AJ556"/>
  <c r="AK556"/>
  <c r="AL556"/>
  <c r="C557"/>
  <c r="D557"/>
  <c r="F557"/>
  <c r="G557"/>
  <c r="I557"/>
  <c r="J557"/>
  <c r="L557"/>
  <c r="M557"/>
  <c r="N557"/>
  <c r="O557"/>
  <c r="P557"/>
  <c r="Q557"/>
  <c r="R557"/>
  <c r="S557"/>
  <c r="T557"/>
  <c r="U557"/>
  <c r="V557"/>
  <c r="W557"/>
  <c r="X557"/>
  <c r="Y557"/>
  <c r="Z557"/>
  <c r="AA557"/>
  <c r="AB557"/>
  <c r="AC557"/>
  <c r="AD557"/>
  <c r="AE557"/>
  <c r="AF557"/>
  <c r="AG557"/>
  <c r="AH557"/>
  <c r="AI557"/>
  <c r="AJ557"/>
  <c r="AK557"/>
  <c r="AL557"/>
  <c r="C559"/>
  <c r="D559"/>
  <c r="F559"/>
  <c r="G559"/>
  <c r="I559"/>
  <c r="J559"/>
  <c r="L559"/>
  <c r="M559"/>
  <c r="N559"/>
  <c r="O559"/>
  <c r="P559"/>
  <c r="Q559"/>
  <c r="R559"/>
  <c r="S559"/>
  <c r="T559"/>
  <c r="U559"/>
  <c r="V559"/>
  <c r="W559"/>
  <c r="X559"/>
  <c r="Y559"/>
  <c r="Z559"/>
  <c r="AA559"/>
  <c r="AB559"/>
  <c r="AC559"/>
  <c r="AD559"/>
  <c r="AE559"/>
  <c r="AF559"/>
  <c r="AG559"/>
  <c r="AH559"/>
  <c r="AI559"/>
  <c r="AJ559"/>
  <c r="AK559"/>
  <c r="AL559"/>
  <c r="C561"/>
  <c r="D561"/>
  <c r="F561"/>
  <c r="G561"/>
  <c r="I561"/>
  <c r="J561"/>
  <c r="L561"/>
  <c r="M561"/>
  <c r="N561"/>
  <c r="O561"/>
  <c r="P561"/>
  <c r="Q561"/>
  <c r="R561"/>
  <c r="S561"/>
  <c r="T561"/>
  <c r="U561"/>
  <c r="V561"/>
  <c r="W561"/>
  <c r="X561"/>
  <c r="Y561"/>
  <c r="Z561"/>
  <c r="AA561"/>
  <c r="AB561"/>
  <c r="AC561"/>
  <c r="AD561"/>
  <c r="AE561"/>
  <c r="AF561"/>
  <c r="AG561"/>
  <c r="AH561"/>
  <c r="AI561"/>
  <c r="AJ561"/>
  <c r="AK561"/>
  <c r="AL561"/>
  <c r="C562"/>
  <c r="D562"/>
  <c r="F562"/>
  <c r="G562"/>
  <c r="I562"/>
  <c r="J562"/>
  <c r="L562"/>
  <c r="M562"/>
  <c r="N562"/>
  <c r="O562"/>
  <c r="P562"/>
  <c r="Q562"/>
  <c r="R562"/>
  <c r="S562"/>
  <c r="T562"/>
  <c r="U562"/>
  <c r="V562"/>
  <c r="W562"/>
  <c r="X562"/>
  <c r="Y562"/>
  <c r="Z562"/>
  <c r="AA562"/>
  <c r="AB562"/>
  <c r="AC562"/>
  <c r="AD562"/>
  <c r="AE562"/>
  <c r="AF562"/>
  <c r="AG562"/>
  <c r="AH562"/>
  <c r="AI562"/>
  <c r="AJ562"/>
  <c r="AK562"/>
  <c r="AL562"/>
  <c r="C563"/>
  <c r="D563"/>
  <c r="F563"/>
  <c r="G563"/>
  <c r="I563"/>
  <c r="J563"/>
  <c r="L563"/>
  <c r="M563"/>
  <c r="N563"/>
  <c r="O563"/>
  <c r="P563"/>
  <c r="Q563"/>
  <c r="R563"/>
  <c r="S563"/>
  <c r="T563"/>
  <c r="U563"/>
  <c r="V563"/>
  <c r="W563"/>
  <c r="X563"/>
  <c r="Y563"/>
  <c r="Z563"/>
  <c r="AA563"/>
  <c r="AB563"/>
  <c r="AC563"/>
  <c r="AD563"/>
  <c r="AE563"/>
  <c r="AF563"/>
  <c r="AG563"/>
  <c r="AH563"/>
  <c r="AI563"/>
  <c r="AJ563"/>
  <c r="AK563"/>
  <c r="AL563"/>
  <c r="D1233"/>
  <c r="C575"/>
  <c r="D575"/>
  <c r="F575"/>
  <c r="G575"/>
  <c r="I575"/>
  <c r="J575"/>
  <c r="L575"/>
  <c r="M575"/>
  <c r="N575"/>
  <c r="O575"/>
  <c r="P575"/>
  <c r="Q575"/>
  <c r="R575"/>
  <c r="S575"/>
  <c r="T575"/>
  <c r="U575"/>
  <c r="V575"/>
  <c r="W575"/>
  <c r="X575"/>
  <c r="Y575"/>
  <c r="Z575"/>
  <c r="AA575"/>
  <c r="AB575"/>
  <c r="AC575"/>
  <c r="AD575"/>
  <c r="AE575"/>
  <c r="AF575"/>
  <c r="AG575"/>
  <c r="AH575"/>
  <c r="AI575"/>
  <c r="AJ575"/>
  <c r="AK575"/>
  <c r="AL575"/>
  <c r="C576"/>
  <c r="D576"/>
  <c r="F576"/>
  <c r="G576"/>
  <c r="I576"/>
  <c r="J576"/>
  <c r="L576"/>
  <c r="M576"/>
  <c r="N576"/>
  <c r="O576"/>
  <c r="P576"/>
  <c r="Q576"/>
  <c r="R576"/>
  <c r="S576"/>
  <c r="T576"/>
  <c r="U576"/>
  <c r="V576"/>
  <c r="W576"/>
  <c r="X576"/>
  <c r="Y576"/>
  <c r="Z576"/>
  <c r="AA576"/>
  <c r="AB576"/>
  <c r="AC576"/>
  <c r="AD576"/>
  <c r="AE576"/>
  <c r="AF576"/>
  <c r="AG576"/>
  <c r="AH576"/>
  <c r="AI576"/>
  <c r="AJ576"/>
  <c r="AK576"/>
  <c r="AL576"/>
  <c r="C577"/>
  <c r="D577"/>
  <c r="F577"/>
  <c r="G577"/>
  <c r="I577"/>
  <c r="J577"/>
  <c r="L577"/>
  <c r="M577"/>
  <c r="N577"/>
  <c r="O577"/>
  <c r="P577"/>
  <c r="Q577"/>
  <c r="R577"/>
  <c r="S577"/>
  <c r="T577"/>
  <c r="U577"/>
  <c r="V577"/>
  <c r="W577"/>
  <c r="X577"/>
  <c r="Y577"/>
  <c r="Z577"/>
  <c r="AA577"/>
  <c r="AB577"/>
  <c r="AC577"/>
  <c r="AD577"/>
  <c r="AE577"/>
  <c r="AF577"/>
  <c r="AG577"/>
  <c r="AH577"/>
  <c r="AI577"/>
  <c r="AJ577"/>
  <c r="AK577"/>
  <c r="AL577"/>
  <c r="C578"/>
  <c r="D578"/>
  <c r="F578"/>
  <c r="G578"/>
  <c r="I578"/>
  <c r="J578"/>
  <c r="L578"/>
  <c r="M578"/>
  <c r="N578"/>
  <c r="O578"/>
  <c r="P578"/>
  <c r="Q578"/>
  <c r="R578"/>
  <c r="S578"/>
  <c r="T578"/>
  <c r="U578"/>
  <c r="V578"/>
  <c r="W578"/>
  <c r="X578"/>
  <c r="Y578"/>
  <c r="Z578"/>
  <c r="AA578"/>
  <c r="AB578"/>
  <c r="AC578"/>
  <c r="AD578"/>
  <c r="AE578"/>
  <c r="AF578"/>
  <c r="AG578"/>
  <c r="AH578"/>
  <c r="AI578"/>
  <c r="AJ578"/>
  <c r="AK578"/>
  <c r="AL578"/>
  <c r="C579"/>
  <c r="D579"/>
  <c r="F579"/>
  <c r="G579"/>
  <c r="I579"/>
  <c r="J579"/>
  <c r="L579"/>
  <c r="M579"/>
  <c r="N579"/>
  <c r="O579"/>
  <c r="P579"/>
  <c r="Q579"/>
  <c r="R579"/>
  <c r="S579"/>
  <c r="T579"/>
  <c r="U579"/>
  <c r="V579"/>
  <c r="W579"/>
  <c r="X579"/>
  <c r="Y579"/>
  <c r="Z579"/>
  <c r="AA579"/>
  <c r="AB579"/>
  <c r="AC579"/>
  <c r="AD579"/>
  <c r="AE579"/>
  <c r="AF579"/>
  <c r="AG579"/>
  <c r="AH579"/>
  <c r="AI579"/>
  <c r="AJ579"/>
  <c r="AK579"/>
  <c r="AL579"/>
  <c r="C582"/>
  <c r="D582"/>
  <c r="F582"/>
  <c r="G582"/>
  <c r="I582"/>
  <c r="J582"/>
  <c r="L582"/>
  <c r="M582"/>
  <c r="N582"/>
  <c r="O582"/>
  <c r="P582"/>
  <c r="Q582"/>
  <c r="R582"/>
  <c r="S582"/>
  <c r="T582"/>
  <c r="U582"/>
  <c r="V582"/>
  <c r="W582"/>
  <c r="X582"/>
  <c r="Y582"/>
  <c r="Z582"/>
  <c r="AA582"/>
  <c r="AB582"/>
  <c r="AC582"/>
  <c r="AD582"/>
  <c r="AE582"/>
  <c r="AF582"/>
  <c r="AG582"/>
  <c r="AH582"/>
  <c r="AI582"/>
  <c r="AJ582"/>
  <c r="AK582"/>
  <c r="AL582"/>
  <c r="C583"/>
  <c r="D583"/>
  <c r="F583"/>
  <c r="G583"/>
  <c r="I583"/>
  <c r="J583"/>
  <c r="L583"/>
  <c r="M583"/>
  <c r="N583"/>
  <c r="O583"/>
  <c r="P583"/>
  <c r="Q583"/>
  <c r="R583"/>
  <c r="S583"/>
  <c r="T583"/>
  <c r="U583"/>
  <c r="V583"/>
  <c r="W583"/>
  <c r="X583"/>
  <c r="Y583"/>
  <c r="Z583"/>
  <c r="AA583"/>
  <c r="AB583"/>
  <c r="AC583"/>
  <c r="AD583"/>
  <c r="AE583"/>
  <c r="AF583"/>
  <c r="AG583"/>
  <c r="AH583"/>
  <c r="AI583"/>
  <c r="AJ583"/>
  <c r="AK583"/>
  <c r="AL583"/>
  <c r="C584"/>
  <c r="D584"/>
  <c r="F584"/>
  <c r="G584"/>
  <c r="I584"/>
  <c r="J584"/>
  <c r="L584"/>
  <c r="M584"/>
  <c r="N584"/>
  <c r="O584"/>
  <c r="P584"/>
  <c r="Q584"/>
  <c r="R584"/>
  <c r="S584"/>
  <c r="T584"/>
  <c r="U584"/>
  <c r="V584"/>
  <c r="W584"/>
  <c r="X584"/>
  <c r="Y584"/>
  <c r="Z584"/>
  <c r="AA584"/>
  <c r="AB584"/>
  <c r="AC584"/>
  <c r="AD584"/>
  <c r="AE584"/>
  <c r="AF584"/>
  <c r="AG584"/>
  <c r="AH584"/>
  <c r="AI584"/>
  <c r="AJ584"/>
  <c r="AK584"/>
  <c r="AL584"/>
  <c r="C585"/>
  <c r="D585"/>
  <c r="F585"/>
  <c r="G585"/>
  <c r="I585"/>
  <c r="J585"/>
  <c r="L585"/>
  <c r="M585"/>
  <c r="N585"/>
  <c r="O585"/>
  <c r="P585"/>
  <c r="Q585"/>
  <c r="R585"/>
  <c r="S585"/>
  <c r="T585"/>
  <c r="U585"/>
  <c r="V585"/>
  <c r="W585"/>
  <c r="X585"/>
  <c r="Y585"/>
  <c r="Z585"/>
  <c r="AA585"/>
  <c r="AB585"/>
  <c r="AC585"/>
  <c r="AD585"/>
  <c r="AE585"/>
  <c r="AF585"/>
  <c r="AG585"/>
  <c r="AH585"/>
  <c r="AI585"/>
  <c r="AJ585"/>
  <c r="AK585"/>
  <c r="AL585"/>
  <c r="C587"/>
  <c r="D587"/>
  <c r="F587"/>
  <c r="G587"/>
  <c r="I587"/>
  <c r="J587"/>
  <c r="L587"/>
  <c r="M587"/>
  <c r="N587"/>
  <c r="O587"/>
  <c r="P587"/>
  <c r="Q587"/>
  <c r="R587"/>
  <c r="S587"/>
  <c r="T587"/>
  <c r="U587"/>
  <c r="V587"/>
  <c r="W587"/>
  <c r="X587"/>
  <c r="Y587"/>
  <c r="Z587"/>
  <c r="AA587"/>
  <c r="AB587"/>
  <c r="AC587"/>
  <c r="AD587"/>
  <c r="AE587"/>
  <c r="AF587"/>
  <c r="AG587"/>
  <c r="AH587"/>
  <c r="AI587"/>
  <c r="AJ587"/>
  <c r="AK587"/>
  <c r="AL587"/>
  <c r="C589"/>
  <c r="D589"/>
  <c r="F589"/>
  <c r="G589"/>
  <c r="I589"/>
  <c r="J589"/>
  <c r="L589"/>
  <c r="M589"/>
  <c r="N589"/>
  <c r="O589"/>
  <c r="P589"/>
  <c r="Q589"/>
  <c r="R589"/>
  <c r="S589"/>
  <c r="T589"/>
  <c r="U589"/>
  <c r="V589"/>
  <c r="W589"/>
  <c r="X589"/>
  <c r="Y589"/>
  <c r="Z589"/>
  <c r="AA589"/>
  <c r="AB589"/>
  <c r="AC589"/>
  <c r="AD589"/>
  <c r="AE589"/>
  <c r="AF589"/>
  <c r="AG589"/>
  <c r="AH589"/>
  <c r="AI589"/>
  <c r="AJ589"/>
  <c r="AK589"/>
  <c r="AL589"/>
  <c r="C590"/>
  <c r="D590"/>
  <c r="F590"/>
  <c r="G590"/>
  <c r="I590"/>
  <c r="J590"/>
  <c r="L590"/>
  <c r="M590"/>
  <c r="N590"/>
  <c r="O590"/>
  <c r="P590"/>
  <c r="Q590"/>
  <c r="R590"/>
  <c r="S590"/>
  <c r="T590"/>
  <c r="U590"/>
  <c r="V590"/>
  <c r="W590"/>
  <c r="X590"/>
  <c r="Y590"/>
  <c r="Z590"/>
  <c r="AA590"/>
  <c r="AB590"/>
  <c r="AC590"/>
  <c r="AD590"/>
  <c r="AE590"/>
  <c r="AF590"/>
  <c r="AG590"/>
  <c r="AH590"/>
  <c r="AI590"/>
  <c r="AJ590"/>
  <c r="AK590"/>
  <c r="AL590"/>
  <c r="C591"/>
  <c r="D591"/>
  <c r="F591"/>
  <c r="G591"/>
  <c r="I591"/>
  <c r="J591"/>
  <c r="L591"/>
  <c r="M591"/>
  <c r="N591"/>
  <c r="O591"/>
  <c r="P591"/>
  <c r="Q591"/>
  <c r="R591"/>
  <c r="S591"/>
  <c r="T591"/>
  <c r="U591"/>
  <c r="V591"/>
  <c r="W591"/>
  <c r="X591"/>
  <c r="Y591"/>
  <c r="Z591"/>
  <c r="AA591"/>
  <c r="AB591"/>
  <c r="AC591"/>
  <c r="AD591"/>
  <c r="AE591"/>
  <c r="AF591"/>
  <c r="AG591"/>
  <c r="AH591"/>
  <c r="AI591"/>
  <c r="AJ591"/>
  <c r="AK591"/>
  <c r="AL591"/>
  <c r="C435"/>
  <c r="D435"/>
  <c r="F435"/>
  <c r="G435"/>
  <c r="I435"/>
  <c r="J435"/>
  <c r="L435"/>
  <c r="M435"/>
  <c r="N435"/>
  <c r="O435"/>
  <c r="P435"/>
  <c r="Q435"/>
  <c r="R435"/>
  <c r="S435"/>
  <c r="T435"/>
  <c r="U435"/>
  <c r="V435"/>
  <c r="W435"/>
  <c r="X435"/>
  <c r="Y435"/>
  <c r="Z435"/>
  <c r="AA435"/>
  <c r="AB435"/>
  <c r="AC435"/>
  <c r="AD435"/>
  <c r="AE435"/>
  <c r="AF435"/>
  <c r="AG435"/>
  <c r="AH435"/>
  <c r="AI435"/>
  <c r="AJ435"/>
  <c r="AK435"/>
  <c r="AL435"/>
  <c r="C436"/>
  <c r="D436"/>
  <c r="F436"/>
  <c r="G436"/>
  <c r="D1199"/>
  <c r="I436"/>
  <c r="J436"/>
  <c r="L436"/>
  <c r="M436"/>
  <c r="N436"/>
  <c r="O436"/>
  <c r="P436"/>
  <c r="Q436"/>
  <c r="R436"/>
  <c r="S436"/>
  <c r="T436"/>
  <c r="U436"/>
  <c r="V436"/>
  <c r="W436"/>
  <c r="X436"/>
  <c r="Y436"/>
  <c r="Z436"/>
  <c r="AA436"/>
  <c r="AB436"/>
  <c r="AC436"/>
  <c r="AD436"/>
  <c r="AE436"/>
  <c r="AF436"/>
  <c r="AG436"/>
  <c r="AH436"/>
  <c r="AI436"/>
  <c r="AJ436"/>
  <c r="AK436"/>
  <c r="AL436"/>
  <c r="C437"/>
  <c r="D437"/>
  <c r="F437"/>
  <c r="G437"/>
  <c r="I437"/>
  <c r="J437"/>
  <c r="L437"/>
  <c r="M437"/>
  <c r="N437"/>
  <c r="O437"/>
  <c r="P437"/>
  <c r="Q437"/>
  <c r="R437"/>
  <c r="S437"/>
  <c r="T437"/>
  <c r="U437"/>
  <c r="V437"/>
  <c r="W437"/>
  <c r="X437"/>
  <c r="Y437"/>
  <c r="Z437"/>
  <c r="AA437"/>
  <c r="AB437"/>
  <c r="AC437"/>
  <c r="AD437"/>
  <c r="AE437"/>
  <c r="AF437"/>
  <c r="AG437"/>
  <c r="AH437"/>
  <c r="AI437"/>
  <c r="AJ437"/>
  <c r="AK437"/>
  <c r="AL437"/>
  <c r="C438"/>
  <c r="D438"/>
  <c r="F438"/>
  <c r="G438"/>
  <c r="I438"/>
  <c r="J438"/>
  <c r="L438"/>
  <c r="M438"/>
  <c r="N438"/>
  <c r="O438"/>
  <c r="P438"/>
  <c r="Q438"/>
  <c r="R438"/>
  <c r="S438"/>
  <c r="T438"/>
  <c r="U438"/>
  <c r="V438"/>
  <c r="W438"/>
  <c r="X438"/>
  <c r="Y438"/>
  <c r="Z438"/>
  <c r="AA438"/>
  <c r="AB438"/>
  <c r="AC438"/>
  <c r="AD438"/>
  <c r="AE438"/>
  <c r="AF438"/>
  <c r="AG438"/>
  <c r="AH438"/>
  <c r="AI438"/>
  <c r="AJ438"/>
  <c r="AK438"/>
  <c r="AL438"/>
  <c r="C439"/>
  <c r="D439"/>
  <c r="F439"/>
  <c r="G439"/>
  <c r="I439"/>
  <c r="J439"/>
  <c r="L439"/>
  <c r="M439"/>
  <c r="N439"/>
  <c r="O439"/>
  <c r="P439"/>
  <c r="Q439"/>
  <c r="R439"/>
  <c r="S439"/>
  <c r="T439"/>
  <c r="U439"/>
  <c r="V439"/>
  <c r="W439"/>
  <c r="X439"/>
  <c r="Y439"/>
  <c r="Z439"/>
  <c r="AA439"/>
  <c r="AB439"/>
  <c r="AC439"/>
  <c r="AD439"/>
  <c r="AE439"/>
  <c r="AF439"/>
  <c r="AG439"/>
  <c r="AH439"/>
  <c r="AI439"/>
  <c r="AJ439"/>
  <c r="AK439"/>
  <c r="AL439"/>
  <c r="C442"/>
  <c r="D442"/>
  <c r="F442"/>
  <c r="G442"/>
  <c r="I442"/>
  <c r="J442"/>
  <c r="L442"/>
  <c r="M442"/>
  <c r="N442"/>
  <c r="O442"/>
  <c r="P442"/>
  <c r="Q442"/>
  <c r="R442"/>
  <c r="S442"/>
  <c r="T442"/>
  <c r="U442"/>
  <c r="V442"/>
  <c r="W442"/>
  <c r="X442"/>
  <c r="Y442"/>
  <c r="Z442"/>
  <c r="AA442"/>
  <c r="AB442"/>
  <c r="AC442"/>
  <c r="AD442"/>
  <c r="AE442"/>
  <c r="AF442"/>
  <c r="AG442"/>
  <c r="AH442"/>
  <c r="AI442"/>
  <c r="AJ442"/>
  <c r="AK442"/>
  <c r="AL442"/>
  <c r="C443"/>
  <c r="D443"/>
  <c r="F443"/>
  <c r="G443"/>
  <c r="I443"/>
  <c r="J443"/>
  <c r="L443"/>
  <c r="M443"/>
  <c r="N443"/>
  <c r="O443"/>
  <c r="P443"/>
  <c r="Q443"/>
  <c r="R443"/>
  <c r="S443"/>
  <c r="T443"/>
  <c r="U443"/>
  <c r="V443"/>
  <c r="W443"/>
  <c r="X443"/>
  <c r="Y443"/>
  <c r="Z443"/>
  <c r="AA443"/>
  <c r="AB443"/>
  <c r="AC443"/>
  <c r="AD443"/>
  <c r="AE443"/>
  <c r="AF443"/>
  <c r="AG443"/>
  <c r="AH443"/>
  <c r="AI443"/>
  <c r="AJ443"/>
  <c r="AK443"/>
  <c r="AL443"/>
  <c r="C444"/>
  <c r="D444"/>
  <c r="F444"/>
  <c r="G444"/>
  <c r="I444"/>
  <c r="J444"/>
  <c r="L444"/>
  <c r="M444"/>
  <c r="N444"/>
  <c r="O444"/>
  <c r="P444"/>
  <c r="Q444"/>
  <c r="R444"/>
  <c r="S444"/>
  <c r="T444"/>
  <c r="U444"/>
  <c r="V444"/>
  <c r="W444"/>
  <c r="X444"/>
  <c r="Y444"/>
  <c r="Z444"/>
  <c r="AA444"/>
  <c r="AB444"/>
  <c r="AC444"/>
  <c r="AD444"/>
  <c r="AE444"/>
  <c r="AF444"/>
  <c r="AG444"/>
  <c r="AH444"/>
  <c r="AI444"/>
  <c r="AJ444"/>
  <c r="AK444"/>
  <c r="AL444"/>
  <c r="C445"/>
  <c r="D445"/>
  <c r="F445"/>
  <c r="G445"/>
  <c r="I445"/>
  <c r="J445"/>
  <c r="L445"/>
  <c r="M445"/>
  <c r="N445"/>
  <c r="O445"/>
  <c r="P445"/>
  <c r="Q445"/>
  <c r="R445"/>
  <c r="S445"/>
  <c r="T445"/>
  <c r="U445"/>
  <c r="V445"/>
  <c r="W445"/>
  <c r="X445"/>
  <c r="Y445"/>
  <c r="Z445"/>
  <c r="AA445"/>
  <c r="AB445"/>
  <c r="AC445"/>
  <c r="AD445"/>
  <c r="AE445"/>
  <c r="AF445"/>
  <c r="AG445"/>
  <c r="AH445"/>
  <c r="AI445"/>
  <c r="AJ445"/>
  <c r="AK445"/>
  <c r="AL445"/>
  <c r="C447"/>
  <c r="D447"/>
  <c r="F447"/>
  <c r="G447"/>
  <c r="I447"/>
  <c r="J447"/>
  <c r="L447"/>
  <c r="M447"/>
  <c r="N447"/>
  <c r="O447"/>
  <c r="P447"/>
  <c r="Q447"/>
  <c r="R447"/>
  <c r="S447"/>
  <c r="T447"/>
  <c r="U447"/>
  <c r="V447"/>
  <c r="W447"/>
  <c r="X447"/>
  <c r="Y447"/>
  <c r="Z447"/>
  <c r="AA447"/>
  <c r="AB447"/>
  <c r="AC447"/>
  <c r="AD447"/>
  <c r="AE447"/>
  <c r="AF447"/>
  <c r="AG447"/>
  <c r="AH447"/>
  <c r="AI447"/>
  <c r="AJ447"/>
  <c r="AK447"/>
  <c r="AL447"/>
  <c r="C449"/>
  <c r="D449"/>
  <c r="F449"/>
  <c r="G449"/>
  <c r="I449"/>
  <c r="J449"/>
  <c r="L449"/>
  <c r="M449"/>
  <c r="N449"/>
  <c r="O449"/>
  <c r="P449"/>
  <c r="Q449"/>
  <c r="R449"/>
  <c r="S449"/>
  <c r="T449"/>
  <c r="U449"/>
  <c r="V449"/>
  <c r="W449"/>
  <c r="X449"/>
  <c r="Y449"/>
  <c r="Z449"/>
  <c r="AA449"/>
  <c r="AB449"/>
  <c r="AC449"/>
  <c r="AD449"/>
  <c r="AE449"/>
  <c r="AF449"/>
  <c r="AG449"/>
  <c r="AH449"/>
  <c r="AI449"/>
  <c r="AJ449"/>
  <c r="AK449"/>
  <c r="AL449"/>
  <c r="C450"/>
  <c r="D450"/>
  <c r="F450"/>
  <c r="G450"/>
  <c r="I450"/>
  <c r="J450"/>
  <c r="L450"/>
  <c r="M450"/>
  <c r="N450"/>
  <c r="O450"/>
  <c r="P450"/>
  <c r="Q450"/>
  <c r="R450"/>
  <c r="S450"/>
  <c r="T450"/>
  <c r="U450"/>
  <c r="V450"/>
  <c r="W450"/>
  <c r="X450"/>
  <c r="Y450"/>
  <c r="Z450"/>
  <c r="AA450"/>
  <c r="AB450"/>
  <c r="AC450"/>
  <c r="AD450"/>
  <c r="AE450"/>
  <c r="AF450"/>
  <c r="AG450"/>
  <c r="AH450"/>
  <c r="AI450"/>
  <c r="AJ450"/>
  <c r="AK450"/>
  <c r="AL450"/>
  <c r="C451"/>
  <c r="D451"/>
  <c r="F451"/>
  <c r="G451"/>
  <c r="I451"/>
  <c r="J451"/>
  <c r="L451"/>
  <c r="M451"/>
  <c r="N451"/>
  <c r="O451"/>
  <c r="P451"/>
  <c r="Q451"/>
  <c r="R451"/>
  <c r="S451"/>
  <c r="T451"/>
  <c r="U451"/>
  <c r="V451"/>
  <c r="W451"/>
  <c r="X451"/>
  <c r="Y451"/>
  <c r="Z451"/>
  <c r="AA451"/>
  <c r="AB451"/>
  <c r="AC451"/>
  <c r="AD451"/>
  <c r="AE451"/>
  <c r="AF451"/>
  <c r="AG451"/>
  <c r="AH451"/>
  <c r="AI451"/>
  <c r="AJ451"/>
  <c r="AK451"/>
  <c r="AL451"/>
  <c r="C1199"/>
  <c r="C1229"/>
  <c r="C463"/>
  <c r="D463"/>
  <c r="F463"/>
  <c r="G463"/>
  <c r="I463"/>
  <c r="J463"/>
  <c r="L463"/>
  <c r="M463"/>
  <c r="N463"/>
  <c r="O463"/>
  <c r="P463"/>
  <c r="Q463"/>
  <c r="R463"/>
  <c r="S463"/>
  <c r="T463"/>
  <c r="U463"/>
  <c r="V463"/>
  <c r="W463"/>
  <c r="X463"/>
  <c r="Y463"/>
  <c r="Z463"/>
  <c r="AA463"/>
  <c r="AB463"/>
  <c r="AC463"/>
  <c r="AD463"/>
  <c r="AE463"/>
  <c r="AF463"/>
  <c r="AG463"/>
  <c r="AH463"/>
  <c r="AI463"/>
  <c r="AJ463"/>
  <c r="AK463"/>
  <c r="AL463"/>
  <c r="C464"/>
  <c r="D464"/>
  <c r="F464"/>
  <c r="G464"/>
  <c r="I464"/>
  <c r="J464"/>
  <c r="L464"/>
  <c r="M464"/>
  <c r="N464"/>
  <c r="O464"/>
  <c r="P464"/>
  <c r="Q464"/>
  <c r="R464"/>
  <c r="S464"/>
  <c r="T464"/>
  <c r="U464"/>
  <c r="V464"/>
  <c r="W464"/>
  <c r="X464"/>
  <c r="Y464"/>
  <c r="Z464"/>
  <c r="AA464"/>
  <c r="AB464"/>
  <c r="AC464"/>
  <c r="AD464"/>
  <c r="AE464"/>
  <c r="AF464"/>
  <c r="AG464"/>
  <c r="AH464"/>
  <c r="AI464"/>
  <c r="AJ464"/>
  <c r="AK464"/>
  <c r="AL464"/>
  <c r="C465"/>
  <c r="D465"/>
  <c r="F465"/>
  <c r="G465"/>
  <c r="I465"/>
  <c r="J465"/>
  <c r="L465"/>
  <c r="M465"/>
  <c r="N465"/>
  <c r="O465"/>
  <c r="P465"/>
  <c r="Q465"/>
  <c r="R465"/>
  <c r="S465"/>
  <c r="T465"/>
  <c r="U465"/>
  <c r="V465"/>
  <c r="W465"/>
  <c r="X465"/>
  <c r="Y465"/>
  <c r="Z465"/>
  <c r="AA465"/>
  <c r="AB465"/>
  <c r="AC465"/>
  <c r="AD465"/>
  <c r="AE465"/>
  <c r="AF465"/>
  <c r="AG465"/>
  <c r="AH465"/>
  <c r="AI465"/>
  <c r="AJ465"/>
  <c r="AK465"/>
  <c r="AL465"/>
  <c r="C466"/>
  <c r="D466"/>
  <c r="F466"/>
  <c r="G466"/>
  <c r="I466"/>
  <c r="J466"/>
  <c r="L466"/>
  <c r="M466"/>
  <c r="N466"/>
  <c r="O466"/>
  <c r="P466"/>
  <c r="Q466"/>
  <c r="R466"/>
  <c r="S466"/>
  <c r="T466"/>
  <c r="U466"/>
  <c r="V466"/>
  <c r="W466"/>
  <c r="X466"/>
  <c r="Y466"/>
  <c r="Z466"/>
  <c r="AA466"/>
  <c r="AB466"/>
  <c r="AC466"/>
  <c r="AD466"/>
  <c r="AE466"/>
  <c r="AF466"/>
  <c r="AG466"/>
  <c r="AH466"/>
  <c r="AI466"/>
  <c r="AJ466"/>
  <c r="AK466"/>
  <c r="AL466"/>
  <c r="C467"/>
  <c r="D467"/>
  <c r="F467"/>
  <c r="G467"/>
  <c r="I467"/>
  <c r="J467"/>
  <c r="L467"/>
  <c r="M467"/>
  <c r="N467"/>
  <c r="O467"/>
  <c r="P467"/>
  <c r="Q467"/>
  <c r="R467"/>
  <c r="S467"/>
  <c r="T467"/>
  <c r="U467"/>
  <c r="V467"/>
  <c r="W467"/>
  <c r="X467"/>
  <c r="Y467"/>
  <c r="Z467"/>
  <c r="AA467"/>
  <c r="AB467"/>
  <c r="AC467"/>
  <c r="AD467"/>
  <c r="AE467"/>
  <c r="AF467"/>
  <c r="AG467"/>
  <c r="AH467"/>
  <c r="AI467"/>
  <c r="AJ467"/>
  <c r="AK467"/>
  <c r="AL467"/>
  <c r="C470"/>
  <c r="D470"/>
  <c r="F470"/>
  <c r="G470"/>
  <c r="I470"/>
  <c r="J470"/>
  <c r="L470"/>
  <c r="M470"/>
  <c r="N470"/>
  <c r="O470"/>
  <c r="P470"/>
  <c r="Q470"/>
  <c r="R470"/>
  <c r="S470"/>
  <c r="T470"/>
  <c r="U470"/>
  <c r="V470"/>
  <c r="W470"/>
  <c r="X470"/>
  <c r="Y470"/>
  <c r="Z470"/>
  <c r="AA470"/>
  <c r="AB470"/>
  <c r="AC470"/>
  <c r="AD470"/>
  <c r="AE470"/>
  <c r="AF470"/>
  <c r="AG470"/>
  <c r="AH470"/>
  <c r="AI470"/>
  <c r="AJ470"/>
  <c r="AK470"/>
  <c r="AL470"/>
  <c r="C471"/>
  <c r="D471"/>
  <c r="F471"/>
  <c r="G471"/>
  <c r="I471"/>
  <c r="J471"/>
  <c r="L471"/>
  <c r="M471"/>
  <c r="N471"/>
  <c r="O471"/>
  <c r="P471"/>
  <c r="Q471"/>
  <c r="R471"/>
  <c r="S471"/>
  <c r="T471"/>
  <c r="U471"/>
  <c r="V471"/>
  <c r="W471"/>
  <c r="X471"/>
  <c r="Y471"/>
  <c r="Z471"/>
  <c r="AA471"/>
  <c r="AB471"/>
  <c r="AC471"/>
  <c r="AD471"/>
  <c r="AE471"/>
  <c r="AF471"/>
  <c r="AG471"/>
  <c r="AH471"/>
  <c r="AI471"/>
  <c r="AJ471"/>
  <c r="AK471"/>
  <c r="AL471"/>
  <c r="C472"/>
  <c r="D472"/>
  <c r="F472"/>
  <c r="G472"/>
  <c r="I472"/>
  <c r="J472"/>
  <c r="L472"/>
  <c r="M472"/>
  <c r="N472"/>
  <c r="O472"/>
  <c r="P472"/>
  <c r="Q472"/>
  <c r="R472"/>
  <c r="S472"/>
  <c r="T472"/>
  <c r="U472"/>
  <c r="V472"/>
  <c r="W472"/>
  <c r="X472"/>
  <c r="Y472"/>
  <c r="Z472"/>
  <c r="AA472"/>
  <c r="AB472"/>
  <c r="AC472"/>
  <c r="AD472"/>
  <c r="AE472"/>
  <c r="AF472"/>
  <c r="AG472"/>
  <c r="AH472"/>
  <c r="AI472"/>
  <c r="AJ472"/>
  <c r="AK472"/>
  <c r="AL472"/>
  <c r="C473"/>
  <c r="D473"/>
  <c r="F473"/>
  <c r="G473"/>
  <c r="I473"/>
  <c r="J473"/>
  <c r="L473"/>
  <c r="M473"/>
  <c r="N473"/>
  <c r="O473"/>
  <c r="P473"/>
  <c r="Q473"/>
  <c r="R473"/>
  <c r="S473"/>
  <c r="T473"/>
  <c r="U473"/>
  <c r="V473"/>
  <c r="W473"/>
  <c r="X473"/>
  <c r="Y473"/>
  <c r="Z473"/>
  <c r="AA473"/>
  <c r="AB473"/>
  <c r="AC473"/>
  <c r="AD473"/>
  <c r="AE473"/>
  <c r="AF473"/>
  <c r="AG473"/>
  <c r="AH473"/>
  <c r="AI473"/>
  <c r="AJ473"/>
  <c r="AK473"/>
  <c r="AL473"/>
  <c r="C475"/>
  <c r="D475"/>
  <c r="F475"/>
  <c r="G475"/>
  <c r="I475"/>
  <c r="J475"/>
  <c r="L475"/>
  <c r="M475"/>
  <c r="N475"/>
  <c r="O475"/>
  <c r="P475"/>
  <c r="Q475"/>
  <c r="R475"/>
  <c r="S475"/>
  <c r="T475"/>
  <c r="U475"/>
  <c r="V475"/>
  <c r="W475"/>
  <c r="X475"/>
  <c r="Y475"/>
  <c r="Z475"/>
  <c r="AA475"/>
  <c r="AB475"/>
  <c r="AC475"/>
  <c r="AD475"/>
  <c r="AE475"/>
  <c r="AF475"/>
  <c r="AG475"/>
  <c r="AH475"/>
  <c r="AI475"/>
  <c r="AJ475"/>
  <c r="AK475"/>
  <c r="AL475"/>
  <c r="C477"/>
  <c r="D477"/>
  <c r="F477"/>
  <c r="G477"/>
  <c r="I477"/>
  <c r="J477"/>
  <c r="L477"/>
  <c r="M477"/>
  <c r="N477"/>
  <c r="O477"/>
  <c r="P477"/>
  <c r="Q477"/>
  <c r="R477"/>
  <c r="S477"/>
  <c r="T477"/>
  <c r="U477"/>
  <c r="V477"/>
  <c r="W477"/>
  <c r="X477"/>
  <c r="Y477"/>
  <c r="Z477"/>
  <c r="AA477"/>
  <c r="AB477"/>
  <c r="AC477"/>
  <c r="AD477"/>
  <c r="AE477"/>
  <c r="AF477"/>
  <c r="AG477"/>
  <c r="AH477"/>
  <c r="AI477"/>
  <c r="AJ477"/>
  <c r="AK477"/>
  <c r="AL477"/>
  <c r="C478"/>
  <c r="D478"/>
  <c r="F478"/>
  <c r="G478"/>
  <c r="I478"/>
  <c r="J478"/>
  <c r="L478"/>
  <c r="M478"/>
  <c r="N478"/>
  <c r="O478"/>
  <c r="P478"/>
  <c r="Q478"/>
  <c r="R478"/>
  <c r="S478"/>
  <c r="T478"/>
  <c r="U478"/>
  <c r="V478"/>
  <c r="W478"/>
  <c r="X478"/>
  <c r="Y478"/>
  <c r="Z478"/>
  <c r="AA478"/>
  <c r="AB478"/>
  <c r="AC478"/>
  <c r="AD478"/>
  <c r="AE478"/>
  <c r="AF478"/>
  <c r="AG478"/>
  <c r="AH478"/>
  <c r="AI478"/>
  <c r="AJ478"/>
  <c r="AK478"/>
  <c r="AL478"/>
  <c r="C479"/>
  <c r="D479"/>
  <c r="F479"/>
  <c r="G479"/>
  <c r="I479"/>
  <c r="J479"/>
  <c r="L479"/>
  <c r="M479"/>
  <c r="N479"/>
  <c r="O479"/>
  <c r="P479"/>
  <c r="Q479"/>
  <c r="R479"/>
  <c r="S479"/>
  <c r="T479"/>
  <c r="U479"/>
  <c r="V479"/>
  <c r="W479"/>
  <c r="X479"/>
  <c r="Y479"/>
  <c r="Z479"/>
  <c r="AA479"/>
  <c r="AB479"/>
  <c r="AC479"/>
  <c r="AD479"/>
  <c r="AE479"/>
  <c r="AF479"/>
  <c r="AG479"/>
  <c r="AH479"/>
  <c r="AI479"/>
  <c r="AJ479"/>
  <c r="AK479"/>
  <c r="AL479"/>
  <c r="C491"/>
  <c r="D491"/>
  <c r="F491"/>
  <c r="G491"/>
  <c r="I491"/>
  <c r="J491"/>
  <c r="L491"/>
  <c r="M491"/>
  <c r="N491"/>
  <c r="O491"/>
  <c r="P491"/>
  <c r="Q491"/>
  <c r="R491"/>
  <c r="S491"/>
  <c r="T491"/>
  <c r="U491"/>
  <c r="V491"/>
  <c r="W491"/>
  <c r="X491"/>
  <c r="Y491"/>
  <c r="Z491"/>
  <c r="AA491"/>
  <c r="AB491"/>
  <c r="AC491"/>
  <c r="AD491"/>
  <c r="AE491"/>
  <c r="AF491"/>
  <c r="AG491"/>
  <c r="AH491"/>
  <c r="AI491"/>
  <c r="AJ491"/>
  <c r="AK491"/>
  <c r="AL491"/>
  <c r="C492"/>
  <c r="D492"/>
  <c r="F492"/>
  <c r="G492"/>
  <c r="I492"/>
  <c r="J492"/>
  <c r="L492"/>
  <c r="M492"/>
  <c r="N492"/>
  <c r="O492"/>
  <c r="P492"/>
  <c r="Q492"/>
  <c r="R492"/>
  <c r="S492"/>
  <c r="T492"/>
  <c r="U492"/>
  <c r="V492"/>
  <c r="W492"/>
  <c r="X492"/>
  <c r="Y492"/>
  <c r="Z492"/>
  <c r="AA492"/>
  <c r="AB492"/>
  <c r="AC492"/>
  <c r="AD492"/>
  <c r="AE492"/>
  <c r="AF492"/>
  <c r="AG492"/>
  <c r="AH492"/>
  <c r="AI492"/>
  <c r="AJ492"/>
  <c r="AK492"/>
  <c r="AL492"/>
  <c r="C493"/>
  <c r="D493"/>
  <c r="F493"/>
  <c r="G493"/>
  <c r="I493"/>
  <c r="J493"/>
  <c r="L493"/>
  <c r="M493"/>
  <c r="N493"/>
  <c r="O493"/>
  <c r="P493"/>
  <c r="Q493"/>
  <c r="R493"/>
  <c r="S493"/>
  <c r="T493"/>
  <c r="U493"/>
  <c r="V493"/>
  <c r="W493"/>
  <c r="X493"/>
  <c r="Y493"/>
  <c r="Z493"/>
  <c r="AA493"/>
  <c r="AB493"/>
  <c r="AC493"/>
  <c r="AD493"/>
  <c r="AE493"/>
  <c r="AF493"/>
  <c r="AG493"/>
  <c r="AH493"/>
  <c r="AI493"/>
  <c r="AJ493"/>
  <c r="AK493"/>
  <c r="AL493"/>
  <c r="C494"/>
  <c r="D494"/>
  <c r="F494"/>
  <c r="G494"/>
  <c r="I494"/>
  <c r="J494"/>
  <c r="L494"/>
  <c r="M494"/>
  <c r="N494"/>
  <c r="O494"/>
  <c r="P494"/>
  <c r="Q494"/>
  <c r="R494"/>
  <c r="S494"/>
  <c r="T494"/>
  <c r="U494"/>
  <c r="V494"/>
  <c r="W494"/>
  <c r="X494"/>
  <c r="Y494"/>
  <c r="Z494"/>
  <c r="AA494"/>
  <c r="AB494"/>
  <c r="AC494"/>
  <c r="AD494"/>
  <c r="AE494"/>
  <c r="AF494"/>
  <c r="AG494"/>
  <c r="AH494"/>
  <c r="AI494"/>
  <c r="AJ494"/>
  <c r="AK494"/>
  <c r="AL494"/>
  <c r="C495"/>
  <c r="D495"/>
  <c r="F495"/>
  <c r="G495"/>
  <c r="I495"/>
  <c r="J495"/>
  <c r="L495"/>
  <c r="M495"/>
  <c r="N495"/>
  <c r="O495"/>
  <c r="P495"/>
  <c r="Q495"/>
  <c r="R495"/>
  <c r="S495"/>
  <c r="T495"/>
  <c r="U495"/>
  <c r="V495"/>
  <c r="W495"/>
  <c r="X495"/>
  <c r="Y495"/>
  <c r="Z495"/>
  <c r="AA495"/>
  <c r="AB495"/>
  <c r="AC495"/>
  <c r="AD495"/>
  <c r="AE495"/>
  <c r="AF495"/>
  <c r="AG495"/>
  <c r="AH495"/>
  <c r="AI495"/>
  <c r="AJ495"/>
  <c r="AK495"/>
  <c r="AL495"/>
  <c r="C498"/>
  <c r="D498"/>
  <c r="F498"/>
  <c r="G498"/>
  <c r="I498"/>
  <c r="J498"/>
  <c r="L498"/>
  <c r="M498"/>
  <c r="N498"/>
  <c r="O498"/>
  <c r="P498"/>
  <c r="Q498"/>
  <c r="R498"/>
  <c r="S498"/>
  <c r="T498"/>
  <c r="U498"/>
  <c r="V498"/>
  <c r="W498"/>
  <c r="X498"/>
  <c r="Y498"/>
  <c r="Z498"/>
  <c r="AA498"/>
  <c r="AB498"/>
  <c r="AC498"/>
  <c r="AD498"/>
  <c r="AE498"/>
  <c r="AF498"/>
  <c r="AG498"/>
  <c r="AH498"/>
  <c r="AI498"/>
  <c r="AJ498"/>
  <c r="AK498"/>
  <c r="AL498"/>
  <c r="C499"/>
  <c r="D499"/>
  <c r="F499"/>
  <c r="G499"/>
  <c r="I499"/>
  <c r="J499"/>
  <c r="L499"/>
  <c r="M499"/>
  <c r="N499"/>
  <c r="O499"/>
  <c r="P499"/>
  <c r="Q499"/>
  <c r="R499"/>
  <c r="S499"/>
  <c r="T499"/>
  <c r="U499"/>
  <c r="V499"/>
  <c r="W499"/>
  <c r="X499"/>
  <c r="Y499"/>
  <c r="Z499"/>
  <c r="AA499"/>
  <c r="AB499"/>
  <c r="AC499"/>
  <c r="AD499"/>
  <c r="AE499"/>
  <c r="AF499"/>
  <c r="AG499"/>
  <c r="AH499"/>
  <c r="AI499"/>
  <c r="AJ499"/>
  <c r="AK499"/>
  <c r="AL499"/>
  <c r="C500"/>
  <c r="D500"/>
  <c r="F500"/>
  <c r="G500"/>
  <c r="I500"/>
  <c r="J500"/>
  <c r="L500"/>
  <c r="M500"/>
  <c r="N500"/>
  <c r="O500"/>
  <c r="P500"/>
  <c r="Q500"/>
  <c r="R500"/>
  <c r="S500"/>
  <c r="T500"/>
  <c r="U500"/>
  <c r="V500"/>
  <c r="W500"/>
  <c r="X500"/>
  <c r="Y500"/>
  <c r="Z500"/>
  <c r="AA500"/>
  <c r="AB500"/>
  <c r="AC500"/>
  <c r="AD500"/>
  <c r="AE500"/>
  <c r="AF500"/>
  <c r="AG500"/>
  <c r="AH500"/>
  <c r="AI500"/>
  <c r="AJ500"/>
  <c r="AK500"/>
  <c r="AL500"/>
  <c r="C501"/>
  <c r="D501"/>
  <c r="F501"/>
  <c r="G501"/>
  <c r="I501"/>
  <c r="J501"/>
  <c r="L501"/>
  <c r="M501"/>
  <c r="N501"/>
  <c r="O501"/>
  <c r="P501"/>
  <c r="Q501"/>
  <c r="R501"/>
  <c r="S501"/>
  <c r="T501"/>
  <c r="U501"/>
  <c r="V501"/>
  <c r="W501"/>
  <c r="X501"/>
  <c r="Y501"/>
  <c r="Z501"/>
  <c r="AA501"/>
  <c r="AB501"/>
  <c r="AC501"/>
  <c r="AD501"/>
  <c r="AE501"/>
  <c r="AF501"/>
  <c r="AG501"/>
  <c r="AH501"/>
  <c r="AI501"/>
  <c r="AJ501"/>
  <c r="AK501"/>
  <c r="AL501"/>
  <c r="C503"/>
  <c r="D503"/>
  <c r="F503"/>
  <c r="G503"/>
  <c r="I503"/>
  <c r="J503"/>
  <c r="L503"/>
  <c r="M503"/>
  <c r="N503"/>
  <c r="O503"/>
  <c r="P503"/>
  <c r="Q503"/>
  <c r="R503"/>
  <c r="S503"/>
  <c r="T503"/>
  <c r="U503"/>
  <c r="V503"/>
  <c r="W503"/>
  <c r="X503"/>
  <c r="Y503"/>
  <c r="Z503"/>
  <c r="AA503"/>
  <c r="AB503"/>
  <c r="AC503"/>
  <c r="AD503"/>
  <c r="AE503"/>
  <c r="AF503"/>
  <c r="AG503"/>
  <c r="AH503"/>
  <c r="AI503"/>
  <c r="AJ503"/>
  <c r="AK503"/>
  <c r="AL503"/>
  <c r="C505"/>
  <c r="D505"/>
  <c r="F505"/>
  <c r="G505"/>
  <c r="I505"/>
  <c r="J505"/>
  <c r="L505"/>
  <c r="M505"/>
  <c r="N505"/>
  <c r="O505"/>
  <c r="P505"/>
  <c r="Q505"/>
  <c r="R505"/>
  <c r="S505"/>
  <c r="T505"/>
  <c r="U505"/>
  <c r="V505"/>
  <c r="W505"/>
  <c r="X505"/>
  <c r="Y505"/>
  <c r="Z505"/>
  <c r="AA505"/>
  <c r="AB505"/>
  <c r="AC505"/>
  <c r="AD505"/>
  <c r="AE505"/>
  <c r="AF505"/>
  <c r="AG505"/>
  <c r="AH505"/>
  <c r="AI505"/>
  <c r="AJ505"/>
  <c r="AK505"/>
  <c r="AL505"/>
  <c r="C506"/>
  <c r="D506"/>
  <c r="F506"/>
  <c r="G506"/>
  <c r="I506"/>
  <c r="J506"/>
  <c r="L506"/>
  <c r="M506"/>
  <c r="N506"/>
  <c r="O506"/>
  <c r="P506"/>
  <c r="Q506"/>
  <c r="R506"/>
  <c r="S506"/>
  <c r="T506"/>
  <c r="U506"/>
  <c r="V506"/>
  <c r="W506"/>
  <c r="X506"/>
  <c r="Y506"/>
  <c r="Z506"/>
  <c r="AA506"/>
  <c r="AB506"/>
  <c r="AC506"/>
  <c r="AD506"/>
  <c r="AE506"/>
  <c r="AF506"/>
  <c r="AG506"/>
  <c r="AH506"/>
  <c r="AI506"/>
  <c r="AJ506"/>
  <c r="AK506"/>
  <c r="AL506"/>
  <c r="C507"/>
  <c r="D507"/>
  <c r="F507"/>
  <c r="G507"/>
  <c r="I507"/>
  <c r="J507"/>
  <c r="L507"/>
  <c r="M507"/>
  <c r="N507"/>
  <c r="O507"/>
  <c r="P507"/>
  <c r="Q507"/>
  <c r="R507"/>
  <c r="S507"/>
  <c r="T507"/>
  <c r="U507"/>
  <c r="V507"/>
  <c r="W507"/>
  <c r="X507"/>
  <c r="Y507"/>
  <c r="Z507"/>
  <c r="AA507"/>
  <c r="AB507"/>
  <c r="AC507"/>
  <c r="AD507"/>
  <c r="AE507"/>
  <c r="AF507"/>
  <c r="AG507"/>
  <c r="AH507"/>
  <c r="AI507"/>
  <c r="AJ507"/>
  <c r="AK507"/>
  <c r="AL507"/>
  <c r="C1201"/>
  <c r="C1231"/>
  <c r="C519"/>
  <c r="D519"/>
  <c r="F519"/>
  <c r="G519"/>
  <c r="I519"/>
  <c r="J519"/>
  <c r="L519"/>
  <c r="M519"/>
  <c r="N519"/>
  <c r="O519"/>
  <c r="P519"/>
  <c r="Q519"/>
  <c r="R519"/>
  <c r="S519"/>
  <c r="T519"/>
  <c r="U519"/>
  <c r="V519"/>
  <c r="W519"/>
  <c r="X519"/>
  <c r="Y519"/>
  <c r="Z519"/>
  <c r="AA519"/>
  <c r="AB519"/>
  <c r="AC519"/>
  <c r="AD519"/>
  <c r="AE519"/>
  <c r="AF519"/>
  <c r="AG519"/>
  <c r="AH519"/>
  <c r="AI519"/>
  <c r="AJ519"/>
  <c r="AK519"/>
  <c r="AL519"/>
  <c r="C520"/>
  <c r="D520"/>
  <c r="F520"/>
  <c r="G520"/>
  <c r="I520"/>
  <c r="J520"/>
  <c r="L520"/>
  <c r="M520"/>
  <c r="N520"/>
  <c r="O520"/>
  <c r="P520"/>
  <c r="Q520"/>
  <c r="R520"/>
  <c r="S520"/>
  <c r="T520"/>
  <c r="U520"/>
  <c r="V520"/>
  <c r="W520"/>
  <c r="X520"/>
  <c r="Y520"/>
  <c r="Z520"/>
  <c r="AA520"/>
  <c r="AB520"/>
  <c r="AC520"/>
  <c r="AD520"/>
  <c r="AE520"/>
  <c r="AF520"/>
  <c r="AG520"/>
  <c r="AH520"/>
  <c r="AI520"/>
  <c r="AJ520"/>
  <c r="AK520"/>
  <c r="AL520"/>
  <c r="C521"/>
  <c r="D521"/>
  <c r="F521"/>
  <c r="G521"/>
  <c r="I521"/>
  <c r="J521"/>
  <c r="L521"/>
  <c r="M521"/>
  <c r="N521"/>
  <c r="O521"/>
  <c r="P521"/>
  <c r="Q521"/>
  <c r="R521"/>
  <c r="S521"/>
  <c r="T521"/>
  <c r="U521"/>
  <c r="V521"/>
  <c r="W521"/>
  <c r="X521"/>
  <c r="Y521"/>
  <c r="Z521"/>
  <c r="AA521"/>
  <c r="AB521"/>
  <c r="AC521"/>
  <c r="AD521"/>
  <c r="AE521"/>
  <c r="AF521"/>
  <c r="AG521"/>
  <c r="AH521"/>
  <c r="AI521"/>
  <c r="AJ521"/>
  <c r="AK521"/>
  <c r="AL521"/>
  <c r="C522"/>
  <c r="D522"/>
  <c r="F522"/>
  <c r="G522"/>
  <c r="I522"/>
  <c r="J522"/>
  <c r="L522"/>
  <c r="M522"/>
  <c r="N522"/>
  <c r="O522"/>
  <c r="P522"/>
  <c r="Q522"/>
  <c r="R522"/>
  <c r="S522"/>
  <c r="T522"/>
  <c r="U522"/>
  <c r="V522"/>
  <c r="W522"/>
  <c r="X522"/>
  <c r="Y522"/>
  <c r="Z522"/>
  <c r="AA522"/>
  <c r="AB522"/>
  <c r="AC522"/>
  <c r="AD522"/>
  <c r="AE522"/>
  <c r="AF522"/>
  <c r="AG522"/>
  <c r="AH522"/>
  <c r="AI522"/>
  <c r="AJ522"/>
  <c r="AK522"/>
  <c r="AL522"/>
  <c r="C523"/>
  <c r="D523"/>
  <c r="F523"/>
  <c r="G523"/>
  <c r="I523"/>
  <c r="J523"/>
  <c r="L523"/>
  <c r="M523"/>
  <c r="N523"/>
  <c r="O523"/>
  <c r="P523"/>
  <c r="Q523"/>
  <c r="R523"/>
  <c r="S523"/>
  <c r="T523"/>
  <c r="U523"/>
  <c r="V523"/>
  <c r="W523"/>
  <c r="X523"/>
  <c r="Y523"/>
  <c r="Z523"/>
  <c r="AA523"/>
  <c r="AB523"/>
  <c r="AC523"/>
  <c r="AD523"/>
  <c r="AE523"/>
  <c r="AF523"/>
  <c r="AG523"/>
  <c r="AH523"/>
  <c r="AI523"/>
  <c r="AJ523"/>
  <c r="AK523"/>
  <c r="AL523"/>
  <c r="C526"/>
  <c r="D526"/>
  <c r="F526"/>
  <c r="G526"/>
  <c r="I526"/>
  <c r="J526"/>
  <c r="L526"/>
  <c r="M526"/>
  <c r="N526"/>
  <c r="O526"/>
  <c r="P526"/>
  <c r="Q526"/>
  <c r="R526"/>
  <c r="S526"/>
  <c r="T526"/>
  <c r="U526"/>
  <c r="V526"/>
  <c r="W526"/>
  <c r="X526"/>
  <c r="Y526"/>
  <c r="Z526"/>
  <c r="AA526"/>
  <c r="AB526"/>
  <c r="AC526"/>
  <c r="AD526"/>
  <c r="AE526"/>
  <c r="AF526"/>
  <c r="AG526"/>
  <c r="AH526"/>
  <c r="AI526"/>
  <c r="AJ526"/>
  <c r="AK526"/>
  <c r="AL526"/>
  <c r="C527"/>
  <c r="D527"/>
  <c r="F527"/>
  <c r="G527"/>
  <c r="I527"/>
  <c r="J527"/>
  <c r="L527"/>
  <c r="M527"/>
  <c r="N527"/>
  <c r="O527"/>
  <c r="P527"/>
  <c r="Q527"/>
  <c r="R527"/>
  <c r="S527"/>
  <c r="T527"/>
  <c r="U527"/>
  <c r="V527"/>
  <c r="W527"/>
  <c r="X527"/>
  <c r="Y527"/>
  <c r="Z527"/>
  <c r="AA527"/>
  <c r="AB527"/>
  <c r="AC527"/>
  <c r="AD527"/>
  <c r="AE527"/>
  <c r="AF527"/>
  <c r="AG527"/>
  <c r="AH527"/>
  <c r="AI527"/>
  <c r="AJ527"/>
  <c r="AK527"/>
  <c r="AL527"/>
  <c r="C528"/>
  <c r="D528"/>
  <c r="F528"/>
  <c r="G528"/>
  <c r="I528"/>
  <c r="J528"/>
  <c r="L528"/>
  <c r="M528"/>
  <c r="N528"/>
  <c r="O528"/>
  <c r="P528"/>
  <c r="Q528"/>
  <c r="R528"/>
  <c r="S528"/>
  <c r="T528"/>
  <c r="U528"/>
  <c r="V528"/>
  <c r="W528"/>
  <c r="X528"/>
  <c r="Y528"/>
  <c r="Z528"/>
  <c r="AA528"/>
  <c r="AB528"/>
  <c r="AC528"/>
  <c r="AD528"/>
  <c r="AE528"/>
  <c r="AF528"/>
  <c r="AG528"/>
  <c r="AH528"/>
  <c r="AI528"/>
  <c r="AJ528"/>
  <c r="AK528"/>
  <c r="AL528"/>
  <c r="C529"/>
  <c r="D529"/>
  <c r="F529"/>
  <c r="G529"/>
  <c r="I529"/>
  <c r="J529"/>
  <c r="L529"/>
  <c r="M529"/>
  <c r="N529"/>
  <c r="O529"/>
  <c r="P529"/>
  <c r="Q529"/>
  <c r="R529"/>
  <c r="S529"/>
  <c r="T529"/>
  <c r="U529"/>
  <c r="V529"/>
  <c r="W529"/>
  <c r="X529"/>
  <c r="Y529"/>
  <c r="Z529"/>
  <c r="AA529"/>
  <c r="AB529"/>
  <c r="AC529"/>
  <c r="AD529"/>
  <c r="AE529"/>
  <c r="AF529"/>
  <c r="AG529"/>
  <c r="AH529"/>
  <c r="AI529"/>
  <c r="AJ529"/>
  <c r="AK529"/>
  <c r="AL529"/>
  <c r="C531"/>
  <c r="D531"/>
  <c r="F531"/>
  <c r="G531"/>
  <c r="I531"/>
  <c r="J531"/>
  <c r="L531"/>
  <c r="M531"/>
  <c r="N531"/>
  <c r="O531"/>
  <c r="P531"/>
  <c r="Q531"/>
  <c r="R531"/>
  <c r="S531"/>
  <c r="T531"/>
  <c r="U531"/>
  <c r="V531"/>
  <c r="W531"/>
  <c r="X531"/>
  <c r="Y531"/>
  <c r="Z531"/>
  <c r="AA531"/>
  <c r="AB531"/>
  <c r="AC531"/>
  <c r="AD531"/>
  <c r="AE531"/>
  <c r="AF531"/>
  <c r="AG531"/>
  <c r="AH531"/>
  <c r="AI531"/>
  <c r="AJ531"/>
  <c r="AK531"/>
  <c r="AL531"/>
  <c r="C533"/>
  <c r="D533"/>
  <c r="F533"/>
  <c r="G533"/>
  <c r="I533"/>
  <c r="J533"/>
  <c r="L533"/>
  <c r="M533"/>
  <c r="N533"/>
  <c r="O533"/>
  <c r="P533"/>
  <c r="Q533"/>
  <c r="R533"/>
  <c r="S533"/>
  <c r="T533"/>
  <c r="U533"/>
  <c r="V533"/>
  <c r="W533"/>
  <c r="X533"/>
  <c r="Y533"/>
  <c r="Z533"/>
  <c r="AA533"/>
  <c r="AB533"/>
  <c r="AC533"/>
  <c r="AD533"/>
  <c r="AE533"/>
  <c r="AF533"/>
  <c r="AG533"/>
  <c r="AH533"/>
  <c r="AI533"/>
  <c r="AJ533"/>
  <c r="AK533"/>
  <c r="AL533"/>
  <c r="C534"/>
  <c r="D534"/>
  <c r="F534"/>
  <c r="G534"/>
  <c r="I534"/>
  <c r="J534"/>
  <c r="L534"/>
  <c r="M534"/>
  <c r="N534"/>
  <c r="O534"/>
  <c r="P534"/>
  <c r="Q534"/>
  <c r="R534"/>
  <c r="S534"/>
  <c r="T534"/>
  <c r="U534"/>
  <c r="V534"/>
  <c r="W534"/>
  <c r="X534"/>
  <c r="Y534"/>
  <c r="Z534"/>
  <c r="AA534"/>
  <c r="AB534"/>
  <c r="AC534"/>
  <c r="AD534"/>
  <c r="AE534"/>
  <c r="AF534"/>
  <c r="AG534"/>
  <c r="AH534"/>
  <c r="AI534"/>
  <c r="AJ534"/>
  <c r="AK534"/>
  <c r="AL534"/>
  <c r="C535"/>
  <c r="D535"/>
  <c r="F535"/>
  <c r="G535"/>
  <c r="I535"/>
  <c r="J535"/>
  <c r="L535"/>
  <c r="M535"/>
  <c r="N535"/>
  <c r="O535"/>
  <c r="P535"/>
  <c r="Q535"/>
  <c r="R535"/>
  <c r="S535"/>
  <c r="T535"/>
  <c r="U535"/>
  <c r="V535"/>
  <c r="W535"/>
  <c r="X535"/>
  <c r="Y535"/>
  <c r="Z535"/>
  <c r="AA535"/>
  <c r="AB535"/>
  <c r="AC535"/>
  <c r="AD535"/>
  <c r="AE535"/>
  <c r="AF535"/>
  <c r="AG535"/>
  <c r="AH535"/>
  <c r="AI535"/>
  <c r="AJ535"/>
  <c r="AK535"/>
  <c r="AL535"/>
  <c r="C1202"/>
  <c r="D1202"/>
  <c r="C406"/>
  <c r="D406"/>
  <c r="F406"/>
  <c r="G406"/>
  <c r="I406"/>
  <c r="J406"/>
  <c r="L406"/>
  <c r="M406"/>
  <c r="N406"/>
  <c r="O406"/>
  <c r="P406"/>
  <c r="Q406"/>
  <c r="R406"/>
  <c r="S406"/>
  <c r="T406"/>
  <c r="U406"/>
  <c r="V406"/>
  <c r="W406"/>
  <c r="X406"/>
  <c r="Y406"/>
  <c r="Z406"/>
  <c r="AA406"/>
  <c r="AB406"/>
  <c r="AC406"/>
  <c r="AD406"/>
  <c r="AE406"/>
  <c r="AF406"/>
  <c r="AG406"/>
  <c r="AH406"/>
  <c r="AI406"/>
  <c r="AJ406"/>
  <c r="AK406"/>
  <c r="AL406"/>
  <c r="C407"/>
  <c r="D407"/>
  <c r="F407"/>
  <c r="G407"/>
  <c r="D1198"/>
  <c r="I407"/>
  <c r="J407"/>
  <c r="L407"/>
  <c r="M407"/>
  <c r="N407"/>
  <c r="O407"/>
  <c r="P407"/>
  <c r="Q407"/>
  <c r="R407"/>
  <c r="S407"/>
  <c r="T407"/>
  <c r="U407"/>
  <c r="V407"/>
  <c r="W407"/>
  <c r="X407"/>
  <c r="Y407"/>
  <c r="Z407"/>
  <c r="AA407"/>
  <c r="AB407"/>
  <c r="AC407"/>
  <c r="AD407"/>
  <c r="AE407"/>
  <c r="AF407"/>
  <c r="AG407"/>
  <c r="AH407"/>
  <c r="AI407"/>
  <c r="AJ407"/>
  <c r="AK407"/>
  <c r="AL407"/>
  <c r="C408"/>
  <c r="D408"/>
  <c r="F408"/>
  <c r="G408"/>
  <c r="I408"/>
  <c r="J408"/>
  <c r="L408"/>
  <c r="M408"/>
  <c r="N408"/>
  <c r="O408"/>
  <c r="P408"/>
  <c r="Q408"/>
  <c r="R408"/>
  <c r="S408"/>
  <c r="T408"/>
  <c r="U408"/>
  <c r="V408"/>
  <c r="W408"/>
  <c r="X408"/>
  <c r="Y408"/>
  <c r="Z408"/>
  <c r="AA408"/>
  <c r="AB408"/>
  <c r="AC408"/>
  <c r="AD408"/>
  <c r="AE408"/>
  <c r="AF408"/>
  <c r="AG408"/>
  <c r="AH408"/>
  <c r="AI408"/>
  <c r="AJ408"/>
  <c r="AK408"/>
  <c r="AL408"/>
  <c r="C409"/>
  <c r="D409"/>
  <c r="F409"/>
  <c r="G409"/>
  <c r="I409"/>
  <c r="J409"/>
  <c r="L409"/>
  <c r="M409"/>
  <c r="N409"/>
  <c r="O409"/>
  <c r="P409"/>
  <c r="Q409"/>
  <c r="R409"/>
  <c r="S409"/>
  <c r="T409"/>
  <c r="U409"/>
  <c r="V409"/>
  <c r="W409"/>
  <c r="X409"/>
  <c r="Y409"/>
  <c r="Z409"/>
  <c r="AA409"/>
  <c r="AB409"/>
  <c r="AC409"/>
  <c r="AD409"/>
  <c r="AE409"/>
  <c r="AF409"/>
  <c r="AG409"/>
  <c r="AH409"/>
  <c r="AI409"/>
  <c r="AJ409"/>
  <c r="AK409"/>
  <c r="AL409"/>
  <c r="C410"/>
  <c r="D410"/>
  <c r="F410"/>
  <c r="G410"/>
  <c r="I410"/>
  <c r="J410"/>
  <c r="L410"/>
  <c r="M410"/>
  <c r="N410"/>
  <c r="O410"/>
  <c r="P410"/>
  <c r="Q410"/>
  <c r="R410"/>
  <c r="S410"/>
  <c r="T410"/>
  <c r="U410"/>
  <c r="V410"/>
  <c r="W410"/>
  <c r="X410"/>
  <c r="Y410"/>
  <c r="Z410"/>
  <c r="AA410"/>
  <c r="AB410"/>
  <c r="AC410"/>
  <c r="AD410"/>
  <c r="AE410"/>
  <c r="AF410"/>
  <c r="AG410"/>
  <c r="AH410"/>
  <c r="AI410"/>
  <c r="AJ410"/>
  <c r="AK410"/>
  <c r="AL410"/>
  <c r="C413"/>
  <c r="D413"/>
  <c r="F413"/>
  <c r="G413"/>
  <c r="I413"/>
  <c r="J413"/>
  <c r="L413"/>
  <c r="M413"/>
  <c r="N413"/>
  <c r="O413"/>
  <c r="P413"/>
  <c r="Q413"/>
  <c r="R413"/>
  <c r="S413"/>
  <c r="T413"/>
  <c r="U413"/>
  <c r="V413"/>
  <c r="W413"/>
  <c r="X413"/>
  <c r="Y413"/>
  <c r="Z413"/>
  <c r="AA413"/>
  <c r="AB413"/>
  <c r="AC413"/>
  <c r="AD413"/>
  <c r="AE413"/>
  <c r="AF413"/>
  <c r="AG413"/>
  <c r="AH413"/>
  <c r="AI413"/>
  <c r="AJ413"/>
  <c r="AK413"/>
  <c r="AL413"/>
  <c r="C414"/>
  <c r="D414"/>
  <c r="F414"/>
  <c r="G414"/>
  <c r="I414"/>
  <c r="J414"/>
  <c r="L414"/>
  <c r="M414"/>
  <c r="N414"/>
  <c r="O414"/>
  <c r="P414"/>
  <c r="Q414"/>
  <c r="R414"/>
  <c r="S414"/>
  <c r="T414"/>
  <c r="U414"/>
  <c r="V414"/>
  <c r="W414"/>
  <c r="X414"/>
  <c r="Y414"/>
  <c r="Z414"/>
  <c r="AA414"/>
  <c r="AB414"/>
  <c r="AC414"/>
  <c r="AD414"/>
  <c r="AE414"/>
  <c r="AF414"/>
  <c r="AG414"/>
  <c r="AH414"/>
  <c r="AI414"/>
  <c r="AJ414"/>
  <c r="AK414"/>
  <c r="AL414"/>
  <c r="C415"/>
  <c r="D415"/>
  <c r="F415"/>
  <c r="G415"/>
  <c r="I415"/>
  <c r="J415"/>
  <c r="L415"/>
  <c r="M415"/>
  <c r="N415"/>
  <c r="O415"/>
  <c r="P415"/>
  <c r="Q415"/>
  <c r="R415"/>
  <c r="S415"/>
  <c r="T415"/>
  <c r="U415"/>
  <c r="V415"/>
  <c r="W415"/>
  <c r="X415"/>
  <c r="Y415"/>
  <c r="Z415"/>
  <c r="AA415"/>
  <c r="AB415"/>
  <c r="AC415"/>
  <c r="AD415"/>
  <c r="AE415"/>
  <c r="AF415"/>
  <c r="AG415"/>
  <c r="AH415"/>
  <c r="AI415"/>
  <c r="AJ415"/>
  <c r="AK415"/>
  <c r="AL415"/>
  <c r="C416"/>
  <c r="D416"/>
  <c r="F416"/>
  <c r="G416"/>
  <c r="I416"/>
  <c r="J416"/>
  <c r="L416"/>
  <c r="M416"/>
  <c r="N416"/>
  <c r="O416"/>
  <c r="P416"/>
  <c r="Q416"/>
  <c r="R416"/>
  <c r="S416"/>
  <c r="T416"/>
  <c r="U416"/>
  <c r="V416"/>
  <c r="W416"/>
  <c r="X416"/>
  <c r="Y416"/>
  <c r="Z416"/>
  <c r="AA416"/>
  <c r="AB416"/>
  <c r="AC416"/>
  <c r="AD416"/>
  <c r="AE416"/>
  <c r="AF416"/>
  <c r="AG416"/>
  <c r="AH416"/>
  <c r="AI416"/>
  <c r="AJ416"/>
  <c r="AK416"/>
  <c r="AL416"/>
  <c r="C418"/>
  <c r="D418"/>
  <c r="F418"/>
  <c r="G418"/>
  <c r="I418"/>
  <c r="J418"/>
  <c r="L418"/>
  <c r="M418"/>
  <c r="N418"/>
  <c r="O418"/>
  <c r="P418"/>
  <c r="Q418"/>
  <c r="R418"/>
  <c r="S418"/>
  <c r="T418"/>
  <c r="U418"/>
  <c r="V418"/>
  <c r="W418"/>
  <c r="X418"/>
  <c r="Y418"/>
  <c r="Z418"/>
  <c r="AA418"/>
  <c r="AB418"/>
  <c r="AC418"/>
  <c r="AD418"/>
  <c r="AE418"/>
  <c r="AF418"/>
  <c r="AG418"/>
  <c r="AH418"/>
  <c r="AI418"/>
  <c r="AJ418"/>
  <c r="AK418"/>
  <c r="AL418"/>
  <c r="C420"/>
  <c r="D420"/>
  <c r="F420"/>
  <c r="G420"/>
  <c r="I420"/>
  <c r="J420"/>
  <c r="L420"/>
  <c r="M420"/>
  <c r="N420"/>
  <c r="O420"/>
  <c r="P420"/>
  <c r="Q420"/>
  <c r="R420"/>
  <c r="S420"/>
  <c r="T420"/>
  <c r="U420"/>
  <c r="V420"/>
  <c r="W420"/>
  <c r="X420"/>
  <c r="Y420"/>
  <c r="Z420"/>
  <c r="AA420"/>
  <c r="AB420"/>
  <c r="AC420"/>
  <c r="AD420"/>
  <c r="AE420"/>
  <c r="AF420"/>
  <c r="AG420"/>
  <c r="AH420"/>
  <c r="AI420"/>
  <c r="AJ420"/>
  <c r="AK420"/>
  <c r="AL420"/>
  <c r="C421"/>
  <c r="D421"/>
  <c r="F421"/>
  <c r="G421"/>
  <c r="I421"/>
  <c r="J421"/>
  <c r="L421"/>
  <c r="M421"/>
  <c r="N421"/>
  <c r="O421"/>
  <c r="P421"/>
  <c r="Q421"/>
  <c r="R421"/>
  <c r="S421"/>
  <c r="T421"/>
  <c r="U421"/>
  <c r="V421"/>
  <c r="W421"/>
  <c r="X421"/>
  <c r="Y421"/>
  <c r="Z421"/>
  <c r="AA421"/>
  <c r="AB421"/>
  <c r="AC421"/>
  <c r="AD421"/>
  <c r="AE421"/>
  <c r="AF421"/>
  <c r="AG421"/>
  <c r="AH421"/>
  <c r="AI421"/>
  <c r="AJ421"/>
  <c r="AK421"/>
  <c r="AL421"/>
  <c r="C422"/>
  <c r="D422"/>
  <c r="F422"/>
  <c r="G422"/>
  <c r="I422"/>
  <c r="J422"/>
  <c r="L422"/>
  <c r="M422"/>
  <c r="N422"/>
  <c r="O422"/>
  <c r="P422"/>
  <c r="Q422"/>
  <c r="R422"/>
  <c r="S422"/>
  <c r="T422"/>
  <c r="U422"/>
  <c r="V422"/>
  <c r="W422"/>
  <c r="X422"/>
  <c r="Y422"/>
  <c r="Z422"/>
  <c r="AA422"/>
  <c r="AB422"/>
  <c r="AC422"/>
  <c r="AD422"/>
  <c r="AE422"/>
  <c r="AF422"/>
  <c r="AG422"/>
  <c r="AH422"/>
  <c r="AI422"/>
  <c r="AJ422"/>
  <c r="AK422"/>
  <c r="AL422"/>
  <c r="C1198"/>
  <c r="C1228"/>
  <c r="C715"/>
  <c r="D715"/>
  <c r="F715"/>
  <c r="G715"/>
  <c r="I715"/>
  <c r="J715"/>
  <c r="L715"/>
  <c r="M715"/>
  <c r="N715"/>
  <c r="O715"/>
  <c r="P715"/>
  <c r="Q715"/>
  <c r="R715"/>
  <c r="S715"/>
  <c r="T715"/>
  <c r="U715"/>
  <c r="V715"/>
  <c r="W715"/>
  <c r="X715"/>
  <c r="Y715"/>
  <c r="Z715"/>
  <c r="AA715"/>
  <c r="AB715"/>
  <c r="AC715"/>
  <c r="AD715"/>
  <c r="AE715"/>
  <c r="AF715"/>
  <c r="AG715"/>
  <c r="AH715"/>
  <c r="AI715"/>
  <c r="AJ715"/>
  <c r="AK715"/>
  <c r="AL715"/>
  <c r="C716"/>
  <c r="D716"/>
  <c r="F716"/>
  <c r="G716"/>
  <c r="I716"/>
  <c r="J716"/>
  <c r="L716"/>
  <c r="M716"/>
  <c r="N716"/>
  <c r="O716"/>
  <c r="P716"/>
  <c r="Q716"/>
  <c r="R716"/>
  <c r="S716"/>
  <c r="T716"/>
  <c r="U716"/>
  <c r="V716"/>
  <c r="W716"/>
  <c r="X716"/>
  <c r="Y716"/>
  <c r="Z716"/>
  <c r="AA716"/>
  <c r="AB716"/>
  <c r="AC716"/>
  <c r="AD716"/>
  <c r="AE716"/>
  <c r="AF716"/>
  <c r="AG716"/>
  <c r="AH716"/>
  <c r="AI716"/>
  <c r="AJ716"/>
  <c r="AK716"/>
  <c r="AL716"/>
  <c r="C717"/>
  <c r="D717"/>
  <c r="F717"/>
  <c r="G717"/>
  <c r="I717"/>
  <c r="J717"/>
  <c r="L717"/>
  <c r="M717"/>
  <c r="N717"/>
  <c r="O717"/>
  <c r="P717"/>
  <c r="Q717"/>
  <c r="R717"/>
  <c r="S717"/>
  <c r="T717"/>
  <c r="U717"/>
  <c r="V717"/>
  <c r="W717"/>
  <c r="X717"/>
  <c r="Y717"/>
  <c r="Z717"/>
  <c r="AA717"/>
  <c r="AB717"/>
  <c r="AC717"/>
  <c r="AD717"/>
  <c r="AE717"/>
  <c r="AF717"/>
  <c r="AG717"/>
  <c r="AH717"/>
  <c r="AI717"/>
  <c r="AJ717"/>
  <c r="AK717"/>
  <c r="AL717"/>
  <c r="C718"/>
  <c r="D718"/>
  <c r="F718"/>
  <c r="G718"/>
  <c r="I718"/>
  <c r="J718"/>
  <c r="L718"/>
  <c r="M718"/>
  <c r="N718"/>
  <c r="O718"/>
  <c r="P718"/>
  <c r="Q718"/>
  <c r="R718"/>
  <c r="S718"/>
  <c r="T718"/>
  <c r="U718"/>
  <c r="V718"/>
  <c r="W718"/>
  <c r="X718"/>
  <c r="Y718"/>
  <c r="Z718"/>
  <c r="AA718"/>
  <c r="AB718"/>
  <c r="AC718"/>
  <c r="AD718"/>
  <c r="AE718"/>
  <c r="AF718"/>
  <c r="AG718"/>
  <c r="AH718"/>
  <c r="AI718"/>
  <c r="AJ718"/>
  <c r="AK718"/>
  <c r="AL718"/>
  <c r="C719"/>
  <c r="D719"/>
  <c r="F719"/>
  <c r="G719"/>
  <c r="I719"/>
  <c r="J719"/>
  <c r="L719"/>
  <c r="M719"/>
  <c r="N719"/>
  <c r="O719"/>
  <c r="P719"/>
  <c r="Q719"/>
  <c r="R719"/>
  <c r="S719"/>
  <c r="T719"/>
  <c r="U719"/>
  <c r="V719"/>
  <c r="W719"/>
  <c r="X719"/>
  <c r="Y719"/>
  <c r="Z719"/>
  <c r="AA719"/>
  <c r="AB719"/>
  <c r="AC719"/>
  <c r="AD719"/>
  <c r="AE719"/>
  <c r="AF719"/>
  <c r="AG719"/>
  <c r="AH719"/>
  <c r="AI719"/>
  <c r="AJ719"/>
  <c r="AK719"/>
  <c r="AL719"/>
  <c r="C722"/>
  <c r="D722"/>
  <c r="F722"/>
  <c r="G722"/>
  <c r="I722"/>
  <c r="J722"/>
  <c r="L722"/>
  <c r="M722"/>
  <c r="N722"/>
  <c r="O722"/>
  <c r="P722"/>
  <c r="Q722"/>
  <c r="R722"/>
  <c r="S722"/>
  <c r="T722"/>
  <c r="U722"/>
  <c r="V722"/>
  <c r="W722"/>
  <c r="X722"/>
  <c r="Y722"/>
  <c r="Z722"/>
  <c r="AA722"/>
  <c r="AB722"/>
  <c r="AC722"/>
  <c r="AD722"/>
  <c r="AE722"/>
  <c r="AF722"/>
  <c r="AG722"/>
  <c r="AH722"/>
  <c r="AI722"/>
  <c r="AJ722"/>
  <c r="AK722"/>
  <c r="AL722"/>
  <c r="C723"/>
  <c r="D723"/>
  <c r="F723"/>
  <c r="G723"/>
  <c r="I723"/>
  <c r="J723"/>
  <c r="L723"/>
  <c r="M723"/>
  <c r="N723"/>
  <c r="O723"/>
  <c r="P723"/>
  <c r="Q723"/>
  <c r="R723"/>
  <c r="S723"/>
  <c r="T723"/>
  <c r="U723"/>
  <c r="V723"/>
  <c r="W723"/>
  <c r="X723"/>
  <c r="Y723"/>
  <c r="Z723"/>
  <c r="AA723"/>
  <c r="AB723"/>
  <c r="AC723"/>
  <c r="AD723"/>
  <c r="AE723"/>
  <c r="AF723"/>
  <c r="AG723"/>
  <c r="AH723"/>
  <c r="AI723"/>
  <c r="AJ723"/>
  <c r="AK723"/>
  <c r="AL723"/>
  <c r="C724"/>
  <c r="D724"/>
  <c r="F724"/>
  <c r="G724"/>
  <c r="I724"/>
  <c r="J724"/>
  <c r="L724"/>
  <c r="M724"/>
  <c r="N724"/>
  <c r="O724"/>
  <c r="P724"/>
  <c r="Q724"/>
  <c r="R724"/>
  <c r="S724"/>
  <c r="T724"/>
  <c r="U724"/>
  <c r="V724"/>
  <c r="W724"/>
  <c r="X724"/>
  <c r="Y724"/>
  <c r="Z724"/>
  <c r="AA724"/>
  <c r="AB724"/>
  <c r="AC724"/>
  <c r="AD724"/>
  <c r="AE724"/>
  <c r="AF724"/>
  <c r="AG724"/>
  <c r="AH724"/>
  <c r="AI724"/>
  <c r="AJ724"/>
  <c r="AK724"/>
  <c r="AL724"/>
  <c r="C725"/>
  <c r="D725"/>
  <c r="F725"/>
  <c r="G725"/>
  <c r="I725"/>
  <c r="J725"/>
  <c r="L725"/>
  <c r="M725"/>
  <c r="N725"/>
  <c r="O725"/>
  <c r="P725"/>
  <c r="Q725"/>
  <c r="R725"/>
  <c r="S725"/>
  <c r="T725"/>
  <c r="U725"/>
  <c r="V725"/>
  <c r="W725"/>
  <c r="X725"/>
  <c r="Y725"/>
  <c r="Z725"/>
  <c r="AA725"/>
  <c r="AB725"/>
  <c r="AC725"/>
  <c r="AD725"/>
  <c r="AE725"/>
  <c r="AF725"/>
  <c r="AG725"/>
  <c r="AH725"/>
  <c r="AI725"/>
  <c r="AJ725"/>
  <c r="AK725"/>
  <c r="AL725"/>
  <c r="C727"/>
  <c r="D727"/>
  <c r="F727"/>
  <c r="G727"/>
  <c r="I727"/>
  <c r="J727"/>
  <c r="L727"/>
  <c r="M727"/>
  <c r="N727"/>
  <c r="O727"/>
  <c r="P727"/>
  <c r="Q727"/>
  <c r="R727"/>
  <c r="S727"/>
  <c r="T727"/>
  <c r="U727"/>
  <c r="V727"/>
  <c r="W727"/>
  <c r="X727"/>
  <c r="Y727"/>
  <c r="Z727"/>
  <c r="AA727"/>
  <c r="AB727"/>
  <c r="AC727"/>
  <c r="AD727"/>
  <c r="AE727"/>
  <c r="AF727"/>
  <c r="AG727"/>
  <c r="AH727"/>
  <c r="AI727"/>
  <c r="AJ727"/>
  <c r="AK727"/>
  <c r="AL727"/>
  <c r="C729"/>
  <c r="D729"/>
  <c r="F729"/>
  <c r="G729"/>
  <c r="I729"/>
  <c r="J729"/>
  <c r="L729"/>
  <c r="M729"/>
  <c r="N729"/>
  <c r="O729"/>
  <c r="P729"/>
  <c r="Q729"/>
  <c r="R729"/>
  <c r="S729"/>
  <c r="T729"/>
  <c r="U729"/>
  <c r="V729"/>
  <c r="W729"/>
  <c r="X729"/>
  <c r="Y729"/>
  <c r="Z729"/>
  <c r="AA729"/>
  <c r="AB729"/>
  <c r="AC729"/>
  <c r="AD729"/>
  <c r="AE729"/>
  <c r="AF729"/>
  <c r="AG729"/>
  <c r="AH729"/>
  <c r="AI729"/>
  <c r="AJ729"/>
  <c r="AK729"/>
  <c r="AL729"/>
  <c r="C730"/>
  <c r="D730"/>
  <c r="F730"/>
  <c r="G730"/>
  <c r="I730"/>
  <c r="J730"/>
  <c r="L730"/>
  <c r="M730"/>
  <c r="N730"/>
  <c r="O730"/>
  <c r="P730"/>
  <c r="Q730"/>
  <c r="R730"/>
  <c r="S730"/>
  <c r="T730"/>
  <c r="U730"/>
  <c r="V730"/>
  <c r="W730"/>
  <c r="X730"/>
  <c r="Y730"/>
  <c r="Z730"/>
  <c r="AA730"/>
  <c r="AB730"/>
  <c r="AC730"/>
  <c r="AD730"/>
  <c r="AE730"/>
  <c r="AF730"/>
  <c r="AG730"/>
  <c r="AH730"/>
  <c r="AI730"/>
  <c r="AJ730"/>
  <c r="AK730"/>
  <c r="AL730"/>
  <c r="C731"/>
  <c r="D731"/>
  <c r="F731"/>
  <c r="G731"/>
  <c r="I731"/>
  <c r="J731"/>
  <c r="L731"/>
  <c r="M731"/>
  <c r="N731"/>
  <c r="O731"/>
  <c r="P731"/>
  <c r="Q731"/>
  <c r="R731"/>
  <c r="S731"/>
  <c r="T731"/>
  <c r="U731"/>
  <c r="V731"/>
  <c r="W731"/>
  <c r="X731"/>
  <c r="Y731"/>
  <c r="Z731"/>
  <c r="AA731"/>
  <c r="AB731"/>
  <c r="AC731"/>
  <c r="AD731"/>
  <c r="AE731"/>
  <c r="AF731"/>
  <c r="AG731"/>
  <c r="AH731"/>
  <c r="AI731"/>
  <c r="AJ731"/>
  <c r="AK731"/>
  <c r="AL731"/>
  <c r="C1189"/>
  <c r="C1195"/>
  <c r="C1196"/>
  <c r="C1197"/>
  <c r="C1203"/>
  <c r="C1204"/>
  <c r="C1210"/>
  <c r="D1212"/>
  <c r="C1225"/>
  <c r="C1226"/>
  <c r="C1233"/>
  <c r="C1240"/>
  <c r="C52" l="1"/>
  <c r="AK53"/>
  <c r="BU53" s="1"/>
  <c r="AG53"/>
  <c r="BQ53" s="1"/>
  <c r="AC53"/>
  <c r="BM53" s="1"/>
  <c r="Y53"/>
  <c r="BI53" s="1"/>
  <c r="U53"/>
  <c r="Q53"/>
  <c r="BA53" s="1"/>
  <c r="M53"/>
  <c r="G53"/>
  <c r="AQ53" s="1"/>
  <c r="AJ53"/>
  <c r="BT53" s="1"/>
  <c r="AF53"/>
  <c r="BP53" s="1"/>
  <c r="AB53"/>
  <c r="BL53" s="1"/>
  <c r="X53"/>
  <c r="BH53" s="1"/>
  <c r="T53"/>
  <c r="BD53" s="1"/>
  <c r="P53"/>
  <c r="AZ53" s="1"/>
  <c r="L53"/>
  <c r="AV53" s="1"/>
  <c r="F53"/>
  <c r="AP53" s="1"/>
  <c r="AI53"/>
  <c r="BS53" s="1"/>
  <c r="AE53"/>
  <c r="BO53" s="1"/>
  <c r="AA53"/>
  <c r="W53"/>
  <c r="BG53" s="1"/>
  <c r="S53"/>
  <c r="BC53" s="1"/>
  <c r="O53"/>
  <c r="AY53" s="1"/>
  <c r="J53"/>
  <c r="AT53" s="1"/>
  <c r="D53"/>
  <c r="AN53" s="1"/>
  <c r="AL53"/>
  <c r="BV53" s="1"/>
  <c r="AH53"/>
  <c r="BR53" s="1"/>
  <c r="AD53"/>
  <c r="BN53" s="1"/>
  <c r="Z53"/>
  <c r="BJ53" s="1"/>
  <c r="V53"/>
  <c r="BF53" s="1"/>
  <c r="R53"/>
  <c r="BB53" s="1"/>
  <c r="N53"/>
  <c r="AX53" s="1"/>
  <c r="I53"/>
  <c r="AS53" s="1"/>
  <c r="C53"/>
  <c r="AM53" s="1"/>
  <c r="H313"/>
  <c r="H875" s="1"/>
  <c r="D1220" s="1"/>
  <c r="H312"/>
  <c r="H840" s="1"/>
  <c r="D1190" s="1"/>
  <c r="E312"/>
  <c r="E840" s="1"/>
  <c r="C1190" s="1"/>
  <c r="E313"/>
  <c r="E875" s="1"/>
  <c r="C1220" s="1"/>
  <c r="K312"/>
  <c r="K840" s="1"/>
  <c r="E1190" s="1"/>
  <c r="K313"/>
  <c r="K875" s="1"/>
  <c r="E1220" s="1"/>
  <c r="N52"/>
  <c r="T52"/>
  <c r="AB52"/>
  <c r="P52"/>
  <c r="AG52"/>
  <c r="AC52"/>
  <c r="Y52"/>
  <c r="U52"/>
  <c r="Q52"/>
  <c r="M52"/>
  <c r="AL52"/>
  <c r="AH52"/>
  <c r="Z52"/>
  <c r="V52"/>
  <c r="I52"/>
  <c r="AK52"/>
  <c r="C141"/>
  <c r="AM141" s="1"/>
  <c r="G52"/>
  <c r="X140"/>
  <c r="BH140" s="1"/>
  <c r="AH198"/>
  <c r="BR198" s="1"/>
  <c r="Z198"/>
  <c r="BJ198" s="1"/>
  <c r="V198"/>
  <c r="BF198" s="1"/>
  <c r="N198"/>
  <c r="AX198" s="1"/>
  <c r="AH169"/>
  <c r="BR169" s="1"/>
  <c r="V169"/>
  <c r="BF169" s="1"/>
  <c r="D141"/>
  <c r="AN141" s="1"/>
  <c r="T140"/>
  <c r="BD140" s="1"/>
  <c r="AD52"/>
  <c r="S793"/>
  <c r="P169"/>
  <c r="AZ169" s="1"/>
  <c r="G140"/>
  <c r="AQ140" s="1"/>
  <c r="AJ52"/>
  <c r="Z341"/>
  <c r="N341"/>
  <c r="AF169"/>
  <c r="BP169" s="1"/>
  <c r="AF52"/>
  <c r="T820"/>
  <c r="Z169"/>
  <c r="BJ169" s="1"/>
  <c r="F764"/>
  <c r="X52"/>
  <c r="R52"/>
  <c r="AI52"/>
  <c r="AE52"/>
  <c r="BO52" s="1"/>
  <c r="W52"/>
  <c r="S52"/>
  <c r="J52"/>
  <c r="D52"/>
  <c r="AB371"/>
  <c r="AL198"/>
  <c r="BV198" s="1"/>
  <c r="AL169"/>
  <c r="BV169" s="1"/>
  <c r="N169"/>
  <c r="AX169" s="1"/>
  <c r="C140"/>
  <c r="AM140" s="1"/>
  <c r="I82"/>
  <c r="AS82" s="1"/>
  <c r="AA52"/>
  <c r="O52"/>
  <c r="AH512"/>
  <c r="AJ400"/>
  <c r="AF399"/>
  <c r="X169"/>
  <c r="BH169" s="1"/>
  <c r="AK82"/>
  <c r="BU82" s="1"/>
  <c r="Y81"/>
  <c r="BI81" s="1"/>
  <c r="AK568"/>
  <c r="ER853" s="1"/>
  <c r="BA1106" s="1"/>
  <c r="AJ341"/>
  <c r="J198"/>
  <c r="AT198" s="1"/>
  <c r="D199"/>
  <c r="AN199" s="1"/>
  <c r="AF140"/>
  <c r="BP140" s="1"/>
  <c r="L140"/>
  <c r="AV140" s="1"/>
  <c r="L52"/>
  <c r="L456"/>
  <c r="AA342"/>
  <c r="V652"/>
  <c r="M792"/>
  <c r="AG792"/>
  <c r="Q821"/>
  <c r="AD284"/>
  <c r="AD839" s="1"/>
  <c r="P400"/>
  <c r="J399"/>
  <c r="D652"/>
  <c r="X764"/>
  <c r="AA708"/>
  <c r="AJ198"/>
  <c r="BT198" s="1"/>
  <c r="AF198"/>
  <c r="BP198" s="1"/>
  <c r="AB198"/>
  <c r="BL198" s="1"/>
  <c r="X198"/>
  <c r="BH198" s="1"/>
  <c r="T198"/>
  <c r="BD198" s="1"/>
  <c r="P198"/>
  <c r="AZ198" s="1"/>
  <c r="AJ140"/>
  <c r="BT140" s="1"/>
  <c r="P140"/>
  <c r="AZ140" s="1"/>
  <c r="AG765"/>
  <c r="Y765"/>
  <c r="AH681"/>
  <c r="N428"/>
  <c r="J169"/>
  <c r="AT169" s="1"/>
  <c r="AK793"/>
  <c r="AC793"/>
  <c r="U792"/>
  <c r="Q793"/>
  <c r="I793"/>
  <c r="AE792"/>
  <c r="AA793"/>
  <c r="W792"/>
  <c r="W624"/>
  <c r="O625"/>
  <c r="F457"/>
  <c r="AL764"/>
  <c r="N764"/>
  <c r="AJ764"/>
  <c r="AB764"/>
  <c r="P764"/>
  <c r="G624"/>
  <c r="AG821"/>
  <c r="AG284"/>
  <c r="AG839" s="1"/>
  <c r="Y284"/>
  <c r="Y839" s="1"/>
  <c r="Q284"/>
  <c r="Q839" s="1"/>
  <c r="L198"/>
  <c r="AV198" s="1"/>
  <c r="AD198"/>
  <c r="BN198" s="1"/>
  <c r="R198"/>
  <c r="BB198" s="1"/>
  <c r="AB140"/>
  <c r="BL140" s="1"/>
  <c r="AL513"/>
  <c r="AC457"/>
  <c r="N569"/>
  <c r="DU888" s="1"/>
  <c r="AS1233" s="1"/>
  <c r="G342"/>
  <c r="U765"/>
  <c r="M765"/>
  <c r="AI765"/>
  <c r="AC681"/>
  <c r="C681"/>
  <c r="D820"/>
  <c r="G284"/>
  <c r="G839" s="1"/>
  <c r="C198"/>
  <c r="AM198" s="1"/>
  <c r="C169"/>
  <c r="AM169" s="1"/>
  <c r="AC568"/>
  <c r="EJ853" s="1"/>
  <c r="AX1203" s="1"/>
  <c r="Q568"/>
  <c r="DX853" s="1"/>
  <c r="AT1203" s="1"/>
  <c r="V341"/>
  <c r="T341"/>
  <c r="Z681"/>
  <c r="G708"/>
  <c r="G709"/>
  <c r="AF256"/>
  <c r="BP256" s="1"/>
  <c r="P256"/>
  <c r="AZ256" s="1"/>
  <c r="AD169"/>
  <c r="BN169" s="1"/>
  <c r="R169"/>
  <c r="BB169" s="1"/>
  <c r="J140"/>
  <c r="AT140" s="1"/>
  <c r="AI199"/>
  <c r="BS199" s="1"/>
  <c r="AE199"/>
  <c r="BO199" s="1"/>
  <c r="AA199"/>
  <c r="BK199" s="1"/>
  <c r="W199"/>
  <c r="BG199" s="1"/>
  <c r="O199"/>
  <c r="AY199" s="1"/>
  <c r="AU199"/>
  <c r="AI170"/>
  <c r="BS170" s="1"/>
  <c r="AE170"/>
  <c r="BO170" s="1"/>
  <c r="AA170"/>
  <c r="BK170" s="1"/>
  <c r="W170"/>
  <c r="BG170" s="1"/>
  <c r="X569"/>
  <c r="EE888" s="1"/>
  <c r="AW1038" s="1"/>
  <c r="AH569"/>
  <c r="EO888" s="1"/>
  <c r="AZ1136" s="1"/>
  <c r="V764"/>
  <c r="Y793"/>
  <c r="M793"/>
  <c r="Q792"/>
  <c r="R400"/>
  <c r="AH399"/>
  <c r="N399"/>
  <c r="AB400"/>
  <c r="X399"/>
  <c r="Z400"/>
  <c r="V399"/>
  <c r="Q342"/>
  <c r="I342"/>
  <c r="AE342"/>
  <c r="S342"/>
  <c r="AH341"/>
  <c r="AD341"/>
  <c r="J341"/>
  <c r="L341"/>
  <c r="L652"/>
  <c r="R652"/>
  <c r="N652"/>
  <c r="C764"/>
  <c r="AK765"/>
  <c r="AC765"/>
  <c r="Q765"/>
  <c r="I765"/>
  <c r="AA765"/>
  <c r="S765"/>
  <c r="I792"/>
  <c r="AJ169"/>
  <c r="BT169" s="1"/>
  <c r="AB169"/>
  <c r="BL169" s="1"/>
  <c r="T169"/>
  <c r="BD169" s="1"/>
  <c r="L169"/>
  <c r="AV169" s="1"/>
  <c r="AH140"/>
  <c r="BR140" s="1"/>
  <c r="Z140"/>
  <c r="BJ140" s="1"/>
  <c r="R140"/>
  <c r="BB140" s="1"/>
  <c r="AD764"/>
  <c r="D765"/>
  <c r="L764"/>
  <c r="AI793"/>
  <c r="C793"/>
  <c r="O792"/>
  <c r="AC792"/>
  <c r="AH428"/>
  <c r="D428"/>
  <c r="X540"/>
  <c r="V513"/>
  <c r="R512"/>
  <c r="N512"/>
  <c r="AG372"/>
  <c r="O681"/>
  <c r="AK820"/>
  <c r="AJ256"/>
  <c r="BT256" s="1"/>
  <c r="AB256"/>
  <c r="BL256" s="1"/>
  <c r="T256"/>
  <c r="BD256" s="1"/>
  <c r="L256"/>
  <c r="AV256" s="1"/>
  <c r="X256"/>
  <c r="BH256" s="1"/>
  <c r="AF764"/>
  <c r="T764"/>
  <c r="AG793"/>
  <c r="U793"/>
  <c r="AK792"/>
  <c r="Y792"/>
  <c r="R428"/>
  <c r="AD428"/>
  <c r="F428"/>
  <c r="I568"/>
  <c r="DP853" s="1"/>
  <c r="AR1008" s="1"/>
  <c r="AA568"/>
  <c r="EH853" s="1"/>
  <c r="AX1008" s="1"/>
  <c r="S568"/>
  <c r="DZ853" s="1"/>
  <c r="AU1106" s="1"/>
  <c r="F569"/>
  <c r="DM888" s="1"/>
  <c r="AQ1038" s="1"/>
  <c r="Y372"/>
  <c r="G625"/>
  <c r="AG709"/>
  <c r="C709"/>
  <c r="W709"/>
  <c r="AI284"/>
  <c r="AI839" s="1"/>
  <c r="AA284"/>
  <c r="AA839" s="1"/>
  <c r="S284"/>
  <c r="S839" s="1"/>
  <c r="G170"/>
  <c r="AQ170" s="1"/>
  <c r="AL140"/>
  <c r="BV140" s="1"/>
  <c r="AD140"/>
  <c r="BN140" s="1"/>
  <c r="V140"/>
  <c r="BF140" s="1"/>
  <c r="N140"/>
  <c r="AX140" s="1"/>
  <c r="F52"/>
  <c r="P540"/>
  <c r="R513"/>
  <c r="V569"/>
  <c r="EC888" s="1"/>
  <c r="AV1136" s="1"/>
  <c r="J569"/>
  <c r="DQ888" s="1"/>
  <c r="AR1136" s="1"/>
  <c r="T400"/>
  <c r="AL399"/>
  <c r="AH400"/>
  <c r="AD399"/>
  <c r="Z399"/>
  <c r="R399"/>
  <c r="J400"/>
  <c r="D400"/>
  <c r="AF400"/>
  <c r="X400"/>
  <c r="P399"/>
  <c r="AL341"/>
  <c r="R341"/>
  <c r="G792"/>
  <c r="G793"/>
  <c r="C792"/>
  <c r="AL284"/>
  <c r="AL839" s="1"/>
  <c r="V284"/>
  <c r="V839" s="1"/>
  <c r="N284"/>
  <c r="N839" s="1"/>
  <c r="F198"/>
  <c r="AP198" s="1"/>
  <c r="S170"/>
  <c r="BC170" s="1"/>
  <c r="O170"/>
  <c r="AY170" s="1"/>
  <c r="AU170"/>
  <c r="F169"/>
  <c r="AP169" s="1"/>
  <c r="AI141"/>
  <c r="BS141" s="1"/>
  <c r="AE140"/>
  <c r="BO140" s="1"/>
  <c r="AA141"/>
  <c r="BK141" s="1"/>
  <c r="W140"/>
  <c r="BG140" s="1"/>
  <c r="S141"/>
  <c r="BC141" s="1"/>
  <c r="O140"/>
  <c r="AY140" s="1"/>
  <c r="AU141"/>
  <c r="F140"/>
  <c r="AP140" s="1"/>
  <c r="AL428"/>
  <c r="V428"/>
  <c r="AH457"/>
  <c r="AA596"/>
  <c r="AI568"/>
  <c r="EP853" s="1"/>
  <c r="AZ1203" s="1"/>
  <c r="AG568"/>
  <c r="EN853" s="1"/>
  <c r="AZ1008" s="1"/>
  <c r="Y568"/>
  <c r="EF853" s="1"/>
  <c r="AW1106" s="1"/>
  <c r="U568"/>
  <c r="EB853" s="1"/>
  <c r="AV1008" s="1"/>
  <c r="M568"/>
  <c r="DT853" s="1"/>
  <c r="AS1106" s="1"/>
  <c r="F399"/>
  <c r="AI342"/>
  <c r="O342"/>
  <c r="F341"/>
  <c r="Y342"/>
  <c r="T652"/>
  <c r="AE793"/>
  <c r="W793"/>
  <c r="O793"/>
  <c r="AI792"/>
  <c r="AA792"/>
  <c r="S792"/>
  <c r="Z428"/>
  <c r="J428"/>
  <c r="AJ427"/>
  <c r="T427"/>
  <c r="D540"/>
  <c r="T540"/>
  <c r="P569"/>
  <c r="DW888" s="1"/>
  <c r="AT1136" s="1"/>
  <c r="AL569"/>
  <c r="ES888" s="1"/>
  <c r="BA1233" s="1"/>
  <c r="AD569"/>
  <c r="EK888" s="1"/>
  <c r="AY1038" s="1"/>
  <c r="Z569"/>
  <c r="EG888" s="1"/>
  <c r="AW1233" s="1"/>
  <c r="R569"/>
  <c r="DY888" s="1"/>
  <c r="AU1038" s="1"/>
  <c r="D568"/>
  <c r="DK853" s="1"/>
  <c r="AP1106" s="1"/>
  <c r="AF569"/>
  <c r="EM888" s="1"/>
  <c r="AY1233" s="1"/>
  <c r="T371"/>
  <c r="W342"/>
  <c r="AG342"/>
  <c r="C341"/>
  <c r="AB341"/>
  <c r="AK681"/>
  <c r="AI680"/>
  <c r="C680"/>
  <c r="AA680"/>
  <c r="W681"/>
  <c r="AE681"/>
  <c r="S680"/>
  <c r="U821"/>
  <c r="M821"/>
  <c r="O820"/>
  <c r="AK821"/>
  <c r="AG820"/>
  <c r="AC821"/>
  <c r="Y820"/>
  <c r="I820"/>
  <c r="AC820"/>
  <c r="AJ371"/>
  <c r="L371"/>
  <c r="C371"/>
  <c r="AI372"/>
  <c r="Q372"/>
  <c r="I372"/>
  <c r="F652"/>
  <c r="J652"/>
  <c r="G680"/>
  <c r="C256"/>
  <c r="AM256" s="1"/>
  <c r="AL427"/>
  <c r="AH427"/>
  <c r="AD427"/>
  <c r="Z427"/>
  <c r="V427"/>
  <c r="R427"/>
  <c r="N427"/>
  <c r="J427"/>
  <c r="F513"/>
  <c r="N457"/>
  <c r="D457"/>
  <c r="AJ457"/>
  <c r="AF456"/>
  <c r="AB457"/>
  <c r="X456"/>
  <c r="T457"/>
  <c r="P456"/>
  <c r="L457"/>
  <c r="AL737"/>
  <c r="AH737"/>
  <c r="AD737"/>
  <c r="Z737"/>
  <c r="V737"/>
  <c r="R737"/>
  <c r="N737"/>
  <c r="J737"/>
  <c r="AE596"/>
  <c r="W596"/>
  <c r="O596"/>
  <c r="AI596"/>
  <c r="S596"/>
  <c r="AF427"/>
  <c r="X427"/>
  <c r="L427"/>
  <c r="D427"/>
  <c r="AJ428"/>
  <c r="AF428"/>
  <c r="AB428"/>
  <c r="AB427"/>
  <c r="X428"/>
  <c r="T428"/>
  <c r="P428"/>
  <c r="L428"/>
  <c r="F540"/>
  <c r="F427"/>
  <c r="AD540"/>
  <c r="Z540"/>
  <c r="V540"/>
  <c r="R540"/>
  <c r="N540"/>
  <c r="J540"/>
  <c r="AJ540"/>
  <c r="AL512"/>
  <c r="AH513"/>
  <c r="AD513"/>
  <c r="AD512"/>
  <c r="Z512"/>
  <c r="Z513"/>
  <c r="V512"/>
  <c r="N513"/>
  <c r="J512"/>
  <c r="J513"/>
  <c r="T456"/>
  <c r="AJ456"/>
  <c r="AB456"/>
  <c r="AB540"/>
  <c r="L540"/>
  <c r="F512"/>
  <c r="C512"/>
  <c r="Z457"/>
  <c r="R457"/>
  <c r="J457"/>
  <c r="AL457"/>
  <c r="AH456"/>
  <c r="AD456"/>
  <c r="Z456"/>
  <c r="V456"/>
  <c r="R456"/>
  <c r="N456"/>
  <c r="J456"/>
  <c r="F456"/>
  <c r="AG457"/>
  <c r="AG596"/>
  <c r="AC596"/>
  <c r="Y596"/>
  <c r="U596"/>
  <c r="Q596"/>
  <c r="M596"/>
  <c r="I596"/>
  <c r="AJ569"/>
  <c r="EQ888" s="1"/>
  <c r="BA1038" s="1"/>
  <c r="AB569"/>
  <c r="EI888" s="1"/>
  <c r="AX1136" s="1"/>
  <c r="T569"/>
  <c r="EA888" s="1"/>
  <c r="AU1233" s="1"/>
  <c r="L569"/>
  <c r="DS888" s="1"/>
  <c r="AS1038" s="1"/>
  <c r="C399"/>
  <c r="F371"/>
  <c r="AK764"/>
  <c r="AG764"/>
  <c r="AC764"/>
  <c r="Y764"/>
  <c r="U764"/>
  <c r="Q764"/>
  <c r="M764"/>
  <c r="I764"/>
  <c r="AI764"/>
  <c r="AE764"/>
  <c r="AA764"/>
  <c r="W764"/>
  <c r="S764"/>
  <c r="O764"/>
  <c r="G764"/>
  <c r="D792"/>
  <c r="AJ792"/>
  <c r="AF792"/>
  <c r="AB792"/>
  <c r="X792"/>
  <c r="T792"/>
  <c r="P792"/>
  <c r="L792"/>
  <c r="AK680"/>
  <c r="AG680"/>
  <c r="AC680"/>
  <c r="Y680"/>
  <c r="U681"/>
  <c r="Q680"/>
  <c r="M681"/>
  <c r="I680"/>
  <c r="AK624"/>
  <c r="AG625"/>
  <c r="AC624"/>
  <c r="Y625"/>
  <c r="U624"/>
  <c r="Q625"/>
  <c r="M624"/>
  <c r="I625"/>
  <c r="C624"/>
  <c r="AI624"/>
  <c r="AI625"/>
  <c r="AE624"/>
  <c r="AA625"/>
  <c r="AA624"/>
  <c r="W625"/>
  <c r="S624"/>
  <c r="S625"/>
  <c r="O624"/>
  <c r="G596"/>
  <c r="AJ399"/>
  <c r="AB399"/>
  <c r="T399"/>
  <c r="L399"/>
  <c r="AL371"/>
  <c r="AD371"/>
  <c r="V371"/>
  <c r="N371"/>
  <c r="D342"/>
  <c r="AF341"/>
  <c r="X341"/>
  <c r="P341"/>
  <c r="P652"/>
  <c r="AL765"/>
  <c r="AH765"/>
  <c r="AD765"/>
  <c r="Z765"/>
  <c r="V765"/>
  <c r="R765"/>
  <c r="N765"/>
  <c r="J765"/>
  <c r="F765"/>
  <c r="AK708"/>
  <c r="AC708"/>
  <c r="Y709"/>
  <c r="U708"/>
  <c r="Q709"/>
  <c r="M708"/>
  <c r="I709"/>
  <c r="C708"/>
  <c r="AI709"/>
  <c r="AE709"/>
  <c r="AA709"/>
  <c r="S709"/>
  <c r="O709"/>
  <c r="G568"/>
  <c r="DN853" s="1"/>
  <c r="AQ1106" s="1"/>
  <c r="F400"/>
  <c r="D372"/>
  <c r="AF371"/>
  <c r="X371"/>
  <c r="P371"/>
  <c r="AA372"/>
  <c r="S372"/>
  <c r="AK342"/>
  <c r="AC342"/>
  <c r="U342"/>
  <c r="M342"/>
  <c r="AL792"/>
  <c r="AH792"/>
  <c r="AD792"/>
  <c r="Z792"/>
  <c r="V792"/>
  <c r="R792"/>
  <c r="N792"/>
  <c r="J792"/>
  <c r="F792"/>
  <c r="G681"/>
  <c r="AE680"/>
  <c r="W680"/>
  <c r="O680"/>
  <c r="AI681"/>
  <c r="AA681"/>
  <c r="V457"/>
  <c r="AK457"/>
  <c r="D456"/>
  <c r="D596"/>
  <c r="C569"/>
  <c r="DJ888" s="1"/>
  <c r="AP1038" s="1"/>
  <c r="AE568"/>
  <c r="EL853" s="1"/>
  <c r="AY1106" s="1"/>
  <c r="W568"/>
  <c r="ED853" s="1"/>
  <c r="AV1203" s="1"/>
  <c r="O568"/>
  <c r="DV853" s="1"/>
  <c r="AT1008" s="1"/>
  <c r="L400"/>
  <c r="AL400"/>
  <c r="AD400"/>
  <c r="V400"/>
  <c r="N400"/>
  <c r="AK372"/>
  <c r="AC372"/>
  <c r="U372"/>
  <c r="M372"/>
  <c r="AE765"/>
  <c r="W765"/>
  <c r="O765"/>
  <c r="G765"/>
  <c r="AH764"/>
  <c r="Z764"/>
  <c r="R764"/>
  <c r="J764"/>
  <c r="D764"/>
  <c r="AJ765"/>
  <c r="AF765"/>
  <c r="AB765"/>
  <c r="X765"/>
  <c r="T765"/>
  <c r="P765"/>
  <c r="L765"/>
  <c r="C765"/>
  <c r="S681"/>
  <c r="AE625"/>
  <c r="C625"/>
  <c r="AI708"/>
  <c r="S708"/>
  <c r="AE708"/>
  <c r="W708"/>
  <c r="O708"/>
  <c r="Y821"/>
  <c r="I821"/>
  <c r="C821"/>
  <c r="AI820"/>
  <c r="AE820"/>
  <c r="AA820"/>
  <c r="W820"/>
  <c r="S821"/>
  <c r="O821"/>
  <c r="C820"/>
  <c r="S820"/>
  <c r="AH284"/>
  <c r="AH839" s="1"/>
  <c r="Z284"/>
  <c r="Z839" s="1"/>
  <c r="R284"/>
  <c r="R839" s="1"/>
  <c r="G257"/>
  <c r="AQ257" s="1"/>
  <c r="C257"/>
  <c r="AM257" s="1"/>
  <c r="AG199"/>
  <c r="BQ199" s="1"/>
  <c r="Y199"/>
  <c r="BI199" s="1"/>
  <c r="Q199"/>
  <c r="BA199" s="1"/>
  <c r="I199"/>
  <c r="AS199" s="1"/>
  <c r="AK198"/>
  <c r="BU198" s="1"/>
  <c r="AG198"/>
  <c r="BQ198" s="1"/>
  <c r="AC198"/>
  <c r="BM198" s="1"/>
  <c r="Y198"/>
  <c r="BI198" s="1"/>
  <c r="U198"/>
  <c r="BE198" s="1"/>
  <c r="Q198"/>
  <c r="BA198" s="1"/>
  <c r="M198"/>
  <c r="AW198" s="1"/>
  <c r="I198"/>
  <c r="AS198" s="1"/>
  <c r="AK170"/>
  <c r="BU170" s="1"/>
  <c r="AG170"/>
  <c r="BQ170" s="1"/>
  <c r="AC170"/>
  <c r="BM170" s="1"/>
  <c r="Y170"/>
  <c r="BI170" s="1"/>
  <c r="U170"/>
  <c r="BE170" s="1"/>
  <c r="Q170"/>
  <c r="BA170" s="1"/>
  <c r="M170"/>
  <c r="AW170" s="1"/>
  <c r="AK169"/>
  <c r="BU169" s="1"/>
  <c r="AG169"/>
  <c r="BQ169" s="1"/>
  <c r="AC169"/>
  <c r="BM169" s="1"/>
  <c r="Y169"/>
  <c r="BI169" s="1"/>
  <c r="U169"/>
  <c r="BE169" s="1"/>
  <c r="Q169"/>
  <c r="BA169" s="1"/>
  <c r="M169"/>
  <c r="AW169" s="1"/>
  <c r="I169"/>
  <c r="AS169" s="1"/>
  <c r="AK141"/>
  <c r="BU141" s="1"/>
  <c r="AG141"/>
  <c r="BQ141" s="1"/>
  <c r="AC141"/>
  <c r="BM141" s="1"/>
  <c r="U141"/>
  <c r="BE141" s="1"/>
  <c r="Q141"/>
  <c r="BA141" s="1"/>
  <c r="I141"/>
  <c r="AS141" s="1"/>
  <c r="AK140"/>
  <c r="BU140" s="1"/>
  <c r="AG140"/>
  <c r="BQ140" s="1"/>
  <c r="AC140"/>
  <c r="BM140" s="1"/>
  <c r="Y140"/>
  <c r="BI140" s="1"/>
  <c r="U140"/>
  <c r="BE140" s="1"/>
  <c r="Q140"/>
  <c r="BA140" s="1"/>
  <c r="M140"/>
  <c r="AW140" s="1"/>
  <c r="I140"/>
  <c r="AS140" s="1"/>
  <c r="L820"/>
  <c r="D821"/>
  <c r="AJ820"/>
  <c r="AF820"/>
  <c r="AB820"/>
  <c r="X820"/>
  <c r="T821"/>
  <c r="P821"/>
  <c r="L821"/>
  <c r="AF285"/>
  <c r="AF874" s="1"/>
  <c r="T285"/>
  <c r="T874" s="1"/>
  <c r="AE284"/>
  <c r="AE839" s="1"/>
  <c r="W284"/>
  <c r="W839" s="1"/>
  <c r="O284"/>
  <c r="O839" s="1"/>
  <c r="AI257"/>
  <c r="BS257" s="1"/>
  <c r="AA257"/>
  <c r="BK257" s="1"/>
  <c r="W257"/>
  <c r="BG257" s="1"/>
  <c r="G198"/>
  <c r="AQ198" s="1"/>
  <c r="AK709"/>
  <c r="AG708"/>
  <c r="AC709"/>
  <c r="Y708"/>
  <c r="U709"/>
  <c r="Q708"/>
  <c r="M709"/>
  <c r="I708"/>
  <c r="Q820"/>
  <c r="F821"/>
  <c r="U820"/>
  <c r="M820"/>
  <c r="D284"/>
  <c r="D839" s="1"/>
  <c r="F256"/>
  <c r="AP256" s="1"/>
  <c r="AI198"/>
  <c r="BS198" s="1"/>
  <c r="AE198"/>
  <c r="BO198" s="1"/>
  <c r="AA198"/>
  <c r="BK198" s="1"/>
  <c r="W198"/>
  <c r="BG198" s="1"/>
  <c r="S198"/>
  <c r="BC198" s="1"/>
  <c r="O198"/>
  <c r="AY198" s="1"/>
  <c r="AU198"/>
  <c r="AD681"/>
  <c r="G820"/>
  <c r="AL820"/>
  <c r="AH820"/>
  <c r="AD820"/>
  <c r="Z820"/>
  <c r="V821"/>
  <c r="R821"/>
  <c r="N821"/>
  <c r="J821"/>
  <c r="AK284"/>
  <c r="AK839" s="1"/>
  <c r="AC284"/>
  <c r="AC839" s="1"/>
  <c r="U284"/>
  <c r="U839" s="1"/>
  <c r="M284"/>
  <c r="M839" s="1"/>
  <c r="I284"/>
  <c r="I839" s="1"/>
  <c r="AK257"/>
  <c r="BU257" s="1"/>
  <c r="AG257"/>
  <c r="BQ257" s="1"/>
  <c r="AC257"/>
  <c r="BM257" s="1"/>
  <c r="Y257"/>
  <c r="BI257" s="1"/>
  <c r="U257"/>
  <c r="BE257" s="1"/>
  <c r="M257"/>
  <c r="AW257" s="1"/>
  <c r="AH256"/>
  <c r="BR256" s="1"/>
  <c r="AD256"/>
  <c r="BN256" s="1"/>
  <c r="Z256"/>
  <c r="BJ256" s="1"/>
  <c r="V256"/>
  <c r="BF256" s="1"/>
  <c r="R256"/>
  <c r="BB256" s="1"/>
  <c r="N256"/>
  <c r="AX256" s="1"/>
  <c r="J256"/>
  <c r="AT256" s="1"/>
  <c r="AL256"/>
  <c r="BV256" s="1"/>
  <c r="D198"/>
  <c r="AN198" s="1"/>
  <c r="D169"/>
  <c r="AN169" s="1"/>
  <c r="D140"/>
  <c r="AN140" s="1"/>
  <c r="AJ737"/>
  <c r="AF736"/>
  <c r="AB737"/>
  <c r="X736"/>
  <c r="T737"/>
  <c r="P736"/>
  <c r="L737"/>
  <c r="D1209"/>
  <c r="S736"/>
  <c r="P427"/>
  <c r="AC540"/>
  <c r="Y540"/>
  <c r="U540"/>
  <c r="Q540"/>
  <c r="M540"/>
  <c r="I540"/>
  <c r="AI512"/>
  <c r="AE512"/>
  <c r="AA512"/>
  <c r="W512"/>
  <c r="S512"/>
  <c r="O512"/>
  <c r="G512"/>
  <c r="AK427"/>
  <c r="AG427"/>
  <c r="AC427"/>
  <c r="Y427"/>
  <c r="U427"/>
  <c r="Q427"/>
  <c r="M427"/>
  <c r="I427"/>
  <c r="C484"/>
  <c r="D1228"/>
  <c r="C540"/>
  <c r="AE540"/>
  <c r="AA540"/>
  <c r="W540"/>
  <c r="S540"/>
  <c r="O540"/>
  <c r="G540"/>
  <c r="AJ512"/>
  <c r="AJ513"/>
  <c r="AF512"/>
  <c r="AF513"/>
  <c r="AB512"/>
  <c r="AB513"/>
  <c r="X512"/>
  <c r="X513"/>
  <c r="T512"/>
  <c r="T513"/>
  <c r="P512"/>
  <c r="P513"/>
  <c r="L512"/>
  <c r="L513"/>
  <c r="D1201"/>
  <c r="D1231"/>
  <c r="AK512"/>
  <c r="AK513"/>
  <c r="AG512"/>
  <c r="AG513"/>
  <c r="AC512"/>
  <c r="AC513"/>
  <c r="Y512"/>
  <c r="Y513"/>
  <c r="U512"/>
  <c r="U513"/>
  <c r="Q512"/>
  <c r="Q513"/>
  <c r="M512"/>
  <c r="M513"/>
  <c r="I512"/>
  <c r="I513"/>
  <c r="D512"/>
  <c r="D513"/>
  <c r="C427"/>
  <c r="C428"/>
  <c r="AI427"/>
  <c r="AI428"/>
  <c r="AE427"/>
  <c r="AE428"/>
  <c r="AA427"/>
  <c r="AA428"/>
  <c r="W427"/>
  <c r="W428"/>
  <c r="S427"/>
  <c r="S428"/>
  <c r="O427"/>
  <c r="O428"/>
  <c r="G427"/>
  <c r="G428"/>
  <c r="AK428"/>
  <c r="AG428"/>
  <c r="AC428"/>
  <c r="Y428"/>
  <c r="U428"/>
  <c r="Q428"/>
  <c r="M428"/>
  <c r="I428"/>
  <c r="AI513"/>
  <c r="AE513"/>
  <c r="AA513"/>
  <c r="W513"/>
  <c r="S513"/>
  <c r="O513"/>
  <c r="G513"/>
  <c r="C513"/>
  <c r="AD457"/>
  <c r="X457"/>
  <c r="P457"/>
  <c r="D1229"/>
  <c r="AL456"/>
  <c r="AJ568"/>
  <c r="EQ853" s="1"/>
  <c r="BA1008" s="1"/>
  <c r="AF568"/>
  <c r="EM853" s="1"/>
  <c r="AY1203" s="1"/>
  <c r="AB568"/>
  <c r="EI853" s="1"/>
  <c r="AX1106" s="1"/>
  <c r="X568"/>
  <c r="EE853" s="1"/>
  <c r="AW1008" s="1"/>
  <c r="T568"/>
  <c r="EA853" s="1"/>
  <c r="AU1203" s="1"/>
  <c r="P568"/>
  <c r="DW853" s="1"/>
  <c r="AT1106" s="1"/>
  <c r="L568"/>
  <c r="DS853" s="1"/>
  <c r="AS1008" s="1"/>
  <c r="D1203"/>
  <c r="C568"/>
  <c r="DJ853" s="1"/>
  <c r="AP1008" s="1"/>
  <c r="AI569"/>
  <c r="EP888" s="1"/>
  <c r="AZ1233" s="1"/>
  <c r="AE569"/>
  <c r="EL888" s="1"/>
  <c r="AY1136" s="1"/>
  <c r="AA569"/>
  <c r="EH888" s="1"/>
  <c r="AX1038" s="1"/>
  <c r="W569"/>
  <c r="ED888" s="1"/>
  <c r="AV1233" s="1"/>
  <c r="S569"/>
  <c r="DZ888" s="1"/>
  <c r="AU1136" s="1"/>
  <c r="O569"/>
  <c r="DV888" s="1"/>
  <c r="AT1038" s="1"/>
  <c r="G569"/>
  <c r="DN888" s="1"/>
  <c r="AQ1136" s="1"/>
  <c r="AI399"/>
  <c r="AI400"/>
  <c r="AE399"/>
  <c r="AE400"/>
  <c r="AA399"/>
  <c r="AA400"/>
  <c r="W399"/>
  <c r="W400"/>
  <c r="S399"/>
  <c r="S400"/>
  <c r="O399"/>
  <c r="O400"/>
  <c r="G399"/>
  <c r="G400"/>
  <c r="AK341"/>
  <c r="AG341"/>
  <c r="AC341"/>
  <c r="Y341"/>
  <c r="U341"/>
  <c r="Q341"/>
  <c r="M341"/>
  <c r="I341"/>
  <c r="D341"/>
  <c r="AJ342"/>
  <c r="AF342"/>
  <c r="AB342"/>
  <c r="X342"/>
  <c r="T342"/>
  <c r="P342"/>
  <c r="L342"/>
  <c r="D1225"/>
  <c r="C342"/>
  <c r="U652"/>
  <c r="Q652"/>
  <c r="M652"/>
  <c r="I652"/>
  <c r="C456"/>
  <c r="C457"/>
  <c r="AI456"/>
  <c r="AI457"/>
  <c r="AE456"/>
  <c r="AE457"/>
  <c r="AA456"/>
  <c r="AA457"/>
  <c r="W456"/>
  <c r="W457"/>
  <c r="S456"/>
  <c r="S457"/>
  <c r="O456"/>
  <c r="O457"/>
  <c r="G456"/>
  <c r="G457"/>
  <c r="AH596"/>
  <c r="AD596"/>
  <c r="Z596"/>
  <c r="V596"/>
  <c r="R596"/>
  <c r="N596"/>
  <c r="J596"/>
  <c r="F596"/>
  <c r="AI371"/>
  <c r="AE371"/>
  <c r="AA371"/>
  <c r="W371"/>
  <c r="S371"/>
  <c r="O371"/>
  <c r="G371"/>
  <c r="AL372"/>
  <c r="AH372"/>
  <c r="AD372"/>
  <c r="Z372"/>
  <c r="V372"/>
  <c r="R372"/>
  <c r="N372"/>
  <c r="J372"/>
  <c r="F372"/>
  <c r="AK737"/>
  <c r="AG737"/>
  <c r="AC737"/>
  <c r="Y737"/>
  <c r="U737"/>
  <c r="Q737"/>
  <c r="M737"/>
  <c r="I737"/>
  <c r="D737"/>
  <c r="AL568"/>
  <c r="ES853" s="1"/>
  <c r="BA1203" s="1"/>
  <c r="AH568"/>
  <c r="EO853" s="1"/>
  <c r="AZ1106" s="1"/>
  <c r="AD568"/>
  <c r="EK853" s="1"/>
  <c r="AY1008" s="1"/>
  <c r="Z568"/>
  <c r="EG853" s="1"/>
  <c r="AW1203" s="1"/>
  <c r="V568"/>
  <c r="EC853" s="1"/>
  <c r="AV1106" s="1"/>
  <c r="R568"/>
  <c r="DY853" s="1"/>
  <c r="AU1008" s="1"/>
  <c r="N568"/>
  <c r="DU853" s="1"/>
  <c r="AS1203" s="1"/>
  <c r="J568"/>
  <c r="DQ853" s="1"/>
  <c r="AR1106" s="1"/>
  <c r="F568"/>
  <c r="DM853" s="1"/>
  <c r="AQ1008" s="1"/>
  <c r="AK569"/>
  <c r="ER888" s="1"/>
  <c r="BA1136" s="1"/>
  <c r="AG569"/>
  <c r="EN888" s="1"/>
  <c r="AZ1038" s="1"/>
  <c r="AC569"/>
  <c r="EJ888" s="1"/>
  <c r="AX1233" s="1"/>
  <c r="Y569"/>
  <c r="EF888" s="1"/>
  <c r="AW1136" s="1"/>
  <c r="U569"/>
  <c r="EB888" s="1"/>
  <c r="AV1038" s="1"/>
  <c r="Q569"/>
  <c r="DX888" s="1"/>
  <c r="AT1233" s="1"/>
  <c r="M569"/>
  <c r="DT888" s="1"/>
  <c r="AS1136" s="1"/>
  <c r="I569"/>
  <c r="DP888" s="1"/>
  <c r="AR1038" s="1"/>
  <c r="D569"/>
  <c r="DK888" s="1"/>
  <c r="AP1136" s="1"/>
  <c r="AK399"/>
  <c r="AK400"/>
  <c r="AG399"/>
  <c r="AG400"/>
  <c r="AC399"/>
  <c r="AC400"/>
  <c r="Y399"/>
  <c r="Y400"/>
  <c r="U399"/>
  <c r="U400"/>
  <c r="Q399"/>
  <c r="Q400"/>
  <c r="M399"/>
  <c r="M400"/>
  <c r="I399"/>
  <c r="I400"/>
  <c r="D399"/>
  <c r="C400"/>
  <c r="AE372"/>
  <c r="W372"/>
  <c r="O372"/>
  <c r="G372"/>
  <c r="AH371"/>
  <c r="Z371"/>
  <c r="R371"/>
  <c r="J371"/>
  <c r="AI341"/>
  <c r="AE341"/>
  <c r="AA341"/>
  <c r="W341"/>
  <c r="S341"/>
  <c r="O341"/>
  <c r="G341"/>
  <c r="AL342"/>
  <c r="AH342"/>
  <c r="AD342"/>
  <c r="Z342"/>
  <c r="V342"/>
  <c r="R342"/>
  <c r="N342"/>
  <c r="J342"/>
  <c r="F342"/>
  <c r="C652"/>
  <c r="AE653"/>
  <c r="S652"/>
  <c r="O652"/>
  <c r="G652"/>
  <c r="AF457"/>
  <c r="AK456"/>
  <c r="AG456"/>
  <c r="AC456"/>
  <c r="Y456"/>
  <c r="Y457"/>
  <c r="U456"/>
  <c r="U457"/>
  <c r="Q456"/>
  <c r="Q457"/>
  <c r="M456"/>
  <c r="M457"/>
  <c r="I456"/>
  <c r="I457"/>
  <c r="AF596"/>
  <c r="AB596"/>
  <c r="X596"/>
  <c r="T596"/>
  <c r="P596"/>
  <c r="L596"/>
  <c r="D1204"/>
  <c r="C596"/>
  <c r="AK371"/>
  <c r="AG371"/>
  <c r="AC371"/>
  <c r="Y371"/>
  <c r="U371"/>
  <c r="Q371"/>
  <c r="M371"/>
  <c r="I371"/>
  <c r="D371"/>
  <c r="AJ372"/>
  <c r="AF372"/>
  <c r="AB372"/>
  <c r="X372"/>
  <c r="T372"/>
  <c r="P372"/>
  <c r="L372"/>
  <c r="D1226"/>
  <c r="C372"/>
  <c r="AL793"/>
  <c r="AH793"/>
  <c r="AD793"/>
  <c r="Z793"/>
  <c r="V793"/>
  <c r="R793"/>
  <c r="N793"/>
  <c r="J793"/>
  <c r="F793"/>
  <c r="Y681"/>
  <c r="Q681"/>
  <c r="I681"/>
  <c r="U680"/>
  <c r="M680"/>
  <c r="AK625"/>
  <c r="AC625"/>
  <c r="U625"/>
  <c r="M625"/>
  <c r="AG624"/>
  <c r="Y624"/>
  <c r="Q624"/>
  <c r="I624"/>
  <c r="AL680"/>
  <c r="AH680"/>
  <c r="AD680"/>
  <c r="Z680"/>
  <c r="V680"/>
  <c r="V681"/>
  <c r="R680"/>
  <c r="R681"/>
  <c r="N680"/>
  <c r="N681"/>
  <c r="J680"/>
  <c r="J681"/>
  <c r="F680"/>
  <c r="F681"/>
  <c r="D624"/>
  <c r="D625"/>
  <c r="AJ624"/>
  <c r="AJ625"/>
  <c r="AF624"/>
  <c r="AF625"/>
  <c r="AB624"/>
  <c r="AB625"/>
  <c r="X624"/>
  <c r="X625"/>
  <c r="T624"/>
  <c r="T625"/>
  <c r="P624"/>
  <c r="P625"/>
  <c r="L624"/>
  <c r="L625"/>
  <c r="D1205"/>
  <c r="D1235"/>
  <c r="AL708"/>
  <c r="AL709"/>
  <c r="AH708"/>
  <c r="AH709"/>
  <c r="AD708"/>
  <c r="AD709"/>
  <c r="Z708"/>
  <c r="Z709"/>
  <c r="V708"/>
  <c r="V709"/>
  <c r="R708"/>
  <c r="R709"/>
  <c r="N708"/>
  <c r="N709"/>
  <c r="J708"/>
  <c r="J709"/>
  <c r="F708"/>
  <c r="F709"/>
  <c r="AE597"/>
  <c r="O597"/>
  <c r="G597"/>
  <c r="AJ793"/>
  <c r="AF793"/>
  <c r="AB793"/>
  <c r="X793"/>
  <c r="T793"/>
  <c r="P793"/>
  <c r="L793"/>
  <c r="D1241"/>
  <c r="D793"/>
  <c r="AL681"/>
  <c r="AG681"/>
  <c r="D680"/>
  <c r="D681"/>
  <c r="AJ680"/>
  <c r="AJ681"/>
  <c r="AF680"/>
  <c r="AF681"/>
  <c r="AB680"/>
  <c r="AB681"/>
  <c r="X680"/>
  <c r="X681"/>
  <c r="T680"/>
  <c r="T681"/>
  <c r="P680"/>
  <c r="P681"/>
  <c r="L680"/>
  <c r="L681"/>
  <c r="D1207"/>
  <c r="D1237"/>
  <c r="AL624"/>
  <c r="AL625"/>
  <c r="AH624"/>
  <c r="AH625"/>
  <c r="AD624"/>
  <c r="AD625"/>
  <c r="Z624"/>
  <c r="Z625"/>
  <c r="V624"/>
  <c r="V625"/>
  <c r="R624"/>
  <c r="R625"/>
  <c r="N624"/>
  <c r="N625"/>
  <c r="J624"/>
  <c r="J625"/>
  <c r="F624"/>
  <c r="F625"/>
  <c r="D708"/>
  <c r="AJ708"/>
  <c r="AF708"/>
  <c r="AB708"/>
  <c r="X708"/>
  <c r="T708"/>
  <c r="P708"/>
  <c r="L708"/>
  <c r="D1208"/>
  <c r="AJ709"/>
  <c r="AF709"/>
  <c r="AB709"/>
  <c r="X709"/>
  <c r="T709"/>
  <c r="P709"/>
  <c r="L709"/>
  <c r="D1238"/>
  <c r="D709"/>
  <c r="AL821"/>
  <c r="AH821"/>
  <c r="AD821"/>
  <c r="Z821"/>
  <c r="P820"/>
  <c r="J284"/>
  <c r="J839" s="1"/>
  <c r="F284"/>
  <c r="F839" s="1"/>
  <c r="AK256"/>
  <c r="BU256" s="1"/>
  <c r="AG256"/>
  <c r="BQ256" s="1"/>
  <c r="AC256"/>
  <c r="BM256" s="1"/>
  <c r="Y256"/>
  <c r="BI256" s="1"/>
  <c r="U256"/>
  <c r="BE256" s="1"/>
  <c r="Q256"/>
  <c r="BA256" s="1"/>
  <c r="M256"/>
  <c r="AW256" s="1"/>
  <c r="I256"/>
  <c r="AS256" s="1"/>
  <c r="D256"/>
  <c r="AN256" s="1"/>
  <c r="AJ821"/>
  <c r="AF821"/>
  <c r="AB821"/>
  <c r="X821"/>
  <c r="D1242"/>
  <c r="V820"/>
  <c r="R820"/>
  <c r="N820"/>
  <c r="J820"/>
  <c r="F820"/>
  <c r="AI821"/>
  <c r="AE821"/>
  <c r="AA821"/>
  <c r="W821"/>
  <c r="G821"/>
  <c r="AJ284"/>
  <c r="AJ839" s="1"/>
  <c r="AF284"/>
  <c r="AF839" s="1"/>
  <c r="AB284"/>
  <c r="AB839" s="1"/>
  <c r="X284"/>
  <c r="X839" s="1"/>
  <c r="T284"/>
  <c r="T839" s="1"/>
  <c r="P284"/>
  <c r="P839" s="1"/>
  <c r="L284"/>
  <c r="L839" s="1"/>
  <c r="D1189"/>
  <c r="C284"/>
  <c r="C839" s="1"/>
  <c r="AI256"/>
  <c r="BS256" s="1"/>
  <c r="AE256"/>
  <c r="BO256" s="1"/>
  <c r="AA256"/>
  <c r="BK256" s="1"/>
  <c r="W256"/>
  <c r="BG256" s="1"/>
  <c r="S256"/>
  <c r="BC256" s="1"/>
  <c r="O256"/>
  <c r="AY256" s="1"/>
  <c r="AU256"/>
  <c r="G256"/>
  <c r="AQ256" s="1"/>
  <c r="AJ199"/>
  <c r="BT199" s="1"/>
  <c r="AF199"/>
  <c r="BP199" s="1"/>
  <c r="AB199"/>
  <c r="BL199" s="1"/>
  <c r="X199"/>
  <c r="BH199" s="1"/>
  <c r="T199"/>
  <c r="BD199" s="1"/>
  <c r="P199"/>
  <c r="AZ199" s="1"/>
  <c r="L199"/>
  <c r="AV199" s="1"/>
  <c r="AR199"/>
  <c r="C199"/>
  <c r="AM199" s="1"/>
  <c r="AF170"/>
  <c r="BP170" s="1"/>
  <c r="T170"/>
  <c r="BD170" s="1"/>
  <c r="AR170"/>
  <c r="C170"/>
  <c r="AM170" s="1"/>
  <c r="AR141"/>
  <c r="D285"/>
  <c r="D874" s="1"/>
  <c r="AH257"/>
  <c r="BR257" s="1"/>
  <c r="Z257"/>
  <c r="BJ257" s="1"/>
  <c r="N257"/>
  <c r="AX257" s="1"/>
  <c r="AI169"/>
  <c r="BS169" s="1"/>
  <c r="AE169"/>
  <c r="BO169" s="1"/>
  <c r="AA169"/>
  <c r="BK169" s="1"/>
  <c r="W169"/>
  <c r="BG169" s="1"/>
  <c r="S169"/>
  <c r="BC169" s="1"/>
  <c r="O169"/>
  <c r="AY169" s="1"/>
  <c r="AU169"/>
  <c r="G169"/>
  <c r="AQ169" s="1"/>
  <c r="Z170"/>
  <c r="BJ170" s="1"/>
  <c r="V170"/>
  <c r="BF170" s="1"/>
  <c r="R170"/>
  <c r="BB170" s="1"/>
  <c r="J170"/>
  <c r="AT170" s="1"/>
  <c r="AI140"/>
  <c r="BS140" s="1"/>
  <c r="AA140"/>
  <c r="BK140" s="1"/>
  <c r="S140"/>
  <c r="BC140" s="1"/>
  <c r="AU140"/>
  <c r="AL141"/>
  <c r="BV141" s="1"/>
  <c r="AH141"/>
  <c r="BR141" s="1"/>
  <c r="AD141"/>
  <c r="BN141" s="1"/>
  <c r="Z141"/>
  <c r="BJ141" s="1"/>
  <c r="V141"/>
  <c r="BF141" s="1"/>
  <c r="R141"/>
  <c r="BB141" s="1"/>
  <c r="N141"/>
  <c r="AX141" s="1"/>
  <c r="J141"/>
  <c r="AT141" s="1"/>
  <c r="F141"/>
  <c r="AP141" s="1"/>
  <c r="U597"/>
  <c r="W597"/>
  <c r="C1234"/>
  <c r="AK597"/>
  <c r="Y597"/>
  <c r="M597"/>
  <c r="I597"/>
  <c r="AG597"/>
  <c r="AC597"/>
  <c r="Q597"/>
  <c r="AK596"/>
  <c r="G112"/>
  <c r="AQ112" s="1"/>
  <c r="AL597"/>
  <c r="AI597"/>
  <c r="AA597"/>
  <c r="S597"/>
  <c r="C597"/>
  <c r="AF597"/>
  <c r="AB597"/>
  <c r="X597"/>
  <c r="T597"/>
  <c r="P597"/>
  <c r="L597"/>
  <c r="D1234"/>
  <c r="D597"/>
  <c r="AH597"/>
  <c r="AD597"/>
  <c r="Z597"/>
  <c r="V597"/>
  <c r="R597"/>
  <c r="N597"/>
  <c r="J597"/>
  <c r="F597"/>
  <c r="AL596"/>
  <c r="AJ597"/>
  <c r="AJ596"/>
  <c r="C81"/>
  <c r="AM81" s="1"/>
  <c r="T112"/>
  <c r="BD112" s="1"/>
  <c r="AR112"/>
  <c r="AU81"/>
  <c r="G81"/>
  <c r="AQ81" s="1"/>
  <c r="AC199"/>
  <c r="BM199" s="1"/>
  <c r="X112"/>
  <c r="BH112" s="1"/>
  <c r="AI484"/>
  <c r="AD82"/>
  <c r="BN82" s="1"/>
  <c r="U484"/>
  <c r="AJ111"/>
  <c r="BT111" s="1"/>
  <c r="AA484"/>
  <c r="X111"/>
  <c r="BH111" s="1"/>
  <c r="O112"/>
  <c r="AY112" s="1"/>
  <c r="L82"/>
  <c r="AV82" s="1"/>
  <c r="BK53"/>
  <c r="AF112"/>
  <c r="BP112" s="1"/>
  <c r="AC112"/>
  <c r="BM112" s="1"/>
  <c r="M112"/>
  <c r="AW112" s="1"/>
  <c r="BE53"/>
  <c r="AW53"/>
  <c r="AO53"/>
  <c r="AJ653"/>
  <c r="AB652"/>
  <c r="X653"/>
  <c r="AK81"/>
  <c r="BU81" s="1"/>
  <c r="U81"/>
  <c r="BE81" s="1"/>
  <c r="AO81"/>
  <c r="S484"/>
  <c r="O485"/>
  <c r="AC111"/>
  <c r="BM111" s="1"/>
  <c r="R82"/>
  <c r="BB82" s="1"/>
  <c r="Q111"/>
  <c r="BA111" s="1"/>
  <c r="AO111"/>
  <c r="U82"/>
  <c r="BE82" s="1"/>
  <c r="D653"/>
  <c r="C82"/>
  <c r="AM82" s="1"/>
  <c r="AK112"/>
  <c r="BU112" s="1"/>
  <c r="M111"/>
  <c r="AW111" s="1"/>
  <c r="AE652"/>
  <c r="AR111"/>
  <c r="AB82"/>
  <c r="BL82" s="1"/>
  <c r="D81"/>
  <c r="AN81" s="1"/>
  <c r="AR53"/>
  <c r="J112"/>
  <c r="AT112" s="1"/>
  <c r="I81"/>
  <c r="AS81" s="1"/>
  <c r="AL82"/>
  <c r="BV82" s="1"/>
  <c r="Z82"/>
  <c r="BJ82" s="1"/>
  <c r="V81"/>
  <c r="BF81" s="1"/>
  <c r="J82"/>
  <c r="AT82" s="1"/>
  <c r="AD112"/>
  <c r="BN112" s="1"/>
  <c r="U112"/>
  <c r="BE112" s="1"/>
  <c r="N112"/>
  <c r="AX112" s="1"/>
  <c r="AO112"/>
  <c r="AB111"/>
  <c r="BL111" s="1"/>
  <c r="N111"/>
  <c r="AX111" s="1"/>
  <c r="AD111"/>
  <c r="BN111" s="1"/>
  <c r="S82"/>
  <c r="BC82" s="1"/>
  <c r="AA82"/>
  <c r="BK82" s="1"/>
  <c r="G82"/>
  <c r="AQ82" s="1"/>
  <c r="AG112"/>
  <c r="BQ112" s="1"/>
  <c r="Y112"/>
  <c r="BI112" s="1"/>
  <c r="Q112"/>
  <c r="BA112" s="1"/>
  <c r="AG111"/>
  <c r="BQ111" s="1"/>
  <c r="U111"/>
  <c r="BE111" s="1"/>
  <c r="AG82"/>
  <c r="BQ82" s="1"/>
  <c r="O82"/>
  <c r="AY82" s="1"/>
  <c r="AO82"/>
  <c r="AG81"/>
  <c r="BQ81" s="1"/>
  <c r="O81"/>
  <c r="AY81" s="1"/>
  <c r="T81"/>
  <c r="BD81" s="1"/>
  <c r="AJ652"/>
  <c r="AF653"/>
  <c r="AB653"/>
  <c r="X652"/>
  <c r="P653"/>
  <c r="L653"/>
  <c r="N541"/>
  <c r="J653"/>
  <c r="AL541"/>
  <c r="AH540"/>
  <c r="AD541"/>
  <c r="V541"/>
  <c r="R541"/>
  <c r="J541"/>
  <c r="F541"/>
  <c r="AL484"/>
  <c r="AH484"/>
  <c r="AD484"/>
  <c r="Z484"/>
  <c r="V484"/>
  <c r="R484"/>
  <c r="J484"/>
  <c r="F485"/>
  <c r="AF652"/>
  <c r="AL652"/>
  <c r="AH652"/>
  <c r="AD652"/>
  <c r="Z652"/>
  <c r="V653"/>
  <c r="R653"/>
  <c r="N653"/>
  <c r="F653"/>
  <c r="AJ112"/>
  <c r="BT112" s="1"/>
  <c r="V112"/>
  <c r="BF112" s="1"/>
  <c r="R112"/>
  <c r="BB112" s="1"/>
  <c r="L111"/>
  <c r="AV111" s="1"/>
  <c r="AJ82"/>
  <c r="BT82" s="1"/>
  <c r="AA81"/>
  <c r="BK81" s="1"/>
  <c r="AD81"/>
  <c r="BN81" s="1"/>
  <c r="Z81"/>
  <c r="BJ81" s="1"/>
  <c r="R81"/>
  <c r="BB81" s="1"/>
  <c r="J81"/>
  <c r="AT81" s="1"/>
  <c r="X737"/>
  <c r="D1239"/>
  <c r="AK541"/>
  <c r="AG541"/>
  <c r="Y541"/>
  <c r="U541"/>
  <c r="M541"/>
  <c r="AK484"/>
  <c r="AG485"/>
  <c r="AC484"/>
  <c r="Y484"/>
  <c r="U485"/>
  <c r="Q484"/>
  <c r="AK652"/>
  <c r="AG652"/>
  <c r="AC652"/>
  <c r="Y652"/>
  <c r="U653"/>
  <c r="M653"/>
  <c r="AA112"/>
  <c r="BK112" s="1"/>
  <c r="T111"/>
  <c r="BD111" s="1"/>
  <c r="D112"/>
  <c r="AN112" s="1"/>
  <c r="Y82"/>
  <c r="BI82" s="1"/>
  <c r="M81"/>
  <c r="AW81" s="1"/>
  <c r="P541"/>
  <c r="D541"/>
  <c r="AJ485"/>
  <c r="AF485"/>
  <c r="AB485"/>
  <c r="X485"/>
  <c r="T485"/>
  <c r="L484"/>
  <c r="D484"/>
  <c r="AA111"/>
  <c r="BK111" s="1"/>
  <c r="AU111"/>
  <c r="G111"/>
  <c r="AQ111" s="1"/>
  <c r="AJ81"/>
  <c r="BT81" s="1"/>
  <c r="AF82"/>
  <c r="BP82" s="1"/>
  <c r="X81"/>
  <c r="BH81" s="1"/>
  <c r="P81"/>
  <c r="AZ81" s="1"/>
  <c r="L81"/>
  <c r="AV81" s="1"/>
  <c r="AR81"/>
  <c r="AI540"/>
  <c r="AE541"/>
  <c r="AA541"/>
  <c r="S541"/>
  <c r="O541"/>
  <c r="G541"/>
  <c r="C541"/>
  <c r="AI485"/>
  <c r="AE485"/>
  <c r="AA485"/>
  <c r="W485"/>
  <c r="S485"/>
  <c r="O484"/>
  <c r="C485"/>
  <c r="AI653"/>
  <c r="AA653"/>
  <c r="S653"/>
  <c r="O653"/>
  <c r="C653"/>
  <c r="S112"/>
  <c r="BC112" s="1"/>
  <c r="J111"/>
  <c r="AT111" s="1"/>
  <c r="F111"/>
  <c r="AP111" s="1"/>
  <c r="S111"/>
  <c r="BC111" s="1"/>
  <c r="AI652"/>
  <c r="AA652"/>
  <c r="G653"/>
  <c r="AJ541"/>
  <c r="AB541"/>
  <c r="X541"/>
  <c r="L541"/>
  <c r="AL540"/>
  <c r="AC485"/>
  <c r="AG484"/>
  <c r="Y485"/>
  <c r="AH541"/>
  <c r="Q485"/>
  <c r="AK653"/>
  <c r="AG653"/>
  <c r="AC653"/>
  <c r="Y653"/>
  <c r="J485"/>
  <c r="AK485"/>
  <c r="AL653"/>
  <c r="AH653"/>
  <c r="AD653"/>
  <c r="Z653"/>
  <c r="AL485"/>
  <c r="AD485"/>
  <c r="V485"/>
  <c r="AH485"/>
  <c r="Z485"/>
  <c r="R485"/>
  <c r="AE484"/>
  <c r="W484"/>
  <c r="F484"/>
  <c r="AI541"/>
  <c r="AK540"/>
  <c r="AG540"/>
  <c r="AF540"/>
  <c r="L485"/>
  <c r="C1230"/>
  <c r="L112"/>
  <c r="AV112" s="1"/>
  <c r="F112"/>
  <c r="AP112" s="1"/>
  <c r="O111"/>
  <c r="AY111" s="1"/>
  <c r="Q81"/>
  <c r="BA81" s="1"/>
  <c r="N82"/>
  <c r="AX82" s="1"/>
  <c r="C1209"/>
  <c r="AJ484"/>
  <c r="AF484"/>
  <c r="AB484"/>
  <c r="X484"/>
  <c r="T484"/>
  <c r="C1236"/>
  <c r="I285"/>
  <c r="I874" s="1"/>
  <c r="V111"/>
  <c r="BF111" s="1"/>
  <c r="R111"/>
  <c r="BB111" s="1"/>
  <c r="AR82"/>
  <c r="S81"/>
  <c r="BC81" s="1"/>
  <c r="AB81"/>
  <c r="BL81" s="1"/>
  <c r="L736"/>
  <c r="C1232"/>
  <c r="N484"/>
  <c r="AL81"/>
  <c r="BV81" s="1"/>
  <c r="AI81"/>
  <c r="BS81" s="1"/>
  <c r="C1200"/>
  <c r="D1232"/>
  <c r="D1200"/>
  <c r="D1230"/>
  <c r="D1236"/>
  <c r="AU82"/>
  <c r="AU112"/>
  <c r="AU53"/>
  <c r="I541"/>
  <c r="I485"/>
  <c r="I653"/>
  <c r="I112"/>
  <c r="AS112" s="1"/>
  <c r="I111"/>
  <c r="AS111" s="1"/>
  <c r="I484"/>
  <c r="N485"/>
  <c r="N81"/>
  <c r="AX81" s="1"/>
  <c r="Q653"/>
  <c r="Q82"/>
  <c r="BA82" s="1"/>
  <c r="Q285"/>
  <c r="Q874" s="1"/>
  <c r="Q541"/>
  <c r="T82"/>
  <c r="BD82" s="1"/>
  <c r="T541"/>
  <c r="T653"/>
  <c r="W81"/>
  <c r="BG81" s="1"/>
  <c r="W653"/>
  <c r="W652"/>
  <c r="W737"/>
  <c r="W82"/>
  <c r="BG82" s="1"/>
  <c r="W541"/>
  <c r="W112"/>
  <c r="BG112" s="1"/>
  <c r="W111"/>
  <c r="BG111" s="1"/>
  <c r="Z111"/>
  <c r="BJ111" s="1"/>
  <c r="Z112"/>
  <c r="BJ112" s="1"/>
  <c r="Z541"/>
  <c r="AC81"/>
  <c r="BM81" s="1"/>
  <c r="AC285"/>
  <c r="AC874" s="1"/>
  <c r="AC82"/>
  <c r="BM82" s="1"/>
  <c r="AC541"/>
  <c r="AF111"/>
  <c r="BP111" s="1"/>
  <c r="AF541"/>
  <c r="AF81"/>
  <c r="BP81" s="1"/>
  <c r="AI82"/>
  <c r="BS82" s="1"/>
  <c r="AI112"/>
  <c r="BS112" s="1"/>
  <c r="AI111"/>
  <c r="BS111" s="1"/>
  <c r="AL111"/>
  <c r="BV111" s="1"/>
  <c r="AL112"/>
  <c r="BV112" s="1"/>
  <c r="AK285"/>
  <c r="AK874" s="1"/>
  <c r="AK111"/>
  <c r="BU111" s="1"/>
  <c r="AE111"/>
  <c r="BO111" s="1"/>
  <c r="AE112"/>
  <c r="BO112" s="1"/>
  <c r="AE81"/>
  <c r="BO81" s="1"/>
  <c r="AH82"/>
  <c r="BR82" s="1"/>
  <c r="AH112"/>
  <c r="BR112" s="1"/>
  <c r="AH81"/>
  <c r="BR81" s="1"/>
  <c r="AH111"/>
  <c r="BR111" s="1"/>
  <c r="AE736"/>
  <c r="AE82"/>
  <c r="BO82" s="1"/>
  <c r="AE285"/>
  <c r="AE874" s="1"/>
  <c r="AB112"/>
  <c r="BL112" s="1"/>
  <c r="Y285"/>
  <c r="Y874" s="1"/>
  <c r="Y111"/>
  <c r="BI111" s="1"/>
  <c r="X82"/>
  <c r="BH82" s="1"/>
  <c r="V82"/>
  <c r="BF82" s="1"/>
  <c r="M82"/>
  <c r="AW82" s="1"/>
  <c r="M285"/>
  <c r="M874" s="1"/>
  <c r="P82"/>
  <c r="AZ82" s="1"/>
  <c r="P112"/>
  <c r="AZ112" s="1"/>
  <c r="P111"/>
  <c r="AZ111" s="1"/>
  <c r="P484"/>
  <c r="P485"/>
  <c r="M485"/>
  <c r="M484"/>
  <c r="G736"/>
  <c r="G737"/>
  <c r="G485"/>
  <c r="G484"/>
  <c r="D485"/>
  <c r="D111"/>
  <c r="AN111" s="1"/>
  <c r="D82"/>
  <c r="AN82" s="1"/>
  <c r="D736"/>
  <c r="C736"/>
  <c r="F81"/>
  <c r="AP81" s="1"/>
  <c r="F82"/>
  <c r="AP82" s="1"/>
  <c r="F736"/>
  <c r="C111"/>
  <c r="AM111" s="1"/>
  <c r="C112"/>
  <c r="AM112" s="1"/>
  <c r="AA736"/>
  <c r="AA737"/>
  <c r="AG285"/>
  <c r="AG874" s="1"/>
  <c r="AE737"/>
  <c r="S737"/>
  <c r="O737"/>
  <c r="C737"/>
  <c r="R736"/>
  <c r="T736"/>
  <c r="AI736"/>
  <c r="W736"/>
  <c r="AI737"/>
  <c r="O736"/>
  <c r="AF737"/>
  <c r="AJ736"/>
  <c r="AB736"/>
  <c r="P737"/>
  <c r="AH736"/>
  <c r="AD736"/>
  <c r="N736"/>
  <c r="AL736"/>
  <c r="V736"/>
  <c r="Z736"/>
  <c r="J736"/>
  <c r="AJ285"/>
  <c r="AJ874" s="1"/>
  <c r="F285"/>
  <c r="F874" s="1"/>
  <c r="C1239"/>
  <c r="AK736"/>
  <c r="AG736"/>
  <c r="AC736"/>
  <c r="Y736"/>
  <c r="U736"/>
  <c r="Q736"/>
  <c r="M736"/>
  <c r="I736"/>
  <c r="AB285"/>
  <c r="AB874" s="1"/>
  <c r="X285"/>
  <c r="X874" s="1"/>
  <c r="AA285"/>
  <c r="AA874" s="1"/>
  <c r="W285"/>
  <c r="W874" s="1"/>
  <c r="G285"/>
  <c r="G874" s="1"/>
  <c r="AL285"/>
  <c r="AL874" s="1"/>
  <c r="AH285"/>
  <c r="AH874" s="1"/>
  <c r="AD285"/>
  <c r="AD874" s="1"/>
  <c r="Z285"/>
  <c r="Z874" s="1"/>
  <c r="V285"/>
  <c r="V874" s="1"/>
  <c r="J285"/>
  <c r="J874" s="1"/>
  <c r="C1219"/>
  <c r="F737"/>
  <c r="AI285"/>
  <c r="AI874" s="1"/>
  <c r="C285"/>
  <c r="C874" s="1"/>
  <c r="N285"/>
  <c r="N874" s="1"/>
  <c r="P285"/>
  <c r="P874" s="1"/>
  <c r="L285"/>
  <c r="L874" s="1"/>
  <c r="U285"/>
  <c r="U874" s="1"/>
  <c r="S285"/>
  <c r="S874" s="1"/>
  <c r="R285"/>
  <c r="R874" s="1"/>
  <c r="O285"/>
  <c r="O874" s="1"/>
  <c r="G141"/>
  <c r="AQ141" s="1"/>
  <c r="AL228"/>
  <c r="BV228" s="1"/>
  <c r="AH227"/>
  <c r="BR227" s="1"/>
  <c r="Z228"/>
  <c r="BJ228" s="1"/>
  <c r="V227"/>
  <c r="BF227" s="1"/>
  <c r="R228"/>
  <c r="BB228" s="1"/>
  <c r="F228"/>
  <c r="AP228" s="1"/>
  <c r="O227"/>
  <c r="AY227" s="1"/>
  <c r="AL170"/>
  <c r="BV170" s="1"/>
  <c r="AH170"/>
  <c r="BR170" s="1"/>
  <c r="AD170"/>
  <c r="BN170" s="1"/>
  <c r="F170"/>
  <c r="AP170" s="1"/>
  <c r="AE141"/>
  <c r="BO141" s="1"/>
  <c r="W141"/>
  <c r="BG141" s="1"/>
  <c r="O141"/>
  <c r="AY141" s="1"/>
  <c r="AJ141"/>
  <c r="BT141" s="1"/>
  <c r="AB141"/>
  <c r="BL141" s="1"/>
  <c r="T141"/>
  <c r="BD141" s="1"/>
  <c r="L141"/>
  <c r="AV141" s="1"/>
  <c r="AJ228"/>
  <c r="BT228" s="1"/>
  <c r="X228"/>
  <c r="BH228" s="1"/>
  <c r="N170"/>
  <c r="AX170" s="1"/>
  <c r="AF141"/>
  <c r="BP141" s="1"/>
  <c r="X141"/>
  <c r="BH141" s="1"/>
  <c r="P141"/>
  <c r="AZ141" s="1"/>
  <c r="I170"/>
  <c r="AS170" s="1"/>
  <c r="S257"/>
  <c r="BC257" s="1"/>
  <c r="AO170"/>
  <c r="AD227"/>
  <c r="BN227" s="1"/>
  <c r="Z227"/>
  <c r="BJ227" s="1"/>
  <c r="N227"/>
  <c r="AX227" s="1"/>
  <c r="J227"/>
  <c r="AT227" s="1"/>
  <c r="F227"/>
  <c r="AP227" s="1"/>
  <c r="AL227"/>
  <c r="BV227" s="1"/>
  <c r="R227"/>
  <c r="BB227" s="1"/>
  <c r="AE227"/>
  <c r="BO227" s="1"/>
  <c r="AE257"/>
  <c r="BO257" s="1"/>
  <c r="O257"/>
  <c r="AY257" s="1"/>
  <c r="AJ227"/>
  <c r="BT227" s="1"/>
  <c r="L228"/>
  <c r="AV228" s="1"/>
  <c r="D227"/>
  <c r="AN227" s="1"/>
  <c r="T227"/>
  <c r="BD227" s="1"/>
  <c r="Q257"/>
  <c r="BA257" s="1"/>
  <c r="I257"/>
  <c r="AS257" s="1"/>
  <c r="N199"/>
  <c r="AX199" s="1"/>
  <c r="D228"/>
  <c r="AN228" s="1"/>
  <c r="AF227"/>
  <c r="BP227" s="1"/>
  <c r="X227"/>
  <c r="BH227" s="1"/>
  <c r="T228"/>
  <c r="BD228" s="1"/>
  <c r="L227"/>
  <c r="AV227" s="1"/>
  <c r="AR227"/>
  <c r="AI227"/>
  <c r="BS227" s="1"/>
  <c r="AA227"/>
  <c r="BK227" s="1"/>
  <c r="W227"/>
  <c r="BG227" s="1"/>
  <c r="S227"/>
  <c r="BC227" s="1"/>
  <c r="O228"/>
  <c r="AY228" s="1"/>
  <c r="AU227"/>
  <c r="G227"/>
  <c r="AQ227" s="1"/>
  <c r="C227"/>
  <c r="AM227" s="1"/>
  <c r="AF228"/>
  <c r="BP228" s="1"/>
  <c r="P228"/>
  <c r="AZ228" s="1"/>
  <c r="AB227"/>
  <c r="BL227" s="1"/>
  <c r="AH228"/>
  <c r="BR228" s="1"/>
  <c r="V228"/>
  <c r="BF228" s="1"/>
  <c r="N228"/>
  <c r="AX228" s="1"/>
  <c r="AK227"/>
  <c r="BU227" s="1"/>
  <c r="AG227"/>
  <c r="BQ227" s="1"/>
  <c r="AC227"/>
  <c r="BM227" s="1"/>
  <c r="Y227"/>
  <c r="BI227" s="1"/>
  <c r="U227"/>
  <c r="BE227" s="1"/>
  <c r="Q227"/>
  <c r="BA227" s="1"/>
  <c r="M227"/>
  <c r="AW227" s="1"/>
  <c r="I227"/>
  <c r="AS227" s="1"/>
  <c r="AO227"/>
  <c r="AD257"/>
  <c r="BN257" s="1"/>
  <c r="J257"/>
  <c r="AT257" s="1"/>
  <c r="AB228"/>
  <c r="BL228" s="1"/>
  <c r="P227"/>
  <c r="AZ227" s="1"/>
  <c r="AJ170"/>
  <c r="BT170" s="1"/>
  <c r="AB170"/>
  <c r="BL170" s="1"/>
  <c r="X170"/>
  <c r="BH170" s="1"/>
  <c r="L170"/>
  <c r="AV170" s="1"/>
  <c r="D170"/>
  <c r="AN170" s="1"/>
  <c r="AD199"/>
  <c r="BN199" s="1"/>
  <c r="Z199"/>
  <c r="BJ199" s="1"/>
  <c r="R199"/>
  <c r="BB199" s="1"/>
  <c r="J199"/>
  <c r="AT199" s="1"/>
  <c r="Y141"/>
  <c r="BI141" s="1"/>
  <c r="M141"/>
  <c r="AW141" s="1"/>
  <c r="AO141"/>
  <c r="AR228"/>
  <c r="S228"/>
  <c r="BC228" s="1"/>
  <c r="C228"/>
  <c r="AM228" s="1"/>
  <c r="AL199"/>
  <c r="BV199" s="1"/>
  <c r="V199"/>
  <c r="BF199" s="1"/>
  <c r="P170"/>
  <c r="AZ170" s="1"/>
  <c r="AK228"/>
  <c r="BU228" s="1"/>
  <c r="AG228"/>
  <c r="BQ228" s="1"/>
  <c r="AC228"/>
  <c r="BM228" s="1"/>
  <c r="Y228"/>
  <c r="BI228" s="1"/>
  <c r="U228"/>
  <c r="BE228" s="1"/>
  <c r="Q228"/>
  <c r="BA228" s="1"/>
  <c r="M228"/>
  <c r="AW228" s="1"/>
  <c r="I228"/>
  <c r="AS228" s="1"/>
  <c r="AO228"/>
  <c r="G199"/>
  <c r="AQ199" s="1"/>
  <c r="AD228"/>
  <c r="BN228" s="1"/>
  <c r="J228"/>
  <c r="AT228" s="1"/>
  <c r="S199"/>
  <c r="BC199" s="1"/>
  <c r="M199"/>
  <c r="AW199" s="1"/>
  <c r="AU257"/>
  <c r="AL257"/>
  <c r="BV257" s="1"/>
  <c r="V257"/>
  <c r="BF257" s="1"/>
  <c r="R257"/>
  <c r="BB257" s="1"/>
  <c r="F257"/>
  <c r="AP257" s="1"/>
  <c r="AH199"/>
  <c r="BR199" s="1"/>
  <c r="F199"/>
  <c r="AP199" s="1"/>
  <c r="AJ257"/>
  <c r="BT257" s="1"/>
  <c r="AF257"/>
  <c r="BP257" s="1"/>
  <c r="AB257"/>
  <c r="BL257" s="1"/>
  <c r="X257"/>
  <c r="BH257" s="1"/>
  <c r="T257"/>
  <c r="BD257" s="1"/>
  <c r="P257"/>
  <c r="AZ257" s="1"/>
  <c r="L257"/>
  <c r="AV257" s="1"/>
  <c r="AR257"/>
  <c r="D257"/>
  <c r="AN257" s="1"/>
  <c r="AA228"/>
  <c r="BK228" s="1"/>
  <c r="AU228"/>
  <c r="W228"/>
  <c r="BG228" s="1"/>
  <c r="G228"/>
  <c r="AQ228" s="1"/>
  <c r="AK199"/>
  <c r="BU199" s="1"/>
  <c r="U199"/>
  <c r="BE199" s="1"/>
  <c r="AO199"/>
  <c r="AI228"/>
  <c r="BS228" s="1"/>
  <c r="AE228"/>
  <c r="BO228" s="1"/>
  <c r="BS52" l="1"/>
  <c r="BD52"/>
  <c r="T836" s="1"/>
  <c r="T835" s="1"/>
  <c r="BA52"/>
  <c r="AX52"/>
  <c r="N836" s="1"/>
  <c r="N843" s="1"/>
  <c r="F1193" s="1"/>
  <c r="AZ52"/>
  <c r="P836" s="1"/>
  <c r="P843" s="1"/>
  <c r="G1096" s="1"/>
  <c r="BV52"/>
  <c r="AL836" s="1"/>
  <c r="AL838" s="1"/>
  <c r="BI52"/>
  <c r="BL52"/>
  <c r="AB836" s="1"/>
  <c r="AB835" s="1"/>
  <c r="K1090" s="1"/>
  <c r="X893"/>
  <c r="J1043" s="1"/>
  <c r="BI893"/>
  <c r="W1043" s="1"/>
  <c r="CT893"/>
  <c r="EE893"/>
  <c r="AW1043" s="1"/>
  <c r="S893"/>
  <c r="H1141" s="1"/>
  <c r="CO893"/>
  <c r="DZ893"/>
  <c r="BD893"/>
  <c r="U1141" s="1"/>
  <c r="L893"/>
  <c r="F1043" s="1"/>
  <c r="AW893"/>
  <c r="S1043" s="1"/>
  <c r="CH893"/>
  <c r="DS893"/>
  <c r="AS1043" s="1"/>
  <c r="AB893"/>
  <c r="K1141" s="1"/>
  <c r="BM893"/>
  <c r="X1141" s="1"/>
  <c r="CX893"/>
  <c r="AK1141" s="1"/>
  <c r="EI893"/>
  <c r="AX1141" s="1"/>
  <c r="J893"/>
  <c r="E1141" s="1"/>
  <c r="AU893"/>
  <c r="CF893"/>
  <c r="DQ893"/>
  <c r="AR1141" s="1"/>
  <c r="R893"/>
  <c r="H1043" s="1"/>
  <c r="BC893"/>
  <c r="U1043" s="1"/>
  <c r="CN893"/>
  <c r="AH1043" s="1"/>
  <c r="DY893"/>
  <c r="AU1043" s="1"/>
  <c r="Z893"/>
  <c r="J1238" s="1"/>
  <c r="BK893"/>
  <c r="W1238" s="1"/>
  <c r="CV893"/>
  <c r="EG893"/>
  <c r="AW1238" s="1"/>
  <c r="AH893"/>
  <c r="M1141" s="1"/>
  <c r="BS893"/>
  <c r="Z1141" s="1"/>
  <c r="DD893"/>
  <c r="EO893"/>
  <c r="AZ1141" s="1"/>
  <c r="BF893"/>
  <c r="V1043" s="1"/>
  <c r="CQ893"/>
  <c r="AI1043" s="1"/>
  <c r="EB893"/>
  <c r="U893"/>
  <c r="I1043" s="1"/>
  <c r="AK893"/>
  <c r="N1141" s="1"/>
  <c r="BV893"/>
  <c r="AA1141" s="1"/>
  <c r="DG893"/>
  <c r="ER893"/>
  <c r="BA1141" s="1"/>
  <c r="EH893"/>
  <c r="AX1043" s="1"/>
  <c r="AA893"/>
  <c r="K1043" s="1"/>
  <c r="BL893"/>
  <c r="X1043" s="1"/>
  <c r="CW893"/>
  <c r="AK1043" s="1"/>
  <c r="I893"/>
  <c r="E1043" s="1"/>
  <c r="AT893"/>
  <c r="R1043" s="1"/>
  <c r="CE893"/>
  <c r="AE1043" s="1"/>
  <c r="DP893"/>
  <c r="AR1043" s="1"/>
  <c r="Y893"/>
  <c r="J1141" s="1"/>
  <c r="BJ893"/>
  <c r="W1141" s="1"/>
  <c r="CU893"/>
  <c r="EF893"/>
  <c r="AW1141" s="1"/>
  <c r="W893"/>
  <c r="I1238" s="1"/>
  <c r="BH893"/>
  <c r="V1238" s="1"/>
  <c r="CS893"/>
  <c r="ED893"/>
  <c r="AV1238" s="1"/>
  <c r="P893"/>
  <c r="G1141" s="1"/>
  <c r="BA893"/>
  <c r="T1141" s="1"/>
  <c r="CL893"/>
  <c r="AG1141" s="1"/>
  <c r="DW893"/>
  <c r="AT1141" s="1"/>
  <c r="AF893"/>
  <c r="L1238" s="1"/>
  <c r="BQ893"/>
  <c r="Y1238" s="1"/>
  <c r="DB893"/>
  <c r="EM893"/>
  <c r="AY1238" s="1"/>
  <c r="AE893"/>
  <c r="L1141" s="1"/>
  <c r="BP893"/>
  <c r="Y1141" s="1"/>
  <c r="DA893"/>
  <c r="EL893"/>
  <c r="AY1141" s="1"/>
  <c r="C893"/>
  <c r="C1043" s="1"/>
  <c r="AN893"/>
  <c r="P1043" s="1"/>
  <c r="BY893"/>
  <c r="AC1043" s="1"/>
  <c r="DJ893"/>
  <c r="AP1043" s="1"/>
  <c r="G893"/>
  <c r="D1141" s="1"/>
  <c r="AR893"/>
  <c r="Q1141" s="1"/>
  <c r="CC893"/>
  <c r="AD1141" s="1"/>
  <c r="DN893"/>
  <c r="AQ1141" s="1"/>
  <c r="D893"/>
  <c r="C1141" s="1"/>
  <c r="AO893"/>
  <c r="P1141" s="1"/>
  <c r="BZ893"/>
  <c r="DK893"/>
  <c r="AP1141" s="1"/>
  <c r="T893"/>
  <c r="H1238" s="1"/>
  <c r="BE893"/>
  <c r="U1238" s="1"/>
  <c r="CP893"/>
  <c r="EA893"/>
  <c r="AU1238" s="1"/>
  <c r="AJ893"/>
  <c r="N1043" s="1"/>
  <c r="BU893"/>
  <c r="AA1043" s="1"/>
  <c r="DF893"/>
  <c r="EQ893"/>
  <c r="BA1043" s="1"/>
  <c r="F893"/>
  <c r="D1043" s="1"/>
  <c r="AQ893"/>
  <c r="Q1043" s="1"/>
  <c r="CB893"/>
  <c r="DM893"/>
  <c r="AQ1043" s="1"/>
  <c r="N893"/>
  <c r="F1238" s="1"/>
  <c r="AY893"/>
  <c r="S1238" s="1"/>
  <c r="CJ893"/>
  <c r="AF1238" s="1"/>
  <c r="DU893"/>
  <c r="AS1238" s="1"/>
  <c r="V893"/>
  <c r="I1141" s="1"/>
  <c r="BG893"/>
  <c r="V1141" s="1"/>
  <c r="CR893"/>
  <c r="EC893"/>
  <c r="AV1141" s="1"/>
  <c r="AD893"/>
  <c r="L1043" s="1"/>
  <c r="BO893"/>
  <c r="Y1043" s="1"/>
  <c r="CZ893"/>
  <c r="AL1043" s="1"/>
  <c r="EK893"/>
  <c r="AY1043" s="1"/>
  <c r="AL893"/>
  <c r="N1238" s="1"/>
  <c r="BW893"/>
  <c r="AA1238" s="1"/>
  <c r="DH893"/>
  <c r="ES893"/>
  <c r="BA1238" s="1"/>
  <c r="M893"/>
  <c r="F1141" s="1"/>
  <c r="AX893"/>
  <c r="S1141" s="1"/>
  <c r="CI893"/>
  <c r="DT893"/>
  <c r="AS1141" s="1"/>
  <c r="AC893"/>
  <c r="K1238" s="1"/>
  <c r="BN893"/>
  <c r="X1238" s="1"/>
  <c r="CY893"/>
  <c r="EJ893"/>
  <c r="AX1238" s="1"/>
  <c r="O893"/>
  <c r="G1043" s="1"/>
  <c r="AZ893"/>
  <c r="T1043" s="1"/>
  <c r="CK893"/>
  <c r="AG1043" s="1"/>
  <c r="DV893"/>
  <c r="AT1043" s="1"/>
  <c r="DE893"/>
  <c r="AM1238" s="1"/>
  <c r="AI893"/>
  <c r="BT893"/>
  <c r="EP893"/>
  <c r="AZ1238" s="1"/>
  <c r="Q893"/>
  <c r="G1238" s="1"/>
  <c r="BB893"/>
  <c r="T1238" s="1"/>
  <c r="CM893"/>
  <c r="AG1238" s="1"/>
  <c r="DX893"/>
  <c r="AT1238" s="1"/>
  <c r="AG893"/>
  <c r="M1043" s="1"/>
  <c r="BR893"/>
  <c r="Z1043" s="1"/>
  <c r="DC893"/>
  <c r="EN893"/>
  <c r="AZ1043" s="1"/>
  <c r="CC848"/>
  <c r="AD1101" s="1"/>
  <c r="G848"/>
  <c r="D1101" s="1"/>
  <c r="AR848"/>
  <c r="Q1101" s="1"/>
  <c r="BD848"/>
  <c r="U1101" s="1"/>
  <c r="S848"/>
  <c r="H1101" s="1"/>
  <c r="CO848"/>
  <c r="AH1101" s="1"/>
  <c r="AA848"/>
  <c r="K1003" s="1"/>
  <c r="BL848"/>
  <c r="X1003" s="1"/>
  <c r="CW848"/>
  <c r="AK1003" s="1"/>
  <c r="AI848"/>
  <c r="M1198" s="1"/>
  <c r="BT848"/>
  <c r="DE848"/>
  <c r="AM1198" s="1"/>
  <c r="Q848"/>
  <c r="G1198" s="1"/>
  <c r="BB848"/>
  <c r="CM848"/>
  <c r="AG848"/>
  <c r="M1003" s="1"/>
  <c r="BR848"/>
  <c r="Z1003" s="1"/>
  <c r="DC848"/>
  <c r="AM1003" s="1"/>
  <c r="BM848"/>
  <c r="X1101" s="1"/>
  <c r="CX848"/>
  <c r="AK1101" s="1"/>
  <c r="AB848"/>
  <c r="K1101" s="1"/>
  <c r="BZ848"/>
  <c r="D848"/>
  <c r="AO848"/>
  <c r="P1101" s="1"/>
  <c r="N848"/>
  <c r="F1198" s="1"/>
  <c r="AY848"/>
  <c r="S1198" s="1"/>
  <c r="CJ848"/>
  <c r="AF1198" s="1"/>
  <c r="AD848"/>
  <c r="L1003" s="1"/>
  <c r="BO848"/>
  <c r="Y1003" s="1"/>
  <c r="CZ848"/>
  <c r="AL1003" s="1"/>
  <c r="AJ848"/>
  <c r="N1003" s="1"/>
  <c r="BU848"/>
  <c r="AA1003" s="1"/>
  <c r="DF848"/>
  <c r="AN1003" s="1"/>
  <c r="U848"/>
  <c r="I1003" s="1"/>
  <c r="BF848"/>
  <c r="V1003" s="1"/>
  <c r="CQ848"/>
  <c r="AI1003" s="1"/>
  <c r="AK848"/>
  <c r="N1101" s="1"/>
  <c r="BV848"/>
  <c r="AA1101" s="1"/>
  <c r="DG848"/>
  <c r="AN1101" s="1"/>
  <c r="L848"/>
  <c r="F1003" s="1"/>
  <c r="AW848"/>
  <c r="S1003" s="1"/>
  <c r="CH848"/>
  <c r="AF1003" s="1"/>
  <c r="R848"/>
  <c r="H1003" s="1"/>
  <c r="BC848"/>
  <c r="U1003" s="1"/>
  <c r="CN848"/>
  <c r="AH1003" s="1"/>
  <c r="AH848"/>
  <c r="M1101" s="1"/>
  <c r="BS848"/>
  <c r="Z1101" s="1"/>
  <c r="DD848"/>
  <c r="AM1101" s="1"/>
  <c r="CK848"/>
  <c r="AG1003" s="1"/>
  <c r="O848"/>
  <c r="G1003" s="1"/>
  <c r="AZ848"/>
  <c r="T1003" s="1"/>
  <c r="CS848"/>
  <c r="AI1198" s="1"/>
  <c r="W848"/>
  <c r="I1198" s="1"/>
  <c r="BH848"/>
  <c r="BP848"/>
  <c r="Y1101" s="1"/>
  <c r="DA848"/>
  <c r="AL1101" s="1"/>
  <c r="AE848"/>
  <c r="L1101" s="1"/>
  <c r="C848"/>
  <c r="C1003" s="1"/>
  <c r="AN848"/>
  <c r="P1003" s="1"/>
  <c r="BY848"/>
  <c r="AC1003" s="1"/>
  <c r="I848"/>
  <c r="E1003" s="1"/>
  <c r="AT848"/>
  <c r="R1003" s="1"/>
  <c r="CE848"/>
  <c r="AE1003" s="1"/>
  <c r="Y848"/>
  <c r="J1101" s="1"/>
  <c r="BJ848"/>
  <c r="W1101" s="1"/>
  <c r="CU848"/>
  <c r="AJ1101" s="1"/>
  <c r="F848"/>
  <c r="D1003" s="1"/>
  <c r="AQ848"/>
  <c r="Q1003" s="1"/>
  <c r="CB848"/>
  <c r="AD1003" s="1"/>
  <c r="X848"/>
  <c r="J1003" s="1"/>
  <c r="BI848"/>
  <c r="W1003" s="1"/>
  <c r="CT848"/>
  <c r="AJ1003" s="1"/>
  <c r="V848"/>
  <c r="I1101" s="1"/>
  <c r="BG848"/>
  <c r="V1101" s="1"/>
  <c r="CR848"/>
  <c r="AI1101" s="1"/>
  <c r="AL848"/>
  <c r="N1198" s="1"/>
  <c r="BW848"/>
  <c r="AA1198" s="1"/>
  <c r="DH848"/>
  <c r="AN1198" s="1"/>
  <c r="M848"/>
  <c r="F1101" s="1"/>
  <c r="AX848"/>
  <c r="S1101" s="1"/>
  <c r="CI848"/>
  <c r="AF1101" s="1"/>
  <c r="AC848"/>
  <c r="K1198" s="1"/>
  <c r="BN848"/>
  <c r="CY848"/>
  <c r="AK1198" s="1"/>
  <c r="CL848"/>
  <c r="AG1101" s="1"/>
  <c r="P848"/>
  <c r="G1101" s="1"/>
  <c r="BA848"/>
  <c r="T1101" s="1"/>
  <c r="AF848"/>
  <c r="L1198" s="1"/>
  <c r="BQ848"/>
  <c r="Y1198" s="1"/>
  <c r="DB848"/>
  <c r="AL1198" s="1"/>
  <c r="J848"/>
  <c r="AU848"/>
  <c r="R1101" s="1"/>
  <c r="CF848"/>
  <c r="AE1101" s="1"/>
  <c r="Z848"/>
  <c r="J1198" s="1"/>
  <c r="BK848"/>
  <c r="CV848"/>
  <c r="AJ1198" s="1"/>
  <c r="T848"/>
  <c r="H1198" s="1"/>
  <c r="BE848"/>
  <c r="U1198" s="1"/>
  <c r="CP848"/>
  <c r="AH1198" s="1"/>
  <c r="BM52"/>
  <c r="AC836" s="1"/>
  <c r="AC837" s="1"/>
  <c r="BF52"/>
  <c r="V836" s="1"/>
  <c r="V843" s="1"/>
  <c r="I1096" s="1"/>
  <c r="BJ52"/>
  <c r="BG52"/>
  <c r="I871"/>
  <c r="I869" s="1"/>
  <c r="BW854"/>
  <c r="AA1204" s="1"/>
  <c r="DH854"/>
  <c r="AN1204" s="1"/>
  <c r="AL854"/>
  <c r="N1204" s="1"/>
  <c r="BW889"/>
  <c r="AA1234" s="1"/>
  <c r="AL889"/>
  <c r="N1234" s="1"/>
  <c r="DH890"/>
  <c r="AN1235" s="1"/>
  <c r="BW890"/>
  <c r="AA1235" s="1"/>
  <c r="AL890"/>
  <c r="N1235" s="1"/>
  <c r="DH880"/>
  <c r="AN1225" s="1"/>
  <c r="BW880"/>
  <c r="AA1225" s="1"/>
  <c r="AL880"/>
  <c r="DH849"/>
  <c r="AN1199" s="1"/>
  <c r="BW849"/>
  <c r="AA1199" s="1"/>
  <c r="AL849"/>
  <c r="N1199" s="1"/>
  <c r="DH883"/>
  <c r="AN1228" s="1"/>
  <c r="BW883"/>
  <c r="AA1228" s="1"/>
  <c r="AL883"/>
  <c r="N1228" s="1"/>
  <c r="BW847"/>
  <c r="AA1197" s="1"/>
  <c r="DH847"/>
  <c r="AN1197" s="1"/>
  <c r="AL847"/>
  <c r="N1197" s="1"/>
  <c r="DH885"/>
  <c r="AN1230" s="1"/>
  <c r="BW885"/>
  <c r="AA1230" s="1"/>
  <c r="AL885"/>
  <c r="N1230" s="1"/>
  <c r="BW891"/>
  <c r="AL891"/>
  <c r="AL856"/>
  <c r="BW856"/>
  <c r="DH856"/>
  <c r="AN1206" s="1"/>
  <c r="DH887"/>
  <c r="AN1232" s="1"/>
  <c r="BW887"/>
  <c r="AL887"/>
  <c r="DH897"/>
  <c r="AN1242" s="1"/>
  <c r="BW897"/>
  <c r="AA1242" s="1"/>
  <c r="AL897"/>
  <c r="N1242" s="1"/>
  <c r="DH855"/>
  <c r="AN1205" s="1"/>
  <c r="AA1205"/>
  <c r="AL855"/>
  <c r="N1205" s="1"/>
  <c r="DH892"/>
  <c r="AN1237" s="1"/>
  <c r="BW892"/>
  <c r="AA1237" s="1"/>
  <c r="AL892"/>
  <c r="N1237" s="1"/>
  <c r="BW858"/>
  <c r="AL858"/>
  <c r="N1208" s="1"/>
  <c r="DH858"/>
  <c r="AN1208" s="1"/>
  <c r="DH857"/>
  <c r="AN1207" s="1"/>
  <c r="BW857"/>
  <c r="AL857"/>
  <c r="N1207" s="1"/>
  <c r="AA1212"/>
  <c r="AL862"/>
  <c r="N1212" s="1"/>
  <c r="DH862"/>
  <c r="AN1212" s="1"/>
  <c r="DH895"/>
  <c r="AN1240" s="1"/>
  <c r="BW895"/>
  <c r="AA1240" s="1"/>
  <c r="AL895"/>
  <c r="N1240" s="1"/>
  <c r="DH884"/>
  <c r="AN1229" s="1"/>
  <c r="BW884"/>
  <c r="AA1229" s="1"/>
  <c r="AL884"/>
  <c r="N1229" s="1"/>
  <c r="DH851"/>
  <c r="AN1201" s="1"/>
  <c r="BW851"/>
  <c r="AA1201" s="1"/>
  <c r="AL851"/>
  <c r="N1201" s="1"/>
  <c r="BW860"/>
  <c r="AA1210" s="1"/>
  <c r="AL860"/>
  <c r="N1210" s="1"/>
  <c r="DH860"/>
  <c r="AN1210" s="1"/>
  <c r="DH859"/>
  <c r="AN1209" s="1"/>
  <c r="BW859"/>
  <c r="AA1209" s="1"/>
  <c r="AL859"/>
  <c r="N1209" s="1"/>
  <c r="BW852"/>
  <c r="AA1202" s="1"/>
  <c r="AL852"/>
  <c r="N1202" s="1"/>
  <c r="DH852"/>
  <c r="AN1202" s="1"/>
  <c r="BW850"/>
  <c r="AA1200" s="1"/>
  <c r="AL850"/>
  <c r="N1200" s="1"/>
  <c r="DH850"/>
  <c r="AN1200" s="1"/>
  <c r="DH881"/>
  <c r="AN1226" s="1"/>
  <c r="BW881"/>
  <c r="AA1226" s="1"/>
  <c r="AL881"/>
  <c r="N1226" s="1"/>
  <c r="DH882"/>
  <c r="AN1227" s="1"/>
  <c r="BW882"/>
  <c r="AL882"/>
  <c r="N1227" s="1"/>
  <c r="DH846"/>
  <c r="AN1196" s="1"/>
  <c r="BW846"/>
  <c r="AA1196" s="1"/>
  <c r="AL846"/>
  <c r="N1196" s="1"/>
  <c r="BW845"/>
  <c r="AA1195" s="1"/>
  <c r="AL845"/>
  <c r="N1195" s="1"/>
  <c r="DH845"/>
  <c r="AN1195" s="1"/>
  <c r="DH896"/>
  <c r="AN1241" s="1"/>
  <c r="BW896"/>
  <c r="AA1241" s="1"/>
  <c r="AL896"/>
  <c r="N1241" s="1"/>
  <c r="DH853"/>
  <c r="AN1203" s="1"/>
  <c r="BW853"/>
  <c r="AL853"/>
  <c r="N1203" s="1"/>
  <c r="DH861"/>
  <c r="AN1211" s="1"/>
  <c r="AA1211"/>
  <c r="AL861"/>
  <c r="DH894"/>
  <c r="AN1239" s="1"/>
  <c r="BW894"/>
  <c r="AA1239" s="1"/>
  <c r="AL894"/>
  <c r="N1239" s="1"/>
  <c r="DH888"/>
  <c r="AN1233" s="1"/>
  <c r="BW888"/>
  <c r="AA1233" s="1"/>
  <c r="AL888"/>
  <c r="N1233" s="1"/>
  <c r="DH886"/>
  <c r="AN1231" s="1"/>
  <c r="BW886"/>
  <c r="AA1231" s="1"/>
  <c r="AL886"/>
  <c r="N1231" s="1"/>
  <c r="DE856"/>
  <c r="AM1206" s="1"/>
  <c r="BT856"/>
  <c r="AI856"/>
  <c r="DE886"/>
  <c r="AM1231" s="1"/>
  <c r="AI886"/>
  <c r="M1231" s="1"/>
  <c r="BT886"/>
  <c r="Z1231" s="1"/>
  <c r="Z1238"/>
  <c r="AI855"/>
  <c r="M1205" s="1"/>
  <c r="Z1205"/>
  <c r="DE855"/>
  <c r="AM1205" s="1"/>
  <c r="DE860"/>
  <c r="AM1210" s="1"/>
  <c r="AI860"/>
  <c r="M1210" s="1"/>
  <c r="BT860"/>
  <c r="Z1210" s="1"/>
  <c r="DE854"/>
  <c r="AM1204" s="1"/>
  <c r="AI854"/>
  <c r="M1204" s="1"/>
  <c r="BT854"/>
  <c r="Z1204" s="1"/>
  <c r="BT853"/>
  <c r="Z1203" s="1"/>
  <c r="AI853"/>
  <c r="M1203" s="1"/>
  <c r="DE853"/>
  <c r="AM1203" s="1"/>
  <c r="BT859"/>
  <c r="Z1209" s="1"/>
  <c r="AI859"/>
  <c r="M1209" s="1"/>
  <c r="DE859"/>
  <c r="AM1209" s="1"/>
  <c r="DE852"/>
  <c r="AM1202" s="1"/>
  <c r="BT852"/>
  <c r="Z1202" s="1"/>
  <c r="AI852"/>
  <c r="M1202" s="1"/>
  <c r="DE850"/>
  <c r="AM1200" s="1"/>
  <c r="BT850"/>
  <c r="Z1200" s="1"/>
  <c r="AI850"/>
  <c r="M1200" s="1"/>
  <c r="BT846"/>
  <c r="Z1196" s="1"/>
  <c r="AI846"/>
  <c r="M1196" s="1"/>
  <c r="DE846"/>
  <c r="AM1196" s="1"/>
  <c r="DE883"/>
  <c r="AM1228" s="1"/>
  <c r="AI883"/>
  <c r="M1228" s="1"/>
  <c r="BT883"/>
  <c r="Z1228" s="1"/>
  <c r="DE862"/>
  <c r="AM1212" s="1"/>
  <c r="Z1212"/>
  <c r="AI862"/>
  <c r="M1212" s="1"/>
  <c r="DE858"/>
  <c r="AM1208" s="1"/>
  <c r="AI858"/>
  <c r="M1208" s="1"/>
  <c r="BT858"/>
  <c r="DE881"/>
  <c r="AM1226" s="1"/>
  <c r="BT881"/>
  <c r="Z1226" s="1"/>
  <c r="AI881"/>
  <c r="M1226" s="1"/>
  <c r="Z1211"/>
  <c r="AI861"/>
  <c r="M1211" s="1"/>
  <c r="DE861"/>
  <c r="AM1211" s="1"/>
  <c r="DE895"/>
  <c r="AM1240" s="1"/>
  <c r="AI895"/>
  <c r="M1240" s="1"/>
  <c r="BT895"/>
  <c r="Z1240" s="1"/>
  <c r="DE885"/>
  <c r="AM1230" s="1"/>
  <c r="BT885"/>
  <c r="AI885"/>
  <c r="M1230" s="1"/>
  <c r="DE884"/>
  <c r="AM1229" s="1"/>
  <c r="BT884"/>
  <c r="Z1229" s="1"/>
  <c r="AI884"/>
  <c r="DE882"/>
  <c r="AM1227" s="1"/>
  <c r="BT882"/>
  <c r="Z1227" s="1"/>
  <c r="AI882"/>
  <c r="M1227" s="1"/>
  <c r="DE888"/>
  <c r="AM1233" s="1"/>
  <c r="BT888"/>
  <c r="Z1233" s="1"/>
  <c r="AI888"/>
  <c r="M1233" s="1"/>
  <c r="DE892"/>
  <c r="AM1237" s="1"/>
  <c r="BT892"/>
  <c r="Z1237" s="1"/>
  <c r="AI892"/>
  <c r="M1237" s="1"/>
  <c r="DE880"/>
  <c r="AM1225" s="1"/>
  <c r="BT880"/>
  <c r="Z1225" s="1"/>
  <c r="AI880"/>
  <c r="M1225" s="1"/>
  <c r="DE896"/>
  <c r="AM1241" s="1"/>
  <c r="BT896"/>
  <c r="Z1241" s="1"/>
  <c r="AI896"/>
  <c r="M1241" s="1"/>
  <c r="DE894"/>
  <c r="AM1239" s="1"/>
  <c r="BT894"/>
  <c r="Z1239" s="1"/>
  <c r="AI894"/>
  <c r="M1239" s="1"/>
  <c r="DE887"/>
  <c r="AM1232" s="1"/>
  <c r="BT887"/>
  <c r="Z1232" s="1"/>
  <c r="AI887"/>
  <c r="M1232" s="1"/>
  <c r="BT891"/>
  <c r="AI891"/>
  <c r="AI889"/>
  <c r="M1234" s="1"/>
  <c r="BT889"/>
  <c r="Z1234" s="1"/>
  <c r="DE897"/>
  <c r="AM1242" s="1"/>
  <c r="BT897"/>
  <c r="Z1242" s="1"/>
  <c r="AI897"/>
  <c r="M1242" s="1"/>
  <c r="DE845"/>
  <c r="AM1195" s="1"/>
  <c r="AI845"/>
  <c r="M1195" s="1"/>
  <c r="BT845"/>
  <c r="Z1195" s="1"/>
  <c r="BT849"/>
  <c r="Z1199" s="1"/>
  <c r="AI849"/>
  <c r="M1199" s="1"/>
  <c r="DE849"/>
  <c r="AM1199" s="1"/>
  <c r="DE847"/>
  <c r="AM1197" s="1"/>
  <c r="BT847"/>
  <c r="Z1197" s="1"/>
  <c r="AI847"/>
  <c r="M1197" s="1"/>
  <c r="BT851"/>
  <c r="Z1201" s="1"/>
  <c r="AI851"/>
  <c r="M1201" s="1"/>
  <c r="DE851"/>
  <c r="AM1201" s="1"/>
  <c r="DE890"/>
  <c r="AM1235" s="1"/>
  <c r="AI890"/>
  <c r="M1235" s="1"/>
  <c r="BT890"/>
  <c r="Z1235" s="1"/>
  <c r="BT857"/>
  <c r="AI857"/>
  <c r="M1207" s="1"/>
  <c r="DE857"/>
  <c r="AM1207" s="1"/>
  <c r="DB887"/>
  <c r="AL1232" s="1"/>
  <c r="BQ887"/>
  <c r="Y1232" s="1"/>
  <c r="AF887"/>
  <c r="L1232" s="1"/>
  <c r="BQ850"/>
  <c r="Y1200" s="1"/>
  <c r="AF850"/>
  <c r="L1200" s="1"/>
  <c r="DB850"/>
  <c r="AL1200" s="1"/>
  <c r="BQ852"/>
  <c r="Y1202" s="1"/>
  <c r="AF852"/>
  <c r="L1202" s="1"/>
  <c r="DB852"/>
  <c r="AL1202" s="1"/>
  <c r="BQ891"/>
  <c r="AF891"/>
  <c r="DB897"/>
  <c r="AL1242" s="1"/>
  <c r="AF897"/>
  <c r="L1242" s="1"/>
  <c r="BQ897"/>
  <c r="Y1242" s="1"/>
  <c r="DB851"/>
  <c r="AL1201" s="1"/>
  <c r="BQ851"/>
  <c r="Y1201" s="1"/>
  <c r="AF851"/>
  <c r="L1201" s="1"/>
  <c r="DB846"/>
  <c r="AL1196" s="1"/>
  <c r="BQ846"/>
  <c r="Y1196" s="1"/>
  <c r="AF846"/>
  <c r="L1196" s="1"/>
  <c r="BQ860"/>
  <c r="AF860"/>
  <c r="L1210" s="1"/>
  <c r="DB860"/>
  <c r="AL1210" s="1"/>
  <c r="DB894"/>
  <c r="AL1239" s="1"/>
  <c r="BQ894"/>
  <c r="Y1239" s="1"/>
  <c r="AF894"/>
  <c r="L1239" s="1"/>
  <c r="DB885"/>
  <c r="AL1230" s="1"/>
  <c r="BQ885"/>
  <c r="Y1230" s="1"/>
  <c r="AF885"/>
  <c r="L1230" s="1"/>
  <c r="BQ858"/>
  <c r="AF858"/>
  <c r="L1208" s="1"/>
  <c r="DB858"/>
  <c r="AL1208" s="1"/>
  <c r="DB896"/>
  <c r="AL1241" s="1"/>
  <c r="BQ896"/>
  <c r="Y1241" s="1"/>
  <c r="AF896"/>
  <c r="L1241" s="1"/>
  <c r="DB881"/>
  <c r="AL1226" s="1"/>
  <c r="BQ881"/>
  <c r="Y1226" s="1"/>
  <c r="AF881"/>
  <c r="L1226" s="1"/>
  <c r="DB884"/>
  <c r="AL1229" s="1"/>
  <c r="BQ884"/>
  <c r="Y1229" s="1"/>
  <c r="AF884"/>
  <c r="L1229" s="1"/>
  <c r="BQ845"/>
  <c r="Y1195" s="1"/>
  <c r="AF845"/>
  <c r="L1195" s="1"/>
  <c r="DB845"/>
  <c r="AL1195" s="1"/>
  <c r="DB883"/>
  <c r="AL1228" s="1"/>
  <c r="BQ883"/>
  <c r="Y1228" s="1"/>
  <c r="AF883"/>
  <c r="L1228" s="1"/>
  <c r="DB849"/>
  <c r="AL1199" s="1"/>
  <c r="BQ849"/>
  <c r="Y1199" s="1"/>
  <c r="AF849"/>
  <c r="L1199" s="1"/>
  <c r="DB882"/>
  <c r="AL1227" s="1"/>
  <c r="AF882"/>
  <c r="L1227" s="1"/>
  <c r="BQ882"/>
  <c r="Y1227" s="1"/>
  <c r="BQ856"/>
  <c r="AF856"/>
  <c r="DB856"/>
  <c r="AL1206" s="1"/>
  <c r="AF889"/>
  <c r="L1234" s="1"/>
  <c r="BQ889"/>
  <c r="Y1234" s="1"/>
  <c r="DB892"/>
  <c r="AL1237" s="1"/>
  <c r="BQ892"/>
  <c r="Y1237" s="1"/>
  <c r="AF892"/>
  <c r="L1237" s="1"/>
  <c r="DB890"/>
  <c r="AL1235" s="1"/>
  <c r="BQ890"/>
  <c r="Y1235" s="1"/>
  <c r="AF890"/>
  <c r="L1235" s="1"/>
  <c r="DB853"/>
  <c r="AL1203" s="1"/>
  <c r="BQ853"/>
  <c r="Y1203" s="1"/>
  <c r="AF853"/>
  <c r="L1203" s="1"/>
  <c r="DB859"/>
  <c r="AL1209" s="1"/>
  <c r="BQ859"/>
  <c r="Y1209" s="1"/>
  <c r="AF859"/>
  <c r="L1209" s="1"/>
  <c r="DB888"/>
  <c r="AL1233" s="1"/>
  <c r="BQ888"/>
  <c r="Y1233" s="1"/>
  <c r="AF888"/>
  <c r="L1233" s="1"/>
  <c r="BQ847"/>
  <c r="Y1197" s="1"/>
  <c r="AF847"/>
  <c r="L1197" s="1"/>
  <c r="DB847"/>
  <c r="AL1197" s="1"/>
  <c r="DB857"/>
  <c r="AL1207" s="1"/>
  <c r="BQ857"/>
  <c r="AF857"/>
  <c r="L1207" s="1"/>
  <c r="Y1205"/>
  <c r="AF855"/>
  <c r="L1205" s="1"/>
  <c r="DB855"/>
  <c r="AL1205" s="1"/>
  <c r="AF854"/>
  <c r="L1204" s="1"/>
  <c r="DB854"/>
  <c r="AL1204" s="1"/>
  <c r="BQ854"/>
  <c r="Y1204" s="1"/>
  <c r="DB880"/>
  <c r="AL1225" s="1"/>
  <c r="BQ880"/>
  <c r="Y1225" s="1"/>
  <c r="AF880"/>
  <c r="L1225" s="1"/>
  <c r="DB886"/>
  <c r="AL1231" s="1"/>
  <c r="BQ886"/>
  <c r="Y1231" s="1"/>
  <c r="AF886"/>
  <c r="L1231" s="1"/>
  <c r="DB862"/>
  <c r="AL1212" s="1"/>
  <c r="AF862"/>
  <c r="L1212" s="1"/>
  <c r="DB895"/>
  <c r="AL1240" s="1"/>
  <c r="BQ895"/>
  <c r="Y1240" s="1"/>
  <c r="AF895"/>
  <c r="L1240" s="1"/>
  <c r="DB861"/>
  <c r="AL1211" s="1"/>
  <c r="Y1211"/>
  <c r="AF861"/>
  <c r="L1211" s="1"/>
  <c r="CY890"/>
  <c r="AK1235" s="1"/>
  <c r="BN890"/>
  <c r="X1235" s="1"/>
  <c r="AC890"/>
  <c r="K1235" s="1"/>
  <c r="CY882"/>
  <c r="AK1227" s="1"/>
  <c r="BN882"/>
  <c r="X1227" s="1"/>
  <c r="AC882"/>
  <c r="K1227" s="1"/>
  <c r="CY888"/>
  <c r="AK1233" s="1"/>
  <c r="BN888"/>
  <c r="X1233" s="1"/>
  <c r="AC888"/>
  <c r="K1233" s="1"/>
  <c r="CY897"/>
  <c r="AK1242" s="1"/>
  <c r="BN897"/>
  <c r="X1242" s="1"/>
  <c r="AC897"/>
  <c r="K1242" s="1"/>
  <c r="CY892"/>
  <c r="AK1237" s="1"/>
  <c r="BN892"/>
  <c r="X1237" s="1"/>
  <c r="AC892"/>
  <c r="K1237" s="1"/>
  <c r="CY896"/>
  <c r="AK1241" s="1"/>
  <c r="BN896"/>
  <c r="X1241" s="1"/>
  <c r="AC896"/>
  <c r="K1241" s="1"/>
  <c r="BN891"/>
  <c r="AC891"/>
  <c r="CY885"/>
  <c r="AK1230" s="1"/>
  <c r="BN885"/>
  <c r="X1230" s="1"/>
  <c r="AC885"/>
  <c r="K1230" s="1"/>
  <c r="BN850"/>
  <c r="X1200" s="1"/>
  <c r="CY850"/>
  <c r="AK1200" s="1"/>
  <c r="AC850"/>
  <c r="K1200" s="1"/>
  <c r="CY846"/>
  <c r="AK1196" s="1"/>
  <c r="BN846"/>
  <c r="X1196" s="1"/>
  <c r="AC846"/>
  <c r="K1196" s="1"/>
  <c r="BN847"/>
  <c r="X1197" s="1"/>
  <c r="CY847"/>
  <c r="AK1197" s="1"/>
  <c r="AC847"/>
  <c r="K1197" s="1"/>
  <c r="CY886"/>
  <c r="AK1231" s="1"/>
  <c r="BN886"/>
  <c r="X1231" s="1"/>
  <c r="AC886"/>
  <c r="K1231" s="1"/>
  <c r="BN852"/>
  <c r="X1202" s="1"/>
  <c r="CY852"/>
  <c r="AK1202" s="1"/>
  <c r="AC852"/>
  <c r="K1202" s="1"/>
  <c r="CY881"/>
  <c r="AK1226" s="1"/>
  <c r="BN881"/>
  <c r="X1226" s="1"/>
  <c r="AC881"/>
  <c r="K1226" s="1"/>
  <c r="X1212"/>
  <c r="CY862"/>
  <c r="AK1212" s="1"/>
  <c r="AC862"/>
  <c r="K1212" s="1"/>
  <c r="BN859"/>
  <c r="X1209" s="1"/>
  <c r="CY859"/>
  <c r="AK1209" s="1"/>
  <c r="AC859"/>
  <c r="K1209" s="1"/>
  <c r="BN889"/>
  <c r="X1234" s="1"/>
  <c r="AC889"/>
  <c r="K1234" s="1"/>
  <c r="BN849"/>
  <c r="X1199" s="1"/>
  <c r="CY849"/>
  <c r="AK1199" s="1"/>
  <c r="AC849"/>
  <c r="K1199" s="1"/>
  <c r="CY883"/>
  <c r="AK1228" s="1"/>
  <c r="BN883"/>
  <c r="X1228" s="1"/>
  <c r="AC883"/>
  <c r="K1228" s="1"/>
  <c r="BN851"/>
  <c r="X1201" s="1"/>
  <c r="CY851"/>
  <c r="AK1201" s="1"/>
  <c r="AC851"/>
  <c r="K1201" s="1"/>
  <c r="CY880"/>
  <c r="AK1225" s="1"/>
  <c r="AC880"/>
  <c r="K1225" s="1"/>
  <c r="BN880"/>
  <c r="X1225" s="1"/>
  <c r="BN860"/>
  <c r="X1210" s="1"/>
  <c r="CY860"/>
  <c r="AK1210" s="1"/>
  <c r="AC860"/>
  <c r="K1210" s="1"/>
  <c r="BN854"/>
  <c r="X1204" s="1"/>
  <c r="CY854"/>
  <c r="AK1204" s="1"/>
  <c r="AC854"/>
  <c r="K1204" s="1"/>
  <c r="CY895"/>
  <c r="AK1240" s="1"/>
  <c r="BN895"/>
  <c r="X1240" s="1"/>
  <c r="AC895"/>
  <c r="K1240" s="1"/>
  <c r="BN853"/>
  <c r="X1203" s="1"/>
  <c r="CY853"/>
  <c r="AK1203" s="1"/>
  <c r="AC853"/>
  <c r="K1203" s="1"/>
  <c r="CY884"/>
  <c r="AK1229" s="1"/>
  <c r="AC884"/>
  <c r="K1229" s="1"/>
  <c r="BN884"/>
  <c r="X1229" s="1"/>
  <c r="CY887"/>
  <c r="AK1232" s="1"/>
  <c r="AC887"/>
  <c r="K1232" s="1"/>
  <c r="BN887"/>
  <c r="X1232" s="1"/>
  <c r="BN856"/>
  <c r="CY856"/>
  <c r="AK1206" s="1"/>
  <c r="AC856"/>
  <c r="CY894"/>
  <c r="AK1239" s="1"/>
  <c r="BN894"/>
  <c r="X1239" s="1"/>
  <c r="AC894"/>
  <c r="K1239" s="1"/>
  <c r="CY845"/>
  <c r="AK1195" s="1"/>
  <c r="BN845"/>
  <c r="X1195" s="1"/>
  <c r="AC845"/>
  <c r="K1195" s="1"/>
  <c r="BN858"/>
  <c r="CY858"/>
  <c r="AK1208" s="1"/>
  <c r="AC858"/>
  <c r="K1208" s="1"/>
  <c r="X1205"/>
  <c r="CY855"/>
  <c r="AK1205" s="1"/>
  <c r="AC855"/>
  <c r="K1205" s="1"/>
  <c r="BN857"/>
  <c r="CY857"/>
  <c r="AK1207" s="1"/>
  <c r="AC857"/>
  <c r="K1207" s="1"/>
  <c r="X1211"/>
  <c r="CY861"/>
  <c r="AK1211" s="1"/>
  <c r="AC861"/>
  <c r="K1211" s="1"/>
  <c r="CV887"/>
  <c r="AJ1232" s="1"/>
  <c r="BK887"/>
  <c r="W1232" s="1"/>
  <c r="Z887"/>
  <c r="J1232" s="1"/>
  <c r="CV896"/>
  <c r="AJ1241" s="1"/>
  <c r="BK896"/>
  <c r="W1241" s="1"/>
  <c r="Z896"/>
  <c r="J1241" s="1"/>
  <c r="CV853"/>
  <c r="AJ1203" s="1"/>
  <c r="BK853"/>
  <c r="W1203" s="1"/>
  <c r="Z853"/>
  <c r="J1203" s="1"/>
  <c r="CV860"/>
  <c r="AJ1210" s="1"/>
  <c r="BK860"/>
  <c r="W1210" s="1"/>
  <c r="Z860"/>
  <c r="J1210" s="1"/>
  <c r="CV861"/>
  <c r="AJ1211" s="1"/>
  <c r="W1211"/>
  <c r="Z861"/>
  <c r="J1211" s="1"/>
  <c r="CV884"/>
  <c r="AJ1229" s="1"/>
  <c r="BK884"/>
  <c r="W1229" s="1"/>
  <c r="Z884"/>
  <c r="J1229" s="1"/>
  <c r="CV886"/>
  <c r="AJ1231" s="1"/>
  <c r="Z886"/>
  <c r="J1231" s="1"/>
  <c r="BK886"/>
  <c r="W1231" s="1"/>
  <c r="CV894"/>
  <c r="AJ1239" s="1"/>
  <c r="BK894"/>
  <c r="W1239" s="1"/>
  <c r="Z894"/>
  <c r="J1239" s="1"/>
  <c r="CV885"/>
  <c r="AJ1230" s="1"/>
  <c r="BK885"/>
  <c r="W1230" s="1"/>
  <c r="Z885"/>
  <c r="J1230" s="1"/>
  <c r="CV880"/>
  <c r="AJ1225" s="1"/>
  <c r="Z880"/>
  <c r="J1225" s="1"/>
  <c r="BK880"/>
  <c r="W1225" s="1"/>
  <c r="CV851"/>
  <c r="AJ1201" s="1"/>
  <c r="BK851"/>
  <c r="W1201" s="1"/>
  <c r="Z851"/>
  <c r="J1201" s="1"/>
  <c r="CV888"/>
  <c r="AJ1233" s="1"/>
  <c r="BK888"/>
  <c r="W1233" s="1"/>
  <c r="Z888"/>
  <c r="J1233" s="1"/>
  <c r="BK847"/>
  <c r="W1197" s="1"/>
  <c r="Z847"/>
  <c r="J1197" s="1"/>
  <c r="CV847"/>
  <c r="AJ1197" s="1"/>
  <c r="CV882"/>
  <c r="AJ1227" s="1"/>
  <c r="BK882"/>
  <c r="W1227" s="1"/>
  <c r="Z882"/>
  <c r="J1227" s="1"/>
  <c r="BK859"/>
  <c r="W1209" s="1"/>
  <c r="CV859"/>
  <c r="AJ1209" s="1"/>
  <c r="Z859"/>
  <c r="J1209" s="1"/>
  <c r="BK891"/>
  <c r="Z891"/>
  <c r="BK856"/>
  <c r="Z856"/>
  <c r="CV856"/>
  <c r="AJ1206" s="1"/>
  <c r="CV897"/>
  <c r="AJ1242" s="1"/>
  <c r="BK897"/>
  <c r="W1242" s="1"/>
  <c r="Z897"/>
  <c r="J1242" s="1"/>
  <c r="CV890"/>
  <c r="AJ1235" s="1"/>
  <c r="BK890"/>
  <c r="W1235" s="1"/>
  <c r="Z890"/>
  <c r="J1235" s="1"/>
  <c r="CV857"/>
  <c r="AJ1207" s="1"/>
  <c r="BK857"/>
  <c r="Z857"/>
  <c r="J1207" s="1"/>
  <c r="CV846"/>
  <c r="AJ1196" s="1"/>
  <c r="BK846"/>
  <c r="W1196" s="1"/>
  <c r="Z846"/>
  <c r="J1196" s="1"/>
  <c r="W1212"/>
  <c r="Z862"/>
  <c r="J1212" s="1"/>
  <c r="CV862"/>
  <c r="AJ1212" s="1"/>
  <c r="CV895"/>
  <c r="AJ1240" s="1"/>
  <c r="Z895"/>
  <c r="J1240" s="1"/>
  <c r="BK895"/>
  <c r="W1240" s="1"/>
  <c r="CV849"/>
  <c r="AJ1199" s="1"/>
  <c r="BK849"/>
  <c r="W1199" s="1"/>
  <c r="Z849"/>
  <c r="J1199" s="1"/>
  <c r="CV883"/>
  <c r="AJ1228" s="1"/>
  <c r="BK883"/>
  <c r="W1228" s="1"/>
  <c r="Z883"/>
  <c r="J1228" s="1"/>
  <c r="CV892"/>
  <c r="AJ1237" s="1"/>
  <c r="BK892"/>
  <c r="W1237" s="1"/>
  <c r="Z892"/>
  <c r="J1237" s="1"/>
  <c r="BK850"/>
  <c r="W1200" s="1"/>
  <c r="Z850"/>
  <c r="J1200" s="1"/>
  <c r="CV850"/>
  <c r="AJ1200" s="1"/>
  <c r="BK889"/>
  <c r="W1234" s="1"/>
  <c r="Z889"/>
  <c r="J1234" s="1"/>
  <c r="CV855"/>
  <c r="AJ1205" s="1"/>
  <c r="W1205"/>
  <c r="Z855"/>
  <c r="J1205" s="1"/>
  <c r="BK858"/>
  <c r="Z858"/>
  <c r="J1208" s="1"/>
  <c r="CV858"/>
  <c r="AJ1208" s="1"/>
  <c r="CV881"/>
  <c r="AJ1226" s="1"/>
  <c r="BK881"/>
  <c r="W1226" s="1"/>
  <c r="Z881"/>
  <c r="J1226" s="1"/>
  <c r="BK854"/>
  <c r="W1204" s="1"/>
  <c r="Z854"/>
  <c r="J1204" s="1"/>
  <c r="CV854"/>
  <c r="AJ1204" s="1"/>
  <c r="BK852"/>
  <c r="W1202" s="1"/>
  <c r="Z852"/>
  <c r="J1202" s="1"/>
  <c r="CV852"/>
  <c r="AJ1202" s="1"/>
  <c r="BK845"/>
  <c r="W1195" s="1"/>
  <c r="Z845"/>
  <c r="J1195" s="1"/>
  <c r="CV845"/>
  <c r="AJ1195" s="1"/>
  <c r="BH859"/>
  <c r="V1209" s="1"/>
  <c r="W859"/>
  <c r="I1209" s="1"/>
  <c r="CS859"/>
  <c r="AI1209" s="1"/>
  <c r="CS887"/>
  <c r="AI1232" s="1"/>
  <c r="BH887"/>
  <c r="V1232" s="1"/>
  <c r="W887"/>
  <c r="I1232" s="1"/>
  <c r="BH856"/>
  <c r="W856"/>
  <c r="CS856"/>
  <c r="AI1206" s="1"/>
  <c r="CS897"/>
  <c r="AI1242" s="1"/>
  <c r="BH897"/>
  <c r="V1242" s="1"/>
  <c r="W897"/>
  <c r="I1242" s="1"/>
  <c r="BH845"/>
  <c r="V1195" s="1"/>
  <c r="W845"/>
  <c r="I1195" s="1"/>
  <c r="CS845"/>
  <c r="AI1195" s="1"/>
  <c r="CS884"/>
  <c r="AI1229" s="1"/>
  <c r="BH884"/>
  <c r="V1229" s="1"/>
  <c r="W884"/>
  <c r="I1229" s="1"/>
  <c r="CS882"/>
  <c r="AI1227" s="1"/>
  <c r="BH882"/>
  <c r="V1227" s="1"/>
  <c r="W882"/>
  <c r="I1227" s="1"/>
  <c r="BH851"/>
  <c r="V1201" s="1"/>
  <c r="W851"/>
  <c r="I1201" s="1"/>
  <c r="CS851"/>
  <c r="AI1201" s="1"/>
  <c r="CS895"/>
  <c r="AI1240" s="1"/>
  <c r="BH895"/>
  <c r="V1240" s="1"/>
  <c r="W895"/>
  <c r="I1240" s="1"/>
  <c r="BH857"/>
  <c r="W857"/>
  <c r="I1207" s="1"/>
  <c r="CS857"/>
  <c r="AI1207" s="1"/>
  <c r="CS892"/>
  <c r="AI1237" s="1"/>
  <c r="BH892"/>
  <c r="V1237" s="1"/>
  <c r="W892"/>
  <c r="I1237" s="1"/>
  <c r="CS880"/>
  <c r="AI1225" s="1"/>
  <c r="BH880"/>
  <c r="W880"/>
  <c r="I1225" s="1"/>
  <c r="BH891"/>
  <c r="W891"/>
  <c r="BH889"/>
  <c r="V1234" s="1"/>
  <c r="W889"/>
  <c r="I1234" s="1"/>
  <c r="BH849"/>
  <c r="V1199" s="1"/>
  <c r="W849"/>
  <c r="I1199" s="1"/>
  <c r="CS849"/>
  <c r="AI1199" s="1"/>
  <c r="CS847"/>
  <c r="AI1197" s="1"/>
  <c r="BH847"/>
  <c r="V1197" s="1"/>
  <c r="W847"/>
  <c r="I1197" s="1"/>
  <c r="CS886"/>
  <c r="AI1231" s="1"/>
  <c r="BH886"/>
  <c r="V1231" s="1"/>
  <c r="W886"/>
  <c r="I1231" s="1"/>
  <c r="BH853"/>
  <c r="V1203" s="1"/>
  <c r="W853"/>
  <c r="I1203" s="1"/>
  <c r="CS853"/>
  <c r="AI1203" s="1"/>
  <c r="CS860"/>
  <c r="AI1210" s="1"/>
  <c r="BH860"/>
  <c r="V1210" s="1"/>
  <c r="W860"/>
  <c r="I1210" s="1"/>
  <c r="V1205"/>
  <c r="W855"/>
  <c r="I1205" s="1"/>
  <c r="CS855"/>
  <c r="AI1205" s="1"/>
  <c r="CS894"/>
  <c r="AI1239" s="1"/>
  <c r="BH894"/>
  <c r="V1239" s="1"/>
  <c r="W894"/>
  <c r="I1239" s="1"/>
  <c r="CS850"/>
  <c r="AI1200" s="1"/>
  <c r="BH850"/>
  <c r="V1200" s="1"/>
  <c r="W850"/>
  <c r="I1200" s="1"/>
  <c r="CS881"/>
  <c r="AI1226" s="1"/>
  <c r="BH881"/>
  <c r="V1226" s="1"/>
  <c r="W881"/>
  <c r="I1226" s="1"/>
  <c r="BH846"/>
  <c r="V1196" s="1"/>
  <c r="W846"/>
  <c r="I1196" s="1"/>
  <c r="CS846"/>
  <c r="AI1196" s="1"/>
  <c r="CS852"/>
  <c r="AI1202" s="1"/>
  <c r="BH852"/>
  <c r="V1202" s="1"/>
  <c r="W852"/>
  <c r="I1202" s="1"/>
  <c r="V1212"/>
  <c r="W862"/>
  <c r="I1212" s="1"/>
  <c r="CS862"/>
  <c r="AI1212" s="1"/>
  <c r="BH858"/>
  <c r="W858"/>
  <c r="I1208" s="1"/>
  <c r="CS858"/>
  <c r="AI1208" s="1"/>
  <c r="CS854"/>
  <c r="AI1204" s="1"/>
  <c r="BH854"/>
  <c r="V1204" s="1"/>
  <c r="W854"/>
  <c r="I1204" s="1"/>
  <c r="V1211"/>
  <c r="W861"/>
  <c r="I1211" s="1"/>
  <c r="CS861"/>
  <c r="AI1211" s="1"/>
  <c r="CS885"/>
  <c r="AI1230" s="1"/>
  <c r="BH885"/>
  <c r="V1230" s="1"/>
  <c r="W885"/>
  <c r="I1230" s="1"/>
  <c r="CS888"/>
  <c r="AI1233" s="1"/>
  <c r="BH888"/>
  <c r="V1233" s="1"/>
  <c r="W888"/>
  <c r="I1233" s="1"/>
  <c r="CS883"/>
  <c r="AI1228" s="1"/>
  <c r="BH883"/>
  <c r="V1228" s="1"/>
  <c r="W883"/>
  <c r="I1228" s="1"/>
  <c r="CS890"/>
  <c r="AI1235" s="1"/>
  <c r="BH890"/>
  <c r="V1235" s="1"/>
  <c r="W890"/>
  <c r="I1235" s="1"/>
  <c r="CS896"/>
  <c r="AI1241" s="1"/>
  <c r="BH896"/>
  <c r="V1241" s="1"/>
  <c r="W896"/>
  <c r="I1241" s="1"/>
  <c r="CP892"/>
  <c r="AH1237" s="1"/>
  <c r="BE892"/>
  <c r="U1237" s="1"/>
  <c r="T892"/>
  <c r="H1237" s="1"/>
  <c r="CP890"/>
  <c r="AH1235" s="1"/>
  <c r="BE890"/>
  <c r="U1235" s="1"/>
  <c r="T890"/>
  <c r="H1235" s="1"/>
  <c r="BE854"/>
  <c r="U1204" s="1"/>
  <c r="T854"/>
  <c r="H1204" s="1"/>
  <c r="CP854"/>
  <c r="AH1204" s="1"/>
  <c r="CP880"/>
  <c r="AH1225" s="1"/>
  <c r="BE880"/>
  <c r="U1225" s="1"/>
  <c r="T880"/>
  <c r="H1225" s="1"/>
  <c r="CP897"/>
  <c r="AH1242" s="1"/>
  <c r="BE897"/>
  <c r="U1242" s="1"/>
  <c r="T897"/>
  <c r="H1242" s="1"/>
  <c r="CP895"/>
  <c r="AH1240" s="1"/>
  <c r="BE895"/>
  <c r="U1240" s="1"/>
  <c r="T895"/>
  <c r="H1240" s="1"/>
  <c r="BE847"/>
  <c r="U1197" s="1"/>
  <c r="T847"/>
  <c r="H1197" s="1"/>
  <c r="CP847"/>
  <c r="AH1197" s="1"/>
  <c r="U1211"/>
  <c r="T861"/>
  <c r="H1211" s="1"/>
  <c r="CP861"/>
  <c r="AH1211" s="1"/>
  <c r="CP887"/>
  <c r="AH1232" s="1"/>
  <c r="T887"/>
  <c r="H1232" s="1"/>
  <c r="BE887"/>
  <c r="U1232" s="1"/>
  <c r="T850"/>
  <c r="H1200" s="1"/>
  <c r="BE850"/>
  <c r="U1200" s="1"/>
  <c r="CP850"/>
  <c r="AH1200" s="1"/>
  <c r="BE857"/>
  <c r="T857"/>
  <c r="H1207" s="1"/>
  <c r="CP857"/>
  <c r="AH1207" s="1"/>
  <c r="CP855"/>
  <c r="AH1205" s="1"/>
  <c r="U1205"/>
  <c r="T855"/>
  <c r="H1205" s="1"/>
  <c r="CP886"/>
  <c r="AH1231" s="1"/>
  <c r="BE886"/>
  <c r="U1231" s="1"/>
  <c r="T886"/>
  <c r="H1231" s="1"/>
  <c r="CP883"/>
  <c r="AH1228" s="1"/>
  <c r="BE883"/>
  <c r="U1228" s="1"/>
  <c r="T883"/>
  <c r="H1228" s="1"/>
  <c r="BE846"/>
  <c r="U1196" s="1"/>
  <c r="T846"/>
  <c r="H1196" s="1"/>
  <c r="CP846"/>
  <c r="AH1196" s="1"/>
  <c r="CP852"/>
  <c r="AH1202" s="1"/>
  <c r="T852"/>
  <c r="H1202" s="1"/>
  <c r="BE852"/>
  <c r="U1202" s="1"/>
  <c r="CP882"/>
  <c r="AH1227" s="1"/>
  <c r="T882"/>
  <c r="H1227" s="1"/>
  <c r="BE882"/>
  <c r="U1227" s="1"/>
  <c r="CP859"/>
  <c r="AH1209" s="1"/>
  <c r="BE859"/>
  <c r="U1209" s="1"/>
  <c r="T859"/>
  <c r="H1209" s="1"/>
  <c r="CP885"/>
  <c r="AH1230" s="1"/>
  <c r="T885"/>
  <c r="H1230" s="1"/>
  <c r="BE885"/>
  <c r="U1230" s="1"/>
  <c r="BE858"/>
  <c r="T858"/>
  <c r="H1208" s="1"/>
  <c r="CP858"/>
  <c r="AH1208" s="1"/>
  <c r="CP896"/>
  <c r="AH1241" s="1"/>
  <c r="BE896"/>
  <c r="U1241" s="1"/>
  <c r="T896"/>
  <c r="H1241" s="1"/>
  <c r="CP881"/>
  <c r="AH1226" s="1"/>
  <c r="BE881"/>
  <c r="U1226" s="1"/>
  <c r="T881"/>
  <c r="H1226" s="1"/>
  <c r="CP851"/>
  <c r="AH1201" s="1"/>
  <c r="BE851"/>
  <c r="U1201" s="1"/>
  <c r="T851"/>
  <c r="H1201" s="1"/>
  <c r="CP888"/>
  <c r="AH1233" s="1"/>
  <c r="BE888"/>
  <c r="U1233" s="1"/>
  <c r="T888"/>
  <c r="H1233" s="1"/>
  <c r="CP884"/>
  <c r="AH1229" s="1"/>
  <c r="BE884"/>
  <c r="U1229" s="1"/>
  <c r="T884"/>
  <c r="H1229" s="1"/>
  <c r="CP856"/>
  <c r="AH1206" s="1"/>
  <c r="BE856"/>
  <c r="T856"/>
  <c r="U1212"/>
  <c r="T862"/>
  <c r="H1212" s="1"/>
  <c r="CP862"/>
  <c r="AH1212" s="1"/>
  <c r="BE891"/>
  <c r="T891"/>
  <c r="T889"/>
  <c r="H1234" s="1"/>
  <c r="BE889"/>
  <c r="U1234" s="1"/>
  <c r="BE853"/>
  <c r="U1203" s="1"/>
  <c r="T853"/>
  <c r="H1203" s="1"/>
  <c r="CP853"/>
  <c r="AH1203" s="1"/>
  <c r="CP894"/>
  <c r="AH1239" s="1"/>
  <c r="BE894"/>
  <c r="U1239" s="1"/>
  <c r="T894"/>
  <c r="H1239" s="1"/>
  <c r="BE849"/>
  <c r="U1199" s="1"/>
  <c r="T849"/>
  <c r="H1199" s="1"/>
  <c r="CP849"/>
  <c r="AH1199" s="1"/>
  <c r="CP860"/>
  <c r="AH1210" s="1"/>
  <c r="BE860"/>
  <c r="U1210" s="1"/>
  <c r="T860"/>
  <c r="H1210" s="1"/>
  <c r="CP845"/>
  <c r="AH1195" s="1"/>
  <c r="BE845"/>
  <c r="U1195" s="1"/>
  <c r="T845"/>
  <c r="H1195" s="1"/>
  <c r="CM887"/>
  <c r="AG1232" s="1"/>
  <c r="BB887"/>
  <c r="T1232" s="1"/>
  <c r="Q887"/>
  <c r="G1232" s="1"/>
  <c r="BB891"/>
  <c r="Q891"/>
  <c r="CM885"/>
  <c r="AG1230" s="1"/>
  <c r="BB885"/>
  <c r="T1230" s="1"/>
  <c r="Q885"/>
  <c r="G1230" s="1"/>
  <c r="CM884"/>
  <c r="AG1229" s="1"/>
  <c r="BB884"/>
  <c r="T1229" s="1"/>
  <c r="Q884"/>
  <c r="G1229" s="1"/>
  <c r="CM894"/>
  <c r="AG1239" s="1"/>
  <c r="BB894"/>
  <c r="T1239" s="1"/>
  <c r="Q894"/>
  <c r="G1239" s="1"/>
  <c r="CM845"/>
  <c r="AG1195" s="1"/>
  <c r="Q845"/>
  <c r="G1195" s="1"/>
  <c r="BB845"/>
  <c r="T1195" s="1"/>
  <c r="BB851"/>
  <c r="T1201" s="1"/>
  <c r="CM851"/>
  <c r="AG1201" s="1"/>
  <c r="Q851"/>
  <c r="G1201" s="1"/>
  <c r="T1212"/>
  <c r="CM862"/>
  <c r="AG1212" s="1"/>
  <c r="Q862"/>
  <c r="G1212" s="1"/>
  <c r="CM890"/>
  <c r="AG1235" s="1"/>
  <c r="BB890"/>
  <c r="T1235" s="1"/>
  <c r="Q890"/>
  <c r="G1235" s="1"/>
  <c r="CM857"/>
  <c r="AG1207" s="1"/>
  <c r="BB857"/>
  <c r="Q857"/>
  <c r="G1207" s="1"/>
  <c r="CM881"/>
  <c r="AG1226" s="1"/>
  <c r="BB881"/>
  <c r="T1226" s="1"/>
  <c r="Q881"/>
  <c r="G1226" s="1"/>
  <c r="BB889"/>
  <c r="T1234" s="1"/>
  <c r="Q889"/>
  <c r="G1234" s="1"/>
  <c r="CM892"/>
  <c r="AG1237" s="1"/>
  <c r="BB892"/>
  <c r="T1237" s="1"/>
  <c r="Q892"/>
  <c r="G1237" s="1"/>
  <c r="CM849"/>
  <c r="AG1199" s="1"/>
  <c r="Q849"/>
  <c r="G1199" s="1"/>
  <c r="BB849"/>
  <c r="T1199" s="1"/>
  <c r="CM888"/>
  <c r="AG1233" s="1"/>
  <c r="BB888"/>
  <c r="T1233" s="1"/>
  <c r="Q888"/>
  <c r="G1233" s="1"/>
  <c r="CM895"/>
  <c r="AG1240" s="1"/>
  <c r="BB895"/>
  <c r="T1240" s="1"/>
  <c r="Q895"/>
  <c r="G1240" s="1"/>
  <c r="BB853"/>
  <c r="T1203" s="1"/>
  <c r="Q853"/>
  <c r="G1203" s="1"/>
  <c r="CM853"/>
  <c r="AG1203" s="1"/>
  <c r="CM897"/>
  <c r="AG1242" s="1"/>
  <c r="BB897"/>
  <c r="T1242" s="1"/>
  <c r="Q897"/>
  <c r="G1242" s="1"/>
  <c r="Q850"/>
  <c r="G1200" s="1"/>
  <c r="CM850"/>
  <c r="AG1200" s="1"/>
  <c r="BB850"/>
  <c r="T1200" s="1"/>
  <c r="BB846"/>
  <c r="T1196" s="1"/>
  <c r="Q846"/>
  <c r="G1196" s="1"/>
  <c r="CM846"/>
  <c r="AG1196" s="1"/>
  <c r="CM882"/>
  <c r="AG1227" s="1"/>
  <c r="BB882"/>
  <c r="T1227" s="1"/>
  <c r="Q882"/>
  <c r="G1227" s="1"/>
  <c r="BB856"/>
  <c r="CM856"/>
  <c r="AG1206" s="1"/>
  <c r="Q856"/>
  <c r="CM852"/>
  <c r="AG1202" s="1"/>
  <c r="Q852"/>
  <c r="G1202" s="1"/>
  <c r="BB852"/>
  <c r="T1202" s="1"/>
  <c r="CM896"/>
  <c r="AG1241" s="1"/>
  <c r="BB896"/>
  <c r="T1241" s="1"/>
  <c r="Q896"/>
  <c r="G1241" s="1"/>
  <c r="BB859"/>
  <c r="T1209" s="1"/>
  <c r="Q859"/>
  <c r="G1209" s="1"/>
  <c r="CM859"/>
  <c r="AG1209" s="1"/>
  <c r="CM855"/>
  <c r="AG1205" s="1"/>
  <c r="Q855"/>
  <c r="G1205" s="1"/>
  <c r="T1205"/>
  <c r="CM847"/>
  <c r="AG1197" s="1"/>
  <c r="Q847"/>
  <c r="G1197" s="1"/>
  <c r="BB847"/>
  <c r="T1197" s="1"/>
  <c r="CM883"/>
  <c r="AG1228" s="1"/>
  <c r="BB883"/>
  <c r="T1228" s="1"/>
  <c r="Q883"/>
  <c r="G1228" s="1"/>
  <c r="CM886"/>
  <c r="AG1231" s="1"/>
  <c r="BB886"/>
  <c r="T1231" s="1"/>
  <c r="Q886"/>
  <c r="G1231" s="1"/>
  <c r="AG1198"/>
  <c r="BB858"/>
  <c r="CM858"/>
  <c r="AG1208" s="1"/>
  <c r="Q858"/>
  <c r="G1208" s="1"/>
  <c r="BB860"/>
  <c r="T1210" s="1"/>
  <c r="CM860"/>
  <c r="AG1210" s="1"/>
  <c r="Q860"/>
  <c r="G1210" s="1"/>
  <c r="CM854"/>
  <c r="AG1204" s="1"/>
  <c r="BB854"/>
  <c r="T1204" s="1"/>
  <c r="Q854"/>
  <c r="G1204" s="1"/>
  <c r="CM880"/>
  <c r="AG1225" s="1"/>
  <c r="BB880"/>
  <c r="T1225" s="1"/>
  <c r="Q880"/>
  <c r="G1225" s="1"/>
  <c r="T1211"/>
  <c r="CM861"/>
  <c r="AG1211" s="1"/>
  <c r="Q861"/>
  <c r="G1211" s="1"/>
  <c r="CJ850"/>
  <c r="AF1200" s="1"/>
  <c r="AY850"/>
  <c r="S1200" s="1"/>
  <c r="N850"/>
  <c r="F1200" s="1"/>
  <c r="AY889"/>
  <c r="S1234" s="1"/>
  <c r="N889"/>
  <c r="F1234" s="1"/>
  <c r="CJ890"/>
  <c r="AF1235" s="1"/>
  <c r="AY890"/>
  <c r="S1235" s="1"/>
  <c r="N890"/>
  <c r="F1235" s="1"/>
  <c r="CJ892"/>
  <c r="AF1237" s="1"/>
  <c r="AY892"/>
  <c r="S1237" s="1"/>
  <c r="N892"/>
  <c r="F1237" s="1"/>
  <c r="CJ881"/>
  <c r="AF1226" s="1"/>
  <c r="AY881"/>
  <c r="S1226" s="1"/>
  <c r="N881"/>
  <c r="F1226" s="1"/>
  <c r="CJ854"/>
  <c r="AF1204" s="1"/>
  <c r="AY854"/>
  <c r="S1204" s="1"/>
  <c r="N854"/>
  <c r="F1204" s="1"/>
  <c r="N852"/>
  <c r="F1202" s="1"/>
  <c r="AY852"/>
  <c r="S1202" s="1"/>
  <c r="CJ852"/>
  <c r="AF1202" s="1"/>
  <c r="CJ884"/>
  <c r="AF1229" s="1"/>
  <c r="AY884"/>
  <c r="S1229" s="1"/>
  <c r="N884"/>
  <c r="F1229" s="1"/>
  <c r="CJ847"/>
  <c r="AF1197" s="1"/>
  <c r="AY847"/>
  <c r="S1197" s="1"/>
  <c r="N847"/>
  <c r="F1197" s="1"/>
  <c r="AY860"/>
  <c r="S1210" s="1"/>
  <c r="N860"/>
  <c r="F1210" s="1"/>
  <c r="CJ860"/>
  <c r="AF1210" s="1"/>
  <c r="CJ859"/>
  <c r="AF1209" s="1"/>
  <c r="AY859"/>
  <c r="S1209" s="1"/>
  <c r="N859"/>
  <c r="F1209" s="1"/>
  <c r="CJ855"/>
  <c r="AF1205" s="1"/>
  <c r="S1205"/>
  <c r="N855"/>
  <c r="F1205" s="1"/>
  <c r="CJ858"/>
  <c r="AF1208" s="1"/>
  <c r="N858"/>
  <c r="F1208" s="1"/>
  <c r="AY858"/>
  <c r="AY857"/>
  <c r="N857"/>
  <c r="F1207" s="1"/>
  <c r="CJ857"/>
  <c r="AF1207" s="1"/>
  <c r="CJ896"/>
  <c r="AF1241" s="1"/>
  <c r="AY896"/>
  <c r="S1241" s="1"/>
  <c r="N896"/>
  <c r="F1241" s="1"/>
  <c r="AY853"/>
  <c r="S1203" s="1"/>
  <c r="N853"/>
  <c r="F1203" s="1"/>
  <c r="CJ853"/>
  <c r="AF1203" s="1"/>
  <c r="S1211"/>
  <c r="N861"/>
  <c r="F1211" s="1"/>
  <c r="CJ861"/>
  <c r="AF1211" s="1"/>
  <c r="CJ894"/>
  <c r="AF1239" s="1"/>
  <c r="AY894"/>
  <c r="S1239" s="1"/>
  <c r="N894"/>
  <c r="F1239" s="1"/>
  <c r="CJ851"/>
  <c r="AF1201" s="1"/>
  <c r="AY851"/>
  <c r="S1201" s="1"/>
  <c r="N851"/>
  <c r="F1201" s="1"/>
  <c r="N856"/>
  <c r="AY856"/>
  <c r="CJ856"/>
  <c r="AF1206" s="1"/>
  <c r="CJ888"/>
  <c r="AF1233" s="1"/>
  <c r="AY888"/>
  <c r="S1233" s="1"/>
  <c r="N888"/>
  <c r="F1233" s="1"/>
  <c r="CJ885"/>
  <c r="AF1230" s="1"/>
  <c r="AY885"/>
  <c r="S1230" s="1"/>
  <c r="N885"/>
  <c r="F1230" s="1"/>
  <c r="CJ862"/>
  <c r="AF1212" s="1"/>
  <c r="S1212"/>
  <c r="N862"/>
  <c r="F1212" s="1"/>
  <c r="CJ880"/>
  <c r="AF1225" s="1"/>
  <c r="AY880"/>
  <c r="S1225" s="1"/>
  <c r="N880"/>
  <c r="F1225" s="1"/>
  <c r="CJ886"/>
  <c r="AF1231" s="1"/>
  <c r="AY886"/>
  <c r="S1231" s="1"/>
  <c r="N886"/>
  <c r="F1231" s="1"/>
  <c r="N845"/>
  <c r="F1195" s="1"/>
  <c r="AY845"/>
  <c r="S1195" s="1"/>
  <c r="CJ845"/>
  <c r="AF1195" s="1"/>
  <c r="AY891"/>
  <c r="N891"/>
  <c r="CJ887"/>
  <c r="AF1232" s="1"/>
  <c r="AY887"/>
  <c r="S1232" s="1"/>
  <c r="N887"/>
  <c r="F1232" s="1"/>
  <c r="CJ897"/>
  <c r="AF1242" s="1"/>
  <c r="N897"/>
  <c r="F1242" s="1"/>
  <c r="AY897"/>
  <c r="S1242" s="1"/>
  <c r="CJ882"/>
  <c r="AF1227" s="1"/>
  <c r="N882"/>
  <c r="F1227" s="1"/>
  <c r="AY882"/>
  <c r="S1227" s="1"/>
  <c r="CJ895"/>
  <c r="AF1240" s="1"/>
  <c r="AY895"/>
  <c r="S1240" s="1"/>
  <c r="N895"/>
  <c r="F1240" s="1"/>
  <c r="AY846"/>
  <c r="S1196" s="1"/>
  <c r="N846"/>
  <c r="F1196" s="1"/>
  <c r="CJ846"/>
  <c r="AF1196" s="1"/>
  <c r="AY849"/>
  <c r="S1199" s="1"/>
  <c r="N849"/>
  <c r="F1199" s="1"/>
  <c r="CJ849"/>
  <c r="AF1199" s="1"/>
  <c r="CJ883"/>
  <c r="AF1228" s="1"/>
  <c r="AY883"/>
  <c r="S1228" s="1"/>
  <c r="N883"/>
  <c r="F1228" s="1"/>
  <c r="DG859"/>
  <c r="AN1112" s="1"/>
  <c r="BV859"/>
  <c r="AA1112" s="1"/>
  <c r="AK859"/>
  <c r="N1112" s="1"/>
  <c r="DG887"/>
  <c r="AN1135" s="1"/>
  <c r="BV887"/>
  <c r="AA1135" s="1"/>
  <c r="AK887"/>
  <c r="N1135" s="1"/>
  <c r="BV854"/>
  <c r="AA1107" s="1"/>
  <c r="AK854"/>
  <c r="N1107" s="1"/>
  <c r="DG854"/>
  <c r="AN1107" s="1"/>
  <c r="DG849"/>
  <c r="AN1102" s="1"/>
  <c r="BV849"/>
  <c r="AA1102" s="1"/>
  <c r="AK849"/>
  <c r="N1102" s="1"/>
  <c r="DG882"/>
  <c r="AN1130" s="1"/>
  <c r="BV882"/>
  <c r="AA1130" s="1"/>
  <c r="AK882"/>
  <c r="N1130" s="1"/>
  <c r="DG883"/>
  <c r="AN1131" s="1"/>
  <c r="BV883"/>
  <c r="AA1131" s="1"/>
  <c r="AK883"/>
  <c r="N1131" s="1"/>
  <c r="BV858"/>
  <c r="DG858"/>
  <c r="AN1111" s="1"/>
  <c r="AK858"/>
  <c r="N1111" s="1"/>
  <c r="BV860"/>
  <c r="AA1113" s="1"/>
  <c r="AK860"/>
  <c r="N1113" s="1"/>
  <c r="DG860"/>
  <c r="AN1113" s="1"/>
  <c r="DG892"/>
  <c r="AN1140" s="1"/>
  <c r="AK892"/>
  <c r="N1140" s="1"/>
  <c r="BV892"/>
  <c r="AA1140" s="1"/>
  <c r="DG861"/>
  <c r="AN1114" s="1"/>
  <c r="AA1114"/>
  <c r="AK861"/>
  <c r="N1114" s="1"/>
  <c r="BV856"/>
  <c r="AK856"/>
  <c r="DG856"/>
  <c r="AN1109" s="1"/>
  <c r="DG890"/>
  <c r="AN1138" s="1"/>
  <c r="BV890"/>
  <c r="AA1138" s="1"/>
  <c r="AK890"/>
  <c r="N1138" s="1"/>
  <c r="BV847"/>
  <c r="AA1100" s="1"/>
  <c r="AK847"/>
  <c r="N1100" s="1"/>
  <c r="DG847"/>
  <c r="AN1100" s="1"/>
  <c r="DG894"/>
  <c r="AN1142" s="1"/>
  <c r="BV894"/>
  <c r="AA1142" s="1"/>
  <c r="AK894"/>
  <c r="N1142" s="1"/>
  <c r="BV845"/>
  <c r="AA1098" s="1"/>
  <c r="AK845"/>
  <c r="N1098" s="1"/>
  <c r="DG845"/>
  <c r="AN1098" s="1"/>
  <c r="DG886"/>
  <c r="AN1134" s="1"/>
  <c r="BV886"/>
  <c r="AA1134" s="1"/>
  <c r="AK886"/>
  <c r="N1134" s="1"/>
  <c r="AA1108"/>
  <c r="AK855"/>
  <c r="N1108" s="1"/>
  <c r="DG855"/>
  <c r="AN1108" s="1"/>
  <c r="DG857"/>
  <c r="AN1110" s="1"/>
  <c r="BV857"/>
  <c r="AK857"/>
  <c r="N1110" s="1"/>
  <c r="DG896"/>
  <c r="AN1144" s="1"/>
  <c r="AK896"/>
  <c r="N1144" s="1"/>
  <c r="BV896"/>
  <c r="AA1144" s="1"/>
  <c r="BV852"/>
  <c r="AA1105" s="1"/>
  <c r="AK852"/>
  <c r="N1105" s="1"/>
  <c r="DG852"/>
  <c r="AN1105" s="1"/>
  <c r="DG885"/>
  <c r="AN1133" s="1"/>
  <c r="BV885"/>
  <c r="AA1133" s="1"/>
  <c r="AK885"/>
  <c r="N1133" s="1"/>
  <c r="BV889"/>
  <c r="AA1137" s="1"/>
  <c r="AK889"/>
  <c r="N1137" s="1"/>
  <c r="DG888"/>
  <c r="AN1136" s="1"/>
  <c r="BV888"/>
  <c r="AA1136" s="1"/>
  <c r="AK888"/>
  <c r="N1136" s="1"/>
  <c r="DG851"/>
  <c r="AN1104" s="1"/>
  <c r="BV851"/>
  <c r="AA1104" s="1"/>
  <c r="AK851"/>
  <c r="N1104" s="1"/>
  <c r="DG881"/>
  <c r="AN1129" s="1"/>
  <c r="BV881"/>
  <c r="AA1129" s="1"/>
  <c r="AK881"/>
  <c r="N1129" s="1"/>
  <c r="DG884"/>
  <c r="AN1132" s="1"/>
  <c r="BV884"/>
  <c r="AA1132" s="1"/>
  <c r="AK884"/>
  <c r="N1132" s="1"/>
  <c r="DG897"/>
  <c r="AN1145" s="1"/>
  <c r="AK897"/>
  <c r="N1145" s="1"/>
  <c r="BV897"/>
  <c r="AA1145" s="1"/>
  <c r="AA1115"/>
  <c r="DG862"/>
  <c r="AN1115" s="1"/>
  <c r="AK862"/>
  <c r="N1115" s="1"/>
  <c r="DG853"/>
  <c r="AN1106" s="1"/>
  <c r="BV853"/>
  <c r="AA1106" s="1"/>
  <c r="AK853"/>
  <c r="N1106" s="1"/>
  <c r="BV891"/>
  <c r="AK891"/>
  <c r="AK850"/>
  <c r="N1103" s="1"/>
  <c r="DG850"/>
  <c r="AN1103" s="1"/>
  <c r="BV850"/>
  <c r="AA1103" s="1"/>
  <c r="DG846"/>
  <c r="AN1099" s="1"/>
  <c r="AK846"/>
  <c r="N1099" s="1"/>
  <c r="BV846"/>
  <c r="AA1099" s="1"/>
  <c r="DG880"/>
  <c r="AN1128" s="1"/>
  <c r="BV880"/>
  <c r="AA1128" s="1"/>
  <c r="AK880"/>
  <c r="N1128" s="1"/>
  <c r="DG895"/>
  <c r="AN1143" s="1"/>
  <c r="BV895"/>
  <c r="AA1143" s="1"/>
  <c r="AK895"/>
  <c r="N1143" s="1"/>
  <c r="AH891"/>
  <c r="BS891"/>
  <c r="BS856"/>
  <c r="AH856"/>
  <c r="DD856"/>
  <c r="AM1109" s="1"/>
  <c r="BS852"/>
  <c r="Z1105" s="1"/>
  <c r="AH852"/>
  <c r="M1105" s="1"/>
  <c r="DD852"/>
  <c r="AM1105" s="1"/>
  <c r="DD897"/>
  <c r="AM1145" s="1"/>
  <c r="BS897"/>
  <c r="Z1145" s="1"/>
  <c r="AH897"/>
  <c r="M1145" s="1"/>
  <c r="BS857"/>
  <c r="AH857"/>
  <c r="M1110" s="1"/>
  <c r="DD857"/>
  <c r="AM1110" s="1"/>
  <c r="Z1115"/>
  <c r="AH862"/>
  <c r="M1115" s="1"/>
  <c r="DD862"/>
  <c r="AM1115" s="1"/>
  <c r="DD895"/>
  <c r="AM1143" s="1"/>
  <c r="BS895"/>
  <c r="Z1143" s="1"/>
  <c r="AH895"/>
  <c r="M1143" s="1"/>
  <c r="BS849"/>
  <c r="Z1102" s="1"/>
  <c r="AH849"/>
  <c r="M1102" s="1"/>
  <c r="DD849"/>
  <c r="AM1102" s="1"/>
  <c r="DD886"/>
  <c r="AM1134" s="1"/>
  <c r="BS886"/>
  <c r="Z1134" s="1"/>
  <c r="AH886"/>
  <c r="M1134" s="1"/>
  <c r="DD892"/>
  <c r="AM1140" s="1"/>
  <c r="BS892"/>
  <c r="Z1140" s="1"/>
  <c r="AH892"/>
  <c r="M1140" s="1"/>
  <c r="BS851"/>
  <c r="Z1104" s="1"/>
  <c r="AH851"/>
  <c r="M1104" s="1"/>
  <c r="DD851"/>
  <c r="AM1104" s="1"/>
  <c r="BS859"/>
  <c r="Z1112" s="1"/>
  <c r="AH859"/>
  <c r="M1112" s="1"/>
  <c r="DD859"/>
  <c r="AM1112" s="1"/>
  <c r="DD887"/>
  <c r="AM1135" s="1"/>
  <c r="BS887"/>
  <c r="Z1135" s="1"/>
  <c r="AH887"/>
  <c r="M1135" s="1"/>
  <c r="BS850"/>
  <c r="Z1103" s="1"/>
  <c r="AH850"/>
  <c r="M1103" s="1"/>
  <c r="DD850"/>
  <c r="AM1103" s="1"/>
  <c r="BS889"/>
  <c r="Z1137" s="1"/>
  <c r="AH889"/>
  <c r="M1137" s="1"/>
  <c r="DD881"/>
  <c r="AM1129" s="1"/>
  <c r="BS881"/>
  <c r="Z1129" s="1"/>
  <c r="AH881"/>
  <c r="M1129" s="1"/>
  <c r="AH854"/>
  <c r="M1107" s="1"/>
  <c r="DD854"/>
  <c r="AM1107" s="1"/>
  <c r="BS854"/>
  <c r="Z1107" s="1"/>
  <c r="DD860"/>
  <c r="AM1113" s="1"/>
  <c r="BS860"/>
  <c r="Z1113" s="1"/>
  <c r="AH860"/>
  <c r="M1113" s="1"/>
  <c r="AH847"/>
  <c r="M1100" s="1"/>
  <c r="DD847"/>
  <c r="AM1100" s="1"/>
  <c r="BS847"/>
  <c r="Z1100" s="1"/>
  <c r="DD885"/>
  <c r="AM1133" s="1"/>
  <c r="BS885"/>
  <c r="Z1133" s="1"/>
  <c r="AH885"/>
  <c r="M1133" s="1"/>
  <c r="DD890"/>
  <c r="AM1138" s="1"/>
  <c r="BS890"/>
  <c r="Z1138" s="1"/>
  <c r="AH890"/>
  <c r="M1138" s="1"/>
  <c r="DD896"/>
  <c r="AM1144" s="1"/>
  <c r="BS896"/>
  <c r="Z1144" s="1"/>
  <c r="AH896"/>
  <c r="M1144" s="1"/>
  <c r="BS853"/>
  <c r="Z1106" s="1"/>
  <c r="AH853"/>
  <c r="M1106" s="1"/>
  <c r="DD853"/>
  <c r="AM1106" s="1"/>
  <c r="Z1114"/>
  <c r="AH861"/>
  <c r="M1114" s="1"/>
  <c r="DD861"/>
  <c r="AM1114" s="1"/>
  <c r="DD894"/>
  <c r="AM1142" s="1"/>
  <c r="BS894"/>
  <c r="Z1142" s="1"/>
  <c r="AH894"/>
  <c r="M1142" s="1"/>
  <c r="DD884"/>
  <c r="AM1132" s="1"/>
  <c r="BS884"/>
  <c r="Z1132" s="1"/>
  <c r="AH884"/>
  <c r="M1132" s="1"/>
  <c r="DD883"/>
  <c r="AM1131" s="1"/>
  <c r="BS883"/>
  <c r="Z1131" s="1"/>
  <c r="AH883"/>
  <c r="M1131" s="1"/>
  <c r="Z1108"/>
  <c r="AH855"/>
  <c r="M1108" s="1"/>
  <c r="DD855"/>
  <c r="AM1108" s="1"/>
  <c r="BS858"/>
  <c r="AH858"/>
  <c r="M1111" s="1"/>
  <c r="DD858"/>
  <c r="AM1111" s="1"/>
  <c r="DD880"/>
  <c r="AM1128" s="1"/>
  <c r="BS880"/>
  <c r="Z1128" s="1"/>
  <c r="AH880"/>
  <c r="M1128" s="1"/>
  <c r="BS846"/>
  <c r="Z1099" s="1"/>
  <c r="AH846"/>
  <c r="M1099" s="1"/>
  <c r="DD846"/>
  <c r="AM1099" s="1"/>
  <c r="DD882"/>
  <c r="AM1130" s="1"/>
  <c r="BS882"/>
  <c r="Z1130" s="1"/>
  <c r="AH882"/>
  <c r="M1130" s="1"/>
  <c r="BS845"/>
  <c r="Z1098" s="1"/>
  <c r="DD845"/>
  <c r="AM1098" s="1"/>
  <c r="AH845"/>
  <c r="M1098" s="1"/>
  <c r="DD888"/>
  <c r="AM1136" s="1"/>
  <c r="BS888"/>
  <c r="Z1136" s="1"/>
  <c r="AH888"/>
  <c r="M1136" s="1"/>
  <c r="DA887"/>
  <c r="AL1135" s="1"/>
  <c r="BP887"/>
  <c r="Y1135" s="1"/>
  <c r="AE887"/>
  <c r="L1135" s="1"/>
  <c r="BP846"/>
  <c r="Y1099" s="1"/>
  <c r="AE846"/>
  <c r="L1099" s="1"/>
  <c r="DA846"/>
  <c r="AL1099" s="1"/>
  <c r="DA884"/>
  <c r="AL1132" s="1"/>
  <c r="BP884"/>
  <c r="Y1132" s="1"/>
  <c r="AE884"/>
  <c r="L1132" s="1"/>
  <c r="DA882"/>
  <c r="AL1130" s="1"/>
  <c r="BP882"/>
  <c r="Y1130" s="1"/>
  <c r="AE882"/>
  <c r="L1130" s="1"/>
  <c r="BP852"/>
  <c r="Y1105" s="1"/>
  <c r="AE852"/>
  <c r="L1105" s="1"/>
  <c r="DA852"/>
  <c r="AL1105" s="1"/>
  <c r="DA862"/>
  <c r="AL1115" s="1"/>
  <c r="Y1115"/>
  <c r="AE862"/>
  <c r="L1115" s="1"/>
  <c r="DA896"/>
  <c r="AL1144" s="1"/>
  <c r="BP896"/>
  <c r="Y1144" s="1"/>
  <c r="AE896"/>
  <c r="L1144" s="1"/>
  <c r="Y1114"/>
  <c r="AE861"/>
  <c r="L1114" s="1"/>
  <c r="DA861"/>
  <c r="AL1114" s="1"/>
  <c r="DA859"/>
  <c r="AL1112" s="1"/>
  <c r="BP859"/>
  <c r="Y1112" s="1"/>
  <c r="AE859"/>
  <c r="L1112" s="1"/>
  <c r="DA885"/>
  <c r="AL1133" s="1"/>
  <c r="BP885"/>
  <c r="Y1133" s="1"/>
  <c r="AE885"/>
  <c r="L1133" s="1"/>
  <c r="BP856"/>
  <c r="AE856"/>
  <c r="DA856"/>
  <c r="AL1109" s="1"/>
  <c r="BP849"/>
  <c r="Y1102" s="1"/>
  <c r="AE849"/>
  <c r="L1102" s="1"/>
  <c r="DA849"/>
  <c r="AL1102" s="1"/>
  <c r="DA847"/>
  <c r="AL1100" s="1"/>
  <c r="BP847"/>
  <c r="Y1100" s="1"/>
  <c r="AE847"/>
  <c r="L1100" s="1"/>
  <c r="DA888"/>
  <c r="AL1136" s="1"/>
  <c r="BP888"/>
  <c r="Y1136" s="1"/>
  <c r="AE888"/>
  <c r="L1136" s="1"/>
  <c r="DA895"/>
  <c r="AL1143" s="1"/>
  <c r="BP895"/>
  <c r="Y1143" s="1"/>
  <c r="AE895"/>
  <c r="L1143" s="1"/>
  <c r="BP857"/>
  <c r="AE857"/>
  <c r="L1110" s="1"/>
  <c r="DA857"/>
  <c r="AL1110" s="1"/>
  <c r="DA880"/>
  <c r="AL1128" s="1"/>
  <c r="BP880"/>
  <c r="Y1128" s="1"/>
  <c r="AE880"/>
  <c r="L1128" s="1"/>
  <c r="DA897"/>
  <c r="AL1145" s="1"/>
  <c r="BP897"/>
  <c r="Y1145" s="1"/>
  <c r="AE897"/>
  <c r="L1145" s="1"/>
  <c r="BP891"/>
  <c r="AE891"/>
  <c r="BP845"/>
  <c r="Y1098" s="1"/>
  <c r="AE845"/>
  <c r="L1098" s="1"/>
  <c r="DA845"/>
  <c r="AL1098" s="1"/>
  <c r="DA851"/>
  <c r="AL1104" s="1"/>
  <c r="BP851"/>
  <c r="Y1104" s="1"/>
  <c r="AE851"/>
  <c r="L1104" s="1"/>
  <c r="BP853"/>
  <c r="Y1106" s="1"/>
  <c r="AE853"/>
  <c r="L1106" s="1"/>
  <c r="DA853"/>
  <c r="AL1106" s="1"/>
  <c r="DA855"/>
  <c r="AL1108" s="1"/>
  <c r="Y1108"/>
  <c r="AE855"/>
  <c r="L1108" s="1"/>
  <c r="DA894"/>
  <c r="AL1142" s="1"/>
  <c r="BP894"/>
  <c r="Y1142" s="1"/>
  <c r="AE894"/>
  <c r="L1142" s="1"/>
  <c r="DA850"/>
  <c r="AL1103" s="1"/>
  <c r="BP850"/>
  <c r="Y1103" s="1"/>
  <c r="AE850"/>
  <c r="L1103" s="1"/>
  <c r="BP889"/>
  <c r="Y1137" s="1"/>
  <c r="AE889"/>
  <c r="L1137" s="1"/>
  <c r="DA881"/>
  <c r="AL1129" s="1"/>
  <c r="BP881"/>
  <c r="Y1129" s="1"/>
  <c r="AE881"/>
  <c r="L1129" s="1"/>
  <c r="DA886"/>
  <c r="AL1134" s="1"/>
  <c r="BP886"/>
  <c r="Y1134" s="1"/>
  <c r="AE886"/>
  <c r="L1134" s="1"/>
  <c r="DA883"/>
  <c r="AL1131" s="1"/>
  <c r="BP883"/>
  <c r="Y1131" s="1"/>
  <c r="AE883"/>
  <c r="L1131" s="1"/>
  <c r="DA858"/>
  <c r="AL1111" s="1"/>
  <c r="BP858"/>
  <c r="AE858"/>
  <c r="L1111" s="1"/>
  <c r="DA890"/>
  <c r="AL1138" s="1"/>
  <c r="BP890"/>
  <c r="Y1138" s="1"/>
  <c r="AE890"/>
  <c r="L1138" s="1"/>
  <c r="BP860"/>
  <c r="Y1113" s="1"/>
  <c r="AE860"/>
  <c r="L1113" s="1"/>
  <c r="DA860"/>
  <c r="AL1113" s="1"/>
  <c r="DA854"/>
  <c r="AL1107" s="1"/>
  <c r="BP854"/>
  <c r="Y1107" s="1"/>
  <c r="AE854"/>
  <c r="L1107" s="1"/>
  <c r="DA892"/>
  <c r="AL1140" s="1"/>
  <c r="BP892"/>
  <c r="Y1140" s="1"/>
  <c r="AE892"/>
  <c r="L1140" s="1"/>
  <c r="BM859"/>
  <c r="X1112" s="1"/>
  <c r="CX859"/>
  <c r="AK1112" s="1"/>
  <c r="AB859"/>
  <c r="K1112" s="1"/>
  <c r="CX885"/>
  <c r="AK1133" s="1"/>
  <c r="BM885"/>
  <c r="X1133" s="1"/>
  <c r="AB885"/>
  <c r="K1133" s="1"/>
  <c r="AB856"/>
  <c r="BM856"/>
  <c r="CX856"/>
  <c r="AK1109" s="1"/>
  <c r="AB858"/>
  <c r="K1111" s="1"/>
  <c r="BM858"/>
  <c r="CX858"/>
  <c r="AK1111" s="1"/>
  <c r="CX892"/>
  <c r="AK1140" s="1"/>
  <c r="BM892"/>
  <c r="X1140" s="1"/>
  <c r="AB892"/>
  <c r="K1140" s="1"/>
  <c r="CX896"/>
  <c r="AK1144" s="1"/>
  <c r="BM896"/>
  <c r="X1144" s="1"/>
  <c r="AB896"/>
  <c r="K1144" s="1"/>
  <c r="CX890"/>
  <c r="AK1138" s="1"/>
  <c r="BM890"/>
  <c r="X1138" s="1"/>
  <c r="AB890"/>
  <c r="K1138" s="1"/>
  <c r="CX881"/>
  <c r="AK1129" s="1"/>
  <c r="BM881"/>
  <c r="X1129" s="1"/>
  <c r="AB881"/>
  <c r="K1129" s="1"/>
  <c r="BM852"/>
  <c r="X1105" s="1"/>
  <c r="CX852"/>
  <c r="AK1105" s="1"/>
  <c r="AB852"/>
  <c r="K1105" s="1"/>
  <c r="CX883"/>
  <c r="AK1131" s="1"/>
  <c r="BM883"/>
  <c r="X1131" s="1"/>
  <c r="AB883"/>
  <c r="K1131" s="1"/>
  <c r="CX884"/>
  <c r="AK1132" s="1"/>
  <c r="BM884"/>
  <c r="X1132" s="1"/>
  <c r="AB884"/>
  <c r="K1132" s="1"/>
  <c r="CX887"/>
  <c r="AK1135" s="1"/>
  <c r="BM887"/>
  <c r="X1135" s="1"/>
  <c r="AB887"/>
  <c r="K1135" s="1"/>
  <c r="BM889"/>
  <c r="X1137" s="1"/>
  <c r="AB889"/>
  <c r="K1137" s="1"/>
  <c r="AB857"/>
  <c r="K1110" s="1"/>
  <c r="BM857"/>
  <c r="CX857"/>
  <c r="AK1110" s="1"/>
  <c r="X1108"/>
  <c r="CX855"/>
  <c r="AK1108" s="1"/>
  <c r="AB855"/>
  <c r="K1108" s="1"/>
  <c r="AB853"/>
  <c r="K1106" s="1"/>
  <c r="BM853"/>
  <c r="X1106" s="1"/>
  <c r="CX853"/>
  <c r="AK1106" s="1"/>
  <c r="CX886"/>
  <c r="AK1134" s="1"/>
  <c r="BM886"/>
  <c r="X1134" s="1"/>
  <c r="AB886"/>
  <c r="K1134" s="1"/>
  <c r="CX894"/>
  <c r="AK1142" s="1"/>
  <c r="BM894"/>
  <c r="X1142" s="1"/>
  <c r="AB894"/>
  <c r="K1142" s="1"/>
  <c r="AB847"/>
  <c r="K1100" s="1"/>
  <c r="BM847"/>
  <c r="X1100" s="1"/>
  <c r="CX847"/>
  <c r="AK1100" s="1"/>
  <c r="AB849"/>
  <c r="K1102" s="1"/>
  <c r="BM849"/>
  <c r="X1102" s="1"/>
  <c r="CX849"/>
  <c r="AK1102" s="1"/>
  <c r="AB845"/>
  <c r="K1098" s="1"/>
  <c r="BM845"/>
  <c r="X1098" s="1"/>
  <c r="CX845"/>
  <c r="AK1098" s="1"/>
  <c r="BM850"/>
  <c r="X1103" s="1"/>
  <c r="CX850"/>
  <c r="AK1103" s="1"/>
  <c r="AB850"/>
  <c r="K1103" s="1"/>
  <c r="BM854"/>
  <c r="X1107" s="1"/>
  <c r="AB854"/>
  <c r="K1107" s="1"/>
  <c r="CX854"/>
  <c r="AK1107" s="1"/>
  <c r="CX880"/>
  <c r="AK1128" s="1"/>
  <c r="BM880"/>
  <c r="X1128" s="1"/>
  <c r="AB880"/>
  <c r="K1128" s="1"/>
  <c r="AB851"/>
  <c r="K1104" s="1"/>
  <c r="BM851"/>
  <c r="X1104" s="1"/>
  <c r="CX851"/>
  <c r="AK1104" s="1"/>
  <c r="AB862"/>
  <c r="K1115" s="1"/>
  <c r="X1115"/>
  <c r="CX862"/>
  <c r="AK1115" s="1"/>
  <c r="CX895"/>
  <c r="AK1143" s="1"/>
  <c r="BM895"/>
  <c r="X1143" s="1"/>
  <c r="AB895"/>
  <c r="K1143" s="1"/>
  <c r="X1114"/>
  <c r="AB861"/>
  <c r="K1114" s="1"/>
  <c r="CX861"/>
  <c r="AK1114" s="1"/>
  <c r="AB860"/>
  <c r="K1113" s="1"/>
  <c r="BM860"/>
  <c r="X1113" s="1"/>
  <c r="CX860"/>
  <c r="AK1113" s="1"/>
  <c r="BM846"/>
  <c r="X1099" s="1"/>
  <c r="CX846"/>
  <c r="AK1099" s="1"/>
  <c r="AB846"/>
  <c r="K1099" s="1"/>
  <c r="BM891"/>
  <c r="AB891"/>
  <c r="CX897"/>
  <c r="AK1145" s="1"/>
  <c r="BM897"/>
  <c r="X1145" s="1"/>
  <c r="AB897"/>
  <c r="K1145" s="1"/>
  <c r="CX888"/>
  <c r="AK1136" s="1"/>
  <c r="BM888"/>
  <c r="X1136" s="1"/>
  <c r="AB888"/>
  <c r="K1136" s="1"/>
  <c r="CX882"/>
  <c r="AK1130" s="1"/>
  <c r="BM882"/>
  <c r="X1130" s="1"/>
  <c r="AB882"/>
  <c r="K1130" s="1"/>
  <c r="BJ891"/>
  <c r="Y891"/>
  <c r="CU850"/>
  <c r="AJ1103" s="1"/>
  <c r="BJ850"/>
  <c r="W1103" s="1"/>
  <c r="Y850"/>
  <c r="J1103" s="1"/>
  <c r="W1108"/>
  <c r="Y855"/>
  <c r="J1108" s="1"/>
  <c r="CU855"/>
  <c r="AJ1108" s="1"/>
  <c r="CU846"/>
  <c r="AJ1099" s="1"/>
  <c r="BJ846"/>
  <c r="W1099" s="1"/>
  <c r="Y846"/>
  <c r="J1099" s="1"/>
  <c r="CU884"/>
  <c r="AJ1132" s="1"/>
  <c r="BJ884"/>
  <c r="W1132" s="1"/>
  <c r="Y884"/>
  <c r="J1132" s="1"/>
  <c r="BJ851"/>
  <c r="W1104" s="1"/>
  <c r="Y851"/>
  <c r="J1104" s="1"/>
  <c r="CU851"/>
  <c r="AJ1104" s="1"/>
  <c r="BJ852"/>
  <c r="W1105" s="1"/>
  <c r="Y852"/>
  <c r="J1105" s="1"/>
  <c r="CU852"/>
  <c r="AJ1105" s="1"/>
  <c r="CU897"/>
  <c r="AJ1145" s="1"/>
  <c r="BJ897"/>
  <c r="W1145" s="1"/>
  <c r="Y897"/>
  <c r="J1145" s="1"/>
  <c r="CU849"/>
  <c r="AJ1102" s="1"/>
  <c r="BJ849"/>
  <c r="W1102" s="1"/>
  <c r="Y849"/>
  <c r="J1102" s="1"/>
  <c r="CU883"/>
  <c r="AJ1131" s="1"/>
  <c r="BJ883"/>
  <c r="W1131" s="1"/>
  <c r="Y883"/>
  <c r="J1131" s="1"/>
  <c r="CU858"/>
  <c r="AJ1111" s="1"/>
  <c r="BJ858"/>
  <c r="Y858"/>
  <c r="J1111" s="1"/>
  <c r="BJ860"/>
  <c r="W1113" s="1"/>
  <c r="Y860"/>
  <c r="J1113" s="1"/>
  <c r="CU860"/>
  <c r="AJ1113" s="1"/>
  <c r="CU854"/>
  <c r="AJ1107" s="1"/>
  <c r="BJ854"/>
  <c r="W1107" s="1"/>
  <c r="Y854"/>
  <c r="J1107" s="1"/>
  <c r="CU896"/>
  <c r="AJ1144" s="1"/>
  <c r="BJ896"/>
  <c r="W1144" s="1"/>
  <c r="Y896"/>
  <c r="J1144" s="1"/>
  <c r="CU895"/>
  <c r="AJ1143" s="1"/>
  <c r="BJ895"/>
  <c r="W1143" s="1"/>
  <c r="Y895"/>
  <c r="J1143" s="1"/>
  <c r="BJ859"/>
  <c r="W1112" s="1"/>
  <c r="Y859"/>
  <c r="J1112" s="1"/>
  <c r="CU859"/>
  <c r="AJ1112" s="1"/>
  <c r="BJ856"/>
  <c r="Y856"/>
  <c r="CU856"/>
  <c r="AJ1109" s="1"/>
  <c r="CU887"/>
  <c r="AJ1135" s="1"/>
  <c r="BJ887"/>
  <c r="W1135" s="1"/>
  <c r="Y887"/>
  <c r="J1135" s="1"/>
  <c r="BJ889"/>
  <c r="W1137" s="1"/>
  <c r="Y889"/>
  <c r="J1137" s="1"/>
  <c r="CU892"/>
  <c r="AJ1140" s="1"/>
  <c r="BJ892"/>
  <c r="W1140" s="1"/>
  <c r="Y892"/>
  <c r="J1140" s="1"/>
  <c r="CU882"/>
  <c r="AJ1130" s="1"/>
  <c r="BJ882"/>
  <c r="W1130" s="1"/>
  <c r="Y882"/>
  <c r="J1130" s="1"/>
  <c r="CU894"/>
  <c r="AJ1142" s="1"/>
  <c r="BJ894"/>
  <c r="W1142" s="1"/>
  <c r="Y894"/>
  <c r="J1142" s="1"/>
  <c r="BJ845"/>
  <c r="W1098" s="1"/>
  <c r="Y845"/>
  <c r="J1098" s="1"/>
  <c r="CU845"/>
  <c r="AJ1098" s="1"/>
  <c r="CU890"/>
  <c r="AJ1138" s="1"/>
  <c r="BJ890"/>
  <c r="W1138" s="1"/>
  <c r="Y890"/>
  <c r="J1138" s="1"/>
  <c r="CU857"/>
  <c r="AJ1110" s="1"/>
  <c r="BJ857"/>
  <c r="Y857"/>
  <c r="J1110" s="1"/>
  <c r="CU853"/>
  <c r="AJ1106" s="1"/>
  <c r="BJ853"/>
  <c r="W1106" s="1"/>
  <c r="Y853"/>
  <c r="J1106" s="1"/>
  <c r="CU885"/>
  <c r="AJ1133" s="1"/>
  <c r="BJ885"/>
  <c r="W1133" s="1"/>
  <c r="Y885"/>
  <c r="J1133" s="1"/>
  <c r="CU847"/>
  <c r="AJ1100" s="1"/>
  <c r="BJ847"/>
  <c r="W1100" s="1"/>
  <c r="Y847"/>
  <c r="J1100" s="1"/>
  <c r="CU888"/>
  <c r="AJ1136" s="1"/>
  <c r="BJ888"/>
  <c r="W1136" s="1"/>
  <c r="Y888"/>
  <c r="J1136" s="1"/>
  <c r="CU886"/>
  <c r="AJ1134" s="1"/>
  <c r="BJ886"/>
  <c r="W1134" s="1"/>
  <c r="Y886"/>
  <c r="J1134" s="1"/>
  <c r="CU862"/>
  <c r="AJ1115" s="1"/>
  <c r="W1115"/>
  <c r="Y862"/>
  <c r="J1115" s="1"/>
  <c r="CU880"/>
  <c r="AJ1128" s="1"/>
  <c r="BJ880"/>
  <c r="W1128" s="1"/>
  <c r="Y880"/>
  <c r="J1128" s="1"/>
  <c r="CU881"/>
  <c r="AJ1129" s="1"/>
  <c r="BJ881"/>
  <c r="W1129" s="1"/>
  <c r="Y881"/>
  <c r="J1129" s="1"/>
  <c r="CU861"/>
  <c r="AJ1114" s="1"/>
  <c r="W1114"/>
  <c r="Y861"/>
  <c r="J1114" s="1"/>
  <c r="BG891"/>
  <c r="V891"/>
  <c r="V862"/>
  <c r="I1115" s="1"/>
  <c r="V1115"/>
  <c r="CR862"/>
  <c r="AI1115" s="1"/>
  <c r="CR890"/>
  <c r="AI1138" s="1"/>
  <c r="V890"/>
  <c r="I1138" s="1"/>
  <c r="BG890"/>
  <c r="V1138" s="1"/>
  <c r="CR892"/>
  <c r="AI1140" s="1"/>
  <c r="BG892"/>
  <c r="V1140" s="1"/>
  <c r="V892"/>
  <c r="I1140" s="1"/>
  <c r="CR880"/>
  <c r="AI1128" s="1"/>
  <c r="BG880"/>
  <c r="V1128" s="1"/>
  <c r="V880"/>
  <c r="I1128" s="1"/>
  <c r="CR882"/>
  <c r="AI1130" s="1"/>
  <c r="BG882"/>
  <c r="V1130" s="1"/>
  <c r="V882"/>
  <c r="I1130" s="1"/>
  <c r="CR846"/>
  <c r="AI1099" s="1"/>
  <c r="BG846"/>
  <c r="V1099" s="1"/>
  <c r="V846"/>
  <c r="I1099" s="1"/>
  <c r="BG847"/>
  <c r="V1100" s="1"/>
  <c r="V847"/>
  <c r="I1100" s="1"/>
  <c r="CR847"/>
  <c r="AI1100" s="1"/>
  <c r="V845"/>
  <c r="I1098" s="1"/>
  <c r="BG845"/>
  <c r="V1098" s="1"/>
  <c r="CR845"/>
  <c r="AI1098" s="1"/>
  <c r="V850"/>
  <c r="I1103" s="1"/>
  <c r="BG850"/>
  <c r="V1103" s="1"/>
  <c r="CR850"/>
  <c r="AI1103" s="1"/>
  <c r="CR887"/>
  <c r="AI1135" s="1"/>
  <c r="BG887"/>
  <c r="V1135" s="1"/>
  <c r="V887"/>
  <c r="I1135" s="1"/>
  <c r="BG889"/>
  <c r="V1137" s="1"/>
  <c r="V889"/>
  <c r="I1137" s="1"/>
  <c r="CR855"/>
  <c r="AI1108" s="1"/>
  <c r="V1108"/>
  <c r="V855"/>
  <c r="I1108" s="1"/>
  <c r="BG858"/>
  <c r="V858"/>
  <c r="I1111" s="1"/>
  <c r="CR858"/>
  <c r="AI1111" s="1"/>
  <c r="CR857"/>
  <c r="AI1110" s="1"/>
  <c r="V857"/>
  <c r="I1110" s="1"/>
  <c r="BG857"/>
  <c r="CR897"/>
  <c r="AI1145" s="1"/>
  <c r="BG897"/>
  <c r="V1145" s="1"/>
  <c r="V897"/>
  <c r="I1145" s="1"/>
  <c r="CR895"/>
  <c r="AI1143" s="1"/>
  <c r="BG895"/>
  <c r="V1143" s="1"/>
  <c r="V895"/>
  <c r="I1143" s="1"/>
  <c r="CR849"/>
  <c r="AI1102" s="1"/>
  <c r="V849"/>
  <c r="I1102" s="1"/>
  <c r="BG849"/>
  <c r="V1102" s="1"/>
  <c r="V856"/>
  <c r="BG856"/>
  <c r="CR856"/>
  <c r="AI1109" s="1"/>
  <c r="CR885"/>
  <c r="AI1133" s="1"/>
  <c r="BG885"/>
  <c r="V1133" s="1"/>
  <c r="V885"/>
  <c r="I1133" s="1"/>
  <c r="CR881"/>
  <c r="AI1129" s="1"/>
  <c r="BG881"/>
  <c r="V1129" s="1"/>
  <c r="V881"/>
  <c r="I1129" s="1"/>
  <c r="BG854"/>
  <c r="V1107" s="1"/>
  <c r="V854"/>
  <c r="I1107" s="1"/>
  <c r="CR854"/>
  <c r="AI1107" s="1"/>
  <c r="BG852"/>
  <c r="V1105" s="1"/>
  <c r="V852"/>
  <c r="I1105" s="1"/>
  <c r="CR852"/>
  <c r="AI1105" s="1"/>
  <c r="V860"/>
  <c r="I1113" s="1"/>
  <c r="BG860"/>
  <c r="V1113" s="1"/>
  <c r="CR860"/>
  <c r="AI1113" s="1"/>
  <c r="CR859"/>
  <c r="AI1112" s="1"/>
  <c r="BG859"/>
  <c r="V1112" s="1"/>
  <c r="V859"/>
  <c r="I1112" s="1"/>
  <c r="CR896"/>
  <c r="AI1144" s="1"/>
  <c r="V896"/>
  <c r="I1144" s="1"/>
  <c r="BG896"/>
  <c r="V1144" s="1"/>
  <c r="CR853"/>
  <c r="AI1106" s="1"/>
  <c r="V853"/>
  <c r="I1106" s="1"/>
  <c r="BG853"/>
  <c r="V1106" s="1"/>
  <c r="CR884"/>
  <c r="AI1132" s="1"/>
  <c r="V884"/>
  <c r="I1132" s="1"/>
  <c r="BG884"/>
  <c r="V1132" s="1"/>
  <c r="CR861"/>
  <c r="AI1114" s="1"/>
  <c r="V861"/>
  <c r="I1114" s="1"/>
  <c r="V1114"/>
  <c r="CR851"/>
  <c r="AI1104" s="1"/>
  <c r="BG851"/>
  <c r="V1104" s="1"/>
  <c r="V851"/>
  <c r="I1104" s="1"/>
  <c r="CR894"/>
  <c r="AI1142" s="1"/>
  <c r="V894"/>
  <c r="I1142" s="1"/>
  <c r="BG894"/>
  <c r="V1142" s="1"/>
  <c r="CR883"/>
  <c r="AI1131" s="1"/>
  <c r="BG883"/>
  <c r="V1131" s="1"/>
  <c r="V883"/>
  <c r="I1131" s="1"/>
  <c r="CR888"/>
  <c r="AI1136" s="1"/>
  <c r="V888"/>
  <c r="I1136" s="1"/>
  <c r="BG888"/>
  <c r="V1136" s="1"/>
  <c r="CR886"/>
  <c r="AI1134" s="1"/>
  <c r="BG886"/>
  <c r="V1134" s="1"/>
  <c r="V886"/>
  <c r="I1134" s="1"/>
  <c r="CO894"/>
  <c r="AH1142" s="1"/>
  <c r="BD894"/>
  <c r="U1142" s="1"/>
  <c r="S894"/>
  <c r="H1142" s="1"/>
  <c r="BD891"/>
  <c r="S891"/>
  <c r="BD889"/>
  <c r="U1137" s="1"/>
  <c r="S889"/>
  <c r="H1137" s="1"/>
  <c r="CO886"/>
  <c r="AH1134" s="1"/>
  <c r="BD886"/>
  <c r="U1134" s="1"/>
  <c r="S886"/>
  <c r="H1134" s="1"/>
  <c r="CO858"/>
  <c r="AH1111" s="1"/>
  <c r="BD858"/>
  <c r="S858"/>
  <c r="H1111" s="1"/>
  <c r="CO892"/>
  <c r="AH1140" s="1"/>
  <c r="BD892"/>
  <c r="U1140" s="1"/>
  <c r="S892"/>
  <c r="H1140" s="1"/>
  <c r="CO881"/>
  <c r="AH1129" s="1"/>
  <c r="BD881"/>
  <c r="U1129" s="1"/>
  <c r="S881"/>
  <c r="H1129" s="1"/>
  <c r="CO860"/>
  <c r="AH1113" s="1"/>
  <c r="BD860"/>
  <c r="U1113" s="1"/>
  <c r="S860"/>
  <c r="H1113" s="1"/>
  <c r="CO880"/>
  <c r="AH1128" s="1"/>
  <c r="BD880"/>
  <c r="U1128" s="1"/>
  <c r="S880"/>
  <c r="H1128" s="1"/>
  <c r="CO885"/>
  <c r="AH1133" s="1"/>
  <c r="BD885"/>
  <c r="U1133" s="1"/>
  <c r="S885"/>
  <c r="H1133" s="1"/>
  <c r="CO887"/>
  <c r="AH1135" s="1"/>
  <c r="BD887"/>
  <c r="U1135" s="1"/>
  <c r="S887"/>
  <c r="H1135" s="1"/>
  <c r="CO856"/>
  <c r="AH1109" s="1"/>
  <c r="BD856"/>
  <c r="S856"/>
  <c r="BD846"/>
  <c r="U1099" s="1"/>
  <c r="S846"/>
  <c r="H1099" s="1"/>
  <c r="CO846"/>
  <c r="AH1099" s="1"/>
  <c r="CO883"/>
  <c r="AH1131" s="1"/>
  <c r="BD883"/>
  <c r="U1131" s="1"/>
  <c r="S883"/>
  <c r="H1131" s="1"/>
  <c r="CO852"/>
  <c r="AH1105" s="1"/>
  <c r="BD852"/>
  <c r="U1105" s="1"/>
  <c r="S852"/>
  <c r="H1105" s="1"/>
  <c r="CO897"/>
  <c r="AH1145" s="1"/>
  <c r="BD897"/>
  <c r="U1145" s="1"/>
  <c r="S897"/>
  <c r="H1145" s="1"/>
  <c r="CO890"/>
  <c r="AH1138" s="1"/>
  <c r="BD890"/>
  <c r="U1138" s="1"/>
  <c r="S890"/>
  <c r="H1138" s="1"/>
  <c r="BD853"/>
  <c r="U1106" s="1"/>
  <c r="S853"/>
  <c r="H1106" s="1"/>
  <c r="CO853"/>
  <c r="AH1106" s="1"/>
  <c r="CO850"/>
  <c r="AH1103" s="1"/>
  <c r="BD850"/>
  <c r="U1103" s="1"/>
  <c r="S850"/>
  <c r="H1103" s="1"/>
  <c r="CO884"/>
  <c r="AH1132" s="1"/>
  <c r="BD884"/>
  <c r="U1132" s="1"/>
  <c r="S884"/>
  <c r="H1132" s="1"/>
  <c r="CO882"/>
  <c r="AH1130" s="1"/>
  <c r="BD882"/>
  <c r="U1130" s="1"/>
  <c r="S882"/>
  <c r="H1130" s="1"/>
  <c r="CO888"/>
  <c r="AH1136" s="1"/>
  <c r="BD888"/>
  <c r="U1136" s="1"/>
  <c r="S888"/>
  <c r="H1136" s="1"/>
  <c r="CO862"/>
  <c r="AH1115" s="1"/>
  <c r="U1115"/>
  <c r="S862"/>
  <c r="H1115" s="1"/>
  <c r="U1108"/>
  <c r="S855"/>
  <c r="H1108" s="1"/>
  <c r="CO855"/>
  <c r="AH1108" s="1"/>
  <c r="BD857"/>
  <c r="S857"/>
  <c r="CO857"/>
  <c r="AH1110" s="1"/>
  <c r="CO895"/>
  <c r="AH1143" s="1"/>
  <c r="BD895"/>
  <c r="U1143" s="1"/>
  <c r="S895"/>
  <c r="H1143" s="1"/>
  <c r="CO845"/>
  <c r="AH1098" s="1"/>
  <c r="BD845"/>
  <c r="U1098" s="1"/>
  <c r="S845"/>
  <c r="H1098" s="1"/>
  <c r="BD849"/>
  <c r="U1102" s="1"/>
  <c r="S849"/>
  <c r="H1102" s="1"/>
  <c r="CO849"/>
  <c r="AH1102" s="1"/>
  <c r="CO847"/>
  <c r="AH1100" s="1"/>
  <c r="BD847"/>
  <c r="U1100" s="1"/>
  <c r="S847"/>
  <c r="H1100" s="1"/>
  <c r="BD851"/>
  <c r="U1104" s="1"/>
  <c r="S851"/>
  <c r="H1104" s="1"/>
  <c r="CO851"/>
  <c r="AH1104" s="1"/>
  <c r="BD859"/>
  <c r="U1112" s="1"/>
  <c r="S859"/>
  <c r="H1112" s="1"/>
  <c r="CO859"/>
  <c r="AH1112" s="1"/>
  <c r="CO854"/>
  <c r="AH1107" s="1"/>
  <c r="BD854"/>
  <c r="U1107" s="1"/>
  <c r="S854"/>
  <c r="H1107" s="1"/>
  <c r="U1114"/>
  <c r="S861"/>
  <c r="H1114" s="1"/>
  <c r="CO861"/>
  <c r="AH1114" s="1"/>
  <c r="CO896"/>
  <c r="AH1144" s="1"/>
  <c r="BD896"/>
  <c r="U1144" s="1"/>
  <c r="S896"/>
  <c r="H1144" s="1"/>
  <c r="BA850"/>
  <c r="T1103" s="1"/>
  <c r="CL850"/>
  <c r="AG1103" s="1"/>
  <c r="P850"/>
  <c r="G1103" s="1"/>
  <c r="BA891"/>
  <c r="P891"/>
  <c r="BA851"/>
  <c r="T1104" s="1"/>
  <c r="P851"/>
  <c r="G1104" s="1"/>
  <c r="CL851"/>
  <c r="AG1104" s="1"/>
  <c r="CL883"/>
  <c r="AG1131" s="1"/>
  <c r="BA883"/>
  <c r="T1131" s="1"/>
  <c r="P883"/>
  <c r="G1131" s="1"/>
  <c r="CL888"/>
  <c r="AG1136" s="1"/>
  <c r="BA888"/>
  <c r="T1136" s="1"/>
  <c r="P888"/>
  <c r="G1136" s="1"/>
  <c r="BA889"/>
  <c r="T1137" s="1"/>
  <c r="P889"/>
  <c r="G1137" s="1"/>
  <c r="T1115"/>
  <c r="P862"/>
  <c r="G1115" s="1"/>
  <c r="CL862"/>
  <c r="AG1115" s="1"/>
  <c r="BA858"/>
  <c r="P858"/>
  <c r="G1111" s="1"/>
  <c r="CL858"/>
  <c r="AG1111" s="1"/>
  <c r="CL896"/>
  <c r="AG1144" s="1"/>
  <c r="BA896"/>
  <c r="T1144" s="1"/>
  <c r="P896"/>
  <c r="G1144" s="1"/>
  <c r="CL881"/>
  <c r="AG1129" s="1"/>
  <c r="BA881"/>
  <c r="T1129" s="1"/>
  <c r="P881"/>
  <c r="G1129" s="1"/>
  <c r="P849"/>
  <c r="G1102" s="1"/>
  <c r="BA849"/>
  <c r="T1102" s="1"/>
  <c r="CL849"/>
  <c r="AG1102" s="1"/>
  <c r="BA852"/>
  <c r="T1105" s="1"/>
  <c r="CL852"/>
  <c r="AG1105" s="1"/>
  <c r="P852"/>
  <c r="G1105" s="1"/>
  <c r="BA860"/>
  <c r="T1113" s="1"/>
  <c r="P860"/>
  <c r="G1113" s="1"/>
  <c r="CL860"/>
  <c r="AG1113" s="1"/>
  <c r="CL894"/>
  <c r="AG1142" s="1"/>
  <c r="BA894"/>
  <c r="T1142" s="1"/>
  <c r="P894"/>
  <c r="G1142" s="1"/>
  <c r="CL892"/>
  <c r="AG1140" s="1"/>
  <c r="BA892"/>
  <c r="T1140" s="1"/>
  <c r="P892"/>
  <c r="G1140" s="1"/>
  <c r="CL890"/>
  <c r="AG1138" s="1"/>
  <c r="BA890"/>
  <c r="T1138" s="1"/>
  <c r="P890"/>
  <c r="G1138" s="1"/>
  <c r="BA853"/>
  <c r="T1106" s="1"/>
  <c r="P853"/>
  <c r="G1106" s="1"/>
  <c r="CL853"/>
  <c r="AG1106" s="1"/>
  <c r="CL884"/>
  <c r="AG1132" s="1"/>
  <c r="BA884"/>
  <c r="T1132" s="1"/>
  <c r="P884"/>
  <c r="G1132" s="1"/>
  <c r="BA859"/>
  <c r="T1112" s="1"/>
  <c r="P859"/>
  <c r="G1112" s="1"/>
  <c r="CL859"/>
  <c r="AG1112" s="1"/>
  <c r="P846"/>
  <c r="G1099" s="1"/>
  <c r="BA846"/>
  <c r="T1099" s="1"/>
  <c r="CL846"/>
  <c r="AG1099" s="1"/>
  <c r="P856"/>
  <c r="BA856"/>
  <c r="CL856"/>
  <c r="AG1109" s="1"/>
  <c r="CL885"/>
  <c r="AG1133" s="1"/>
  <c r="BA885"/>
  <c r="T1133" s="1"/>
  <c r="P885"/>
  <c r="G1133" s="1"/>
  <c r="CL887"/>
  <c r="AG1135" s="1"/>
  <c r="BA887"/>
  <c r="T1135" s="1"/>
  <c r="P887"/>
  <c r="G1135" s="1"/>
  <c r="BA857"/>
  <c r="CL857"/>
  <c r="AG1110" s="1"/>
  <c r="P857"/>
  <c r="G1110" s="1"/>
  <c r="T1108"/>
  <c r="P855"/>
  <c r="G1108" s="1"/>
  <c r="CL855"/>
  <c r="AG1108" s="1"/>
  <c r="BA854"/>
  <c r="T1107" s="1"/>
  <c r="P854"/>
  <c r="G1107" s="1"/>
  <c r="CL854"/>
  <c r="AG1107" s="1"/>
  <c r="CL880"/>
  <c r="AG1128" s="1"/>
  <c r="BA880"/>
  <c r="T1128" s="1"/>
  <c r="P880"/>
  <c r="G1128" s="1"/>
  <c r="CL886"/>
  <c r="AG1134" s="1"/>
  <c r="BA886"/>
  <c r="T1134" s="1"/>
  <c r="P886"/>
  <c r="G1134" s="1"/>
  <c r="CL897"/>
  <c r="AG1145" s="1"/>
  <c r="BA897"/>
  <c r="T1145" s="1"/>
  <c r="P897"/>
  <c r="G1145" s="1"/>
  <c r="CL895"/>
  <c r="AG1143" s="1"/>
  <c r="BA895"/>
  <c r="T1143" s="1"/>
  <c r="P895"/>
  <c r="G1143" s="1"/>
  <c r="BA845"/>
  <c r="T1098" s="1"/>
  <c r="P845"/>
  <c r="G1098" s="1"/>
  <c r="CL845"/>
  <c r="AG1098" s="1"/>
  <c r="T1114"/>
  <c r="P861"/>
  <c r="G1114" s="1"/>
  <c r="CL861"/>
  <c r="AG1114" s="1"/>
  <c r="BA847"/>
  <c r="T1100" s="1"/>
  <c r="P847"/>
  <c r="G1100" s="1"/>
  <c r="CL847"/>
  <c r="AG1100" s="1"/>
  <c r="CL882"/>
  <c r="AG1130" s="1"/>
  <c r="BA882"/>
  <c r="T1130" s="1"/>
  <c r="P882"/>
  <c r="G1130" s="1"/>
  <c r="AX859"/>
  <c r="S1112" s="1"/>
  <c r="M859"/>
  <c r="F1112" s="1"/>
  <c r="CI859"/>
  <c r="AF1112" s="1"/>
  <c r="CI882"/>
  <c r="AF1130" s="1"/>
  <c r="AX882"/>
  <c r="S1130" s="1"/>
  <c r="M882"/>
  <c r="F1130" s="1"/>
  <c r="CI888"/>
  <c r="AF1136" s="1"/>
  <c r="AX888"/>
  <c r="S1136" s="1"/>
  <c r="M888"/>
  <c r="F1136" s="1"/>
  <c r="CI880"/>
  <c r="AF1128" s="1"/>
  <c r="AX880"/>
  <c r="S1128" s="1"/>
  <c r="M880"/>
  <c r="F1128" s="1"/>
  <c r="CI897"/>
  <c r="AF1145" s="1"/>
  <c r="AX897"/>
  <c r="S1145" s="1"/>
  <c r="M897"/>
  <c r="F1145" s="1"/>
  <c r="AX853"/>
  <c r="S1106" s="1"/>
  <c r="M853"/>
  <c r="F1106" s="1"/>
  <c r="CI853"/>
  <c r="AF1106" s="1"/>
  <c r="CI896"/>
  <c r="AF1144" s="1"/>
  <c r="AX896"/>
  <c r="S1144" s="1"/>
  <c r="M896"/>
  <c r="F1144" s="1"/>
  <c r="CI850"/>
  <c r="AF1103" s="1"/>
  <c r="AX850"/>
  <c r="S1103" s="1"/>
  <c r="M850"/>
  <c r="F1103" s="1"/>
  <c r="M846"/>
  <c r="F1099" s="1"/>
  <c r="AX846"/>
  <c r="S1099" s="1"/>
  <c r="CI846"/>
  <c r="AF1099" s="1"/>
  <c r="CI847"/>
  <c r="AF1100" s="1"/>
  <c r="AX847"/>
  <c r="S1100" s="1"/>
  <c r="M847"/>
  <c r="F1100" s="1"/>
  <c r="CI856"/>
  <c r="AF1109" s="1"/>
  <c r="AX856"/>
  <c r="M856"/>
  <c r="CI886"/>
  <c r="AF1134" s="1"/>
  <c r="AX886"/>
  <c r="S1134" s="1"/>
  <c r="M886"/>
  <c r="F1134" s="1"/>
  <c r="CI852"/>
  <c r="AF1105" s="1"/>
  <c r="AX852"/>
  <c r="S1105" s="1"/>
  <c r="M852"/>
  <c r="F1105" s="1"/>
  <c r="CI862"/>
  <c r="AF1115" s="1"/>
  <c r="S1115"/>
  <c r="M862"/>
  <c r="F1115" s="1"/>
  <c r="CI885"/>
  <c r="AF1133" s="1"/>
  <c r="AX885"/>
  <c r="S1133" s="1"/>
  <c r="M885"/>
  <c r="F1133" s="1"/>
  <c r="AX889"/>
  <c r="S1137" s="1"/>
  <c r="M889"/>
  <c r="F1137" s="1"/>
  <c r="CI890"/>
  <c r="AF1138" s="1"/>
  <c r="AX890"/>
  <c r="S1138" s="1"/>
  <c r="M890"/>
  <c r="F1138" s="1"/>
  <c r="AX857"/>
  <c r="M857"/>
  <c r="F1110" s="1"/>
  <c r="CI857"/>
  <c r="AF1110" s="1"/>
  <c r="CI884"/>
  <c r="AF1132" s="1"/>
  <c r="AX884"/>
  <c r="S1132" s="1"/>
  <c r="M884"/>
  <c r="F1132" s="1"/>
  <c r="CI883"/>
  <c r="AF1131" s="1"/>
  <c r="AX883"/>
  <c r="S1131" s="1"/>
  <c r="M883"/>
  <c r="F1131" s="1"/>
  <c r="AX851"/>
  <c r="S1104" s="1"/>
  <c r="M851"/>
  <c r="F1104" s="1"/>
  <c r="CI851"/>
  <c r="AF1104" s="1"/>
  <c r="CI860"/>
  <c r="AF1113" s="1"/>
  <c r="AX860"/>
  <c r="S1113" s="1"/>
  <c r="M860"/>
  <c r="F1113" s="1"/>
  <c r="CI854"/>
  <c r="AF1107" s="1"/>
  <c r="AX854"/>
  <c r="S1107" s="1"/>
  <c r="M854"/>
  <c r="F1107" s="1"/>
  <c r="CI895"/>
  <c r="AF1143" s="1"/>
  <c r="AX895"/>
  <c r="S1143" s="1"/>
  <c r="M895"/>
  <c r="F1143" s="1"/>
  <c r="AX891"/>
  <c r="M891"/>
  <c r="CI887"/>
  <c r="AF1135" s="1"/>
  <c r="AX887"/>
  <c r="S1135" s="1"/>
  <c r="M887"/>
  <c r="F1135" s="1"/>
  <c r="AX849"/>
  <c r="S1102" s="1"/>
  <c r="M849"/>
  <c r="F1102" s="1"/>
  <c r="CI849"/>
  <c r="AF1102" s="1"/>
  <c r="CI894"/>
  <c r="AF1142" s="1"/>
  <c r="AX894"/>
  <c r="S1142" s="1"/>
  <c r="M894"/>
  <c r="F1142" s="1"/>
  <c r="CI845"/>
  <c r="AF1098" s="1"/>
  <c r="AX845"/>
  <c r="S1098" s="1"/>
  <c r="M845"/>
  <c r="F1098" s="1"/>
  <c r="CI881"/>
  <c r="AF1129" s="1"/>
  <c r="AX881"/>
  <c r="S1129" s="1"/>
  <c r="M881"/>
  <c r="F1129" s="1"/>
  <c r="CI858"/>
  <c r="AF1111" s="1"/>
  <c r="AX858"/>
  <c r="M858"/>
  <c r="F1111" s="1"/>
  <c r="S1108"/>
  <c r="M855"/>
  <c r="F1108" s="1"/>
  <c r="CI855"/>
  <c r="AF1108" s="1"/>
  <c r="CI892"/>
  <c r="AF1140" s="1"/>
  <c r="AX892"/>
  <c r="S1140" s="1"/>
  <c r="M892"/>
  <c r="F1140" s="1"/>
  <c r="S1114"/>
  <c r="M861"/>
  <c r="F1114" s="1"/>
  <c r="CI861"/>
  <c r="AF1114" s="1"/>
  <c r="AU891"/>
  <c r="J891"/>
  <c r="CF896"/>
  <c r="AE1144" s="1"/>
  <c r="AU896"/>
  <c r="R1144" s="1"/>
  <c r="J896"/>
  <c r="E1144" s="1"/>
  <c r="CF846"/>
  <c r="AE1099" s="1"/>
  <c r="AU846"/>
  <c r="R1099" s="1"/>
  <c r="J846"/>
  <c r="E1099" s="1"/>
  <c r="CF853"/>
  <c r="AE1106" s="1"/>
  <c r="AU853"/>
  <c r="R1106" s="1"/>
  <c r="J853"/>
  <c r="E1106" s="1"/>
  <c r="CF861"/>
  <c r="AE1114" s="1"/>
  <c r="R1114"/>
  <c r="J861"/>
  <c r="E1114" s="1"/>
  <c r="CF886"/>
  <c r="AE1134" s="1"/>
  <c r="AU886"/>
  <c r="R1134" s="1"/>
  <c r="J886"/>
  <c r="E1134" s="1"/>
  <c r="CF894"/>
  <c r="AE1142" s="1"/>
  <c r="AU894"/>
  <c r="R1142" s="1"/>
  <c r="J894"/>
  <c r="E1142" s="1"/>
  <c r="CF885"/>
  <c r="AE1133" s="1"/>
  <c r="AU885"/>
  <c r="R1133" s="1"/>
  <c r="J885"/>
  <c r="E1133" s="1"/>
  <c r="AU889"/>
  <c r="R1137" s="1"/>
  <c r="J889"/>
  <c r="E1137" s="1"/>
  <c r="J862"/>
  <c r="E1115" s="1"/>
  <c r="CF862"/>
  <c r="AE1115" s="1"/>
  <c r="R1115"/>
  <c r="CF880"/>
  <c r="AE1128" s="1"/>
  <c r="J880"/>
  <c r="E1128" s="1"/>
  <c r="AU880"/>
  <c r="R1128" s="1"/>
  <c r="CF851"/>
  <c r="AE1104" s="1"/>
  <c r="AU851"/>
  <c r="R1104" s="1"/>
  <c r="J851"/>
  <c r="E1104" s="1"/>
  <c r="J856"/>
  <c r="CF856"/>
  <c r="AE1109" s="1"/>
  <c r="AU856"/>
  <c r="CF883"/>
  <c r="AE1131" s="1"/>
  <c r="AU883"/>
  <c r="R1131" s="1"/>
  <c r="J883"/>
  <c r="E1131" s="1"/>
  <c r="CF845"/>
  <c r="AE1098" s="1"/>
  <c r="AU845"/>
  <c r="R1098" s="1"/>
  <c r="J845"/>
  <c r="E1098" s="1"/>
  <c r="J850"/>
  <c r="E1103" s="1"/>
  <c r="CF850"/>
  <c r="AE1103" s="1"/>
  <c r="AU850"/>
  <c r="R1103" s="1"/>
  <c r="CF887"/>
  <c r="AE1135" s="1"/>
  <c r="J887"/>
  <c r="E1135" s="1"/>
  <c r="AU887"/>
  <c r="R1135" s="1"/>
  <c r="CF890"/>
  <c r="AE1138" s="1"/>
  <c r="AU890"/>
  <c r="R1138" s="1"/>
  <c r="J890"/>
  <c r="E1138" s="1"/>
  <c r="R1141"/>
  <c r="CF892"/>
  <c r="AE1140" s="1"/>
  <c r="AU892"/>
  <c r="R1140" s="1"/>
  <c r="J892"/>
  <c r="E1140" s="1"/>
  <c r="CF897"/>
  <c r="AE1145" s="1"/>
  <c r="J897"/>
  <c r="E1145" s="1"/>
  <c r="AU897"/>
  <c r="R1145" s="1"/>
  <c r="AU860"/>
  <c r="R1113" s="1"/>
  <c r="CF860"/>
  <c r="AE1113" s="1"/>
  <c r="J860"/>
  <c r="E1113" s="1"/>
  <c r="CF895"/>
  <c r="AE1143" s="1"/>
  <c r="AU895"/>
  <c r="R1143" s="1"/>
  <c r="J895"/>
  <c r="E1143" s="1"/>
  <c r="CF849"/>
  <c r="AE1102" s="1"/>
  <c r="J849"/>
  <c r="E1102" s="1"/>
  <c r="AU849"/>
  <c r="R1102" s="1"/>
  <c r="CF884"/>
  <c r="AE1132" s="1"/>
  <c r="AU884"/>
  <c r="R1132" s="1"/>
  <c r="J884"/>
  <c r="E1132" s="1"/>
  <c r="CF888"/>
  <c r="AE1136" s="1"/>
  <c r="AU888"/>
  <c r="R1136" s="1"/>
  <c r="J888"/>
  <c r="E1136" s="1"/>
  <c r="CF847"/>
  <c r="AE1100" s="1"/>
  <c r="AU847"/>
  <c r="R1100" s="1"/>
  <c r="J847"/>
  <c r="E1100" s="1"/>
  <c r="CF859"/>
  <c r="AE1112" s="1"/>
  <c r="J859"/>
  <c r="E1112" s="1"/>
  <c r="AU859"/>
  <c r="R1112" s="1"/>
  <c r="CF855"/>
  <c r="AE1108" s="1"/>
  <c r="J855"/>
  <c r="E1108" s="1"/>
  <c r="R1108"/>
  <c r="CF858"/>
  <c r="AE1111" s="1"/>
  <c r="AU858"/>
  <c r="J858"/>
  <c r="E1111" s="1"/>
  <c r="CF857"/>
  <c r="AE1110" s="1"/>
  <c r="AU857"/>
  <c r="J857"/>
  <c r="E1110" s="1"/>
  <c r="CF881"/>
  <c r="AE1129" s="1"/>
  <c r="AU881"/>
  <c r="R1129" s="1"/>
  <c r="J881"/>
  <c r="E1129" s="1"/>
  <c r="J854"/>
  <c r="E1107" s="1"/>
  <c r="CF854"/>
  <c r="AE1107" s="1"/>
  <c r="AU854"/>
  <c r="R1107" s="1"/>
  <c r="AU852"/>
  <c r="R1105" s="1"/>
  <c r="CF852"/>
  <c r="AE1105" s="1"/>
  <c r="J852"/>
  <c r="E1105" s="1"/>
  <c r="CF882"/>
  <c r="AE1130" s="1"/>
  <c r="J882"/>
  <c r="E1130" s="1"/>
  <c r="AU882"/>
  <c r="R1130" s="1"/>
  <c r="CC850"/>
  <c r="AD1103" s="1"/>
  <c r="G850"/>
  <c r="D1103" s="1"/>
  <c r="AR850"/>
  <c r="Q1103" s="1"/>
  <c r="AR891"/>
  <c r="G891"/>
  <c r="CC881"/>
  <c r="AD1129" s="1"/>
  <c r="AR881"/>
  <c r="Q1129" s="1"/>
  <c r="G881"/>
  <c r="D1129" s="1"/>
  <c r="CC888"/>
  <c r="AD1136" s="1"/>
  <c r="AR888"/>
  <c r="Q1136" s="1"/>
  <c r="G888"/>
  <c r="D1136" s="1"/>
  <c r="AR857"/>
  <c r="G857"/>
  <c r="D1110" s="1"/>
  <c r="CC857"/>
  <c r="AD1110" s="1"/>
  <c r="Q1114"/>
  <c r="G861"/>
  <c r="D1114" s="1"/>
  <c r="CC861"/>
  <c r="AD1114" s="1"/>
  <c r="CC880"/>
  <c r="AD1128" s="1"/>
  <c r="AR880"/>
  <c r="Q1128" s="1"/>
  <c r="G880"/>
  <c r="D1128" s="1"/>
  <c r="CC855"/>
  <c r="AD1108" s="1"/>
  <c r="Q1108"/>
  <c r="G855"/>
  <c r="D1108" s="1"/>
  <c r="CC885"/>
  <c r="AD1133" s="1"/>
  <c r="AR885"/>
  <c r="Q1133" s="1"/>
  <c r="G885"/>
  <c r="D1133" s="1"/>
  <c r="AR889"/>
  <c r="Q1137" s="1"/>
  <c r="G889"/>
  <c r="D1137" s="1"/>
  <c r="G845"/>
  <c r="D1098" s="1"/>
  <c r="AR845"/>
  <c r="Q1098" s="1"/>
  <c r="CC845"/>
  <c r="AD1098" s="1"/>
  <c r="CC883"/>
  <c r="AD1131" s="1"/>
  <c r="AR883"/>
  <c r="Q1131" s="1"/>
  <c r="G883"/>
  <c r="D1131" s="1"/>
  <c r="CC851"/>
  <c r="AD1104" s="1"/>
  <c r="AR851"/>
  <c r="Q1104" s="1"/>
  <c r="G851"/>
  <c r="D1104" s="1"/>
  <c r="CC858"/>
  <c r="AD1111" s="1"/>
  <c r="AR858"/>
  <c r="G858"/>
  <c r="D1111" s="1"/>
  <c r="CC894"/>
  <c r="AD1142" s="1"/>
  <c r="AR894"/>
  <c r="Q1142" s="1"/>
  <c r="G894"/>
  <c r="D1142" s="1"/>
  <c r="CC887"/>
  <c r="AD1135" s="1"/>
  <c r="AR887"/>
  <c r="Q1135" s="1"/>
  <c r="G887"/>
  <c r="D1135" s="1"/>
  <c r="CC884"/>
  <c r="AD1132" s="1"/>
  <c r="AR884"/>
  <c r="Q1132" s="1"/>
  <c r="G884"/>
  <c r="D1132" s="1"/>
  <c r="CC882"/>
  <c r="AD1130" s="1"/>
  <c r="AR882"/>
  <c r="Q1130" s="1"/>
  <c r="G882"/>
  <c r="D1130" s="1"/>
  <c r="CC886"/>
  <c r="AD1134" s="1"/>
  <c r="AR886"/>
  <c r="Q1134" s="1"/>
  <c r="G886"/>
  <c r="D1134" s="1"/>
  <c r="CC862"/>
  <c r="AD1115" s="1"/>
  <c r="Q1115"/>
  <c r="G862"/>
  <c r="D1115" s="1"/>
  <c r="CC895"/>
  <c r="AD1143" s="1"/>
  <c r="AR895"/>
  <c r="Q1143" s="1"/>
  <c r="G895"/>
  <c r="D1143" s="1"/>
  <c r="CC892"/>
  <c r="AD1140" s="1"/>
  <c r="AR892"/>
  <c r="Q1140" s="1"/>
  <c r="G892"/>
  <c r="D1140" s="1"/>
  <c r="AR860"/>
  <c r="Q1113" s="1"/>
  <c r="G860"/>
  <c r="D1113" s="1"/>
  <c r="CC860"/>
  <c r="AD1113" s="1"/>
  <c r="CC890"/>
  <c r="AD1138" s="1"/>
  <c r="AR890"/>
  <c r="Q1138" s="1"/>
  <c r="G890"/>
  <c r="D1138" s="1"/>
  <c r="AR859"/>
  <c r="Q1112" s="1"/>
  <c r="G859"/>
  <c r="D1112" s="1"/>
  <c r="CC859"/>
  <c r="AD1112" s="1"/>
  <c r="CC897"/>
  <c r="AD1145" s="1"/>
  <c r="AR897"/>
  <c r="Q1145" s="1"/>
  <c r="G897"/>
  <c r="D1145" s="1"/>
  <c r="CC856"/>
  <c r="AD1109" s="1"/>
  <c r="AR856"/>
  <c r="G856"/>
  <c r="AR846"/>
  <c r="Q1099" s="1"/>
  <c r="G846"/>
  <c r="D1099" s="1"/>
  <c r="CC846"/>
  <c r="AD1099" s="1"/>
  <c r="AR849"/>
  <c r="Q1102" s="1"/>
  <c r="G849"/>
  <c r="D1102" s="1"/>
  <c r="CC849"/>
  <c r="AD1102" s="1"/>
  <c r="CC847"/>
  <c r="AD1100" s="1"/>
  <c r="AR847"/>
  <c r="Q1100" s="1"/>
  <c r="G847"/>
  <c r="D1100" s="1"/>
  <c r="CC852"/>
  <c r="AD1105" s="1"/>
  <c r="AR852"/>
  <c r="Q1105" s="1"/>
  <c r="G852"/>
  <c r="D1105" s="1"/>
  <c r="AR853"/>
  <c r="Q1106" s="1"/>
  <c r="G853"/>
  <c r="D1106" s="1"/>
  <c r="CC853"/>
  <c r="AD1106" s="1"/>
  <c r="CC854"/>
  <c r="AD1107" s="1"/>
  <c r="AR854"/>
  <c r="Q1107" s="1"/>
  <c r="G854"/>
  <c r="D1107" s="1"/>
  <c r="CC896"/>
  <c r="AD1144" s="1"/>
  <c r="AR896"/>
  <c r="Q1144" s="1"/>
  <c r="G896"/>
  <c r="D1144" s="1"/>
  <c r="AN52"/>
  <c r="D836" s="1"/>
  <c r="D844" s="1"/>
  <c r="C1097" s="1"/>
  <c r="BZ887"/>
  <c r="AC1135" s="1"/>
  <c r="AO887"/>
  <c r="P1135" s="1"/>
  <c r="D887"/>
  <c r="C1135" s="1"/>
  <c r="AO891"/>
  <c r="D891"/>
  <c r="AO889"/>
  <c r="P1137" s="1"/>
  <c r="D889"/>
  <c r="C1137" s="1"/>
  <c r="D847"/>
  <c r="C1100" s="1"/>
  <c r="BZ847"/>
  <c r="AC1100" s="1"/>
  <c r="AO847"/>
  <c r="P1100" s="1"/>
  <c r="BZ894"/>
  <c r="AC1142" s="1"/>
  <c r="AO894"/>
  <c r="P1142" s="1"/>
  <c r="D894"/>
  <c r="C1142" s="1"/>
  <c r="AO845"/>
  <c r="P1098" s="1"/>
  <c r="BZ845"/>
  <c r="AC1098" s="1"/>
  <c r="D845"/>
  <c r="C1098" s="1"/>
  <c r="BZ886"/>
  <c r="AC1134" s="1"/>
  <c r="AO886"/>
  <c r="P1134" s="1"/>
  <c r="D886"/>
  <c r="C1134" s="1"/>
  <c r="BZ897"/>
  <c r="AC1145" s="1"/>
  <c r="AO897"/>
  <c r="P1145" s="1"/>
  <c r="D897"/>
  <c r="C1145" s="1"/>
  <c r="D860"/>
  <c r="C1113" s="1"/>
  <c r="AO860"/>
  <c r="P1113" s="1"/>
  <c r="BZ860"/>
  <c r="AC1113" s="1"/>
  <c r="AO849"/>
  <c r="P1102" s="1"/>
  <c r="D849"/>
  <c r="C1102" s="1"/>
  <c r="BZ849"/>
  <c r="AC1102" s="1"/>
  <c r="BZ895"/>
  <c r="AC1143" s="1"/>
  <c r="AO895"/>
  <c r="P1143" s="1"/>
  <c r="D895"/>
  <c r="C1143" s="1"/>
  <c r="BZ850"/>
  <c r="AC1103" s="1"/>
  <c r="AO850"/>
  <c r="P1103" s="1"/>
  <c r="D850"/>
  <c r="C1103" s="1"/>
  <c r="BZ892"/>
  <c r="AC1140" s="1"/>
  <c r="AO892"/>
  <c r="P1140" s="1"/>
  <c r="D892"/>
  <c r="C1140" s="1"/>
  <c r="BZ896"/>
  <c r="AC1144" s="1"/>
  <c r="AO896"/>
  <c r="P1144" s="1"/>
  <c r="D896"/>
  <c r="C1144" s="1"/>
  <c r="BZ890"/>
  <c r="AC1138" s="1"/>
  <c r="AO890"/>
  <c r="P1138" s="1"/>
  <c r="D890"/>
  <c r="C1138" s="1"/>
  <c r="BZ888"/>
  <c r="AC1136" s="1"/>
  <c r="AO888"/>
  <c r="P1136" s="1"/>
  <c r="D888"/>
  <c r="C1136" s="1"/>
  <c r="D851"/>
  <c r="C1104" s="1"/>
  <c r="AO851"/>
  <c r="P1104" s="1"/>
  <c r="BZ851"/>
  <c r="AC1104" s="1"/>
  <c r="BZ881"/>
  <c r="AC1129" s="1"/>
  <c r="AO881"/>
  <c r="P1129" s="1"/>
  <c r="D881"/>
  <c r="C1129" s="1"/>
  <c r="P1114"/>
  <c r="BZ861"/>
  <c r="AC1114" s="1"/>
  <c r="D861"/>
  <c r="C1114" s="1"/>
  <c r="BZ883"/>
  <c r="AC1131" s="1"/>
  <c r="AO883"/>
  <c r="P1131" s="1"/>
  <c r="D883"/>
  <c r="C1131" s="1"/>
  <c r="D856"/>
  <c r="AO856"/>
  <c r="BZ856"/>
  <c r="AC1109" s="1"/>
  <c r="AO859"/>
  <c r="P1112" s="1"/>
  <c r="BZ859"/>
  <c r="AC1112" s="1"/>
  <c r="D859"/>
  <c r="C1112" s="1"/>
  <c r="BZ885"/>
  <c r="AC1133" s="1"/>
  <c r="AO885"/>
  <c r="P1133" s="1"/>
  <c r="D885"/>
  <c r="C1133" s="1"/>
  <c r="BZ858"/>
  <c r="AC1111" s="1"/>
  <c r="AO858"/>
  <c r="D858"/>
  <c r="C1111" s="1"/>
  <c r="AO857"/>
  <c r="BZ857"/>
  <c r="AC1110" s="1"/>
  <c r="D857"/>
  <c r="C1110" s="1"/>
  <c r="P1108"/>
  <c r="BZ855"/>
  <c r="AC1108" s="1"/>
  <c r="D855"/>
  <c r="C1108" s="1"/>
  <c r="AO846"/>
  <c r="P1099" s="1"/>
  <c r="D846"/>
  <c r="C1099" s="1"/>
  <c r="BZ846"/>
  <c r="AC1099" s="1"/>
  <c r="BZ880"/>
  <c r="AC1128" s="1"/>
  <c r="AO880"/>
  <c r="P1128" s="1"/>
  <c r="D880"/>
  <c r="C1128" s="1"/>
  <c r="D852"/>
  <c r="C1105" s="1"/>
  <c r="AO852"/>
  <c r="P1105" s="1"/>
  <c r="BZ852"/>
  <c r="AC1105" s="1"/>
  <c r="BZ882"/>
  <c r="AC1130" s="1"/>
  <c r="AO882"/>
  <c r="P1130" s="1"/>
  <c r="D882"/>
  <c r="C1130" s="1"/>
  <c r="D862"/>
  <c r="C1115" s="1"/>
  <c r="BZ862"/>
  <c r="AC1115" s="1"/>
  <c r="P1115"/>
  <c r="D854"/>
  <c r="C1107" s="1"/>
  <c r="BZ854"/>
  <c r="AC1107" s="1"/>
  <c r="AO854"/>
  <c r="P1107" s="1"/>
  <c r="AC1101"/>
  <c r="C1101"/>
  <c r="BZ884"/>
  <c r="AC1132" s="1"/>
  <c r="AO884"/>
  <c r="P1132" s="1"/>
  <c r="D884"/>
  <c r="C1132" s="1"/>
  <c r="AO853"/>
  <c r="P1106" s="1"/>
  <c r="BZ853"/>
  <c r="AC1106" s="1"/>
  <c r="D853"/>
  <c r="C1106" s="1"/>
  <c r="BU853"/>
  <c r="AA1008" s="1"/>
  <c r="DF853"/>
  <c r="AN1008" s="1"/>
  <c r="AJ853"/>
  <c r="N1008" s="1"/>
  <c r="DF894"/>
  <c r="AN1044" s="1"/>
  <c r="BU894"/>
  <c r="AA1044" s="1"/>
  <c r="AJ894"/>
  <c r="N1044" s="1"/>
  <c r="BU847"/>
  <c r="AA1002" s="1"/>
  <c r="AJ847"/>
  <c r="N1002" s="1"/>
  <c r="DF847"/>
  <c r="AN1002" s="1"/>
  <c r="BU849"/>
  <c r="AA1004" s="1"/>
  <c r="DF849"/>
  <c r="AN1004" s="1"/>
  <c r="AJ849"/>
  <c r="N1004" s="1"/>
  <c r="BU852"/>
  <c r="AA1007" s="1"/>
  <c r="DF852"/>
  <c r="AN1007" s="1"/>
  <c r="AJ852"/>
  <c r="N1007" s="1"/>
  <c r="DF883"/>
  <c r="AN1033" s="1"/>
  <c r="BU883"/>
  <c r="AA1033" s="1"/>
  <c r="AJ883"/>
  <c r="N1033" s="1"/>
  <c r="DF884"/>
  <c r="AN1034" s="1"/>
  <c r="BU884"/>
  <c r="AA1034" s="1"/>
  <c r="AJ884"/>
  <c r="N1034" s="1"/>
  <c r="BU850"/>
  <c r="AA1005" s="1"/>
  <c r="AJ850"/>
  <c r="N1005" s="1"/>
  <c r="DF850"/>
  <c r="AN1005" s="1"/>
  <c r="DF892"/>
  <c r="AN1042" s="1"/>
  <c r="BU892"/>
  <c r="AA1042" s="1"/>
  <c r="AJ892"/>
  <c r="N1042" s="1"/>
  <c r="DF890"/>
  <c r="AN1040" s="1"/>
  <c r="BU890"/>
  <c r="AA1040" s="1"/>
  <c r="AJ890"/>
  <c r="N1040" s="1"/>
  <c r="DF880"/>
  <c r="AN1030" s="1"/>
  <c r="AJ880"/>
  <c r="N1030" s="1"/>
  <c r="BU880"/>
  <c r="AA1030" s="1"/>
  <c r="AA1017"/>
  <c r="AJ862"/>
  <c r="N1017" s="1"/>
  <c r="DF862"/>
  <c r="AN1017" s="1"/>
  <c r="DF895"/>
  <c r="AN1045" s="1"/>
  <c r="AJ895"/>
  <c r="N1045" s="1"/>
  <c r="BU895"/>
  <c r="AA1045" s="1"/>
  <c r="BU860"/>
  <c r="AA1015" s="1"/>
  <c r="DF860"/>
  <c r="AN1015" s="1"/>
  <c r="AJ860"/>
  <c r="N1015" s="1"/>
  <c r="DF882"/>
  <c r="AN1032" s="1"/>
  <c r="BU882"/>
  <c r="AA1032" s="1"/>
  <c r="AJ882"/>
  <c r="N1032" s="1"/>
  <c r="BU859"/>
  <c r="AA1014" s="1"/>
  <c r="AJ859"/>
  <c r="N1014" s="1"/>
  <c r="DF859"/>
  <c r="AN1014" s="1"/>
  <c r="BU856"/>
  <c r="DF856"/>
  <c r="AN1011" s="1"/>
  <c r="AJ856"/>
  <c r="AJ891"/>
  <c r="BU891"/>
  <c r="DF897"/>
  <c r="AN1047" s="1"/>
  <c r="BU897"/>
  <c r="AA1047" s="1"/>
  <c r="AJ897"/>
  <c r="N1047" s="1"/>
  <c r="BU857"/>
  <c r="DF857"/>
  <c r="AN1012" s="1"/>
  <c r="AJ857"/>
  <c r="N1012" s="1"/>
  <c r="AA1010"/>
  <c r="AJ855"/>
  <c r="N1010" s="1"/>
  <c r="DF855"/>
  <c r="AN1010" s="1"/>
  <c r="DF886"/>
  <c r="AN1036" s="1"/>
  <c r="BU886"/>
  <c r="AA1036" s="1"/>
  <c r="AJ886"/>
  <c r="N1036" s="1"/>
  <c r="AA1016"/>
  <c r="DF861"/>
  <c r="AN1016" s="1"/>
  <c r="AJ861"/>
  <c r="N1016" s="1"/>
  <c r="DF888"/>
  <c r="AN1038" s="1"/>
  <c r="BU888"/>
  <c r="AA1038" s="1"/>
  <c r="AJ888"/>
  <c r="N1038" s="1"/>
  <c r="BU846"/>
  <c r="AA1001" s="1"/>
  <c r="DF846"/>
  <c r="AN1001" s="1"/>
  <c r="AJ846"/>
  <c r="N1001" s="1"/>
  <c r="DF887"/>
  <c r="AN1037" s="1"/>
  <c r="BU887"/>
  <c r="AA1037" s="1"/>
  <c r="AJ887"/>
  <c r="N1037" s="1"/>
  <c r="DF885"/>
  <c r="AN1035" s="1"/>
  <c r="BU885"/>
  <c r="AA1035" s="1"/>
  <c r="AJ885"/>
  <c r="N1035" s="1"/>
  <c r="BU854"/>
  <c r="AA1009" s="1"/>
  <c r="AJ854"/>
  <c r="N1009" s="1"/>
  <c r="DF854"/>
  <c r="AN1009" s="1"/>
  <c r="BU889"/>
  <c r="AA1039" s="1"/>
  <c r="AJ889"/>
  <c r="N1039" s="1"/>
  <c r="BU858"/>
  <c r="AJ858"/>
  <c r="N1013" s="1"/>
  <c r="DF858"/>
  <c r="AN1013" s="1"/>
  <c r="DF896"/>
  <c r="AN1046" s="1"/>
  <c r="BU896"/>
  <c r="AA1046" s="1"/>
  <c r="AJ896"/>
  <c r="N1046" s="1"/>
  <c r="DF881"/>
  <c r="AN1031" s="1"/>
  <c r="BU881"/>
  <c r="AA1031" s="1"/>
  <c r="AJ881"/>
  <c r="N1031" s="1"/>
  <c r="BU851"/>
  <c r="AA1006" s="1"/>
  <c r="AJ851"/>
  <c r="N1006" s="1"/>
  <c r="DF851"/>
  <c r="AN1006" s="1"/>
  <c r="BU845"/>
  <c r="AA1000" s="1"/>
  <c r="DF845"/>
  <c r="AN1000" s="1"/>
  <c r="AJ845"/>
  <c r="N1000" s="1"/>
  <c r="DC887"/>
  <c r="AM1037" s="1"/>
  <c r="BR887"/>
  <c r="Z1037" s="1"/>
  <c r="AG887"/>
  <c r="M1037" s="1"/>
  <c r="DC849"/>
  <c r="AM1004" s="1"/>
  <c r="BR849"/>
  <c r="Z1004" s="1"/>
  <c r="AG849"/>
  <c r="M1004" s="1"/>
  <c r="BR847"/>
  <c r="Z1002" s="1"/>
  <c r="AG847"/>
  <c r="M1002" s="1"/>
  <c r="DC847"/>
  <c r="AM1002" s="1"/>
  <c r="DC883"/>
  <c r="AM1033" s="1"/>
  <c r="BR883"/>
  <c r="Z1033" s="1"/>
  <c r="AG883"/>
  <c r="M1033" s="1"/>
  <c r="DC886"/>
  <c r="AM1036" s="1"/>
  <c r="BR886"/>
  <c r="Z1036" s="1"/>
  <c r="AG886"/>
  <c r="M1036" s="1"/>
  <c r="BR858"/>
  <c r="DC858"/>
  <c r="AM1013" s="1"/>
  <c r="AG858"/>
  <c r="M1013" s="1"/>
  <c r="DC896"/>
  <c r="AM1046" s="1"/>
  <c r="BR896"/>
  <c r="Z1046" s="1"/>
  <c r="AG896"/>
  <c r="M1046" s="1"/>
  <c r="DC895"/>
  <c r="AM1045" s="1"/>
  <c r="BR895"/>
  <c r="Z1045" s="1"/>
  <c r="AG895"/>
  <c r="M1045" s="1"/>
  <c r="DC861"/>
  <c r="AM1016" s="1"/>
  <c r="Z1016"/>
  <c r="AG861"/>
  <c r="M1016" s="1"/>
  <c r="DC859"/>
  <c r="AM1014" s="1"/>
  <c r="BR859"/>
  <c r="Z1014" s="1"/>
  <c r="AG859"/>
  <c r="M1014" s="1"/>
  <c r="BR850"/>
  <c r="Z1005" s="1"/>
  <c r="AG850"/>
  <c r="M1005" s="1"/>
  <c r="DC850"/>
  <c r="AM1005" s="1"/>
  <c r="BR856"/>
  <c r="DC856"/>
  <c r="AM1011" s="1"/>
  <c r="AG856"/>
  <c r="BR889"/>
  <c r="Z1039" s="1"/>
  <c r="AG889"/>
  <c r="M1039" s="1"/>
  <c r="DC892"/>
  <c r="AM1042" s="1"/>
  <c r="BR892"/>
  <c r="Z1042" s="1"/>
  <c r="AG892"/>
  <c r="M1042" s="1"/>
  <c r="DC894"/>
  <c r="AM1044" s="1"/>
  <c r="BR894"/>
  <c r="Z1044" s="1"/>
  <c r="AG894"/>
  <c r="M1044" s="1"/>
  <c r="BR845"/>
  <c r="Z1000" s="1"/>
  <c r="DC845"/>
  <c r="AM1000" s="1"/>
  <c r="AG845"/>
  <c r="M1000" s="1"/>
  <c r="DC851"/>
  <c r="AM1006" s="1"/>
  <c r="BR851"/>
  <c r="Z1006" s="1"/>
  <c r="AG851"/>
  <c r="M1006" s="1"/>
  <c r="BR860"/>
  <c r="Z1015" s="1"/>
  <c r="DC860"/>
  <c r="AM1015" s="1"/>
  <c r="AG860"/>
  <c r="M1015" s="1"/>
  <c r="BR854"/>
  <c r="Z1009" s="1"/>
  <c r="AG854"/>
  <c r="M1009" s="1"/>
  <c r="DC854"/>
  <c r="AM1009" s="1"/>
  <c r="DC880"/>
  <c r="AM1030" s="1"/>
  <c r="BR880"/>
  <c r="Z1030" s="1"/>
  <c r="AG880"/>
  <c r="M1030" s="1"/>
  <c r="DC853"/>
  <c r="AM1008" s="1"/>
  <c r="BR853"/>
  <c r="Z1008" s="1"/>
  <c r="AG853"/>
  <c r="M1008" s="1"/>
  <c r="DC897"/>
  <c r="AM1047" s="1"/>
  <c r="BR897"/>
  <c r="Z1047" s="1"/>
  <c r="AG897"/>
  <c r="M1047" s="1"/>
  <c r="AG852"/>
  <c r="M1007" s="1"/>
  <c r="BR852"/>
  <c r="Z1007" s="1"/>
  <c r="DC852"/>
  <c r="AM1007" s="1"/>
  <c r="DC855"/>
  <c r="AM1010" s="1"/>
  <c r="Z1010"/>
  <c r="AG855"/>
  <c r="M1010" s="1"/>
  <c r="DC888"/>
  <c r="AM1038" s="1"/>
  <c r="BR888"/>
  <c r="Z1038" s="1"/>
  <c r="AG888"/>
  <c r="M1038" s="1"/>
  <c r="DC890"/>
  <c r="AM1040" s="1"/>
  <c r="BR890"/>
  <c r="Z1040" s="1"/>
  <c r="AG890"/>
  <c r="M1040" s="1"/>
  <c r="DC857"/>
  <c r="AM1012" s="1"/>
  <c r="BR857"/>
  <c r="AG857"/>
  <c r="M1012" s="1"/>
  <c r="DC884"/>
  <c r="AM1034" s="1"/>
  <c r="BR884"/>
  <c r="Z1034" s="1"/>
  <c r="AG884"/>
  <c r="M1034" s="1"/>
  <c r="DC881"/>
  <c r="AM1031" s="1"/>
  <c r="BR881"/>
  <c r="Z1031" s="1"/>
  <c r="AG881"/>
  <c r="M1031" s="1"/>
  <c r="BR891"/>
  <c r="AG891"/>
  <c r="DC885"/>
  <c r="AM1035" s="1"/>
  <c r="BR885"/>
  <c r="Z1035" s="1"/>
  <c r="AG885"/>
  <c r="M1035" s="1"/>
  <c r="DC846"/>
  <c r="AM1001" s="1"/>
  <c r="BR846"/>
  <c r="Z1001" s="1"/>
  <c r="AG846"/>
  <c r="M1001" s="1"/>
  <c r="DC882"/>
  <c r="AM1032" s="1"/>
  <c r="BR882"/>
  <c r="Z1032" s="1"/>
  <c r="AG882"/>
  <c r="M1032" s="1"/>
  <c r="Z1017"/>
  <c r="DC862"/>
  <c r="AM1017" s="1"/>
  <c r="AG862"/>
  <c r="M1017" s="1"/>
  <c r="AD853"/>
  <c r="L1008" s="1"/>
  <c r="BO853"/>
  <c r="Y1008" s="1"/>
  <c r="CZ853"/>
  <c r="AL1008" s="1"/>
  <c r="BO891"/>
  <c r="AD891"/>
  <c r="BO856"/>
  <c r="CZ856"/>
  <c r="AL1011" s="1"/>
  <c r="AD856"/>
  <c r="CZ887"/>
  <c r="AL1037" s="1"/>
  <c r="BO887"/>
  <c r="Y1037" s="1"/>
  <c r="AD887"/>
  <c r="L1037" s="1"/>
  <c r="CZ897"/>
  <c r="AL1047" s="1"/>
  <c r="BO897"/>
  <c r="Y1047" s="1"/>
  <c r="AD897"/>
  <c r="L1047" s="1"/>
  <c r="AD857"/>
  <c r="L1012" s="1"/>
  <c r="BO857"/>
  <c r="CZ857"/>
  <c r="AL1012" s="1"/>
  <c r="Y1017"/>
  <c r="AD862"/>
  <c r="L1017" s="1"/>
  <c r="CZ862"/>
  <c r="AL1017" s="1"/>
  <c r="CZ892"/>
  <c r="AL1042" s="1"/>
  <c r="BO892"/>
  <c r="Y1042" s="1"/>
  <c r="AD892"/>
  <c r="L1042" s="1"/>
  <c r="CZ851"/>
  <c r="AL1006" s="1"/>
  <c r="BO851"/>
  <c r="Y1006" s="1"/>
  <c r="AD851"/>
  <c r="L1006" s="1"/>
  <c r="CZ888"/>
  <c r="AL1038" s="1"/>
  <c r="BO888"/>
  <c r="Y1038" s="1"/>
  <c r="AD888"/>
  <c r="L1038" s="1"/>
  <c r="BO847"/>
  <c r="Y1002" s="1"/>
  <c r="AD847"/>
  <c r="L1002" s="1"/>
  <c r="CZ847"/>
  <c r="AL1002" s="1"/>
  <c r="BO845"/>
  <c r="Y1000" s="1"/>
  <c r="CZ845"/>
  <c r="AL1000" s="1"/>
  <c r="AD845"/>
  <c r="L1000" s="1"/>
  <c r="CZ855"/>
  <c r="AL1010" s="1"/>
  <c r="Y1010"/>
  <c r="AD855"/>
  <c r="L1010" s="1"/>
  <c r="CZ896"/>
  <c r="AL1046" s="1"/>
  <c r="BO896"/>
  <c r="Y1046" s="1"/>
  <c r="AD896"/>
  <c r="L1046" s="1"/>
  <c r="BO852"/>
  <c r="Y1007" s="1"/>
  <c r="CZ852"/>
  <c r="AL1007" s="1"/>
  <c r="AD852"/>
  <c r="L1007" s="1"/>
  <c r="CZ885"/>
  <c r="AL1035" s="1"/>
  <c r="BO885"/>
  <c r="Y1035" s="1"/>
  <c r="AD885"/>
  <c r="L1035" s="1"/>
  <c r="BO850"/>
  <c r="Y1005" s="1"/>
  <c r="AD850"/>
  <c r="L1005" s="1"/>
  <c r="CZ850"/>
  <c r="AL1005" s="1"/>
  <c r="BO889"/>
  <c r="Y1039" s="1"/>
  <c r="AD889"/>
  <c r="L1039" s="1"/>
  <c r="CZ890"/>
  <c r="AL1040" s="1"/>
  <c r="BO890"/>
  <c r="Y1040" s="1"/>
  <c r="AD890"/>
  <c r="L1040" s="1"/>
  <c r="CZ881"/>
  <c r="AL1031" s="1"/>
  <c r="BO881"/>
  <c r="Y1031" s="1"/>
  <c r="AD881"/>
  <c r="L1031" s="1"/>
  <c r="BO854"/>
  <c r="Y1009" s="1"/>
  <c r="AD854"/>
  <c r="L1009" s="1"/>
  <c r="CZ854"/>
  <c r="AL1009" s="1"/>
  <c r="CZ884"/>
  <c r="AL1034" s="1"/>
  <c r="BO884"/>
  <c r="Y1034" s="1"/>
  <c r="AD884"/>
  <c r="L1034" s="1"/>
  <c r="CZ895"/>
  <c r="AL1045" s="1"/>
  <c r="BO895"/>
  <c r="Y1045" s="1"/>
  <c r="AD895"/>
  <c r="L1045" s="1"/>
  <c r="AD849"/>
  <c r="L1004" s="1"/>
  <c r="BO849"/>
  <c r="Y1004" s="1"/>
  <c r="CZ849"/>
  <c r="AL1004" s="1"/>
  <c r="CZ886"/>
  <c r="AL1036" s="1"/>
  <c r="BO886"/>
  <c r="Y1036" s="1"/>
  <c r="AD886"/>
  <c r="L1036" s="1"/>
  <c r="BO858"/>
  <c r="AD858"/>
  <c r="L1013" s="1"/>
  <c r="CZ858"/>
  <c r="AL1013" s="1"/>
  <c r="CZ882"/>
  <c r="AL1032" s="1"/>
  <c r="BO882"/>
  <c r="Y1032" s="1"/>
  <c r="AD882"/>
  <c r="L1032" s="1"/>
  <c r="CZ859"/>
  <c r="AL1014" s="1"/>
  <c r="BO859"/>
  <c r="Y1014" s="1"/>
  <c r="AD859"/>
  <c r="L1014" s="1"/>
  <c r="CZ880"/>
  <c r="AL1030" s="1"/>
  <c r="BO880"/>
  <c r="Y1030" s="1"/>
  <c r="AD880"/>
  <c r="L1030" s="1"/>
  <c r="AD861"/>
  <c r="L1016" s="1"/>
  <c r="Y1016"/>
  <c r="CZ861"/>
  <c r="AL1016" s="1"/>
  <c r="BO846"/>
  <c r="Y1001" s="1"/>
  <c r="CZ846"/>
  <c r="AL1001" s="1"/>
  <c r="AD846"/>
  <c r="L1001" s="1"/>
  <c r="CZ894"/>
  <c r="AL1044" s="1"/>
  <c r="BO894"/>
  <c r="Y1044" s="1"/>
  <c r="AD894"/>
  <c r="L1044" s="1"/>
  <c r="CZ883"/>
  <c r="AL1033" s="1"/>
  <c r="BO883"/>
  <c r="Y1033" s="1"/>
  <c r="AD883"/>
  <c r="L1033" s="1"/>
  <c r="BO860"/>
  <c r="Y1015" s="1"/>
  <c r="CZ860"/>
  <c r="AL1015" s="1"/>
  <c r="AD860"/>
  <c r="L1015" s="1"/>
  <c r="BL856"/>
  <c r="CW856"/>
  <c r="AK1011" s="1"/>
  <c r="AA856"/>
  <c r="CW887"/>
  <c r="AK1037" s="1"/>
  <c r="BL887"/>
  <c r="X1037" s="1"/>
  <c r="AA887"/>
  <c r="K1037" s="1"/>
  <c r="BL889"/>
  <c r="X1039" s="1"/>
  <c r="AA889"/>
  <c r="K1039" s="1"/>
  <c r="CW846"/>
  <c r="AK1001" s="1"/>
  <c r="BL846"/>
  <c r="X1001" s="1"/>
  <c r="AA846"/>
  <c r="K1001" s="1"/>
  <c r="CW849"/>
  <c r="AK1004" s="1"/>
  <c r="BL849"/>
  <c r="X1004" s="1"/>
  <c r="AA849"/>
  <c r="K1004" s="1"/>
  <c r="BL847"/>
  <c r="X1002" s="1"/>
  <c r="CW847"/>
  <c r="AK1002" s="1"/>
  <c r="AA847"/>
  <c r="K1002" s="1"/>
  <c r="BL852"/>
  <c r="X1007" s="1"/>
  <c r="CW852"/>
  <c r="AK1007" s="1"/>
  <c r="AA852"/>
  <c r="K1007" s="1"/>
  <c r="X1017"/>
  <c r="AA862"/>
  <c r="K1017" s="1"/>
  <c r="CW862"/>
  <c r="AK1017" s="1"/>
  <c r="BL860"/>
  <c r="X1015" s="1"/>
  <c r="AA860"/>
  <c r="K1015" s="1"/>
  <c r="CW860"/>
  <c r="AK1015" s="1"/>
  <c r="CW853"/>
  <c r="AK1008" s="1"/>
  <c r="BL853"/>
  <c r="X1008" s="1"/>
  <c r="AA853"/>
  <c r="K1008" s="1"/>
  <c r="CW880"/>
  <c r="AK1030" s="1"/>
  <c r="BL880"/>
  <c r="X1030" s="1"/>
  <c r="AA880"/>
  <c r="K1030" s="1"/>
  <c r="BL859"/>
  <c r="X1014" s="1"/>
  <c r="CW859"/>
  <c r="AK1014" s="1"/>
  <c r="AA859"/>
  <c r="K1014" s="1"/>
  <c r="CW885"/>
  <c r="AK1035" s="1"/>
  <c r="BL885"/>
  <c r="X1035" s="1"/>
  <c r="AA885"/>
  <c r="K1035" s="1"/>
  <c r="CW888"/>
  <c r="AK1038" s="1"/>
  <c r="BL888"/>
  <c r="X1038" s="1"/>
  <c r="AA888"/>
  <c r="K1038" s="1"/>
  <c r="CW895"/>
  <c r="AK1045" s="1"/>
  <c r="BL895"/>
  <c r="X1045" s="1"/>
  <c r="AA895"/>
  <c r="K1045" s="1"/>
  <c r="CW896"/>
  <c r="AK1046" s="1"/>
  <c r="BL896"/>
  <c r="X1046" s="1"/>
  <c r="AA896"/>
  <c r="K1046" s="1"/>
  <c r="BL858"/>
  <c r="CW858"/>
  <c r="AK1013" s="1"/>
  <c r="AA858"/>
  <c r="K1013" s="1"/>
  <c r="CW894"/>
  <c r="AK1044" s="1"/>
  <c r="BL894"/>
  <c r="X1044" s="1"/>
  <c r="AA894"/>
  <c r="K1044" s="1"/>
  <c r="BL850"/>
  <c r="X1005" s="1"/>
  <c r="CW850"/>
  <c r="AK1005" s="1"/>
  <c r="AA850"/>
  <c r="K1005" s="1"/>
  <c r="CW897"/>
  <c r="AK1047" s="1"/>
  <c r="BL897"/>
  <c r="X1047" s="1"/>
  <c r="AA897"/>
  <c r="K1047" s="1"/>
  <c r="BL845"/>
  <c r="X1000" s="1"/>
  <c r="CW845"/>
  <c r="AK1000" s="1"/>
  <c r="AA845"/>
  <c r="K1000" s="1"/>
  <c r="CW883"/>
  <c r="AK1033" s="1"/>
  <c r="BL883"/>
  <c r="X1033" s="1"/>
  <c r="AA883"/>
  <c r="K1033" s="1"/>
  <c r="BL851"/>
  <c r="X1006" s="1"/>
  <c r="CW851"/>
  <c r="AK1006" s="1"/>
  <c r="AA851"/>
  <c r="K1006" s="1"/>
  <c r="X1010"/>
  <c r="CW855"/>
  <c r="AK1010" s="1"/>
  <c r="AA855"/>
  <c r="K1010" s="1"/>
  <c r="X1016"/>
  <c r="AA861"/>
  <c r="K1016" s="1"/>
  <c r="CW861"/>
  <c r="AK1016" s="1"/>
  <c r="BL891"/>
  <c r="AA891"/>
  <c r="CW884"/>
  <c r="AK1034" s="1"/>
  <c r="BL884"/>
  <c r="X1034" s="1"/>
  <c r="AA884"/>
  <c r="K1034" s="1"/>
  <c r="CW882"/>
  <c r="AK1032" s="1"/>
  <c r="BL882"/>
  <c r="X1032" s="1"/>
  <c r="AA882"/>
  <c r="K1032" s="1"/>
  <c r="CW886"/>
  <c r="AK1036" s="1"/>
  <c r="BL886"/>
  <c r="X1036" s="1"/>
  <c r="AA886"/>
  <c r="K1036" s="1"/>
  <c r="CW892"/>
  <c r="AK1042" s="1"/>
  <c r="BL892"/>
  <c r="X1042" s="1"/>
  <c r="AA892"/>
  <c r="K1042" s="1"/>
  <c r="CW881"/>
  <c r="AK1031" s="1"/>
  <c r="BL881"/>
  <c r="X1031" s="1"/>
  <c r="AA881"/>
  <c r="K1031" s="1"/>
  <c r="CW890"/>
  <c r="AK1040" s="1"/>
  <c r="BL890"/>
  <c r="X1040" s="1"/>
  <c r="AA890"/>
  <c r="K1040" s="1"/>
  <c r="CW857"/>
  <c r="AK1012" s="1"/>
  <c r="BL857"/>
  <c r="AA857"/>
  <c r="K1012" s="1"/>
  <c r="BL854"/>
  <c r="X1009" s="1"/>
  <c r="CW854"/>
  <c r="AK1009" s="1"/>
  <c r="AA854"/>
  <c r="K1009" s="1"/>
  <c r="CT887"/>
  <c r="AJ1037" s="1"/>
  <c r="BI887"/>
  <c r="W1037" s="1"/>
  <c r="X887"/>
  <c r="J1037" s="1"/>
  <c r="BI889"/>
  <c r="W1039" s="1"/>
  <c r="X889"/>
  <c r="J1039" s="1"/>
  <c r="BI858"/>
  <c r="X858"/>
  <c r="J1013" s="1"/>
  <c r="CT858"/>
  <c r="AJ1013" s="1"/>
  <c r="BI857"/>
  <c r="CT857"/>
  <c r="AJ1012" s="1"/>
  <c r="X857"/>
  <c r="J1012" s="1"/>
  <c r="CT896"/>
  <c r="AJ1046" s="1"/>
  <c r="BI896"/>
  <c r="W1046" s="1"/>
  <c r="X896"/>
  <c r="J1046" s="1"/>
  <c r="W1010"/>
  <c r="CT855"/>
  <c r="AJ1010" s="1"/>
  <c r="X855"/>
  <c r="J1010" s="1"/>
  <c r="CT881"/>
  <c r="AJ1031" s="1"/>
  <c r="BI881"/>
  <c r="W1031" s="1"/>
  <c r="X881"/>
  <c r="J1031" s="1"/>
  <c r="CT884"/>
  <c r="AJ1034" s="1"/>
  <c r="BI884"/>
  <c r="W1034" s="1"/>
  <c r="X884"/>
  <c r="J1034" s="1"/>
  <c r="CT886"/>
  <c r="AJ1036" s="1"/>
  <c r="BI886"/>
  <c r="W1036" s="1"/>
  <c r="X886"/>
  <c r="J1036" s="1"/>
  <c r="CT883"/>
  <c r="AJ1033" s="1"/>
  <c r="BI883"/>
  <c r="W1033" s="1"/>
  <c r="X883"/>
  <c r="J1033" s="1"/>
  <c r="BI847"/>
  <c r="W1002" s="1"/>
  <c r="X847"/>
  <c r="J1002" s="1"/>
  <c r="CT847"/>
  <c r="AJ1002" s="1"/>
  <c r="BI850"/>
  <c r="W1005" s="1"/>
  <c r="X850"/>
  <c r="J1005" s="1"/>
  <c r="CT850"/>
  <c r="AJ1005" s="1"/>
  <c r="BI853"/>
  <c r="W1008" s="1"/>
  <c r="CT853"/>
  <c r="AJ1008" s="1"/>
  <c r="X853"/>
  <c r="J1008" s="1"/>
  <c r="BI851"/>
  <c r="W1006" s="1"/>
  <c r="CT851"/>
  <c r="AJ1006" s="1"/>
  <c r="X851"/>
  <c r="J1006" s="1"/>
  <c r="BI859"/>
  <c r="W1014" s="1"/>
  <c r="X859"/>
  <c r="J1014" s="1"/>
  <c r="CT859"/>
  <c r="AJ1014" s="1"/>
  <c r="BI846"/>
  <c r="W1001" s="1"/>
  <c r="CT846"/>
  <c r="AJ1001" s="1"/>
  <c r="X846"/>
  <c r="J1001" s="1"/>
  <c r="BI849"/>
  <c r="W1004" s="1"/>
  <c r="CT849"/>
  <c r="AJ1004" s="1"/>
  <c r="X849"/>
  <c r="J1004" s="1"/>
  <c r="BI856"/>
  <c r="CT856"/>
  <c r="AJ1011" s="1"/>
  <c r="X856"/>
  <c r="BI854"/>
  <c r="W1009" s="1"/>
  <c r="X854"/>
  <c r="J1009" s="1"/>
  <c r="CT854"/>
  <c r="AJ1009" s="1"/>
  <c r="CT880"/>
  <c r="AJ1030" s="1"/>
  <c r="BI880"/>
  <c r="W1030" s="1"/>
  <c r="X880"/>
  <c r="J1030" s="1"/>
  <c r="W1017"/>
  <c r="X862"/>
  <c r="J1017" s="1"/>
  <c r="CT862"/>
  <c r="AJ1017" s="1"/>
  <c r="CT895"/>
  <c r="AJ1045" s="1"/>
  <c r="BI895"/>
  <c r="W1045" s="1"/>
  <c r="X895"/>
  <c r="J1045" s="1"/>
  <c r="BI845"/>
  <c r="W1000" s="1"/>
  <c r="CT845"/>
  <c r="AJ1000" s="1"/>
  <c r="X845"/>
  <c r="J1000" s="1"/>
  <c r="CT882"/>
  <c r="AJ1032" s="1"/>
  <c r="BI882"/>
  <c r="W1032" s="1"/>
  <c r="X882"/>
  <c r="J1032" s="1"/>
  <c r="BI852"/>
  <c r="W1007" s="1"/>
  <c r="CT852"/>
  <c r="AJ1007" s="1"/>
  <c r="X852"/>
  <c r="J1007" s="1"/>
  <c r="CT888"/>
  <c r="AJ1038" s="1"/>
  <c r="BI888"/>
  <c r="W1038" s="1"/>
  <c r="X888"/>
  <c r="J1038" s="1"/>
  <c r="BI860"/>
  <c r="W1015" s="1"/>
  <c r="CT860"/>
  <c r="AJ1015" s="1"/>
  <c r="X860"/>
  <c r="J1015" s="1"/>
  <c r="CT885"/>
  <c r="AJ1035" s="1"/>
  <c r="BI885"/>
  <c r="W1035" s="1"/>
  <c r="X885"/>
  <c r="J1035" s="1"/>
  <c r="CT894"/>
  <c r="AJ1044" s="1"/>
  <c r="BI894"/>
  <c r="W1044" s="1"/>
  <c r="X894"/>
  <c r="J1044" s="1"/>
  <c r="BI891"/>
  <c r="X891"/>
  <c r="CT897"/>
  <c r="AJ1047" s="1"/>
  <c r="BI897"/>
  <c r="W1047" s="1"/>
  <c r="X897"/>
  <c r="J1047" s="1"/>
  <c r="CT892"/>
  <c r="AJ1042" s="1"/>
  <c r="BI892"/>
  <c r="W1042" s="1"/>
  <c r="X892"/>
  <c r="J1042" s="1"/>
  <c r="CT890"/>
  <c r="AJ1040" s="1"/>
  <c r="BI890"/>
  <c r="W1040" s="1"/>
  <c r="X890"/>
  <c r="J1040" s="1"/>
  <c r="W1016"/>
  <c r="CT861"/>
  <c r="AJ1016" s="1"/>
  <c r="X861"/>
  <c r="J1016" s="1"/>
  <c r="BF889"/>
  <c r="V1039" s="1"/>
  <c r="U889"/>
  <c r="I1039" s="1"/>
  <c r="CQ890"/>
  <c r="AI1040" s="1"/>
  <c r="U890"/>
  <c r="I1040" s="1"/>
  <c r="BF890"/>
  <c r="V1040" s="1"/>
  <c r="CQ857"/>
  <c r="AI1012" s="1"/>
  <c r="BF857"/>
  <c r="U857"/>
  <c r="I1012" s="1"/>
  <c r="CQ846"/>
  <c r="AI1001" s="1"/>
  <c r="BF846"/>
  <c r="V1001" s="1"/>
  <c r="U846"/>
  <c r="I1001" s="1"/>
  <c r="CQ849"/>
  <c r="AI1004" s="1"/>
  <c r="BF849"/>
  <c r="V1004" s="1"/>
  <c r="U849"/>
  <c r="I1004" s="1"/>
  <c r="U856"/>
  <c r="BF856"/>
  <c r="CQ856"/>
  <c r="AI1011" s="1"/>
  <c r="U852"/>
  <c r="I1007" s="1"/>
  <c r="BF852"/>
  <c r="V1007" s="1"/>
  <c r="CQ852"/>
  <c r="AI1007" s="1"/>
  <c r="CQ859"/>
  <c r="AI1014" s="1"/>
  <c r="BF859"/>
  <c r="V1014" s="1"/>
  <c r="U859"/>
  <c r="I1014" s="1"/>
  <c r="BF891"/>
  <c r="U891"/>
  <c r="CQ887"/>
  <c r="AI1037" s="1"/>
  <c r="BF887"/>
  <c r="V1037" s="1"/>
  <c r="U887"/>
  <c r="I1037" s="1"/>
  <c r="CQ882"/>
  <c r="AI1032" s="1"/>
  <c r="BF882"/>
  <c r="V1032" s="1"/>
  <c r="U882"/>
  <c r="I1032" s="1"/>
  <c r="CQ883"/>
  <c r="AI1033" s="1"/>
  <c r="BF883"/>
  <c r="V1033" s="1"/>
  <c r="U883"/>
  <c r="I1033" s="1"/>
  <c r="CQ881"/>
  <c r="AI1031" s="1"/>
  <c r="BF881"/>
  <c r="V1031" s="1"/>
  <c r="U881"/>
  <c r="I1031" s="1"/>
  <c r="CQ895"/>
  <c r="AI1045" s="1"/>
  <c r="BF895"/>
  <c r="V1045" s="1"/>
  <c r="U895"/>
  <c r="I1045" s="1"/>
  <c r="CQ861"/>
  <c r="AI1016" s="1"/>
  <c r="V1016"/>
  <c r="U861"/>
  <c r="I1016" s="1"/>
  <c r="BF847"/>
  <c r="V1002" s="1"/>
  <c r="U847"/>
  <c r="I1002" s="1"/>
  <c r="CQ847"/>
  <c r="AI1002" s="1"/>
  <c r="CQ894"/>
  <c r="AI1044" s="1"/>
  <c r="U894"/>
  <c r="I1044" s="1"/>
  <c r="BF894"/>
  <c r="V1044" s="1"/>
  <c r="U845"/>
  <c r="I1000" s="1"/>
  <c r="BF845"/>
  <c r="V1000" s="1"/>
  <c r="CQ845"/>
  <c r="AI1000" s="1"/>
  <c r="CQ886"/>
  <c r="AI1036" s="1"/>
  <c r="BF886"/>
  <c r="V1036" s="1"/>
  <c r="U886"/>
  <c r="I1036" s="1"/>
  <c r="U860"/>
  <c r="I1015" s="1"/>
  <c r="BF860"/>
  <c r="V1015" s="1"/>
  <c r="CQ860"/>
  <c r="AI1015" s="1"/>
  <c r="BF854"/>
  <c r="V1009" s="1"/>
  <c r="U854"/>
  <c r="I1009" s="1"/>
  <c r="CQ854"/>
  <c r="AI1009" s="1"/>
  <c r="CQ885"/>
  <c r="AI1035" s="1"/>
  <c r="BF885"/>
  <c r="V1035" s="1"/>
  <c r="U885"/>
  <c r="I1035" s="1"/>
  <c r="BF850"/>
  <c r="V1005" s="1"/>
  <c r="U850"/>
  <c r="I1005" s="1"/>
  <c r="CQ850"/>
  <c r="AI1005" s="1"/>
  <c r="CQ884"/>
  <c r="AI1034" s="1"/>
  <c r="BF884"/>
  <c r="V1034" s="1"/>
  <c r="U884"/>
  <c r="I1034" s="1"/>
  <c r="CQ888"/>
  <c r="AI1038" s="1"/>
  <c r="BF888"/>
  <c r="V1038" s="1"/>
  <c r="U888"/>
  <c r="I1038" s="1"/>
  <c r="CQ851"/>
  <c r="AI1006" s="1"/>
  <c r="BF851"/>
  <c r="V1006" s="1"/>
  <c r="U851"/>
  <c r="I1006" s="1"/>
  <c r="V1017"/>
  <c r="U862"/>
  <c r="I1017" s="1"/>
  <c r="CQ862"/>
  <c r="AI1017" s="1"/>
  <c r="CQ880"/>
  <c r="AI1030" s="1"/>
  <c r="BF880"/>
  <c r="V1030" s="1"/>
  <c r="U880"/>
  <c r="I1030" s="1"/>
  <c r="BF858"/>
  <c r="U858"/>
  <c r="I1013" s="1"/>
  <c r="CQ858"/>
  <c r="AI1013" s="1"/>
  <c r="CQ855"/>
  <c r="AI1010" s="1"/>
  <c r="V1010"/>
  <c r="U855"/>
  <c r="I1010" s="1"/>
  <c r="CQ892"/>
  <c r="AI1042" s="1"/>
  <c r="U892"/>
  <c r="I1042" s="1"/>
  <c r="BF892"/>
  <c r="V1042" s="1"/>
  <c r="CQ897"/>
  <c r="AI1047" s="1"/>
  <c r="BF897"/>
  <c r="V1047" s="1"/>
  <c r="U897"/>
  <c r="I1047" s="1"/>
  <c r="CQ853"/>
  <c r="AI1008" s="1"/>
  <c r="BF853"/>
  <c r="V1008" s="1"/>
  <c r="U853"/>
  <c r="I1008" s="1"/>
  <c r="CQ896"/>
  <c r="AI1046" s="1"/>
  <c r="U896"/>
  <c r="I1046" s="1"/>
  <c r="BF896"/>
  <c r="V1046" s="1"/>
  <c r="CN885"/>
  <c r="AH1035" s="1"/>
  <c r="BC885"/>
  <c r="U1035" s="1"/>
  <c r="R885"/>
  <c r="H1035" s="1"/>
  <c r="BC891"/>
  <c r="R891"/>
  <c r="U1017"/>
  <c r="R862"/>
  <c r="H1017" s="1"/>
  <c r="CN862"/>
  <c r="AH1017" s="1"/>
  <c r="CN855"/>
  <c r="AH1010" s="1"/>
  <c r="U1010"/>
  <c r="R855"/>
  <c r="H1010" s="1"/>
  <c r="BC858"/>
  <c r="R858"/>
  <c r="H1013" s="1"/>
  <c r="CN858"/>
  <c r="AH1013" s="1"/>
  <c r="R857"/>
  <c r="H1012" s="1"/>
  <c r="CN857"/>
  <c r="AH1012" s="1"/>
  <c r="BC857"/>
  <c r="CN880"/>
  <c r="AH1030" s="1"/>
  <c r="BC880"/>
  <c r="U1030" s="1"/>
  <c r="R880"/>
  <c r="H1030" s="1"/>
  <c r="BC860"/>
  <c r="U1015" s="1"/>
  <c r="CN860"/>
  <c r="AH1015" s="1"/>
  <c r="R860"/>
  <c r="H1015" s="1"/>
  <c r="R861"/>
  <c r="H1016" s="1"/>
  <c r="CN861"/>
  <c r="AH1016" s="1"/>
  <c r="U1016"/>
  <c r="CN894"/>
  <c r="AH1044" s="1"/>
  <c r="BC894"/>
  <c r="U1044" s="1"/>
  <c r="R894"/>
  <c r="H1044" s="1"/>
  <c r="CN883"/>
  <c r="AH1033" s="1"/>
  <c r="BC883"/>
  <c r="U1033" s="1"/>
  <c r="R883"/>
  <c r="H1033" s="1"/>
  <c r="CN851"/>
  <c r="AH1006" s="1"/>
  <c r="BC851"/>
  <c r="U1006" s="1"/>
  <c r="R851"/>
  <c r="H1006" s="1"/>
  <c r="BC856"/>
  <c r="CN856"/>
  <c r="AH1011" s="1"/>
  <c r="R856"/>
  <c r="CN882"/>
  <c r="AH1032" s="1"/>
  <c r="BC882"/>
  <c r="U1032" s="1"/>
  <c r="R882"/>
  <c r="H1032" s="1"/>
  <c r="BC850"/>
  <c r="U1005" s="1"/>
  <c r="R850"/>
  <c r="H1005" s="1"/>
  <c r="CN850"/>
  <c r="AH1005" s="1"/>
  <c r="CN887"/>
  <c r="AH1037" s="1"/>
  <c r="R887"/>
  <c r="H1037" s="1"/>
  <c r="BC887"/>
  <c r="U1037" s="1"/>
  <c r="BC889"/>
  <c r="U1039" s="1"/>
  <c r="R889"/>
  <c r="H1039" s="1"/>
  <c r="CN897"/>
  <c r="AH1047" s="1"/>
  <c r="BC897"/>
  <c r="U1047" s="1"/>
  <c r="R897"/>
  <c r="H1047" s="1"/>
  <c r="CN884"/>
  <c r="AH1034" s="1"/>
  <c r="BC884"/>
  <c r="U1034" s="1"/>
  <c r="R884"/>
  <c r="H1034" s="1"/>
  <c r="CN859"/>
  <c r="AH1014" s="1"/>
  <c r="BC859"/>
  <c r="U1014" s="1"/>
  <c r="R859"/>
  <c r="H1014" s="1"/>
  <c r="R846"/>
  <c r="H1001" s="1"/>
  <c r="CN846"/>
  <c r="AH1001" s="1"/>
  <c r="BC846"/>
  <c r="U1001" s="1"/>
  <c r="CN881"/>
  <c r="AH1031" s="1"/>
  <c r="BC881"/>
  <c r="U1031" s="1"/>
  <c r="R881"/>
  <c r="H1031" s="1"/>
  <c r="BC854"/>
  <c r="U1009" s="1"/>
  <c r="R854"/>
  <c r="H1009" s="1"/>
  <c r="CN854"/>
  <c r="AH1009" s="1"/>
  <c r="CN895"/>
  <c r="AH1045" s="1"/>
  <c r="BC895"/>
  <c r="U1045" s="1"/>
  <c r="R895"/>
  <c r="H1045" s="1"/>
  <c r="R849"/>
  <c r="H1004" s="1"/>
  <c r="BC849"/>
  <c r="U1004" s="1"/>
  <c r="CN849"/>
  <c r="AH1004" s="1"/>
  <c r="CN888"/>
  <c r="AH1038" s="1"/>
  <c r="BC888"/>
  <c r="U1038" s="1"/>
  <c r="R888"/>
  <c r="H1038" s="1"/>
  <c r="BC847"/>
  <c r="U1002" s="1"/>
  <c r="R847"/>
  <c r="H1002" s="1"/>
  <c r="CN847"/>
  <c r="AH1002" s="1"/>
  <c r="CN886"/>
  <c r="AH1036" s="1"/>
  <c r="BC886"/>
  <c r="U1036" s="1"/>
  <c r="R886"/>
  <c r="H1036" s="1"/>
  <c r="CN890"/>
  <c r="AH1040" s="1"/>
  <c r="BC890"/>
  <c r="U1040" s="1"/>
  <c r="R890"/>
  <c r="H1040" s="1"/>
  <c r="CN892"/>
  <c r="AH1042" s="1"/>
  <c r="BC892"/>
  <c r="U1042" s="1"/>
  <c r="R892"/>
  <c r="H1042" s="1"/>
  <c r="CN896"/>
  <c r="AH1046" s="1"/>
  <c r="BC896"/>
  <c r="U1046" s="1"/>
  <c r="R896"/>
  <c r="H1046" s="1"/>
  <c r="R853"/>
  <c r="H1008" s="1"/>
  <c r="BC853"/>
  <c r="U1008" s="1"/>
  <c r="CN853"/>
  <c r="AH1008" s="1"/>
  <c r="BC852"/>
  <c r="U1007" s="1"/>
  <c r="CN852"/>
  <c r="AH1007" s="1"/>
  <c r="R852"/>
  <c r="H1007" s="1"/>
  <c r="BC845"/>
  <c r="U1000" s="1"/>
  <c r="CN845"/>
  <c r="AH1000" s="1"/>
  <c r="R845"/>
  <c r="H1000" s="1"/>
  <c r="CK894"/>
  <c r="AG1044" s="1"/>
  <c r="AZ894"/>
  <c r="T1044" s="1"/>
  <c r="O894"/>
  <c r="G1044" s="1"/>
  <c r="AZ891"/>
  <c r="O891"/>
  <c r="CK886"/>
  <c r="AG1036" s="1"/>
  <c r="AZ886"/>
  <c r="T1036" s="1"/>
  <c r="O886"/>
  <c r="G1036" s="1"/>
  <c r="CK883"/>
  <c r="AG1033" s="1"/>
  <c r="AZ883"/>
  <c r="T1033" s="1"/>
  <c r="O883"/>
  <c r="G1033" s="1"/>
  <c r="CK895"/>
  <c r="AG1045" s="1"/>
  <c r="AZ895"/>
  <c r="T1045" s="1"/>
  <c r="O895"/>
  <c r="G1045" s="1"/>
  <c r="CK896"/>
  <c r="AG1046" s="1"/>
  <c r="AZ896"/>
  <c r="T1046" s="1"/>
  <c r="O896"/>
  <c r="G1046" s="1"/>
  <c r="AZ850"/>
  <c r="T1005" s="1"/>
  <c r="CK850"/>
  <c r="AG1005" s="1"/>
  <c r="O850"/>
  <c r="G1005" s="1"/>
  <c r="CK887"/>
  <c r="AG1037" s="1"/>
  <c r="AZ887"/>
  <c r="T1037" s="1"/>
  <c r="O887"/>
  <c r="G1037" s="1"/>
  <c r="AZ856"/>
  <c r="CK856"/>
  <c r="AG1011" s="1"/>
  <c r="O856"/>
  <c r="CK846"/>
  <c r="AG1001" s="1"/>
  <c r="O846"/>
  <c r="G1001" s="1"/>
  <c r="AZ846"/>
  <c r="T1001" s="1"/>
  <c r="CK884"/>
  <c r="AG1034" s="1"/>
  <c r="AZ884"/>
  <c r="T1034" s="1"/>
  <c r="O884"/>
  <c r="G1034" s="1"/>
  <c r="CK882"/>
  <c r="AG1032" s="1"/>
  <c r="AZ882"/>
  <c r="T1032" s="1"/>
  <c r="O882"/>
  <c r="G1032" s="1"/>
  <c r="AZ852"/>
  <c r="T1007" s="1"/>
  <c r="CK852"/>
  <c r="AG1007" s="1"/>
  <c r="O852"/>
  <c r="G1007" s="1"/>
  <c r="CK897"/>
  <c r="AG1047" s="1"/>
  <c r="AZ897"/>
  <c r="T1047" s="1"/>
  <c r="O897"/>
  <c r="G1047" s="1"/>
  <c r="CK853"/>
  <c r="AG1008" s="1"/>
  <c r="O853"/>
  <c r="G1008" s="1"/>
  <c r="AZ853"/>
  <c r="T1008" s="1"/>
  <c r="CK857"/>
  <c r="AG1012" s="1"/>
  <c r="AZ857"/>
  <c r="O857"/>
  <c r="G1012" s="1"/>
  <c r="AZ860"/>
  <c r="T1015" s="1"/>
  <c r="CK860"/>
  <c r="AG1015" s="1"/>
  <c r="O860"/>
  <c r="G1015" s="1"/>
  <c r="T1017"/>
  <c r="CK862"/>
  <c r="AG1017" s="1"/>
  <c r="O862"/>
  <c r="G1017" s="1"/>
  <c r="CK892"/>
  <c r="AG1042" s="1"/>
  <c r="AZ892"/>
  <c r="T1042" s="1"/>
  <c r="O892"/>
  <c r="G1042" s="1"/>
  <c r="CK885"/>
  <c r="AG1035" s="1"/>
  <c r="AZ885"/>
  <c r="T1035" s="1"/>
  <c r="O885"/>
  <c r="G1035" s="1"/>
  <c r="CK881"/>
  <c r="AG1031" s="1"/>
  <c r="AZ881"/>
  <c r="T1031" s="1"/>
  <c r="O881"/>
  <c r="G1031" s="1"/>
  <c r="CK849"/>
  <c r="AG1004" s="1"/>
  <c r="AZ849"/>
  <c r="T1004" s="1"/>
  <c r="O849"/>
  <c r="G1004" s="1"/>
  <c r="AZ847"/>
  <c r="T1002" s="1"/>
  <c r="CK847"/>
  <c r="AG1002" s="1"/>
  <c r="O847"/>
  <c r="G1002" s="1"/>
  <c r="CK888"/>
  <c r="AG1038" s="1"/>
  <c r="AZ888"/>
  <c r="T1038" s="1"/>
  <c r="O888"/>
  <c r="G1038" s="1"/>
  <c r="AZ858"/>
  <c r="CK858"/>
  <c r="AG1013" s="1"/>
  <c r="O858"/>
  <c r="G1013" s="1"/>
  <c r="T1010"/>
  <c r="CK855"/>
  <c r="AG1010" s="1"/>
  <c r="O855"/>
  <c r="G1010" s="1"/>
  <c r="CK861"/>
  <c r="AG1016" s="1"/>
  <c r="T1016"/>
  <c r="O861"/>
  <c r="G1016" s="1"/>
  <c r="CK890"/>
  <c r="AG1040" s="1"/>
  <c r="AZ890"/>
  <c r="T1040" s="1"/>
  <c r="O890"/>
  <c r="G1040" s="1"/>
  <c r="AZ859"/>
  <c r="T1014" s="1"/>
  <c r="CK859"/>
  <c r="AG1014" s="1"/>
  <c r="O859"/>
  <c r="G1014" s="1"/>
  <c r="AZ889"/>
  <c r="T1039" s="1"/>
  <c r="O889"/>
  <c r="G1039" s="1"/>
  <c r="AZ845"/>
  <c r="T1000" s="1"/>
  <c r="CK845"/>
  <c r="AG1000" s="1"/>
  <c r="O845"/>
  <c r="G1000" s="1"/>
  <c r="AZ851"/>
  <c r="T1006" s="1"/>
  <c r="CK851"/>
  <c r="AG1006" s="1"/>
  <c r="O851"/>
  <c r="G1006" s="1"/>
  <c r="AZ854"/>
  <c r="T1009" s="1"/>
  <c r="CK854"/>
  <c r="AG1009" s="1"/>
  <c r="O854"/>
  <c r="G1009" s="1"/>
  <c r="CK880"/>
  <c r="AG1030" s="1"/>
  <c r="AZ880"/>
  <c r="T1030" s="1"/>
  <c r="O880"/>
  <c r="G1030" s="1"/>
  <c r="L891"/>
  <c r="AW891"/>
  <c r="CH882"/>
  <c r="AF1032" s="1"/>
  <c r="AW882"/>
  <c r="S1032" s="1"/>
  <c r="L882"/>
  <c r="F1032" s="1"/>
  <c r="S1016"/>
  <c r="CH861"/>
  <c r="AF1016" s="1"/>
  <c r="L861"/>
  <c r="F1016" s="1"/>
  <c r="AW859"/>
  <c r="S1014" s="1"/>
  <c r="L859"/>
  <c r="F1014" s="1"/>
  <c r="CH859"/>
  <c r="AF1014" s="1"/>
  <c r="AW850"/>
  <c r="S1005" s="1"/>
  <c r="L850"/>
  <c r="F1005" s="1"/>
  <c r="CH850"/>
  <c r="AF1005" s="1"/>
  <c r="AW889"/>
  <c r="S1039" s="1"/>
  <c r="L889"/>
  <c r="F1039" s="1"/>
  <c r="AW858"/>
  <c r="L858"/>
  <c r="F1013" s="1"/>
  <c r="CH858"/>
  <c r="AF1013" s="1"/>
  <c r="CH892"/>
  <c r="AF1042" s="1"/>
  <c r="AW892"/>
  <c r="S1042" s="1"/>
  <c r="L892"/>
  <c r="F1042" s="1"/>
  <c r="CH896"/>
  <c r="AF1046" s="1"/>
  <c r="AW896"/>
  <c r="S1046" s="1"/>
  <c r="L896"/>
  <c r="F1046" s="1"/>
  <c r="CH890"/>
  <c r="AF1040" s="1"/>
  <c r="AW890"/>
  <c r="S1040" s="1"/>
  <c r="L890"/>
  <c r="F1040" s="1"/>
  <c r="CH881"/>
  <c r="AF1031" s="1"/>
  <c r="AW881"/>
  <c r="S1031" s="1"/>
  <c r="L881"/>
  <c r="F1031" s="1"/>
  <c r="AW847"/>
  <c r="S1002" s="1"/>
  <c r="L847"/>
  <c r="F1002" s="1"/>
  <c r="CH847"/>
  <c r="AF1002" s="1"/>
  <c r="AW852"/>
  <c r="S1007" s="1"/>
  <c r="CH852"/>
  <c r="AF1007" s="1"/>
  <c r="L852"/>
  <c r="F1007" s="1"/>
  <c r="CH883"/>
  <c r="AF1033" s="1"/>
  <c r="AW883"/>
  <c r="S1033" s="1"/>
  <c r="L883"/>
  <c r="F1033" s="1"/>
  <c r="AW846"/>
  <c r="S1001" s="1"/>
  <c r="CH846"/>
  <c r="AF1001" s="1"/>
  <c r="L846"/>
  <c r="F1001" s="1"/>
  <c r="AW860"/>
  <c r="S1015" s="1"/>
  <c r="CH860"/>
  <c r="AF1015" s="1"/>
  <c r="L860"/>
  <c r="F1015" s="1"/>
  <c r="AW856"/>
  <c r="CH856"/>
  <c r="AF1011" s="1"/>
  <c r="L856"/>
  <c r="AW849"/>
  <c r="S1004" s="1"/>
  <c r="CH849"/>
  <c r="AF1004" s="1"/>
  <c r="L849"/>
  <c r="F1004" s="1"/>
  <c r="AW857"/>
  <c r="CH857"/>
  <c r="AF1012" s="1"/>
  <c r="L857"/>
  <c r="F1012" s="1"/>
  <c r="S1010"/>
  <c r="L855"/>
  <c r="F1010" s="1"/>
  <c r="CH855"/>
  <c r="AF1010" s="1"/>
  <c r="AW853"/>
  <c r="S1008" s="1"/>
  <c r="CH853"/>
  <c r="AF1008" s="1"/>
  <c r="L853"/>
  <c r="F1008" s="1"/>
  <c r="CH886"/>
  <c r="AF1036" s="1"/>
  <c r="AW886"/>
  <c r="S1036" s="1"/>
  <c r="L886"/>
  <c r="F1036" s="1"/>
  <c r="CH894"/>
  <c r="AF1044" s="1"/>
  <c r="AW894"/>
  <c r="S1044" s="1"/>
  <c r="L894"/>
  <c r="F1044" s="1"/>
  <c r="CH884"/>
  <c r="AF1034" s="1"/>
  <c r="AW884"/>
  <c r="S1034" s="1"/>
  <c r="L884"/>
  <c r="F1034" s="1"/>
  <c r="AW845"/>
  <c r="S1000" s="1"/>
  <c r="CH845"/>
  <c r="AF1000" s="1"/>
  <c r="L845"/>
  <c r="F1000" s="1"/>
  <c r="CH885"/>
  <c r="AF1035" s="1"/>
  <c r="AW885"/>
  <c r="S1035" s="1"/>
  <c r="L885"/>
  <c r="F1035" s="1"/>
  <c r="CH887"/>
  <c r="AF1037" s="1"/>
  <c r="L887"/>
  <c r="F1037" s="1"/>
  <c r="AW887"/>
  <c r="S1037" s="1"/>
  <c r="AW854"/>
  <c r="S1009" s="1"/>
  <c r="L854"/>
  <c r="F1009" s="1"/>
  <c r="CH854"/>
  <c r="AF1009" s="1"/>
  <c r="CH880"/>
  <c r="AF1030" s="1"/>
  <c r="AW880"/>
  <c r="S1030" s="1"/>
  <c r="L880"/>
  <c r="F1030" s="1"/>
  <c r="AW851"/>
  <c r="S1006" s="1"/>
  <c r="L851"/>
  <c r="F1006" s="1"/>
  <c r="CH851"/>
  <c r="AF1006" s="1"/>
  <c r="CH897"/>
  <c r="AF1047" s="1"/>
  <c r="AW897"/>
  <c r="S1047" s="1"/>
  <c r="L897"/>
  <c r="F1047" s="1"/>
  <c r="S1017"/>
  <c r="L862"/>
  <c r="F1017" s="1"/>
  <c r="CH862"/>
  <c r="AF1017" s="1"/>
  <c r="CH895"/>
  <c r="AF1045" s="1"/>
  <c r="AW895"/>
  <c r="S1045" s="1"/>
  <c r="L895"/>
  <c r="F1045" s="1"/>
  <c r="CH888"/>
  <c r="AF1038" s="1"/>
  <c r="AW888"/>
  <c r="S1038" s="1"/>
  <c r="L888"/>
  <c r="F1038" s="1"/>
  <c r="AT850"/>
  <c r="R1005" s="1"/>
  <c r="I850"/>
  <c r="E1005" s="1"/>
  <c r="CE850"/>
  <c r="AE1005" s="1"/>
  <c r="AT847"/>
  <c r="R1002" s="1"/>
  <c r="I847"/>
  <c r="E1002" s="1"/>
  <c r="CE847"/>
  <c r="AE1002" s="1"/>
  <c r="CE888"/>
  <c r="AE1038" s="1"/>
  <c r="AT888"/>
  <c r="R1038" s="1"/>
  <c r="I888"/>
  <c r="E1038" s="1"/>
  <c r="CE886"/>
  <c r="AE1036" s="1"/>
  <c r="AT886"/>
  <c r="R1036" s="1"/>
  <c r="I886"/>
  <c r="E1036" s="1"/>
  <c r="CE897"/>
  <c r="AE1047" s="1"/>
  <c r="AT897"/>
  <c r="R1047" s="1"/>
  <c r="I897"/>
  <c r="E1047" s="1"/>
  <c r="CE890"/>
  <c r="AE1040" s="1"/>
  <c r="AT890"/>
  <c r="R1040" s="1"/>
  <c r="I890"/>
  <c r="E1040" s="1"/>
  <c r="CE857"/>
  <c r="AE1012" s="1"/>
  <c r="AT857"/>
  <c r="I857"/>
  <c r="E1012" s="1"/>
  <c r="R1017"/>
  <c r="I862"/>
  <c r="E1017" s="1"/>
  <c r="CE862"/>
  <c r="AE1017" s="1"/>
  <c r="CE880"/>
  <c r="AE1030" s="1"/>
  <c r="AT880"/>
  <c r="R1030" s="1"/>
  <c r="I880"/>
  <c r="E1030" s="1"/>
  <c r="CE859"/>
  <c r="AE1014" s="1"/>
  <c r="I859"/>
  <c r="E1014" s="1"/>
  <c r="AT859"/>
  <c r="R1014" s="1"/>
  <c r="AT891"/>
  <c r="I891"/>
  <c r="CE892"/>
  <c r="AE1042" s="1"/>
  <c r="I892"/>
  <c r="E1042" s="1"/>
  <c r="AT892"/>
  <c r="R1042" s="1"/>
  <c r="CE846"/>
  <c r="AE1001" s="1"/>
  <c r="AT846"/>
  <c r="R1001" s="1"/>
  <c r="I846"/>
  <c r="E1001" s="1"/>
  <c r="CE884"/>
  <c r="AE1034" s="1"/>
  <c r="AT884"/>
  <c r="R1034" s="1"/>
  <c r="I884"/>
  <c r="E1034" s="1"/>
  <c r="I856"/>
  <c r="AT856"/>
  <c r="CE856"/>
  <c r="AE1011" s="1"/>
  <c r="CE851"/>
  <c r="AE1006" s="1"/>
  <c r="AT851"/>
  <c r="R1006" s="1"/>
  <c r="I851"/>
  <c r="E1006" s="1"/>
  <c r="I852"/>
  <c r="E1007" s="1"/>
  <c r="AT852"/>
  <c r="R1007" s="1"/>
  <c r="CE852"/>
  <c r="AE1007" s="1"/>
  <c r="CE881"/>
  <c r="AE1031" s="1"/>
  <c r="AT881"/>
  <c r="R1031" s="1"/>
  <c r="I881"/>
  <c r="E1031" s="1"/>
  <c r="CE853"/>
  <c r="AE1008" s="1"/>
  <c r="AT853"/>
  <c r="R1008" s="1"/>
  <c r="I853"/>
  <c r="E1008" s="1"/>
  <c r="CE885"/>
  <c r="AE1035" s="1"/>
  <c r="AT885"/>
  <c r="R1035" s="1"/>
  <c r="I885"/>
  <c r="E1035" s="1"/>
  <c r="CE849"/>
  <c r="AE1004" s="1"/>
  <c r="AT849"/>
  <c r="R1004" s="1"/>
  <c r="I849"/>
  <c r="E1004" s="1"/>
  <c r="CE883"/>
  <c r="AE1033" s="1"/>
  <c r="AT883"/>
  <c r="R1033" s="1"/>
  <c r="I883"/>
  <c r="E1033" s="1"/>
  <c r="AT858"/>
  <c r="I858"/>
  <c r="E1013" s="1"/>
  <c r="CE858"/>
  <c r="AE1013" s="1"/>
  <c r="CE895"/>
  <c r="AE1045" s="1"/>
  <c r="AT895"/>
  <c r="R1045" s="1"/>
  <c r="I895"/>
  <c r="E1045" s="1"/>
  <c r="CE887"/>
  <c r="AE1037" s="1"/>
  <c r="AT887"/>
  <c r="R1037" s="1"/>
  <c r="I887"/>
  <c r="E1037" s="1"/>
  <c r="AT889"/>
  <c r="R1039" s="1"/>
  <c r="I889"/>
  <c r="E1039" s="1"/>
  <c r="CE855"/>
  <c r="AE1010" s="1"/>
  <c r="R1010"/>
  <c r="I855"/>
  <c r="E1010" s="1"/>
  <c r="CE882"/>
  <c r="AE1032" s="1"/>
  <c r="AT882"/>
  <c r="R1032" s="1"/>
  <c r="I882"/>
  <c r="E1032" s="1"/>
  <c r="CE894"/>
  <c r="AE1044" s="1"/>
  <c r="AT894"/>
  <c r="R1044" s="1"/>
  <c r="I894"/>
  <c r="E1044" s="1"/>
  <c r="I845"/>
  <c r="E1000" s="1"/>
  <c r="AT845"/>
  <c r="R1000" s="1"/>
  <c r="CE845"/>
  <c r="AE1000" s="1"/>
  <c r="I860"/>
  <c r="E1015" s="1"/>
  <c r="AT860"/>
  <c r="R1015" s="1"/>
  <c r="CE860"/>
  <c r="AE1015" s="1"/>
  <c r="AT854"/>
  <c r="R1009" s="1"/>
  <c r="I854"/>
  <c r="E1009" s="1"/>
  <c r="CE854"/>
  <c r="AE1009" s="1"/>
  <c r="CE861"/>
  <c r="AE1016" s="1"/>
  <c r="R1016"/>
  <c r="I861"/>
  <c r="E1016" s="1"/>
  <c r="CE896"/>
  <c r="AE1046" s="1"/>
  <c r="AT896"/>
  <c r="R1046" s="1"/>
  <c r="I896"/>
  <c r="E1046" s="1"/>
  <c r="CB894"/>
  <c r="AD1044" s="1"/>
  <c r="AQ894"/>
  <c r="Q1044" s="1"/>
  <c r="F894"/>
  <c r="D1044" s="1"/>
  <c r="CB850"/>
  <c r="AD1005" s="1"/>
  <c r="F850"/>
  <c r="D1005" s="1"/>
  <c r="AQ850"/>
  <c r="Q1005" s="1"/>
  <c r="CB896"/>
  <c r="AD1046" s="1"/>
  <c r="AQ896"/>
  <c r="Q1046" s="1"/>
  <c r="F896"/>
  <c r="D1046" s="1"/>
  <c r="AQ853"/>
  <c r="Q1008" s="1"/>
  <c r="CB853"/>
  <c r="AD1008" s="1"/>
  <c r="F853"/>
  <c r="D1008" s="1"/>
  <c r="CB897"/>
  <c r="AD1047" s="1"/>
  <c r="F897"/>
  <c r="D1047" s="1"/>
  <c r="AQ897"/>
  <c r="Q1047" s="1"/>
  <c r="CB882"/>
  <c r="AD1032" s="1"/>
  <c r="AQ882"/>
  <c r="Q1032" s="1"/>
  <c r="F882"/>
  <c r="D1032" s="1"/>
  <c r="AQ851"/>
  <c r="Q1006" s="1"/>
  <c r="F851"/>
  <c r="D1006" s="1"/>
  <c r="CB851"/>
  <c r="AD1006" s="1"/>
  <c r="CB852"/>
  <c r="AD1007" s="1"/>
  <c r="F852"/>
  <c r="D1007" s="1"/>
  <c r="AQ852"/>
  <c r="Q1007" s="1"/>
  <c r="F856"/>
  <c r="AQ856"/>
  <c r="CB856"/>
  <c r="AD1011" s="1"/>
  <c r="AQ891"/>
  <c r="F891"/>
  <c r="AQ889"/>
  <c r="Q1039" s="1"/>
  <c r="F889"/>
  <c r="D1039" s="1"/>
  <c r="CB862"/>
  <c r="AD1017" s="1"/>
  <c r="F862"/>
  <c r="D1017" s="1"/>
  <c r="Q1017"/>
  <c r="CB890"/>
  <c r="AD1040" s="1"/>
  <c r="AQ890"/>
  <c r="Q1040" s="1"/>
  <c r="F890"/>
  <c r="D1040" s="1"/>
  <c r="CB892"/>
  <c r="AD1042" s="1"/>
  <c r="AQ892"/>
  <c r="Q1042" s="1"/>
  <c r="F892"/>
  <c r="D1042" s="1"/>
  <c r="CB880"/>
  <c r="AD1030" s="1"/>
  <c r="AQ880"/>
  <c r="Q1030" s="1"/>
  <c r="F880"/>
  <c r="D1030" s="1"/>
  <c r="Q1016"/>
  <c r="F861"/>
  <c r="D1016" s="1"/>
  <c r="CB861"/>
  <c r="AD1016" s="1"/>
  <c r="AQ846"/>
  <c r="Q1001" s="1"/>
  <c r="CB846"/>
  <c r="AD1001" s="1"/>
  <c r="F846"/>
  <c r="D1001" s="1"/>
  <c r="CB847"/>
  <c r="AD1002" s="1"/>
  <c r="AQ847"/>
  <c r="Q1002" s="1"/>
  <c r="F847"/>
  <c r="D1002" s="1"/>
  <c r="CB884"/>
  <c r="AD1034" s="1"/>
  <c r="AQ884"/>
  <c r="Q1034" s="1"/>
  <c r="F884"/>
  <c r="D1034" s="1"/>
  <c r="AQ859"/>
  <c r="Q1014" s="1"/>
  <c r="F859"/>
  <c r="D1014" s="1"/>
  <c r="CB859"/>
  <c r="AD1014" s="1"/>
  <c r="CB885"/>
  <c r="AD1035" s="1"/>
  <c r="AQ885"/>
  <c r="Q1035" s="1"/>
  <c r="F885"/>
  <c r="D1035" s="1"/>
  <c r="CB887"/>
  <c r="AD1037" s="1"/>
  <c r="AQ887"/>
  <c r="Q1037" s="1"/>
  <c r="F887"/>
  <c r="D1037" s="1"/>
  <c r="Q1010"/>
  <c r="F855"/>
  <c r="D1010" s="1"/>
  <c r="CB855"/>
  <c r="AD1010" s="1"/>
  <c r="CB858"/>
  <c r="AD1013" s="1"/>
  <c r="AQ858"/>
  <c r="F858"/>
  <c r="D1013" s="1"/>
  <c r="AQ857"/>
  <c r="F857"/>
  <c r="D1012" s="1"/>
  <c r="CB857"/>
  <c r="AD1012" s="1"/>
  <c r="F845"/>
  <c r="D1000" s="1"/>
  <c r="AQ845"/>
  <c r="Q1000" s="1"/>
  <c r="CB845"/>
  <c r="AD1000" s="1"/>
  <c r="CB888"/>
  <c r="AD1038" s="1"/>
  <c r="AQ888"/>
  <c r="Q1038" s="1"/>
  <c r="F888"/>
  <c r="D1038" s="1"/>
  <c r="CB883"/>
  <c r="AD1033" s="1"/>
  <c r="AQ883"/>
  <c r="Q1033" s="1"/>
  <c r="F883"/>
  <c r="D1033" s="1"/>
  <c r="CB860"/>
  <c r="AD1015" s="1"/>
  <c r="F860"/>
  <c r="D1015" s="1"/>
  <c r="AQ860"/>
  <c r="Q1015" s="1"/>
  <c r="CB881"/>
  <c r="AD1031" s="1"/>
  <c r="AQ881"/>
  <c r="Q1031" s="1"/>
  <c r="F881"/>
  <c r="D1031" s="1"/>
  <c r="CB854"/>
  <c r="AD1009" s="1"/>
  <c r="F854"/>
  <c r="D1009" s="1"/>
  <c r="AQ854"/>
  <c r="Q1009" s="1"/>
  <c r="CB895"/>
  <c r="AD1045" s="1"/>
  <c r="AQ895"/>
  <c r="Q1045" s="1"/>
  <c r="F895"/>
  <c r="D1045" s="1"/>
  <c r="AQ849"/>
  <c r="Q1004" s="1"/>
  <c r="F849"/>
  <c r="D1004" s="1"/>
  <c r="CB849"/>
  <c r="AD1004" s="1"/>
  <c r="CB886"/>
  <c r="AD1036" s="1"/>
  <c r="AQ886"/>
  <c r="Q1036" s="1"/>
  <c r="F886"/>
  <c r="D1036" s="1"/>
  <c r="C859"/>
  <c r="C1014" s="1"/>
  <c r="BY859"/>
  <c r="AC1014" s="1"/>
  <c r="AN859"/>
  <c r="P1014" s="1"/>
  <c r="AN889"/>
  <c r="P1039" s="1"/>
  <c r="C889"/>
  <c r="C1039" s="1"/>
  <c r="AN856"/>
  <c r="C856"/>
  <c r="BY856"/>
  <c r="AC1011" s="1"/>
  <c r="AN853"/>
  <c r="P1008" s="1"/>
  <c r="C853"/>
  <c r="C1008" s="1"/>
  <c r="BY853"/>
  <c r="AC1008" s="1"/>
  <c r="BY883"/>
  <c r="AC1033" s="1"/>
  <c r="AN883"/>
  <c r="P1033" s="1"/>
  <c r="C883"/>
  <c r="C1033" s="1"/>
  <c r="C862"/>
  <c r="C1017" s="1"/>
  <c r="P1017"/>
  <c r="BY862"/>
  <c r="AC1017" s="1"/>
  <c r="BY888"/>
  <c r="AC1038" s="1"/>
  <c r="AN888"/>
  <c r="P1038" s="1"/>
  <c r="C888"/>
  <c r="C1038" s="1"/>
  <c r="AN846"/>
  <c r="P1001" s="1"/>
  <c r="C846"/>
  <c r="C1001" s="1"/>
  <c r="BY846"/>
  <c r="AC1001" s="1"/>
  <c r="AN857"/>
  <c r="C857"/>
  <c r="C1012" s="1"/>
  <c r="BY857"/>
  <c r="AC1012" s="1"/>
  <c r="AN845"/>
  <c r="P1000" s="1"/>
  <c r="C845"/>
  <c r="C1000" s="1"/>
  <c r="BY845"/>
  <c r="AC1000" s="1"/>
  <c r="P1016"/>
  <c r="C861"/>
  <c r="C1016" s="1"/>
  <c r="BY861"/>
  <c r="AC1016" s="1"/>
  <c r="BY854"/>
  <c r="AC1009" s="1"/>
  <c r="AN854"/>
  <c r="P1009" s="1"/>
  <c r="C854"/>
  <c r="C1009" s="1"/>
  <c r="BY882"/>
  <c r="AC1032" s="1"/>
  <c r="AN882"/>
  <c r="P1032" s="1"/>
  <c r="C882"/>
  <c r="C1032" s="1"/>
  <c r="BY884"/>
  <c r="AC1034" s="1"/>
  <c r="AN884"/>
  <c r="P1034" s="1"/>
  <c r="C884"/>
  <c r="C1034" s="1"/>
  <c r="BY880"/>
  <c r="AC1030" s="1"/>
  <c r="AN880"/>
  <c r="P1030" s="1"/>
  <c r="C880"/>
  <c r="C1030" s="1"/>
  <c r="AN850"/>
  <c r="P1005" s="1"/>
  <c r="BY850"/>
  <c r="AC1005" s="1"/>
  <c r="C850"/>
  <c r="C1005" s="1"/>
  <c r="BY892"/>
  <c r="AC1042" s="1"/>
  <c r="AN892"/>
  <c r="P1042" s="1"/>
  <c r="C892"/>
  <c r="C1042" s="1"/>
  <c r="BY894"/>
  <c r="AC1044" s="1"/>
  <c r="AN894"/>
  <c r="P1044" s="1"/>
  <c r="C894"/>
  <c r="C1044" s="1"/>
  <c r="AN891"/>
  <c r="C891"/>
  <c r="BY887"/>
  <c r="AC1037" s="1"/>
  <c r="AN887"/>
  <c r="P1037" s="1"/>
  <c r="C887"/>
  <c r="C1037" s="1"/>
  <c r="AN849"/>
  <c r="P1004" s="1"/>
  <c r="C849"/>
  <c r="C1004" s="1"/>
  <c r="BY849"/>
  <c r="AC1004" s="1"/>
  <c r="BY886"/>
  <c r="AC1036" s="1"/>
  <c r="AN886"/>
  <c r="P1036" s="1"/>
  <c r="C886"/>
  <c r="C1036" s="1"/>
  <c r="AN852"/>
  <c r="P1007" s="1"/>
  <c r="C852"/>
  <c r="C1007" s="1"/>
  <c r="BY852"/>
  <c r="AC1007" s="1"/>
  <c r="BY895"/>
  <c r="AC1045" s="1"/>
  <c r="AN895"/>
  <c r="P1045" s="1"/>
  <c r="C895"/>
  <c r="C1045" s="1"/>
  <c r="AN847"/>
  <c r="P1002" s="1"/>
  <c r="C847"/>
  <c r="C1002" s="1"/>
  <c r="BY847"/>
  <c r="AC1002" s="1"/>
  <c r="AN860"/>
  <c r="P1015" s="1"/>
  <c r="C860"/>
  <c r="C1015" s="1"/>
  <c r="BY860"/>
  <c r="AC1015" s="1"/>
  <c r="BY885"/>
  <c r="AC1035" s="1"/>
  <c r="AN885"/>
  <c r="P1035" s="1"/>
  <c r="C885"/>
  <c r="C1035" s="1"/>
  <c r="BY881"/>
  <c r="AC1031" s="1"/>
  <c r="AN881"/>
  <c r="P1031" s="1"/>
  <c r="C881"/>
  <c r="C1031" s="1"/>
  <c r="BY897"/>
  <c r="AC1047" s="1"/>
  <c r="AN897"/>
  <c r="P1047" s="1"/>
  <c r="C897"/>
  <c r="C1047" s="1"/>
  <c r="BY890"/>
  <c r="AC1040" s="1"/>
  <c r="AN890"/>
  <c r="P1040" s="1"/>
  <c r="C890"/>
  <c r="C1040" s="1"/>
  <c r="AN858"/>
  <c r="C858"/>
  <c r="C1013" s="1"/>
  <c r="BY858"/>
  <c r="AC1013" s="1"/>
  <c r="BY855"/>
  <c r="AC1010" s="1"/>
  <c r="P1010"/>
  <c r="C855"/>
  <c r="C1010" s="1"/>
  <c r="C851"/>
  <c r="C1006" s="1"/>
  <c r="BY851"/>
  <c r="AC1006" s="1"/>
  <c r="AN851"/>
  <c r="P1006" s="1"/>
  <c r="BY896"/>
  <c r="AC1046" s="1"/>
  <c r="AN896"/>
  <c r="P1046" s="1"/>
  <c r="C896"/>
  <c r="C1046" s="1"/>
  <c r="CE891"/>
  <c r="AE1041" s="1"/>
  <c r="DP891"/>
  <c r="AR1041" s="1"/>
  <c r="DD891"/>
  <c r="AM1139" s="1"/>
  <c r="EO891"/>
  <c r="AZ1139" s="1"/>
  <c r="CU891"/>
  <c r="AJ1139" s="1"/>
  <c r="EF891"/>
  <c r="AW1139" s="1"/>
  <c r="EP856"/>
  <c r="AZ1206" s="1"/>
  <c r="CK891"/>
  <c r="AG1041" s="1"/>
  <c r="DV891"/>
  <c r="AT1041" s="1"/>
  <c r="CI891"/>
  <c r="AF1139" s="1"/>
  <c r="DT891"/>
  <c r="AS1139" s="1"/>
  <c r="EN856"/>
  <c r="AZ1011" s="1"/>
  <c r="CJ891"/>
  <c r="AF1236" s="1"/>
  <c r="DU891"/>
  <c r="AS1236" s="1"/>
  <c r="EK856"/>
  <c r="AY1011" s="1"/>
  <c r="CX891"/>
  <c r="AK1139" s="1"/>
  <c r="EI891"/>
  <c r="AX1139" s="1"/>
  <c r="BZ891"/>
  <c r="AC1139" s="1"/>
  <c r="DK891"/>
  <c r="AP1139" s="1"/>
  <c r="CT891"/>
  <c r="AJ1041" s="1"/>
  <c r="EE891"/>
  <c r="AW1041" s="1"/>
  <c r="CF889"/>
  <c r="AE1137" s="1"/>
  <c r="DQ889"/>
  <c r="AR1137" s="1"/>
  <c r="CV889"/>
  <c r="AJ1234" s="1"/>
  <c r="EG889"/>
  <c r="AW1234" s="1"/>
  <c r="BZ889"/>
  <c r="AC1137" s="1"/>
  <c r="DK889"/>
  <c r="AP1137" s="1"/>
  <c r="CP889"/>
  <c r="AH1234" s="1"/>
  <c r="EA889"/>
  <c r="AU1234" s="1"/>
  <c r="CW889"/>
  <c r="AK1039" s="1"/>
  <c r="EH889"/>
  <c r="AX1039" s="1"/>
  <c r="CY889"/>
  <c r="AK1234" s="1"/>
  <c r="EJ889"/>
  <c r="AX1234" s="1"/>
  <c r="CE889"/>
  <c r="AE1039" s="1"/>
  <c r="DP889"/>
  <c r="AR1039" s="1"/>
  <c r="AF1043"/>
  <c r="DS858"/>
  <c r="AS1013" s="1"/>
  <c r="EI858"/>
  <c r="AX1111" s="1"/>
  <c r="AD1043"/>
  <c r="AI1141"/>
  <c r="AN1238"/>
  <c r="DJ854"/>
  <c r="AP1009" s="1"/>
  <c r="EA854"/>
  <c r="AU1204" s="1"/>
  <c r="DV856"/>
  <c r="AT1011" s="1"/>
  <c r="DU854"/>
  <c r="AS1204" s="1"/>
  <c r="EK854"/>
  <c r="AY1009" s="1"/>
  <c r="DP856"/>
  <c r="AR1011" s="1"/>
  <c r="AV1043"/>
  <c r="AN1141"/>
  <c r="DZ858"/>
  <c r="AU1111" s="1"/>
  <c r="DK854"/>
  <c r="AP1107" s="1"/>
  <c r="AL1141"/>
  <c r="DT858"/>
  <c r="AS1111" s="1"/>
  <c r="EJ858"/>
  <c r="AX1208" s="1"/>
  <c r="DN854"/>
  <c r="AQ1107" s="1"/>
  <c r="DX854"/>
  <c r="AT1204" s="1"/>
  <c r="EN854"/>
  <c r="AZ1009" s="1"/>
  <c r="DZ854"/>
  <c r="AU1107" s="1"/>
  <c r="EL854"/>
  <c r="AY1107" s="1"/>
  <c r="AI1238"/>
  <c r="DS856"/>
  <c r="AS1011" s="1"/>
  <c r="EH858"/>
  <c r="AX1013" s="1"/>
  <c r="CP891"/>
  <c r="AH1236" s="1"/>
  <c r="EA891"/>
  <c r="AU1236" s="1"/>
  <c r="DH891"/>
  <c r="AN1236" s="1"/>
  <c r="ES891"/>
  <c r="BA1236" s="1"/>
  <c r="CY891"/>
  <c r="AK1236" s="1"/>
  <c r="EJ891"/>
  <c r="AX1236" s="1"/>
  <c r="CO891"/>
  <c r="AH1139" s="1"/>
  <c r="DZ891"/>
  <c r="AU1139" s="1"/>
  <c r="CQ891"/>
  <c r="AI1041" s="1"/>
  <c r="EB891"/>
  <c r="AV1041" s="1"/>
  <c r="ER856"/>
  <c r="BA1109" s="1"/>
  <c r="CN891"/>
  <c r="AH1041" s="1"/>
  <c r="DY891"/>
  <c r="AU1041" s="1"/>
  <c r="EO856"/>
  <c r="AZ1109" s="1"/>
  <c r="CH891"/>
  <c r="AF1041" s="1"/>
  <c r="DS891"/>
  <c r="AS1041" s="1"/>
  <c r="DB891"/>
  <c r="AL1236" s="1"/>
  <c r="EM891"/>
  <c r="AY1236" s="1"/>
  <c r="EI856"/>
  <c r="AX1109" s="1"/>
  <c r="ES854"/>
  <c r="BA1204" s="1"/>
  <c r="CJ889"/>
  <c r="AF1234" s="1"/>
  <c r="DU889"/>
  <c r="AS1234" s="1"/>
  <c r="CZ889"/>
  <c r="AL1039" s="1"/>
  <c r="EK889"/>
  <c r="AY1039" s="1"/>
  <c r="CT889"/>
  <c r="AJ1039" s="1"/>
  <c r="EE889"/>
  <c r="AW1039" s="1"/>
  <c r="DE889"/>
  <c r="AM1234" s="1"/>
  <c r="EP889"/>
  <c r="AZ1234" s="1"/>
  <c r="DC889"/>
  <c r="AM1039" s="1"/>
  <c r="EN889"/>
  <c r="AZ1039" s="1"/>
  <c r="AL1238"/>
  <c r="DW858"/>
  <c r="AT1111" s="1"/>
  <c r="EM858"/>
  <c r="AY1208" s="1"/>
  <c r="CC889"/>
  <c r="AD1137" s="1"/>
  <c r="DN889"/>
  <c r="AQ1137" s="1"/>
  <c r="DM858"/>
  <c r="AQ1013" s="1"/>
  <c r="DU858"/>
  <c r="AS1208" s="1"/>
  <c r="EC858"/>
  <c r="AV1111" s="1"/>
  <c r="EK858"/>
  <c r="AY1013" s="1"/>
  <c r="ES858"/>
  <c r="BA1208" s="1"/>
  <c r="EE854"/>
  <c r="AW1009" s="1"/>
  <c r="DZ856"/>
  <c r="AU1109" s="1"/>
  <c r="DY854"/>
  <c r="AU1009" s="1"/>
  <c r="EO854"/>
  <c r="AZ1107" s="1"/>
  <c r="DT856"/>
  <c r="AS1109" s="1"/>
  <c r="DP858"/>
  <c r="AR1013" s="1"/>
  <c r="EF858"/>
  <c r="AW1111" s="1"/>
  <c r="DV858"/>
  <c r="AT1013" s="1"/>
  <c r="EP858"/>
  <c r="AZ1208" s="1"/>
  <c r="ER858"/>
  <c r="BA1111" s="1"/>
  <c r="EB854"/>
  <c r="AV1009" s="1"/>
  <c r="EP854"/>
  <c r="AZ1204" s="1"/>
  <c r="ED856"/>
  <c r="AV1206" s="1"/>
  <c r="CM891"/>
  <c r="AG1236" s="1"/>
  <c r="DX891"/>
  <c r="AT1236" s="1"/>
  <c r="CV891"/>
  <c r="AJ1236" s="1"/>
  <c r="EG891"/>
  <c r="AW1236" s="1"/>
  <c r="DC891"/>
  <c r="AM1041" s="1"/>
  <c r="EN891"/>
  <c r="AZ1041" s="1"/>
  <c r="CC891"/>
  <c r="AD1139" s="1"/>
  <c r="DN891"/>
  <c r="AQ1139" s="1"/>
  <c r="CW891"/>
  <c r="AK1041" s="1"/>
  <c r="EH891"/>
  <c r="AX1041" s="1"/>
  <c r="EF856"/>
  <c r="AW1109" s="1"/>
  <c r="CR891"/>
  <c r="AI1139" s="1"/>
  <c r="EC891"/>
  <c r="AV1139" s="1"/>
  <c r="ES856"/>
  <c r="BA1206" s="1"/>
  <c r="CL891"/>
  <c r="AG1139" s="1"/>
  <c r="DW891"/>
  <c r="AT1139" s="1"/>
  <c r="EQ856"/>
  <c r="BA1011" s="1"/>
  <c r="EL856"/>
  <c r="AY1109" s="1"/>
  <c r="DF891"/>
  <c r="AN1041" s="1"/>
  <c r="EQ891"/>
  <c r="BA1041" s="1"/>
  <c r="CN889"/>
  <c r="AH1039" s="1"/>
  <c r="DY889"/>
  <c r="AU1039" s="1"/>
  <c r="DD889"/>
  <c r="AM1137" s="1"/>
  <c r="EO889"/>
  <c r="AZ1137" s="1"/>
  <c r="CH889"/>
  <c r="AF1039" s="1"/>
  <c r="DS889"/>
  <c r="AS1039" s="1"/>
  <c r="CX889"/>
  <c r="AK1137" s="1"/>
  <c r="EI889"/>
  <c r="AX1137" s="1"/>
  <c r="BY889"/>
  <c r="AC1039" s="1"/>
  <c r="DJ889"/>
  <c r="AP1039" s="1"/>
  <c r="DH889"/>
  <c r="AN1234" s="1"/>
  <c r="ES889"/>
  <c r="BA1234" s="1"/>
  <c r="ER854"/>
  <c r="BA1107" s="1"/>
  <c r="CI889"/>
  <c r="AF1137" s="1"/>
  <c r="DT889"/>
  <c r="AS1137" s="1"/>
  <c r="CU889"/>
  <c r="AJ1137" s="1"/>
  <c r="EF889"/>
  <c r="AW1137" s="1"/>
  <c r="DG889"/>
  <c r="AN1137" s="1"/>
  <c r="ER889"/>
  <c r="BA1137" s="1"/>
  <c r="AC1141"/>
  <c r="AH1238"/>
  <c r="AN1043"/>
  <c r="EA858"/>
  <c r="AU1208" s="1"/>
  <c r="EQ858"/>
  <c r="BA1013" s="1"/>
  <c r="CK889"/>
  <c r="AG1039" s="1"/>
  <c r="DV889"/>
  <c r="AT1039" s="1"/>
  <c r="AE1141"/>
  <c r="AJ1238"/>
  <c r="AM1141"/>
  <c r="DS854"/>
  <c r="AS1009" s="1"/>
  <c r="EI854"/>
  <c r="AX1107" s="1"/>
  <c r="DA891"/>
  <c r="AL1139" s="1"/>
  <c r="EL891"/>
  <c r="AY1139" s="1"/>
  <c r="DM854"/>
  <c r="AQ1009" s="1"/>
  <c r="EC854"/>
  <c r="AV1107" s="1"/>
  <c r="DX856"/>
  <c r="AT1206" s="1"/>
  <c r="AF1141"/>
  <c r="AK1238"/>
  <c r="ED858"/>
  <c r="AV1208" s="1"/>
  <c r="AH1141"/>
  <c r="AU1141"/>
  <c r="DJ858"/>
  <c r="AP1013" s="1"/>
  <c r="EB858"/>
  <c r="AV1013" s="1"/>
  <c r="DP854"/>
  <c r="AR1009" s="1"/>
  <c r="EF854"/>
  <c r="AW1107" s="1"/>
  <c r="DV854"/>
  <c r="AT1009" s="1"/>
  <c r="DQ856"/>
  <c r="AR1109" s="1"/>
  <c r="EH854"/>
  <c r="AX1009" s="1"/>
  <c r="AM1043"/>
  <c r="DU856"/>
  <c r="AS1206" s="1"/>
  <c r="DN858"/>
  <c r="AQ1111" s="1"/>
  <c r="DK856"/>
  <c r="AP1109" s="1"/>
  <c r="EC856"/>
  <c r="AV1109" s="1"/>
  <c r="CS891"/>
  <c r="AI1236" s="1"/>
  <c r="ED891"/>
  <c r="AV1236" s="1"/>
  <c r="CZ891"/>
  <c r="AL1041" s="1"/>
  <c r="EK891"/>
  <c r="AY1041" s="1"/>
  <c r="DG891"/>
  <c r="AN1139" s="1"/>
  <c r="ER891"/>
  <c r="BA1139" s="1"/>
  <c r="EH856"/>
  <c r="AX1011" s="1"/>
  <c r="DJ891"/>
  <c r="AP1041" s="1"/>
  <c r="BY891"/>
  <c r="AC1041" s="1"/>
  <c r="DE891"/>
  <c r="AM1236" s="1"/>
  <c r="EP891"/>
  <c r="AZ1236" s="1"/>
  <c r="EJ856"/>
  <c r="AX1206" s="1"/>
  <c r="CB891"/>
  <c r="AD1041" s="1"/>
  <c r="DM891"/>
  <c r="AQ1041" s="1"/>
  <c r="EG856"/>
  <c r="AW1206" s="1"/>
  <c r="EM856"/>
  <c r="AY1206" s="1"/>
  <c r="CF891"/>
  <c r="AE1139" s="1"/>
  <c r="DQ891"/>
  <c r="AR1139" s="1"/>
  <c r="EE856"/>
  <c r="AW1011" s="1"/>
  <c r="EQ854"/>
  <c r="BA1009" s="1"/>
  <c r="DF889"/>
  <c r="AN1039" s="1"/>
  <c r="EQ889"/>
  <c r="BA1039" s="1"/>
  <c r="CB889"/>
  <c r="AD1039" s="1"/>
  <c r="DM889"/>
  <c r="AQ1039" s="1"/>
  <c r="CR889"/>
  <c r="AI1137" s="1"/>
  <c r="EC889"/>
  <c r="AV1137" s="1"/>
  <c r="CL889"/>
  <c r="AG1137" s="1"/>
  <c r="DW889"/>
  <c r="AT1137" s="1"/>
  <c r="DB889"/>
  <c r="AL1234" s="1"/>
  <c r="EM889"/>
  <c r="AY1234" s="1"/>
  <c r="CO889"/>
  <c r="AH1137" s="1"/>
  <c r="DZ889"/>
  <c r="AU1137" s="1"/>
  <c r="CM889"/>
  <c r="AG1234" s="1"/>
  <c r="DX889"/>
  <c r="AT1234" s="1"/>
  <c r="CS889"/>
  <c r="AI1234" s="1"/>
  <c r="ED889"/>
  <c r="AV1234" s="1"/>
  <c r="CQ889"/>
  <c r="AI1039" s="1"/>
  <c r="EB889"/>
  <c r="AV1039" s="1"/>
  <c r="AJ1043"/>
  <c r="EE858"/>
  <c r="AW1013" s="1"/>
  <c r="DK858"/>
  <c r="AP1111" s="1"/>
  <c r="DA889"/>
  <c r="AL1137" s="1"/>
  <c r="EL889"/>
  <c r="AY1137" s="1"/>
  <c r="DQ858"/>
  <c r="AR1111" s="1"/>
  <c r="DY858"/>
  <c r="AU1013" s="1"/>
  <c r="EG858"/>
  <c r="AW1208" s="1"/>
  <c r="EO858"/>
  <c r="AZ1111" s="1"/>
  <c r="DW854"/>
  <c r="AT1107" s="1"/>
  <c r="EM854"/>
  <c r="AY1204" s="1"/>
  <c r="DN856"/>
  <c r="AQ1109" s="1"/>
  <c r="DJ856"/>
  <c r="AP1011" s="1"/>
  <c r="DQ854"/>
  <c r="AR1107" s="1"/>
  <c r="EG854"/>
  <c r="AW1204" s="1"/>
  <c r="EB856"/>
  <c r="AV1011" s="1"/>
  <c r="DX858"/>
  <c r="AT1208" s="1"/>
  <c r="EN858"/>
  <c r="AZ1013" s="1"/>
  <c r="EL858"/>
  <c r="AY1111" s="1"/>
  <c r="AJ1141"/>
  <c r="DW856"/>
  <c r="AT1109" s="1"/>
  <c r="DT854"/>
  <c r="AS1107" s="1"/>
  <c r="EJ854"/>
  <c r="AX1204" s="1"/>
  <c r="ED854"/>
  <c r="AV1204" s="1"/>
  <c r="DM856"/>
  <c r="AQ1011" s="1"/>
  <c r="EA856"/>
  <c r="AU1206" s="1"/>
  <c r="DY856"/>
  <c r="AU1011" s="1"/>
  <c r="N1232"/>
  <c r="AA1232"/>
  <c r="N1225"/>
  <c r="V1198"/>
  <c r="N1211"/>
  <c r="M1238"/>
  <c r="V1225"/>
  <c r="Y1210"/>
  <c r="M1229"/>
  <c r="Z1198"/>
  <c r="X1198"/>
  <c r="AA1227"/>
  <c r="Z1230"/>
  <c r="AA1203"/>
  <c r="T1198"/>
  <c r="Y1212"/>
  <c r="E1101"/>
  <c r="W1198"/>
  <c r="H1110"/>
  <c r="AT52"/>
  <c r="J836" s="1"/>
  <c r="J833" s="1"/>
  <c r="E1088" s="1"/>
  <c r="AY52"/>
  <c r="O836" s="1"/>
  <c r="BP52"/>
  <c r="AF836" s="1"/>
  <c r="AF837" s="1"/>
  <c r="AH312"/>
  <c r="AH840" s="1"/>
  <c r="M1093" s="1"/>
  <c r="BE52"/>
  <c r="U836" s="1"/>
  <c r="U834" s="1"/>
  <c r="J312"/>
  <c r="J840" s="1"/>
  <c r="E1093" s="1"/>
  <c r="AF312"/>
  <c r="AF840" s="1"/>
  <c r="L1190" s="1"/>
  <c r="AF313"/>
  <c r="AF875" s="1"/>
  <c r="L1220" s="1"/>
  <c r="F313"/>
  <c r="F875" s="1"/>
  <c r="D1025" s="1"/>
  <c r="BK52"/>
  <c r="AA836" s="1"/>
  <c r="AA833" s="1"/>
  <c r="K990" s="1"/>
  <c r="AI312"/>
  <c r="AI840" s="1"/>
  <c r="M1190" s="1"/>
  <c r="AS52"/>
  <c r="I836" s="1"/>
  <c r="I834" s="1"/>
  <c r="E991" s="1"/>
  <c r="AL312"/>
  <c r="AL840" s="1"/>
  <c r="N1190" s="1"/>
  <c r="D313"/>
  <c r="D875" s="1"/>
  <c r="C1123" s="1"/>
  <c r="J313"/>
  <c r="J875" s="1"/>
  <c r="E1123" s="1"/>
  <c r="BB52"/>
  <c r="R836" s="1"/>
  <c r="BT52"/>
  <c r="AJ836" s="1"/>
  <c r="AJ841" s="1"/>
  <c r="N996" s="1"/>
  <c r="BN52"/>
  <c r="AD836" s="1"/>
  <c r="AD838" s="1"/>
  <c r="D312"/>
  <c r="D840" s="1"/>
  <c r="C1093" s="1"/>
  <c r="AJ312"/>
  <c r="AJ840" s="1"/>
  <c r="N995" s="1"/>
  <c r="AJ313"/>
  <c r="AJ875" s="1"/>
  <c r="N1025" s="1"/>
  <c r="BH52"/>
  <c r="X836" s="1"/>
  <c r="X838" s="1"/>
  <c r="Z313"/>
  <c r="Z875" s="1"/>
  <c r="J1220" s="1"/>
  <c r="BQ52"/>
  <c r="AG836" s="1"/>
  <c r="AG838" s="1"/>
  <c r="N312"/>
  <c r="N840" s="1"/>
  <c r="F1190" s="1"/>
  <c r="U312"/>
  <c r="U840" s="1"/>
  <c r="I995" s="1"/>
  <c r="U313"/>
  <c r="U875" s="1"/>
  <c r="I1025" s="1"/>
  <c r="AG313"/>
  <c r="AG875" s="1"/>
  <c r="M1025" s="1"/>
  <c r="AG312"/>
  <c r="AG840" s="1"/>
  <c r="M995" s="1"/>
  <c r="O313"/>
  <c r="O875" s="1"/>
  <c r="G1025" s="1"/>
  <c r="O312"/>
  <c r="O840" s="1"/>
  <c r="G995" s="1"/>
  <c r="AA312"/>
  <c r="AA840" s="1"/>
  <c r="K995" s="1"/>
  <c r="AA313"/>
  <c r="AA875" s="1"/>
  <c r="K1025" s="1"/>
  <c r="X313"/>
  <c r="X875" s="1"/>
  <c r="J1025" s="1"/>
  <c r="X312"/>
  <c r="X840" s="1"/>
  <c r="J995" s="1"/>
  <c r="BU52"/>
  <c r="AK836" s="1"/>
  <c r="AK843" s="1"/>
  <c r="N1096" s="1"/>
  <c r="AM52"/>
  <c r="C836" s="1"/>
  <c r="C837" s="1"/>
  <c r="BR52"/>
  <c r="AH836" s="1"/>
  <c r="AW52"/>
  <c r="M836" s="1"/>
  <c r="AQ52"/>
  <c r="AB871"/>
  <c r="AB872" s="1"/>
  <c r="N871"/>
  <c r="N873" s="1"/>
  <c r="T871"/>
  <c r="T868" s="1"/>
  <c r="AF871"/>
  <c r="AF870" s="1"/>
  <c r="L871"/>
  <c r="L872" s="1"/>
  <c r="G871"/>
  <c r="G869" s="1"/>
  <c r="X871"/>
  <c r="X878" s="1"/>
  <c r="J1028" s="1"/>
  <c r="Q871"/>
  <c r="Q873" s="1"/>
  <c r="D871"/>
  <c r="D870" s="1"/>
  <c r="C1120" s="1"/>
  <c r="BC52"/>
  <c r="S836" s="1"/>
  <c r="S843" s="1"/>
  <c r="H1096" s="1"/>
  <c r="G1122"/>
  <c r="E1122"/>
  <c r="M1122"/>
  <c r="K1024"/>
  <c r="M1024"/>
  <c r="F1122"/>
  <c r="N1122"/>
  <c r="G1219"/>
  <c r="E1024"/>
  <c r="C1122"/>
  <c r="G1092"/>
  <c r="L1189"/>
  <c r="E994"/>
  <c r="N1092"/>
  <c r="G994"/>
  <c r="L1219"/>
  <c r="M1092"/>
  <c r="I1092"/>
  <c r="M1189"/>
  <c r="M994"/>
  <c r="G1024"/>
  <c r="H1024"/>
  <c r="I1024"/>
  <c r="C1024"/>
  <c r="M1219"/>
  <c r="I1122"/>
  <c r="N1219"/>
  <c r="K1122"/>
  <c r="J1122"/>
  <c r="L1122"/>
  <c r="K1219"/>
  <c r="C994"/>
  <c r="H1189"/>
  <c r="N994"/>
  <c r="F1092"/>
  <c r="I1189"/>
  <c r="N1189"/>
  <c r="H1122"/>
  <c r="J1219"/>
  <c r="D1122"/>
  <c r="J1024"/>
  <c r="J994"/>
  <c r="D994"/>
  <c r="I994"/>
  <c r="L1092"/>
  <c r="H994"/>
  <c r="H1092"/>
  <c r="G1189"/>
  <c r="L994"/>
  <c r="F1024"/>
  <c r="F1219"/>
  <c r="L1024"/>
  <c r="I1219"/>
  <c r="D1024"/>
  <c r="N1024"/>
  <c r="F994"/>
  <c r="K1092"/>
  <c r="E1092"/>
  <c r="K1189"/>
  <c r="C1092"/>
  <c r="H1219"/>
  <c r="J1189"/>
  <c r="F1189"/>
  <c r="K994"/>
  <c r="D1092"/>
  <c r="J1092"/>
  <c r="C871"/>
  <c r="C873" s="1"/>
  <c r="Q836"/>
  <c r="Q834" s="1"/>
  <c r="AJ871"/>
  <c r="AJ870" s="1"/>
  <c r="E871"/>
  <c r="E873" s="1"/>
  <c r="E836"/>
  <c r="E843" s="1"/>
  <c r="H836"/>
  <c r="H834" s="1"/>
  <c r="H871"/>
  <c r="H876" s="1"/>
  <c r="K871"/>
  <c r="K879" s="1"/>
  <c r="E1224" s="1"/>
  <c r="AP52"/>
  <c r="AV52"/>
  <c r="K836"/>
  <c r="K841" s="1"/>
  <c r="E1191" s="1"/>
  <c r="S871"/>
  <c r="S872" s="1"/>
  <c r="Y836"/>
  <c r="Y843" s="1"/>
  <c r="J1096" s="1"/>
  <c r="AA871"/>
  <c r="AA876" s="1"/>
  <c r="K1026" s="1"/>
  <c r="V871"/>
  <c r="V872" s="1"/>
  <c r="AL871"/>
  <c r="AL872" s="1"/>
  <c r="Y871"/>
  <c r="Y879" s="1"/>
  <c r="J1127" s="1"/>
  <c r="R871"/>
  <c r="R868" s="1"/>
  <c r="O871"/>
  <c r="O877" s="1"/>
  <c r="G1027" s="1"/>
  <c r="J871"/>
  <c r="J873" s="1"/>
  <c r="U871"/>
  <c r="U877" s="1"/>
  <c r="I1027" s="1"/>
  <c r="AK871"/>
  <c r="AK868" s="1"/>
  <c r="AC871"/>
  <c r="AC868" s="1"/>
  <c r="AD871"/>
  <c r="AD868" s="1"/>
  <c r="AG871"/>
  <c r="AG873" s="1"/>
  <c r="M871"/>
  <c r="M877" s="1"/>
  <c r="F1125" s="1"/>
  <c r="Z871"/>
  <c r="Z878" s="1"/>
  <c r="J1223" s="1"/>
  <c r="F871"/>
  <c r="F877" s="1"/>
  <c r="D1027" s="1"/>
  <c r="Z836"/>
  <c r="Z835" s="1"/>
  <c r="AI836"/>
  <c r="AI837" s="1"/>
  <c r="AE871"/>
  <c r="AE869" s="1"/>
  <c r="W836"/>
  <c r="W843" s="1"/>
  <c r="I1193" s="1"/>
  <c r="AE836"/>
  <c r="AE844" s="1"/>
  <c r="L1097" s="1"/>
  <c r="W871"/>
  <c r="W876" s="1"/>
  <c r="I1221" s="1"/>
  <c r="AI871"/>
  <c r="AI870" s="1"/>
  <c r="AH871"/>
  <c r="AH870" s="1"/>
  <c r="P871"/>
  <c r="P873" s="1"/>
  <c r="P868" l="1"/>
  <c r="W868"/>
  <c r="I868"/>
  <c r="E1020" s="1"/>
  <c r="S868"/>
  <c r="F868"/>
  <c r="Y868"/>
  <c r="C868"/>
  <c r="V868"/>
  <c r="U868"/>
  <c r="AB868"/>
  <c r="K1118" s="1"/>
  <c r="AG868"/>
  <c r="M868"/>
  <c r="AL868"/>
  <c r="E868"/>
  <c r="H868"/>
  <c r="AA868"/>
  <c r="D868"/>
  <c r="C1118" s="1"/>
  <c r="Q868"/>
  <c r="L868"/>
  <c r="AE868"/>
  <c r="L1118" s="1"/>
  <c r="AH868"/>
  <c r="AF868"/>
  <c r="G868"/>
  <c r="D1118" s="1"/>
  <c r="K868"/>
  <c r="N868"/>
  <c r="J868"/>
  <c r="X868"/>
  <c r="O868"/>
  <c r="AI868"/>
  <c r="Z868"/>
  <c r="AJ868"/>
  <c r="I878"/>
  <c r="E1028" s="1"/>
  <c r="I873"/>
  <c r="E1023" s="1"/>
  <c r="I872"/>
  <c r="I980" s="1"/>
  <c r="E987" s="1"/>
  <c r="K1215"/>
  <c r="I870"/>
  <c r="E1022" s="1"/>
  <c r="I879"/>
  <c r="E1029" s="1"/>
  <c r="I877"/>
  <c r="E1027" s="1"/>
  <c r="I876"/>
  <c r="E1026" s="1"/>
  <c r="Q869"/>
  <c r="P1041"/>
  <c r="R1139"/>
  <c r="Z1236"/>
  <c r="W1236"/>
  <c r="S1041"/>
  <c r="X1236"/>
  <c r="X1139"/>
  <c r="R1041"/>
  <c r="V1236"/>
  <c r="T1139"/>
  <c r="Z1041"/>
  <c r="Y1236"/>
  <c r="U1041"/>
  <c r="U1139"/>
  <c r="P1139"/>
  <c r="S1236"/>
  <c r="T1041"/>
  <c r="Z1139"/>
  <c r="Y1041"/>
  <c r="Y1139"/>
  <c r="AA1041"/>
  <c r="V1139"/>
  <c r="Q1139"/>
  <c r="V1041"/>
  <c r="U1236"/>
  <c r="W1041"/>
  <c r="S1139"/>
  <c r="W1139"/>
  <c r="Q1041"/>
  <c r="AA1139"/>
  <c r="X1041"/>
  <c r="T1236"/>
  <c r="AA1236"/>
  <c r="X877"/>
  <c r="J1027" s="1"/>
  <c r="P1012"/>
  <c r="R1012"/>
  <c r="Y1111"/>
  <c r="Z1013"/>
  <c r="V1012"/>
  <c r="U1012"/>
  <c r="Z1111"/>
  <c r="U1013"/>
  <c r="P1110"/>
  <c r="W1012"/>
  <c r="P1111"/>
  <c r="Q1111"/>
  <c r="AA1110"/>
  <c r="V1013"/>
  <c r="Y1110"/>
  <c r="V1208"/>
  <c r="S1110"/>
  <c r="U1208"/>
  <c r="Q1110"/>
  <c r="Z1012"/>
  <c r="AA1111"/>
  <c r="Z1208"/>
  <c r="W1111"/>
  <c r="AA1207"/>
  <c r="S1207"/>
  <c r="AA1208"/>
  <c r="V1111"/>
  <c r="Q1013"/>
  <c r="AA1012"/>
  <c r="U1207"/>
  <c r="T1111"/>
  <c r="X1013"/>
  <c r="X1207"/>
  <c r="X1208"/>
  <c r="T1012"/>
  <c r="Z1110"/>
  <c r="S1013"/>
  <c r="U1206"/>
  <c r="Q1011"/>
  <c r="T1109"/>
  <c r="P1011"/>
  <c r="X1109"/>
  <c r="W1109"/>
  <c r="V1109"/>
  <c r="P1109"/>
  <c r="S1206"/>
  <c r="R1109"/>
  <c r="T1206"/>
  <c r="Z1109"/>
  <c r="S1109"/>
  <c r="U1109"/>
  <c r="Y1011"/>
  <c r="Z1011"/>
  <c r="Z1206"/>
  <c r="V1206"/>
  <c r="S1011"/>
  <c r="T1011"/>
  <c r="Y1206"/>
  <c r="X1206"/>
  <c r="X1011"/>
  <c r="U1110"/>
  <c r="W1110"/>
  <c r="T1208"/>
  <c r="Y1012"/>
  <c r="R1110"/>
  <c r="W1208"/>
  <c r="R1111"/>
  <c r="Y1207"/>
  <c r="T1110"/>
  <c r="W1013"/>
  <c r="X1012"/>
  <c r="P1013"/>
  <c r="W1207"/>
  <c r="AA1013"/>
  <c r="T1207"/>
  <c r="V1207"/>
  <c r="T1013"/>
  <c r="R1013"/>
  <c r="V1110"/>
  <c r="Q1012"/>
  <c r="Y1013"/>
  <c r="S1208"/>
  <c r="X1110"/>
  <c r="S1012"/>
  <c r="Y1208"/>
  <c r="Z1207"/>
  <c r="S1111"/>
  <c r="U1111"/>
  <c r="X1111"/>
  <c r="U1011"/>
  <c r="V1011"/>
  <c r="Q1109"/>
  <c r="Y1109"/>
  <c r="AA1206"/>
  <c r="W1011"/>
  <c r="AA1109"/>
  <c r="AA1011"/>
  <c r="R1011"/>
  <c r="W1206"/>
  <c r="Q879"/>
  <c r="G1224" s="1"/>
  <c r="Q877"/>
  <c r="G1222" s="1"/>
  <c r="Q872"/>
  <c r="Q876"/>
  <c r="G1221" s="1"/>
  <c r="T870"/>
  <c r="H1217" s="1"/>
  <c r="X872"/>
  <c r="H1020"/>
  <c r="T877"/>
  <c r="H1222" s="1"/>
  <c r="T879"/>
  <c r="H1224" s="1"/>
  <c r="Q844"/>
  <c r="G1194" s="1"/>
  <c r="T869"/>
  <c r="X869"/>
  <c r="AF878"/>
  <c r="L1223" s="1"/>
  <c r="X879"/>
  <c r="J1029" s="1"/>
  <c r="T876"/>
  <c r="H1221" s="1"/>
  <c r="T872"/>
  <c r="G1215"/>
  <c r="Q870"/>
  <c r="T878"/>
  <c r="H1223" s="1"/>
  <c r="T873"/>
  <c r="H1218" s="1"/>
  <c r="Q878"/>
  <c r="G1223" s="1"/>
  <c r="AF876"/>
  <c r="L1221" s="1"/>
  <c r="X876"/>
  <c r="J1026" s="1"/>
  <c r="X870"/>
  <c r="AB879"/>
  <c r="K1127" s="1"/>
  <c r="X873"/>
  <c r="J1023" s="1"/>
  <c r="AB869"/>
  <c r="R842"/>
  <c r="H997" s="1"/>
  <c r="R838"/>
  <c r="R841"/>
  <c r="H996" s="1"/>
  <c r="R834"/>
  <c r="H991" s="1"/>
  <c r="R833"/>
  <c r="H990" s="1"/>
  <c r="R835"/>
  <c r="H992" s="1"/>
  <c r="R843"/>
  <c r="H998" s="1"/>
  <c r="R837"/>
  <c r="R844"/>
  <c r="H999" s="1"/>
  <c r="O844"/>
  <c r="G999" s="1"/>
  <c r="O835"/>
  <c r="G992" s="1"/>
  <c r="AB873"/>
  <c r="K1121" s="1"/>
  <c r="AB877"/>
  <c r="K1125" s="1"/>
  <c r="AB870"/>
  <c r="K1120" s="1"/>
  <c r="AB878"/>
  <c r="K1126" s="1"/>
  <c r="AB876"/>
  <c r="K1124" s="1"/>
  <c r="D841"/>
  <c r="C1094" s="1"/>
  <c r="O841"/>
  <c r="G996" s="1"/>
  <c r="D835"/>
  <c r="M312"/>
  <c r="M840" s="1"/>
  <c r="F1093" s="1"/>
  <c r="M313"/>
  <c r="M875" s="1"/>
  <c r="F1123" s="1"/>
  <c r="G312"/>
  <c r="G840" s="1"/>
  <c r="D1093" s="1"/>
  <c r="G313"/>
  <c r="G875" s="1"/>
  <c r="D1123" s="1"/>
  <c r="R313"/>
  <c r="R875" s="1"/>
  <c r="H1025" s="1"/>
  <c r="F312"/>
  <c r="F840" s="1"/>
  <c r="D995" s="1"/>
  <c r="T312"/>
  <c r="T840" s="1"/>
  <c r="H1190" s="1"/>
  <c r="L313"/>
  <c r="L875" s="1"/>
  <c r="F1025" s="1"/>
  <c r="W312"/>
  <c r="W840" s="1"/>
  <c r="I1190" s="1"/>
  <c r="N313"/>
  <c r="N875" s="1"/>
  <c r="F1220" s="1"/>
  <c r="P313"/>
  <c r="P875" s="1"/>
  <c r="G1123" s="1"/>
  <c r="S313"/>
  <c r="S875" s="1"/>
  <c r="H1123" s="1"/>
  <c r="AD313"/>
  <c r="AD875" s="1"/>
  <c r="L1025" s="1"/>
  <c r="R312"/>
  <c r="R840" s="1"/>
  <c r="H995" s="1"/>
  <c r="Y312"/>
  <c r="Y840" s="1"/>
  <c r="J1093" s="1"/>
  <c r="Y313"/>
  <c r="Y875" s="1"/>
  <c r="J1123" s="1"/>
  <c r="I313"/>
  <c r="I875" s="1"/>
  <c r="E1025" s="1"/>
  <c r="AI313"/>
  <c r="AI875" s="1"/>
  <c r="M1220" s="1"/>
  <c r="C312"/>
  <c r="C840" s="1"/>
  <c r="C995" s="1"/>
  <c r="L312"/>
  <c r="L840" s="1"/>
  <c r="F995" s="1"/>
  <c r="AE313"/>
  <c r="AE875" s="1"/>
  <c r="L1123" s="1"/>
  <c r="C313"/>
  <c r="C875" s="1"/>
  <c r="C1025" s="1"/>
  <c r="Z844"/>
  <c r="J1194" s="1"/>
  <c r="Q313"/>
  <c r="Q875" s="1"/>
  <c r="G1220" s="1"/>
  <c r="Q312"/>
  <c r="Q840" s="1"/>
  <c r="G1190" s="1"/>
  <c r="AC312"/>
  <c r="AC840" s="1"/>
  <c r="K1190" s="1"/>
  <c r="V313"/>
  <c r="V875" s="1"/>
  <c r="I1123" s="1"/>
  <c r="AD312"/>
  <c r="AD840" s="1"/>
  <c r="L995" s="1"/>
  <c r="W313"/>
  <c r="W875" s="1"/>
  <c r="I1220" s="1"/>
  <c r="AB313"/>
  <c r="AB875" s="1"/>
  <c r="K1123" s="1"/>
  <c r="AL313"/>
  <c r="AL875" s="1"/>
  <c r="N1220" s="1"/>
  <c r="I312"/>
  <c r="I840" s="1"/>
  <c r="E995" s="1"/>
  <c r="S312"/>
  <c r="S840" s="1"/>
  <c r="H1093" s="1"/>
  <c r="Z312"/>
  <c r="Z840" s="1"/>
  <c r="J1190" s="1"/>
  <c r="AH313"/>
  <c r="AH875" s="1"/>
  <c r="M1123" s="1"/>
  <c r="AK312"/>
  <c r="AK840" s="1"/>
  <c r="N1093" s="1"/>
  <c r="AK313"/>
  <c r="AK875" s="1"/>
  <c r="N1123" s="1"/>
  <c r="AB312"/>
  <c r="AB840" s="1"/>
  <c r="K1093" s="1"/>
  <c r="T313"/>
  <c r="T875" s="1"/>
  <c r="H1220" s="1"/>
  <c r="AE312"/>
  <c r="AE840" s="1"/>
  <c r="L1093" s="1"/>
  <c r="V312"/>
  <c r="V840" s="1"/>
  <c r="I1093" s="1"/>
  <c r="P312"/>
  <c r="P840" s="1"/>
  <c r="G1093" s="1"/>
  <c r="AC313"/>
  <c r="AC875" s="1"/>
  <c r="K1220" s="1"/>
  <c r="D869"/>
  <c r="D876"/>
  <c r="C1124" s="1"/>
  <c r="D873"/>
  <c r="C1121" s="1"/>
  <c r="N1118"/>
  <c r="D872"/>
  <c r="D879"/>
  <c r="C1127" s="1"/>
  <c r="D878"/>
  <c r="C1126" s="1"/>
  <c r="D877"/>
  <c r="C1125" s="1"/>
  <c r="AF877"/>
  <c r="L1222" s="1"/>
  <c r="AF872"/>
  <c r="AF980" s="1"/>
  <c r="L1182" s="1"/>
  <c r="AF869"/>
  <c r="G872"/>
  <c r="AF879"/>
  <c r="L1224" s="1"/>
  <c r="AF873"/>
  <c r="L1218" s="1"/>
  <c r="AC838"/>
  <c r="AJ877"/>
  <c r="N1027" s="1"/>
  <c r="M833"/>
  <c r="M842"/>
  <c r="F1095" s="1"/>
  <c r="M838"/>
  <c r="M834"/>
  <c r="F1089" s="1"/>
  <c r="M841"/>
  <c r="F1094" s="1"/>
  <c r="M843"/>
  <c r="F1096" s="1"/>
  <c r="M837"/>
  <c r="M835"/>
  <c r="M844"/>
  <c r="F1097" s="1"/>
  <c r="N879"/>
  <c r="F1224" s="1"/>
  <c r="G836"/>
  <c r="G838" s="1"/>
  <c r="AL879"/>
  <c r="N1224" s="1"/>
  <c r="N872"/>
  <c r="N980" s="1"/>
  <c r="F1182" s="1"/>
  <c r="AA873"/>
  <c r="V873"/>
  <c r="I1121" s="1"/>
  <c r="AI841"/>
  <c r="M1191" s="1"/>
  <c r="D837"/>
  <c r="D838"/>
  <c r="C1091" s="1"/>
  <c r="O838"/>
  <c r="G993" s="1"/>
  <c r="O842"/>
  <c r="G997" s="1"/>
  <c r="L1217"/>
  <c r="D843"/>
  <c r="C1096" s="1"/>
  <c r="D834"/>
  <c r="C1089" s="1"/>
  <c r="D833"/>
  <c r="O837"/>
  <c r="O834"/>
  <c r="AI835"/>
  <c r="M1187" s="1"/>
  <c r="O843"/>
  <c r="G998" s="1"/>
  <c r="D842"/>
  <c r="C1095" s="1"/>
  <c r="O833"/>
  <c r="G990" s="1"/>
  <c r="I843"/>
  <c r="E998" s="1"/>
  <c r="I844"/>
  <c r="E999" s="1"/>
  <c r="N870"/>
  <c r="I838"/>
  <c r="I842"/>
  <c r="E997" s="1"/>
  <c r="N876"/>
  <c r="F1221" s="1"/>
  <c r="V837"/>
  <c r="N878"/>
  <c r="F1223" s="1"/>
  <c r="N869"/>
  <c r="I835"/>
  <c r="I837"/>
  <c r="N877"/>
  <c r="F1222" s="1"/>
  <c r="I841"/>
  <c r="E996" s="1"/>
  <c r="V842"/>
  <c r="I1095" s="1"/>
  <c r="V835"/>
  <c r="I833"/>
  <c r="Y837"/>
  <c r="AE879"/>
  <c r="L1127" s="1"/>
  <c r="AF843"/>
  <c r="L1193" s="1"/>
  <c r="T844"/>
  <c r="H1194" s="1"/>
  <c r="U837"/>
  <c r="AJ843"/>
  <c r="N998" s="1"/>
  <c r="AJ842"/>
  <c r="N997" s="1"/>
  <c r="AC872"/>
  <c r="T837"/>
  <c r="T979" s="1"/>
  <c r="H1181" s="1"/>
  <c r="U843"/>
  <c r="I998" s="1"/>
  <c r="G877"/>
  <c r="D1125" s="1"/>
  <c r="L870"/>
  <c r="L869"/>
  <c r="L877"/>
  <c r="F1027" s="1"/>
  <c r="L879"/>
  <c r="F1029" s="1"/>
  <c r="L876"/>
  <c r="F1026" s="1"/>
  <c r="L878"/>
  <c r="F1028" s="1"/>
  <c r="L873"/>
  <c r="AJ844"/>
  <c r="N999" s="1"/>
  <c r="U838"/>
  <c r="I993" s="1"/>
  <c r="U841"/>
  <c r="I996" s="1"/>
  <c r="G879"/>
  <c r="D1127" s="1"/>
  <c r="G870"/>
  <c r="D1120" s="1"/>
  <c r="G878"/>
  <c r="D1126" s="1"/>
  <c r="G873"/>
  <c r="AE870"/>
  <c r="AL842"/>
  <c r="N1192" s="1"/>
  <c r="O879"/>
  <c r="G1029" s="1"/>
  <c r="AL841"/>
  <c r="N1191" s="1"/>
  <c r="U833"/>
  <c r="AL843"/>
  <c r="N1193" s="1"/>
  <c r="AL833"/>
  <c r="N1185" s="1"/>
  <c r="AL837"/>
  <c r="F872"/>
  <c r="O873"/>
  <c r="O870"/>
  <c r="G1022" s="1"/>
  <c r="O872"/>
  <c r="AJ833"/>
  <c r="AJ837"/>
  <c r="AL834"/>
  <c r="N1186" s="1"/>
  <c r="AL835"/>
  <c r="N1187" s="1"/>
  <c r="O878"/>
  <c r="G1028" s="1"/>
  <c r="O876"/>
  <c r="G1026" s="1"/>
  <c r="AJ835"/>
  <c r="N992" s="1"/>
  <c r="AJ838"/>
  <c r="N993" s="1"/>
  <c r="AL844"/>
  <c r="N1194" s="1"/>
  <c r="Z869"/>
  <c r="O869"/>
  <c r="AJ834"/>
  <c r="U835"/>
  <c r="U844"/>
  <c r="I999" s="1"/>
  <c r="D1119"/>
  <c r="G876"/>
  <c r="D1124" s="1"/>
  <c r="U842"/>
  <c r="I997" s="1"/>
  <c r="L1119"/>
  <c r="I991"/>
  <c r="AE877"/>
  <c r="L1125" s="1"/>
  <c r="AI843"/>
  <c r="M1193" s="1"/>
  <c r="AI844"/>
  <c r="M1194" s="1"/>
  <c r="AI842"/>
  <c r="M1192" s="1"/>
  <c r="Z842"/>
  <c r="J1192" s="1"/>
  <c r="F836"/>
  <c r="Q837"/>
  <c r="Q979" s="1"/>
  <c r="G1181" s="1"/>
  <c r="Q833"/>
  <c r="AC834"/>
  <c r="AE873"/>
  <c r="L1121" s="1"/>
  <c r="AE876"/>
  <c r="L1124" s="1"/>
  <c r="AE872"/>
  <c r="AI834"/>
  <c r="M1186" s="1"/>
  <c r="AI838"/>
  <c r="M1188" s="1"/>
  <c r="P837"/>
  <c r="P979" s="1"/>
  <c r="G1084" s="1"/>
  <c r="AC843"/>
  <c r="K1193" s="1"/>
  <c r="AD835"/>
  <c r="AE878"/>
  <c r="L1126" s="1"/>
  <c r="AI833"/>
  <c r="Q841"/>
  <c r="G1191" s="1"/>
  <c r="AD841"/>
  <c r="L996" s="1"/>
  <c r="C979"/>
  <c r="C986" s="1"/>
  <c r="T834"/>
  <c r="H1186" s="1"/>
  <c r="T838"/>
  <c r="H1188" s="1"/>
  <c r="AC841"/>
  <c r="K1191" s="1"/>
  <c r="AC844"/>
  <c r="K1194" s="1"/>
  <c r="AC835"/>
  <c r="K1187" s="1"/>
  <c r="AD833"/>
  <c r="AD844"/>
  <c r="L999" s="1"/>
  <c r="AL877"/>
  <c r="N1222" s="1"/>
  <c r="T843"/>
  <c r="H1193" s="1"/>
  <c r="T841"/>
  <c r="H1191" s="1"/>
  <c r="T833"/>
  <c r="H1185" s="1"/>
  <c r="V877"/>
  <c r="I1125" s="1"/>
  <c r="AD837"/>
  <c r="AA835"/>
  <c r="AA872"/>
  <c r="AA980" s="1"/>
  <c r="K987" s="1"/>
  <c r="L836"/>
  <c r="L835" s="1"/>
  <c r="F992" s="1"/>
  <c r="V834"/>
  <c r="AD843"/>
  <c r="L998" s="1"/>
  <c r="AD842"/>
  <c r="L997" s="1"/>
  <c r="T842"/>
  <c r="H1192" s="1"/>
  <c r="AD834"/>
  <c r="AA844"/>
  <c r="K999" s="1"/>
  <c r="V844"/>
  <c r="I1097" s="1"/>
  <c r="K877"/>
  <c r="E1222" s="1"/>
  <c r="AC842"/>
  <c r="K1192" s="1"/>
  <c r="AC833"/>
  <c r="F1011"/>
  <c r="G1206"/>
  <c r="E1109"/>
  <c r="L1139"/>
  <c r="R873"/>
  <c r="H1023" s="1"/>
  <c r="AL876"/>
  <c r="N1221" s="1"/>
  <c r="H1041"/>
  <c r="G1041"/>
  <c r="K1236"/>
  <c r="G1236"/>
  <c r="J1109"/>
  <c r="M1206"/>
  <c r="L1041"/>
  <c r="I1206"/>
  <c r="G1186"/>
  <c r="AF841"/>
  <c r="L1191" s="1"/>
  <c r="AA837"/>
  <c r="Q842"/>
  <c r="G1192" s="1"/>
  <c r="Q838"/>
  <c r="G1188" s="1"/>
  <c r="F1109"/>
  <c r="J1041"/>
  <c r="K1139"/>
  <c r="J1206"/>
  <c r="M1011"/>
  <c r="K1041"/>
  <c r="N1139"/>
  <c r="E1041"/>
  <c r="I1236"/>
  <c r="C1109"/>
  <c r="E1011"/>
  <c r="J1011"/>
  <c r="I1139"/>
  <c r="H1139"/>
  <c r="M1139"/>
  <c r="D1011"/>
  <c r="I1011"/>
  <c r="D1109"/>
  <c r="N1041"/>
  <c r="G1139"/>
  <c r="M1109"/>
  <c r="L1109"/>
  <c r="F1041"/>
  <c r="F1236"/>
  <c r="I1041"/>
  <c r="C1041"/>
  <c r="J1139"/>
  <c r="AA841"/>
  <c r="K996" s="1"/>
  <c r="AK872"/>
  <c r="Q843"/>
  <c r="G1193" s="1"/>
  <c r="Q835"/>
  <c r="H1011"/>
  <c r="H1109"/>
  <c r="C1139"/>
  <c r="L1206"/>
  <c r="D1041"/>
  <c r="F1139"/>
  <c r="D1139"/>
  <c r="N1236"/>
  <c r="H1236"/>
  <c r="I1109"/>
  <c r="F1206"/>
  <c r="G1011"/>
  <c r="N1206"/>
  <c r="K1206"/>
  <c r="M1041"/>
  <c r="H1206"/>
  <c r="G1109"/>
  <c r="C1011"/>
  <c r="N1011"/>
  <c r="E1139"/>
  <c r="K1109"/>
  <c r="L1236"/>
  <c r="L1011"/>
  <c r="N1109"/>
  <c r="M1236"/>
  <c r="K1011"/>
  <c r="J1236"/>
  <c r="AJ873"/>
  <c r="AJ878"/>
  <c r="N1028" s="1"/>
  <c r="C878"/>
  <c r="C1028" s="1"/>
  <c r="AJ879"/>
  <c r="N1029" s="1"/>
  <c r="G1121"/>
  <c r="L993"/>
  <c r="E1121"/>
  <c r="J993"/>
  <c r="F1218"/>
  <c r="M1023"/>
  <c r="M993"/>
  <c r="C1023"/>
  <c r="N1188"/>
  <c r="G1218"/>
  <c r="AJ876"/>
  <c r="N1026" s="1"/>
  <c r="AK876"/>
  <c r="N1124" s="1"/>
  <c r="AJ869"/>
  <c r="E1021"/>
  <c r="AG841"/>
  <c r="M996" s="1"/>
  <c r="R878"/>
  <c r="H1028" s="1"/>
  <c r="L980"/>
  <c r="F987" s="1"/>
  <c r="V833"/>
  <c r="N1022"/>
  <c r="R872"/>
  <c r="AJ872"/>
  <c r="S834"/>
  <c r="S842"/>
  <c r="H1095" s="1"/>
  <c r="S844"/>
  <c r="H1097" s="1"/>
  <c r="S833"/>
  <c r="S837"/>
  <c r="S841"/>
  <c r="H1094" s="1"/>
  <c r="S838"/>
  <c r="S835"/>
  <c r="C872"/>
  <c r="C877"/>
  <c r="C1027" s="1"/>
  <c r="C876"/>
  <c r="C1026" s="1"/>
  <c r="C870"/>
  <c r="C869"/>
  <c r="C879"/>
  <c r="C1029" s="1"/>
  <c r="AL980"/>
  <c r="N1182" s="1"/>
  <c r="K873"/>
  <c r="H1215"/>
  <c r="H1187"/>
  <c r="V838"/>
  <c r="V841"/>
  <c r="I1094" s="1"/>
  <c r="K869"/>
  <c r="E835"/>
  <c r="AI979"/>
  <c r="M1181" s="1"/>
  <c r="AC979"/>
  <c r="K1181" s="1"/>
  <c r="AB1181" s="1"/>
  <c r="J1187"/>
  <c r="E877"/>
  <c r="C1222" s="1"/>
  <c r="AK878"/>
  <c r="N1126" s="1"/>
  <c r="AK879"/>
  <c r="N1127" s="1"/>
  <c r="K838"/>
  <c r="K870"/>
  <c r="H843"/>
  <c r="D1193" s="1"/>
  <c r="E876"/>
  <c r="C1221" s="1"/>
  <c r="K843"/>
  <c r="E1193" s="1"/>
  <c r="H879"/>
  <c r="D1224" s="1"/>
  <c r="E869"/>
  <c r="E834"/>
  <c r="H877"/>
  <c r="D1222" s="1"/>
  <c r="E837"/>
  <c r="E833"/>
  <c r="C1185" s="1"/>
  <c r="E844"/>
  <c r="C1194" s="1"/>
  <c r="E842"/>
  <c r="C1192" s="1"/>
  <c r="E841"/>
  <c r="C1191" s="1"/>
  <c r="E838"/>
  <c r="E870"/>
  <c r="E878"/>
  <c r="C1223" s="1"/>
  <c r="H835"/>
  <c r="D1187" s="1"/>
  <c r="H869"/>
  <c r="E872"/>
  <c r="E879"/>
  <c r="C1224" s="1"/>
  <c r="H878"/>
  <c r="D1223" s="1"/>
  <c r="H872"/>
  <c r="H837"/>
  <c r="H841"/>
  <c r="D1191" s="1"/>
  <c r="H844"/>
  <c r="D1194" s="1"/>
  <c r="H838"/>
  <c r="H842"/>
  <c r="D1192" s="1"/>
  <c r="H833"/>
  <c r="H870"/>
  <c r="H873"/>
  <c r="K837"/>
  <c r="K833"/>
  <c r="K878"/>
  <c r="E1223" s="1"/>
  <c r="K842"/>
  <c r="E1192" s="1"/>
  <c r="K844"/>
  <c r="E1194" s="1"/>
  <c r="Y873"/>
  <c r="Y869"/>
  <c r="K876"/>
  <c r="E1221" s="1"/>
  <c r="K834"/>
  <c r="K835"/>
  <c r="K872"/>
  <c r="C834"/>
  <c r="C838"/>
  <c r="C842"/>
  <c r="C997" s="1"/>
  <c r="C844"/>
  <c r="C999" s="1"/>
  <c r="C835"/>
  <c r="C841"/>
  <c r="C996" s="1"/>
  <c r="C833"/>
  <c r="C843"/>
  <c r="C998" s="1"/>
  <c r="R879"/>
  <c r="H1029" s="1"/>
  <c r="C1218"/>
  <c r="D1186"/>
  <c r="AG842"/>
  <c r="M997" s="1"/>
  <c r="AG877"/>
  <c r="M1027" s="1"/>
  <c r="J870"/>
  <c r="E1120" s="1"/>
  <c r="J877"/>
  <c r="E1125" s="1"/>
  <c r="S873"/>
  <c r="AG837"/>
  <c r="S869"/>
  <c r="S870"/>
  <c r="H1120" s="1"/>
  <c r="S980"/>
  <c r="H1085" s="1"/>
  <c r="AA843"/>
  <c r="K998" s="1"/>
  <c r="AA834"/>
  <c r="K991" s="1"/>
  <c r="AA842"/>
  <c r="K997" s="1"/>
  <c r="J878"/>
  <c r="E1126" s="1"/>
  <c r="J869"/>
  <c r="R869"/>
  <c r="R876"/>
  <c r="H1026" s="1"/>
  <c r="AK873"/>
  <c r="AK870"/>
  <c r="AG834"/>
  <c r="AL870"/>
  <c r="S879"/>
  <c r="H1127" s="1"/>
  <c r="S877"/>
  <c r="H1125" s="1"/>
  <c r="AA838"/>
  <c r="AC878"/>
  <c r="K1223" s="1"/>
  <c r="R877"/>
  <c r="H1027" s="1"/>
  <c r="AK877"/>
  <c r="N1125" s="1"/>
  <c r="J876"/>
  <c r="E1124" s="1"/>
  <c r="R870"/>
  <c r="H1022" s="1"/>
  <c r="AK869"/>
  <c r="AB842"/>
  <c r="K1095" s="1"/>
  <c r="S878"/>
  <c r="H1126" s="1"/>
  <c r="S876"/>
  <c r="H1124" s="1"/>
  <c r="AG879"/>
  <c r="M1029" s="1"/>
  <c r="AL878"/>
  <c r="N1223" s="1"/>
  <c r="AL869"/>
  <c r="AC877"/>
  <c r="K1222" s="1"/>
  <c r="V980"/>
  <c r="I1085" s="1"/>
  <c r="AB834"/>
  <c r="K1089" s="1"/>
  <c r="Z877"/>
  <c r="J1222" s="1"/>
  <c r="Z870"/>
  <c r="V876"/>
  <c r="I1124" s="1"/>
  <c r="AD878"/>
  <c r="L1028" s="1"/>
  <c r="AA869"/>
  <c r="Z873"/>
  <c r="Z876"/>
  <c r="J1221" s="1"/>
  <c r="V878"/>
  <c r="I1126" s="1"/>
  <c r="V870"/>
  <c r="AA878"/>
  <c r="K1028" s="1"/>
  <c r="AA877"/>
  <c r="K1027" s="1"/>
  <c r="AA870"/>
  <c r="K1022" s="1"/>
  <c r="Z872"/>
  <c r="Z879"/>
  <c r="J1224" s="1"/>
  <c r="V879"/>
  <c r="I1127" s="1"/>
  <c r="V869"/>
  <c r="AA879"/>
  <c r="K1029" s="1"/>
  <c r="X841"/>
  <c r="J996" s="1"/>
  <c r="AL873"/>
  <c r="P834"/>
  <c r="P844"/>
  <c r="G1097" s="1"/>
  <c r="P833"/>
  <c r="P835"/>
  <c r="P838"/>
  <c r="P842"/>
  <c r="G1095" s="1"/>
  <c r="P841"/>
  <c r="G1094" s="1"/>
  <c r="Y844"/>
  <c r="J1097" s="1"/>
  <c r="Y835"/>
  <c r="Y834"/>
  <c r="Y842"/>
  <c r="J1095" s="1"/>
  <c r="Y841"/>
  <c r="J1094" s="1"/>
  <c r="Y838"/>
  <c r="Y833"/>
  <c r="AG876"/>
  <c r="M1026" s="1"/>
  <c r="J872"/>
  <c r="AC869"/>
  <c r="AG843"/>
  <c r="M998" s="1"/>
  <c r="AG844"/>
  <c r="M999" s="1"/>
  <c r="AG835"/>
  <c r="J879"/>
  <c r="E1127" s="1"/>
  <c r="AG869"/>
  <c r="AC873"/>
  <c r="X842"/>
  <c r="J997" s="1"/>
  <c r="AG833"/>
  <c r="AB837"/>
  <c r="AB833"/>
  <c r="K1088" s="1"/>
  <c r="Z838"/>
  <c r="Z837"/>
  <c r="AD872"/>
  <c r="Y870"/>
  <c r="Y872"/>
  <c r="X833"/>
  <c r="X837"/>
  <c r="AB843"/>
  <c r="K1096" s="1"/>
  <c r="AB844"/>
  <c r="K1097" s="1"/>
  <c r="Z843"/>
  <c r="J1193" s="1"/>
  <c r="Z834"/>
  <c r="Z841"/>
  <c r="J1191" s="1"/>
  <c r="AD877"/>
  <c r="L1027" s="1"/>
  <c r="Y878"/>
  <c r="J1126" s="1"/>
  <c r="D1221"/>
  <c r="Y876"/>
  <c r="J1124" s="1"/>
  <c r="AD870"/>
  <c r="X843"/>
  <c r="J998" s="1"/>
  <c r="X834"/>
  <c r="X844"/>
  <c r="J999" s="1"/>
  <c r="AB838"/>
  <c r="W838"/>
  <c r="Z833"/>
  <c r="M872"/>
  <c r="AD879"/>
  <c r="L1029" s="1"/>
  <c r="X835"/>
  <c r="AB841"/>
  <c r="K1094" s="1"/>
  <c r="C1193"/>
  <c r="Y877"/>
  <c r="J1125" s="1"/>
  <c r="AD869"/>
  <c r="AD873"/>
  <c r="J842"/>
  <c r="E1095" s="1"/>
  <c r="AD876"/>
  <c r="L1026" s="1"/>
  <c r="U873"/>
  <c r="U872"/>
  <c r="U870"/>
  <c r="U876"/>
  <c r="I1026" s="1"/>
  <c r="U879"/>
  <c r="I1029" s="1"/>
  <c r="U869"/>
  <c r="U878"/>
  <c r="I1028" s="1"/>
  <c r="AG878"/>
  <c r="M1028" s="1"/>
  <c r="AG872"/>
  <c r="AC876"/>
  <c r="K1221" s="1"/>
  <c r="AC870"/>
  <c r="AG870"/>
  <c r="AC879"/>
  <c r="K1224" s="1"/>
  <c r="F879"/>
  <c r="D1029" s="1"/>
  <c r="F876"/>
  <c r="D1026" s="1"/>
  <c r="M873"/>
  <c r="F873"/>
  <c r="F870"/>
  <c r="F869"/>
  <c r="F878"/>
  <c r="D1028" s="1"/>
  <c r="M869"/>
  <c r="M870"/>
  <c r="M876"/>
  <c r="F1124" s="1"/>
  <c r="M879"/>
  <c r="F1127" s="1"/>
  <c r="M878"/>
  <c r="F1126" s="1"/>
  <c r="N833"/>
  <c r="N844"/>
  <c r="F1194" s="1"/>
  <c r="N842"/>
  <c r="F1192" s="1"/>
  <c r="N838"/>
  <c r="N834"/>
  <c r="N841"/>
  <c r="F1191" s="1"/>
  <c r="N835"/>
  <c r="N837"/>
  <c r="AF844"/>
  <c r="L1194" s="1"/>
  <c r="J834"/>
  <c r="E1089" s="1"/>
  <c r="J837"/>
  <c r="J838"/>
  <c r="J844"/>
  <c r="E1097" s="1"/>
  <c r="J841"/>
  <c r="E1094" s="1"/>
  <c r="J843"/>
  <c r="E1096" s="1"/>
  <c r="J835"/>
  <c r="E1090" s="1"/>
  <c r="W844"/>
  <c r="I1194" s="1"/>
  <c r="AK837"/>
  <c r="AK838"/>
  <c r="AK835"/>
  <c r="AK841"/>
  <c r="N1094" s="1"/>
  <c r="AK834"/>
  <c r="AK844"/>
  <c r="N1097" s="1"/>
  <c r="AK842"/>
  <c r="N1095" s="1"/>
  <c r="AK833"/>
  <c r="W834"/>
  <c r="W833"/>
  <c r="W837"/>
  <c r="W841"/>
  <c r="I1191" s="1"/>
  <c r="AI878"/>
  <c r="M1223" s="1"/>
  <c r="AF833"/>
  <c r="AF838"/>
  <c r="AF835"/>
  <c r="AF834"/>
  <c r="AF842"/>
  <c r="L1192" s="1"/>
  <c r="AI872"/>
  <c r="AE843"/>
  <c r="L1096" s="1"/>
  <c r="AE833"/>
  <c r="W872"/>
  <c r="W869"/>
  <c r="AE837"/>
  <c r="AE838"/>
  <c r="W878"/>
  <c r="I1223" s="1"/>
  <c r="AE835"/>
  <c r="AE841"/>
  <c r="L1094" s="1"/>
  <c r="AI876"/>
  <c r="M1221" s="1"/>
  <c r="AI869"/>
  <c r="AE834"/>
  <c r="AE842"/>
  <c r="L1095" s="1"/>
  <c r="W842"/>
  <c r="I1192" s="1"/>
  <c r="W835"/>
  <c r="P869"/>
  <c r="W879"/>
  <c r="I1224" s="1"/>
  <c r="W877"/>
  <c r="I1222" s="1"/>
  <c r="W873"/>
  <c r="P872"/>
  <c r="P870"/>
  <c r="W870"/>
  <c r="P878"/>
  <c r="G1126" s="1"/>
  <c r="AF979"/>
  <c r="L1181" s="1"/>
  <c r="M1217"/>
  <c r="AI873"/>
  <c r="AI879"/>
  <c r="M1224" s="1"/>
  <c r="AI877"/>
  <c r="M1222" s="1"/>
  <c r="AH876"/>
  <c r="M1124" s="1"/>
  <c r="M1120"/>
  <c r="AH878"/>
  <c r="M1126" s="1"/>
  <c r="AH869"/>
  <c r="AH872"/>
  <c r="AH873"/>
  <c r="AH879"/>
  <c r="M1127" s="1"/>
  <c r="AH877"/>
  <c r="M1125" s="1"/>
  <c r="AH838"/>
  <c r="AH835"/>
  <c r="AH841"/>
  <c r="M1094" s="1"/>
  <c r="AH837"/>
  <c r="AH833"/>
  <c r="AH834"/>
  <c r="AH844"/>
  <c r="M1097" s="1"/>
  <c r="AH842"/>
  <c r="M1095" s="1"/>
  <c r="AH843"/>
  <c r="M1096" s="1"/>
  <c r="AB980"/>
  <c r="K1085" s="1"/>
  <c r="P879"/>
  <c r="G1127" s="1"/>
  <c r="P876"/>
  <c r="G1124" s="1"/>
  <c r="P877"/>
  <c r="G1125" s="1"/>
  <c r="T980" l="1"/>
  <c r="H1182" s="1"/>
  <c r="G1216"/>
  <c r="AH1181" s="1"/>
  <c r="G980"/>
  <c r="D1085" s="1"/>
  <c r="J1020"/>
  <c r="H993"/>
  <c r="X980"/>
  <c r="J987" s="1"/>
  <c r="J1021"/>
  <c r="Q980"/>
  <c r="G1182" s="1"/>
  <c r="G1217"/>
  <c r="H1216"/>
  <c r="AI1181" s="1"/>
  <c r="L1020"/>
  <c r="R979"/>
  <c r="H986" s="1"/>
  <c r="J1022"/>
  <c r="K1119"/>
  <c r="L1215"/>
  <c r="I1090"/>
  <c r="C1090"/>
  <c r="Y979"/>
  <c r="J1084" s="1"/>
  <c r="C1088"/>
  <c r="G1023"/>
  <c r="AC980"/>
  <c r="K1182" s="1"/>
  <c r="F1091"/>
  <c r="G835"/>
  <c r="D1090" s="1"/>
  <c r="G833"/>
  <c r="D1088" s="1"/>
  <c r="F1020"/>
  <c r="K1186"/>
  <c r="D1091"/>
  <c r="G843"/>
  <c r="D1096" s="1"/>
  <c r="D979"/>
  <c r="C1084" s="1"/>
  <c r="K1188"/>
  <c r="K1023"/>
  <c r="G991"/>
  <c r="L841"/>
  <c r="F996" s="1"/>
  <c r="C1119"/>
  <c r="F1215"/>
  <c r="L843"/>
  <c r="F998" s="1"/>
  <c r="L837"/>
  <c r="L833"/>
  <c r="L842"/>
  <c r="F997" s="1"/>
  <c r="L844"/>
  <c r="F999" s="1"/>
  <c r="L838"/>
  <c r="F993" s="1"/>
  <c r="L834"/>
  <c r="F991" s="1"/>
  <c r="D980"/>
  <c r="C1085" s="1"/>
  <c r="F980"/>
  <c r="D987" s="1"/>
  <c r="O980"/>
  <c r="G987" s="1"/>
  <c r="N1020"/>
  <c r="E993"/>
  <c r="G837"/>
  <c r="G979" s="1"/>
  <c r="D1084" s="1"/>
  <c r="G834"/>
  <c r="U979"/>
  <c r="I986" s="1"/>
  <c r="G844"/>
  <c r="D1097" s="1"/>
  <c r="M979"/>
  <c r="F1084" s="1"/>
  <c r="O979"/>
  <c r="G986" s="1"/>
  <c r="I979"/>
  <c r="E986" s="1"/>
  <c r="V979"/>
  <c r="I1084" s="1"/>
  <c r="L1216"/>
  <c r="G842"/>
  <c r="D1095" s="1"/>
  <c r="G841"/>
  <c r="D1094" s="1"/>
  <c r="F1088"/>
  <c r="F1090"/>
  <c r="F1216"/>
  <c r="F1217"/>
  <c r="E992"/>
  <c r="C1216"/>
  <c r="E990"/>
  <c r="J1216"/>
  <c r="J1215"/>
  <c r="G1021"/>
  <c r="F1023"/>
  <c r="F1021"/>
  <c r="F1022"/>
  <c r="D1121"/>
  <c r="L1120"/>
  <c r="AB979"/>
  <c r="K1084" s="1"/>
  <c r="AE980"/>
  <c r="L1085" s="1"/>
  <c r="G1020"/>
  <c r="AD980"/>
  <c r="L987" s="1"/>
  <c r="R980"/>
  <c r="H987" s="1"/>
  <c r="I990"/>
  <c r="AJ979"/>
  <c r="N986" s="1"/>
  <c r="AL979"/>
  <c r="N1181" s="1"/>
  <c r="AC1181" s="1"/>
  <c r="N991"/>
  <c r="N990"/>
  <c r="L992"/>
  <c r="I992"/>
  <c r="M1185"/>
  <c r="F842"/>
  <c r="D997" s="1"/>
  <c r="F835"/>
  <c r="F844"/>
  <c r="D999" s="1"/>
  <c r="F843"/>
  <c r="D998" s="1"/>
  <c r="F841"/>
  <c r="D996" s="1"/>
  <c r="F838"/>
  <c r="F834"/>
  <c r="F837"/>
  <c r="G1185"/>
  <c r="F833"/>
  <c r="AD979"/>
  <c r="L986" s="1"/>
  <c r="L991"/>
  <c r="L990"/>
  <c r="I1089"/>
  <c r="K992"/>
  <c r="M991"/>
  <c r="C1188"/>
  <c r="D1218"/>
  <c r="AI980"/>
  <c r="M1182" s="1"/>
  <c r="J980"/>
  <c r="E1085" s="1"/>
  <c r="N1023"/>
  <c r="D1215"/>
  <c r="K1185"/>
  <c r="AK980"/>
  <c r="N1085" s="1"/>
  <c r="AA979"/>
  <c r="K986" s="1"/>
  <c r="G1187"/>
  <c r="I1215"/>
  <c r="Z980"/>
  <c r="J1182" s="1"/>
  <c r="M1121"/>
  <c r="M1218"/>
  <c r="L1188"/>
  <c r="N1091"/>
  <c r="I1023"/>
  <c r="I1188"/>
  <c r="N1218"/>
  <c r="D1185"/>
  <c r="D1188"/>
  <c r="M1091"/>
  <c r="I1218"/>
  <c r="F1121"/>
  <c r="K1091"/>
  <c r="H1121"/>
  <c r="H1091"/>
  <c r="E1091"/>
  <c r="D1023"/>
  <c r="K1218"/>
  <c r="J1091"/>
  <c r="G1091"/>
  <c r="J1218"/>
  <c r="K993"/>
  <c r="C993"/>
  <c r="E1218"/>
  <c r="L1091"/>
  <c r="F1188"/>
  <c r="L1023"/>
  <c r="J1188"/>
  <c r="N1121"/>
  <c r="J1121"/>
  <c r="E1188"/>
  <c r="I1091"/>
  <c r="I1118"/>
  <c r="H1118"/>
  <c r="H1119"/>
  <c r="I1088"/>
  <c r="G1119"/>
  <c r="K1020"/>
  <c r="H1021"/>
  <c r="E1118"/>
  <c r="N1021"/>
  <c r="E1119"/>
  <c r="C1022"/>
  <c r="H1090"/>
  <c r="H1088"/>
  <c r="AJ980"/>
  <c r="N987" s="1"/>
  <c r="C1020"/>
  <c r="C1021"/>
  <c r="C980"/>
  <c r="C987" s="1"/>
  <c r="S979"/>
  <c r="H1084" s="1"/>
  <c r="H1089"/>
  <c r="I1217"/>
  <c r="I1216"/>
  <c r="AJ1181" s="1"/>
  <c r="I1186"/>
  <c r="N979"/>
  <c r="F1181" s="1"/>
  <c r="J1185"/>
  <c r="J1217"/>
  <c r="N1215"/>
  <c r="E1215"/>
  <c r="E1186"/>
  <c r="K979"/>
  <c r="E1181" s="1"/>
  <c r="E980"/>
  <c r="C1182" s="1"/>
  <c r="E1217"/>
  <c r="P980"/>
  <c r="G1085" s="1"/>
  <c r="W979"/>
  <c r="I1181" s="1"/>
  <c r="F1187"/>
  <c r="K980"/>
  <c r="E1182" s="1"/>
  <c r="L1186"/>
  <c r="L1185"/>
  <c r="M980"/>
  <c r="F1085" s="1"/>
  <c r="N1217"/>
  <c r="E1216"/>
  <c r="M1215"/>
  <c r="AE979"/>
  <c r="L1084" s="1"/>
  <c r="L1187"/>
  <c r="I1185"/>
  <c r="F1186"/>
  <c r="F1185"/>
  <c r="K1217"/>
  <c r="J1186"/>
  <c r="Y980"/>
  <c r="J1085" s="1"/>
  <c r="Z979"/>
  <c r="J1181" s="1"/>
  <c r="K1216"/>
  <c r="N1216"/>
  <c r="E1187"/>
  <c r="E1185"/>
  <c r="H980"/>
  <c r="D1182" s="1"/>
  <c r="E979"/>
  <c r="C1181" s="1"/>
  <c r="K1021"/>
  <c r="H979"/>
  <c r="D1181" s="1"/>
  <c r="J1119"/>
  <c r="C990"/>
  <c r="C992"/>
  <c r="C991"/>
  <c r="C1217"/>
  <c r="J979"/>
  <c r="E1084" s="1"/>
  <c r="D1217"/>
  <c r="D1216"/>
  <c r="C1186"/>
  <c r="C1215"/>
  <c r="C1187"/>
  <c r="AG979"/>
  <c r="M986" s="1"/>
  <c r="N1119"/>
  <c r="N1120"/>
  <c r="I1120"/>
  <c r="I1119"/>
  <c r="J1088"/>
  <c r="J1089"/>
  <c r="J1090"/>
  <c r="G1089"/>
  <c r="G1090"/>
  <c r="G1088"/>
  <c r="M990"/>
  <c r="M992"/>
  <c r="M1021"/>
  <c r="L1022"/>
  <c r="J1120"/>
  <c r="J992"/>
  <c r="X979"/>
  <c r="J986" s="1"/>
  <c r="J1118"/>
  <c r="J991"/>
  <c r="J990"/>
  <c r="L1021"/>
  <c r="I1020"/>
  <c r="I1022"/>
  <c r="I1021"/>
  <c r="U980"/>
  <c r="I987" s="1"/>
  <c r="M1020"/>
  <c r="M1022"/>
  <c r="AG980"/>
  <c r="M987" s="1"/>
  <c r="F1119"/>
  <c r="D1022"/>
  <c r="F1118"/>
  <c r="D1020"/>
  <c r="F1120"/>
  <c r="D1021"/>
  <c r="N1089"/>
  <c r="AK979"/>
  <c r="N1084" s="1"/>
  <c r="N1088"/>
  <c r="N1090"/>
  <c r="W980"/>
  <c r="I1182" s="1"/>
  <c r="L1088"/>
  <c r="L1090"/>
  <c r="M1216"/>
  <c r="I1187"/>
  <c r="L1089"/>
  <c r="G1120"/>
  <c r="M1119"/>
  <c r="AH980"/>
  <c r="M1085" s="1"/>
  <c r="M1118"/>
  <c r="AH979"/>
  <c r="M1084" s="1"/>
  <c r="M1089"/>
  <c r="M1090"/>
  <c r="M1088"/>
  <c r="G1118"/>
  <c r="D1089" l="1"/>
  <c r="F990"/>
  <c r="L979"/>
  <c r="F986" s="1"/>
  <c r="AK1181"/>
  <c r="D993"/>
  <c r="D992"/>
  <c r="F979"/>
  <c r="D986" s="1"/>
  <c r="D990"/>
  <c r="D991"/>
  <c r="D75" i="98" l="1"/>
  <c r="E169" s="1"/>
  <c r="C75"/>
  <c r="D169" s="1"/>
  <c r="E75"/>
  <c r="F169" s="1"/>
  <c r="E96" i="81"/>
  <c r="E106"/>
  <c r="D71" i="98"/>
  <c r="E72"/>
  <c r="E76"/>
  <c r="C78"/>
  <c r="D174" s="1"/>
  <c r="D79"/>
  <c r="E80"/>
  <c r="F176" s="1"/>
  <c r="F96" i="81"/>
  <c r="F106"/>
  <c r="D68" i="98"/>
  <c r="E71"/>
  <c r="C73"/>
  <c r="C77"/>
  <c r="D78"/>
  <c r="E174" s="1"/>
  <c r="E79"/>
  <c r="G96" i="81"/>
  <c r="G106"/>
  <c r="C72" i="98"/>
  <c r="D73"/>
  <c r="C76"/>
  <c r="D77"/>
  <c r="E78"/>
  <c r="F174" s="1"/>
  <c r="C80"/>
  <c r="D176" s="1"/>
  <c r="C71"/>
  <c r="D72"/>
  <c r="E73"/>
  <c r="D76"/>
  <c r="E77"/>
  <c r="C79"/>
  <c r="D80"/>
  <c r="E176" s="1"/>
  <c r="D170" l="1"/>
  <c r="D203" s="1"/>
  <c r="F175"/>
  <c r="F201" s="1"/>
  <c r="F212" s="1"/>
  <c r="F161"/>
  <c r="F207" s="1"/>
  <c r="F217" s="1"/>
  <c r="F170"/>
  <c r="F203" s="1"/>
  <c r="D175"/>
  <c r="D201" s="1"/>
  <c r="D212" s="1"/>
  <c r="E170"/>
  <c r="E203" s="1"/>
  <c r="E173"/>
  <c r="E213" s="1"/>
  <c r="F159"/>
  <c r="F199" s="1"/>
  <c r="F158"/>
  <c r="F157"/>
  <c r="E159"/>
  <c r="E199" s="1"/>
  <c r="E158"/>
  <c r="E157"/>
  <c r="E175"/>
  <c r="E201" s="1"/>
  <c r="E212" s="1"/>
  <c r="E161"/>
  <c r="E207" s="1"/>
  <c r="E217" s="1"/>
  <c r="D161"/>
  <c r="D207" s="1"/>
  <c r="D217" s="1"/>
  <c r="D172"/>
  <c r="D211" s="1"/>
  <c r="D173"/>
  <c r="D200" s="1"/>
  <c r="D158"/>
  <c r="D157"/>
  <c r="D159"/>
  <c r="D199" s="1"/>
  <c r="F173"/>
  <c r="F213" s="1"/>
  <c r="E172"/>
  <c r="E211" s="1"/>
  <c r="F172"/>
  <c r="F211" s="1"/>
  <c r="E219"/>
  <c r="E209"/>
  <c r="E208"/>
  <c r="E218"/>
  <c r="F127"/>
  <c r="E164" s="1"/>
  <c r="D218"/>
  <c r="D208"/>
  <c r="E127"/>
  <c r="D164" s="1"/>
  <c r="D209"/>
  <c r="D219"/>
  <c r="F209"/>
  <c r="F219"/>
  <c r="F208"/>
  <c r="F218"/>
  <c r="G127"/>
  <c r="F164" s="1"/>
  <c r="F200" l="1"/>
  <c r="E200"/>
  <c r="D213"/>
  <c r="E206"/>
  <c r="E216"/>
  <c r="F216"/>
  <c r="F206"/>
  <c r="D205"/>
  <c r="D215"/>
  <c r="G100" i="81"/>
  <c r="G109" s="1"/>
  <c r="G131" i="98"/>
  <c r="F168" s="1"/>
  <c r="I131"/>
  <c r="I132"/>
  <c r="I133" s="1"/>
  <c r="D206"/>
  <c r="D216"/>
  <c r="E215"/>
  <c r="E205"/>
  <c r="F205"/>
  <c r="F215"/>
  <c r="I123"/>
  <c r="E100" i="81"/>
  <c r="E109" s="1"/>
  <c r="I124" i="98"/>
  <c r="I125" s="1"/>
  <c r="J125" s="1"/>
  <c r="E131"/>
  <c r="D168" s="1"/>
  <c r="F131"/>
  <c r="E168" s="1"/>
  <c r="F100" i="81"/>
  <c r="F109" s="1"/>
  <c r="I127" i="98"/>
  <c r="I128"/>
  <c r="I129" s="1"/>
  <c r="E126" l="1"/>
  <c r="F126"/>
  <c r="G126"/>
  <c r="G104" i="81"/>
  <c r="G113" s="1"/>
  <c r="F104"/>
  <c r="F113" s="1"/>
  <c r="E104"/>
  <c r="E113" s="1"/>
  <c r="G99" l="1"/>
  <c r="G108" s="1"/>
  <c r="F163" i="98"/>
  <c r="F99" i="81"/>
  <c r="F108" s="1"/>
  <c r="E163" i="98"/>
  <c r="J123"/>
  <c r="D163"/>
  <c r="E99" i="81"/>
  <c r="E108" s="1"/>
  <c r="E128" i="98"/>
  <c r="J131"/>
  <c r="G128" s="1"/>
  <c r="J127"/>
  <c r="F128" s="1"/>
  <c r="E165" s="1"/>
  <c r="K123" l="1"/>
  <c r="D165"/>
  <c r="G101" i="81"/>
  <c r="G110" s="1"/>
  <c r="F165" i="98"/>
  <c r="E129"/>
  <c r="D166" s="1"/>
  <c r="E101" i="81"/>
  <c r="K127" i="98"/>
  <c r="F101" i="81"/>
  <c r="F110" s="1"/>
  <c r="K131" i="98"/>
  <c r="G129" l="1"/>
  <c r="F166" s="1"/>
  <c r="E102" i="81"/>
  <c r="E111" s="1"/>
  <c r="F129" i="98"/>
  <c r="E166" s="1"/>
  <c r="L123"/>
  <c r="E130" s="1"/>
  <c r="E110" i="81"/>
  <c r="E132" i="98" l="1"/>
  <c r="D167"/>
  <c r="E103" i="81"/>
  <c r="E112" s="1"/>
  <c r="F102"/>
  <c r="F111" s="1"/>
  <c r="G102"/>
  <c r="G111" s="1"/>
  <c r="L127" i="98"/>
  <c r="L131"/>
  <c r="G130" s="1"/>
  <c r="M123"/>
  <c r="G132" l="1"/>
  <c r="F167"/>
  <c r="E105" i="81"/>
  <c r="E114" s="1"/>
  <c r="T123" s="1"/>
  <c r="T11" s="1"/>
  <c r="F391" i="97" s="1"/>
  <c r="F401" s="1"/>
  <c r="G103" i="81"/>
  <c r="G112" s="1"/>
  <c r="M131" i="98"/>
  <c r="F130"/>
  <c r="O123" i="81"/>
  <c r="O11" s="1"/>
  <c r="J123" l="1"/>
  <c r="J11" s="1"/>
  <c r="M127" i="98"/>
  <c r="E167"/>
  <c r="G105" i="81"/>
  <c r="G114" s="1"/>
  <c r="W123"/>
  <c r="W11" s="1"/>
  <c r="V476" i="97" s="1"/>
  <c r="V486" s="1"/>
  <c r="V123" i="81"/>
  <c r="V11" s="1"/>
  <c r="M123"/>
  <c r="M11" s="1"/>
  <c r="S304" i="97" s="1"/>
  <c r="P123" i="81"/>
  <c r="P11" s="1"/>
  <c r="P644" i="97" s="1"/>
  <c r="P654" s="1"/>
  <c r="F123" i="81"/>
  <c r="F11" s="1"/>
  <c r="T44" i="97" s="1"/>
  <c r="AB123" i="81"/>
  <c r="AB11" s="1"/>
  <c r="D616" i="97" s="1"/>
  <c r="D626" s="1"/>
  <c r="AD391"/>
  <c r="AD401" s="1"/>
  <c r="BO917" s="1"/>
  <c r="Y1062" s="1"/>
  <c r="AK391"/>
  <c r="AK401" s="1"/>
  <c r="DG917" s="1"/>
  <c r="AN1160" s="1"/>
  <c r="AC123" i="81"/>
  <c r="AC11" s="1"/>
  <c r="AB700" i="97" s="1"/>
  <c r="AB710" s="1"/>
  <c r="E123" i="81"/>
  <c r="E11" s="1"/>
  <c r="L123"/>
  <c r="L11" s="1"/>
  <c r="F728" i="97" s="1"/>
  <c r="F738" s="1"/>
  <c r="X391"/>
  <c r="X401" s="1"/>
  <c r="CT917" s="1"/>
  <c r="AJ1062" s="1"/>
  <c r="S391"/>
  <c r="S401" s="1"/>
  <c r="CO917" s="1"/>
  <c r="AH1160" s="1"/>
  <c r="AA123" i="81"/>
  <c r="AA11" s="1"/>
  <c r="D560" i="97" s="1"/>
  <c r="D570" s="1"/>
  <c r="R391"/>
  <c r="R401" s="1"/>
  <c r="CN917" s="1"/>
  <c r="AH1062" s="1"/>
  <c r="AI391"/>
  <c r="AI401" s="1"/>
  <c r="DE917" s="1"/>
  <c r="AM1257" s="1"/>
  <c r="H123" i="81"/>
  <c r="H11" s="1"/>
  <c r="AA132" i="97" s="1"/>
  <c r="Q123" i="81"/>
  <c r="Q11" s="1"/>
  <c r="I123"/>
  <c r="I11" s="1"/>
  <c r="F276" i="97" s="1"/>
  <c r="R123" i="81"/>
  <c r="R11" s="1"/>
  <c r="AA333" i="97" s="1"/>
  <c r="AA343" s="1"/>
  <c r="T391"/>
  <c r="T401" s="1"/>
  <c r="CP917" s="1"/>
  <c r="AH1257" s="1"/>
  <c r="L391"/>
  <c r="L401" s="1"/>
  <c r="CH917" s="1"/>
  <c r="AF1062" s="1"/>
  <c r="AF123" i="81"/>
  <c r="AF11" s="1"/>
  <c r="M784" i="97" s="1"/>
  <c r="M794" s="1"/>
  <c r="U391"/>
  <c r="U401" s="1"/>
  <c r="CQ917" s="1"/>
  <c r="AI1062" s="1"/>
  <c r="Q391"/>
  <c r="Q401" s="1"/>
  <c r="CM917" s="1"/>
  <c r="AG1257" s="1"/>
  <c r="M391"/>
  <c r="M401" s="1"/>
  <c r="M917" s="1"/>
  <c r="F1160" s="1"/>
  <c r="I391"/>
  <c r="I401" s="1"/>
  <c r="I917" s="1"/>
  <c r="E1062" s="1"/>
  <c r="K391"/>
  <c r="K401" s="1"/>
  <c r="AV917" s="1"/>
  <c r="R1257" s="1"/>
  <c r="W391"/>
  <c r="W401" s="1"/>
  <c r="CS917" s="1"/>
  <c r="AI1257" s="1"/>
  <c r="AC391"/>
  <c r="AC401" s="1"/>
  <c r="AC917" s="1"/>
  <c r="K1257" s="1"/>
  <c r="O391"/>
  <c r="O401" s="1"/>
  <c r="CK917" s="1"/>
  <c r="AG1062" s="1"/>
  <c r="J391"/>
  <c r="J401" s="1"/>
  <c r="AU917" s="1"/>
  <c r="R1160" s="1"/>
  <c r="V391"/>
  <c r="V401" s="1"/>
  <c r="CR917" s="1"/>
  <c r="AI1160" s="1"/>
  <c r="X123" i="81"/>
  <c r="X11" s="1"/>
  <c r="D504" i="97" s="1"/>
  <c r="D514" s="1"/>
  <c r="AD123" i="81"/>
  <c r="AD11" s="1"/>
  <c r="W672" i="97" s="1"/>
  <c r="W682" s="1"/>
  <c r="W927" s="1"/>
  <c r="I1267" s="1"/>
  <c r="AG123" i="81"/>
  <c r="AG11" s="1"/>
  <c r="R756" i="97" s="1"/>
  <c r="R766" s="1"/>
  <c r="R930" s="1"/>
  <c r="H1075" s="1"/>
  <c r="N123" i="81"/>
  <c r="N11" s="1"/>
  <c r="V161" i="97" s="1"/>
  <c r="V171" s="1"/>
  <c r="BF171" s="1"/>
  <c r="AA391"/>
  <c r="AA401" s="1"/>
  <c r="CW917" s="1"/>
  <c r="AK1062" s="1"/>
  <c r="AG391"/>
  <c r="AG401" s="1"/>
  <c r="DC917" s="1"/>
  <c r="AM1062" s="1"/>
  <c r="D391"/>
  <c r="D401" s="1"/>
  <c r="D917" s="1"/>
  <c r="C1160" s="1"/>
  <c r="N391"/>
  <c r="N401" s="1"/>
  <c r="AY917" s="1"/>
  <c r="S1257" s="1"/>
  <c r="Z391"/>
  <c r="Z401" s="1"/>
  <c r="CV917" s="1"/>
  <c r="AJ1257" s="1"/>
  <c r="C391"/>
  <c r="C401" s="1"/>
  <c r="BY917" s="1"/>
  <c r="AC1062" s="1"/>
  <c r="AB391"/>
  <c r="AB401" s="1"/>
  <c r="BM917" s="1"/>
  <c r="X1160" s="1"/>
  <c r="AL391"/>
  <c r="AL401" s="1"/>
  <c r="AL917" s="1"/>
  <c r="N1257" s="1"/>
  <c r="H391"/>
  <c r="H401" s="1"/>
  <c r="AS917" s="1"/>
  <c r="Q1257" s="1"/>
  <c r="G123" i="81"/>
  <c r="G11" s="1"/>
  <c r="X73" i="97" s="1"/>
  <c r="X83" s="1"/>
  <c r="BH83" s="1"/>
  <c r="S123" i="81"/>
  <c r="S11" s="1"/>
  <c r="U123"/>
  <c r="U11" s="1"/>
  <c r="M419" i="97" s="1"/>
  <c r="M429" s="1"/>
  <c r="CI918" s="1"/>
  <c r="AF1161" s="1"/>
  <c r="O616"/>
  <c r="O626" s="1"/>
  <c r="CK925" s="1"/>
  <c r="AG1070" s="1"/>
  <c r="E391"/>
  <c r="E401" s="1"/>
  <c r="AP917" s="1"/>
  <c r="P1257" s="1"/>
  <c r="AH391"/>
  <c r="AH401" s="1"/>
  <c r="AH917" s="1"/>
  <c r="M1160" s="1"/>
  <c r="AJ391"/>
  <c r="AJ401" s="1"/>
  <c r="AJ917" s="1"/>
  <c r="N1062" s="1"/>
  <c r="G391"/>
  <c r="G401" s="1"/>
  <c r="G917" s="1"/>
  <c r="D1160" s="1"/>
  <c r="P391"/>
  <c r="P401" s="1"/>
  <c r="P917" s="1"/>
  <c r="G1160" s="1"/>
  <c r="AF391"/>
  <c r="AF401" s="1"/>
  <c r="BQ917" s="1"/>
  <c r="Y1257" s="1"/>
  <c r="Y391"/>
  <c r="Y401" s="1"/>
  <c r="CU917" s="1"/>
  <c r="AJ1160" s="1"/>
  <c r="AE391"/>
  <c r="AE401" s="1"/>
  <c r="BP917" s="1"/>
  <c r="Y1160" s="1"/>
  <c r="Y123" i="81"/>
  <c r="Y11" s="1"/>
  <c r="K532" i="97" s="1"/>
  <c r="K542" s="1"/>
  <c r="CG922" s="1"/>
  <c r="AE1262" s="1"/>
  <c r="Z123" i="81"/>
  <c r="Z11" s="1"/>
  <c r="E588" i="97" s="1"/>
  <c r="AE123" i="81"/>
  <c r="AE11" s="1"/>
  <c r="D812" i="97" s="1"/>
  <c r="D822" s="1"/>
  <c r="BZ932" s="1"/>
  <c r="AC1175" s="1"/>
  <c r="K123" i="81"/>
  <c r="K11" s="1"/>
  <c r="Z248" i="97" s="1"/>
  <c r="F132" i="98"/>
  <c r="F103" i="81"/>
  <c r="F616" i="97"/>
  <c r="AG616"/>
  <c r="AG626" s="1"/>
  <c r="AG925" s="1"/>
  <c r="M1070" s="1"/>
  <c r="M616"/>
  <c r="M626" s="1"/>
  <c r="AX925" s="1"/>
  <c r="S1168" s="1"/>
  <c r="C616"/>
  <c r="Y616"/>
  <c r="W616"/>
  <c r="U616"/>
  <c r="U626" s="1"/>
  <c r="CQ925" s="1"/>
  <c r="AI1070" s="1"/>
  <c r="S616"/>
  <c r="Q616"/>
  <c r="K616"/>
  <c r="G616"/>
  <c r="G626" s="1"/>
  <c r="G925" s="1"/>
  <c r="D1168" s="1"/>
  <c r="AF616"/>
  <c r="I616"/>
  <c r="I626" s="1"/>
  <c r="CE925" s="1"/>
  <c r="AE1070" s="1"/>
  <c r="AD616"/>
  <c r="AD626" s="1"/>
  <c r="AD925" s="1"/>
  <c r="L1070" s="1"/>
  <c r="Z616"/>
  <c r="AL616"/>
  <c r="AH616"/>
  <c r="AH626" s="1"/>
  <c r="AH925" s="1"/>
  <c r="M1168" s="1"/>
  <c r="E616"/>
  <c r="E626" s="1"/>
  <c r="CA925" s="1"/>
  <c r="AC1265" s="1"/>
  <c r="AJ616"/>
  <c r="L616"/>
  <c r="J616"/>
  <c r="J626" s="1"/>
  <c r="AU925" s="1"/>
  <c r="R1168" s="1"/>
  <c r="P616"/>
  <c r="V616"/>
  <c r="AB616"/>
  <c r="AB626" s="1"/>
  <c r="CX925" s="1"/>
  <c r="AK1168" s="1"/>
  <c r="R616"/>
  <c r="R626" s="1"/>
  <c r="BC925" s="1"/>
  <c r="U1070" s="1"/>
  <c r="X616"/>
  <c r="N616"/>
  <c r="T616"/>
  <c r="T626" s="1"/>
  <c r="T925" s="1"/>
  <c r="H1265" s="1"/>
  <c r="E560"/>
  <c r="AC504"/>
  <c r="AC514" s="1"/>
  <c r="AC921" s="1"/>
  <c r="K1261" s="1"/>
  <c r="V504"/>
  <c r="V514" s="1"/>
  <c r="CR921" s="1"/>
  <c r="AI1164" s="1"/>
  <c r="AB560"/>
  <c r="AC560"/>
  <c r="W560"/>
  <c r="K560"/>
  <c r="M248"/>
  <c r="M560"/>
  <c r="F560"/>
  <c r="X560"/>
  <c r="AJ560"/>
  <c r="Z560"/>
  <c r="C560"/>
  <c r="AE560"/>
  <c r="H560"/>
  <c r="T560"/>
  <c r="P560"/>
  <c r="I560"/>
  <c r="U560"/>
  <c r="AG560"/>
  <c r="Z728"/>
  <c r="Z738" s="1"/>
  <c r="T728"/>
  <c r="T738" s="1"/>
  <c r="AW917"/>
  <c r="S1062" s="1"/>
  <c r="P304"/>
  <c r="Q304"/>
  <c r="F917"/>
  <c r="D1062" s="1"/>
  <c r="AQ917"/>
  <c r="Q1062" s="1"/>
  <c r="CB917"/>
  <c r="AD1062" s="1"/>
  <c r="P276"/>
  <c r="AA276"/>
  <c r="K219"/>
  <c r="E219"/>
  <c r="U219"/>
  <c r="AK219"/>
  <c r="R219"/>
  <c r="AH219"/>
  <c r="C219"/>
  <c r="H219"/>
  <c r="M219"/>
  <c r="AC219"/>
  <c r="J219"/>
  <c r="Z219"/>
  <c r="P219"/>
  <c r="AA219"/>
  <c r="AJ219"/>
  <c r="D219"/>
  <c r="Y219"/>
  <c r="V219"/>
  <c r="AF219"/>
  <c r="AB219"/>
  <c r="L219"/>
  <c r="AG219"/>
  <c r="AD219"/>
  <c r="S219"/>
  <c r="O219"/>
  <c r="I219"/>
  <c r="F219"/>
  <c r="AL219"/>
  <c r="AI219"/>
  <c r="W219"/>
  <c r="G219"/>
  <c r="Q219"/>
  <c r="N219"/>
  <c r="X219"/>
  <c r="T219"/>
  <c r="AE219"/>
  <c r="L190"/>
  <c r="AB190"/>
  <c r="J190"/>
  <c r="Z190"/>
  <c r="G190"/>
  <c r="I190"/>
  <c r="C190"/>
  <c r="AI190"/>
  <c r="AC190"/>
  <c r="D190"/>
  <c r="T190"/>
  <c r="AJ190"/>
  <c r="R190"/>
  <c r="AH190"/>
  <c r="W190"/>
  <c r="Y190"/>
  <c r="S190"/>
  <c r="M190"/>
  <c r="AF190"/>
  <c r="AD190"/>
  <c r="Q190"/>
  <c r="E190"/>
  <c r="H190"/>
  <c r="F190"/>
  <c r="AL190"/>
  <c r="AG190"/>
  <c r="U190"/>
  <c r="P190"/>
  <c r="N190"/>
  <c r="O190"/>
  <c r="K190"/>
  <c r="AK190"/>
  <c r="X190"/>
  <c r="V190"/>
  <c r="AE190"/>
  <c r="AA190"/>
  <c r="J448"/>
  <c r="J458" s="1"/>
  <c r="Z448"/>
  <c r="Z458" s="1"/>
  <c r="C448"/>
  <c r="C458" s="1"/>
  <c r="S448"/>
  <c r="S458" s="1"/>
  <c r="P448"/>
  <c r="P458" s="1"/>
  <c r="AC448"/>
  <c r="AC458" s="1"/>
  <c r="N448"/>
  <c r="N458" s="1"/>
  <c r="AD448"/>
  <c r="AD458" s="1"/>
  <c r="G448"/>
  <c r="G458" s="1"/>
  <c r="W448"/>
  <c r="W458" s="1"/>
  <c r="D448"/>
  <c r="D458" s="1"/>
  <c r="T448"/>
  <c r="T458" s="1"/>
  <c r="AJ448"/>
  <c r="AJ458" s="1"/>
  <c r="Q448"/>
  <c r="Q458" s="1"/>
  <c r="AG448"/>
  <c r="AG458" s="1"/>
  <c r="AA448"/>
  <c r="AA458" s="1"/>
  <c r="U448"/>
  <c r="U458" s="1"/>
  <c r="R448"/>
  <c r="R458" s="1"/>
  <c r="AH448"/>
  <c r="AH458" s="1"/>
  <c r="K448"/>
  <c r="K458" s="1"/>
  <c r="H448"/>
  <c r="H458" s="1"/>
  <c r="X448"/>
  <c r="X458" s="1"/>
  <c r="E448"/>
  <c r="E458" s="1"/>
  <c r="AK448"/>
  <c r="AK458" s="1"/>
  <c r="F448"/>
  <c r="F458" s="1"/>
  <c r="V448"/>
  <c r="V458" s="1"/>
  <c r="AL448"/>
  <c r="AL458" s="1"/>
  <c r="O448"/>
  <c r="O458" s="1"/>
  <c r="AE448"/>
  <c r="AE458" s="1"/>
  <c r="L448"/>
  <c r="L458" s="1"/>
  <c r="AB448"/>
  <c r="AB458" s="1"/>
  <c r="I448"/>
  <c r="I458" s="1"/>
  <c r="Y448"/>
  <c r="Y458" s="1"/>
  <c r="AI448"/>
  <c r="AI458" s="1"/>
  <c r="AF448"/>
  <c r="AF458" s="1"/>
  <c r="M448"/>
  <c r="M458" s="1"/>
  <c r="U276" l="1"/>
  <c r="N276"/>
  <c r="AB304"/>
  <c r="AB314" s="1"/>
  <c r="AB910" s="1"/>
  <c r="K1153" s="1"/>
  <c r="R304"/>
  <c r="R314" s="1"/>
  <c r="R910" s="1"/>
  <c r="H1055" s="1"/>
  <c r="Y728"/>
  <c r="Y738" s="1"/>
  <c r="AC728"/>
  <c r="AC738" s="1"/>
  <c r="H728"/>
  <c r="H738" s="1"/>
  <c r="AS929" s="1"/>
  <c r="Q1269" s="1"/>
  <c r="U784"/>
  <c r="U794" s="1"/>
  <c r="U931" s="1"/>
  <c r="I1076" s="1"/>
  <c r="H784"/>
  <c r="H794" s="1"/>
  <c r="CD931" s="1"/>
  <c r="AD1271" s="1"/>
  <c r="I276"/>
  <c r="AG276"/>
  <c r="Z276"/>
  <c r="Z286" s="1"/>
  <c r="Z909" s="1"/>
  <c r="J1249" s="1"/>
  <c r="O304"/>
  <c r="AK304"/>
  <c r="Z304"/>
  <c r="Z314" s="1"/>
  <c r="Z910" s="1"/>
  <c r="J1250" s="1"/>
  <c r="E728"/>
  <c r="E738" s="1"/>
  <c r="AP929" s="1"/>
  <c r="P1269" s="1"/>
  <c r="O728"/>
  <c r="O738" s="1"/>
  <c r="K784"/>
  <c r="K794" s="1"/>
  <c r="AV931" s="1"/>
  <c r="R1271" s="1"/>
  <c r="O276"/>
  <c r="D276"/>
  <c r="D286" s="1"/>
  <c r="D909" s="1"/>
  <c r="C1152" s="1"/>
  <c r="D304"/>
  <c r="H304"/>
  <c r="N728"/>
  <c r="N738" s="1"/>
  <c r="CJ929" s="1"/>
  <c r="AF1269" s="1"/>
  <c r="AL728"/>
  <c r="AL738" s="1"/>
  <c r="AL929" s="1"/>
  <c r="N1269" s="1"/>
  <c r="V784"/>
  <c r="V794" s="1"/>
  <c r="CR931" s="1"/>
  <c r="AI1174" s="1"/>
  <c r="P784"/>
  <c r="P794" s="1"/>
  <c r="CL931" s="1"/>
  <c r="AG1174" s="1"/>
  <c r="AF784"/>
  <c r="AF794" s="1"/>
  <c r="DB931" s="1"/>
  <c r="AL1271" s="1"/>
  <c r="O248"/>
  <c r="O258" s="1"/>
  <c r="AY258" s="1"/>
  <c r="AD504"/>
  <c r="AE248"/>
  <c r="AF504"/>
  <c r="AF514" s="1"/>
  <c r="DB921" s="1"/>
  <c r="AL1261" s="1"/>
  <c r="W419"/>
  <c r="W429" s="1"/>
  <c r="W918" s="1"/>
  <c r="I1258" s="1"/>
  <c r="V73"/>
  <c r="K73"/>
  <c r="C73"/>
  <c r="C83" s="1"/>
  <c r="AM83" s="1"/>
  <c r="AC73"/>
  <c r="AC83" s="1"/>
  <c r="BM83" s="1"/>
  <c r="BN917"/>
  <c r="X1257" s="1"/>
  <c r="AH504"/>
  <c r="AH514" s="1"/>
  <c r="DD921" s="1"/>
  <c r="AM1164" s="1"/>
  <c r="Y504"/>
  <c r="Y514" s="1"/>
  <c r="BJ921" s="1"/>
  <c r="AF941" s="1"/>
  <c r="F504"/>
  <c r="L917"/>
  <c r="F1062" s="1"/>
  <c r="J248"/>
  <c r="AK504"/>
  <c r="AK514" s="1"/>
  <c r="DG921" s="1"/>
  <c r="AN1164" s="1"/>
  <c r="R504"/>
  <c r="R514" s="1"/>
  <c r="CN921" s="1"/>
  <c r="AH1066" s="1"/>
  <c r="AK672"/>
  <c r="AE672"/>
  <c r="L672"/>
  <c r="L682" s="1"/>
  <c r="AW927" s="1"/>
  <c r="S1072" s="1"/>
  <c r="T672"/>
  <c r="T682" s="1"/>
  <c r="BE927" s="1"/>
  <c r="U1267" s="1"/>
  <c r="F73"/>
  <c r="AJ73"/>
  <c r="Q73"/>
  <c r="Q83" s="1"/>
  <c r="BA83" s="1"/>
  <c r="AI73"/>
  <c r="Y672"/>
  <c r="R672"/>
  <c r="AL672"/>
  <c r="AL682" s="1"/>
  <c r="BW927" s="1"/>
  <c r="AA1267" s="1"/>
  <c r="H672"/>
  <c r="H682" s="1"/>
  <c r="AS927" s="1"/>
  <c r="Q1267" s="1"/>
  <c r="AG672"/>
  <c r="U73"/>
  <c r="S73"/>
  <c r="S83" s="1"/>
  <c r="BC83" s="1"/>
  <c r="U419"/>
  <c r="U429" s="1"/>
  <c r="BF918" s="1"/>
  <c r="V1063" s="1"/>
  <c r="T419"/>
  <c r="Y276"/>
  <c r="AE276"/>
  <c r="AE286" s="1"/>
  <c r="AE909" s="1"/>
  <c r="L1152" s="1"/>
  <c r="AK276"/>
  <c r="AK286" s="1"/>
  <c r="AK909" s="1"/>
  <c r="N1152" s="1"/>
  <c r="H276"/>
  <c r="R276"/>
  <c r="T276"/>
  <c r="T286" s="1"/>
  <c r="T909" s="1"/>
  <c r="H1249" s="1"/>
  <c r="AD276"/>
  <c r="AD286" s="1"/>
  <c r="AD909" s="1"/>
  <c r="L1054" s="1"/>
  <c r="AF276"/>
  <c r="C276"/>
  <c r="L304"/>
  <c r="L314" s="1"/>
  <c r="L910" s="1"/>
  <c r="F1055" s="1"/>
  <c r="AJ304"/>
  <c r="AJ314" s="1"/>
  <c r="AJ910" s="1"/>
  <c r="N1055" s="1"/>
  <c r="Y304"/>
  <c r="F304"/>
  <c r="AD304"/>
  <c r="AD314" s="1"/>
  <c r="AD910" s="1"/>
  <c r="L1055" s="1"/>
  <c r="X304"/>
  <c r="X314" s="1"/>
  <c r="X910" s="1"/>
  <c r="J1055" s="1"/>
  <c r="AH304"/>
  <c r="AF304"/>
  <c r="C304"/>
  <c r="C314" s="1"/>
  <c r="C910" s="1"/>
  <c r="C1055" s="1"/>
  <c r="S728"/>
  <c r="S738" s="1"/>
  <c r="S929" s="1"/>
  <c r="H1171" s="1"/>
  <c r="AJ728"/>
  <c r="AJ738" s="1"/>
  <c r="BU929" s="1"/>
  <c r="AA1074" s="1"/>
  <c r="AK728"/>
  <c r="AK738" s="1"/>
  <c r="AD728"/>
  <c r="AD738" s="1"/>
  <c r="BO929" s="1"/>
  <c r="Y1074" s="1"/>
  <c r="W728"/>
  <c r="W738" s="1"/>
  <c r="CS929" s="1"/>
  <c r="AI1269" s="1"/>
  <c r="I728"/>
  <c r="I738" s="1"/>
  <c r="L728"/>
  <c r="L738" s="1"/>
  <c r="AG728"/>
  <c r="AG738" s="1"/>
  <c r="BR929" s="1"/>
  <c r="Z1074" s="1"/>
  <c r="X728"/>
  <c r="X738" s="1"/>
  <c r="CT929" s="1"/>
  <c r="AJ1074" s="1"/>
  <c r="K672"/>
  <c r="M672"/>
  <c r="D672"/>
  <c r="D682" s="1"/>
  <c r="D927" s="1"/>
  <c r="C1170" s="1"/>
  <c r="V672"/>
  <c r="V682" s="1"/>
  <c r="V927" s="1"/>
  <c r="I1170" s="1"/>
  <c r="S672"/>
  <c r="S682" s="1"/>
  <c r="S927" s="1"/>
  <c r="H1170" s="1"/>
  <c r="I672"/>
  <c r="I682" s="1"/>
  <c r="I927" s="1"/>
  <c r="E1072" s="1"/>
  <c r="AF672"/>
  <c r="AF682" s="1"/>
  <c r="AF927" s="1"/>
  <c r="L1267" s="1"/>
  <c r="AD73"/>
  <c r="AD83" s="1"/>
  <c r="BN83" s="1"/>
  <c r="AK73"/>
  <c r="AB73"/>
  <c r="D73"/>
  <c r="D83" s="1"/>
  <c r="AN83" s="1"/>
  <c r="Z73"/>
  <c r="Z83" s="1"/>
  <c r="BJ83" s="1"/>
  <c r="AE73"/>
  <c r="J73"/>
  <c r="M73"/>
  <c r="M83" s="1"/>
  <c r="AW83" s="1"/>
  <c r="G672"/>
  <c r="G682" s="1"/>
  <c r="AR927" s="1"/>
  <c r="Q1170" s="1"/>
  <c r="AJ672"/>
  <c r="AJ682" s="1"/>
  <c r="BU927" s="1"/>
  <c r="AA1072" s="1"/>
  <c r="Q784"/>
  <c r="Q794" s="1"/>
  <c r="Q931" s="1"/>
  <c r="G1271" s="1"/>
  <c r="AB784"/>
  <c r="AB794" s="1"/>
  <c r="BM931" s="1"/>
  <c r="X1174" s="1"/>
  <c r="AA784"/>
  <c r="AA794" s="1"/>
  <c r="BL931" s="1"/>
  <c r="X1076" s="1"/>
  <c r="AL784"/>
  <c r="AL794" s="1"/>
  <c r="DH931" s="1"/>
  <c r="AN1271" s="1"/>
  <c r="C784"/>
  <c r="C794" s="1"/>
  <c r="C931" s="1"/>
  <c r="C1076" s="1"/>
  <c r="N784"/>
  <c r="N794" s="1"/>
  <c r="AY931" s="1"/>
  <c r="S1271" s="1"/>
  <c r="Y784"/>
  <c r="Y794" s="1"/>
  <c r="Y931" s="1"/>
  <c r="J1174" s="1"/>
  <c r="AB276"/>
  <c r="AL276"/>
  <c r="E276"/>
  <c r="E286" s="1"/>
  <c r="E909" s="1"/>
  <c r="C1249" s="1"/>
  <c r="K276"/>
  <c r="K286" s="1"/>
  <c r="K909" s="1"/>
  <c r="E1249" s="1"/>
  <c r="Q276"/>
  <c r="W276"/>
  <c r="AC276"/>
  <c r="AC286" s="1"/>
  <c r="AC909" s="1"/>
  <c r="K1249" s="1"/>
  <c r="AI276"/>
  <c r="AI286" s="1"/>
  <c r="AI909" s="1"/>
  <c r="M1249" s="1"/>
  <c r="J276"/>
  <c r="V304"/>
  <c r="G304"/>
  <c r="G314" s="1"/>
  <c r="G910" s="1"/>
  <c r="D1153" s="1"/>
  <c r="AE304"/>
  <c r="AE314" s="1"/>
  <c r="AE910" s="1"/>
  <c r="L1153" s="1"/>
  <c r="T304"/>
  <c r="U304"/>
  <c r="AA304"/>
  <c r="AA314" s="1"/>
  <c r="AA910" s="1"/>
  <c r="K1055" s="1"/>
  <c r="AC304"/>
  <c r="AC314" s="1"/>
  <c r="AC910" s="1"/>
  <c r="K1250" s="1"/>
  <c r="AI304"/>
  <c r="J304"/>
  <c r="G728"/>
  <c r="G738" s="1"/>
  <c r="CC929" s="1"/>
  <c r="AD1171" s="1"/>
  <c r="AH728"/>
  <c r="AH738" s="1"/>
  <c r="DD929" s="1"/>
  <c r="AM1171" s="1"/>
  <c r="D728"/>
  <c r="D738" s="1"/>
  <c r="K728"/>
  <c r="K738" s="1"/>
  <c r="AF728"/>
  <c r="AF738" s="1"/>
  <c r="BQ929" s="1"/>
  <c r="Y1269" s="1"/>
  <c r="AI728"/>
  <c r="AI738" s="1"/>
  <c r="AI929" s="1"/>
  <c r="M1269" s="1"/>
  <c r="J728"/>
  <c r="J738" s="1"/>
  <c r="U728"/>
  <c r="U738" s="1"/>
  <c r="V728"/>
  <c r="V738" s="1"/>
  <c r="BG929" s="1"/>
  <c r="V1171" s="1"/>
  <c r="F672"/>
  <c r="F682" s="1"/>
  <c r="CB927" s="1"/>
  <c r="AD1072" s="1"/>
  <c r="Z672"/>
  <c r="AA672"/>
  <c r="J672"/>
  <c r="J682" s="1"/>
  <c r="CF927" s="1"/>
  <c r="AE1170" s="1"/>
  <c r="N672"/>
  <c r="N682" s="1"/>
  <c r="AY927" s="1"/>
  <c r="S1267" s="1"/>
  <c r="AH672"/>
  <c r="L73"/>
  <c r="R73"/>
  <c r="R83" s="1"/>
  <c r="BB83" s="1"/>
  <c r="I73"/>
  <c r="I83" s="1"/>
  <c r="AS83" s="1"/>
  <c r="P73"/>
  <c r="H73"/>
  <c r="N73"/>
  <c r="N83" s="1"/>
  <c r="AX83" s="1"/>
  <c r="G73"/>
  <c r="G83" s="1"/>
  <c r="AQ83" s="1"/>
  <c r="AL73"/>
  <c r="T73"/>
  <c r="AF73"/>
  <c r="AF83" s="1"/>
  <c r="BP83" s="1"/>
  <c r="U672"/>
  <c r="U682" s="1"/>
  <c r="U927" s="1"/>
  <c r="I1072" s="1"/>
  <c r="AC672"/>
  <c r="AC682" s="1"/>
  <c r="CY927" s="1"/>
  <c r="AK1267" s="1"/>
  <c r="AC784"/>
  <c r="AC794" s="1"/>
  <c r="CY931" s="1"/>
  <c r="AK1271" s="1"/>
  <c r="E784"/>
  <c r="E794" s="1"/>
  <c r="AP931" s="1"/>
  <c r="P1271" s="1"/>
  <c r="J784"/>
  <c r="J794" s="1"/>
  <c r="J931" s="1"/>
  <c r="E1174" s="1"/>
  <c r="I784"/>
  <c r="I794" s="1"/>
  <c r="CE931" s="1"/>
  <c r="AE1076" s="1"/>
  <c r="AG784"/>
  <c r="AG794" s="1"/>
  <c r="DC931" s="1"/>
  <c r="AM1076" s="1"/>
  <c r="Z784"/>
  <c r="Z794" s="1"/>
  <c r="BK931" s="1"/>
  <c r="W1271" s="1"/>
  <c r="AK784"/>
  <c r="AK794" s="1"/>
  <c r="BV931" s="1"/>
  <c r="AA1174" s="1"/>
  <c r="AG917"/>
  <c r="M1062" s="1"/>
  <c r="L276"/>
  <c r="V276"/>
  <c r="V286" s="1"/>
  <c r="V909" s="1"/>
  <c r="I1152" s="1"/>
  <c r="X276"/>
  <c r="X286" s="1"/>
  <c r="X909" s="1"/>
  <c r="J1054" s="1"/>
  <c r="AH276"/>
  <c r="AJ276"/>
  <c r="G276"/>
  <c r="G286" s="1"/>
  <c r="G909" s="1"/>
  <c r="D1152" s="1"/>
  <c r="M276"/>
  <c r="M286" s="1"/>
  <c r="M909" s="1"/>
  <c r="F1152" s="1"/>
  <c r="S276"/>
  <c r="I304"/>
  <c r="AG304"/>
  <c r="AG314" s="1"/>
  <c r="AG910" s="1"/>
  <c r="M1055" s="1"/>
  <c r="N304"/>
  <c r="AL304"/>
  <c r="W304"/>
  <c r="E304"/>
  <c r="E314" s="1"/>
  <c r="E910" s="1"/>
  <c r="C1250" s="1"/>
  <c r="K304"/>
  <c r="K314" s="1"/>
  <c r="K910" s="1"/>
  <c r="E1250" s="1"/>
  <c r="M304"/>
  <c r="M728"/>
  <c r="M738" s="1"/>
  <c r="R728"/>
  <c r="R738" s="1"/>
  <c r="CN929" s="1"/>
  <c r="AH1074" s="1"/>
  <c r="AE728"/>
  <c r="AE738" s="1"/>
  <c r="DA929" s="1"/>
  <c r="AL1171" s="1"/>
  <c r="Q728"/>
  <c r="Q738" s="1"/>
  <c r="P728"/>
  <c r="P738" s="1"/>
  <c r="C728"/>
  <c r="C738" s="1"/>
  <c r="AN929" s="1"/>
  <c r="P1074" s="1"/>
  <c r="AB728"/>
  <c r="AB738" s="1"/>
  <c r="AB929" s="1"/>
  <c r="K1171" s="1"/>
  <c r="AA728"/>
  <c r="AA738" s="1"/>
  <c r="Q672"/>
  <c r="E672"/>
  <c r="E682" s="1"/>
  <c r="E927" s="1"/>
  <c r="C1267" s="1"/>
  <c r="C672"/>
  <c r="C682" s="1"/>
  <c r="BY927" s="1"/>
  <c r="AC1072" s="1"/>
  <c r="AB672"/>
  <c r="AI672"/>
  <c r="O672"/>
  <c r="O682" s="1"/>
  <c r="AZ927" s="1"/>
  <c r="T1072" s="1"/>
  <c r="X672"/>
  <c r="X682" s="1"/>
  <c r="CT927" s="1"/>
  <c r="AJ1072" s="1"/>
  <c r="AH73"/>
  <c r="AG73"/>
  <c r="O73"/>
  <c r="O83" s="1"/>
  <c r="AY83" s="1"/>
  <c r="E73"/>
  <c r="E83" s="1"/>
  <c r="AO83" s="1"/>
  <c r="AA73"/>
  <c r="Y73"/>
  <c r="W73"/>
  <c r="W83" s="1"/>
  <c r="BG83" s="1"/>
  <c r="P672"/>
  <c r="P682" s="1"/>
  <c r="P927" s="1"/>
  <c r="G1170" s="1"/>
  <c r="AD672"/>
  <c r="W784"/>
  <c r="AH784"/>
  <c r="AH794" s="1"/>
  <c r="DD931" s="1"/>
  <c r="AM1174" s="1"/>
  <c r="D784"/>
  <c r="D794" s="1"/>
  <c r="AO931" s="1"/>
  <c r="P1174" s="1"/>
  <c r="O784"/>
  <c r="T784"/>
  <c r="AE784"/>
  <c r="AE794" s="1"/>
  <c r="AE931" s="1"/>
  <c r="L1174" s="1"/>
  <c r="AJ248"/>
  <c r="G248"/>
  <c r="AR917"/>
  <c r="Q1160" s="1"/>
  <c r="S248"/>
  <c r="S258" s="1"/>
  <c r="BC258" s="1"/>
  <c r="K504"/>
  <c r="K514" s="1"/>
  <c r="AV921" s="1"/>
  <c r="R1261" s="1"/>
  <c r="N504"/>
  <c r="N514" s="1"/>
  <c r="AY921" s="1"/>
  <c r="G504"/>
  <c r="G514" s="1"/>
  <c r="CC921" s="1"/>
  <c r="AD1164" s="1"/>
  <c r="M504"/>
  <c r="M514" s="1"/>
  <c r="CI921" s="1"/>
  <c r="AF1164" s="1"/>
  <c r="X917"/>
  <c r="J1062" s="1"/>
  <c r="X756"/>
  <c r="O644"/>
  <c r="O654" s="1"/>
  <c r="AF333"/>
  <c r="AF343" s="1"/>
  <c r="BQ915" s="1"/>
  <c r="Y1255" s="1"/>
  <c r="AI644"/>
  <c r="AI654" s="1"/>
  <c r="BT926" s="1"/>
  <c r="Z1266" s="1"/>
  <c r="Q756"/>
  <c r="F333"/>
  <c r="F343" s="1"/>
  <c r="I644"/>
  <c r="I654" s="1"/>
  <c r="CE926" s="1"/>
  <c r="AE1071" s="1"/>
  <c r="C917"/>
  <c r="C1062" s="1"/>
  <c r="AL419"/>
  <c r="R419"/>
  <c r="X419"/>
  <c r="X429" s="1"/>
  <c r="CT918" s="1"/>
  <c r="AJ1063" s="1"/>
  <c r="K812"/>
  <c r="K822" s="1"/>
  <c r="AV932" s="1"/>
  <c r="R1272" s="1"/>
  <c r="C419"/>
  <c r="O419"/>
  <c r="V419"/>
  <c r="V429" s="1"/>
  <c r="V918" s="1"/>
  <c r="I1161" s="1"/>
  <c r="D419"/>
  <c r="D429" s="1"/>
  <c r="D918" s="1"/>
  <c r="C1161" s="1"/>
  <c r="Z419"/>
  <c r="S419"/>
  <c r="J419"/>
  <c r="J429" s="1"/>
  <c r="CF918" s="1"/>
  <c r="AE1161" s="1"/>
  <c r="AB248"/>
  <c r="AB258" s="1"/>
  <c r="BL258" s="1"/>
  <c r="F248"/>
  <c r="AH248"/>
  <c r="U248"/>
  <c r="U258" s="1"/>
  <c r="BE258" s="1"/>
  <c r="AD248"/>
  <c r="AD258" s="1"/>
  <c r="BN258" s="1"/>
  <c r="CC917"/>
  <c r="AD1160" s="1"/>
  <c r="AL248"/>
  <c r="AC248"/>
  <c r="AC258" s="1"/>
  <c r="BM258" s="1"/>
  <c r="W248"/>
  <c r="W258" s="1"/>
  <c r="BG258" s="1"/>
  <c r="D248"/>
  <c r="V248"/>
  <c r="T248"/>
  <c r="T258" s="1"/>
  <c r="BD258" s="1"/>
  <c r="C248"/>
  <c r="C258" s="1"/>
  <c r="AM258" s="1"/>
  <c r="AA248"/>
  <c r="AE917"/>
  <c r="L1160" s="1"/>
  <c r="Y248"/>
  <c r="Y258" s="1"/>
  <c r="BI258" s="1"/>
  <c r="Q248"/>
  <c r="Q258" s="1"/>
  <c r="BA258" s="1"/>
  <c r="E248"/>
  <c r="N248"/>
  <c r="AF248"/>
  <c r="AF258" s="1"/>
  <c r="BP258" s="1"/>
  <c r="U588"/>
  <c r="U598" s="1"/>
  <c r="CQ924" s="1"/>
  <c r="AI1069" s="1"/>
  <c r="AG588"/>
  <c r="AG598" s="1"/>
  <c r="DC924" s="1"/>
  <c r="AM1069" s="1"/>
  <c r="H333"/>
  <c r="H343" s="1"/>
  <c r="CD915" s="1"/>
  <c r="AD1255" s="1"/>
  <c r="M333"/>
  <c r="M343" s="1"/>
  <c r="M915" s="1"/>
  <c r="F1158" s="1"/>
  <c r="AH333"/>
  <c r="AH343" s="1"/>
  <c r="BS915" s="1"/>
  <c r="Z1158" s="1"/>
  <c r="AG644"/>
  <c r="AG654" s="1"/>
  <c r="U644"/>
  <c r="U654" s="1"/>
  <c r="EB926" s="1"/>
  <c r="AV1071" s="1"/>
  <c r="F588"/>
  <c r="F598" s="1"/>
  <c r="DM924" s="1"/>
  <c r="AQ1069" s="1"/>
  <c r="AC588"/>
  <c r="AC598" s="1"/>
  <c r="CY924" s="1"/>
  <c r="AK1264" s="1"/>
  <c r="W756"/>
  <c r="AF756"/>
  <c r="AF766" s="1"/>
  <c r="BQ930" s="1"/>
  <c r="Y1270" s="1"/>
  <c r="Q333"/>
  <c r="Q343" s="1"/>
  <c r="CM915" s="1"/>
  <c r="AG1255" s="1"/>
  <c r="Y333"/>
  <c r="Y343" s="1"/>
  <c r="CU915" s="1"/>
  <c r="AJ1158" s="1"/>
  <c r="V644"/>
  <c r="V654" s="1"/>
  <c r="AA644"/>
  <c r="AA654" s="1"/>
  <c r="CW926" s="1"/>
  <c r="AK1071" s="1"/>
  <c r="H588"/>
  <c r="H598" s="1"/>
  <c r="H924" s="1"/>
  <c r="D1264" s="1"/>
  <c r="G588"/>
  <c r="G598" s="1"/>
  <c r="DN924" s="1"/>
  <c r="AQ1167" s="1"/>
  <c r="U756"/>
  <c r="W333"/>
  <c r="W343" s="1"/>
  <c r="W915" s="1"/>
  <c r="I1255" s="1"/>
  <c r="AE333"/>
  <c r="AE343" s="1"/>
  <c r="BP915" s="1"/>
  <c r="Y1158" s="1"/>
  <c r="N644"/>
  <c r="N654" s="1"/>
  <c r="N926" s="1"/>
  <c r="F1266" s="1"/>
  <c r="AC644"/>
  <c r="AC654" s="1"/>
  <c r="O588"/>
  <c r="O598" s="1"/>
  <c r="DV924" s="1"/>
  <c r="AT1069" s="1"/>
  <c r="Y756"/>
  <c r="Y766" s="1"/>
  <c r="BJ930" s="1"/>
  <c r="W1173" s="1"/>
  <c r="S756"/>
  <c r="S766" s="1"/>
  <c r="CO930" s="1"/>
  <c r="AH1173" s="1"/>
  <c r="AL812"/>
  <c r="AL822" s="1"/>
  <c r="AL932" s="1"/>
  <c r="N1272" s="1"/>
  <c r="BV917"/>
  <c r="AA1160" s="1"/>
  <c r="AC333"/>
  <c r="AC343" s="1"/>
  <c r="BN915" s="1"/>
  <c r="X1255" s="1"/>
  <c r="K333"/>
  <c r="K343" s="1"/>
  <c r="CG915" s="1"/>
  <c r="AE1255" s="1"/>
  <c r="AJ333"/>
  <c r="AJ343" s="1"/>
  <c r="BU915" s="1"/>
  <c r="AA1060" s="1"/>
  <c r="G333"/>
  <c r="G343" s="1"/>
  <c r="G915" s="1"/>
  <c r="D1158" s="1"/>
  <c r="AI333"/>
  <c r="AI343" s="1"/>
  <c r="BT915" s="1"/>
  <c r="Z1255" s="1"/>
  <c r="P333"/>
  <c r="P343" s="1"/>
  <c r="BA915" s="1"/>
  <c r="T1158" s="1"/>
  <c r="I333"/>
  <c r="I343" s="1"/>
  <c r="AT915" s="1"/>
  <c r="R1060" s="1"/>
  <c r="O333"/>
  <c r="O343" s="1"/>
  <c r="CK915" s="1"/>
  <c r="AG1060" s="1"/>
  <c r="AK333"/>
  <c r="AK343" s="1"/>
  <c r="BV915" s="1"/>
  <c r="AA1158" s="1"/>
  <c r="CN930"/>
  <c r="AH1075" s="1"/>
  <c r="L644"/>
  <c r="L654" s="1"/>
  <c r="DS926" s="1"/>
  <c r="AS1071" s="1"/>
  <c r="AJ644"/>
  <c r="AJ654" s="1"/>
  <c r="BU926" s="1"/>
  <c r="AA1071" s="1"/>
  <c r="Y644"/>
  <c r="Y654" s="1"/>
  <c r="CU926" s="1"/>
  <c r="AJ1169" s="1"/>
  <c r="Q644"/>
  <c r="Q654" s="1"/>
  <c r="CM926" s="1"/>
  <c r="AG1266" s="1"/>
  <c r="AH644"/>
  <c r="AH654" s="1"/>
  <c r="DD926" s="1"/>
  <c r="AM1169" s="1"/>
  <c r="E644"/>
  <c r="E654" s="1"/>
  <c r="CA926" s="1"/>
  <c r="AC1266" s="1"/>
  <c r="K644"/>
  <c r="K654" s="1"/>
  <c r="K926" s="1"/>
  <c r="E1266" s="1"/>
  <c r="M644"/>
  <c r="M654" s="1"/>
  <c r="CI926" s="1"/>
  <c r="AF1169" s="1"/>
  <c r="S644"/>
  <c r="S654" s="1"/>
  <c r="DZ926" s="1"/>
  <c r="AU1169" s="1"/>
  <c r="J917"/>
  <c r="E1160" s="1"/>
  <c r="C588"/>
  <c r="C598" s="1"/>
  <c r="DJ924" s="1"/>
  <c r="AP1069" s="1"/>
  <c r="Q588"/>
  <c r="Q598" s="1"/>
  <c r="BB924" s="1"/>
  <c r="T1264" s="1"/>
  <c r="AK588"/>
  <c r="AK598" s="1"/>
  <c r="ER924" s="1"/>
  <c r="BA1167" s="1"/>
  <c r="AL588"/>
  <c r="X588"/>
  <c r="X598" s="1"/>
  <c r="BI924" s="1"/>
  <c r="W1069" s="1"/>
  <c r="L588"/>
  <c r="L598" s="1"/>
  <c r="L924" s="1"/>
  <c r="F1069" s="1"/>
  <c r="AD588"/>
  <c r="AD598" s="1"/>
  <c r="CZ924" s="1"/>
  <c r="AL1069" s="1"/>
  <c r="L756"/>
  <c r="L766" s="1"/>
  <c r="CH930" s="1"/>
  <c r="AF1075" s="1"/>
  <c r="O756"/>
  <c r="O766" s="1"/>
  <c r="O930" s="1"/>
  <c r="G1075" s="1"/>
  <c r="I756"/>
  <c r="I766" s="1"/>
  <c r="CE930" s="1"/>
  <c r="AE1075" s="1"/>
  <c r="N756"/>
  <c r="H756"/>
  <c r="H766" s="1"/>
  <c r="H930" s="1"/>
  <c r="D1270" s="1"/>
  <c r="G756"/>
  <c r="G766" s="1"/>
  <c r="CC930" s="1"/>
  <c r="AD1173" s="1"/>
  <c r="P756"/>
  <c r="P766" s="1"/>
  <c r="P930" s="1"/>
  <c r="G1173" s="1"/>
  <c r="AE756"/>
  <c r="AE766" s="1"/>
  <c r="AE930" s="1"/>
  <c r="L1173" s="1"/>
  <c r="BT917"/>
  <c r="Z1257" s="1"/>
  <c r="U333"/>
  <c r="U343" s="1"/>
  <c r="U915" s="1"/>
  <c r="I1060" s="1"/>
  <c r="R333"/>
  <c r="R343" s="1"/>
  <c r="R915" s="1"/>
  <c r="H1060" s="1"/>
  <c r="T333"/>
  <c r="T343" s="1"/>
  <c r="CP915" s="1"/>
  <c r="AH1255" s="1"/>
  <c r="AD333"/>
  <c r="AD343" s="1"/>
  <c r="CZ915" s="1"/>
  <c r="AL1060" s="1"/>
  <c r="C333"/>
  <c r="C343" s="1"/>
  <c r="C915" s="1"/>
  <c r="C1060" s="1"/>
  <c r="S333"/>
  <c r="S343" s="1"/>
  <c r="BD915" s="1"/>
  <c r="U1158" s="1"/>
  <c r="AB333"/>
  <c r="AB343" s="1"/>
  <c r="CX915" s="1"/>
  <c r="AK1158" s="1"/>
  <c r="AL333"/>
  <c r="AL343" s="1"/>
  <c r="BW915" s="1"/>
  <c r="AA1255" s="1"/>
  <c r="E333"/>
  <c r="E343" s="1"/>
  <c r="AP915" s="1"/>
  <c r="P1255" s="1"/>
  <c r="DD917"/>
  <c r="AM1160" s="1"/>
  <c r="G644"/>
  <c r="G654" s="1"/>
  <c r="G926" s="1"/>
  <c r="D1169" s="1"/>
  <c r="D644"/>
  <c r="D654" s="1"/>
  <c r="AO926" s="1"/>
  <c r="P1169" s="1"/>
  <c r="AB644"/>
  <c r="AB654" s="1"/>
  <c r="BM926" s="1"/>
  <c r="X1169" s="1"/>
  <c r="T644"/>
  <c r="T654" s="1"/>
  <c r="CP926" s="1"/>
  <c r="AH1266" s="1"/>
  <c r="R644"/>
  <c r="R654" s="1"/>
  <c r="CN926" s="1"/>
  <c r="AH1071" s="1"/>
  <c r="X644"/>
  <c r="X654" s="1"/>
  <c r="X926" s="1"/>
  <c r="J1071" s="1"/>
  <c r="Z644"/>
  <c r="Z654" s="1"/>
  <c r="BK926" s="1"/>
  <c r="W1266" s="1"/>
  <c r="AF644"/>
  <c r="AF654" s="1"/>
  <c r="BQ926" s="1"/>
  <c r="Y1266" s="1"/>
  <c r="C644"/>
  <c r="C654" s="1"/>
  <c r="DJ926" s="1"/>
  <c r="AP1071" s="1"/>
  <c r="AF588"/>
  <c r="AF598" s="1"/>
  <c r="AF924" s="1"/>
  <c r="L1264" s="1"/>
  <c r="Y588"/>
  <c r="Y598" s="1"/>
  <c r="BJ924" s="1"/>
  <c r="W1167" s="1"/>
  <c r="S588"/>
  <c r="S598" s="1"/>
  <c r="DZ924" s="1"/>
  <c r="AU1167" s="1"/>
  <c r="N588"/>
  <c r="N598" s="1"/>
  <c r="AY924" s="1"/>
  <c r="S1264" s="1"/>
  <c r="R588"/>
  <c r="R598" s="1"/>
  <c r="BC924" s="1"/>
  <c r="U1069" s="1"/>
  <c r="W588"/>
  <c r="W598" s="1"/>
  <c r="W924" s="1"/>
  <c r="I1264" s="1"/>
  <c r="E756"/>
  <c r="E766" s="1"/>
  <c r="CA930" s="1"/>
  <c r="AC1270" s="1"/>
  <c r="C756"/>
  <c r="C766" s="1"/>
  <c r="AN930" s="1"/>
  <c r="P1075" s="1"/>
  <c r="D756"/>
  <c r="D766" s="1"/>
  <c r="D930" s="1"/>
  <c r="C1173" s="1"/>
  <c r="AK756"/>
  <c r="AK766" s="1"/>
  <c r="BV930" s="1"/>
  <c r="AA1173" s="1"/>
  <c r="AJ756"/>
  <c r="AJ766" s="1"/>
  <c r="BU930" s="1"/>
  <c r="AA1075" s="1"/>
  <c r="AI756"/>
  <c r="AI766" s="1"/>
  <c r="DE930" s="1"/>
  <c r="AM1270" s="1"/>
  <c r="AD756"/>
  <c r="AD766" s="1"/>
  <c r="CZ930" s="1"/>
  <c r="AL1075" s="1"/>
  <c r="AH756"/>
  <c r="AH766" s="1"/>
  <c r="AH930" s="1"/>
  <c r="M1173" s="1"/>
  <c r="AI917"/>
  <c r="M1257" s="1"/>
  <c r="X333"/>
  <c r="X343" s="1"/>
  <c r="BI915" s="1"/>
  <c r="W1060" s="1"/>
  <c r="AG333"/>
  <c r="AG343" s="1"/>
  <c r="DC915" s="1"/>
  <c r="AM1060" s="1"/>
  <c r="D333"/>
  <c r="D343" s="1"/>
  <c r="D915" s="1"/>
  <c r="C1158" s="1"/>
  <c r="N333"/>
  <c r="N343" s="1"/>
  <c r="CJ915" s="1"/>
  <c r="AF1255" s="1"/>
  <c r="J333"/>
  <c r="J343" s="1"/>
  <c r="AU915" s="1"/>
  <c r="R1158" s="1"/>
  <c r="Z333"/>
  <c r="Z343" s="1"/>
  <c r="CV915" s="1"/>
  <c r="AJ1255" s="1"/>
  <c r="L333"/>
  <c r="L343" s="1"/>
  <c r="CH915" s="1"/>
  <c r="AF1060" s="1"/>
  <c r="V333"/>
  <c r="V343" s="1"/>
  <c r="BG915" s="1"/>
  <c r="V1158" s="1"/>
  <c r="DB917"/>
  <c r="AL1257" s="1"/>
  <c r="F644"/>
  <c r="F654" s="1"/>
  <c r="AQ926" s="1"/>
  <c r="Q1071" s="1"/>
  <c r="AD644"/>
  <c r="AD654" s="1"/>
  <c r="BO926" s="1"/>
  <c r="Y1071" s="1"/>
  <c r="AL644"/>
  <c r="AL654" s="1"/>
  <c r="ES926" s="1"/>
  <c r="BA1266" s="1"/>
  <c r="AE644"/>
  <c r="AE654" s="1"/>
  <c r="BP926" s="1"/>
  <c r="Y1169" s="1"/>
  <c r="W644"/>
  <c r="W654" s="1"/>
  <c r="BH926" s="1"/>
  <c r="V1266" s="1"/>
  <c r="AK644"/>
  <c r="AK654" s="1"/>
  <c r="BV926" s="1"/>
  <c r="AA1169" s="1"/>
  <c r="H644"/>
  <c r="H654" s="1"/>
  <c r="AS926" s="1"/>
  <c r="Q1266" s="1"/>
  <c r="J644"/>
  <c r="J654" s="1"/>
  <c r="DQ926" s="1"/>
  <c r="AR1169" s="1"/>
  <c r="K917"/>
  <c r="E1257" s="1"/>
  <c r="Z588"/>
  <c r="Z598" s="1"/>
  <c r="EG924" s="1"/>
  <c r="AW1264" s="1"/>
  <c r="AJ588"/>
  <c r="AJ598" s="1"/>
  <c r="EQ924" s="1"/>
  <c r="M588"/>
  <c r="M598" s="1"/>
  <c r="DT924" s="1"/>
  <c r="AS1167" s="1"/>
  <c r="V588"/>
  <c r="V598" s="1"/>
  <c r="EC924" s="1"/>
  <c r="AV1167" s="1"/>
  <c r="AI588"/>
  <c r="AI598" s="1"/>
  <c r="DE924" s="1"/>
  <c r="AM1264" s="1"/>
  <c r="AE588"/>
  <c r="AE598" s="1"/>
  <c r="EL924" s="1"/>
  <c r="AY1167" s="1"/>
  <c r="F756"/>
  <c r="F766" s="1"/>
  <c r="AQ930" s="1"/>
  <c r="Q1075" s="1"/>
  <c r="AG756"/>
  <c r="AG766" s="1"/>
  <c r="DC930" s="1"/>
  <c r="AM1075" s="1"/>
  <c r="AC756"/>
  <c r="AC766" s="1"/>
  <c r="CY930" s="1"/>
  <c r="AK1270" s="1"/>
  <c r="Z756"/>
  <c r="Z766" s="1"/>
  <c r="Z930" s="1"/>
  <c r="J1270" s="1"/>
  <c r="T756"/>
  <c r="T766" s="1"/>
  <c r="T930" s="1"/>
  <c r="H1270" s="1"/>
  <c r="AB756"/>
  <c r="AB766" s="1"/>
  <c r="CX930" s="1"/>
  <c r="AK1173" s="1"/>
  <c r="AA756"/>
  <c r="AA766" s="1"/>
  <c r="CW930" s="1"/>
  <c r="AK1075" s="1"/>
  <c r="J756"/>
  <c r="J766" s="1"/>
  <c r="AU930" s="1"/>
  <c r="R1173" s="1"/>
  <c r="BR917"/>
  <c r="Z1062" s="1"/>
  <c r="AN917"/>
  <c r="P1062" s="1"/>
  <c r="CZ917"/>
  <c r="AL1062" s="1"/>
  <c r="BC917"/>
  <c r="U1062" s="1"/>
  <c r="AK917"/>
  <c r="N1160" s="1"/>
  <c r="BI917"/>
  <c r="W1062" s="1"/>
  <c r="BC930"/>
  <c r="U1075" s="1"/>
  <c r="AF917"/>
  <c r="L1257" s="1"/>
  <c r="BS917"/>
  <c r="Z1160" s="1"/>
  <c r="U917"/>
  <c r="I1062" s="1"/>
  <c r="CF917"/>
  <c r="AE1160" s="1"/>
  <c r="BF917"/>
  <c r="V1062" s="1"/>
  <c r="AL931"/>
  <c r="N1271" s="1"/>
  <c r="CG917"/>
  <c r="AE1257" s="1"/>
  <c r="CO927"/>
  <c r="AH1170" s="1"/>
  <c r="DA917"/>
  <c r="AL1160" s="1"/>
  <c r="DH917"/>
  <c r="AN1257" s="1"/>
  <c r="CJ917"/>
  <c r="AF1257" s="1"/>
  <c r="AX917"/>
  <c r="S1160" s="1"/>
  <c r="O917"/>
  <c r="G1062" s="1"/>
  <c r="CI917"/>
  <c r="AF1160" s="1"/>
  <c r="BW917"/>
  <c r="AA1257" s="1"/>
  <c r="N917"/>
  <c r="F1257" s="1"/>
  <c r="V756"/>
  <c r="V766" s="1"/>
  <c r="CR930" s="1"/>
  <c r="AI1173" s="1"/>
  <c r="AL756"/>
  <c r="AL766" s="1"/>
  <c r="DH930" s="1"/>
  <c r="AN1270" s="1"/>
  <c r="M756"/>
  <c r="M766" s="1"/>
  <c r="AX930" s="1"/>
  <c r="S1173" s="1"/>
  <c r="DA930"/>
  <c r="AL1173" s="1"/>
  <c r="BW931"/>
  <c r="AA1271" s="1"/>
  <c r="AN931"/>
  <c r="P1076" s="1"/>
  <c r="O560"/>
  <c r="O570" s="1"/>
  <c r="J560"/>
  <c r="J570" s="1"/>
  <c r="AK560"/>
  <c r="AK570" s="1"/>
  <c r="AK923" s="1"/>
  <c r="N1166" s="1"/>
  <c r="AF560"/>
  <c r="AD560"/>
  <c r="AD570" s="1"/>
  <c r="BO923" s="1"/>
  <c r="Y1068" s="1"/>
  <c r="S560"/>
  <c r="S570" s="1"/>
  <c r="BD923" s="1"/>
  <c r="U1166" s="1"/>
  <c r="E419"/>
  <c r="E429" s="1"/>
  <c r="E918" s="1"/>
  <c r="C1258" s="1"/>
  <c r="AC419"/>
  <c r="AC429" s="1"/>
  <c r="CY918" s="1"/>
  <c r="AK1258" s="1"/>
  <c r="AH419"/>
  <c r="AH429" s="1"/>
  <c r="DD918" s="1"/>
  <c r="AM1161" s="1"/>
  <c r="I419"/>
  <c r="I429" s="1"/>
  <c r="I918" s="1"/>
  <c r="E1063" s="1"/>
  <c r="Q419"/>
  <c r="Q429" s="1"/>
  <c r="BB918" s="1"/>
  <c r="T1258" s="1"/>
  <c r="L419"/>
  <c r="L429" s="1"/>
  <c r="L918" s="1"/>
  <c r="F1063" s="1"/>
  <c r="AH560"/>
  <c r="AH570" s="1"/>
  <c r="EO923" s="1"/>
  <c r="AZ1166" s="1"/>
  <c r="E504"/>
  <c r="E514" s="1"/>
  <c r="CA921" s="1"/>
  <c r="AC1261" s="1"/>
  <c r="AI504"/>
  <c r="AI514" s="1"/>
  <c r="AI921" s="1"/>
  <c r="M1261" s="1"/>
  <c r="H504"/>
  <c r="C504"/>
  <c r="C514" s="1"/>
  <c r="AN921" s="1"/>
  <c r="P1066" s="1"/>
  <c r="AJ504"/>
  <c r="L504"/>
  <c r="L514" s="1"/>
  <c r="AW921" s="1"/>
  <c r="S941" s="1"/>
  <c r="AI560"/>
  <c r="AE812"/>
  <c r="AE822" s="1"/>
  <c r="DA932" s="1"/>
  <c r="AL1175" s="1"/>
  <c r="O504"/>
  <c r="O514" s="1"/>
  <c r="CU931"/>
  <c r="AJ1174" s="1"/>
  <c r="CY917"/>
  <c r="AK1257" s="1"/>
  <c r="AA560"/>
  <c r="AA570" s="1"/>
  <c r="EH923" s="1"/>
  <c r="AX1068" s="1"/>
  <c r="AL560"/>
  <c r="AL570" s="1"/>
  <c r="AL923" s="1"/>
  <c r="N1263" s="1"/>
  <c r="N560"/>
  <c r="N570" s="1"/>
  <c r="AY923" s="1"/>
  <c r="S1263" s="1"/>
  <c r="Y560"/>
  <c r="Y570" s="1"/>
  <c r="BJ923" s="1"/>
  <c r="W1166" s="1"/>
  <c r="G560"/>
  <c r="G570" s="1"/>
  <c r="DN923" s="1"/>
  <c r="AQ1166" s="1"/>
  <c r="R560"/>
  <c r="R570" s="1"/>
  <c r="DY923" s="1"/>
  <c r="AU1068" s="1"/>
  <c r="L560"/>
  <c r="L570" s="1"/>
  <c r="L923" s="1"/>
  <c r="F1068" s="1"/>
  <c r="AG419"/>
  <c r="AG429" s="1"/>
  <c r="AG918" s="1"/>
  <c r="M1063" s="1"/>
  <c r="AB419"/>
  <c r="AB429" s="1"/>
  <c r="BM918" s="1"/>
  <c r="X1161" s="1"/>
  <c r="AD419"/>
  <c r="AD429" s="1"/>
  <c r="AD918" s="1"/>
  <c r="L1063" s="1"/>
  <c r="AK419"/>
  <c r="AK429" s="1"/>
  <c r="DG918" s="1"/>
  <c r="AN1161" s="1"/>
  <c r="AF419"/>
  <c r="AF429" s="1"/>
  <c r="BQ918" s="1"/>
  <c r="Y1258" s="1"/>
  <c r="H419"/>
  <c r="H429" s="1"/>
  <c r="H918" s="1"/>
  <c r="D1258" s="1"/>
  <c r="V560"/>
  <c r="V570" s="1"/>
  <c r="EC923" s="1"/>
  <c r="AV1166" s="1"/>
  <c r="Q560"/>
  <c r="Q570" s="1"/>
  <c r="BB923" s="1"/>
  <c r="T1263" s="1"/>
  <c r="Q504"/>
  <c r="AB504"/>
  <c r="AB514" s="1"/>
  <c r="T504"/>
  <c r="AE504"/>
  <c r="AE514" s="1"/>
  <c r="DA921" s="1"/>
  <c r="AL1164" s="1"/>
  <c r="Z504"/>
  <c r="X504"/>
  <c r="X514" s="1"/>
  <c r="CT921" s="1"/>
  <c r="AJ1066" s="1"/>
  <c r="S504"/>
  <c r="S514" s="1"/>
  <c r="BD921" s="1"/>
  <c r="U1164" s="1"/>
  <c r="Q812"/>
  <c r="Q822" s="1"/>
  <c r="Q932" s="1"/>
  <c r="G1272" s="1"/>
  <c r="V812"/>
  <c r="V822" s="1"/>
  <c r="BG932" s="1"/>
  <c r="V1175" s="1"/>
  <c r="CE927"/>
  <c r="AE1072" s="1"/>
  <c r="AT927"/>
  <c r="R1072" s="1"/>
  <c r="P812"/>
  <c r="P822" s="1"/>
  <c r="BA932" s="1"/>
  <c r="T1175" s="1"/>
  <c r="N812"/>
  <c r="N822" s="1"/>
  <c r="AY932" s="1"/>
  <c r="S1272" s="1"/>
  <c r="I504"/>
  <c r="I514" s="1"/>
  <c r="I921" s="1"/>
  <c r="E1066" s="1"/>
  <c r="T588"/>
  <c r="T598" s="1"/>
  <c r="BE924" s="1"/>
  <c r="U1264" s="1"/>
  <c r="AH161"/>
  <c r="AH171" s="1"/>
  <c r="BR171" s="1"/>
  <c r="M931"/>
  <c r="F1174" s="1"/>
  <c r="CI931"/>
  <c r="AF1174" s="1"/>
  <c r="AX931"/>
  <c r="S1174" s="1"/>
  <c r="O44"/>
  <c r="O54" s="1"/>
  <c r="AY54" s="1"/>
  <c r="X532"/>
  <c r="X542" s="1"/>
  <c r="CT922" s="1"/>
  <c r="AJ1067" s="1"/>
  <c r="R161"/>
  <c r="R171" s="1"/>
  <c r="BB171" s="1"/>
  <c r="M476"/>
  <c r="M486" s="1"/>
  <c r="M920" s="1"/>
  <c r="F1163" s="1"/>
  <c r="M918"/>
  <c r="F1161" s="1"/>
  <c r="I132"/>
  <c r="I142" s="1"/>
  <c r="AS142" s="1"/>
  <c r="AD700"/>
  <c r="AD710" s="1"/>
  <c r="EK928" s="1"/>
  <c r="AY1073" s="1"/>
  <c r="CY921"/>
  <c r="AK1261" s="1"/>
  <c r="Y476"/>
  <c r="Y486" s="1"/>
  <c r="Y920" s="1"/>
  <c r="J1163" s="1"/>
  <c r="BG931"/>
  <c r="V1174" s="1"/>
  <c r="P132"/>
  <c r="P142" s="1"/>
  <c r="AZ142" s="1"/>
  <c r="AA44"/>
  <c r="AA54" s="1"/>
  <c r="BK54" s="1"/>
  <c r="X476"/>
  <c r="X486" s="1"/>
  <c r="X920" s="1"/>
  <c r="J1065" s="1"/>
  <c r="F476"/>
  <c r="F486" s="1"/>
  <c r="F920" s="1"/>
  <c r="D1065" s="1"/>
  <c r="E132"/>
  <c r="E142" s="1"/>
  <c r="AO142" s="1"/>
  <c r="AJ476"/>
  <c r="AJ486" s="1"/>
  <c r="AJ920" s="1"/>
  <c r="N1065" s="1"/>
  <c r="AB132"/>
  <c r="AB142" s="1"/>
  <c r="BL142" s="1"/>
  <c r="AG700"/>
  <c r="AG710" s="1"/>
  <c r="BR928" s="1"/>
  <c r="Z1073" s="1"/>
  <c r="O161"/>
  <c r="O171" s="1"/>
  <c r="AY171" s="1"/>
  <c r="V532"/>
  <c r="V542" s="1"/>
  <c r="V922" s="1"/>
  <c r="I1165" s="1"/>
  <c r="J161"/>
  <c r="J171" s="1"/>
  <c r="AT171" s="1"/>
  <c r="AG248"/>
  <c r="AG258" s="1"/>
  <c r="BQ258" s="1"/>
  <c r="K248"/>
  <c r="K258" s="1"/>
  <c r="AU258" s="1"/>
  <c r="H248"/>
  <c r="H258" s="1"/>
  <c r="AR258" s="1"/>
  <c r="X248"/>
  <c r="X258" s="1"/>
  <c r="BH258" s="1"/>
  <c r="AK248"/>
  <c r="AK258" s="1"/>
  <c r="BU258" s="1"/>
  <c r="AI248"/>
  <c r="AI258" s="1"/>
  <c r="BS258" s="1"/>
  <c r="I588"/>
  <c r="I598" s="1"/>
  <c r="DP924" s="1"/>
  <c r="AR1069" s="1"/>
  <c r="AA476"/>
  <c r="AA486" s="1"/>
  <c r="AA920" s="1"/>
  <c r="K1065" s="1"/>
  <c r="D476"/>
  <c r="D486" s="1"/>
  <c r="AO920" s="1"/>
  <c r="P1163" s="1"/>
  <c r="P476"/>
  <c r="P486" s="1"/>
  <c r="BA920" s="1"/>
  <c r="T1163" s="1"/>
  <c r="AB476"/>
  <c r="AB486" s="1"/>
  <c r="CX920" s="1"/>
  <c r="AK1163" s="1"/>
  <c r="R925"/>
  <c r="H1070" s="1"/>
  <c r="AX918"/>
  <c r="S1161" s="1"/>
  <c r="AG132"/>
  <c r="AG142" s="1"/>
  <c r="BQ142" s="1"/>
  <c r="N132"/>
  <c r="N142" s="1"/>
  <c r="AX142" s="1"/>
  <c r="O132"/>
  <c r="O142" s="1"/>
  <c r="AY142" s="1"/>
  <c r="S132"/>
  <c r="S142" s="1"/>
  <c r="BC142" s="1"/>
  <c r="H132"/>
  <c r="AL44"/>
  <c r="AL54" s="1"/>
  <c r="BV54" s="1"/>
  <c r="E44"/>
  <c r="E54" s="1"/>
  <c r="AO54" s="1"/>
  <c r="AR925"/>
  <c r="Q1168" s="1"/>
  <c r="J700"/>
  <c r="J710" s="1"/>
  <c r="J928" s="1"/>
  <c r="E1172" s="1"/>
  <c r="AE700"/>
  <c r="AE710" s="1"/>
  <c r="AE928" s="1"/>
  <c r="L1172" s="1"/>
  <c r="L700"/>
  <c r="L710" s="1"/>
  <c r="CH928" s="1"/>
  <c r="AF1073" s="1"/>
  <c r="AJ161"/>
  <c r="AJ171" s="1"/>
  <c r="BT171" s="1"/>
  <c r="E161"/>
  <c r="E171" s="1"/>
  <c r="AO171" s="1"/>
  <c r="E532"/>
  <c r="E542" s="1"/>
  <c r="AP922" s="1"/>
  <c r="P1262" s="1"/>
  <c r="O532"/>
  <c r="O542" s="1"/>
  <c r="O922" s="1"/>
  <c r="G1067" s="1"/>
  <c r="AB532"/>
  <c r="AB542" s="1"/>
  <c r="CX922" s="1"/>
  <c r="AK1165" s="1"/>
  <c r="AH476"/>
  <c r="AH486" s="1"/>
  <c r="BS920" s="1"/>
  <c r="Z1163" s="1"/>
  <c r="G476"/>
  <c r="G486" s="1"/>
  <c r="CC920" s="1"/>
  <c r="AD1163" s="1"/>
  <c r="S476"/>
  <c r="S486" s="1"/>
  <c r="CO920" s="1"/>
  <c r="AH1163" s="1"/>
  <c r="AE476"/>
  <c r="AE486" s="1"/>
  <c r="BP920" s="1"/>
  <c r="Y1163" s="1"/>
  <c r="K931"/>
  <c r="E1271" s="1"/>
  <c r="J925"/>
  <c r="E1168" s="1"/>
  <c r="D132"/>
  <c r="D142" s="1"/>
  <c r="AN142" s="1"/>
  <c r="T132"/>
  <c r="T142" s="1"/>
  <c r="BD142" s="1"/>
  <c r="J132"/>
  <c r="J142" s="1"/>
  <c r="AT142" s="1"/>
  <c r="AH132"/>
  <c r="AH142" s="1"/>
  <c r="BR142" s="1"/>
  <c r="K132"/>
  <c r="K142" s="1"/>
  <c r="AU142" s="1"/>
  <c r="G44"/>
  <c r="G54" s="1"/>
  <c r="AQ54" s="1"/>
  <c r="N44"/>
  <c r="N54" s="1"/>
  <c r="AX54" s="1"/>
  <c r="AH700"/>
  <c r="AH710" s="1"/>
  <c r="DD928" s="1"/>
  <c r="AM1172" s="1"/>
  <c r="V700"/>
  <c r="V710" s="1"/>
  <c r="EC928" s="1"/>
  <c r="AV1171" s="1"/>
  <c r="X161"/>
  <c r="X171" s="1"/>
  <c r="BH171" s="1"/>
  <c r="AC161"/>
  <c r="AC171" s="1"/>
  <c r="BM171" s="1"/>
  <c r="Y532"/>
  <c r="Y542" s="1"/>
  <c r="CU922" s="1"/>
  <c r="AJ1165" s="1"/>
  <c r="AK532"/>
  <c r="AK542" s="1"/>
  <c r="BV922" s="1"/>
  <c r="AA1165" s="1"/>
  <c r="AB917"/>
  <c r="K1160" s="1"/>
  <c r="U476"/>
  <c r="U486" s="1"/>
  <c r="BF920" s="1"/>
  <c r="V1065" s="1"/>
  <c r="AG476"/>
  <c r="AG486" s="1"/>
  <c r="BR920" s="1"/>
  <c r="Z1065" s="1"/>
  <c r="N476"/>
  <c r="N486" s="1"/>
  <c r="CJ920" s="1"/>
  <c r="AF1260" s="1"/>
  <c r="Z476"/>
  <c r="Z486" s="1"/>
  <c r="CV920" s="1"/>
  <c r="AJ1260" s="1"/>
  <c r="AL476"/>
  <c r="AL486" s="1"/>
  <c r="DH920" s="1"/>
  <c r="AN1260" s="1"/>
  <c r="V132"/>
  <c r="V142" s="1"/>
  <c r="BF142" s="1"/>
  <c r="AL132"/>
  <c r="AL142" s="1"/>
  <c r="BV142" s="1"/>
  <c r="M132"/>
  <c r="M142" s="1"/>
  <c r="AW142" s="1"/>
  <c r="AK132"/>
  <c r="BA931"/>
  <c r="T1174" s="1"/>
  <c r="E925"/>
  <c r="C1265" s="1"/>
  <c r="D44"/>
  <c r="D54" s="1"/>
  <c r="AN54" s="1"/>
  <c r="I44"/>
  <c r="I54" s="1"/>
  <c r="AS54" s="1"/>
  <c r="Z44"/>
  <c r="Z54" s="1"/>
  <c r="BJ54" s="1"/>
  <c r="AS931"/>
  <c r="Q1271" s="1"/>
  <c r="C123" i="81"/>
  <c r="Z700" i="97"/>
  <c r="Z710" s="1"/>
  <c r="BK928" s="1"/>
  <c r="W1268" s="1"/>
  <c r="D700"/>
  <c r="D710" s="1"/>
  <c r="BZ928" s="1"/>
  <c r="AC1172" s="1"/>
  <c r="AG161"/>
  <c r="AG171" s="1"/>
  <c r="BQ171" s="1"/>
  <c r="AA532"/>
  <c r="AA542" s="1"/>
  <c r="BL922" s="1"/>
  <c r="X1067" s="1"/>
  <c r="G532"/>
  <c r="G542" s="1"/>
  <c r="AR922" s="1"/>
  <c r="Q1165" s="1"/>
  <c r="AK476"/>
  <c r="AK486" s="1"/>
  <c r="BV920" s="1"/>
  <c r="AA1163" s="1"/>
  <c r="H476"/>
  <c r="H486" s="1"/>
  <c r="AS920" s="1"/>
  <c r="Q1260" s="1"/>
  <c r="R476"/>
  <c r="R486" s="1"/>
  <c r="CN920" s="1"/>
  <c r="AH1065" s="1"/>
  <c r="T476"/>
  <c r="T486" s="1"/>
  <c r="CP920" s="1"/>
  <c r="AH1260" s="1"/>
  <c r="AD476"/>
  <c r="AD486" s="1"/>
  <c r="CZ920" s="1"/>
  <c r="AL1065" s="1"/>
  <c r="AF476"/>
  <c r="AF486" s="1"/>
  <c r="DB920" s="1"/>
  <c r="AL1260" s="1"/>
  <c r="C476"/>
  <c r="C486" s="1"/>
  <c r="BY920" s="1"/>
  <c r="AC1065" s="1"/>
  <c r="I476"/>
  <c r="I486" s="1"/>
  <c r="CE920" s="1"/>
  <c r="AE1065" s="1"/>
  <c r="O476"/>
  <c r="O486" s="1"/>
  <c r="O920" s="1"/>
  <c r="G1065" s="1"/>
  <c r="AD132"/>
  <c r="AD142" s="1"/>
  <c r="BN142" s="1"/>
  <c r="G132"/>
  <c r="G142" s="1"/>
  <c r="AQ142" s="1"/>
  <c r="AE132"/>
  <c r="AE142" s="1"/>
  <c r="BO142" s="1"/>
  <c r="W132"/>
  <c r="W142" s="1"/>
  <c r="BG142" s="1"/>
  <c r="L132"/>
  <c r="L142" s="1"/>
  <c r="AV142" s="1"/>
  <c r="AC132"/>
  <c r="AC142" s="1"/>
  <c r="BM142" s="1"/>
  <c r="AI132"/>
  <c r="AI142" s="1"/>
  <c r="BS142" s="1"/>
  <c r="R132"/>
  <c r="R142" s="1"/>
  <c r="BB142" s="1"/>
  <c r="X132"/>
  <c r="X142" s="1"/>
  <c r="BH142" s="1"/>
  <c r="Y44"/>
  <c r="Y54" s="1"/>
  <c r="BI54" s="1"/>
  <c r="J44"/>
  <c r="J54" s="1"/>
  <c r="AT54" s="1"/>
  <c r="U44"/>
  <c r="U54" s="1"/>
  <c r="BE54" s="1"/>
  <c r="V44"/>
  <c r="V54" s="1"/>
  <c r="BF54" s="1"/>
  <c r="AB44"/>
  <c r="AB54" s="1"/>
  <c r="BL54" s="1"/>
  <c r="M44"/>
  <c r="M54" s="1"/>
  <c r="AW54" s="1"/>
  <c r="AG44"/>
  <c r="AG54" s="1"/>
  <c r="BQ54" s="1"/>
  <c r="X44"/>
  <c r="X54" s="1"/>
  <c r="BH54" s="1"/>
  <c r="S44"/>
  <c r="S54" s="1"/>
  <c r="BC54" s="1"/>
  <c r="X700"/>
  <c r="X710" s="1"/>
  <c r="CT928" s="1"/>
  <c r="AJ1073" s="1"/>
  <c r="M700"/>
  <c r="M710" s="1"/>
  <c r="AX928" s="1"/>
  <c r="S1172" s="1"/>
  <c r="E700"/>
  <c r="E710" s="1"/>
  <c r="DL928" s="1"/>
  <c r="AP1268" s="1"/>
  <c r="R700"/>
  <c r="R710" s="1"/>
  <c r="R928" s="1"/>
  <c r="H1073" s="1"/>
  <c r="AC700"/>
  <c r="AC710" s="1"/>
  <c r="BN928" s="1"/>
  <c r="X1268" s="1"/>
  <c r="F700"/>
  <c r="F710" s="1"/>
  <c r="DM928" s="1"/>
  <c r="AQ1073" s="1"/>
  <c r="O700"/>
  <c r="O710" s="1"/>
  <c r="DV928" s="1"/>
  <c r="AT1073" s="1"/>
  <c r="N700"/>
  <c r="N710" s="1"/>
  <c r="AY928" s="1"/>
  <c r="S1268" s="1"/>
  <c r="G700"/>
  <c r="G710" s="1"/>
  <c r="G928" s="1"/>
  <c r="D1172" s="1"/>
  <c r="N161"/>
  <c r="N171" s="1"/>
  <c r="AX171" s="1"/>
  <c r="L161"/>
  <c r="L171" s="1"/>
  <c r="AV171" s="1"/>
  <c r="AA161"/>
  <c r="AA171" s="1"/>
  <c r="BK171" s="1"/>
  <c r="W161"/>
  <c r="W171" s="1"/>
  <c r="BG171" s="1"/>
  <c r="F161"/>
  <c r="F171" s="1"/>
  <c r="AP171" s="1"/>
  <c r="AB161"/>
  <c r="AB171" s="1"/>
  <c r="BL171" s="1"/>
  <c r="S161"/>
  <c r="S171" s="1"/>
  <c r="BC171" s="1"/>
  <c r="AH532"/>
  <c r="AH542" s="1"/>
  <c r="BS922" s="1"/>
  <c r="Z1165" s="1"/>
  <c r="AJ532"/>
  <c r="AJ542" s="1"/>
  <c r="AJ922" s="1"/>
  <c r="N1067" s="1"/>
  <c r="C532"/>
  <c r="C542" s="1"/>
  <c r="AN922" s="1"/>
  <c r="P1067" s="1"/>
  <c r="AG532"/>
  <c r="AG542" s="1"/>
  <c r="DC922" s="1"/>
  <c r="AM1067" s="1"/>
  <c r="N532"/>
  <c r="N542" s="1"/>
  <c r="AY922" s="1"/>
  <c r="S1262" s="1"/>
  <c r="S532"/>
  <c r="S542" s="1"/>
  <c r="CO922" s="1"/>
  <c r="AH1165" s="1"/>
  <c r="AD532"/>
  <c r="AD542" s="1"/>
  <c r="CZ922" s="1"/>
  <c r="AL1067" s="1"/>
  <c r="R532"/>
  <c r="R542" s="1"/>
  <c r="BC922" s="1"/>
  <c r="U1067" s="1"/>
  <c r="D532"/>
  <c r="D542" s="1"/>
  <c r="AO922" s="1"/>
  <c r="P1165" s="1"/>
  <c r="AL161"/>
  <c r="AL171" s="1"/>
  <c r="BV171" s="1"/>
  <c r="H161"/>
  <c r="H171" s="1"/>
  <c r="AR171" s="1"/>
  <c r="AC44"/>
  <c r="AC54" s="1"/>
  <c r="BM54" s="1"/>
  <c r="K44"/>
  <c r="K54" s="1"/>
  <c r="AU54" s="1"/>
  <c r="AF44"/>
  <c r="AF54" s="1"/>
  <c r="BP54" s="1"/>
  <c r="F44"/>
  <c r="F54" s="1"/>
  <c r="AP54" s="1"/>
  <c r="AH44"/>
  <c r="AH54" s="1"/>
  <c r="BR54" s="1"/>
  <c r="L44"/>
  <c r="L54" s="1"/>
  <c r="AV54" s="1"/>
  <c r="AE44"/>
  <c r="AE54" s="1"/>
  <c r="BO54" s="1"/>
  <c r="H44"/>
  <c r="H54" s="1"/>
  <c r="AR54" s="1"/>
  <c r="W44"/>
  <c r="W54" s="1"/>
  <c r="BG54" s="1"/>
  <c r="AK700"/>
  <c r="AK710" s="1"/>
  <c r="ER928" s="1"/>
  <c r="BA1171" s="1"/>
  <c r="C700"/>
  <c r="C710" s="1"/>
  <c r="DJ928" s="1"/>
  <c r="AP1073" s="1"/>
  <c r="P700"/>
  <c r="P710" s="1"/>
  <c r="CL928" s="1"/>
  <c r="AG1172" s="1"/>
  <c r="H700"/>
  <c r="H710" s="1"/>
  <c r="H928" s="1"/>
  <c r="D1268" s="1"/>
  <c r="AF700"/>
  <c r="AF710" s="1"/>
  <c r="BQ928" s="1"/>
  <c r="Y1268" s="1"/>
  <c r="S700"/>
  <c r="S710" s="1"/>
  <c r="DZ928" s="1"/>
  <c r="AU1171" s="1"/>
  <c r="AJ700"/>
  <c r="AJ710" s="1"/>
  <c r="DF928" s="1"/>
  <c r="AN1073" s="1"/>
  <c r="AI700"/>
  <c r="AI710" s="1"/>
  <c r="BT928" s="1"/>
  <c r="Z1268" s="1"/>
  <c r="I700"/>
  <c r="I710" s="1"/>
  <c r="CE928" s="1"/>
  <c r="AE1073" s="1"/>
  <c r="AK161"/>
  <c r="AK171" s="1"/>
  <c r="BU171" s="1"/>
  <c r="Y161"/>
  <c r="Y171" s="1"/>
  <c r="BI171" s="1"/>
  <c r="P161"/>
  <c r="P171" s="1"/>
  <c r="AZ171" s="1"/>
  <c r="M161"/>
  <c r="M171" s="1"/>
  <c r="AW171" s="1"/>
  <c r="U161"/>
  <c r="U171" s="1"/>
  <c r="BE171" s="1"/>
  <c r="D161"/>
  <c r="D171" s="1"/>
  <c r="AN171" s="1"/>
  <c r="P532"/>
  <c r="P542" s="1"/>
  <c r="P922" s="1"/>
  <c r="G1165" s="1"/>
  <c r="L532"/>
  <c r="L542" s="1"/>
  <c r="L922" s="1"/>
  <c r="F1067" s="1"/>
  <c r="AF532"/>
  <c r="AF542" s="1"/>
  <c r="BQ922" s="1"/>
  <c r="Y1262" s="1"/>
  <c r="I532"/>
  <c r="I542" s="1"/>
  <c r="U532"/>
  <c r="U542" s="1"/>
  <c r="CQ922" s="1"/>
  <c r="AI1067" s="1"/>
  <c r="M532"/>
  <c r="M542" s="1"/>
  <c r="CI922" s="1"/>
  <c r="AF1165" s="1"/>
  <c r="F532"/>
  <c r="F542" s="1"/>
  <c r="F922" s="1"/>
  <c r="D1067" s="1"/>
  <c r="AI532"/>
  <c r="AI542" s="1"/>
  <c r="BT922" s="1"/>
  <c r="Z1262" s="1"/>
  <c r="AL532"/>
  <c r="AL542" s="1"/>
  <c r="BW922" s="1"/>
  <c r="AA1262" s="1"/>
  <c r="AI161"/>
  <c r="AI171" s="1"/>
  <c r="BS171" s="1"/>
  <c r="AE161"/>
  <c r="AE171" s="1"/>
  <c r="BO171" s="1"/>
  <c r="Q161"/>
  <c r="Q171" s="1"/>
  <c r="BA171" s="1"/>
  <c r="BZ917"/>
  <c r="AC1160" s="1"/>
  <c r="E476"/>
  <c r="E486" s="1"/>
  <c r="AP920" s="1"/>
  <c r="P1260" s="1"/>
  <c r="K476"/>
  <c r="K486" s="1"/>
  <c r="CG920" s="1"/>
  <c r="AE1260" s="1"/>
  <c r="Q476"/>
  <c r="Q486" s="1"/>
  <c r="Q920" s="1"/>
  <c r="G1260" s="1"/>
  <c r="W476"/>
  <c r="W486" s="1"/>
  <c r="BH920" s="1"/>
  <c r="V1260" s="1"/>
  <c r="AC476"/>
  <c r="AC486" s="1"/>
  <c r="CY920" s="1"/>
  <c r="AK1260" s="1"/>
  <c r="AI476"/>
  <c r="AI486" s="1"/>
  <c r="DE920" s="1"/>
  <c r="AM1260" s="1"/>
  <c r="J476"/>
  <c r="J486" s="1"/>
  <c r="J920" s="1"/>
  <c r="E1163" s="1"/>
  <c r="L476"/>
  <c r="L486" s="1"/>
  <c r="L920" s="1"/>
  <c r="F1065" s="1"/>
  <c r="AJ132"/>
  <c r="AJ142" s="1"/>
  <c r="BT142" s="1"/>
  <c r="Y132"/>
  <c r="Y142" s="1"/>
  <c r="BI142" s="1"/>
  <c r="Q132"/>
  <c r="Q142" s="1"/>
  <c r="BA142" s="1"/>
  <c r="F132"/>
  <c r="Z132"/>
  <c r="Z142" s="1"/>
  <c r="BJ142" s="1"/>
  <c r="AF132"/>
  <c r="AF142" s="1"/>
  <c r="BP142" s="1"/>
  <c r="C132"/>
  <c r="C142" s="1"/>
  <c r="AM142" s="1"/>
  <c r="U132"/>
  <c r="U142" s="1"/>
  <c r="BE142" s="1"/>
  <c r="AJ44"/>
  <c r="AJ54" s="1"/>
  <c r="BT54" s="1"/>
  <c r="Q44"/>
  <c r="Q54" s="1"/>
  <c r="BA54" s="1"/>
  <c r="P44"/>
  <c r="C44"/>
  <c r="AI44"/>
  <c r="AI54" s="1"/>
  <c r="BS54" s="1"/>
  <c r="R44"/>
  <c r="R54" s="1"/>
  <c r="BB54" s="1"/>
  <c r="AK44"/>
  <c r="AK54" s="1"/>
  <c r="BU54" s="1"/>
  <c r="AD44"/>
  <c r="Q700"/>
  <c r="Q710" s="1"/>
  <c r="BB928" s="1"/>
  <c r="T1268" s="1"/>
  <c r="U700"/>
  <c r="U710" s="1"/>
  <c r="U928" s="1"/>
  <c r="I1073" s="1"/>
  <c r="AA700"/>
  <c r="AA710" s="1"/>
  <c r="BL928" s="1"/>
  <c r="X1073" s="1"/>
  <c r="W700"/>
  <c r="W710" s="1"/>
  <c r="BH928" s="1"/>
  <c r="V1268" s="1"/>
  <c r="K700"/>
  <c r="K710" s="1"/>
  <c r="CG928" s="1"/>
  <c r="AE1268" s="1"/>
  <c r="AL700"/>
  <c r="AL710" s="1"/>
  <c r="ES928" s="1"/>
  <c r="BA1268" s="1"/>
  <c r="T700"/>
  <c r="T710" s="1"/>
  <c r="T928" s="1"/>
  <c r="H1268" s="1"/>
  <c r="Y700"/>
  <c r="Y710" s="1"/>
  <c r="Y928" s="1"/>
  <c r="J1172" s="1"/>
  <c r="Z161"/>
  <c r="Z171" s="1"/>
  <c r="BJ171" s="1"/>
  <c r="G161"/>
  <c r="G171" s="1"/>
  <c r="AQ171" s="1"/>
  <c r="K161"/>
  <c r="K171" s="1"/>
  <c r="AU171" s="1"/>
  <c r="C161"/>
  <c r="C171" s="1"/>
  <c r="AM171" s="1"/>
  <c r="AF161"/>
  <c r="AF171" s="1"/>
  <c r="BP171" s="1"/>
  <c r="I161"/>
  <c r="I171" s="1"/>
  <c r="AS171" s="1"/>
  <c r="J532"/>
  <c r="J542" s="1"/>
  <c r="J922" s="1"/>
  <c r="E1165" s="1"/>
  <c r="W532"/>
  <c r="W542" s="1"/>
  <c r="CS922" s="1"/>
  <c r="AI1262" s="1"/>
  <c r="Z532"/>
  <c r="Z542" s="1"/>
  <c r="CV922" s="1"/>
  <c r="AJ1262" s="1"/>
  <c r="T532"/>
  <c r="T542" s="1"/>
  <c r="BE922" s="1"/>
  <c r="U1262" s="1"/>
  <c r="H532"/>
  <c r="H542" s="1"/>
  <c r="AS922" s="1"/>
  <c r="Q1262" s="1"/>
  <c r="AE532"/>
  <c r="AE542" s="1"/>
  <c r="Q532"/>
  <c r="Q542" s="1"/>
  <c r="AC532"/>
  <c r="AC542" s="1"/>
  <c r="CY922" s="1"/>
  <c r="AK1262" s="1"/>
  <c r="AD161"/>
  <c r="AD171" s="1"/>
  <c r="BN171" s="1"/>
  <c r="T161"/>
  <c r="T171" s="1"/>
  <c r="BD171" s="1"/>
  <c r="AO917"/>
  <c r="P1160" s="1"/>
  <c r="BG921"/>
  <c r="V1164" s="1"/>
  <c r="CA917"/>
  <c r="AC1257" s="1"/>
  <c r="AV922"/>
  <c r="R1262" s="1"/>
  <c r="CX917"/>
  <c r="AK1160" s="1"/>
  <c r="BA917"/>
  <c r="T1160" s="1"/>
  <c r="BG917"/>
  <c r="V1160" s="1"/>
  <c r="Q917"/>
  <c r="G1257" s="1"/>
  <c r="V921"/>
  <c r="I1164" s="1"/>
  <c r="S917"/>
  <c r="H1160" s="1"/>
  <c r="BE917"/>
  <c r="U1257" s="1"/>
  <c r="CL917"/>
  <c r="AG1160" s="1"/>
  <c r="E917"/>
  <c r="C1257" s="1"/>
  <c r="K922"/>
  <c r="E1262" s="1"/>
  <c r="V917"/>
  <c r="I1160" s="1"/>
  <c r="W917"/>
  <c r="I1257" s="1"/>
  <c r="BB917"/>
  <c r="T1257" s="1"/>
  <c r="BD917"/>
  <c r="U1160" s="1"/>
  <c r="T917"/>
  <c r="H1257" s="1"/>
  <c r="BH917"/>
  <c r="V1257" s="1"/>
  <c r="G921"/>
  <c r="D1164" s="1"/>
  <c r="CJ921"/>
  <c r="AF1261" s="1"/>
  <c r="I812"/>
  <c r="I822" s="1"/>
  <c r="I932" s="1"/>
  <c r="E1077" s="1"/>
  <c r="H812"/>
  <c r="H822" s="1"/>
  <c r="AJ812"/>
  <c r="AJ822" s="1"/>
  <c r="DF932" s="1"/>
  <c r="AN1077" s="1"/>
  <c r="BN921"/>
  <c r="X1261" s="1"/>
  <c r="CG931"/>
  <c r="AE1271" s="1"/>
  <c r="V931"/>
  <c r="I1174" s="1"/>
  <c r="CN925"/>
  <c r="AH1070" s="1"/>
  <c r="AP925"/>
  <c r="P1265" s="1"/>
  <c r="H931"/>
  <c r="D1271" s="1"/>
  <c r="BF925"/>
  <c r="V1070" s="1"/>
  <c r="CF925"/>
  <c r="AE1168" s="1"/>
  <c r="P931"/>
  <c r="G1174" s="1"/>
  <c r="CZ925"/>
  <c r="AL1070" s="1"/>
  <c r="M925"/>
  <c r="F1168" s="1"/>
  <c r="BO925"/>
  <c r="Y1070" s="1"/>
  <c r="CC925"/>
  <c r="AD1168" s="1"/>
  <c r="P588"/>
  <c r="P598" s="1"/>
  <c r="P924" s="1"/>
  <c r="G1167" s="1"/>
  <c r="K588"/>
  <c r="K598" s="1"/>
  <c r="K924" s="1"/>
  <c r="E1264" s="1"/>
  <c r="J588"/>
  <c r="J598" s="1"/>
  <c r="CF924" s="1"/>
  <c r="AE1167" s="1"/>
  <c r="D588"/>
  <c r="D598" s="1"/>
  <c r="D924" s="1"/>
  <c r="C1167" s="1"/>
  <c r="AB588"/>
  <c r="AB598" s="1"/>
  <c r="BM924" s="1"/>
  <c r="X1167" s="1"/>
  <c r="DK923"/>
  <c r="AP1166" s="1"/>
  <c r="BZ923"/>
  <c r="AC1166" s="1"/>
  <c r="AO923"/>
  <c r="P1166" s="1"/>
  <c r="D923"/>
  <c r="C1166" s="1"/>
  <c r="D932"/>
  <c r="C1175" s="1"/>
  <c r="AT917"/>
  <c r="R1062" s="1"/>
  <c r="BH927"/>
  <c r="V1267" s="1"/>
  <c r="BR925"/>
  <c r="Z1070" s="1"/>
  <c r="CD917"/>
  <c r="AD1257" s="1"/>
  <c r="AA917"/>
  <c r="K1062" s="1"/>
  <c r="CP925"/>
  <c r="AH1265" s="1"/>
  <c r="I931"/>
  <c r="E1076" s="1"/>
  <c r="BK917"/>
  <c r="W1257" s="1"/>
  <c r="BR931"/>
  <c r="Z1076" s="1"/>
  <c r="I925"/>
  <c r="E1070" s="1"/>
  <c r="BN927"/>
  <c r="X1267" s="1"/>
  <c r="H917"/>
  <c r="D1257" s="1"/>
  <c r="Z917"/>
  <c r="J1257" s="1"/>
  <c r="BL917"/>
  <c r="X1062" s="1"/>
  <c r="BN931"/>
  <c r="X1271" s="1"/>
  <c r="BE925"/>
  <c r="U1265" s="1"/>
  <c r="AB925"/>
  <c r="K1168" s="1"/>
  <c r="AO932"/>
  <c r="P1175" s="1"/>
  <c r="AZ917"/>
  <c r="T1062" s="1"/>
  <c r="CE917"/>
  <c r="AE1062" s="1"/>
  <c r="AD917"/>
  <c r="L1062" s="1"/>
  <c r="AC927"/>
  <c r="K1267" s="1"/>
  <c r="AT931"/>
  <c r="R1076" s="1"/>
  <c r="AT925"/>
  <c r="R1070" s="1"/>
  <c r="DF917"/>
  <c r="AN1062" s="1"/>
  <c r="CS927"/>
  <c r="AI1267" s="1"/>
  <c r="DC925"/>
  <c r="AM1070" s="1"/>
  <c r="AC931"/>
  <c r="K1271" s="1"/>
  <c r="BM925"/>
  <c r="X1168" s="1"/>
  <c r="R917"/>
  <c r="H1062" s="1"/>
  <c r="AG931"/>
  <c r="M1076" s="1"/>
  <c r="DD925"/>
  <c r="AM1168" s="1"/>
  <c r="BU917"/>
  <c r="AA1062" s="1"/>
  <c r="Y917"/>
  <c r="J1160" s="1"/>
  <c r="J504"/>
  <c r="J514" s="1"/>
  <c r="H616"/>
  <c r="H626" s="1"/>
  <c r="BB931"/>
  <c r="T1271" s="1"/>
  <c r="CI925"/>
  <c r="AF1168" s="1"/>
  <c r="P504"/>
  <c r="P514" s="1"/>
  <c r="AD812"/>
  <c r="AD822" s="1"/>
  <c r="CZ932" s="1"/>
  <c r="AL1077" s="1"/>
  <c r="R812"/>
  <c r="R822" s="1"/>
  <c r="CN932" s="1"/>
  <c r="AH1077" s="1"/>
  <c r="AA616"/>
  <c r="AA626" s="1"/>
  <c r="BZ925"/>
  <c r="AC1168" s="1"/>
  <c r="AO925"/>
  <c r="P1168" s="1"/>
  <c r="D925"/>
  <c r="C1168" s="1"/>
  <c r="S812"/>
  <c r="S822" s="1"/>
  <c r="BD932" s="1"/>
  <c r="U1175" s="1"/>
  <c r="O812"/>
  <c r="O822" s="1"/>
  <c r="AZ932" s="1"/>
  <c r="T1077" s="1"/>
  <c r="E812"/>
  <c r="E822" s="1"/>
  <c r="C812"/>
  <c r="C822" s="1"/>
  <c r="BY932" s="1"/>
  <c r="AC1077" s="1"/>
  <c r="G812"/>
  <c r="G822" s="1"/>
  <c r="AR932" s="1"/>
  <c r="Q1175" s="1"/>
  <c r="Y812"/>
  <c r="Y822" s="1"/>
  <c r="Y932" s="1"/>
  <c r="J1175" s="1"/>
  <c r="AE616"/>
  <c r="AE626" s="1"/>
  <c r="AI616"/>
  <c r="AI626" s="1"/>
  <c r="AK616"/>
  <c r="AK626" s="1"/>
  <c r="AC616"/>
  <c r="AC626" s="1"/>
  <c r="F812"/>
  <c r="F822" s="1"/>
  <c r="CB932" s="1"/>
  <c r="AD1077" s="1"/>
  <c r="AI784"/>
  <c r="AI794" s="1"/>
  <c r="AJ784"/>
  <c r="AJ794" s="1"/>
  <c r="AD784"/>
  <c r="AD794" s="1"/>
  <c r="F784"/>
  <c r="F794" s="1"/>
  <c r="S784"/>
  <c r="S794" s="1"/>
  <c r="X784"/>
  <c r="X794" s="1"/>
  <c r="G784"/>
  <c r="G794" s="1"/>
  <c r="R784"/>
  <c r="R794" s="1"/>
  <c r="L784"/>
  <c r="L794" s="1"/>
  <c r="AA812"/>
  <c r="AA822" s="1"/>
  <c r="AG812"/>
  <c r="AG822" s="1"/>
  <c r="T812"/>
  <c r="T822" s="1"/>
  <c r="AF812"/>
  <c r="AF822" s="1"/>
  <c r="AC812"/>
  <c r="AC822" s="1"/>
  <c r="CY932" s="1"/>
  <c r="AK1272" s="1"/>
  <c r="L812"/>
  <c r="L822" s="1"/>
  <c r="W812"/>
  <c r="W822" s="1"/>
  <c r="D921"/>
  <c r="C1164" s="1"/>
  <c r="BZ921"/>
  <c r="AC1164" s="1"/>
  <c r="AO921"/>
  <c r="P1164" s="1"/>
  <c r="AG504"/>
  <c r="AG514" s="1"/>
  <c r="U504"/>
  <c r="U514" s="1"/>
  <c r="W504"/>
  <c r="W514" s="1"/>
  <c r="AA504"/>
  <c r="AA514" s="1"/>
  <c r="AL504"/>
  <c r="AL514" s="1"/>
  <c r="U812"/>
  <c r="U822" s="1"/>
  <c r="U932" s="1"/>
  <c r="I1077" s="1"/>
  <c r="J812"/>
  <c r="J822" s="1"/>
  <c r="J932" s="1"/>
  <c r="E1175" s="1"/>
  <c r="AI812"/>
  <c r="AI822" s="1"/>
  <c r="BT932" s="1"/>
  <c r="Z1272" s="1"/>
  <c r="AK812"/>
  <c r="AK822" s="1"/>
  <c r="BV932" s="1"/>
  <c r="AA1175" s="1"/>
  <c r="Z812"/>
  <c r="Z822" s="1"/>
  <c r="BK932" s="1"/>
  <c r="W1272" s="1"/>
  <c r="AH812"/>
  <c r="AH822" s="1"/>
  <c r="AH932" s="1"/>
  <c r="M1175" s="1"/>
  <c r="X812"/>
  <c r="X822" s="1"/>
  <c r="M812"/>
  <c r="M822" s="1"/>
  <c r="AX932" s="1"/>
  <c r="S1175" s="1"/>
  <c r="AB812"/>
  <c r="AB822" s="1"/>
  <c r="BM932" s="1"/>
  <c r="X1175" s="1"/>
  <c r="K756"/>
  <c r="K766" s="1"/>
  <c r="N921"/>
  <c r="F1261" s="1"/>
  <c r="BY931"/>
  <c r="AC1076" s="1"/>
  <c r="O925"/>
  <c r="G1070" s="1"/>
  <c r="AZ925"/>
  <c r="T1070" s="1"/>
  <c r="U925"/>
  <c r="I1070" s="1"/>
  <c r="AR921"/>
  <c r="O941" s="1"/>
  <c r="BJ917"/>
  <c r="W1160" s="1"/>
  <c r="AH921"/>
  <c r="M1164" s="1"/>
  <c r="BS925"/>
  <c r="Z1168" s="1"/>
  <c r="BS921"/>
  <c r="Z1164" s="1"/>
  <c r="I248"/>
  <c r="I258" s="1"/>
  <c r="AS258" s="1"/>
  <c r="L248"/>
  <c r="L258" s="1"/>
  <c r="AV258" s="1"/>
  <c r="R248"/>
  <c r="R258" s="1"/>
  <c r="BB258" s="1"/>
  <c r="P248"/>
  <c r="P258" s="1"/>
  <c r="AZ258" s="1"/>
  <c r="N419"/>
  <c r="N429" s="1"/>
  <c r="AJ419"/>
  <c r="AJ429" s="1"/>
  <c r="AA419"/>
  <c r="AA429" s="1"/>
  <c r="Y419"/>
  <c r="Y429" s="1"/>
  <c r="AI419"/>
  <c r="AI429" s="1"/>
  <c r="K419"/>
  <c r="K429" s="1"/>
  <c r="P419"/>
  <c r="P429" s="1"/>
  <c r="G419"/>
  <c r="G429" s="1"/>
  <c r="F419"/>
  <c r="F429" s="1"/>
  <c r="AE419"/>
  <c r="AE429" s="1"/>
  <c r="AA588"/>
  <c r="AA598" s="1"/>
  <c r="AH588"/>
  <c r="AH598" s="1"/>
  <c r="V363"/>
  <c r="V373" s="1"/>
  <c r="L363"/>
  <c r="L373" s="1"/>
  <c r="J363"/>
  <c r="J373" s="1"/>
  <c r="AI363"/>
  <c r="AI373" s="1"/>
  <c r="AC363"/>
  <c r="AC373" s="1"/>
  <c r="Q363"/>
  <c r="Q373" s="1"/>
  <c r="E363"/>
  <c r="E373" s="1"/>
  <c r="AL363"/>
  <c r="AL373" s="1"/>
  <c r="AB363"/>
  <c r="AB373" s="1"/>
  <c r="Z363"/>
  <c r="Z373" s="1"/>
  <c r="P363"/>
  <c r="P373" s="1"/>
  <c r="N363"/>
  <c r="N373" s="1"/>
  <c r="D363"/>
  <c r="D373" s="1"/>
  <c r="AG363"/>
  <c r="AG373" s="1"/>
  <c r="AA363"/>
  <c r="AA373" s="1"/>
  <c r="U363"/>
  <c r="U373" s="1"/>
  <c r="O363"/>
  <c r="O373" s="1"/>
  <c r="I363"/>
  <c r="I373" s="1"/>
  <c r="AF363"/>
  <c r="AF373" s="1"/>
  <c r="AD363"/>
  <c r="AD373" s="1"/>
  <c r="R363"/>
  <c r="R373" s="1"/>
  <c r="AK363"/>
  <c r="AK373" s="1"/>
  <c r="C363"/>
  <c r="C373" s="1"/>
  <c r="T363"/>
  <c r="T373" s="1"/>
  <c r="H363"/>
  <c r="H373" s="1"/>
  <c r="F363"/>
  <c r="F373" s="1"/>
  <c r="AE363"/>
  <c r="AE373" s="1"/>
  <c r="Y363"/>
  <c r="Y373" s="1"/>
  <c r="S363"/>
  <c r="S373" s="1"/>
  <c r="M363"/>
  <c r="M373" s="1"/>
  <c r="G363"/>
  <c r="G373" s="1"/>
  <c r="AJ363"/>
  <c r="AJ373" s="1"/>
  <c r="AH363"/>
  <c r="AH373" s="1"/>
  <c r="X363"/>
  <c r="X373" s="1"/>
  <c r="W363"/>
  <c r="W373" s="1"/>
  <c r="K363"/>
  <c r="K373" s="1"/>
  <c r="R200"/>
  <c r="BB200" s="1"/>
  <c r="AE200"/>
  <c r="BO200" s="1"/>
  <c r="K200"/>
  <c r="AU200" s="1"/>
  <c r="U200"/>
  <c r="BE200" s="1"/>
  <c r="H200"/>
  <c r="AR200" s="1"/>
  <c r="AF200"/>
  <c r="BP200" s="1"/>
  <c r="W200"/>
  <c r="BG200" s="1"/>
  <c r="T200"/>
  <c r="BD200" s="1"/>
  <c r="C200"/>
  <c r="AM200" s="1"/>
  <c r="J200"/>
  <c r="AT200" s="1"/>
  <c r="X229"/>
  <c r="BH229" s="1"/>
  <c r="W229"/>
  <c r="BG229" s="1"/>
  <c r="I229"/>
  <c r="AS229" s="1"/>
  <c r="AG229"/>
  <c r="BQ229" s="1"/>
  <c r="V229"/>
  <c r="BF229" s="1"/>
  <c r="AA229"/>
  <c r="BK229" s="1"/>
  <c r="AC229"/>
  <c r="BM229" s="1"/>
  <c r="AH229"/>
  <c r="BR229" s="1"/>
  <c r="E229"/>
  <c r="AO229" s="1"/>
  <c r="AB286"/>
  <c r="AB909" s="1"/>
  <c r="K1152" s="1"/>
  <c r="AL286"/>
  <c r="AL909" s="1"/>
  <c r="N1249" s="1"/>
  <c r="Q286"/>
  <c r="Q909" s="1"/>
  <c r="G1249" s="1"/>
  <c r="W286"/>
  <c r="W909" s="1"/>
  <c r="I1249" s="1"/>
  <c r="J286"/>
  <c r="J909" s="1"/>
  <c r="E1152" s="1"/>
  <c r="V314"/>
  <c r="V910" s="1"/>
  <c r="I1153" s="1"/>
  <c r="T314"/>
  <c r="T910" s="1"/>
  <c r="H1250" s="1"/>
  <c r="U314"/>
  <c r="U910" s="1"/>
  <c r="I1055" s="1"/>
  <c r="AI314"/>
  <c r="AI910" s="1"/>
  <c r="M1250" s="1"/>
  <c r="J314"/>
  <c r="J910" s="1"/>
  <c r="E1153" s="1"/>
  <c r="Z682"/>
  <c r="BK927" s="1"/>
  <c r="W1267" s="1"/>
  <c r="AA682"/>
  <c r="BL927" s="1"/>
  <c r="X1072" s="1"/>
  <c r="AH682"/>
  <c r="BS927" s="1"/>
  <c r="Z1170" s="1"/>
  <c r="L83"/>
  <c r="AV83" s="1"/>
  <c r="P83"/>
  <c r="AZ83" s="1"/>
  <c r="H83"/>
  <c r="AR83" s="1"/>
  <c r="F258"/>
  <c r="AP258" s="1"/>
  <c r="K570"/>
  <c r="DR923" s="1"/>
  <c r="AR1263" s="1"/>
  <c r="AC570"/>
  <c r="EJ923" s="1"/>
  <c r="AX1263" s="1"/>
  <c r="AI570"/>
  <c r="X626"/>
  <c r="BI925" s="1"/>
  <c r="W1070" s="1"/>
  <c r="P626"/>
  <c r="CL925" s="1"/>
  <c r="AG1168" s="1"/>
  <c r="AJ626"/>
  <c r="BU925" s="1"/>
  <c r="AA1070" s="1"/>
  <c r="Z626"/>
  <c r="BK925" s="1"/>
  <c r="W1265" s="1"/>
  <c r="S626"/>
  <c r="CO925" s="1"/>
  <c r="AH1168" s="1"/>
  <c r="C626"/>
  <c r="BY925" s="1"/>
  <c r="AC1070" s="1"/>
  <c r="S200"/>
  <c r="BC200" s="1"/>
  <c r="V200"/>
  <c r="BF200" s="1"/>
  <c r="O200"/>
  <c r="AY200" s="1"/>
  <c r="AG200"/>
  <c r="BQ200" s="1"/>
  <c r="E200"/>
  <c r="AO200" s="1"/>
  <c r="M200"/>
  <c r="AW200" s="1"/>
  <c r="AH200"/>
  <c r="BR200" s="1"/>
  <c r="D200"/>
  <c r="AN200" s="1"/>
  <c r="I200"/>
  <c r="AS200" s="1"/>
  <c r="AB200"/>
  <c r="BL200" s="1"/>
  <c r="N229"/>
  <c r="AX229" s="1"/>
  <c r="AI229"/>
  <c r="BS229" s="1"/>
  <c r="O229"/>
  <c r="AY229" s="1"/>
  <c r="L229"/>
  <c r="AV229" s="1"/>
  <c r="Y229"/>
  <c r="BI229" s="1"/>
  <c r="P229"/>
  <c r="AZ229" s="1"/>
  <c r="M229"/>
  <c r="AW229" s="1"/>
  <c r="R229"/>
  <c r="BB229" s="1"/>
  <c r="K229"/>
  <c r="AU229" s="1"/>
  <c r="L286"/>
  <c r="L909" s="1"/>
  <c r="F1054" s="1"/>
  <c r="AH286"/>
  <c r="AH909" s="1"/>
  <c r="M1152" s="1"/>
  <c r="AJ286"/>
  <c r="AJ909" s="1"/>
  <c r="N1054" s="1"/>
  <c r="S286"/>
  <c r="S909" s="1"/>
  <c r="H1152" s="1"/>
  <c r="F286"/>
  <c r="F909" s="1"/>
  <c r="D1054" s="1"/>
  <c r="I314"/>
  <c r="I910" s="1"/>
  <c r="E1055" s="1"/>
  <c r="N314"/>
  <c r="N910" s="1"/>
  <c r="F1250" s="1"/>
  <c r="AL314"/>
  <c r="AL910" s="1"/>
  <c r="N1250" s="1"/>
  <c r="W314"/>
  <c r="W910" s="1"/>
  <c r="I1250" s="1"/>
  <c r="M314"/>
  <c r="M910" s="1"/>
  <c r="F1153" s="1"/>
  <c r="S314"/>
  <c r="S910" s="1"/>
  <c r="H1153" s="1"/>
  <c r="U570"/>
  <c r="BF923" s="1"/>
  <c r="V1068" s="1"/>
  <c r="P570"/>
  <c r="P923" s="1"/>
  <c r="G1166" s="1"/>
  <c r="H570"/>
  <c r="AS923" s="1"/>
  <c r="Q1263" s="1"/>
  <c r="C570"/>
  <c r="C923" s="1"/>
  <c r="C1068" s="1"/>
  <c r="AJ570"/>
  <c r="AJ923" s="1"/>
  <c r="N1068" s="1"/>
  <c r="F570"/>
  <c r="CB923" s="1"/>
  <c r="AD1068" s="1"/>
  <c r="Q682"/>
  <c r="Q927" s="1"/>
  <c r="G1267" s="1"/>
  <c r="AB682"/>
  <c r="AB927" s="1"/>
  <c r="K1170" s="1"/>
  <c r="AI682"/>
  <c r="AI927" s="1"/>
  <c r="M1267" s="1"/>
  <c r="AH83"/>
  <c r="BR83" s="1"/>
  <c r="AG83"/>
  <c r="BQ83" s="1"/>
  <c r="AA83"/>
  <c r="BK83" s="1"/>
  <c r="Y83"/>
  <c r="BI83" s="1"/>
  <c r="AL258"/>
  <c r="BV258" s="1"/>
  <c r="AL429"/>
  <c r="AL918" s="1"/>
  <c r="N1258" s="1"/>
  <c r="Z429"/>
  <c r="BK918" s="1"/>
  <c r="W1258" s="1"/>
  <c r="R429"/>
  <c r="BC918" s="1"/>
  <c r="U1063" s="1"/>
  <c r="S429"/>
  <c r="BD918" s="1"/>
  <c r="U1161" s="1"/>
  <c r="X766"/>
  <c r="BI930" s="1"/>
  <c r="W1075" s="1"/>
  <c r="W766"/>
  <c r="BH930" s="1"/>
  <c r="V1270" s="1"/>
  <c r="U766"/>
  <c r="BF930" s="1"/>
  <c r="V1075" s="1"/>
  <c r="Q766"/>
  <c r="CM930" s="1"/>
  <c r="AG1270" s="1"/>
  <c r="J83"/>
  <c r="AT83" s="1"/>
  <c r="G258"/>
  <c r="AQ258" s="1"/>
  <c r="V258"/>
  <c r="BF258" s="1"/>
  <c r="Z258"/>
  <c r="BJ258" s="1"/>
  <c r="H514"/>
  <c r="AS921" s="1"/>
  <c r="P941" s="1"/>
  <c r="AJ514"/>
  <c r="BU921" s="1"/>
  <c r="AA1066" s="1"/>
  <c r="E570"/>
  <c r="AP923" s="1"/>
  <c r="P1263" s="1"/>
  <c r="AE682"/>
  <c r="BP927" s="1"/>
  <c r="Y1170" s="1"/>
  <c r="Y682"/>
  <c r="CU927" s="1"/>
  <c r="AJ1170" s="1"/>
  <c r="X200"/>
  <c r="BH200" s="1"/>
  <c r="N200"/>
  <c r="AX200" s="1"/>
  <c r="Q200"/>
  <c r="BA200" s="1"/>
  <c r="AC200"/>
  <c r="BM200" s="1"/>
  <c r="G200"/>
  <c r="AQ200" s="1"/>
  <c r="L200"/>
  <c r="AV200" s="1"/>
  <c r="AE229"/>
  <c r="BO229" s="1"/>
  <c r="Q229"/>
  <c r="BA229" s="1"/>
  <c r="AL229"/>
  <c r="BV229" s="1"/>
  <c r="S229"/>
  <c r="BC229" s="1"/>
  <c r="AB229"/>
  <c r="BL229" s="1"/>
  <c r="D229"/>
  <c r="AN229" s="1"/>
  <c r="Z229"/>
  <c r="BJ229" s="1"/>
  <c r="H229"/>
  <c r="AR229" s="1"/>
  <c r="AK229"/>
  <c r="BU229" s="1"/>
  <c r="Y286"/>
  <c r="Y909" s="1"/>
  <c r="J1152" s="1"/>
  <c r="H286"/>
  <c r="H909" s="1"/>
  <c r="D1249" s="1"/>
  <c r="R286"/>
  <c r="R909" s="1"/>
  <c r="H1054" s="1"/>
  <c r="AF286"/>
  <c r="AF909" s="1"/>
  <c r="L1249" s="1"/>
  <c r="C286"/>
  <c r="C909" s="1"/>
  <c r="C1054" s="1"/>
  <c r="AK142"/>
  <c r="BU142" s="1"/>
  <c r="H142"/>
  <c r="AR142" s="1"/>
  <c r="Y314"/>
  <c r="Y910" s="1"/>
  <c r="J1153" s="1"/>
  <c r="F314"/>
  <c r="F910" s="1"/>
  <c r="D1055" s="1"/>
  <c r="AH314"/>
  <c r="AH910" s="1"/>
  <c r="M1153" s="1"/>
  <c r="AF314"/>
  <c r="AF910" s="1"/>
  <c r="L1250" s="1"/>
  <c r="AF570"/>
  <c r="EM923" s="1"/>
  <c r="AY1263" s="1"/>
  <c r="K682"/>
  <c r="CG927" s="1"/>
  <c r="AE1267" s="1"/>
  <c r="M682"/>
  <c r="AX927" s="1"/>
  <c r="S1170" s="1"/>
  <c r="AK83"/>
  <c r="BU83" s="1"/>
  <c r="AB83"/>
  <c r="BL83" s="1"/>
  <c r="AE83"/>
  <c r="BO83" s="1"/>
  <c r="M258"/>
  <c r="AW258" s="1"/>
  <c r="AJ258"/>
  <c r="BT258" s="1"/>
  <c r="J258"/>
  <c r="AT258" s="1"/>
  <c r="W570"/>
  <c r="ED923" s="1"/>
  <c r="AV1263" s="1"/>
  <c r="AB570"/>
  <c r="CX923" s="1"/>
  <c r="AK1166" s="1"/>
  <c r="N766"/>
  <c r="N930" s="1"/>
  <c r="F1270" s="1"/>
  <c r="E258"/>
  <c r="AO258" s="1"/>
  <c r="AE258"/>
  <c r="BO258" s="1"/>
  <c r="V83"/>
  <c r="BF83" s="1"/>
  <c r="AI83"/>
  <c r="BS83" s="1"/>
  <c r="AA258"/>
  <c r="BK258" s="1"/>
  <c r="AD514"/>
  <c r="CZ921" s="1"/>
  <c r="AL1066" s="1"/>
  <c r="F514"/>
  <c r="F921" s="1"/>
  <c r="D1066" s="1"/>
  <c r="E598"/>
  <c r="AP924" s="1"/>
  <c r="P1264" s="1"/>
  <c r="K626"/>
  <c r="K925" s="1"/>
  <c r="E1265" s="1"/>
  <c r="W626"/>
  <c r="BH925" s="1"/>
  <c r="V1265" s="1"/>
  <c r="AL200"/>
  <c r="BV200" s="1"/>
  <c r="AA200"/>
  <c r="BK200" s="1"/>
  <c r="AK200"/>
  <c r="BU200" s="1"/>
  <c r="P200"/>
  <c r="AZ200" s="1"/>
  <c r="F200"/>
  <c r="AP200" s="1"/>
  <c r="AD200"/>
  <c r="BN200" s="1"/>
  <c r="Y200"/>
  <c r="BI200" s="1"/>
  <c r="AJ200"/>
  <c r="BT200" s="1"/>
  <c r="AI200"/>
  <c r="BS200" s="1"/>
  <c r="Z200"/>
  <c r="BJ200" s="1"/>
  <c r="T229"/>
  <c r="BD229" s="1"/>
  <c r="G229"/>
  <c r="AQ229" s="1"/>
  <c r="F229"/>
  <c r="AP229" s="1"/>
  <c r="AD229"/>
  <c r="BN229" s="1"/>
  <c r="AF229"/>
  <c r="BP229" s="1"/>
  <c r="AJ229"/>
  <c r="BT229" s="1"/>
  <c r="J229"/>
  <c r="AT229" s="1"/>
  <c r="C229"/>
  <c r="AM229" s="1"/>
  <c r="U229"/>
  <c r="BE229" s="1"/>
  <c r="I286"/>
  <c r="I909" s="1"/>
  <c r="E1054" s="1"/>
  <c r="O286"/>
  <c r="O909" s="1"/>
  <c r="G1054" s="1"/>
  <c r="U286"/>
  <c r="U909" s="1"/>
  <c r="I1054" s="1"/>
  <c r="AA286"/>
  <c r="AA909" s="1"/>
  <c r="K1054" s="1"/>
  <c r="AG286"/>
  <c r="AG909" s="1"/>
  <c r="M1054" s="1"/>
  <c r="N286"/>
  <c r="N909" s="1"/>
  <c r="F1249" s="1"/>
  <c r="P286"/>
  <c r="P909" s="1"/>
  <c r="G1152" s="1"/>
  <c r="F142"/>
  <c r="AP142" s="1"/>
  <c r="AA142"/>
  <c r="BK142" s="1"/>
  <c r="P54"/>
  <c r="AZ54" s="1"/>
  <c r="AD54"/>
  <c r="BN54" s="1"/>
  <c r="T54"/>
  <c r="BD54" s="1"/>
  <c r="O314"/>
  <c r="O910" s="1"/>
  <c r="G1055" s="1"/>
  <c r="D314"/>
  <c r="D910" s="1"/>
  <c r="C1153" s="1"/>
  <c r="Q314"/>
  <c r="Q910" s="1"/>
  <c r="G1250" s="1"/>
  <c r="AK314"/>
  <c r="AK910" s="1"/>
  <c r="N1153" s="1"/>
  <c r="H314"/>
  <c r="H910" s="1"/>
  <c r="D1250" s="1"/>
  <c r="P314"/>
  <c r="P910" s="1"/>
  <c r="G1153" s="1"/>
  <c r="AG570"/>
  <c r="AG923" s="1"/>
  <c r="M1068" s="1"/>
  <c r="I570"/>
  <c r="I923" s="1"/>
  <c r="E1068" s="1"/>
  <c r="T570"/>
  <c r="EA923" s="1"/>
  <c r="AU1263" s="1"/>
  <c r="AE570"/>
  <c r="AE923" s="1"/>
  <c r="L1166" s="1"/>
  <c r="Z570"/>
  <c r="BK923" s="1"/>
  <c r="W1263" s="1"/>
  <c r="X570"/>
  <c r="X923" s="1"/>
  <c r="J1068" s="1"/>
  <c r="M570"/>
  <c r="DT923" s="1"/>
  <c r="AS1166" s="1"/>
  <c r="R682"/>
  <c r="CN927" s="1"/>
  <c r="AH1072" s="1"/>
  <c r="AG682"/>
  <c r="AG927" s="1"/>
  <c r="M1072" s="1"/>
  <c r="AK682"/>
  <c r="DG927" s="1"/>
  <c r="AN1170" s="1"/>
  <c r="U83"/>
  <c r="BE83" s="1"/>
  <c r="K83"/>
  <c r="AU83" s="1"/>
  <c r="F83"/>
  <c r="AP83" s="1"/>
  <c r="AJ83"/>
  <c r="BT83" s="1"/>
  <c r="C429"/>
  <c r="AN918" s="1"/>
  <c r="P1063" s="1"/>
  <c r="T429"/>
  <c r="CP918" s="1"/>
  <c r="AH1258" s="1"/>
  <c r="O429"/>
  <c r="CK918" s="1"/>
  <c r="AG1063" s="1"/>
  <c r="AL598"/>
  <c r="ES924" s="1"/>
  <c r="BA1264" s="1"/>
  <c r="AL83"/>
  <c r="BV83" s="1"/>
  <c r="D258"/>
  <c r="AN258" s="1"/>
  <c r="AH258"/>
  <c r="BR258" s="1"/>
  <c r="N258"/>
  <c r="AX258" s="1"/>
  <c r="T83"/>
  <c r="BD83" s="1"/>
  <c r="Q514"/>
  <c r="CM921" s="1"/>
  <c r="AG1261" s="1"/>
  <c r="T514"/>
  <c r="CP921" s="1"/>
  <c r="AH1261" s="1"/>
  <c r="Z514"/>
  <c r="Z921" s="1"/>
  <c r="J1261" s="1"/>
  <c r="AD682"/>
  <c r="AD927" s="1"/>
  <c r="L1072" s="1"/>
  <c r="W794"/>
  <c r="W931" s="1"/>
  <c r="I1271" s="1"/>
  <c r="N626"/>
  <c r="CJ925" s="1"/>
  <c r="AF1265" s="1"/>
  <c r="V626"/>
  <c r="V925" s="1"/>
  <c r="I1168" s="1"/>
  <c r="L626"/>
  <c r="L925" s="1"/>
  <c r="F1070" s="1"/>
  <c r="AL626"/>
  <c r="BW925" s="1"/>
  <c r="AA1265" s="1"/>
  <c r="O794"/>
  <c r="AZ931" s="1"/>
  <c r="T1076" s="1"/>
  <c r="AF626"/>
  <c r="DB925" s="1"/>
  <c r="AL1265" s="1"/>
  <c r="T794"/>
  <c r="BE931" s="1"/>
  <c r="U1271" s="1"/>
  <c r="Q626"/>
  <c r="Q925" s="1"/>
  <c r="G1265" s="1"/>
  <c r="Y626"/>
  <c r="BJ925" s="1"/>
  <c r="W1168" s="1"/>
  <c r="F626"/>
  <c r="AQ925" s="1"/>
  <c r="Q1070" s="1"/>
  <c r="F112" i="81"/>
  <c r="F105"/>
  <c r="F114" s="1"/>
  <c r="J254" i="98"/>
  <c r="CU919" i="97"/>
  <c r="AJ1162" s="1"/>
  <c r="Y919"/>
  <c r="J1162" s="1"/>
  <c r="BJ919"/>
  <c r="W1162" s="1"/>
  <c r="DA919"/>
  <c r="AL1162" s="1"/>
  <c r="AE919"/>
  <c r="L1162" s="1"/>
  <c r="BP919"/>
  <c r="Y1162" s="1"/>
  <c r="CB919"/>
  <c r="AD1064" s="1"/>
  <c r="F919"/>
  <c r="D1064" s="1"/>
  <c r="AQ919"/>
  <c r="Q1064" s="1"/>
  <c r="H919"/>
  <c r="D1259" s="1"/>
  <c r="AS919"/>
  <c r="Q1259" s="1"/>
  <c r="CD919"/>
  <c r="AD1259" s="1"/>
  <c r="BF919"/>
  <c r="V1064" s="1"/>
  <c r="CQ919"/>
  <c r="AI1064" s="1"/>
  <c r="U919"/>
  <c r="I1064" s="1"/>
  <c r="BU919"/>
  <c r="AA1064" s="1"/>
  <c r="AJ919"/>
  <c r="N1064" s="1"/>
  <c r="DF919"/>
  <c r="AN1064" s="1"/>
  <c r="AR919"/>
  <c r="Q1162" s="1"/>
  <c r="G919"/>
  <c r="D1162" s="1"/>
  <c r="CC919"/>
  <c r="AD1162" s="1"/>
  <c r="BA919"/>
  <c r="T1162" s="1"/>
  <c r="CL919"/>
  <c r="AG1162" s="1"/>
  <c r="P919"/>
  <c r="G1162" s="1"/>
  <c r="CF919"/>
  <c r="AE1162" s="1"/>
  <c r="J919"/>
  <c r="E1162" s="1"/>
  <c r="AU919"/>
  <c r="R1162" s="1"/>
  <c r="AE920"/>
  <c r="L1163" s="1"/>
  <c r="AJ915"/>
  <c r="N1060" s="1"/>
  <c r="AR915"/>
  <c r="Q1158" s="1"/>
  <c r="O915"/>
  <c r="G1060" s="1"/>
  <c r="AR926"/>
  <c r="Q1169" s="1"/>
  <c r="BZ926"/>
  <c r="AC1169" s="1"/>
  <c r="CI929"/>
  <c r="AF1171" s="1"/>
  <c r="M929"/>
  <c r="F1171" s="1"/>
  <c r="AX929"/>
  <c r="S1171" s="1"/>
  <c r="Q929"/>
  <c r="G1269" s="1"/>
  <c r="BB929"/>
  <c r="T1269" s="1"/>
  <c r="CM929"/>
  <c r="AG1269" s="1"/>
  <c r="P929"/>
  <c r="G1171" s="1"/>
  <c r="BA929"/>
  <c r="T1171" s="1"/>
  <c r="CL929"/>
  <c r="AG1171" s="1"/>
  <c r="AA929"/>
  <c r="K1074" s="1"/>
  <c r="BL929"/>
  <c r="X1074" s="1"/>
  <c r="CW929"/>
  <c r="AK1074" s="1"/>
  <c r="F929"/>
  <c r="D1074" s="1"/>
  <c r="AQ929"/>
  <c r="Q1074" s="1"/>
  <c r="CB929"/>
  <c r="AD1074" s="1"/>
  <c r="G103"/>
  <c r="W103"/>
  <c r="D103"/>
  <c r="T103"/>
  <c r="AJ103"/>
  <c r="Q103"/>
  <c r="AG103"/>
  <c r="N103"/>
  <c r="AD103"/>
  <c r="K103"/>
  <c r="AA103"/>
  <c r="H103"/>
  <c r="X103"/>
  <c r="E103"/>
  <c r="U103"/>
  <c r="AK103"/>
  <c r="R103"/>
  <c r="AH103"/>
  <c r="C11" i="81"/>
  <c r="O103" i="97"/>
  <c r="AE103"/>
  <c r="L103"/>
  <c r="AB103"/>
  <c r="I103"/>
  <c r="Y103"/>
  <c r="F103"/>
  <c r="V103"/>
  <c r="AL103"/>
  <c r="C103"/>
  <c r="S103"/>
  <c r="AI103"/>
  <c r="P103"/>
  <c r="AF103"/>
  <c r="M103"/>
  <c r="AC103"/>
  <c r="J103"/>
  <c r="Z103"/>
  <c r="DB928"/>
  <c r="AL1268" s="1"/>
  <c r="AX919"/>
  <c r="S1162" s="1"/>
  <c r="M919"/>
  <c r="F1162" s="1"/>
  <c r="CI919"/>
  <c r="AF1162" s="1"/>
  <c r="I919"/>
  <c r="E1064" s="1"/>
  <c r="AT919"/>
  <c r="R1064" s="1"/>
  <c r="CE919"/>
  <c r="AE1064" s="1"/>
  <c r="O919"/>
  <c r="G1064" s="1"/>
  <c r="AZ919"/>
  <c r="T1064" s="1"/>
  <c r="CK919"/>
  <c r="AG1064" s="1"/>
  <c r="BV919"/>
  <c r="AA1162" s="1"/>
  <c r="DG919"/>
  <c r="AN1162" s="1"/>
  <c r="AK919"/>
  <c r="N1162" s="1"/>
  <c r="K919"/>
  <c r="E1259" s="1"/>
  <c r="AV919"/>
  <c r="R1259" s="1"/>
  <c r="CG919"/>
  <c r="AE1259" s="1"/>
  <c r="AA919"/>
  <c r="K1064" s="1"/>
  <c r="BL919"/>
  <c r="X1064" s="1"/>
  <c r="CW919"/>
  <c r="AK1064" s="1"/>
  <c r="T919"/>
  <c r="H1259" s="1"/>
  <c r="CP919"/>
  <c r="AH1259" s="1"/>
  <c r="BE919"/>
  <c r="U1259" s="1"/>
  <c r="AD919"/>
  <c r="L1064" s="1"/>
  <c r="CZ919"/>
  <c r="AL1064" s="1"/>
  <c r="BO919"/>
  <c r="Y1064" s="1"/>
  <c r="S919"/>
  <c r="H1162" s="1"/>
  <c r="BD919"/>
  <c r="U1162" s="1"/>
  <c r="CO919"/>
  <c r="AH1162" s="1"/>
  <c r="BF915"/>
  <c r="V1060" s="1"/>
  <c r="T915"/>
  <c r="H1255" s="1"/>
  <c r="AB915"/>
  <c r="K1158" s="1"/>
  <c r="CA915"/>
  <c r="AC1255" s="1"/>
  <c r="EK926"/>
  <c r="AY1071" s="1"/>
  <c r="DA926"/>
  <c r="AL1169" s="1"/>
  <c r="ED926"/>
  <c r="AV1266" s="1"/>
  <c r="CF926"/>
  <c r="AE1169" s="1"/>
  <c r="P926"/>
  <c r="G1169" s="1"/>
  <c r="CL926"/>
  <c r="AG1169" s="1"/>
  <c r="BA926"/>
  <c r="T1169" s="1"/>
  <c r="DW926"/>
  <c r="AT1169" s="1"/>
  <c r="AJ929"/>
  <c r="N1074" s="1"/>
  <c r="BV929"/>
  <c r="AA1171" s="1"/>
  <c r="DG929"/>
  <c r="AN1171" s="1"/>
  <c r="AK929"/>
  <c r="N1171" s="1"/>
  <c r="CZ929"/>
  <c r="AL1074" s="1"/>
  <c r="W929"/>
  <c r="I1269" s="1"/>
  <c r="I929"/>
  <c r="E1074" s="1"/>
  <c r="CE929"/>
  <c r="AE1074" s="1"/>
  <c r="AT929"/>
  <c r="R1074" s="1"/>
  <c r="L929"/>
  <c r="F1074" s="1"/>
  <c r="CH929"/>
  <c r="AF1074" s="1"/>
  <c r="AW929"/>
  <c r="S1074" s="1"/>
  <c r="BM928"/>
  <c r="X1172" s="1"/>
  <c r="EI928"/>
  <c r="AX1171" s="1"/>
  <c r="CX928"/>
  <c r="AK1172" s="1"/>
  <c r="AB928"/>
  <c r="K1172" s="1"/>
  <c r="AF919"/>
  <c r="L1259" s="1"/>
  <c r="BQ919"/>
  <c r="Y1259" s="1"/>
  <c r="DB919"/>
  <c r="AL1259" s="1"/>
  <c r="BM919"/>
  <c r="X1162" s="1"/>
  <c r="CX919"/>
  <c r="AK1162" s="1"/>
  <c r="AB919"/>
  <c r="K1162" s="1"/>
  <c r="AL919"/>
  <c r="N1259" s="1"/>
  <c r="BW919"/>
  <c r="AA1259" s="1"/>
  <c r="DH919"/>
  <c r="AN1259" s="1"/>
  <c r="CA919"/>
  <c r="AC1259" s="1"/>
  <c r="E919"/>
  <c r="C1259" s="1"/>
  <c r="AP919"/>
  <c r="P1259" s="1"/>
  <c r="AH919"/>
  <c r="M1162" s="1"/>
  <c r="BS919"/>
  <c r="Z1162" s="1"/>
  <c r="DD919"/>
  <c r="AM1162" s="1"/>
  <c r="AG919"/>
  <c r="M1064" s="1"/>
  <c r="BR919"/>
  <c r="Z1064" s="1"/>
  <c r="DC919"/>
  <c r="AM1064" s="1"/>
  <c r="AO919"/>
  <c r="P1162" s="1"/>
  <c r="BZ919"/>
  <c r="AC1162" s="1"/>
  <c r="D919"/>
  <c r="C1162" s="1"/>
  <c r="AY919"/>
  <c r="S1259" s="1"/>
  <c r="N919"/>
  <c r="F1259" s="1"/>
  <c r="CJ919"/>
  <c r="AF1259" s="1"/>
  <c r="AN919"/>
  <c r="P1064" s="1"/>
  <c r="BY919"/>
  <c r="AC1064" s="1"/>
  <c r="C919"/>
  <c r="C1064" s="1"/>
  <c r="X915"/>
  <c r="J1060" s="1"/>
  <c r="BZ915"/>
  <c r="AC1158" s="1"/>
  <c r="BL915"/>
  <c r="X1060" s="1"/>
  <c r="AA915"/>
  <c r="K1060" s="1"/>
  <c r="CW915"/>
  <c r="AK1060" s="1"/>
  <c r="EN926"/>
  <c r="AZ1071" s="1"/>
  <c r="DC926"/>
  <c r="AM1071" s="1"/>
  <c r="BR926"/>
  <c r="Z1071" s="1"/>
  <c r="AG926"/>
  <c r="M1071" s="1"/>
  <c r="EC926"/>
  <c r="AV1169" s="1"/>
  <c r="V926"/>
  <c r="I1169" s="1"/>
  <c r="BG926"/>
  <c r="V1169" s="1"/>
  <c r="CR926"/>
  <c r="AI1169" s="1"/>
  <c r="DV926"/>
  <c r="AT1071" s="1"/>
  <c r="CK926"/>
  <c r="AG1071" s="1"/>
  <c r="AZ926"/>
  <c r="T1071" s="1"/>
  <c r="O926"/>
  <c r="G1071" s="1"/>
  <c r="CQ926"/>
  <c r="AI1071" s="1"/>
  <c r="AA926"/>
  <c r="K1071" s="1"/>
  <c r="EH926"/>
  <c r="AX1071" s="1"/>
  <c r="EJ926"/>
  <c r="AX1266" s="1"/>
  <c r="BN926"/>
  <c r="X1266" s="1"/>
  <c r="CY926"/>
  <c r="AK1266" s="1"/>
  <c r="AC926"/>
  <c r="K1266" s="1"/>
  <c r="U941"/>
  <c r="S1261"/>
  <c r="Y929"/>
  <c r="J1171" s="1"/>
  <c r="BJ929"/>
  <c r="W1171" s="1"/>
  <c r="CU929"/>
  <c r="AJ1171" s="1"/>
  <c r="T929"/>
  <c r="H1269" s="1"/>
  <c r="BE929"/>
  <c r="U1269" s="1"/>
  <c r="CP929"/>
  <c r="AH1269" s="1"/>
  <c r="E929"/>
  <c r="C1269" s="1"/>
  <c r="N929"/>
  <c r="F1269" s="1"/>
  <c r="AY929"/>
  <c r="S1269" s="1"/>
  <c r="BN929"/>
  <c r="X1269" s="1"/>
  <c r="AC929"/>
  <c r="K1269" s="1"/>
  <c r="CY929"/>
  <c r="AK1269" s="1"/>
  <c r="BK929"/>
  <c r="W1269" s="1"/>
  <c r="CV929"/>
  <c r="AJ1269" s="1"/>
  <c r="Z929"/>
  <c r="J1269" s="1"/>
  <c r="CK929"/>
  <c r="AG1074" s="1"/>
  <c r="O929"/>
  <c r="G1074" s="1"/>
  <c r="AZ929"/>
  <c r="T1074" s="1"/>
  <c r="BW929"/>
  <c r="AA1269" s="1"/>
  <c r="CD929"/>
  <c r="AD1269" s="1"/>
  <c r="H929"/>
  <c r="D1269" s="1"/>
  <c r="BO928"/>
  <c r="Y1073" s="1"/>
  <c r="AI919"/>
  <c r="M1259" s="1"/>
  <c r="DE919"/>
  <c r="AM1259" s="1"/>
  <c r="BT919"/>
  <c r="Z1259" s="1"/>
  <c r="AW919"/>
  <c r="S1064" s="1"/>
  <c r="CH919"/>
  <c r="AF1064" s="1"/>
  <c r="L919"/>
  <c r="F1064" s="1"/>
  <c r="BG919"/>
  <c r="V1162" s="1"/>
  <c r="CR919"/>
  <c r="AI1162" s="1"/>
  <c r="V919"/>
  <c r="I1162" s="1"/>
  <c r="CT919"/>
  <c r="AJ1064" s="1"/>
  <c r="X919"/>
  <c r="J1064" s="1"/>
  <c r="BI919"/>
  <c r="W1064" s="1"/>
  <c r="BC919"/>
  <c r="U1064" s="1"/>
  <c r="CN919"/>
  <c r="AH1064" s="1"/>
  <c r="R919"/>
  <c r="H1064" s="1"/>
  <c r="BB919"/>
  <c r="T1259" s="1"/>
  <c r="CM919"/>
  <c r="AG1259" s="1"/>
  <c r="Q919"/>
  <c r="G1259" s="1"/>
  <c r="CS919"/>
  <c r="AI1259" s="1"/>
  <c r="W919"/>
  <c r="I1259" s="1"/>
  <c r="BH919"/>
  <c r="V1259" s="1"/>
  <c r="AC919"/>
  <c r="K1259" s="1"/>
  <c r="BN919"/>
  <c r="X1259" s="1"/>
  <c r="CY919"/>
  <c r="AK1259" s="1"/>
  <c r="CV919"/>
  <c r="AJ1259" s="1"/>
  <c r="Z919"/>
  <c r="J1259" s="1"/>
  <c r="BK919"/>
  <c r="W1259" s="1"/>
  <c r="V920"/>
  <c r="I1163" s="1"/>
  <c r="BG920"/>
  <c r="V1163" s="1"/>
  <c r="CR920"/>
  <c r="AI1163" s="1"/>
  <c r="CS915"/>
  <c r="AI1255" s="1"/>
  <c r="BH915"/>
  <c r="V1255" s="1"/>
  <c r="AQ915"/>
  <c r="Q1060" s="1"/>
  <c r="F915"/>
  <c r="D1060" s="1"/>
  <c r="CB915"/>
  <c r="AD1060" s="1"/>
  <c r="L926"/>
  <c r="F1071" s="1"/>
  <c r="CH926"/>
  <c r="AF1071" s="1"/>
  <c r="DF926"/>
  <c r="AN1071" s="1"/>
  <c r="EO926"/>
  <c r="AZ1169" s="1"/>
  <c r="BS926"/>
  <c r="Z1169" s="1"/>
  <c r="DL926"/>
  <c r="AP1266" s="1"/>
  <c r="CO926"/>
  <c r="AH1169" s="1"/>
  <c r="S926"/>
  <c r="H1169" s="1"/>
  <c r="AH929"/>
  <c r="M1171" s="1"/>
  <c r="AO929"/>
  <c r="P1171" s="1"/>
  <c r="BZ929"/>
  <c r="AC1171" s="1"/>
  <c r="D929"/>
  <c r="C1171" s="1"/>
  <c r="K929"/>
  <c r="E1269" s="1"/>
  <c r="AV929"/>
  <c r="R1269" s="1"/>
  <c r="CG929"/>
  <c r="AE1269" s="1"/>
  <c r="AF929"/>
  <c r="L1269" s="1"/>
  <c r="DE929"/>
  <c r="AM1269" s="1"/>
  <c r="CF929"/>
  <c r="AE1171" s="1"/>
  <c r="J929"/>
  <c r="E1171" s="1"/>
  <c r="AU929"/>
  <c r="R1171" s="1"/>
  <c r="U929"/>
  <c r="I1074" s="1"/>
  <c r="BF929"/>
  <c r="V1074" s="1"/>
  <c r="CQ929"/>
  <c r="AI1074" s="1"/>
  <c r="EL928" l="1"/>
  <c r="AY1171" s="1"/>
  <c r="L915"/>
  <c r="F1060" s="1"/>
  <c r="DE926"/>
  <c r="AM1266" s="1"/>
  <c r="CO929"/>
  <c r="AH1171" s="1"/>
  <c r="DH926"/>
  <c r="AN1266" s="1"/>
  <c r="BP929"/>
  <c r="Y1171" s="1"/>
  <c r="BM929"/>
  <c r="X1171" s="1"/>
  <c r="DW928"/>
  <c r="AT1171" s="1"/>
  <c r="BU920"/>
  <c r="AA1065" s="1"/>
  <c r="R929"/>
  <c r="H1074" s="1"/>
  <c r="CV926"/>
  <c r="AJ1266" s="1"/>
  <c r="CY915"/>
  <c r="AK1255" s="1"/>
  <c r="AV926"/>
  <c r="R1266" s="1"/>
  <c r="AW915"/>
  <c r="S1060" s="1"/>
  <c r="AD926"/>
  <c r="L1071" s="1"/>
  <c r="AN915"/>
  <c r="P1060" s="1"/>
  <c r="EG926"/>
  <c r="AW1266" s="1"/>
  <c r="DE915"/>
  <c r="AM1255" s="1"/>
  <c r="AF931"/>
  <c r="L1271" s="1"/>
  <c r="BQ931"/>
  <c r="Y1271" s="1"/>
  <c r="D254" i="98"/>
  <c r="AH915" i="97"/>
  <c r="M1158" s="1"/>
  <c r="BJ915"/>
  <c r="W1158" s="1"/>
  <c r="BC915"/>
  <c r="U1060" s="1"/>
  <c r="K254" i="98"/>
  <c r="M926" i="97"/>
  <c r="F1169" s="1"/>
  <c r="Y915"/>
  <c r="J1158" s="1"/>
  <c r="CA929"/>
  <c r="AC1269" s="1"/>
  <c r="EP926"/>
  <c r="AZ1266" s="1"/>
  <c r="CO915"/>
  <c r="AH1158" s="1"/>
  <c r="AE929"/>
  <c r="L1171" s="1"/>
  <c r="BT929"/>
  <c r="Z1269" s="1"/>
  <c r="BS929"/>
  <c r="Z1171" s="1"/>
  <c r="AX926"/>
  <c r="S1169" s="1"/>
  <c r="DD915"/>
  <c r="AM1158" s="1"/>
  <c r="DH929"/>
  <c r="AN1269" s="1"/>
  <c r="AI926"/>
  <c r="M1266" s="1"/>
  <c r="AY926"/>
  <c r="S1266" s="1"/>
  <c r="CR915"/>
  <c r="AI1158" s="1"/>
  <c r="BH929"/>
  <c r="V1269" s="1"/>
  <c r="BD929"/>
  <c r="U1171" s="1"/>
  <c r="CX929"/>
  <c r="AK1171" s="1"/>
  <c r="K915"/>
  <c r="E1255" s="1"/>
  <c r="AU931"/>
  <c r="R1174" s="1"/>
  <c r="DU926"/>
  <c r="AS1266" s="1"/>
  <c r="AY915"/>
  <c r="S1255" s="1"/>
  <c r="BI929"/>
  <c r="W1074" s="1"/>
  <c r="CY928"/>
  <c r="AK1268" s="1"/>
  <c r="BF931"/>
  <c r="V1076" s="1"/>
  <c r="CQ931"/>
  <c r="AI1076" s="1"/>
  <c r="F254" i="98"/>
  <c r="N920" i="97"/>
  <c r="F1260" s="1"/>
  <c r="DG926"/>
  <c r="AN1169" s="1"/>
  <c r="CX926"/>
  <c r="AK1169" s="1"/>
  <c r="V929"/>
  <c r="I1171" s="1"/>
  <c r="AR929"/>
  <c r="Q1171" s="1"/>
  <c r="BJ928"/>
  <c r="W1172" s="1"/>
  <c r="DG915"/>
  <c r="AN1158" s="1"/>
  <c r="W1164"/>
  <c r="ER926"/>
  <c r="BA1169" s="1"/>
  <c r="EI926"/>
  <c r="AX1169" s="1"/>
  <c r="Y926"/>
  <c r="J1169" s="1"/>
  <c r="BC926"/>
  <c r="U1071" s="1"/>
  <c r="C926"/>
  <c r="C1071" s="1"/>
  <c r="X929"/>
  <c r="J1074" s="1"/>
  <c r="CN915"/>
  <c r="AH1060" s="1"/>
  <c r="CV930"/>
  <c r="AJ1270" s="1"/>
  <c r="EE928"/>
  <c r="AW1073" s="1"/>
  <c r="CU920"/>
  <c r="AJ1163" s="1"/>
  <c r="AC920"/>
  <c r="K1260" s="1"/>
  <c r="CJ926"/>
  <c r="AF1266" s="1"/>
  <c r="V915"/>
  <c r="I1158" s="1"/>
  <c r="AK928"/>
  <c r="N1172" s="1"/>
  <c r="AV915"/>
  <c r="R1255" s="1"/>
  <c r="CV928"/>
  <c r="AJ1268" s="1"/>
  <c r="AG920"/>
  <c r="M1065" s="1"/>
  <c r="AR928"/>
  <c r="Q1172" s="1"/>
  <c r="E920"/>
  <c r="C1260" s="1"/>
  <c r="CD926"/>
  <c r="AD1266" s="1"/>
  <c r="I920"/>
  <c r="E1065" s="1"/>
  <c r="AT928"/>
  <c r="R1073" s="1"/>
  <c r="DB926"/>
  <c r="AL1266" s="1"/>
  <c r="T926"/>
  <c r="H1266" s="1"/>
  <c r="CT920"/>
  <c r="AJ1065" s="1"/>
  <c r="CS928"/>
  <c r="AI1268" s="1"/>
  <c r="L254" i="98"/>
  <c r="AZ915" i="97"/>
  <c r="T1060" s="1"/>
  <c r="AX921"/>
  <c r="T941" s="1"/>
  <c r="T938" s="1"/>
  <c r="DO924"/>
  <c r="AQ1264" s="1"/>
  <c r="BO915"/>
  <c r="Y1060" s="1"/>
  <c r="CR929"/>
  <c r="AI1171" s="1"/>
  <c r="DB929"/>
  <c r="AL1269" s="1"/>
  <c r="G929"/>
  <c r="D1171" s="1"/>
  <c r="AP926"/>
  <c r="P1266" s="1"/>
  <c r="DA915"/>
  <c r="AL1158" s="1"/>
  <c r="CI915"/>
  <c r="AF1158" s="1"/>
  <c r="BB915"/>
  <c r="T1255" s="1"/>
  <c r="AG915"/>
  <c r="M1060" s="1"/>
  <c r="DC929"/>
  <c r="AM1074" s="1"/>
  <c r="AD915"/>
  <c r="L1060" s="1"/>
  <c r="C929"/>
  <c r="C1074" s="1"/>
  <c r="Y921"/>
  <c r="J1164" s="1"/>
  <c r="CU921"/>
  <c r="AJ1164" s="1"/>
  <c r="CD924"/>
  <c r="AD1264" s="1"/>
  <c r="CM931"/>
  <c r="AG1271" s="1"/>
  <c r="E926"/>
  <c r="C1266" s="1"/>
  <c r="AE915"/>
  <c r="L1158" s="1"/>
  <c r="CC915"/>
  <c r="AD1158" s="1"/>
  <c r="AJ926"/>
  <c r="N1071" s="1"/>
  <c r="AX915"/>
  <c r="S1158" s="1"/>
  <c r="Q915"/>
  <c r="G1255" s="1"/>
  <c r="DP926"/>
  <c r="AR1071" s="1"/>
  <c r="BK915"/>
  <c r="W1255" s="1"/>
  <c r="BJ931"/>
  <c r="W1174" s="1"/>
  <c r="BF927"/>
  <c r="V1072" s="1"/>
  <c r="CC927"/>
  <c r="AD1170" s="1"/>
  <c r="M928"/>
  <c r="F1172" s="1"/>
  <c r="F926"/>
  <c r="D1071" s="1"/>
  <c r="AZ920"/>
  <c r="T1065" s="1"/>
  <c r="G927"/>
  <c r="D1170" s="1"/>
  <c r="CQ927"/>
  <c r="AI1072" s="1"/>
  <c r="CF931"/>
  <c r="AE1174" s="1"/>
  <c r="CG921"/>
  <c r="AE1261" s="1"/>
  <c r="BR930"/>
  <c r="Z1075" s="1"/>
  <c r="F930"/>
  <c r="D1075" s="1"/>
  <c r="AA931"/>
  <c r="K1076" s="1"/>
  <c r="AO928"/>
  <c r="P1172" s="1"/>
  <c r="BM920"/>
  <c r="X1163" s="1"/>
  <c r="Q928"/>
  <c r="G1268" s="1"/>
  <c r="EE926"/>
  <c r="AW1071" s="1"/>
  <c r="BC921"/>
  <c r="U1066" s="1"/>
  <c r="R921"/>
  <c r="H1066" s="1"/>
  <c r="K921"/>
  <c r="E1261" s="1"/>
  <c r="CW931"/>
  <c r="AK1076" s="1"/>
  <c r="AQ924"/>
  <c r="Q1069" s="1"/>
  <c r="CF915"/>
  <c r="AE1158" s="1"/>
  <c r="CT915"/>
  <c r="AJ1060" s="1"/>
  <c r="J926"/>
  <c r="E1169" s="1"/>
  <c r="EL926"/>
  <c r="AY1169" s="1"/>
  <c r="AL915"/>
  <c r="N1255" s="1"/>
  <c r="AN926"/>
  <c r="P1071" s="1"/>
  <c r="R926"/>
  <c r="H1071" s="1"/>
  <c r="CC926"/>
  <c r="AD1169" s="1"/>
  <c r="CS920"/>
  <c r="AI1260" s="1"/>
  <c r="AE926"/>
  <c r="L1169" s="1"/>
  <c r="DH915"/>
  <c r="AN1255" s="1"/>
  <c r="BY926"/>
  <c r="AC1071" s="1"/>
  <c r="DY926"/>
  <c r="AU1071" s="1"/>
  <c r="DN926"/>
  <c r="AQ1169" s="1"/>
  <c r="DC928"/>
  <c r="AM1073" s="1"/>
  <c r="J915"/>
  <c r="E1158" s="1"/>
  <c r="AU926"/>
  <c r="R1169" s="1"/>
  <c r="E254" i="98"/>
  <c r="AQ928" i="97"/>
  <c r="Q1073" s="1"/>
  <c r="CI928"/>
  <c r="AF1172" s="1"/>
  <c r="BD926"/>
  <c r="U1169" s="1"/>
  <c r="AH926"/>
  <c r="M1169" s="1"/>
  <c r="AW926"/>
  <c r="S1071" s="1"/>
  <c r="AF915"/>
  <c r="L1255" s="1"/>
  <c r="K920"/>
  <c r="E1260" s="1"/>
  <c r="D928"/>
  <c r="C1172" s="1"/>
  <c r="I926"/>
  <c r="E1071" s="1"/>
  <c r="N915"/>
  <c r="F1255" s="1"/>
  <c r="AB920"/>
  <c r="K1163" s="1"/>
  <c r="DX928"/>
  <c r="AT1268" s="1"/>
  <c r="AG929"/>
  <c r="M1074" s="1"/>
  <c r="AD929"/>
  <c r="L1074" s="1"/>
  <c r="DO926"/>
  <c r="AQ1266" s="1"/>
  <c r="BW926"/>
  <c r="AA1266" s="1"/>
  <c r="BM915"/>
  <c r="X1158" s="1"/>
  <c r="BE915"/>
  <c r="U1255" s="1"/>
  <c r="BY929"/>
  <c r="AC1074" s="1"/>
  <c r="BC929"/>
  <c r="U1074" s="1"/>
  <c r="EM926"/>
  <c r="AY1266" s="1"/>
  <c r="BE926"/>
  <c r="U1266" s="1"/>
  <c r="CE915"/>
  <c r="AE1060" s="1"/>
  <c r="DF915"/>
  <c r="AN1060" s="1"/>
  <c r="BK930"/>
  <c r="W1270" s="1"/>
  <c r="BP930"/>
  <c r="Y1173" s="1"/>
  <c r="E931"/>
  <c r="C1271" s="1"/>
  <c r="AS924"/>
  <c r="Q1264" s="1"/>
  <c r="AV920"/>
  <c r="R1260" s="1"/>
  <c r="AD920"/>
  <c r="L1065" s="1"/>
  <c r="I915"/>
  <c r="E1060" s="1"/>
  <c r="N931"/>
  <c r="F1271" s="1"/>
  <c r="CB924"/>
  <c r="AD1069" s="1"/>
  <c r="DB927"/>
  <c r="AL1267" s="1"/>
  <c r="BQ927"/>
  <c r="Y1267" s="1"/>
  <c r="CB928"/>
  <c r="AD1073" s="1"/>
  <c r="AI920"/>
  <c r="M1260" s="1"/>
  <c r="Z920"/>
  <c r="J1260" s="1"/>
  <c r="AV928"/>
  <c r="R1268" s="1"/>
  <c r="H926"/>
  <c r="D1266" s="1"/>
  <c r="AL926"/>
  <c r="N1266" s="1"/>
  <c r="AF926"/>
  <c r="L1266" s="1"/>
  <c r="EA926"/>
  <c r="AU1266" s="1"/>
  <c r="BK920"/>
  <c r="W1260" s="1"/>
  <c r="CK920"/>
  <c r="AG1065" s="1"/>
  <c r="AK920"/>
  <c r="N1163" s="1"/>
  <c r="CX931"/>
  <c r="AK1174" s="1"/>
  <c r="CA931"/>
  <c r="AC1271" s="1"/>
  <c r="AB931"/>
  <c r="K1174" s="1"/>
  <c r="CJ931"/>
  <c r="AF1271" s="1"/>
  <c r="BE930"/>
  <c r="U1270" s="1"/>
  <c r="BD927"/>
  <c r="U1170" s="1"/>
  <c r="CP930"/>
  <c r="AH1270" s="1"/>
  <c r="CD930"/>
  <c r="AD1270" s="1"/>
  <c r="AS930"/>
  <c r="Q1270" s="1"/>
  <c r="CB930"/>
  <c r="AD1075" s="1"/>
  <c r="L930"/>
  <c r="F1075" s="1"/>
  <c r="AW930"/>
  <c r="S1075" s="1"/>
  <c r="U924"/>
  <c r="I1069" s="1"/>
  <c r="EB924"/>
  <c r="AV1069" s="1"/>
  <c r="BF924"/>
  <c r="V1069" s="1"/>
  <c r="EQ926"/>
  <c r="DF929"/>
  <c r="AN1074" s="1"/>
  <c r="DF927"/>
  <c r="AN1072" s="1"/>
  <c r="AJ927"/>
  <c r="N1072" s="1"/>
  <c r="AG930"/>
  <c r="M1075" s="1"/>
  <c r="Q926"/>
  <c r="G1266" s="1"/>
  <c r="DX926"/>
  <c r="AT1266" s="1"/>
  <c r="P915"/>
  <c r="G1158" s="1"/>
  <c r="C54"/>
  <c r="AM54" s="1"/>
  <c r="CD918"/>
  <c r="AD1258" s="1"/>
  <c r="F928"/>
  <c r="D1073" s="1"/>
  <c r="DT928"/>
  <c r="AS1171" s="1"/>
  <c r="DT926"/>
  <c r="AS1169" s="1"/>
  <c r="BB926"/>
  <c r="T1266" s="1"/>
  <c r="DB915"/>
  <c r="AL1255" s="1"/>
  <c r="L252" i="98" s="1"/>
  <c r="AS915" i="97"/>
  <c r="Q1255" s="1"/>
  <c r="BT920"/>
  <c r="Z1260" s="1"/>
  <c r="AW928"/>
  <c r="S1073" s="1"/>
  <c r="DK928"/>
  <c r="AP1171" s="1"/>
  <c r="BL926"/>
  <c r="X1071" s="1"/>
  <c r="AT926"/>
  <c r="R1071" s="1"/>
  <c r="AO915"/>
  <c r="P1158" s="1"/>
  <c r="P920"/>
  <c r="G1163" s="1"/>
  <c r="DR928"/>
  <c r="AR1268" s="1"/>
  <c r="AK926"/>
  <c r="N1169" s="1"/>
  <c r="CZ926"/>
  <c r="AL1071" s="1"/>
  <c r="S915"/>
  <c r="H1158" s="1"/>
  <c r="BD928"/>
  <c r="U1172" s="1"/>
  <c r="BY928"/>
  <c r="AC1073" s="1"/>
  <c r="Z926"/>
  <c r="J1266" s="1"/>
  <c r="AB926"/>
  <c r="K1169" s="1"/>
  <c r="CL915"/>
  <c r="AG1158" s="1"/>
  <c r="CI920"/>
  <c r="AF1163" s="1"/>
  <c r="M921"/>
  <c r="F1164" s="1"/>
  <c r="BO920"/>
  <c r="Y1065" s="1"/>
  <c r="CO928"/>
  <c r="AH1172" s="1"/>
  <c r="AN928"/>
  <c r="P1073" s="1"/>
  <c r="AR920"/>
  <c r="Q1163" s="1"/>
  <c r="CK924"/>
  <c r="AG1069" s="1"/>
  <c r="AZ924"/>
  <c r="T1069" s="1"/>
  <c r="O924"/>
  <c r="G1069" s="1"/>
  <c r="AG924"/>
  <c r="M1069" s="1"/>
  <c r="BR924"/>
  <c r="Z1069" s="1"/>
  <c r="EN924"/>
  <c r="AZ1069" s="1"/>
  <c r="U926"/>
  <c r="I1071" s="1"/>
  <c r="BF926"/>
  <c r="V1071" s="1"/>
  <c r="V928"/>
  <c r="I1172" s="1"/>
  <c r="T920"/>
  <c r="H1260" s="1"/>
  <c r="H915"/>
  <c r="D1255" s="1"/>
  <c r="F924"/>
  <c r="D1069" s="1"/>
  <c r="EF926"/>
  <c r="AW1169" s="1"/>
  <c r="CW920"/>
  <c r="AK1065" s="1"/>
  <c r="CS926"/>
  <c r="AI1266" s="1"/>
  <c r="DM926"/>
  <c r="AQ1071" s="1"/>
  <c r="E915"/>
  <c r="C1255" s="1"/>
  <c r="BY915"/>
  <c r="AC1060" s="1"/>
  <c r="CQ915"/>
  <c r="AI1060" s="1"/>
  <c r="R920"/>
  <c r="H1065" s="1"/>
  <c r="BI926"/>
  <c r="W1071" s="1"/>
  <c r="DK926"/>
  <c r="AP1169" s="1"/>
  <c r="AK915"/>
  <c r="N1158" s="1"/>
  <c r="AI915"/>
  <c r="M1255" s="1"/>
  <c r="AC915"/>
  <c r="K1255" s="1"/>
  <c r="AZ930"/>
  <c r="T1075" s="1"/>
  <c r="AR930"/>
  <c r="Q1173" s="1"/>
  <c r="N928"/>
  <c r="F1268" s="1"/>
  <c r="DR926"/>
  <c r="AR1266" s="1"/>
  <c r="BJ926"/>
  <c r="W1169" s="1"/>
  <c r="EO928"/>
  <c r="AZ1171" s="1"/>
  <c r="Z915"/>
  <c r="J1255" s="1"/>
  <c r="BR915"/>
  <c r="Z1060" s="1"/>
  <c r="EA928"/>
  <c r="AU1268" s="1"/>
  <c r="AA928"/>
  <c r="K1073" s="1"/>
  <c r="W926"/>
  <c r="I1266" s="1"/>
  <c r="CB926"/>
  <c r="AD1071" s="1"/>
  <c r="CT926"/>
  <c r="AJ1071" s="1"/>
  <c r="D926"/>
  <c r="C1169" s="1"/>
  <c r="BM930"/>
  <c r="X1173" s="1"/>
  <c r="AB930"/>
  <c r="K1173" s="1"/>
  <c r="CK930"/>
  <c r="AG1075" s="1"/>
  <c r="CG926"/>
  <c r="AE1266" s="1"/>
  <c r="CN928"/>
  <c r="AH1073" s="1"/>
  <c r="Q1164"/>
  <c r="DE928"/>
  <c r="AM1268" s="1"/>
  <c r="DO928"/>
  <c r="AQ1268" s="1"/>
  <c r="AQ920"/>
  <c r="Q1065" s="1"/>
  <c r="CL932"/>
  <c r="AG1175" s="1"/>
  <c r="M930"/>
  <c r="F1173" s="1"/>
  <c r="G930"/>
  <c r="D1173" s="1"/>
  <c r="AF918"/>
  <c r="L1258" s="1"/>
  <c r="DD930"/>
  <c r="AM1173" s="1"/>
  <c r="K928"/>
  <c r="E1268" s="1"/>
  <c r="CM928"/>
  <c r="AG1268" s="1"/>
  <c r="DG920"/>
  <c r="AN1163" s="1"/>
  <c r="S928"/>
  <c r="H1172" s="1"/>
  <c r="C928"/>
  <c r="C1073" s="1"/>
  <c r="BJ920"/>
  <c r="W1163" s="1"/>
  <c r="G920"/>
  <c r="D1163" s="1"/>
  <c r="BI920"/>
  <c r="W1065" s="1"/>
  <c r="BL930"/>
  <c r="X1075" s="1"/>
  <c r="BS930"/>
  <c r="Z1173" s="1"/>
  <c r="BT927"/>
  <c r="Z1267" s="1"/>
  <c r="AA930"/>
  <c r="K1075" s="1"/>
  <c r="D920"/>
  <c r="C1163" s="1"/>
  <c r="CP928"/>
  <c r="AH1268" s="1"/>
  <c r="EH928"/>
  <c r="AX1073" s="1"/>
  <c r="AN920"/>
  <c r="P1065" s="1"/>
  <c r="DA920"/>
  <c r="AL1163" s="1"/>
  <c r="BS928"/>
  <c r="Z1172" s="1"/>
  <c r="CD928"/>
  <c r="AD1268" s="1"/>
  <c r="DU928"/>
  <c r="AS1268" s="1"/>
  <c r="DY928"/>
  <c r="AU1073" s="1"/>
  <c r="AW920"/>
  <c r="S1065" s="1"/>
  <c r="W920"/>
  <c r="I1260" s="1"/>
  <c r="BP928"/>
  <c r="Y1172" s="1"/>
  <c r="AH928"/>
  <c r="M1172" s="1"/>
  <c r="DC920"/>
  <c r="AM1065" s="1"/>
  <c r="BE928"/>
  <c r="U1268" s="1"/>
  <c r="CW928"/>
  <c r="AK1073" s="1"/>
  <c r="C920"/>
  <c r="C1065" s="1"/>
  <c r="BC920"/>
  <c r="U1065" s="1"/>
  <c r="AC941"/>
  <c r="AC940" s="1"/>
  <c r="EP928"/>
  <c r="AZ1268" s="1"/>
  <c r="AS928"/>
  <c r="Q1268" s="1"/>
  <c r="CP924"/>
  <c r="AH1264" s="1"/>
  <c r="CJ928"/>
  <c r="AF1268" s="1"/>
  <c r="BC928"/>
  <c r="U1073" s="1"/>
  <c r="CH920"/>
  <c r="AF1065" s="1"/>
  <c r="DA928"/>
  <c r="AL1172" s="1"/>
  <c r="AI928"/>
  <c r="M1268" s="1"/>
  <c r="CZ928"/>
  <c r="AL1073" s="1"/>
  <c r="CI930"/>
  <c r="AF1173" s="1"/>
  <c r="BW930"/>
  <c r="AA1270" s="1"/>
  <c r="AA923"/>
  <c r="K1068" s="1"/>
  <c r="DS928"/>
  <c r="AS1073" s="1"/>
  <c r="AY920"/>
  <c r="S1260" s="1"/>
  <c r="AT920"/>
  <c r="R1065" s="1"/>
  <c r="DP928"/>
  <c r="AR1073" s="1"/>
  <c r="AF928"/>
  <c r="L1268" s="1"/>
  <c r="BV928"/>
  <c r="AA1172" s="1"/>
  <c r="DF920"/>
  <c r="AN1065" s="1"/>
  <c r="DD920"/>
  <c r="AM1163" s="1"/>
  <c r="BG928"/>
  <c r="V1172" s="1"/>
  <c r="EG928"/>
  <c r="AW1268" s="1"/>
  <c r="BE920"/>
  <c r="U1260" s="1"/>
  <c r="CC928"/>
  <c r="AD1172" s="1"/>
  <c r="AC928"/>
  <c r="K1268" s="1"/>
  <c r="BI928"/>
  <c r="W1073" s="1"/>
  <c r="BN920"/>
  <c r="X1260" s="1"/>
  <c r="L928"/>
  <c r="F1073" s="1"/>
  <c r="CR928"/>
  <c r="AI1172" s="1"/>
  <c r="Z928"/>
  <c r="J1268" s="1"/>
  <c r="CU928"/>
  <c r="AJ1172" s="1"/>
  <c r="ED928"/>
  <c r="AV1268" s="1"/>
  <c r="I928"/>
  <c r="E1073" s="1"/>
  <c r="EM928"/>
  <c r="AY1268" s="1"/>
  <c r="DG928"/>
  <c r="AN1172" s="1"/>
  <c r="AX920"/>
  <c r="S1163" s="1"/>
  <c r="AH920"/>
  <c r="M1163" s="1"/>
  <c r="DN928"/>
  <c r="AQ1171" s="1"/>
  <c r="EJ928"/>
  <c r="AX1268" s="1"/>
  <c r="X928"/>
  <c r="J1073" s="1"/>
  <c r="CA920"/>
  <c r="AC1260" s="1"/>
  <c r="CL920"/>
  <c r="AG1163" s="1"/>
  <c r="EF928"/>
  <c r="AW1171" s="1"/>
  <c r="W928"/>
  <c r="I1268" s="1"/>
  <c r="V930"/>
  <c r="I1173" s="1"/>
  <c r="BM927"/>
  <c r="X1170" s="1"/>
  <c r="R924"/>
  <c r="H1069" s="1"/>
  <c r="P932"/>
  <c r="G1175" s="1"/>
  <c r="AG928"/>
  <c r="M1073" s="1"/>
  <c r="BL920"/>
  <c r="X1065" s="1"/>
  <c r="U920"/>
  <c r="I1065" s="1"/>
  <c r="DH928"/>
  <c r="AN1268" s="1"/>
  <c r="AL930"/>
  <c r="N1270" s="1"/>
  <c r="CA928"/>
  <c r="AC1268" s="1"/>
  <c r="EN928"/>
  <c r="AZ1073" s="1"/>
  <c r="DQ928"/>
  <c r="AR1171" s="1"/>
  <c r="AL920"/>
  <c r="N1260" s="1"/>
  <c r="CQ920"/>
  <c r="AI1065" s="1"/>
  <c r="CB920"/>
  <c r="AD1065" s="1"/>
  <c r="CC923"/>
  <c r="AD1166" s="1"/>
  <c r="Z927"/>
  <c r="J1267" s="1"/>
  <c r="AZ928"/>
  <c r="T1073" s="1"/>
  <c r="CF928"/>
  <c r="AE1172" s="1"/>
  <c r="BW920"/>
  <c r="AA1260" s="1"/>
  <c r="BD920"/>
  <c r="U1163" s="1"/>
  <c r="AS918"/>
  <c r="Q1258" s="1"/>
  <c r="BG930"/>
  <c r="V1173" s="1"/>
  <c r="CI927"/>
  <c r="AF1170" s="1"/>
  <c r="DB918"/>
  <c r="AL1258" s="1"/>
  <c r="EM924"/>
  <c r="AY1264" s="1"/>
  <c r="CB922"/>
  <c r="AD1067" s="1"/>
  <c r="EA924"/>
  <c r="AU1264" s="1"/>
  <c r="AZ921"/>
  <c r="CK921"/>
  <c r="AG1066" s="1"/>
  <c r="O921"/>
  <c r="G1066" s="1"/>
  <c r="X930"/>
  <c r="J1075" s="1"/>
  <c r="T924"/>
  <c r="H1264" s="1"/>
  <c r="AD923"/>
  <c r="L1068" s="1"/>
  <c r="J930"/>
  <c r="E1173" s="1"/>
  <c r="DH923"/>
  <c r="AN1263" s="1"/>
  <c r="DE921"/>
  <c r="AM1261" s="1"/>
  <c r="AP928"/>
  <c r="P1268" s="1"/>
  <c r="CM920"/>
  <c r="AG1260" s="1"/>
  <c r="L257" i="98" s="1"/>
  <c r="EB928" i="97"/>
  <c r="AV1073" s="1"/>
  <c r="CD927"/>
  <c r="AD1267" s="1"/>
  <c r="CZ918"/>
  <c r="AL1063" s="1"/>
  <c r="BQ923"/>
  <c r="Y1263" s="1"/>
  <c r="CQ928"/>
  <c r="AI1073" s="1"/>
  <c r="AF923"/>
  <c r="L1263" s="1"/>
  <c r="DB923"/>
  <c r="AL1263" s="1"/>
  <c r="BC923"/>
  <c r="U1068" s="1"/>
  <c r="R923"/>
  <c r="H1068" s="1"/>
  <c r="Y924"/>
  <c r="J1167" s="1"/>
  <c r="O928"/>
  <c r="G1073" s="1"/>
  <c r="AU920"/>
  <c r="R1163" s="1"/>
  <c r="BW928"/>
  <c r="AA1268" s="1"/>
  <c r="BU928"/>
  <c r="AA1073" s="1"/>
  <c r="AQ922"/>
  <c r="Q1067" s="1"/>
  <c r="BO918"/>
  <c r="Y1063" s="1"/>
  <c r="CE921"/>
  <c r="AE1066" s="1"/>
  <c r="AT921"/>
  <c r="DH918"/>
  <c r="AN1258" s="1"/>
  <c r="AR923"/>
  <c r="Q1166" s="1"/>
  <c r="BL923"/>
  <c r="X1068" s="1"/>
  <c r="CW923"/>
  <c r="AK1068" s="1"/>
  <c r="G923"/>
  <c r="D1166" s="1"/>
  <c r="CE922"/>
  <c r="AE1067" s="1"/>
  <c r="I922"/>
  <c r="E1067" s="1"/>
  <c r="CK928"/>
  <c r="AG1073" s="1"/>
  <c r="E928"/>
  <c r="C1268" s="1"/>
  <c r="CF920"/>
  <c r="AE1163" s="1"/>
  <c r="BB920"/>
  <c r="T1260" s="1"/>
  <c r="AD928"/>
  <c r="L1073" s="1"/>
  <c r="AU928"/>
  <c r="R1172" s="1"/>
  <c r="BZ920"/>
  <c r="AC1163" s="1"/>
  <c r="AL928"/>
  <c r="N1268" s="1"/>
  <c r="BF928"/>
  <c r="V1073" s="1"/>
  <c r="BQ920"/>
  <c r="Y1260" s="1"/>
  <c r="CD920"/>
  <c r="AD1260" s="1"/>
  <c r="AJ928"/>
  <c r="N1073" s="1"/>
  <c r="BA928"/>
  <c r="T1172" s="1"/>
  <c r="CV924"/>
  <c r="AJ1264" s="1"/>
  <c r="CY923"/>
  <c r="AK1263" s="1"/>
  <c r="DH932"/>
  <c r="AN1272" s="1"/>
  <c r="AF920"/>
  <c r="L1260" s="1"/>
  <c r="H920"/>
  <c r="D1260" s="1"/>
  <c r="EQ928"/>
  <c r="P928"/>
  <c r="G1172" s="1"/>
  <c r="S920"/>
  <c r="H1163" s="1"/>
  <c r="DF923"/>
  <c r="AN1068" s="1"/>
  <c r="BN923"/>
  <c r="X1263" s="1"/>
  <c r="N924"/>
  <c r="F1264" s="1"/>
  <c r="Y923"/>
  <c r="J1166" s="1"/>
  <c r="BW932"/>
  <c r="AA1272" s="1"/>
  <c r="CF930"/>
  <c r="AE1173" s="1"/>
  <c r="M922"/>
  <c r="F1165" s="1"/>
  <c r="AX922"/>
  <c r="S1165" s="1"/>
  <c r="CG932"/>
  <c r="AE1272" s="1"/>
  <c r="AK918"/>
  <c r="N1161" s="1"/>
  <c r="CS923"/>
  <c r="AI1263" s="1"/>
  <c r="T918"/>
  <c r="H1258" s="1"/>
  <c r="BP922"/>
  <c r="Y1165" s="1"/>
  <c r="DA922"/>
  <c r="AL1165" s="1"/>
  <c r="AE922"/>
  <c r="L1165" s="1"/>
  <c r="H922"/>
  <c r="D1262" s="1"/>
  <c r="CD922"/>
  <c r="AD1262" s="1"/>
  <c r="CM922"/>
  <c r="AG1262" s="1"/>
  <c r="BB922"/>
  <c r="T1262" s="1"/>
  <c r="Q922"/>
  <c r="G1262" s="1"/>
  <c r="AJ924"/>
  <c r="N1069" s="1"/>
  <c r="E272" i="98"/>
  <c r="E225" s="1"/>
  <c r="CM923" i="97"/>
  <c r="AG1263" s="1"/>
  <c r="DK924"/>
  <c r="AP1167" s="1"/>
  <c r="AW923"/>
  <c r="S1068" s="1"/>
  <c r="BZ924"/>
  <c r="AC1167" s="1"/>
  <c r="BA925"/>
  <c r="T1168" s="1"/>
  <c r="F272" i="98"/>
  <c r="F225" s="1"/>
  <c r="D246"/>
  <c r="D224" s="1"/>
  <c r="E246"/>
  <c r="E224" s="1"/>
  <c r="CR924" i="97"/>
  <c r="AI1167" s="1"/>
  <c r="Z922"/>
  <c r="J1262" s="1"/>
  <c r="BK922"/>
  <c r="W1262" s="1"/>
  <c r="M927"/>
  <c r="F1170" s="1"/>
  <c r="T922"/>
  <c r="H1262" s="1"/>
  <c r="AD921"/>
  <c r="L1066" s="1"/>
  <c r="CV923"/>
  <c r="AJ1263" s="1"/>
  <c r="E924"/>
  <c r="C1264" s="1"/>
  <c r="CA924"/>
  <c r="AC1264" s="1"/>
  <c r="BQ921"/>
  <c r="Y1261" s="1"/>
  <c r="CJ930"/>
  <c r="AF1270" s="1"/>
  <c r="CC924"/>
  <c r="AD1167" s="1"/>
  <c r="CD932"/>
  <c r="AD1272" s="1"/>
  <c r="AS932"/>
  <c r="Q1272" s="1"/>
  <c r="H932"/>
  <c r="D1272" s="1"/>
  <c r="BY923"/>
  <c r="AC1068" s="1"/>
  <c r="C921"/>
  <c r="C1066" s="1"/>
  <c r="C925"/>
  <c r="C1070" s="1"/>
  <c r="CA927"/>
  <c r="AC1267" s="1"/>
  <c r="K923"/>
  <c r="E1263" s="1"/>
  <c r="P925"/>
  <c r="G1168" s="1"/>
  <c r="AP927"/>
  <c r="P1267" s="1"/>
  <c r="BY921"/>
  <c r="AC1066" s="1"/>
  <c r="CH918"/>
  <c r="AF1063" s="1"/>
  <c r="AN925"/>
  <c r="P1070" s="1"/>
  <c r="K927"/>
  <c r="E1267" s="1"/>
  <c r="S925"/>
  <c r="H1168" s="1"/>
  <c r="Q1261"/>
  <c r="AT922"/>
  <c r="R1067" s="1"/>
  <c r="BA924"/>
  <c r="T1167" s="1"/>
  <c r="C922"/>
  <c r="C1067" s="1"/>
  <c r="BO932"/>
  <c r="Y1077" s="1"/>
  <c r="AZ918"/>
  <c r="T1063" s="1"/>
  <c r="BG923"/>
  <c r="V1166" s="1"/>
  <c r="CD923"/>
  <c r="AD1263" s="1"/>
  <c r="V923"/>
  <c r="I1166" s="1"/>
  <c r="DE927"/>
  <c r="AM1267" s="1"/>
  <c r="Z918"/>
  <c r="J1258" s="1"/>
  <c r="CD921"/>
  <c r="AD1261" s="1"/>
  <c r="W923"/>
  <c r="I1263" s="1"/>
  <c r="BH923"/>
  <c r="V1263" s="1"/>
  <c r="CO923"/>
  <c r="AH1166" s="1"/>
  <c r="AV927"/>
  <c r="R1267" s="1"/>
  <c r="CN923"/>
  <c r="AH1068" s="1"/>
  <c r="BY922"/>
  <c r="AC1067" s="1"/>
  <c r="ED924"/>
  <c r="AV1264" s="1"/>
  <c r="BO922"/>
  <c r="Y1067" s="1"/>
  <c r="CT925"/>
  <c r="AJ1070" s="1"/>
  <c r="BD925"/>
  <c r="U1168" s="1"/>
  <c r="BW924"/>
  <c r="AA1264" s="1"/>
  <c r="CR923"/>
  <c r="AI1166" s="1"/>
  <c r="H921"/>
  <c r="D1261" s="1"/>
  <c r="BB932"/>
  <c r="T1272" s="1"/>
  <c r="CM932"/>
  <c r="AG1272" s="1"/>
  <c r="BW923"/>
  <c r="AA1263" s="1"/>
  <c r="CV918"/>
  <c r="AJ1258" s="1"/>
  <c r="X925"/>
  <c r="J1070" s="1"/>
  <c r="BY918"/>
  <c r="AC1063" s="1"/>
  <c r="DA923"/>
  <c r="AL1166" s="1"/>
  <c r="J924"/>
  <c r="E1167" s="1"/>
  <c r="AU924"/>
  <c r="R1167" s="1"/>
  <c r="DQ924"/>
  <c r="AR1167" s="1"/>
  <c r="DR924"/>
  <c r="AR1264" s="1"/>
  <c r="E922"/>
  <c r="C1262" s="1"/>
  <c r="DL924"/>
  <c r="AP1264" s="1"/>
  <c r="D272" i="98"/>
  <c r="D225" s="1"/>
  <c r="AU921" i="97"/>
  <c r="CF921"/>
  <c r="AE1164" s="1"/>
  <c r="J921"/>
  <c r="E1164" s="1"/>
  <c r="BM923"/>
  <c r="X1166" s="1"/>
  <c r="CV921"/>
  <c r="AJ1261" s="1"/>
  <c r="BB921"/>
  <c r="BC927"/>
  <c r="U1072" s="1"/>
  <c r="DH927"/>
  <c r="AN1267" s="1"/>
  <c r="AL927"/>
  <c r="N1267" s="1"/>
  <c r="AJ932"/>
  <c r="N1077" s="1"/>
  <c r="O918"/>
  <c r="G1063" s="1"/>
  <c r="AS925"/>
  <c r="Q1265" s="1"/>
  <c r="CD925"/>
  <c r="AD1265" s="1"/>
  <c r="H925"/>
  <c r="D1265" s="1"/>
  <c r="X932"/>
  <c r="J1077" s="1"/>
  <c r="BI932"/>
  <c r="W1077" s="1"/>
  <c r="CH932"/>
  <c r="AF1077" s="1"/>
  <c r="L932"/>
  <c r="F1077" s="1"/>
  <c r="AG932"/>
  <c r="M1077" s="1"/>
  <c r="BR932"/>
  <c r="Z1077" s="1"/>
  <c r="DC932"/>
  <c r="AM1077" s="1"/>
  <c r="C927"/>
  <c r="C1072" s="1"/>
  <c r="AI924"/>
  <c r="M1264" s="1"/>
  <c r="E923"/>
  <c r="C1263" s="1"/>
  <c r="BD924"/>
  <c r="U1167" s="1"/>
  <c r="AV923"/>
  <c r="R1263" s="1"/>
  <c r="AJ925"/>
  <c r="N1070" s="1"/>
  <c r="BZ918"/>
  <c r="AC1161" s="1"/>
  <c r="AN927"/>
  <c r="P1072" s="1"/>
  <c r="DG923"/>
  <c r="AN1166" s="1"/>
  <c r="EI924"/>
  <c r="AX1167" s="1"/>
  <c r="CH923"/>
  <c r="AF1068" s="1"/>
  <c r="N923"/>
  <c r="F1263" s="1"/>
  <c r="CQ923"/>
  <c r="AI1068" s="1"/>
  <c r="AO918"/>
  <c r="P1161" s="1"/>
  <c r="I930"/>
  <c r="E1075" s="1"/>
  <c r="W922"/>
  <c r="I1262" s="1"/>
  <c r="BN924"/>
  <c r="X1264" s="1"/>
  <c r="CG923"/>
  <c r="AE1263" s="1"/>
  <c r="J927"/>
  <c r="E1170" s="1"/>
  <c r="CJ923"/>
  <c r="AF1263" s="1"/>
  <c r="AW918"/>
  <c r="S1063" s="1"/>
  <c r="DF925"/>
  <c r="AN1070" s="1"/>
  <c r="CQ932"/>
  <c r="AI1077" s="1"/>
  <c r="AI930"/>
  <c r="M1270" s="1"/>
  <c r="BH922"/>
  <c r="V1262" s="1"/>
  <c r="AL925"/>
  <c r="N1265" s="1"/>
  <c r="W932"/>
  <c r="I1272" s="1"/>
  <c r="CS932"/>
  <c r="AI1272" s="1"/>
  <c r="CP932"/>
  <c r="AH1272" s="1"/>
  <c r="T932"/>
  <c r="H1272" s="1"/>
  <c r="CA932"/>
  <c r="AC1272" s="1"/>
  <c r="E932"/>
  <c r="C1272" s="1"/>
  <c r="Z941"/>
  <c r="Z938" s="1"/>
  <c r="AE927"/>
  <c r="L1170" s="1"/>
  <c r="S923"/>
  <c r="H1166" s="1"/>
  <c r="AB923"/>
  <c r="K1166" s="1"/>
  <c r="K932"/>
  <c r="E1272" s="1"/>
  <c r="BR918"/>
  <c r="Z1063" s="1"/>
  <c r="AD932"/>
  <c r="L1077" s="1"/>
  <c r="BG918"/>
  <c r="V1161" s="1"/>
  <c r="T923"/>
  <c r="H1263" s="1"/>
  <c r="S1066"/>
  <c r="CX927"/>
  <c r="AK1170" s="1"/>
  <c r="BW918"/>
  <c r="AA1258" s="1"/>
  <c r="F923"/>
  <c r="D1068" s="1"/>
  <c r="CT930"/>
  <c r="AJ1075" s="1"/>
  <c r="BG927"/>
  <c r="V1170" s="1"/>
  <c r="AU922"/>
  <c r="R1165" s="1"/>
  <c r="CF922"/>
  <c r="AE1165" s="1"/>
  <c r="DD922"/>
  <c r="AM1165" s="1"/>
  <c r="AH922"/>
  <c r="M1165" s="1"/>
  <c r="BV927"/>
  <c r="AA1170" s="1"/>
  <c r="DA924"/>
  <c r="AL1167" s="1"/>
  <c r="CJ932"/>
  <c r="AF1272" s="1"/>
  <c r="AT932"/>
  <c r="R1077" s="1"/>
  <c r="L921"/>
  <c r="F1066" s="1"/>
  <c r="CE932"/>
  <c r="AE1077" s="1"/>
  <c r="CB921"/>
  <c r="AD1066" s="1"/>
  <c r="CR927"/>
  <c r="AI1170" s="1"/>
  <c r="AC923"/>
  <c r="K1263" s="1"/>
  <c r="X922"/>
  <c r="J1067" s="1"/>
  <c r="BO924"/>
  <c r="Y1069" s="1"/>
  <c r="CR918"/>
  <c r="AI1161" s="1"/>
  <c r="T931"/>
  <c r="H1271" s="1"/>
  <c r="T921"/>
  <c r="H1261" s="1"/>
  <c r="BE921"/>
  <c r="U1261" s="1"/>
  <c r="Q924"/>
  <c r="G1264" s="1"/>
  <c r="DX924"/>
  <c r="AT1264" s="1"/>
  <c r="BA921"/>
  <c r="CL921"/>
  <c r="AG1164" s="1"/>
  <c r="P921"/>
  <c r="G1164" s="1"/>
  <c r="AA925"/>
  <c r="K1070" s="1"/>
  <c r="BL925"/>
  <c r="X1070" s="1"/>
  <c r="CW925"/>
  <c r="AK1070" s="1"/>
  <c r="F246" i="98"/>
  <c r="L246" s="1"/>
  <c r="AC925" i="97"/>
  <c r="K1265" s="1"/>
  <c r="CY925"/>
  <c r="AK1265" s="1"/>
  <c r="BN925"/>
  <c r="X1265" s="1"/>
  <c r="AK925"/>
  <c r="N1168" s="1"/>
  <c r="BV925"/>
  <c r="AA1168" s="1"/>
  <c r="DG925"/>
  <c r="AN1168" s="1"/>
  <c r="DE925"/>
  <c r="AM1265" s="1"/>
  <c r="BT925"/>
  <c r="Z1265" s="1"/>
  <c r="AI925"/>
  <c r="M1265" s="1"/>
  <c r="BP925"/>
  <c r="Y1168" s="1"/>
  <c r="AE925"/>
  <c r="L1168" s="1"/>
  <c r="DA925"/>
  <c r="AL1168" s="1"/>
  <c r="CN931"/>
  <c r="AH1076" s="1"/>
  <c r="R931"/>
  <c r="H1076" s="1"/>
  <c r="BC931"/>
  <c r="U1076" s="1"/>
  <c r="F931"/>
  <c r="D1076" s="1"/>
  <c r="AQ931"/>
  <c r="Q1076" s="1"/>
  <c r="CB931"/>
  <c r="AD1076" s="1"/>
  <c r="AR931"/>
  <c r="Q1174" s="1"/>
  <c r="G931"/>
  <c r="D1174" s="1"/>
  <c r="CC931"/>
  <c r="AD1174" s="1"/>
  <c r="CZ931"/>
  <c r="AL1076" s="1"/>
  <c r="BO931"/>
  <c r="Y1076" s="1"/>
  <c r="AD931"/>
  <c r="L1076" s="1"/>
  <c r="BL932"/>
  <c r="X1077" s="1"/>
  <c r="CW932"/>
  <c r="AK1077" s="1"/>
  <c r="AA932"/>
  <c r="K1077" s="1"/>
  <c r="X931"/>
  <c r="J1076" s="1"/>
  <c r="BI931"/>
  <c r="W1076" s="1"/>
  <c r="CT931"/>
  <c r="AJ1076" s="1"/>
  <c r="BU931"/>
  <c r="AA1076" s="1"/>
  <c r="AJ931"/>
  <c r="N1076" s="1"/>
  <c r="DF931"/>
  <c r="AN1076" s="1"/>
  <c r="BQ932"/>
  <c r="Y1272" s="1"/>
  <c r="AF932"/>
  <c r="L1272" s="1"/>
  <c r="DB932"/>
  <c r="AL1272" s="1"/>
  <c r="AW931"/>
  <c r="S1076" s="1"/>
  <c r="L931"/>
  <c r="F1076" s="1"/>
  <c r="CH931"/>
  <c r="AF1076" s="1"/>
  <c r="CO931"/>
  <c r="AH1174" s="1"/>
  <c r="S931"/>
  <c r="H1174" s="1"/>
  <c r="BD931"/>
  <c r="U1174" s="1"/>
  <c r="AI931"/>
  <c r="M1271" s="1"/>
  <c r="BT931"/>
  <c r="Z1271" s="1"/>
  <c r="DE931"/>
  <c r="AM1271" s="1"/>
  <c r="BW921"/>
  <c r="AA1261" s="1"/>
  <c r="DH921"/>
  <c r="AN1261" s="1"/>
  <c r="AL921"/>
  <c r="N1261" s="1"/>
  <c r="BR921"/>
  <c r="Z1066" s="1"/>
  <c r="DC921"/>
  <c r="AM1066" s="1"/>
  <c r="AG921"/>
  <c r="M1066" s="1"/>
  <c r="CW921"/>
  <c r="AK1066" s="1"/>
  <c r="AA921"/>
  <c r="K1066" s="1"/>
  <c r="BL921"/>
  <c r="W921"/>
  <c r="I1261" s="1"/>
  <c r="BH921"/>
  <c r="CS921"/>
  <c r="AI1261" s="1"/>
  <c r="BF921"/>
  <c r="CQ921"/>
  <c r="AI1066" s="1"/>
  <c r="U921"/>
  <c r="I1066" s="1"/>
  <c r="CG930"/>
  <c r="AE1270" s="1"/>
  <c r="K930"/>
  <c r="E1270" s="1"/>
  <c r="AV930"/>
  <c r="R1270" s="1"/>
  <c r="BA927"/>
  <c r="T1170" s="1"/>
  <c r="DC927"/>
  <c r="AM1072" s="1"/>
  <c r="CE924"/>
  <c r="AE1069" s="1"/>
  <c r="BR923"/>
  <c r="Z1068" s="1"/>
  <c r="AD922"/>
  <c r="L1067" s="1"/>
  <c r="EE924"/>
  <c r="AW1069" s="1"/>
  <c r="AA922"/>
  <c r="K1067" s="1"/>
  <c r="CQ918"/>
  <c r="AI1063" s="1"/>
  <c r="BI923"/>
  <c r="W1068" s="1"/>
  <c r="C930"/>
  <c r="C1075" s="1"/>
  <c r="CW922"/>
  <c r="AK1067" s="1"/>
  <c r="CE923"/>
  <c r="AE1068" s="1"/>
  <c r="CH924"/>
  <c r="AF1069" s="1"/>
  <c r="AT923"/>
  <c r="R1068" s="1"/>
  <c r="M923"/>
  <c r="F1166" s="1"/>
  <c r="AH923"/>
  <c r="M1166" s="1"/>
  <c r="Y930"/>
  <c r="J1173" s="1"/>
  <c r="CU930"/>
  <c r="AJ1173" s="1"/>
  <c r="BP923"/>
  <c r="Y1166" s="1"/>
  <c r="BB925"/>
  <c r="T1265" s="1"/>
  <c r="AT930"/>
  <c r="R1075" s="1"/>
  <c r="G922"/>
  <c r="D1165" s="1"/>
  <c r="AB924"/>
  <c r="K1167" s="1"/>
  <c r="AK924"/>
  <c r="N1167" s="1"/>
  <c r="BM922"/>
  <c r="X1165" s="1"/>
  <c r="CO932"/>
  <c r="AH1175" s="1"/>
  <c r="AX924"/>
  <c r="S1167" s="1"/>
  <c r="AK932"/>
  <c r="N1175" s="1"/>
  <c r="DD932"/>
  <c r="AM1175" s="1"/>
  <c r="CL930"/>
  <c r="AG1173" s="1"/>
  <c r="M932"/>
  <c r="F1175" s="1"/>
  <c r="Y925"/>
  <c r="J1168" s="1"/>
  <c r="BJ922"/>
  <c r="W1165" s="1"/>
  <c r="S921"/>
  <c r="H1164" s="1"/>
  <c r="BA923"/>
  <c r="T1166" s="1"/>
  <c r="BZ922"/>
  <c r="AC1165" s="1"/>
  <c r="D922"/>
  <c r="C1165" s="1"/>
  <c r="CX924"/>
  <c r="AK1167" s="1"/>
  <c r="AX923"/>
  <c r="S1166" s="1"/>
  <c r="BZ931"/>
  <c r="AC1174" s="1"/>
  <c r="AK930"/>
  <c r="N1173" s="1"/>
  <c r="CX932"/>
  <c r="AK1175" s="1"/>
  <c r="CV932"/>
  <c r="AJ1272" s="1"/>
  <c r="BS931"/>
  <c r="Z1174" s="1"/>
  <c r="AI932"/>
  <c r="M1272" s="1"/>
  <c r="DZ923"/>
  <c r="AU1166" s="1"/>
  <c r="AV916"/>
  <c r="R1256" s="1"/>
  <c r="K916"/>
  <c r="E1256" s="1"/>
  <c r="CG916"/>
  <c r="AE1256" s="1"/>
  <c r="AJ916"/>
  <c r="N1061" s="1"/>
  <c r="BU916"/>
  <c r="AA1061" s="1"/>
  <c r="DF916"/>
  <c r="AN1061" s="1"/>
  <c r="BJ916"/>
  <c r="W1159" s="1"/>
  <c r="Y916"/>
  <c r="J1159" s="1"/>
  <c r="CU916"/>
  <c r="AJ1159" s="1"/>
  <c r="BE916"/>
  <c r="U1256" s="1"/>
  <c r="CP916"/>
  <c r="AH1256" s="1"/>
  <c r="T916"/>
  <c r="H1256" s="1"/>
  <c r="AD916"/>
  <c r="L1061" s="1"/>
  <c r="BO916"/>
  <c r="Y1061" s="1"/>
  <c r="CZ916"/>
  <c r="AL1061" s="1"/>
  <c r="U916"/>
  <c r="I1061" s="1"/>
  <c r="BF916"/>
  <c r="V1061" s="1"/>
  <c r="CQ916"/>
  <c r="AI1061" s="1"/>
  <c r="AY916"/>
  <c r="S1256" s="1"/>
  <c r="CJ916"/>
  <c r="AF1256" s="1"/>
  <c r="N916"/>
  <c r="F1256" s="1"/>
  <c r="DH916"/>
  <c r="AN1256" s="1"/>
  <c r="AL916"/>
  <c r="N1256" s="1"/>
  <c r="BW916"/>
  <c r="AA1256" s="1"/>
  <c r="BT916"/>
  <c r="Z1256" s="1"/>
  <c r="AI916"/>
  <c r="M1256" s="1"/>
  <c r="DE916"/>
  <c r="AM1256" s="1"/>
  <c r="AH924"/>
  <c r="M1167" s="1"/>
  <c r="DD924"/>
  <c r="AM1167" s="1"/>
  <c r="EO924"/>
  <c r="AZ1167" s="1"/>
  <c r="BS924"/>
  <c r="Z1167" s="1"/>
  <c r="G918"/>
  <c r="D1161" s="1"/>
  <c r="CC918"/>
  <c r="AD1161" s="1"/>
  <c r="AR918"/>
  <c r="Q1161" s="1"/>
  <c r="Y918"/>
  <c r="J1161" s="1"/>
  <c r="CU918"/>
  <c r="AJ1161" s="1"/>
  <c r="BJ918"/>
  <c r="W1161" s="1"/>
  <c r="CS916"/>
  <c r="AI1256" s="1"/>
  <c r="BH916"/>
  <c r="V1256" s="1"/>
  <c r="W916"/>
  <c r="I1256" s="1"/>
  <c r="CC916"/>
  <c r="AD1159" s="1"/>
  <c r="AR916"/>
  <c r="Q1159" s="1"/>
  <c r="G916"/>
  <c r="D1159" s="1"/>
  <c r="BP916"/>
  <c r="Y1159" s="1"/>
  <c r="AE916"/>
  <c r="L1159" s="1"/>
  <c r="DA916"/>
  <c r="AL1159" s="1"/>
  <c r="BY916"/>
  <c r="AC1061" s="1"/>
  <c r="C916"/>
  <c r="C1061" s="1"/>
  <c r="AN916"/>
  <c r="P1061" s="1"/>
  <c r="DB916"/>
  <c r="AL1256" s="1"/>
  <c r="BQ916"/>
  <c r="Y1256" s="1"/>
  <c r="AF916"/>
  <c r="L1256" s="1"/>
  <c r="BL916"/>
  <c r="X1061" s="1"/>
  <c r="CW916"/>
  <c r="AK1061" s="1"/>
  <c r="AA916"/>
  <c r="K1061" s="1"/>
  <c r="P916"/>
  <c r="G1159" s="1"/>
  <c r="BA916"/>
  <c r="T1159" s="1"/>
  <c r="CL916"/>
  <c r="AG1159" s="1"/>
  <c r="AP916"/>
  <c r="P1256" s="1"/>
  <c r="E916"/>
  <c r="C1256" s="1"/>
  <c r="CA916"/>
  <c r="AC1256" s="1"/>
  <c r="J916"/>
  <c r="E1159" s="1"/>
  <c r="AU916"/>
  <c r="R1159" s="1"/>
  <c r="CF916"/>
  <c r="AE1159" s="1"/>
  <c r="AA924"/>
  <c r="K1069" s="1"/>
  <c r="EH924"/>
  <c r="AX1069" s="1"/>
  <c r="BL924"/>
  <c r="X1069" s="1"/>
  <c r="CW924"/>
  <c r="AK1069" s="1"/>
  <c r="BA918"/>
  <c r="T1161" s="1"/>
  <c r="P918"/>
  <c r="G1161" s="1"/>
  <c r="CL918"/>
  <c r="AG1161" s="1"/>
  <c r="CW918"/>
  <c r="AK1063" s="1"/>
  <c r="BL918"/>
  <c r="X1063" s="1"/>
  <c r="AA918"/>
  <c r="K1063" s="1"/>
  <c r="BU932"/>
  <c r="AA1077" s="1"/>
  <c r="CT916"/>
  <c r="AJ1061" s="1"/>
  <c r="X916"/>
  <c r="J1061" s="1"/>
  <c r="BI916"/>
  <c r="W1061" s="1"/>
  <c r="CI916"/>
  <c r="AF1159" s="1"/>
  <c r="M916"/>
  <c r="F1159" s="1"/>
  <c r="AX916"/>
  <c r="S1159" s="1"/>
  <c r="AQ916"/>
  <c r="Q1061" s="1"/>
  <c r="CB916"/>
  <c r="AD1061" s="1"/>
  <c r="F916"/>
  <c r="D1061" s="1"/>
  <c r="AK916"/>
  <c r="N1159" s="1"/>
  <c r="BV916"/>
  <c r="AA1159" s="1"/>
  <c r="DG916"/>
  <c r="AN1159" s="1"/>
  <c r="AT916"/>
  <c r="R1061" s="1"/>
  <c r="I916"/>
  <c r="E1061" s="1"/>
  <c r="CE916"/>
  <c r="AE1061" s="1"/>
  <c r="DC916"/>
  <c r="AM1061" s="1"/>
  <c r="BR916"/>
  <c r="Z1061" s="1"/>
  <c r="AG916"/>
  <c r="M1061" s="1"/>
  <c r="BK916"/>
  <c r="W1256" s="1"/>
  <c r="Z916"/>
  <c r="J1256" s="1"/>
  <c r="CV916"/>
  <c r="AJ1256" s="1"/>
  <c r="Q916"/>
  <c r="G1256" s="1"/>
  <c r="BB916"/>
  <c r="T1256" s="1"/>
  <c r="CM916"/>
  <c r="AG1256" s="1"/>
  <c r="L916"/>
  <c r="F1061" s="1"/>
  <c r="AW916"/>
  <c r="S1061" s="1"/>
  <c r="CH916"/>
  <c r="AF1061" s="1"/>
  <c r="DA918"/>
  <c r="AL1161" s="1"/>
  <c r="AE918"/>
  <c r="L1161" s="1"/>
  <c r="BP918"/>
  <c r="Y1161" s="1"/>
  <c r="CG918"/>
  <c r="AE1258" s="1"/>
  <c r="K918"/>
  <c r="E1258" s="1"/>
  <c r="AV918"/>
  <c r="R1258" s="1"/>
  <c r="BU918"/>
  <c r="AA1063" s="1"/>
  <c r="AJ918"/>
  <c r="N1063" s="1"/>
  <c r="DF918"/>
  <c r="AN1063" s="1"/>
  <c r="DD916"/>
  <c r="AM1159" s="1"/>
  <c r="BS916"/>
  <c r="Z1159" s="1"/>
  <c r="AH916"/>
  <c r="M1159" s="1"/>
  <c r="BD916"/>
  <c r="U1159" s="1"/>
  <c r="CO916"/>
  <c r="AH1159" s="1"/>
  <c r="S916"/>
  <c r="H1159" s="1"/>
  <c r="CD916"/>
  <c r="AD1256" s="1"/>
  <c r="AS916"/>
  <c r="Q1256" s="1"/>
  <c r="H916"/>
  <c r="D1256" s="1"/>
  <c r="BC916"/>
  <c r="U1061" s="1"/>
  <c r="R916"/>
  <c r="H1061" s="1"/>
  <c r="CN916"/>
  <c r="AH1061" s="1"/>
  <c r="AZ916"/>
  <c r="T1061" s="1"/>
  <c r="O916"/>
  <c r="G1061" s="1"/>
  <c r="CK916"/>
  <c r="AG1061" s="1"/>
  <c r="D916"/>
  <c r="C1159" s="1"/>
  <c r="AO916"/>
  <c r="P1159" s="1"/>
  <c r="BZ916"/>
  <c r="AC1159" s="1"/>
  <c r="AB916"/>
  <c r="K1159" s="1"/>
  <c r="BM916"/>
  <c r="X1159" s="1"/>
  <c r="CX916"/>
  <c r="AK1159" s="1"/>
  <c r="BN916"/>
  <c r="X1256" s="1"/>
  <c r="AC916"/>
  <c r="K1256" s="1"/>
  <c r="CY916"/>
  <c r="AK1256" s="1"/>
  <c r="BG916"/>
  <c r="V1159" s="1"/>
  <c r="CR916"/>
  <c r="AI1159" s="1"/>
  <c r="V916"/>
  <c r="I1159" s="1"/>
  <c r="F918"/>
  <c r="D1063" s="1"/>
  <c r="CB918"/>
  <c r="AD1063" s="1"/>
  <c r="AQ918"/>
  <c r="Q1063" s="1"/>
  <c r="BT918"/>
  <c r="Z1258" s="1"/>
  <c r="DE918"/>
  <c r="AM1258" s="1"/>
  <c r="AI918"/>
  <c r="M1258" s="1"/>
  <c r="AY918"/>
  <c r="S1258" s="1"/>
  <c r="CJ918"/>
  <c r="AF1258" s="1"/>
  <c r="N918"/>
  <c r="F1258" s="1"/>
  <c r="AW932"/>
  <c r="S1077" s="1"/>
  <c r="AP932"/>
  <c r="P1272" s="1"/>
  <c r="CP922"/>
  <c r="AH1262" s="1"/>
  <c r="AO924"/>
  <c r="P1167" s="1"/>
  <c r="BH932"/>
  <c r="V1272" s="1"/>
  <c r="BO921"/>
  <c r="Y1066" s="1"/>
  <c r="BV918"/>
  <c r="AA1161" s="1"/>
  <c r="N932"/>
  <c r="F1272" s="1"/>
  <c r="Z113"/>
  <c r="BJ113" s="1"/>
  <c r="Z906" s="1"/>
  <c r="Z905" s="1"/>
  <c r="J1247" s="1"/>
  <c r="AF113"/>
  <c r="BP113" s="1"/>
  <c r="C113"/>
  <c r="AM113" s="1"/>
  <c r="Y113"/>
  <c r="BI113" s="1"/>
  <c r="AE113"/>
  <c r="BO113" s="1"/>
  <c r="R113"/>
  <c r="BB113" s="1"/>
  <c r="X113"/>
  <c r="BH113" s="1"/>
  <c r="X906" s="1"/>
  <c r="X905" s="1"/>
  <c r="J1052" s="1"/>
  <c r="AD113"/>
  <c r="BN113" s="1"/>
  <c r="AD906" s="1"/>
  <c r="AD905" s="1"/>
  <c r="L1052" s="1"/>
  <c r="AJ113"/>
  <c r="BT113" s="1"/>
  <c r="G113"/>
  <c r="AQ113" s="1"/>
  <c r="G906" s="1"/>
  <c r="G905" s="1"/>
  <c r="D1150" s="1"/>
  <c r="J113"/>
  <c r="AT113" s="1"/>
  <c r="J906" s="1"/>
  <c r="J905" s="1"/>
  <c r="E1150" s="1"/>
  <c r="P113"/>
  <c r="AZ113" s="1"/>
  <c r="AL113"/>
  <c r="BV113" s="1"/>
  <c r="AL906" s="1"/>
  <c r="I113"/>
  <c r="AS113" s="1"/>
  <c r="I906" s="1"/>
  <c r="O113"/>
  <c r="AY113" s="1"/>
  <c r="AK113"/>
  <c r="BU113" s="1"/>
  <c r="H113"/>
  <c r="AR113" s="1"/>
  <c r="H906" s="1"/>
  <c r="H905" s="1"/>
  <c r="D1247" s="1"/>
  <c r="N113"/>
  <c r="AX113" s="1"/>
  <c r="N906" s="1"/>
  <c r="N905" s="1"/>
  <c r="F1247" s="1"/>
  <c r="T113"/>
  <c r="BD113" s="1"/>
  <c r="T906" s="1"/>
  <c r="T905" s="1"/>
  <c r="H1247" s="1"/>
  <c r="CT923"/>
  <c r="AJ1068" s="1"/>
  <c r="CR922"/>
  <c r="AI1165" s="1"/>
  <c r="I924"/>
  <c r="E1069" s="1"/>
  <c r="DF930"/>
  <c r="AN1075" s="1"/>
  <c r="CI923"/>
  <c r="AF1166" s="1"/>
  <c r="BP931"/>
  <c r="Y1174" s="1"/>
  <c r="AD924"/>
  <c r="L1069" s="1"/>
  <c r="L927"/>
  <c r="F1072" s="1"/>
  <c r="BE923"/>
  <c r="U1263" s="1"/>
  <c r="AF925"/>
  <c r="L1265" s="1"/>
  <c r="AL924"/>
  <c r="N1264" s="1"/>
  <c r="CS918"/>
  <c r="AI1258" s="1"/>
  <c r="DE932"/>
  <c r="AM1272" s="1"/>
  <c r="X921"/>
  <c r="J1066" s="1"/>
  <c r="BE918"/>
  <c r="U1258" s="1"/>
  <c r="CA922"/>
  <c r="AC1262" s="1"/>
  <c r="CM925"/>
  <c r="AG1265" s="1"/>
  <c r="DS924"/>
  <c r="AS1069" s="1"/>
  <c r="DB930"/>
  <c r="AL1270" s="1"/>
  <c r="CK922"/>
  <c r="AG1067" s="1"/>
  <c r="DG932"/>
  <c r="AN1175" s="1"/>
  <c r="DG924"/>
  <c r="AN1167" s="1"/>
  <c r="E930"/>
  <c r="C1270" s="1"/>
  <c r="DC923"/>
  <c r="AM1068" s="1"/>
  <c r="CR925"/>
  <c r="AI1168" s="1"/>
  <c r="BY924"/>
  <c r="AC1069" s="1"/>
  <c r="BR927"/>
  <c r="Z1072" s="1"/>
  <c r="CP923"/>
  <c r="AH1263" s="1"/>
  <c r="T927"/>
  <c r="H1267" s="1"/>
  <c r="DH924"/>
  <c r="AN1264" s="1"/>
  <c r="AP930"/>
  <c r="P1270" s="1"/>
  <c r="AF930"/>
  <c r="L1270" s="1"/>
  <c r="AY930"/>
  <c r="S1270" s="1"/>
  <c r="CU925"/>
  <c r="AJ1168" s="1"/>
  <c r="DA931"/>
  <c r="AL1174" s="1"/>
  <c r="BQ925"/>
  <c r="Y1265" s="1"/>
  <c r="DH925"/>
  <c r="AN1265" s="1"/>
  <c r="D931"/>
  <c r="C1174" s="1"/>
  <c r="AY925"/>
  <c r="S1265" s="1"/>
  <c r="BH931"/>
  <c r="V1271" s="1"/>
  <c r="BA930"/>
  <c r="T1173" s="1"/>
  <c r="CL927"/>
  <c r="AG1170" s="1"/>
  <c r="CI932"/>
  <c r="AF1175" s="1"/>
  <c r="BS932"/>
  <c r="Z1175" s="1"/>
  <c r="AT924"/>
  <c r="R1069" s="1"/>
  <c r="CO921"/>
  <c r="AH1164" s="1"/>
  <c r="BK921"/>
  <c r="Q921"/>
  <c r="G1261" s="1"/>
  <c r="AJ930"/>
  <c r="N1075" s="1"/>
  <c r="AO930"/>
  <c r="P1173" s="1"/>
  <c r="EK924"/>
  <c r="AY1069" s="1"/>
  <c r="X924"/>
  <c r="J1069" s="1"/>
  <c r="BV924"/>
  <c r="AA1167" s="1"/>
  <c r="BI922"/>
  <c r="W1067" s="1"/>
  <c r="AK922"/>
  <c r="N1165" s="1"/>
  <c r="BG922"/>
  <c r="V1165" s="1"/>
  <c r="Y922"/>
  <c r="J1165" s="1"/>
  <c r="C918"/>
  <c r="C1063" s="1"/>
  <c r="AK927"/>
  <c r="N1170" s="1"/>
  <c r="R927"/>
  <c r="H1072" s="1"/>
  <c r="EG923"/>
  <c r="AW1263" s="1"/>
  <c r="EN923"/>
  <c r="AZ1068" s="1"/>
  <c r="S932"/>
  <c r="H1175" s="1"/>
  <c r="AQ921"/>
  <c r="AF921"/>
  <c r="L1261" s="1"/>
  <c r="EI923"/>
  <c r="AX1166" s="1"/>
  <c r="DC918"/>
  <c r="AM1063" s="1"/>
  <c r="BZ927"/>
  <c r="AC1170" s="1"/>
  <c r="AO927"/>
  <c r="P1170" s="1"/>
  <c r="O923"/>
  <c r="G1068" s="1"/>
  <c r="CK923"/>
  <c r="AG1068" s="1"/>
  <c r="AZ923"/>
  <c r="T1068" s="1"/>
  <c r="DV923"/>
  <c r="AT1068" s="1"/>
  <c r="H927"/>
  <c r="D1267" s="1"/>
  <c r="AQ932"/>
  <c r="Q1077" s="1"/>
  <c r="F932"/>
  <c r="D1077" s="1"/>
  <c r="BE932"/>
  <c r="U1272" s="1"/>
  <c r="CA923"/>
  <c r="AC1263" s="1"/>
  <c r="DL923"/>
  <c r="AP1263" s="1"/>
  <c r="AP921"/>
  <c r="P1261" s="1"/>
  <c r="E921"/>
  <c r="C1261" s="1"/>
  <c r="CS930"/>
  <c r="AI1270" s="1"/>
  <c r="W930"/>
  <c r="I1270" s="1"/>
  <c r="M924"/>
  <c r="F1167" s="1"/>
  <c r="CI924"/>
  <c r="AF1167" s="1"/>
  <c r="DE922"/>
  <c r="AM1262" s="1"/>
  <c r="AI922"/>
  <c r="M1262" s="1"/>
  <c r="J918"/>
  <c r="E1161" s="1"/>
  <c r="AU918"/>
  <c r="R1161" s="1"/>
  <c r="CM927"/>
  <c r="AG1267" s="1"/>
  <c r="BB927"/>
  <c r="T1267" s="1"/>
  <c r="H923"/>
  <c r="D1263" s="1"/>
  <c r="DO923"/>
  <c r="AQ1263" s="1"/>
  <c r="AC932"/>
  <c r="K1272" s="1"/>
  <c r="BN932"/>
  <c r="X1272" s="1"/>
  <c r="BN930"/>
  <c r="X1270" s="1"/>
  <c r="AC930"/>
  <c r="K1270" s="1"/>
  <c r="DY924"/>
  <c r="AU1069" s="1"/>
  <c r="CN924"/>
  <c r="AH1069" s="1"/>
  <c r="DB924"/>
  <c r="AL1264" s="1"/>
  <c r="BQ924"/>
  <c r="Y1264" s="1"/>
  <c r="BD922"/>
  <c r="U1165" s="1"/>
  <c r="S922"/>
  <c r="H1165" s="1"/>
  <c r="DF922"/>
  <c r="AN1067" s="1"/>
  <c r="BU922"/>
  <c r="AA1067" s="1"/>
  <c r="AT918"/>
  <c r="R1063" s="1"/>
  <c r="CE918"/>
  <c r="AE1063" s="1"/>
  <c r="DD927"/>
  <c r="AM1170" s="1"/>
  <c r="AH927"/>
  <c r="M1170" s="1"/>
  <c r="AC113"/>
  <c r="BM113" s="1"/>
  <c r="AC906" s="1"/>
  <c r="AC905" s="1"/>
  <c r="K1247" s="1"/>
  <c r="AI113"/>
  <c r="BS113" s="1"/>
  <c r="AI906" s="1"/>
  <c r="AI905" s="1"/>
  <c r="M1247" s="1"/>
  <c r="V113"/>
  <c r="BF113" s="1"/>
  <c r="V906" s="1"/>
  <c r="V905" s="1"/>
  <c r="I1150" s="1"/>
  <c r="AB113"/>
  <c r="BL113" s="1"/>
  <c r="U113"/>
  <c r="BE113" s="1"/>
  <c r="AA113"/>
  <c r="BK113" s="1"/>
  <c r="AA906" s="1"/>
  <c r="AA905" s="1"/>
  <c r="K1052" s="1"/>
  <c r="AG113"/>
  <c r="BQ113" s="1"/>
  <c r="D113"/>
  <c r="AN113" s="1"/>
  <c r="N925"/>
  <c r="F1265" s="1"/>
  <c r="BM921"/>
  <c r="AB921"/>
  <c r="K1164" s="1"/>
  <c r="W925"/>
  <c r="I1265" s="1"/>
  <c r="CS925"/>
  <c r="AI1265" s="1"/>
  <c r="DG931"/>
  <c r="AN1174" s="1"/>
  <c r="AK931"/>
  <c r="N1174" s="1"/>
  <c r="AK921"/>
  <c r="N1164" s="1"/>
  <c r="BV921"/>
  <c r="AA1164" s="1"/>
  <c r="EJ924"/>
  <c r="AX1264" s="1"/>
  <c r="AC924"/>
  <c r="K1264" s="1"/>
  <c r="AB918"/>
  <c r="K1161" s="1"/>
  <c r="CX918"/>
  <c r="AK1161" s="1"/>
  <c r="BV923"/>
  <c r="AA1166" s="1"/>
  <c r="ER923"/>
  <c r="BA1166" s="1"/>
  <c r="Y927"/>
  <c r="J1170" s="1"/>
  <c r="BJ927"/>
  <c r="W1170" s="1"/>
  <c r="CH921"/>
  <c r="AF1066" s="1"/>
  <c r="Q930"/>
  <c r="G1270" s="1"/>
  <c r="BB930"/>
  <c r="T1270" s="1"/>
  <c r="BP924"/>
  <c r="Y1167" s="1"/>
  <c r="AE924"/>
  <c r="L1167" s="1"/>
  <c r="BU924"/>
  <c r="AA1069" s="1"/>
  <c r="DF924"/>
  <c r="AN1069" s="1"/>
  <c r="DB922"/>
  <c r="AL1262" s="1"/>
  <c r="AF922"/>
  <c r="L1262" s="1"/>
  <c r="BI918"/>
  <c r="W1063" s="1"/>
  <c r="X918"/>
  <c r="J1063" s="1"/>
  <c r="AQ923"/>
  <c r="Q1068" s="1"/>
  <c r="DM923"/>
  <c r="AQ1068" s="1"/>
  <c r="CL923"/>
  <c r="AG1166" s="1"/>
  <c r="DW923"/>
  <c r="AT1166" s="1"/>
  <c r="CV925"/>
  <c r="AJ1265" s="1"/>
  <c r="Z925"/>
  <c r="J1265" s="1"/>
  <c r="V932"/>
  <c r="I1175" s="1"/>
  <c r="CR932"/>
  <c r="AI1175" s="1"/>
  <c r="CK932"/>
  <c r="AG1077" s="1"/>
  <c r="O932"/>
  <c r="G1077" s="1"/>
  <c r="DU924"/>
  <c r="AS1264" s="1"/>
  <c r="CJ924"/>
  <c r="AF1264" s="1"/>
  <c r="N922"/>
  <c r="F1262" s="1"/>
  <c r="CJ922"/>
  <c r="AF1262" s="1"/>
  <c r="BS918"/>
  <c r="Z1161" s="1"/>
  <c r="AH918"/>
  <c r="M1161" s="1"/>
  <c r="CJ927"/>
  <c r="AF1267" s="1"/>
  <c r="N927"/>
  <c r="F1267" s="1"/>
  <c r="F927"/>
  <c r="D1072" s="1"/>
  <c r="AQ927"/>
  <c r="Q1072" s="1"/>
  <c r="CU923"/>
  <c r="AJ1166" s="1"/>
  <c r="EF923"/>
  <c r="AW1166" s="1"/>
  <c r="M113"/>
  <c r="AW113" s="1"/>
  <c r="M906" s="1"/>
  <c r="S113"/>
  <c r="BC113" s="1"/>
  <c r="F113"/>
  <c r="AP113" s="1"/>
  <c r="L113"/>
  <c r="AV113" s="1"/>
  <c r="L906" s="1"/>
  <c r="L905" s="1"/>
  <c r="F1052" s="1"/>
  <c r="AH113"/>
  <c r="BR113" s="1"/>
  <c r="AH906" s="1"/>
  <c r="AH905" s="1"/>
  <c r="M1150" s="1"/>
  <c r="E113"/>
  <c r="AO113" s="1"/>
  <c r="E906" s="1"/>
  <c r="K113"/>
  <c r="AU113" s="1"/>
  <c r="K906" s="1"/>
  <c r="K905" s="1"/>
  <c r="E1247" s="1"/>
  <c r="Q113"/>
  <c r="BA113" s="1"/>
  <c r="W113"/>
  <c r="BG113" s="1"/>
  <c r="DD923"/>
  <c r="AM1166" s="1"/>
  <c r="AB932"/>
  <c r="K1175" s="1"/>
  <c r="BZ930"/>
  <c r="AC1173" s="1"/>
  <c r="BP921"/>
  <c r="Y1164" s="1"/>
  <c r="CT924"/>
  <c r="AJ1069" s="1"/>
  <c r="Z923"/>
  <c r="J1263" s="1"/>
  <c r="Z932"/>
  <c r="J1272" s="1"/>
  <c r="CK931"/>
  <c r="AG1076" s="1"/>
  <c r="BS923"/>
  <c r="Z1166" s="1"/>
  <c r="F925"/>
  <c r="D1070" s="1"/>
  <c r="AV924"/>
  <c r="R1264" s="1"/>
  <c r="CT932"/>
  <c r="AJ1077" s="1"/>
  <c r="CH927"/>
  <c r="AF1072" s="1"/>
  <c r="AW925"/>
  <c r="S1070" s="1"/>
  <c r="BO927"/>
  <c r="Y1072" s="1"/>
  <c r="BH918"/>
  <c r="V1258" s="1"/>
  <c r="DG922"/>
  <c r="AN1165" s="1"/>
  <c r="CS931"/>
  <c r="AI1271" s="1"/>
  <c r="CP927"/>
  <c r="AH1267" s="1"/>
  <c r="CP931"/>
  <c r="AH1271" s="1"/>
  <c r="BT930"/>
  <c r="Z1270" s="1"/>
  <c r="CG924"/>
  <c r="AE1264" s="1"/>
  <c r="CM924"/>
  <c r="AG1264" s="1"/>
  <c r="CB925"/>
  <c r="AD1070" s="1"/>
  <c r="O931"/>
  <c r="G1076" s="1"/>
  <c r="CH925"/>
  <c r="AF1070" s="1"/>
  <c r="BG925"/>
  <c r="V1168" s="1"/>
  <c r="AH931"/>
  <c r="M1174" s="1"/>
  <c r="CZ927"/>
  <c r="AL1072" s="1"/>
  <c r="BF932"/>
  <c r="V1077" s="1"/>
  <c r="BI921"/>
  <c r="AE921"/>
  <c r="L1164" s="1"/>
  <c r="CX921"/>
  <c r="AK1164" s="1"/>
  <c r="DG930"/>
  <c r="AN1173" s="1"/>
  <c r="BY930"/>
  <c r="AC1075" s="1"/>
  <c r="AW924"/>
  <c r="S1069" s="1"/>
  <c r="AB922"/>
  <c r="K1165" s="1"/>
  <c r="CC922"/>
  <c r="AD1165" s="1"/>
  <c r="AZ922"/>
  <c r="T1067" s="1"/>
  <c r="U918"/>
  <c r="I1063" s="1"/>
  <c r="EE923"/>
  <c r="AW1068" s="1"/>
  <c r="EL923"/>
  <c r="AY1166" s="1"/>
  <c r="DP923"/>
  <c r="AR1068" s="1"/>
  <c r="CZ923"/>
  <c r="AL1068" s="1"/>
  <c r="EK923"/>
  <c r="AY1068" s="1"/>
  <c r="J923"/>
  <c r="E1166" s="1"/>
  <c r="AU923"/>
  <c r="R1166" s="1"/>
  <c r="CF923"/>
  <c r="AE1166" s="1"/>
  <c r="C932"/>
  <c r="C1077" s="1"/>
  <c r="AN932"/>
  <c r="P1077" s="1"/>
  <c r="AJ921"/>
  <c r="N1066" s="1"/>
  <c r="DF921"/>
  <c r="AN1066" s="1"/>
  <c r="S930"/>
  <c r="H1173" s="1"/>
  <c r="BD930"/>
  <c r="U1173" s="1"/>
  <c r="BT924"/>
  <c r="Z1264" s="1"/>
  <c r="EP924"/>
  <c r="AZ1264" s="1"/>
  <c r="Z924"/>
  <c r="J1264" s="1"/>
  <c r="BK924"/>
  <c r="W1264" s="1"/>
  <c r="AW922"/>
  <c r="S1067" s="1"/>
  <c r="CH922"/>
  <c r="AF1067" s="1"/>
  <c r="S918"/>
  <c r="H1161" s="1"/>
  <c r="CO918"/>
  <c r="AH1161" s="1"/>
  <c r="X927"/>
  <c r="J1072" s="1"/>
  <c r="BI927"/>
  <c r="W1072" s="1"/>
  <c r="BU923"/>
  <c r="AA1068" s="1"/>
  <c r="EQ923"/>
  <c r="U923"/>
  <c r="I1068" s="1"/>
  <c r="EB923"/>
  <c r="AV1068" s="1"/>
  <c r="BJ932"/>
  <c r="W1175" s="1"/>
  <c r="CU932"/>
  <c r="AJ1175" s="1"/>
  <c r="AE932"/>
  <c r="L1175" s="1"/>
  <c r="BP932"/>
  <c r="Y1175" s="1"/>
  <c r="DE923"/>
  <c r="AM1263" s="1"/>
  <c r="BT923"/>
  <c r="Z1263" s="1"/>
  <c r="AI923"/>
  <c r="M1263" s="1"/>
  <c r="EP923"/>
  <c r="AZ1263" s="1"/>
  <c r="CO924"/>
  <c r="AH1167" s="1"/>
  <c r="S924"/>
  <c r="H1167" s="1"/>
  <c r="CN922"/>
  <c r="AH1067" s="1"/>
  <c r="R922"/>
  <c r="H1067" s="1"/>
  <c r="BR922"/>
  <c r="Z1067" s="1"/>
  <c r="AG922"/>
  <c r="M1067" s="1"/>
  <c r="AC918"/>
  <c r="K1258" s="1"/>
  <c r="BN918"/>
  <c r="X1258" s="1"/>
  <c r="CF932"/>
  <c r="AE1175" s="1"/>
  <c r="AU932"/>
  <c r="R1175" s="1"/>
  <c r="AD930"/>
  <c r="L1075" s="1"/>
  <c r="BO930"/>
  <c r="Y1075" s="1"/>
  <c r="C924"/>
  <c r="C1069" s="1"/>
  <c r="AN924"/>
  <c r="P1069" s="1"/>
  <c r="CG925"/>
  <c r="AE1265" s="1"/>
  <c r="AV925"/>
  <c r="R1265" s="1"/>
  <c r="CV931"/>
  <c r="AJ1271" s="1"/>
  <c r="Z931"/>
  <c r="J1271" s="1"/>
  <c r="G924"/>
  <c r="D1167" s="1"/>
  <c r="AR924"/>
  <c r="Q1167" s="1"/>
  <c r="BN922"/>
  <c r="X1262" s="1"/>
  <c r="AC922"/>
  <c r="K1262" s="1"/>
  <c r="DQ923"/>
  <c r="AR1166" s="1"/>
  <c r="DA927"/>
  <c r="AL1170" s="1"/>
  <c r="CC932"/>
  <c r="AD1175" s="1"/>
  <c r="G932"/>
  <c r="D1175" s="1"/>
  <c r="CL924"/>
  <c r="AG1167" s="1"/>
  <c r="DW924"/>
  <c r="AT1167" s="1"/>
  <c r="BT921"/>
  <c r="Z1261" s="1"/>
  <c r="CQ930"/>
  <c r="AI1075" s="1"/>
  <c r="U930"/>
  <c r="I1075" s="1"/>
  <c r="Q923"/>
  <c r="G1263" s="1"/>
  <c r="DX923"/>
  <c r="AT1263" s="1"/>
  <c r="V924"/>
  <c r="I1167" s="1"/>
  <c r="BG924"/>
  <c r="V1167" s="1"/>
  <c r="DH922"/>
  <c r="AN1262" s="1"/>
  <c r="AL922"/>
  <c r="N1262" s="1"/>
  <c r="U922"/>
  <c r="I1067" s="1"/>
  <c r="BF922"/>
  <c r="V1067" s="1"/>
  <c r="BA922"/>
  <c r="T1165" s="1"/>
  <c r="CL922"/>
  <c r="AG1165" s="1"/>
  <c r="CN918"/>
  <c r="AH1063" s="1"/>
  <c r="R918"/>
  <c r="H1063" s="1"/>
  <c r="O927"/>
  <c r="G1072" s="1"/>
  <c r="CK927"/>
  <c r="AG1072" s="1"/>
  <c r="AN923"/>
  <c r="P1068" s="1"/>
  <c r="DJ923"/>
  <c r="AP1068" s="1"/>
  <c r="R932"/>
  <c r="H1077" s="1"/>
  <c r="BC932"/>
  <c r="U1077" s="1"/>
  <c r="BH924"/>
  <c r="V1264" s="1"/>
  <c r="CS924"/>
  <c r="AI1264" s="1"/>
  <c r="EF924"/>
  <c r="AW1167" s="1"/>
  <c r="CU924"/>
  <c r="AJ1167" s="1"/>
  <c r="CM918"/>
  <c r="AG1258" s="1"/>
  <c r="Q918"/>
  <c r="G1258" s="1"/>
  <c r="AP918"/>
  <c r="P1258" s="1"/>
  <c r="CA918"/>
  <c r="AC1258" s="1"/>
  <c r="AA927"/>
  <c r="K1072" s="1"/>
  <c r="CW927"/>
  <c r="AK1072" s="1"/>
  <c r="AU927"/>
  <c r="R1170" s="1"/>
  <c r="CV927"/>
  <c r="AJ1267" s="1"/>
  <c r="DS923"/>
  <c r="AS1068" s="1"/>
  <c r="DU923"/>
  <c r="AS1263" s="1"/>
  <c r="ES923"/>
  <c r="BA1263" s="1"/>
  <c r="K257" i="98"/>
  <c r="F270"/>
  <c r="L256"/>
  <c r="D256"/>
  <c r="E256"/>
  <c r="E252"/>
  <c r="K264"/>
  <c r="J264"/>
  <c r="K270"/>
  <c r="K256"/>
  <c r="L270"/>
  <c r="F256"/>
  <c r="D270"/>
  <c r="K252"/>
  <c r="J270"/>
  <c r="D257"/>
  <c r="E270"/>
  <c r="L264"/>
  <c r="J256"/>
  <c r="D252"/>
  <c r="AF939" i="97"/>
  <c r="AF942"/>
  <c r="AF940"/>
  <c r="AF938"/>
  <c r="U939"/>
  <c r="U942"/>
  <c r="U940"/>
  <c r="U938"/>
  <c r="S939"/>
  <c r="S940"/>
  <c r="S942"/>
  <c r="S938"/>
  <c r="P939"/>
  <c r="P942"/>
  <c r="P938"/>
  <c r="P940"/>
  <c r="O939"/>
  <c r="O942"/>
  <c r="O938"/>
  <c r="O940"/>
  <c r="D260" i="98" l="1"/>
  <c r="E255"/>
  <c r="F264"/>
  <c r="E264"/>
  <c r="E257"/>
  <c r="S1164" i="97"/>
  <c r="T942"/>
  <c r="E267" i="98"/>
  <c r="L266"/>
  <c r="F252"/>
  <c r="J252"/>
  <c r="D264"/>
  <c r="D266"/>
  <c r="J257"/>
  <c r="Y941" i="97"/>
  <c r="Y938" s="1"/>
  <c r="D267" i="98"/>
  <c r="L258"/>
  <c r="T939" i="97"/>
  <c r="T940"/>
  <c r="F257" i="98"/>
  <c r="K266"/>
  <c r="J266"/>
  <c r="F266"/>
  <c r="E266"/>
  <c r="F260"/>
  <c r="AC939" i="97"/>
  <c r="C906"/>
  <c r="C913" s="1"/>
  <c r="C1058" s="1"/>
  <c r="AC942"/>
  <c r="AC938"/>
  <c r="J267" i="98"/>
  <c r="F261"/>
  <c r="D268"/>
  <c r="J246"/>
  <c r="T1066" i="97"/>
  <c r="V941"/>
  <c r="K263" i="98"/>
  <c r="AA941" i="97"/>
  <c r="AA942" s="1"/>
  <c r="Z939"/>
  <c r="Z942"/>
  <c r="K255" i="98"/>
  <c r="L261"/>
  <c r="J255"/>
  <c r="R1066" i="97"/>
  <c r="Q941"/>
  <c r="F259" i="98"/>
  <c r="L267"/>
  <c r="J263"/>
  <c r="K246"/>
  <c r="F269"/>
  <c r="K261"/>
  <c r="E263"/>
  <c r="J268"/>
  <c r="E265"/>
  <c r="K260"/>
  <c r="E260"/>
  <c r="D263"/>
  <c r="L260"/>
  <c r="K267"/>
  <c r="E269"/>
  <c r="Z940" i="97"/>
  <c r="F224" i="98"/>
  <c r="J260"/>
  <c r="K265"/>
  <c r="D261"/>
  <c r="L268"/>
  <c r="F268"/>
  <c r="J259"/>
  <c r="L265"/>
  <c r="J265"/>
  <c r="L263"/>
  <c r="R941" i="97"/>
  <c r="R1164"/>
  <c r="X941"/>
  <c r="T1261"/>
  <c r="T1164"/>
  <c r="W941"/>
  <c r="J253" i="98"/>
  <c r="F263"/>
  <c r="F265"/>
  <c r="L259"/>
  <c r="F255"/>
  <c r="F258"/>
  <c r="K259"/>
  <c r="D269"/>
  <c r="L255"/>
  <c r="J258"/>
  <c r="D258"/>
  <c r="AD941" i="97"/>
  <c r="AD939" s="1"/>
  <c r="V1261"/>
  <c r="J261" i="98"/>
  <c r="V1066" i="97"/>
  <c r="AB941"/>
  <c r="AK941"/>
  <c r="X1066"/>
  <c r="E259" i="98"/>
  <c r="F267"/>
  <c r="K258"/>
  <c r="D265"/>
  <c r="E258"/>
  <c r="D253"/>
  <c r="D255"/>
  <c r="K253"/>
  <c r="E253"/>
  <c r="D259"/>
  <c r="F253"/>
  <c r="E268"/>
  <c r="L253"/>
  <c r="E261"/>
  <c r="K268"/>
  <c r="R906" i="97"/>
  <c r="R905" s="1"/>
  <c r="H1052" s="1"/>
  <c r="Y906"/>
  <c r="Y905" s="1"/>
  <c r="J1150" s="1"/>
  <c r="AF906"/>
  <c r="AF905" s="1"/>
  <c r="L1247" s="1"/>
  <c r="AE906"/>
  <c r="AE905" s="1"/>
  <c r="L1150" s="1"/>
  <c r="AJ906"/>
  <c r="AJ905" s="1"/>
  <c r="N1052" s="1"/>
  <c r="F906"/>
  <c r="F905" s="1"/>
  <c r="D1052" s="1"/>
  <c r="S906"/>
  <c r="S905" s="1"/>
  <c r="H1150" s="1"/>
  <c r="D906"/>
  <c r="D905" s="1"/>
  <c r="C1150" s="1"/>
  <c r="AB906"/>
  <c r="AB905" s="1"/>
  <c r="K1150" s="1"/>
  <c r="W906"/>
  <c r="W905" s="1"/>
  <c r="I1247" s="1"/>
  <c r="P906"/>
  <c r="P905" s="1"/>
  <c r="G1150" s="1"/>
  <c r="AG906"/>
  <c r="AG905" s="1"/>
  <c r="M1052" s="1"/>
  <c r="AK906"/>
  <c r="AK905" s="1"/>
  <c r="N1150" s="1"/>
  <c r="Q906"/>
  <c r="Q905" s="1"/>
  <c r="G1247" s="1"/>
  <c r="O906"/>
  <c r="O905" s="1"/>
  <c r="G1052" s="1"/>
  <c r="U906"/>
  <c r="U905" s="1"/>
  <c r="I1052" s="1"/>
  <c r="Q1066"/>
  <c r="N941"/>
  <c r="AL941"/>
  <c r="X1164"/>
  <c r="AJ941"/>
  <c r="W1261"/>
  <c r="W1066"/>
  <c r="AE941"/>
  <c r="AL913"/>
  <c r="N1253" s="1"/>
  <c r="AL914"/>
  <c r="N1254" s="1"/>
  <c r="AL904"/>
  <c r="N1246" s="1"/>
  <c r="AL908"/>
  <c r="AL912"/>
  <c r="N1252" s="1"/>
  <c r="AL911"/>
  <c r="N1251" s="1"/>
  <c r="AL907"/>
  <c r="AL981" s="1"/>
  <c r="N1183" s="1"/>
  <c r="AL903"/>
  <c r="N1245" s="1"/>
  <c r="E907"/>
  <c r="E981" s="1"/>
  <c r="C1183" s="1"/>
  <c r="E904"/>
  <c r="C1246" s="1"/>
  <c r="E911"/>
  <c r="C1251" s="1"/>
  <c r="E914"/>
  <c r="C1254" s="1"/>
  <c r="E903"/>
  <c r="C1245" s="1"/>
  <c r="E908"/>
  <c r="C1248" s="1"/>
  <c r="E912"/>
  <c r="C1252" s="1"/>
  <c r="E913"/>
  <c r="C1253" s="1"/>
  <c r="M907"/>
  <c r="M981" s="1"/>
  <c r="F1086" s="1"/>
  <c r="M914"/>
  <c r="F1157" s="1"/>
  <c r="M904"/>
  <c r="F1149" s="1"/>
  <c r="M911"/>
  <c r="F1154" s="1"/>
  <c r="M912"/>
  <c r="F1155" s="1"/>
  <c r="M903"/>
  <c r="F1148" s="1"/>
  <c r="M913"/>
  <c r="F1156" s="1"/>
  <c r="M908"/>
  <c r="F1151" s="1"/>
  <c r="AA907"/>
  <c r="AA981" s="1"/>
  <c r="K988" s="1"/>
  <c r="AA904"/>
  <c r="K1051" s="1"/>
  <c r="AA911"/>
  <c r="K1056" s="1"/>
  <c r="AA914"/>
  <c r="K1059" s="1"/>
  <c r="AA913"/>
  <c r="K1058" s="1"/>
  <c r="AA908"/>
  <c r="AA903"/>
  <c r="K1050" s="1"/>
  <c r="AA912"/>
  <c r="K1057" s="1"/>
  <c r="T907"/>
  <c r="T981" s="1"/>
  <c r="H1183" s="1"/>
  <c r="T904"/>
  <c r="H1246" s="1"/>
  <c r="T914"/>
  <c r="H1254" s="1"/>
  <c r="T911"/>
  <c r="H1251" s="1"/>
  <c r="T908"/>
  <c r="H1248" s="1"/>
  <c r="T912"/>
  <c r="H1252" s="1"/>
  <c r="T913"/>
  <c r="H1253" s="1"/>
  <c r="T903"/>
  <c r="H1245" s="1"/>
  <c r="H914"/>
  <c r="D1254" s="1"/>
  <c r="H907"/>
  <c r="H981" s="1"/>
  <c r="D1183" s="1"/>
  <c r="H911"/>
  <c r="D1251" s="1"/>
  <c r="H904"/>
  <c r="D1246" s="1"/>
  <c r="H912"/>
  <c r="D1252" s="1"/>
  <c r="H908"/>
  <c r="D1248" s="1"/>
  <c r="H903"/>
  <c r="D1245" s="1"/>
  <c r="H913"/>
  <c r="D1253" s="1"/>
  <c r="K907"/>
  <c r="K981" s="1"/>
  <c r="E1183" s="1"/>
  <c r="K911"/>
  <c r="E1251" s="1"/>
  <c r="K904"/>
  <c r="E1246" s="1"/>
  <c r="K914"/>
  <c r="E1254" s="1"/>
  <c r="K908"/>
  <c r="E1248" s="1"/>
  <c r="K912"/>
  <c r="E1252" s="1"/>
  <c r="K913"/>
  <c r="E1253" s="1"/>
  <c r="K903"/>
  <c r="E1245" s="1"/>
  <c r="AH904"/>
  <c r="M1149" s="1"/>
  <c r="AH907"/>
  <c r="AH981" s="1"/>
  <c r="M1086" s="1"/>
  <c r="AH914"/>
  <c r="M1157" s="1"/>
  <c r="AH911"/>
  <c r="M1154" s="1"/>
  <c r="AH908"/>
  <c r="M1151" s="1"/>
  <c r="AH913"/>
  <c r="M1156" s="1"/>
  <c r="AH912"/>
  <c r="M1155" s="1"/>
  <c r="AH903"/>
  <c r="M1148" s="1"/>
  <c r="AI914"/>
  <c r="M1254" s="1"/>
  <c r="AI904"/>
  <c r="M1246" s="1"/>
  <c r="AI911"/>
  <c r="M1251" s="1"/>
  <c r="AI907"/>
  <c r="AI981" s="1"/>
  <c r="M1183" s="1"/>
  <c r="AI912"/>
  <c r="M1252" s="1"/>
  <c r="AI908"/>
  <c r="M1248" s="1"/>
  <c r="AI913"/>
  <c r="M1253" s="1"/>
  <c r="AI903"/>
  <c r="M1245" s="1"/>
  <c r="I907"/>
  <c r="I981" s="1"/>
  <c r="E988" s="1"/>
  <c r="I912"/>
  <c r="E1057" s="1"/>
  <c r="I911"/>
  <c r="E1056" s="1"/>
  <c r="I908"/>
  <c r="E1053" s="1"/>
  <c r="I914"/>
  <c r="E1059" s="1"/>
  <c r="I913"/>
  <c r="E1058" s="1"/>
  <c r="I903"/>
  <c r="E1050" s="1"/>
  <c r="I904"/>
  <c r="E1051" s="1"/>
  <c r="AD907"/>
  <c r="AD981" s="1"/>
  <c r="L988" s="1"/>
  <c r="AD911"/>
  <c r="L1056" s="1"/>
  <c r="AD914"/>
  <c r="L1059" s="1"/>
  <c r="AD904"/>
  <c r="L1051" s="1"/>
  <c r="AD913"/>
  <c r="L1058" s="1"/>
  <c r="AD908"/>
  <c r="AD912"/>
  <c r="L1057" s="1"/>
  <c r="AD903"/>
  <c r="L1050" s="1"/>
  <c r="E905"/>
  <c r="C1247" s="1"/>
  <c r="M905"/>
  <c r="F1150" s="1"/>
  <c r="Z907"/>
  <c r="Z981" s="1"/>
  <c r="J1183" s="1"/>
  <c r="Z914"/>
  <c r="J1254" s="1"/>
  <c r="Z904"/>
  <c r="J1246" s="1"/>
  <c r="Z911"/>
  <c r="J1251" s="1"/>
  <c r="Z912"/>
  <c r="J1252" s="1"/>
  <c r="Z913"/>
  <c r="J1253" s="1"/>
  <c r="Z908"/>
  <c r="Z903"/>
  <c r="J1245" s="1"/>
  <c r="N907"/>
  <c r="N981" s="1"/>
  <c r="F1183" s="1"/>
  <c r="N904"/>
  <c r="F1246" s="1"/>
  <c r="N911"/>
  <c r="F1251" s="1"/>
  <c r="N914"/>
  <c r="F1254" s="1"/>
  <c r="N912"/>
  <c r="F1252" s="1"/>
  <c r="N908"/>
  <c r="F1248" s="1"/>
  <c r="N903"/>
  <c r="F1245" s="1"/>
  <c r="N913"/>
  <c r="F1253" s="1"/>
  <c r="I905"/>
  <c r="E1052" s="1"/>
  <c r="J907"/>
  <c r="J981" s="1"/>
  <c r="E1086" s="1"/>
  <c r="J914"/>
  <c r="E1157" s="1"/>
  <c r="J904"/>
  <c r="E1149" s="1"/>
  <c r="J911"/>
  <c r="E1154" s="1"/>
  <c r="J903"/>
  <c r="E1148" s="1"/>
  <c r="J912"/>
  <c r="E1155" s="1"/>
  <c r="J913"/>
  <c r="E1156" s="1"/>
  <c r="J908"/>
  <c r="E1151" s="1"/>
  <c r="G907"/>
  <c r="G981" s="1"/>
  <c r="D1086" s="1"/>
  <c r="G904"/>
  <c r="D1149" s="1"/>
  <c r="G911"/>
  <c r="D1154" s="1"/>
  <c r="G914"/>
  <c r="D1157" s="1"/>
  <c r="G912"/>
  <c r="D1155" s="1"/>
  <c r="G913"/>
  <c r="D1156" s="1"/>
  <c r="G903"/>
  <c r="D1148" s="1"/>
  <c r="G908"/>
  <c r="D1151" s="1"/>
  <c r="L907"/>
  <c r="L981" s="1"/>
  <c r="F988" s="1"/>
  <c r="L914"/>
  <c r="F1059" s="1"/>
  <c r="L911"/>
  <c r="F1056" s="1"/>
  <c r="L904"/>
  <c r="F1051" s="1"/>
  <c r="L913"/>
  <c r="F1058" s="1"/>
  <c r="L903"/>
  <c r="F1050" s="1"/>
  <c r="L908"/>
  <c r="F1053" s="1"/>
  <c r="L912"/>
  <c r="F1057" s="1"/>
  <c r="V907"/>
  <c r="V981" s="1"/>
  <c r="I1086" s="1"/>
  <c r="V904"/>
  <c r="I1149" s="1"/>
  <c r="V911"/>
  <c r="I1154" s="1"/>
  <c r="V914"/>
  <c r="I1157" s="1"/>
  <c r="V913"/>
  <c r="I1156" s="1"/>
  <c r="V912"/>
  <c r="I1155" s="1"/>
  <c r="V908"/>
  <c r="I1151" s="1"/>
  <c r="AJ1184" s="1"/>
  <c r="V903"/>
  <c r="I1148" s="1"/>
  <c r="AC907"/>
  <c r="AC981" s="1"/>
  <c r="K1183" s="1"/>
  <c r="AC904"/>
  <c r="K1246" s="1"/>
  <c r="AC911"/>
  <c r="K1251" s="1"/>
  <c r="AC914"/>
  <c r="K1254" s="1"/>
  <c r="AC908"/>
  <c r="AC903"/>
  <c r="K1245" s="1"/>
  <c r="AC913"/>
  <c r="K1253" s="1"/>
  <c r="AC912"/>
  <c r="K1252" s="1"/>
  <c r="AL905"/>
  <c r="N1247" s="1"/>
  <c r="X914"/>
  <c r="J1059" s="1"/>
  <c r="X904"/>
  <c r="J1051" s="1"/>
  <c r="X907"/>
  <c r="X981" s="1"/>
  <c r="J988" s="1"/>
  <c r="X911"/>
  <c r="J1056" s="1"/>
  <c r="X903"/>
  <c r="J1050" s="1"/>
  <c r="X913"/>
  <c r="J1058" s="1"/>
  <c r="X908"/>
  <c r="J1053" s="1"/>
  <c r="X912"/>
  <c r="J1057" s="1"/>
  <c r="C905" l="1"/>
  <c r="C1052" s="1"/>
  <c r="C911"/>
  <c r="C1056" s="1"/>
  <c r="C914"/>
  <c r="C1059" s="1"/>
  <c r="C904"/>
  <c r="C1051" s="1"/>
  <c r="C907"/>
  <c r="C981" s="1"/>
  <c r="C988" s="1"/>
  <c r="C903"/>
  <c r="C1050" s="1"/>
  <c r="C912"/>
  <c r="C1057" s="1"/>
  <c r="C908"/>
  <c r="C1053" s="1"/>
  <c r="Y940"/>
  <c r="Y942"/>
  <c r="Y939"/>
  <c r="AA939"/>
  <c r="AA938"/>
  <c r="AA940"/>
  <c r="V939"/>
  <c r="V940"/>
  <c r="V942"/>
  <c r="V938"/>
  <c r="Q940"/>
  <c r="Q939"/>
  <c r="Q938"/>
  <c r="Q942"/>
  <c r="F243" i="98"/>
  <c r="F222" s="1"/>
  <c r="R942" i="97"/>
  <c r="R939"/>
  <c r="R938"/>
  <c r="R940"/>
  <c r="X940"/>
  <c r="X938"/>
  <c r="X939"/>
  <c r="X942"/>
  <c r="W939"/>
  <c r="W938"/>
  <c r="W940"/>
  <c r="W942"/>
  <c r="AK940"/>
  <c r="AK938"/>
  <c r="AK942"/>
  <c r="AK939"/>
  <c r="AB940"/>
  <c r="AB938"/>
  <c r="AB939"/>
  <c r="AB942"/>
  <c r="AD940"/>
  <c r="AD938"/>
  <c r="AD942"/>
  <c r="D243" i="98"/>
  <c r="D222" s="1"/>
  <c r="R911" i="97"/>
  <c r="H1056" s="1"/>
  <c r="R908"/>
  <c r="H1053" s="1"/>
  <c r="R914"/>
  <c r="H1059" s="1"/>
  <c r="R912"/>
  <c r="H1057" s="1"/>
  <c r="R913"/>
  <c r="H1058" s="1"/>
  <c r="R903"/>
  <c r="H1050" s="1"/>
  <c r="R907"/>
  <c r="R981" s="1"/>
  <c r="H988" s="1"/>
  <c r="R904"/>
  <c r="H1051" s="1"/>
  <c r="AF912"/>
  <c r="L1252" s="1"/>
  <c r="AF913"/>
  <c r="L1253" s="1"/>
  <c r="AF911"/>
  <c r="L1251" s="1"/>
  <c r="AF903"/>
  <c r="L1245" s="1"/>
  <c r="AF904"/>
  <c r="L1246" s="1"/>
  <c r="AF908"/>
  <c r="AF907"/>
  <c r="AF981" s="1"/>
  <c r="L1183" s="1"/>
  <c r="AF914"/>
  <c r="L1254" s="1"/>
  <c r="Y907"/>
  <c r="Y981" s="1"/>
  <c r="J1086" s="1"/>
  <c r="Y911"/>
  <c r="J1154" s="1"/>
  <c r="Y913"/>
  <c r="J1156" s="1"/>
  <c r="Y912"/>
  <c r="J1155" s="1"/>
  <c r="Y914"/>
  <c r="J1157" s="1"/>
  <c r="Y904"/>
  <c r="J1149" s="1"/>
  <c r="Y908"/>
  <c r="Y903"/>
  <c r="J1148" s="1"/>
  <c r="AE908"/>
  <c r="AE904"/>
  <c r="L1149" s="1"/>
  <c r="AE911"/>
  <c r="L1154" s="1"/>
  <c r="AE912"/>
  <c r="L1155" s="1"/>
  <c r="AE903"/>
  <c r="L1148" s="1"/>
  <c r="AE913"/>
  <c r="L1156" s="1"/>
  <c r="AE907"/>
  <c r="AE981" s="1"/>
  <c r="L1086" s="1"/>
  <c r="AE914"/>
  <c r="L1157" s="1"/>
  <c r="AJ903"/>
  <c r="N1050" s="1"/>
  <c r="AJ914"/>
  <c r="N1059" s="1"/>
  <c r="AJ912"/>
  <c r="N1057" s="1"/>
  <c r="AJ911"/>
  <c r="N1056" s="1"/>
  <c r="AJ904"/>
  <c r="N1051" s="1"/>
  <c r="AJ908"/>
  <c r="AJ907"/>
  <c r="AJ981" s="1"/>
  <c r="N988" s="1"/>
  <c r="AJ913"/>
  <c r="N1058" s="1"/>
  <c r="N939"/>
  <c r="N938"/>
  <c r="N942"/>
  <c r="N940"/>
  <c r="E243" i="98"/>
  <c r="E222" s="1"/>
  <c r="AJ942" i="97"/>
  <c r="AJ939"/>
  <c r="AJ940"/>
  <c r="AJ938"/>
  <c r="O911"/>
  <c r="G1056" s="1"/>
  <c r="O913"/>
  <c r="G1058" s="1"/>
  <c r="O914"/>
  <c r="G1059" s="1"/>
  <c r="O907"/>
  <c r="O981" s="1"/>
  <c r="G988" s="1"/>
  <c r="O912"/>
  <c r="G1057" s="1"/>
  <c r="O903"/>
  <c r="G1050" s="1"/>
  <c r="O904"/>
  <c r="G1051" s="1"/>
  <c r="O908"/>
  <c r="G1053" s="1"/>
  <c r="AK908"/>
  <c r="AK914"/>
  <c r="N1157" s="1"/>
  <c r="AK912"/>
  <c r="N1155" s="1"/>
  <c r="AK911"/>
  <c r="N1154" s="1"/>
  <c r="AK913"/>
  <c r="N1156" s="1"/>
  <c r="AK903"/>
  <c r="N1148" s="1"/>
  <c r="AK907"/>
  <c r="AK981" s="1"/>
  <c r="N1086" s="1"/>
  <c r="AK904"/>
  <c r="N1149" s="1"/>
  <c r="P903"/>
  <c r="G1148" s="1"/>
  <c r="P914"/>
  <c r="G1157" s="1"/>
  <c r="P904"/>
  <c r="G1149" s="1"/>
  <c r="P907"/>
  <c r="P981" s="1"/>
  <c r="G1086" s="1"/>
  <c r="P908"/>
  <c r="G1151" s="1"/>
  <c r="AH1184" s="1"/>
  <c r="P912"/>
  <c r="G1155" s="1"/>
  <c r="P911"/>
  <c r="G1154" s="1"/>
  <c r="P913"/>
  <c r="G1156" s="1"/>
  <c r="AB904"/>
  <c r="K1149" s="1"/>
  <c r="AB913"/>
  <c r="K1156" s="1"/>
  <c r="AB911"/>
  <c r="K1154" s="1"/>
  <c r="AB907"/>
  <c r="AB981" s="1"/>
  <c r="K1086" s="1"/>
  <c r="AB908"/>
  <c r="AB914"/>
  <c r="K1157" s="1"/>
  <c r="AB912"/>
  <c r="K1155" s="1"/>
  <c r="AB903"/>
  <c r="K1148" s="1"/>
  <c r="S908"/>
  <c r="H1151" s="1"/>
  <c r="AI1184" s="1"/>
  <c r="S913"/>
  <c r="H1156" s="1"/>
  <c r="S914"/>
  <c r="H1157" s="1"/>
  <c r="S903"/>
  <c r="H1148" s="1"/>
  <c r="S904"/>
  <c r="H1149" s="1"/>
  <c r="S907"/>
  <c r="S981" s="1"/>
  <c r="H1086" s="1"/>
  <c r="S911"/>
  <c r="H1154" s="1"/>
  <c r="S912"/>
  <c r="H1155" s="1"/>
  <c r="AE939"/>
  <c r="AE942"/>
  <c r="AE938"/>
  <c r="AE940"/>
  <c r="AL940"/>
  <c r="AL942"/>
  <c r="AL939"/>
  <c r="AL938"/>
  <c r="U903"/>
  <c r="I1050" s="1"/>
  <c r="U907"/>
  <c r="U981" s="1"/>
  <c r="I988" s="1"/>
  <c r="U911"/>
  <c r="I1056" s="1"/>
  <c r="U904"/>
  <c r="I1051" s="1"/>
  <c r="U913"/>
  <c r="I1058" s="1"/>
  <c r="U912"/>
  <c r="I1057" s="1"/>
  <c r="U914"/>
  <c r="I1059" s="1"/>
  <c r="U908"/>
  <c r="I1053" s="1"/>
  <c r="Q912"/>
  <c r="G1252" s="1"/>
  <c r="Q904"/>
  <c r="G1246" s="1"/>
  <c r="Q908"/>
  <c r="G1248" s="1"/>
  <c r="Q911"/>
  <c r="G1251" s="1"/>
  <c r="Q903"/>
  <c r="G1245" s="1"/>
  <c r="Q907"/>
  <c r="Q981" s="1"/>
  <c r="G1183" s="1"/>
  <c r="Q913"/>
  <c r="G1253" s="1"/>
  <c r="Q914"/>
  <c r="G1254" s="1"/>
  <c r="AG914"/>
  <c r="M1059" s="1"/>
  <c r="AG912"/>
  <c r="M1057" s="1"/>
  <c r="AG911"/>
  <c r="M1056" s="1"/>
  <c r="AG908"/>
  <c r="M1053" s="1"/>
  <c r="AG903"/>
  <c r="M1050" s="1"/>
  <c r="AG907"/>
  <c r="AG981" s="1"/>
  <c r="M988" s="1"/>
  <c r="AG913"/>
  <c r="M1058" s="1"/>
  <c r="AG904"/>
  <c r="M1051" s="1"/>
  <c r="W912"/>
  <c r="I1252" s="1"/>
  <c r="W903"/>
  <c r="I1245" s="1"/>
  <c r="W914"/>
  <c r="I1254" s="1"/>
  <c r="W913"/>
  <c r="I1253" s="1"/>
  <c r="W904"/>
  <c r="I1246" s="1"/>
  <c r="W907"/>
  <c r="W981" s="1"/>
  <c r="I1183" s="1"/>
  <c r="W908"/>
  <c r="I1248" s="1"/>
  <c r="W911"/>
  <c r="I1251" s="1"/>
  <c r="F247" i="98" s="1"/>
  <c r="L247" s="1"/>
  <c r="D914" i="97"/>
  <c r="C1157" s="1"/>
  <c r="D911"/>
  <c r="C1154" s="1"/>
  <c r="D912"/>
  <c r="C1155" s="1"/>
  <c r="D908"/>
  <c r="C1151" s="1"/>
  <c r="D913"/>
  <c r="C1156" s="1"/>
  <c r="D907"/>
  <c r="D981" s="1"/>
  <c r="C1086" s="1"/>
  <c r="D904"/>
  <c r="C1149" s="1"/>
  <c r="D903"/>
  <c r="C1148" s="1"/>
  <c r="F908"/>
  <c r="D1053" s="1"/>
  <c r="F911"/>
  <c r="D1056" s="1"/>
  <c r="F907"/>
  <c r="F981" s="1"/>
  <c r="D988" s="1"/>
  <c r="F914"/>
  <c r="D1059" s="1"/>
  <c r="F904"/>
  <c r="D1051" s="1"/>
  <c r="F912"/>
  <c r="D1057" s="1"/>
  <c r="F913"/>
  <c r="D1058" s="1"/>
  <c r="F903"/>
  <c r="D1050" s="1"/>
  <c r="J1248"/>
  <c r="D941"/>
  <c r="G941"/>
  <c r="K1248"/>
  <c r="L1053"/>
  <c r="H941"/>
  <c r="E941"/>
  <c r="E940" s="1"/>
  <c r="K1053"/>
  <c r="N1248"/>
  <c r="M941"/>
  <c r="F241" i="98" l="1"/>
  <c r="L241" s="1"/>
  <c r="L243"/>
  <c r="D239"/>
  <c r="J239" s="1"/>
  <c r="D241"/>
  <c r="J241" s="1"/>
  <c r="E239"/>
  <c r="E220" s="1"/>
  <c r="E221" s="1"/>
  <c r="F239"/>
  <c r="F220" s="1"/>
  <c r="F221" s="1"/>
  <c r="E241"/>
  <c r="K241" s="1"/>
  <c r="F242"/>
  <c r="L242" s="1"/>
  <c r="D247"/>
  <c r="J247" s="1"/>
  <c r="E247"/>
  <c r="K247" s="1"/>
  <c r="F248"/>
  <c r="L248" s="1"/>
  <c r="E242"/>
  <c r="K242" s="1"/>
  <c r="F249"/>
  <c r="L249" s="1"/>
  <c r="E249"/>
  <c r="K249" s="1"/>
  <c r="F250"/>
  <c r="L250" s="1"/>
  <c r="E250"/>
  <c r="K250" s="1"/>
  <c r="E248"/>
  <c r="K248" s="1"/>
  <c r="D250"/>
  <c r="J250" s="1"/>
  <c r="D249"/>
  <c r="J249" s="1"/>
  <c r="D242"/>
  <c r="J242" s="1"/>
  <c r="D248"/>
  <c r="J248" s="1"/>
  <c r="J243"/>
  <c r="K243"/>
  <c r="C941" i="97"/>
  <c r="J1151"/>
  <c r="AK1184" s="1"/>
  <c r="J941"/>
  <c r="L1248"/>
  <c r="F245" i="98" s="1"/>
  <c r="L245" s="1"/>
  <c r="K941" i="97"/>
  <c r="N1053"/>
  <c r="D245" i="98" s="1"/>
  <c r="J245" s="1"/>
  <c r="L1151" i="97"/>
  <c r="I941"/>
  <c r="K1151"/>
  <c r="F941"/>
  <c r="L941"/>
  <c r="N1151"/>
  <c r="D940"/>
  <c r="D939"/>
  <c r="D938"/>
  <c r="D942"/>
  <c r="M940"/>
  <c r="M942"/>
  <c r="M939"/>
  <c r="M938"/>
  <c r="E939"/>
  <c r="E938"/>
  <c r="E942"/>
  <c r="G940"/>
  <c r="G942"/>
  <c r="G938"/>
  <c r="G939"/>
  <c r="H940"/>
  <c r="H939"/>
  <c r="H942"/>
  <c r="H938"/>
  <c r="L239" i="98" l="1"/>
  <c r="E245"/>
  <c r="E223" s="1"/>
  <c r="K239"/>
  <c r="D220"/>
  <c r="D221" s="1"/>
  <c r="C940" i="97"/>
  <c r="C938"/>
  <c r="C939"/>
  <c r="C942"/>
  <c r="J938"/>
  <c r="J942"/>
  <c r="J940"/>
  <c r="J939"/>
  <c r="I942"/>
  <c r="I940"/>
  <c r="I938"/>
  <c r="I939"/>
  <c r="K939"/>
  <c r="K938"/>
  <c r="K942"/>
  <c r="K940"/>
  <c r="L939"/>
  <c r="L938"/>
  <c r="L942"/>
  <c r="F938"/>
  <c r="F940"/>
  <c r="F942"/>
  <c r="F939"/>
  <c r="L940"/>
  <c r="D223" i="98"/>
  <c r="F223"/>
  <c r="K245" l="1"/>
</calcChain>
</file>

<file path=xl/comments1.xml><?xml version="1.0" encoding="utf-8"?>
<comments xmlns="http://schemas.openxmlformats.org/spreadsheetml/2006/main">
  <authors>
    <author>Binita Jha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Binita Jha:</t>
        </r>
        <r>
          <rPr>
            <sz val="9"/>
            <color indexed="81"/>
            <rFont val="Tahoma"/>
            <family val="2"/>
          </rPr>
          <t xml:space="preserve">
cube of cheese processes cheese
</t>
        </r>
      </text>
    </comment>
  </commentList>
</comments>
</file>

<file path=xl/sharedStrings.xml><?xml version="1.0" encoding="utf-8"?>
<sst xmlns="http://schemas.openxmlformats.org/spreadsheetml/2006/main" count="5853" uniqueCount="882">
  <si>
    <t>Man</t>
  </si>
  <si>
    <t>Fruits</t>
  </si>
  <si>
    <t>Rice</t>
  </si>
  <si>
    <t>Cereals</t>
  </si>
  <si>
    <t>Pulses</t>
  </si>
  <si>
    <t>Vegetables</t>
  </si>
  <si>
    <t>Milk</t>
  </si>
  <si>
    <t>Protein</t>
  </si>
  <si>
    <t>Calcium</t>
  </si>
  <si>
    <t>Nuts</t>
  </si>
  <si>
    <t>Oils</t>
  </si>
  <si>
    <t>Fats</t>
  </si>
  <si>
    <t>EAT FOLATE-RICH FOODS</t>
  </si>
  <si>
    <t>Folic acid supplements increase birth weight and reduce congenital anomalies.
Green leafy vegetables, legumes, nuts and liver are good sources of folic acid.
500 g folic acid supplementation is advised preconceptionally and through out
m
pregnancy for women with history of congenital anomalies (neural tube defects,
cleft palate)</t>
  </si>
  <si>
    <t>Folic acid supplements increase birth weight and reduce congenital anomalies.</t>
  </si>
  <si>
    <t>Green leafy vegetables, legumes, nuts and liver are good sources of folic acid.</t>
  </si>
  <si>
    <t>500 g folic acid supplementation is advised preconceptionally and through out</t>
  </si>
  <si>
    <t>m</t>
  </si>
  <si>
    <t>pregnancy for women with history of congenital anomalies (neural tube defects,</t>
  </si>
  <si>
    <t>Iron bio-availability is poor from plant foods but is good from animal foods.</t>
  </si>
  <si>
    <t>Fruits rich in vitamin C like gooseberries (amla), guava and citrus fruits improve</t>
  </si>
  <si>
    <t>green leafy vegetables,</t>
  </si>
  <si>
    <t>iron absorption from plant foods.</t>
  </si>
  <si>
    <t>Beverages like tea bind dietary iron and make it unavailable. Hence, they should</t>
  </si>
  <si>
    <t>Iron intake from diets is around 18 mg as against 35 mg RDA. An iron supplement</t>
  </si>
  <si>
    <t>(60 mg elemental iron, 100 mg folic acid) is recommended for 100 days during</t>
  </si>
  <si>
    <t>pregnancy from 16 week onwards to meet the demand of pregnancy.</t>
  </si>
  <si>
    <t>high. Therefore, cholesterol intake should be maintained below 200 mg/day. One</t>
  </si>
  <si>
    <t>can reduce both saturated fat and cholesterol intake by limiting the consumption of</t>
  </si>
  <si>
    <t>high-fat animal foods like butter, ghee, meat, egg and organ meats and consuming</t>
  </si>
  <si>
    <t>low fat (skimmed) milk instead of whole milk. However, consumption of eggs (3</t>
  </si>
  <si>
    <t>eggs/ week) is recommended in view of several nutritional advantages.</t>
  </si>
  <si>
    <t>SFA</t>
  </si>
  <si>
    <t>MUFA</t>
  </si>
  <si>
    <t>PUFA</t>
  </si>
  <si>
    <t>and vitamin D. It is synthesized in the body and hence it is not an essential dietary</t>
  </si>
  <si>
    <t>component.</t>
  </si>
  <si>
    <t>Cholesterol</t>
  </si>
  <si>
    <t>Use of more than one source of fat/oil has the added advantage of providing a</t>
  </si>
  <si>
    <t>acid (Table ). Non-vegetarians have an advantage of eating fish, which provides</t>
  </si>
  <si>
    <t>preformed long chain n-3 PUFA.</t>
  </si>
  <si>
    <t>a</t>
  </si>
  <si>
    <t>, which are also good sources of protein, fiber, vitamins and</t>
  </si>
  <si>
    <t>Eggs</t>
  </si>
  <si>
    <t>Age</t>
  </si>
  <si>
    <t>FT</t>
  </si>
  <si>
    <t>Inches</t>
  </si>
  <si>
    <t xml:space="preserve">Intensive exercise week (see sample activities above) for at least 30 to 60 minutes 3 to 4 times per week </t>
  </si>
  <si>
    <t xml:space="preserve">Intensive exercise for 60 minutes or greater 5 to 7 days per   </t>
  </si>
  <si>
    <t>no regular exercise.  </t>
  </si>
  <si>
    <t>Average</t>
  </si>
  <si>
    <t>Male</t>
  </si>
  <si>
    <t xml:space="preserve"> Exceedingly active and/or very demanding activities:  Athlete with multiple training sessions throughout the day </t>
  </si>
  <si>
    <t>Sex</t>
  </si>
  <si>
    <t>Female</t>
  </si>
  <si>
    <t>Children</t>
  </si>
  <si>
    <t>Carbs</t>
  </si>
  <si>
    <t>Proteins</t>
  </si>
  <si>
    <t>NIN</t>
  </si>
  <si>
    <t>prot</t>
  </si>
  <si>
    <t>fat</t>
  </si>
  <si>
    <t>Iron</t>
  </si>
  <si>
    <t>Zinc</t>
  </si>
  <si>
    <t>Vit A</t>
  </si>
  <si>
    <t>Vit E</t>
  </si>
  <si>
    <t>Vit C</t>
  </si>
  <si>
    <t>sat fat</t>
  </si>
  <si>
    <t>spends most of the day sitting ,desk jobs</t>
  </si>
  <si>
    <t>good part of the day standing e.g. teacher</t>
  </si>
  <si>
    <t>spend good part of the day doing some physical activity :waitress, mail man</t>
  </si>
  <si>
    <t>Lactation</t>
  </si>
  <si>
    <t>How to choose activity level</t>
  </si>
  <si>
    <t xml:space="preserve">Strenuous work or in
strenuous leisure activities for several hours. Examples swimming or dancin for more than  two hours each day, or non-mechanized agricultural labourers who
work with a machete, hoe or axe for several hours daily and walk long distances over rugged terrains,
often carrying heavy loads. </t>
  </si>
  <si>
    <t>spend most of the day doing heavy activity, e.g. carpenter</t>
  </si>
  <si>
    <t>roti</t>
  </si>
  <si>
    <t>almonds</t>
  </si>
  <si>
    <t>fruits</t>
  </si>
  <si>
    <t>Total</t>
  </si>
  <si>
    <t>Women</t>
  </si>
  <si>
    <t>Roti</t>
  </si>
  <si>
    <t>sugar</t>
  </si>
  <si>
    <t>Sodium</t>
  </si>
  <si>
    <t>protein</t>
  </si>
  <si>
    <t>calcium</t>
  </si>
  <si>
    <t>cholesterol</t>
  </si>
  <si>
    <t>fish</t>
  </si>
  <si>
    <t>chicken</t>
  </si>
  <si>
    <t>pork</t>
  </si>
  <si>
    <t>beef</t>
  </si>
  <si>
    <t>jelly</t>
  </si>
  <si>
    <t>Fish</t>
  </si>
  <si>
    <t>Fat</t>
  </si>
  <si>
    <t>DASH</t>
  </si>
  <si>
    <t>carbs</t>
  </si>
  <si>
    <t>Potassium</t>
  </si>
  <si>
    <t>Magnesium</t>
  </si>
  <si>
    <t>Carbohydrate</t>
  </si>
  <si>
    <t>Dietary Fibre</t>
  </si>
  <si>
    <t>Non-veg</t>
  </si>
  <si>
    <t>Calcium (in mg)</t>
  </si>
  <si>
    <t>Vit D</t>
  </si>
  <si>
    <t>Skimmed</t>
  </si>
  <si>
    <t>lamb</t>
  </si>
  <si>
    <t>Omega 6</t>
  </si>
  <si>
    <t>Vit K</t>
  </si>
  <si>
    <t>Amul Taaza (toned) milk</t>
  </si>
  <si>
    <t>Amul gold (full cream)  milk</t>
  </si>
  <si>
    <t>Sat fat</t>
  </si>
  <si>
    <t>Folate</t>
  </si>
  <si>
    <t>Vit B6</t>
  </si>
  <si>
    <t>Vit B12</t>
  </si>
  <si>
    <t>Oil</t>
  </si>
  <si>
    <t>coconut oil</t>
  </si>
  <si>
    <t>Kissan fruit jam</t>
  </si>
  <si>
    <t>Egg</t>
  </si>
  <si>
    <t>1 oz</t>
  </si>
  <si>
    <t>USDA</t>
  </si>
  <si>
    <r>
      <rPr>
        <b/>
        <sz val="8"/>
        <color rgb="FF000000"/>
        <rFont val="Times New Roman"/>
        <family val="1"/>
      </rPr>
      <t>f</t>
    </r>
    <r>
      <rPr>
        <b/>
        <sz val="8"/>
        <color rgb="FF000000"/>
        <rFont val="Times New Roman"/>
        <family val="1"/>
      </rPr>
      <t>ood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oup</t>
    </r>
    <r>
      <rPr>
        <b/>
        <sz val="4"/>
        <color rgb="FF000000"/>
        <rFont val="Times New Roman"/>
        <family val="1"/>
      </rPr>
      <t>b</t>
    </r>
  </si>
  <si>
    <t>serving sizes</t>
  </si>
  <si>
    <t>grains</t>
  </si>
  <si>
    <t>Protein foods for vegetarians/day</t>
  </si>
  <si>
    <t>Eggs/week</t>
  </si>
  <si>
    <t>Soy products/week</t>
  </si>
  <si>
    <t>Protein foods for non-vegetarians/day</t>
  </si>
  <si>
    <t>Seafood/week</t>
  </si>
  <si>
    <r>
      <rPr>
        <b/>
        <sz val="8"/>
        <color rgb="FF000000"/>
        <rFont val="Times New Roman"/>
        <family val="1"/>
      </rPr>
      <t>s</t>
    </r>
    <r>
      <rPr>
        <b/>
        <sz val="8"/>
        <color rgb="FF000000"/>
        <rFont val="Times New Roman"/>
        <family val="1"/>
      </rPr>
      <t>w</t>
    </r>
    <r>
      <rPr>
        <b/>
        <sz val="8"/>
        <color rgb="FF000000"/>
        <rFont val="Times New Roman"/>
        <family val="1"/>
      </rPr>
      <t>eets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and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added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su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a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s</t>
    </r>
  </si>
  <si>
    <t xml:space="preserve">Indian adaptation </t>
  </si>
  <si>
    <t>vegetables including salad</t>
  </si>
  <si>
    <t>Brown rice</t>
  </si>
  <si>
    <t>Prefernce</t>
  </si>
  <si>
    <t>Dried beans</t>
  </si>
  <si>
    <t>long grained</t>
  </si>
  <si>
    <t>non-veg</t>
  </si>
  <si>
    <t>egg white</t>
  </si>
  <si>
    <t>egg yolk</t>
  </si>
  <si>
    <t>ghee</t>
  </si>
  <si>
    <t>CARBS</t>
  </si>
  <si>
    <t>For vegetarians</t>
  </si>
  <si>
    <t>For non-vegertarians</t>
  </si>
  <si>
    <t>PROTEINS</t>
  </si>
  <si>
    <t>TOTAL PROTEINS/DAY</t>
  </si>
  <si>
    <t>FATS</t>
  </si>
  <si>
    <t>TOTAL FATS/DAY</t>
  </si>
  <si>
    <t>Macronutrient calories as % of total</t>
  </si>
  <si>
    <t>Cholestrerol</t>
  </si>
  <si>
    <t>Vegetarian: Option 1</t>
  </si>
  <si>
    <t>Vegetarian: Option 2</t>
  </si>
  <si>
    <t>Vegan</t>
  </si>
  <si>
    <t>Non-vegetarian</t>
  </si>
  <si>
    <t>SOFA allowance in USDA</t>
  </si>
  <si>
    <t>goat meat</t>
  </si>
  <si>
    <t>pork lean</t>
  </si>
  <si>
    <t>Nuts ( 1 oz)</t>
  </si>
  <si>
    <t>Pistachio</t>
  </si>
  <si>
    <t>Rice medium grained</t>
  </si>
  <si>
    <t>cornflakes</t>
  </si>
  <si>
    <t>1/2 cup cooked</t>
  </si>
  <si>
    <t>vegetables composite 1 serving</t>
  </si>
  <si>
    <t>Fat &amp; oils (visible): vegetable</t>
  </si>
  <si>
    <t>% intake</t>
  </si>
  <si>
    <t>vanaspati/margarine</t>
  </si>
  <si>
    <t>Dietary fibre</t>
  </si>
  <si>
    <t>Sabut dal cooked</t>
  </si>
  <si>
    <t>Omega 3</t>
  </si>
  <si>
    <t>Omwga 6</t>
  </si>
  <si>
    <t>Pasta</t>
  </si>
  <si>
    <t>.5 cup cooked</t>
  </si>
  <si>
    <t>Oats</t>
  </si>
  <si>
    <t>Dals</t>
  </si>
  <si>
    <t>Dried beans cooked</t>
  </si>
  <si>
    <t>Dhuli dal cooked</t>
  </si>
  <si>
    <t>Assuming</t>
  </si>
  <si>
    <t>Sabut dal</t>
  </si>
  <si>
    <t>Dhuli dal</t>
  </si>
  <si>
    <t>Serves in a week</t>
  </si>
  <si>
    <t>Chole</t>
  </si>
  <si>
    <t>omega 3</t>
  </si>
  <si>
    <t>omega 6</t>
  </si>
  <si>
    <t>Animal meats</t>
  </si>
  <si>
    <t>Preference</t>
  </si>
  <si>
    <t>Full cream</t>
  </si>
  <si>
    <t>Toned</t>
  </si>
  <si>
    <t>Double toned</t>
  </si>
  <si>
    <t>Muesli</t>
  </si>
  <si>
    <t>Oil combo 1</t>
  </si>
  <si>
    <t>Oil combo 2</t>
  </si>
  <si>
    <t>oil combo 3</t>
  </si>
  <si>
    <t>Vegetable</t>
  </si>
  <si>
    <t>Vit K (mcg)</t>
  </si>
  <si>
    <t>other</t>
  </si>
  <si>
    <t>Starchy</t>
  </si>
  <si>
    <t>red orange</t>
  </si>
  <si>
    <t>dark green</t>
  </si>
  <si>
    <t>dark green (fresh) 1 cup</t>
  </si>
  <si>
    <t>Recommendation</t>
  </si>
  <si>
    <t>sweets and added sugars/day</t>
  </si>
  <si>
    <t>fats and oils (tsp) for non-veg</t>
  </si>
  <si>
    <t>fats and oils (tsp) for veg</t>
  </si>
  <si>
    <t>Fish/Meat/poultry/dal per day        ( 2 matc box size of meat)= 2 prot oz</t>
  </si>
  <si>
    <t>fats and oils for non-veg</t>
  </si>
  <si>
    <t>fats and oilsfor veg</t>
  </si>
  <si>
    <t>fats and oils for veg</t>
  </si>
  <si>
    <t>Calories from carbs</t>
  </si>
  <si>
    <t xml:space="preserve">Sugar </t>
  </si>
  <si>
    <t>c</t>
  </si>
  <si>
    <t>D</t>
  </si>
  <si>
    <t>E</t>
  </si>
  <si>
    <t>B1</t>
  </si>
  <si>
    <t>B2</t>
  </si>
  <si>
    <t>B6</t>
  </si>
  <si>
    <t>B12</t>
  </si>
  <si>
    <t>MG</t>
  </si>
  <si>
    <t>K+</t>
  </si>
  <si>
    <t>Zn</t>
  </si>
  <si>
    <t>Cu</t>
  </si>
  <si>
    <t>Se</t>
  </si>
  <si>
    <t>Soy products (tofu)</t>
  </si>
  <si>
    <t>Veg:option1</t>
  </si>
  <si>
    <t>Veg:option 2</t>
  </si>
  <si>
    <t>Non vegetarian</t>
  </si>
  <si>
    <t>Protein %</t>
  </si>
  <si>
    <t>Fat %</t>
  </si>
  <si>
    <t>Carb %</t>
  </si>
  <si>
    <t>COMPARISON</t>
  </si>
  <si>
    <t>NIN DIET</t>
  </si>
  <si>
    <t>2600 kcal</t>
  </si>
  <si>
    <t>3200 kcal</t>
  </si>
  <si>
    <t>dals/beans/dried peas/day ( Alt 1: eggs,nuts &amp; tofu)</t>
  </si>
  <si>
    <t>dals/beans/dried peas/day ( Alt 2 : no eggs)</t>
  </si>
  <si>
    <t>dals/beans/dried peas/day ( Alt 1: eggs, nuts &amp;  tofu)</t>
  </si>
  <si>
    <t>dals/beans/dried peas/day ( Alt 1: eggs, nuts &amp; tofu)</t>
  </si>
  <si>
    <t>liberal in animal proteins/fats</t>
  </si>
  <si>
    <t>no tofu/nuts, sugar is allowed liberally</t>
  </si>
  <si>
    <t>heavy on carbs, especially vegetarians intake of carbs is beyond limit of 65%, fat is lower than advised 20%</t>
  </si>
  <si>
    <t>Calories balance</t>
  </si>
  <si>
    <t>checking for total (in diet chart+additional)fat as % of calories</t>
  </si>
  <si>
    <t>veg1/2</t>
  </si>
  <si>
    <t>half of SOFA calories as fat, veg option 1/2 and non-veg, all calorie balance in veg option 3</t>
  </si>
  <si>
    <t>restricted c/t USDA in animal prot, morewhole grains/ beans/nuts/fruits/less veg/less fats/no defined SOFAS</t>
  </si>
  <si>
    <t>Phytosterols</t>
  </si>
  <si>
    <t>peanuts (oil roasted)</t>
  </si>
  <si>
    <t>long-grained parboiled</t>
  </si>
  <si>
    <t xml:space="preserve">Rice short grained </t>
  </si>
  <si>
    <t>Rice,brown</t>
  </si>
  <si>
    <t>Bread  (brown)large</t>
  </si>
  <si>
    <t>bread white laarge</t>
  </si>
  <si>
    <t>lamb, lean</t>
  </si>
  <si>
    <t>beef,lean</t>
  </si>
  <si>
    <t>lamb,lean</t>
  </si>
  <si>
    <t>pork,lean</t>
  </si>
  <si>
    <t>Nonveg</t>
  </si>
  <si>
    <t>SFAs</t>
  </si>
  <si>
    <t>TOTAL SFAs/DAY</t>
  </si>
  <si>
    <t xml:space="preserve">For vegetarians:Options1/2:  Total nuts and  seeds /day </t>
  </si>
  <si>
    <t xml:space="preserve">For vegetarians: Options 1/2 Total nuts and  seeds /day </t>
  </si>
  <si>
    <t xml:space="preserve">For vegetarians: Option1/2 Total nuts and  seeds /day </t>
  </si>
  <si>
    <t>TOTAL cholesterol/DAY</t>
  </si>
  <si>
    <t>TOTAL calcium/DAY</t>
  </si>
  <si>
    <t>CARBS/DAY</t>
  </si>
  <si>
    <t>Breakfast</t>
  </si>
  <si>
    <t>Milk products</t>
  </si>
  <si>
    <t>Commer. Paneer (buffalo milk/amul)</t>
  </si>
  <si>
    <t>Calcium (mg)</t>
  </si>
  <si>
    <t>Potassium (mg)</t>
  </si>
  <si>
    <t>Selenium (mcg)</t>
  </si>
  <si>
    <t>Folate (mcg)</t>
  </si>
  <si>
    <t>Selenium</t>
  </si>
  <si>
    <t>Calories consumed as % of recommended</t>
  </si>
  <si>
    <t>Copper</t>
  </si>
  <si>
    <t>Omega 3 FAs</t>
  </si>
  <si>
    <t>Calories from omega 3</t>
  </si>
  <si>
    <t>TOTAL Omega 3 FAs/DAY</t>
  </si>
  <si>
    <t>Calories from SFAs</t>
  </si>
  <si>
    <t>Omega 6 FAs</t>
  </si>
  <si>
    <t>TOTAL Omega 6 FAs/DAY</t>
  </si>
  <si>
    <t>MUFAs</t>
  </si>
  <si>
    <t>TOTAL MUFAs/DAY</t>
  </si>
  <si>
    <t>NUTRIENTS</t>
  </si>
  <si>
    <t>Option summaries</t>
  </si>
  <si>
    <t>TOTAL Potassium/DAY</t>
  </si>
  <si>
    <t>TOTAL Iron/DAY</t>
  </si>
  <si>
    <t>TOTAL Magnesium/DAY</t>
  </si>
  <si>
    <t>TOTAL Zinc/DAY</t>
  </si>
  <si>
    <t>TOTAL Selenium/DAY</t>
  </si>
  <si>
    <t>TOTAL Vit A/DAY</t>
  </si>
  <si>
    <t>TOTAL Vit C/DAY</t>
  </si>
  <si>
    <t>TOTAL Vit E/DAY</t>
  </si>
  <si>
    <t>TOTAL Vit D/DAY</t>
  </si>
  <si>
    <t>TOTAL Vit B12/DAY</t>
  </si>
  <si>
    <t>TOTAL Folate/DAY</t>
  </si>
  <si>
    <t>TOTAL Thiamine/DAY</t>
  </si>
  <si>
    <t>Vit B1</t>
  </si>
  <si>
    <t>Vit B2</t>
  </si>
  <si>
    <t xml:space="preserve">Iron </t>
  </si>
  <si>
    <t>Mangnese</t>
  </si>
  <si>
    <t>PUFAs</t>
  </si>
  <si>
    <t>TOTAL PUFAs/DAY</t>
  </si>
  <si>
    <t>TOTAL Dietary Fibre/DAY</t>
  </si>
  <si>
    <t>Veg option 2</t>
  </si>
  <si>
    <t>Veg option 1</t>
  </si>
  <si>
    <t>TOTAL copper/DAY</t>
  </si>
  <si>
    <t xml:space="preserve">Calories balance </t>
  </si>
  <si>
    <t>veg option 2</t>
  </si>
  <si>
    <t>veg  option 1</t>
  </si>
  <si>
    <t>veg option 1</t>
  </si>
  <si>
    <t xml:space="preserve">veg option2 </t>
  </si>
  <si>
    <t>RDAs</t>
  </si>
  <si>
    <t>Vit A (mcg)</t>
  </si>
  <si>
    <t>Minimum</t>
  </si>
  <si>
    <t>Optimum</t>
  </si>
  <si>
    <t>Vit C (mg)</t>
  </si>
  <si>
    <t>Vit D (mcg)</t>
  </si>
  <si>
    <t>Vit B1 (mg)</t>
  </si>
  <si>
    <t>Vit B2 (mg)</t>
  </si>
  <si>
    <t>Vit B6 (mg)</t>
  </si>
  <si>
    <t>Vit B12 (mcg)</t>
  </si>
  <si>
    <t>Vit E (mg)Alpha-Toceoherol</t>
  </si>
  <si>
    <t>Elderly man&gt;50 y</t>
  </si>
  <si>
    <t>Elderly women&gt;50 y</t>
  </si>
  <si>
    <t>Preg</t>
  </si>
  <si>
    <t>1-3 y</t>
  </si>
  <si>
    <t>Iron  (mg)</t>
  </si>
  <si>
    <t>Magnesium (mg)</t>
  </si>
  <si>
    <t>Mangnese (mg)</t>
  </si>
  <si>
    <t>Dietary Fibre (gm)</t>
  </si>
  <si>
    <t>7-9 y</t>
  </si>
  <si>
    <t>4-6 y</t>
  </si>
  <si>
    <t>10-12 y</t>
  </si>
  <si>
    <t>13-15 y</t>
  </si>
  <si>
    <t>16-17 y</t>
  </si>
  <si>
    <t>Iodine</t>
  </si>
  <si>
    <t xml:space="preserve">1-5 year </t>
  </si>
  <si>
    <t>90 mcg</t>
  </si>
  <si>
    <t>120 mcg</t>
  </si>
  <si>
    <t>&gt;12 y</t>
  </si>
  <si>
    <t>6-11Y</t>
  </si>
  <si>
    <t>Pregnancy/lactation</t>
  </si>
  <si>
    <t>Protein safe intake</t>
  </si>
  <si>
    <t>Milk/milk products</t>
  </si>
  <si>
    <t>Medium grained</t>
  </si>
  <si>
    <t>Short grained</t>
  </si>
  <si>
    <t>yes</t>
  </si>
  <si>
    <t>no</t>
  </si>
  <si>
    <t>Lunch &amp; Dinner Average</t>
  </si>
  <si>
    <t>Break-fast average</t>
  </si>
  <si>
    <t>Milk/Milk products</t>
  </si>
  <si>
    <t>Nuts /day :Veg</t>
  </si>
  <si>
    <t>Nuts/day:non-veg</t>
  </si>
  <si>
    <t>Dals/dried beans</t>
  </si>
  <si>
    <t>Major meals/day</t>
  </si>
  <si>
    <t>Cereals/grains</t>
  </si>
  <si>
    <t>Breakfast cereal</t>
  </si>
  <si>
    <t>Non-milk proteins</t>
  </si>
  <si>
    <t>Meals/week</t>
  </si>
  <si>
    <t>Macro-nutrient</t>
  </si>
  <si>
    <t>INPUT</t>
  </si>
  <si>
    <t>Calorie balance</t>
  </si>
  <si>
    <t>Intensive exercise for at least 20 minutes 1 to 3 times per week such as bicycling, jogging, basketball, swimming, skating, etc .or   you to walk frequently for long periods &gt; 1hour/day</t>
  </si>
  <si>
    <t>Your BMI</t>
  </si>
  <si>
    <t>Sex (drop box)</t>
  </si>
  <si>
    <t>Age (textbox)</t>
  </si>
  <si>
    <t>Ht (text box)</t>
  </si>
  <si>
    <t>Weight (kgs)(text box)</t>
  </si>
  <si>
    <t>Your healthy weight range (in Kgs)</t>
  </si>
  <si>
    <t>Exercise (Drop box of choices given below)</t>
  </si>
  <si>
    <t>Occupation (drop box of choices given below)</t>
  </si>
  <si>
    <t>Your weight category</t>
  </si>
  <si>
    <t>Underweight</t>
  </si>
  <si>
    <t>&lt;18</t>
  </si>
  <si>
    <t>Normal</t>
  </si>
  <si>
    <t>18.-22.9</t>
  </si>
  <si>
    <t>Overweight</t>
  </si>
  <si>
    <t>23-24.9</t>
  </si>
  <si>
    <t>Obesity</t>
  </si>
  <si>
    <t>&gt;25</t>
  </si>
  <si>
    <t>Tell us about your food habits, so that we can make yoyr  customised ideal diet plan</t>
  </si>
  <si>
    <t>Vegetarian ,who does eat eggs</t>
  </si>
  <si>
    <t>Vegetarian, who does not eat egg</t>
  </si>
  <si>
    <t>Users input is changed into numeric values (1,2,3, as given below )</t>
  </si>
  <si>
    <t>What do you eat in breakfast?</t>
  </si>
  <si>
    <t>How many major meals do you take in a day?</t>
  </si>
  <si>
    <t>Breakfast,lunch and dinner</t>
  </si>
  <si>
    <t>Lunch and dinner only</t>
  </si>
  <si>
    <t>lunch</t>
  </si>
  <si>
    <t>dinner</t>
  </si>
  <si>
    <t>snack</t>
  </si>
  <si>
    <t>What grains do you eat in lunch and dinner?</t>
  </si>
  <si>
    <t xml:space="preserve">Only/mostly rice </t>
  </si>
  <si>
    <t>Only/mostly roti</t>
  </si>
  <si>
    <t>almost equal rice and roti</t>
  </si>
  <si>
    <t>% going into preferce for rice</t>
  </si>
  <si>
    <t>Preference for rice</t>
  </si>
  <si>
    <t>What type of rice, do you eat?</t>
  </si>
  <si>
    <t>Preference for roti</t>
  </si>
  <si>
    <t>Are you a veg/non-vegetarian?</t>
  </si>
  <si>
    <t>The drop down should allow only one of the choices to be selected</t>
  </si>
  <si>
    <t>Major meals/week</t>
  </si>
  <si>
    <t>If, you are a non-vegetarian, in how many meals per week, do you eat non veg excluding eggs? (text box)</t>
  </si>
  <si>
    <t>goat meat (mutton)</t>
  </si>
  <si>
    <t>NOW</t>
  </si>
  <si>
    <t xml:space="preserve">Would you like to </t>
  </si>
  <si>
    <t>Food groups</t>
  </si>
  <si>
    <t>Number of potions</t>
  </si>
  <si>
    <t>Grains/cereals/day</t>
  </si>
  <si>
    <t>2.b)</t>
  </si>
  <si>
    <t>2.a)</t>
  </si>
  <si>
    <t xml:space="preserve">Non-milk proteins </t>
  </si>
  <si>
    <t>2.c)</t>
  </si>
  <si>
    <t>2.d)</t>
  </si>
  <si>
    <t>Get my customised diet plan</t>
  </si>
  <si>
    <t>Are you a vegetarian/non vegetarian?</t>
  </si>
  <si>
    <t>Of the non-veg meals , how many are of the given meats ? (Meats are assumed to be free of charbi/visible fat)</t>
  </si>
  <si>
    <t>For calculating fish potions</t>
  </si>
  <si>
    <t xml:space="preserve">yes </t>
  </si>
  <si>
    <t>% break-up of calories/meal</t>
  </si>
  <si>
    <t>% calorie breakup</t>
  </si>
  <si>
    <t>Buffalo's milk</t>
  </si>
  <si>
    <t>Cow's milk</t>
  </si>
  <si>
    <t>What oil(oils) is food cooked in at your house?</t>
  </si>
  <si>
    <t>All oils in equal proportions</t>
  </si>
  <si>
    <t>Free sugars</t>
  </si>
  <si>
    <t>Free Sugars</t>
  </si>
  <si>
    <t>2.e)</t>
  </si>
  <si>
    <t>long grained,parboiled</t>
  </si>
  <si>
    <t xml:space="preserve">Number of major meals </t>
  </si>
  <si>
    <t>Minimum dried besns/sabut dal/week</t>
  </si>
  <si>
    <t>Maxm. Eggs/week</t>
  </si>
  <si>
    <t>Minm. Fish/seafood/week</t>
  </si>
  <si>
    <t>BMI</t>
  </si>
  <si>
    <t>choose your activity level</t>
  </si>
  <si>
    <t>User will be prompted</t>
  </si>
  <si>
    <t>OR</t>
  </si>
  <si>
    <t>Get the basic diet plan first?</t>
  </si>
  <si>
    <t>Help us customise your diet plan ?</t>
  </si>
  <si>
    <t>If Yes,</t>
  </si>
  <si>
    <t>If ,yes, then tell us,</t>
  </si>
  <si>
    <t>OUTPUT FOR :Get the basic plan</t>
  </si>
  <si>
    <t>Select/type yes for your choice</t>
  </si>
  <si>
    <t>Text box ( whole numbers)</t>
  </si>
  <si>
    <t>What type of milk do you drink? (We strongly advise consuming double toned or skimmed, if available,otherwise choose what is available/preferred)</t>
  </si>
  <si>
    <t>Text box/Total (should be equal to 100%)</t>
  </si>
  <si>
    <t>Average nutrient composition of major food groups</t>
  </si>
  <si>
    <t>Only oil combinations are factored in ,in the customised diet plan</t>
  </si>
  <si>
    <t>MAJOR OUTPUTs</t>
  </si>
  <si>
    <t>1. Get your BMI and weight category</t>
  </si>
  <si>
    <t>2. Get your RDCA (Recommended Daily Calorie Allowance)</t>
  </si>
  <si>
    <t>3. Get your basic diet plan</t>
  </si>
  <si>
    <t xml:space="preserve">4. Get your customised diet plan </t>
  </si>
  <si>
    <t>5.Break your custom diet plan into meals</t>
  </si>
  <si>
    <t>6. Get your nutrition dashboard</t>
  </si>
  <si>
    <t xml:space="preserve">3.You can get Get your basic daily diet plan </t>
  </si>
  <si>
    <t>OUTPUT</t>
  </si>
  <si>
    <t>4.Customized diet plan for the day</t>
  </si>
  <si>
    <t>6.NUTRITION DASBOARD</t>
  </si>
  <si>
    <t>4.your customized daily diet plan broken down into major meals</t>
  </si>
  <si>
    <t>Whey</t>
  </si>
  <si>
    <t>Amul cheese spread ( 1 tbsp)</t>
  </si>
  <si>
    <t>Amul cheese slice</t>
  </si>
  <si>
    <t>Oils ( 1 tbsp)</t>
  </si>
  <si>
    <t>Butter</t>
  </si>
  <si>
    <t>Calories from omega 6</t>
  </si>
  <si>
    <t>Calories from MUFA</t>
  </si>
  <si>
    <t>Calories from PUFA</t>
  </si>
  <si>
    <t>Vit B3 (mg)</t>
  </si>
  <si>
    <t>Copper (mg)</t>
  </si>
  <si>
    <t>Calories</t>
  </si>
  <si>
    <t>Milk ( 1 glass=200 ml)</t>
  </si>
  <si>
    <t>Amul slim-trim</t>
  </si>
  <si>
    <t>Skimmed milk</t>
  </si>
  <si>
    <t>Non veg</t>
  </si>
  <si>
    <t>Dals/meat/fish/day</t>
  </si>
  <si>
    <t>Dals/meats/day</t>
  </si>
  <si>
    <t>Meat/dal/day</t>
  </si>
  <si>
    <t>B3</t>
  </si>
  <si>
    <t>Vitamins</t>
  </si>
  <si>
    <t>Minerals</t>
  </si>
  <si>
    <t>Recommended</t>
  </si>
  <si>
    <t>&lt;300 mg, &lt;150 mg for DASH (&lt;200: TLC)</t>
  </si>
  <si>
    <t>&lt;10%, less than 6% (less than 7%)</t>
  </si>
  <si>
    <t>10-25% of total calories should come from proteins</t>
  </si>
  <si>
    <t>20-35% of total calories should come from fats</t>
  </si>
  <si>
    <t>45%-65% of total calories should come from carbs</t>
  </si>
  <si>
    <t>consumption as % of RDA (Recommended Daily Allowance for Indians, but in some cases , international RDAs are higher and it is beneficial to aim for those)</t>
  </si>
  <si>
    <t>International RDAs higher</t>
  </si>
  <si>
    <t>Roti,parantha</t>
  </si>
  <si>
    <t xml:space="preserve">If, you are a non-vegetarian, in how many meals per week, do you eat non veg excluding eggs? </t>
  </si>
  <si>
    <t>Per 100 ml milk</t>
  </si>
  <si>
    <t>?.45</t>
  </si>
  <si>
    <t>100 gm</t>
  </si>
  <si>
    <t xml:space="preserve">Amul cheese cube </t>
  </si>
  <si>
    <t>17 gm= 1 cube</t>
  </si>
  <si>
    <t>Home-made paneer (with 3% fat milk)</t>
  </si>
  <si>
    <t>1 slice=1 oz</t>
  </si>
  <si>
    <t>1 tsp=15 gm</t>
  </si>
  <si>
    <t>Amul masti dahi (toned milk)</t>
  </si>
  <si>
    <t>Buttermilk</t>
  </si>
  <si>
    <t>Whole eggs</t>
  </si>
  <si>
    <t>Soya product</t>
  </si>
  <si>
    <t>Tofu,Firm, 4 Oz</t>
  </si>
  <si>
    <t>Break your diet into meals</t>
  </si>
  <si>
    <t>Lunch</t>
  </si>
  <si>
    <t>vegetables</t>
  </si>
  <si>
    <t>Evening snack</t>
  </si>
  <si>
    <t>Dinner</t>
  </si>
  <si>
    <t>Surplus calories available</t>
  </si>
  <si>
    <t>Maximum number of teaspoons of sugar</t>
  </si>
  <si>
    <t>10% of carb cals</t>
  </si>
  <si>
    <t>Surplus cholesterol</t>
  </si>
  <si>
    <t>Minimum RDA</t>
  </si>
  <si>
    <t>Optimum RDA</t>
  </si>
  <si>
    <t xml:space="preserve">Optimum RDA % </t>
  </si>
  <si>
    <t>GIRLS</t>
  </si>
  <si>
    <t>A</t>
  </si>
  <si>
    <t>ADULTS</t>
  </si>
  <si>
    <t>Age and sex appropriate RDAs</t>
  </si>
  <si>
    <t>Adult</t>
  </si>
  <si>
    <t>Child</t>
  </si>
  <si>
    <t xml:space="preserve">Minimum RDA % </t>
  </si>
  <si>
    <t>Per day</t>
  </si>
  <si>
    <t>Nuts/seeds/day</t>
  </si>
  <si>
    <t>ADULT or CHILD?</t>
  </si>
  <si>
    <t>Age sex  appropriate RDAS</t>
  </si>
  <si>
    <t>6-11% of total calories should come from PUFAs</t>
  </si>
  <si>
    <t>10-20% of total calories should come from MUFA</t>
  </si>
  <si>
    <t>6-10% of total calories should come from MUFA</t>
  </si>
  <si>
    <t>.5-2% of total calories should come from MUFA</t>
  </si>
  <si>
    <t xml:space="preserve">FOR WOMEN </t>
  </si>
  <si>
    <t>veg/non veg</t>
  </si>
  <si>
    <t>Veg :option 1</t>
  </si>
  <si>
    <t xml:space="preserve">Basic Indian Diet </t>
  </si>
  <si>
    <t>Wesern style diet</t>
  </si>
  <si>
    <t>Therapeutic style diet</t>
  </si>
  <si>
    <t>2 oz eq of cooked dal= 1/2 cup cooked dal= 2 cooked pieces of meat of matchbox size</t>
  </si>
  <si>
    <t>1 Oz =22 almonds/30 peanuts/16-20 kajus/10-12 macadonia nuts/28 pecan nuts/14walnut halfs</t>
  </si>
  <si>
    <r>
      <t>1 roti,</t>
    </r>
    <r>
      <rPr>
        <sz val="8"/>
        <color rgb="FF000000"/>
        <rFont val="Arial"/>
        <family val="2"/>
      </rPr>
      <t xml:space="preserve">½ </t>
    </r>
    <r>
      <rPr>
        <sz val="8"/>
        <color rgb="FF000000"/>
        <rFont val="Times New Roman"/>
        <family val="1"/>
      </rPr>
      <t>cup cooked rice, pasta, or cereal,1 slicelarge bread,1 cup dry breakfast cereal</t>
    </r>
  </si>
  <si>
    <t>1 teaspoon</t>
  </si>
  <si>
    <t>1 cup=200 ml</t>
  </si>
  <si>
    <t>1 medium= 1/2 cup cut=100 gms</t>
  </si>
  <si>
    <t>daal/meat/fish</t>
  </si>
  <si>
    <t>Milk/curd</t>
  </si>
  <si>
    <t>Mik/curd</t>
  </si>
  <si>
    <t>Breakfast cereal for breakfast</t>
  </si>
  <si>
    <t>Roti and rice : half in each meal</t>
  </si>
  <si>
    <t>Option 1</t>
  </si>
  <si>
    <t>Option 2</t>
  </si>
  <si>
    <t>Rice in lunch and roti in dinner</t>
  </si>
  <si>
    <t>For lunch and dinner: half in each meal</t>
  </si>
  <si>
    <t>breakfast and evening snack: half in each meal</t>
  </si>
  <si>
    <t>breakfast,lunch and dinner: one third in each meal</t>
  </si>
  <si>
    <t>Vegetabes</t>
  </si>
  <si>
    <t xml:space="preserve">Eggs </t>
  </si>
  <si>
    <t>In breakfast</t>
  </si>
  <si>
    <t>Dals/meat/fish/tofu</t>
  </si>
  <si>
    <t>lunch and dinner: half in each meal</t>
  </si>
  <si>
    <t>Choose one option, where there are options</t>
  </si>
  <si>
    <t>Your option choice</t>
  </si>
  <si>
    <t>Tofu/soya products</t>
  </si>
  <si>
    <t>OUTPUT:MEAL PLAN</t>
  </si>
  <si>
    <t>either in tea/coffee etc. or in sweets (1 tsp=5 gms)</t>
  </si>
  <si>
    <t xml:space="preserve">Surplus SFA </t>
  </si>
  <si>
    <t xml:space="preserve">You can use these calories fir indulgence ,provided you take  care that </t>
  </si>
  <si>
    <t>Surplus sodium</t>
  </si>
  <si>
    <t>Potions of each food groups</t>
  </si>
  <si>
    <t>Nuts: for vegetarians/day</t>
  </si>
  <si>
    <t>Nuts: for non-vegetarians/day</t>
  </si>
  <si>
    <t>For non-veg:Lean Meat/chicken/fish/dal</t>
  </si>
  <si>
    <t>Fish/Meat/poultry/dal per day</t>
  </si>
  <si>
    <t>Meat/fish/poultry/dal/day</t>
  </si>
  <si>
    <t>Measure</t>
  </si>
  <si>
    <t>TOTAL Vit B2/DAY</t>
  </si>
  <si>
    <t>Vi B3</t>
  </si>
  <si>
    <t>TOTAL Vit B3/DAY</t>
  </si>
  <si>
    <t>TOTAL Vit B6/DAY</t>
  </si>
  <si>
    <t>Calories from fats</t>
  </si>
  <si>
    <t>Vit B3</t>
  </si>
  <si>
    <t>For dried beans per week</t>
  </si>
  <si>
    <t>Soya chunks/nuggets (Nutrela)</t>
  </si>
  <si>
    <t>Soya grannies</t>
  </si>
  <si>
    <t>30 gm</t>
  </si>
  <si>
    <t>30 gms</t>
  </si>
  <si>
    <t>Cashews (dry roasted)</t>
  </si>
  <si>
    <t>walnut (English)</t>
  </si>
  <si>
    <t>walnut (brown)</t>
  </si>
  <si>
    <t>Smart eggs ( 1 yolk, three whites)</t>
  </si>
  <si>
    <t>2 egg whites</t>
  </si>
  <si>
    <t>bread white large</t>
  </si>
  <si>
    <t>CELLS IN YELLOW ARE LINKED TO I&amp;O SHEET, AND REFLECT THE INPUTS PROVIDED BY USER</t>
  </si>
  <si>
    <t>CELL IN GREEN ARE THE CALCULATED OUTPUTS THAT THE USER WILL SEE AND ARE PICKED UP IN THE I&amp;O SHEET)</t>
  </si>
  <si>
    <t>ALL OTHERS ARE  INTEMEDIATE STEPS BETWEEN INPUT AND OUTPUT</t>
  </si>
  <si>
    <t>RELEVANT FORMULAS ARE IN THE SAME ROW AS THE VARIABLE BEING CALCULATED</t>
  </si>
  <si>
    <t>Ht</t>
  </si>
  <si>
    <t>Meters</t>
  </si>
  <si>
    <t>Your weight in KGs</t>
  </si>
  <si>
    <t>Sex (options in calculating BMR)</t>
  </si>
  <si>
    <t>BMI= eight (in KGs)/Height (in Metres)^2</t>
  </si>
  <si>
    <t>To be picked up as per chart BELOW</t>
  </si>
  <si>
    <t>Your appropriate weight range</t>
  </si>
  <si>
    <t>As per BMI 18.5 and 23.5 for a given height, rounded off to nearest KG value)</t>
  </si>
  <si>
    <t>Weight as per BMR</t>
  </si>
  <si>
    <t>Wt. rounded off</t>
  </si>
  <si>
    <t>BMI=18</t>
  </si>
  <si>
    <t>BMI=22.9</t>
  </si>
  <si>
    <t>BMR</t>
  </si>
  <si>
    <t xml:space="preserve"> For Man</t>
  </si>
  <si>
    <t>For woman</t>
  </si>
  <si>
    <t>Separate formulas for men and women</t>
  </si>
  <si>
    <t>Mifflin-St Joer</t>
  </si>
  <si>
    <t>BMR or men=(10*weight in KG)+(6.25*height in metres*100)-(5*age)+5</t>
  </si>
  <si>
    <t>BMR or women=(10*weight in KG)+(6.25*height in metres*100)-(5*age)-161</t>
  </si>
  <si>
    <t>Your PAR</t>
  </si>
  <si>
    <t>Main daily activities</t>
  </si>
  <si>
    <t>Dura- tion (h)</t>
  </si>
  <si>
    <t>Major lifestyles, energy expenditure
(PAR values)</t>
  </si>
  <si>
    <t>Activities</t>
  </si>
  <si>
    <t>Energy cost of daily activities in PAR
values</t>
  </si>
  <si>
    <t>First user chooses occupation category, which corelates with occupation score , then chooses exercise ctegory which corelates with exercise score, combined score is computed by us and accordingly final activity level ( row 26 ) is arrived at and corrsponding PAR from row 23 goes into calculation of TEE/RDCA (row no---)</t>
  </si>
  <si>
    <t>combined occupation+exercisr scores interpretation in terms of activity level</t>
  </si>
  <si>
    <t>5 to 6</t>
  </si>
  <si>
    <t>&gt;6</t>
  </si>
  <si>
    <t>Activity levels</t>
  </si>
  <si>
    <t>Sedentary</t>
  </si>
  <si>
    <t>Mild</t>
  </si>
  <si>
    <t>Moderate</t>
  </si>
  <si>
    <t>Heavy</t>
  </si>
  <si>
    <t>Extreme</t>
  </si>
  <si>
    <t>Moderate active</t>
  </si>
  <si>
    <t>Heavy or vigourously active</t>
  </si>
  <si>
    <t>Indian data</t>
  </si>
  <si>
    <t>International data</t>
  </si>
  <si>
    <t>Age
(years)</t>
  </si>
  <si>
    <t>Prediction equation</t>
  </si>
  <si>
    <t>Corre- lation coeffici- ent</t>
  </si>
  <si>
    <t>SD</t>
  </si>
  <si>
    <t>PAR value</t>
  </si>
  <si>
    <t>Occupational activity</t>
  </si>
  <si>
    <t>Standing quietly</t>
  </si>
  <si>
    <t>&gt;60</t>
  </si>
  <si>
    <t>9.1xB.W.(kg)+658.5</t>
  </si>
  <si>
    <t>10.0xB.W.(kg)+565</t>
  </si>
  <si>
    <t xml:space="preserve">&gt;6 </t>
  </si>
  <si>
    <t>Occupation sedentary</t>
  </si>
  <si>
    <t>Occuaption</t>
  </si>
  <si>
    <t>Exercise</t>
  </si>
  <si>
    <t>Occupation : mildly active</t>
  </si>
  <si>
    <t>Mildly active</t>
  </si>
  <si>
    <t>moderately active</t>
  </si>
  <si>
    <t>heavily ative</t>
  </si>
  <si>
    <t>extremely active</t>
  </si>
  <si>
    <t>score</t>
  </si>
  <si>
    <t xml:space="preserve">ccupation </t>
  </si>
  <si>
    <t>Occupation :moderately active</t>
  </si>
  <si>
    <t>Moderately active</t>
  </si>
  <si>
    <t>heavily active</t>
  </si>
  <si>
    <t>Occupation : severely active</t>
  </si>
  <si>
    <t>Occupation: extremely active</t>
  </si>
  <si>
    <t>Extremely active with any exercise level</t>
  </si>
  <si>
    <t>Exercise score</t>
  </si>
  <si>
    <t>Non-occupational activity</t>
  </si>
  <si>
    <t>Sitting at desk</t>
  </si>
  <si>
    <t>Exercise  score</t>
  </si>
  <si>
    <t>Occupation</t>
  </si>
  <si>
    <t>Mean</t>
  </si>
  <si>
    <t/>
  </si>
  <si>
    <t>Standing + doing lab. work</t>
  </si>
  <si>
    <t>Occupation score</t>
  </si>
  <si>
    <t>Your activity level</t>
  </si>
  <si>
    <t>Non-occupational activity details</t>
  </si>
  <si>
    <t>Harvesting</t>
  </si>
  <si>
    <t>PAR</t>
  </si>
  <si>
    <t>Personal care</t>
  </si>
  <si>
    <t>Hand saw</t>
  </si>
  <si>
    <t>TOTAL ENERGY EXPENDITURE (TEE) /DAILY CALORIE REQUIREMENT</t>
  </si>
  <si>
    <t>TEE =BMR*PAR</t>
  </si>
  <si>
    <t>Rounded to nearest 200</t>
  </si>
  <si>
    <t>Your TEE (Miffin-St Joer)</t>
  </si>
  <si>
    <t>BMR formula different for men and women (row 62), hence TEE is different, final value in cell C60 is as per appropriate sex</t>
  </si>
  <si>
    <t xml:space="preserve"> TEE/daily clorie recommendation</t>
  </si>
  <si>
    <t>Eating</t>
  </si>
  <si>
    <t>Typing (sitting)</t>
  </si>
  <si>
    <t>Use for calculation</t>
  </si>
  <si>
    <t>User input</t>
  </si>
  <si>
    <t xml:space="preserve">chicken </t>
  </si>
  <si>
    <t>Left over after fish</t>
  </si>
  <si>
    <t>% change in fish</t>
  </si>
  <si>
    <t>left for distribution</t>
  </si>
  <si>
    <t>after chicken</t>
  </si>
  <si>
    <t>after beef</t>
  </si>
  <si>
    <t>after mutton</t>
  </si>
  <si>
    <t>after lamb</t>
  </si>
  <si>
    <t>Minimum beans</t>
  </si>
  <si>
    <t>fish minimun</t>
  </si>
  <si>
    <t>Vit D (IU)</t>
  </si>
  <si>
    <t>Non-milk proteins meals (2 oz servings per meal)</t>
  </si>
  <si>
    <t>Chicken</t>
  </si>
  <si>
    <t>Beef</t>
  </si>
  <si>
    <t>Mutton</t>
  </si>
  <si>
    <t>Lamb</t>
  </si>
  <si>
    <t>Pork</t>
  </si>
  <si>
    <t>Soya products/week</t>
  </si>
  <si>
    <t xml:space="preserve">Your RDCA </t>
  </si>
  <si>
    <t>Your RDCA rounded to nearest 200 cal multiple</t>
  </si>
  <si>
    <t>Oil combination 1</t>
  </si>
  <si>
    <t>oil combination 2</t>
  </si>
  <si>
    <t>oil combination 3</t>
  </si>
  <si>
    <t>oil combination 4</t>
  </si>
  <si>
    <t>oil combination 5</t>
  </si>
  <si>
    <t>Restrict according to answer of Q2</t>
  </si>
  <si>
    <t>Make sure sum=answer of Q6</t>
  </si>
  <si>
    <t>oil combo 4</t>
  </si>
  <si>
    <t>oil combo 5</t>
  </si>
  <si>
    <t>If overweight/obese</t>
  </si>
  <si>
    <t>BMI&gt;22.9</t>
  </si>
  <si>
    <t>Weight loss target</t>
  </si>
  <si>
    <t>Do you want a diet for weight loss</t>
  </si>
  <si>
    <t>Do you want a diet for your current weight</t>
  </si>
  <si>
    <t>Veg/non-veg</t>
  </si>
  <si>
    <t>TOTAL sodium/DAY</t>
  </si>
  <si>
    <t>further drop down</t>
  </si>
  <si>
    <r>
      <rPr>
        <b/>
        <sz val="11"/>
        <rFont val="Calibri"/>
        <family val="2"/>
      </rPr>
      <t xml:space="preserve">Oil combination 1 : </t>
    </r>
    <r>
      <rPr>
        <sz val="11"/>
        <rFont val="Calibri"/>
        <family val="2"/>
      </rPr>
      <t xml:space="preserve">one of groundnut/rice bran/sesame/cottonseed oil + one of mustard/rapeseed/canola/soybean oil each </t>
    </r>
  </si>
  <si>
    <t>choose one from</t>
  </si>
  <si>
    <t>ground nut oil</t>
  </si>
  <si>
    <t>mustard oil</t>
  </si>
  <si>
    <t>rice bran oil</t>
  </si>
  <si>
    <t>canola oil</t>
  </si>
  <si>
    <t>sesame oil</t>
  </si>
  <si>
    <t>soybean oil</t>
  </si>
  <si>
    <r>
      <rPr>
        <b/>
        <sz val="11"/>
        <rFont val="Calibri"/>
        <family val="2"/>
      </rPr>
      <t xml:space="preserve">Oil combination 2: </t>
    </r>
    <r>
      <rPr>
        <sz val="11"/>
        <rFont val="Calibri"/>
        <family val="2"/>
      </rPr>
      <t>one of safflower/sunflower oil + one fo palmolein/palm oil + one of mustard/rapeseed/canola oil/soybean oil</t>
    </r>
  </si>
  <si>
    <t>sunflower oil</t>
  </si>
  <si>
    <t>palm oil</t>
  </si>
  <si>
    <t>safflower oil</t>
  </si>
  <si>
    <t>palmolein oil</t>
  </si>
  <si>
    <r>
      <rPr>
        <b/>
        <sz val="11"/>
        <rFont val="Calibri"/>
        <family val="2"/>
      </rPr>
      <t>oil combination 3:</t>
    </r>
    <r>
      <rPr>
        <sz val="11"/>
        <rFont val="Calibri"/>
        <family val="2"/>
      </rPr>
      <t xml:space="preserve"> palmolein oil + soybean oil</t>
    </r>
  </si>
  <si>
    <r>
      <rPr>
        <b/>
        <sz val="11"/>
        <rFont val="Calibri"/>
        <family val="2"/>
      </rPr>
      <t>oil combination 4:</t>
    </r>
    <r>
      <rPr>
        <sz val="11"/>
        <rFont val="Calibri"/>
        <family val="2"/>
      </rPr>
      <t xml:space="preserve"> One of safflower/sunflower oil + one of olive/palmolein/palm oil  (choose only if you eat at least two fish meals in a week)</t>
    </r>
  </si>
  <si>
    <t>olive oil</t>
  </si>
  <si>
    <r>
      <rPr>
        <b/>
        <sz val="11"/>
        <rFont val="Calibri"/>
        <family val="2"/>
      </rPr>
      <t>oil combination 5:</t>
    </r>
    <r>
      <rPr>
        <sz val="11"/>
        <rFont val="Calibri"/>
        <family val="2"/>
      </rPr>
      <t xml:space="preserve"> One of safflower/sunflower oil + one of groundnut/rice bran/sesame/cottonseed oil ( choose only if ou eat at least 2 fish meals/week)</t>
    </r>
  </si>
  <si>
    <t>Further drop down</t>
  </si>
  <si>
    <t>If ticked</t>
  </si>
  <si>
    <t xml:space="preserve">Sesame oil                                                        </t>
  </si>
  <si>
    <t>Rice bran oil</t>
  </si>
  <si>
    <t>Palmolein oil</t>
  </si>
  <si>
    <t>Olive oil</t>
  </si>
  <si>
    <t xml:space="preserve">Canola oil </t>
  </si>
  <si>
    <t>Mustard oil</t>
  </si>
  <si>
    <t xml:space="preserve">Ground nut oil                                                               </t>
  </si>
  <si>
    <t xml:space="preserve">Corn oil                                                            </t>
  </si>
  <si>
    <t xml:space="preserve">Sunflower oil                           </t>
  </si>
  <si>
    <t xml:space="preserve">Safflower oil                                                         </t>
  </si>
  <si>
    <t>Soybean oil</t>
  </si>
  <si>
    <t>Palm oil</t>
  </si>
  <si>
    <t>combined score</t>
  </si>
  <si>
    <t>combined activity level</t>
  </si>
  <si>
    <t>sfa</t>
  </si>
  <si>
    <t>chol</t>
  </si>
  <si>
    <t>cal</t>
  </si>
  <si>
    <t>composite of trimmed retail cuts, separable lean only, trimmed to 0" fat, all grades, cooked</t>
  </si>
  <si>
    <t>cal sfa</t>
  </si>
  <si>
    <t xml:space="preserve"> sfa allow</t>
  </si>
  <si>
    <t>Lamb, domestic, leg, whole (shank and sirloin), separable lean only, trimmed to 1/4" fat, choice, cooked, roasted</t>
  </si>
  <si>
    <t>Pork, fresh, composite of trimmed retail cuts (leg, loin, and shoulder), separable lean only, cooked</t>
  </si>
  <si>
    <t>milk (500 ml)</t>
  </si>
  <si>
    <t>butter</t>
  </si>
  <si>
    <t>cheese</t>
  </si>
  <si>
    <t>final toned</t>
  </si>
  <si>
    <t>sfa consumed</t>
  </si>
  <si>
    <t>Prot</t>
  </si>
  <si>
    <t>cheese (1 cube= 17 gm)</t>
  </si>
  <si>
    <t>Cheese = milk</t>
  </si>
  <si>
    <t>4.5 cubes= 2.5 glass milk</t>
  </si>
  <si>
    <t>difference</t>
  </si>
  <si>
    <t>1 glass</t>
  </si>
  <si>
    <t>1 glass milk</t>
  </si>
  <si>
    <t>1.78 cube cheese</t>
  </si>
  <si>
    <t>sodium</t>
  </si>
  <si>
    <t>Difference</t>
  </si>
  <si>
    <t>SFA cont of milk</t>
  </si>
  <si>
    <t>SFA cont of cheese</t>
  </si>
  <si>
    <t>Soy for nonveg/week</t>
  </si>
  <si>
    <t>Soy for non-veg</t>
  </si>
  <si>
    <t>soy for non-veg</t>
  </si>
  <si>
    <t>soy for non veg</t>
  </si>
  <si>
    <t>soy for noon-veg</t>
  </si>
  <si>
    <t>soy producs/week for non-vegetarians</t>
  </si>
  <si>
    <t>By median and SDs</t>
  </si>
  <si>
    <t>By percentiles</t>
  </si>
  <si>
    <t>Obese</t>
  </si>
  <si>
    <t>BMI &gt; 2 SD more han median  for age</t>
  </si>
  <si>
    <t>surveys indicate that about 43% of &lt;5 year children suffer from sub-clinical undernutrition and about 48% are stunted and 20% re wasted</t>
  </si>
  <si>
    <t>overweight</t>
  </si>
  <si>
    <t xml:space="preserve"> 2 SD&gt;BMI &gt; 1SD more han median  for age</t>
  </si>
  <si>
    <t xml:space="preserve">increase in the prevalence of underweight among young children, from about 27%around 6 months of age to a high of about 45% at 24 months of age . </t>
  </si>
  <si>
    <t>normal weight</t>
  </si>
  <si>
    <t>BMI within 1 SD more or less from median for age</t>
  </si>
  <si>
    <t>weight for age is more than 2 standard deviations lesser than/away from median</t>
  </si>
  <si>
    <t>BMI &gt; SD less than median for age</t>
  </si>
  <si>
    <t>Stunted</t>
  </si>
  <si>
    <t>height for age is more than 2 standard deviations lesser than/away from median</t>
  </si>
  <si>
    <r>
      <t>BMI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Age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and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Sex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specific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percentile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values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for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children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and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Adolescents</t>
    </r>
  </si>
  <si>
    <t>Boys</t>
  </si>
  <si>
    <t>Girls</t>
  </si>
  <si>
    <t>Age
 (months)</t>
  </si>
  <si>
    <t>-3 SD</t>
  </si>
  <si>
    <t>-2 SD</t>
  </si>
  <si>
    <t>-1 SD</t>
  </si>
  <si>
    <t>Median</t>
  </si>
  <si>
    <t>1 SD</t>
  </si>
  <si>
    <t>2 SD</t>
  </si>
  <si>
    <t>3 SD</t>
  </si>
  <si>
    <t>Weight</t>
  </si>
  <si>
    <r>
      <rPr>
        <b/>
        <sz val="8"/>
        <color rgb="FF000000"/>
        <rFont val="Arial"/>
        <family val="2"/>
      </rPr>
      <t xml:space="preserve">AGE
</t>
    </r>
    <r>
      <rPr>
        <sz val="8"/>
        <color rgb="FF000000"/>
        <rFont val="Arial"/>
        <family val="2"/>
      </rPr>
      <t>Months</t>
    </r>
  </si>
  <si>
    <t>3 SD  less</t>
  </si>
  <si>
    <t>2 SD less</t>
  </si>
  <si>
    <t>1 SD less</t>
  </si>
  <si>
    <t>1 SD more</t>
  </si>
  <si>
    <t>2 Sd more</t>
  </si>
  <si>
    <t>3 SD more</t>
  </si>
  <si>
    <t>Height for age</t>
  </si>
  <si>
    <t>Month</t>
  </si>
  <si>
    <t>at birth</t>
  </si>
  <si>
    <t>Children Total Energy Requirements (TER)</t>
  </si>
  <si>
    <t>Tables below give TEE as per ideal bodyweights at each age</t>
  </si>
  <si>
    <r>
      <t>T</t>
    </r>
    <r>
      <rPr>
        <b/>
        <sz val="10"/>
        <color rgb="FF000000"/>
        <rFont val="Verdana"/>
        <family val="2"/>
      </rPr>
      <t>ot</t>
    </r>
    <r>
      <rPr>
        <b/>
        <sz val="10"/>
        <color rgb="FF000000"/>
        <rFont val="Verdana"/>
        <family val="2"/>
      </rPr>
      <t>a</t>
    </r>
    <r>
      <rPr>
        <b/>
        <sz val="10"/>
        <color rgb="FF000000"/>
        <rFont val="Verdana"/>
        <family val="2"/>
      </rPr>
      <t>l</t>
    </r>
    <r>
      <rPr>
        <b/>
        <sz val="10"/>
        <color rgb="FF000000"/>
        <rFont val="Verdana"/>
        <family val="2"/>
      </rPr>
      <t xml:space="preserve"> </t>
    </r>
    <r>
      <rPr>
        <b/>
        <sz val="10"/>
        <color rgb="FF000000"/>
        <rFont val="Verdana"/>
        <family val="2"/>
      </rPr>
      <t>E</t>
    </r>
    <r>
      <rPr>
        <b/>
        <sz val="10"/>
        <color rgb="FF000000"/>
        <rFont val="Verdana"/>
        <family val="2"/>
      </rPr>
      <t>n</t>
    </r>
    <r>
      <rPr>
        <b/>
        <sz val="10"/>
        <color rgb="FF000000"/>
        <rFont val="Verdana"/>
        <family val="2"/>
      </rPr>
      <t>e</t>
    </r>
    <r>
      <rPr>
        <b/>
        <sz val="10"/>
        <color rgb="FF000000"/>
        <rFont val="Verdana"/>
        <family val="2"/>
      </rPr>
      <t>r</t>
    </r>
    <r>
      <rPr>
        <b/>
        <sz val="10"/>
        <color rgb="FF000000"/>
        <rFont val="Verdana"/>
        <family val="2"/>
      </rPr>
      <t>gy</t>
    </r>
    <r>
      <rPr>
        <b/>
        <sz val="10"/>
        <color rgb="FF000000"/>
        <rFont val="Verdana"/>
        <family val="2"/>
      </rPr>
      <t xml:space="preserve"> </t>
    </r>
    <r>
      <rPr>
        <b/>
        <sz val="10"/>
        <color rgb="FF000000"/>
        <rFont val="Verdana"/>
        <family val="2"/>
      </rPr>
      <t>r</t>
    </r>
    <r>
      <rPr>
        <b/>
        <sz val="10"/>
        <color rgb="FF000000"/>
        <rFont val="Verdana"/>
        <family val="2"/>
      </rPr>
      <t>eq</t>
    </r>
    <r>
      <rPr>
        <b/>
        <sz val="10"/>
        <color rgb="FF000000"/>
        <rFont val="Verdana"/>
        <family val="2"/>
      </rPr>
      <t>u</t>
    </r>
    <r>
      <rPr>
        <b/>
        <sz val="10"/>
        <color rgb="FF000000"/>
        <rFont val="Verdana"/>
        <family val="2"/>
      </rPr>
      <t>i</t>
    </r>
    <r>
      <rPr>
        <b/>
        <sz val="10"/>
        <color rgb="FF000000"/>
        <rFont val="Verdana"/>
        <family val="2"/>
      </rPr>
      <t>r</t>
    </r>
    <r>
      <rPr>
        <b/>
        <sz val="10"/>
        <color rgb="FF000000"/>
        <rFont val="Verdana"/>
        <family val="2"/>
      </rPr>
      <t>em</t>
    </r>
    <r>
      <rPr>
        <b/>
        <sz val="10"/>
        <color rgb="FF000000"/>
        <rFont val="Verdana"/>
        <family val="2"/>
      </rPr>
      <t>e</t>
    </r>
    <r>
      <rPr>
        <b/>
        <sz val="10"/>
        <color rgb="FF000000"/>
        <rFont val="Verdana"/>
        <family val="2"/>
      </rPr>
      <t>n</t>
    </r>
    <r>
      <rPr>
        <b/>
        <sz val="10"/>
        <color rgb="FF000000"/>
        <rFont val="Verdana"/>
        <family val="2"/>
      </rPr>
      <t>t</t>
    </r>
    <r>
      <rPr>
        <b/>
        <sz val="6"/>
        <color rgb="FF000000"/>
        <rFont val="Verdana"/>
        <family val="2"/>
      </rPr>
      <t>f</t>
    </r>
    <r>
      <rPr>
        <b/>
        <sz val="6"/>
        <color rgb="FF000000"/>
        <rFont val="Verdana"/>
        <family val="2"/>
      </rPr>
      <t xml:space="preserve"> </t>
    </r>
    <r>
      <rPr>
        <b/>
        <sz val="10"/>
        <color rgb="FF000000"/>
        <rFont val="Verdana"/>
        <family val="2"/>
      </rPr>
      <t>(</t>
    </r>
    <r>
      <rPr>
        <b/>
        <sz val="10"/>
        <color rgb="FF000000"/>
        <rFont val="Verdana"/>
        <family val="2"/>
      </rPr>
      <t>k</t>
    </r>
    <r>
      <rPr>
        <b/>
        <sz val="10"/>
        <color rgb="FF000000"/>
        <rFont val="Verdana"/>
        <family val="2"/>
      </rPr>
      <t>ca</t>
    </r>
    <r>
      <rPr>
        <b/>
        <sz val="10"/>
        <color rgb="FF000000"/>
        <rFont val="Verdana"/>
        <family val="2"/>
      </rPr>
      <t>l</t>
    </r>
    <r>
      <rPr>
        <b/>
        <sz val="10"/>
        <color rgb="FF000000"/>
        <rFont val="Verdana"/>
        <family val="2"/>
      </rPr>
      <t>/kg</t>
    </r>
    <r>
      <rPr>
        <b/>
        <sz val="10"/>
        <color rgb="FF000000"/>
        <rFont val="Verdana"/>
        <family val="2"/>
      </rPr>
      <t>/</t>
    </r>
    <r>
      <rPr>
        <b/>
        <sz val="10"/>
        <color rgb="FF000000"/>
        <rFont val="Verdana"/>
        <family val="2"/>
      </rPr>
      <t>d)</t>
    </r>
  </si>
  <si>
    <t>AGE ( in completed years)</t>
  </si>
  <si>
    <t>Ref weight (95th percentile)</t>
  </si>
  <si>
    <t>Moderate activity</t>
  </si>
  <si>
    <t>Vigorously active</t>
  </si>
  <si>
    <t>Ref weight</t>
  </si>
  <si>
    <t>Men: body wt. (60kg), BMR (1515 kcal)</t>
  </si>
  <si>
    <t>--</t>
  </si>
  <si>
    <t>active or moderately active</t>
  </si>
  <si>
    <t>1.7-1.99</t>
  </si>
  <si>
    <t>Particulars of your child</t>
  </si>
  <si>
    <t>Age in years</t>
  </si>
  <si>
    <t>Age in months</t>
  </si>
  <si>
    <t>Height</t>
  </si>
  <si>
    <t>Ft</t>
  </si>
  <si>
    <t>In</t>
  </si>
  <si>
    <t>in Metres</t>
  </si>
  <si>
    <t>Activity level</t>
  </si>
  <si>
    <t>TER :Boy</t>
  </si>
  <si>
    <t>Vigorous</t>
  </si>
  <si>
    <t>TER/kg bd. Wt.</t>
  </si>
  <si>
    <t>TER or your child</t>
  </si>
  <si>
    <t>Nutritional status</t>
  </si>
  <si>
    <t>If age is more han 60 months</t>
  </si>
  <si>
    <t>BMI Range</t>
  </si>
  <si>
    <t>If age is less  than/equal to 60 months</t>
  </si>
  <si>
    <t>Weight range</t>
  </si>
  <si>
    <t>Weight category Final</t>
  </si>
  <si>
    <t>Weight category  for age &lt;60 monts</t>
  </si>
  <si>
    <t>Weight category  for age &gt;60 monts</t>
  </si>
  <si>
    <t>Height range</t>
  </si>
  <si>
    <t>Heigh category</t>
  </si>
  <si>
    <t>Protein requirement/day</t>
  </si>
  <si>
    <r>
      <rPr>
        <sz val="10"/>
        <color rgb="FF000000"/>
        <rFont val="Verdana"/>
        <family val="2"/>
      </rPr>
      <t>B</t>
    </r>
    <r>
      <rPr>
        <sz val="10"/>
        <color rgb="FF000000"/>
        <rFont val="Verdana"/>
        <family val="2"/>
      </rPr>
      <t>o</t>
    </r>
    <r>
      <rPr>
        <sz val="10"/>
        <color rgb="FF000000"/>
        <rFont val="Verdana"/>
        <family val="2"/>
      </rPr>
      <t>ys</t>
    </r>
  </si>
  <si>
    <r>
      <rPr>
        <sz val="10"/>
        <color rgb="FF000000"/>
        <rFont val="Verdana"/>
        <family val="2"/>
      </rPr>
      <t>G</t>
    </r>
    <r>
      <rPr>
        <sz val="10"/>
        <color rgb="FF000000"/>
        <rFont val="Verdana"/>
        <family val="2"/>
      </rPr>
      <t>i</t>
    </r>
    <r>
      <rPr>
        <sz val="10"/>
        <color rgb="FF000000"/>
        <rFont val="Verdana"/>
        <family val="2"/>
      </rPr>
      <t>r</t>
    </r>
    <r>
      <rPr>
        <sz val="10"/>
        <color rgb="FF000000"/>
        <rFont val="Verdana"/>
        <family val="2"/>
      </rPr>
      <t>l</t>
    </r>
    <r>
      <rPr>
        <sz val="10"/>
        <color rgb="FF000000"/>
        <rFont val="Verdana"/>
        <family val="2"/>
      </rPr>
      <t>s</t>
    </r>
  </si>
  <si>
    <t>Final FG rec daily intake</t>
  </si>
  <si>
    <t xml:space="preserve">OUTPUT </t>
  </si>
  <si>
    <t>Recommended food break-up</t>
  </si>
  <si>
    <t>Children (1-3 years)</t>
  </si>
  <si>
    <t>45%-65%</t>
  </si>
  <si>
    <t>5-20%</t>
  </si>
  <si>
    <t>30-40%</t>
  </si>
  <si>
    <t>4-18 years</t>
  </si>
  <si>
    <t>10-30%</t>
  </si>
  <si>
    <t>25-35%</t>
  </si>
  <si>
    <t>Gender</t>
  </si>
  <si>
    <t>Drop down</t>
  </si>
  <si>
    <t>Years</t>
  </si>
  <si>
    <t>Months</t>
  </si>
  <si>
    <t>In months</t>
  </si>
  <si>
    <t>Weight (in kg)</t>
  </si>
  <si>
    <t>Weight category</t>
  </si>
  <si>
    <t>Heigt category</t>
  </si>
  <si>
    <t>Activity level input choices</t>
  </si>
  <si>
    <t>choose from below drop down</t>
  </si>
  <si>
    <t>Activity level description</t>
  </si>
  <si>
    <t>Only if child has completed 6 yrs, ask</t>
  </si>
  <si>
    <t>&lt; 1 hour of moderate to vigorous physical activity (running/cycling/sporta)</t>
  </si>
  <si>
    <t>1 hour of physica activity which includes bone and muscle strenthening activities at-least 3 days a week each</t>
  </si>
  <si>
    <t>play formal sports for more than two hours on average per day in addition to fun play and school activities etc</t>
  </si>
  <si>
    <t xml:space="preserve">Your child TER </t>
  </si>
  <si>
    <t>Your child TER  in multiples of 200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</si>
</sst>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  <numFmt numFmtId="167" formatCode="_ * #,##0.0_ ;_ * \-#,##0.0_ ;_ * &quot;-&quot;?_ ;_ @_ "/>
    <numFmt numFmtId="168" formatCode="0.0%"/>
  </numFmts>
  <fonts count="86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sz val="11"/>
      <color rgb="FF000000"/>
      <name val="Calibri"/>
      <family val="2"/>
      <charset val="204"/>
    </font>
    <font>
      <sz val="9"/>
      <color rgb="FF000000"/>
      <name val="Verdana"/>
      <family val="2"/>
    </font>
    <font>
      <sz val="8"/>
      <color rgb="FF000000"/>
      <name val="Verdana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charset val="204"/>
    </font>
    <font>
      <b/>
      <sz val="8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4"/>
      <color rgb="FF000000"/>
      <name val="Times New Roman"/>
      <family val="1"/>
    </font>
    <font>
      <sz val="8"/>
      <color rgb="FF000000"/>
      <name val="Calibri"/>
      <family val="2"/>
      <charset val="204"/>
    </font>
    <font>
      <b/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charset val="204"/>
      <scheme val="minor"/>
    </font>
    <font>
      <b/>
      <sz val="11"/>
      <color theme="0"/>
      <name val="Calibri"/>
      <family val="2"/>
    </font>
    <font>
      <sz val="10"/>
      <color rgb="FF000000"/>
      <name val="Calibri"/>
      <family val="2"/>
      <charset val="204"/>
    </font>
    <font>
      <b/>
      <sz val="12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FF0000"/>
      <name val="Calibri"/>
      <family val="2"/>
      <charset val="204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b/>
      <sz val="8"/>
      <color rgb="FF000000"/>
      <name val="Verdana"/>
      <family val="2"/>
    </font>
    <font>
      <sz val="11"/>
      <name val="Calibri"/>
      <family val="2"/>
      <charset val="204"/>
    </font>
    <font>
      <b/>
      <sz val="10"/>
      <color theme="0"/>
      <name val="Calibri"/>
      <family val="2"/>
    </font>
    <font>
      <sz val="11"/>
      <color theme="0"/>
      <name val="Calibri"/>
      <family val="2"/>
      <charset val="204"/>
    </font>
    <font>
      <sz val="8"/>
      <color theme="0"/>
      <name val="Times New Roman"/>
      <family val="1"/>
    </font>
    <font>
      <sz val="12"/>
      <color rgb="FF000000"/>
      <name val="Calibri"/>
      <family val="2"/>
    </font>
    <font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</font>
    <font>
      <u/>
      <sz val="11"/>
      <color theme="10"/>
      <name val="Calibri"/>
      <family val="2"/>
      <charset val="204"/>
    </font>
    <font>
      <b/>
      <sz val="10"/>
      <color rgb="FFFF0000"/>
      <name val="Calibri"/>
      <family val="2"/>
    </font>
    <font>
      <b/>
      <sz val="7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Times New Roman"/>
      <family val="1"/>
    </font>
    <font>
      <sz val="7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Verdana"/>
      <family val="2"/>
    </font>
    <font>
      <b/>
      <sz val="6"/>
      <color rgb="FF000000"/>
      <name val="Verdana"/>
      <family val="2"/>
    </font>
    <font>
      <sz val="10"/>
      <color rgb="FF000000"/>
      <name val="Verdana"/>
      <family val="2"/>
    </font>
    <font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0C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66"/>
      </patternFill>
    </fill>
    <fill>
      <patternFill patternType="solid">
        <fgColor rgb="FFCCFF66"/>
      </patternFill>
    </fill>
    <fill>
      <patternFill patternType="solid">
        <fgColor rgb="FF0097DB"/>
      </patternFill>
    </fill>
    <fill>
      <patternFill patternType="solid">
        <fgColor rgb="FF99FFFF"/>
      </patternFill>
    </fill>
    <fill>
      <patternFill patternType="solid">
        <fgColor rgb="FFFF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97DB"/>
      </bottom>
      <diagonal/>
    </border>
    <border>
      <left/>
      <right/>
      <top/>
      <bottom style="thin">
        <color rgb="FFE35BBE"/>
      </bottom>
      <diagonal/>
    </border>
    <border>
      <left/>
      <right/>
      <top style="thin">
        <color rgb="FF0097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1">
    <xf numFmtId="0" fontId="0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2"/>
    <xf numFmtId="0" fontId="20" fillId="0" borderId="2"/>
    <xf numFmtId="9" fontId="20" fillId="0" borderId="2" applyFont="0" applyFill="0" applyBorder="0" applyAlignment="0" applyProtection="0"/>
    <xf numFmtId="43" fontId="25" fillId="0" borderId="2" applyFont="0" applyFill="0" applyBorder="0" applyAlignment="0" applyProtection="0"/>
    <xf numFmtId="0" fontId="25" fillId="0" borderId="2"/>
    <xf numFmtId="0" fontId="19" fillId="0" borderId="2"/>
    <xf numFmtId="0" fontId="18" fillId="0" borderId="2"/>
    <xf numFmtId="43" fontId="18" fillId="0" borderId="2" applyFont="0" applyFill="0" applyBorder="0" applyAlignment="0" applyProtection="0"/>
    <xf numFmtId="9" fontId="25" fillId="0" borderId="2" applyFont="0" applyFill="0" applyBorder="0" applyAlignment="0" applyProtection="0"/>
    <xf numFmtId="0" fontId="16" fillId="0" borderId="2"/>
    <xf numFmtId="9" fontId="16" fillId="0" borderId="2" applyFont="0" applyFill="0" applyBorder="0" applyAlignment="0" applyProtection="0"/>
    <xf numFmtId="43" fontId="13" fillId="0" borderId="2" applyFont="0" applyFill="0" applyBorder="0" applyAlignment="0" applyProtection="0"/>
    <xf numFmtId="0" fontId="13" fillId="0" borderId="2"/>
    <xf numFmtId="0" fontId="9" fillId="0" borderId="2"/>
    <xf numFmtId="0" fontId="8" fillId="0" borderId="2"/>
    <xf numFmtId="0" fontId="8" fillId="0" borderId="2"/>
    <xf numFmtId="0" fontId="6" fillId="0" borderId="2"/>
    <xf numFmtId="43" fontId="6" fillId="0" borderId="2" applyFont="0" applyFill="0" applyBorder="0" applyAlignment="0" applyProtection="0"/>
    <xf numFmtId="9" fontId="6" fillId="0" borderId="2" applyFont="0" applyFill="0" applyBorder="0" applyAlignment="0" applyProtection="0"/>
    <xf numFmtId="0" fontId="6" fillId="0" borderId="2"/>
    <xf numFmtId="43" fontId="6" fillId="0" borderId="2" applyFont="0" applyFill="0" applyBorder="0" applyAlignment="0" applyProtection="0"/>
    <xf numFmtId="0" fontId="6" fillId="0" borderId="2"/>
    <xf numFmtId="43" fontId="6" fillId="0" borderId="2" applyFont="0" applyFill="0" applyBorder="0" applyAlignment="0" applyProtection="0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9" fontId="6" fillId="0" borderId="2" applyFont="0" applyFill="0" applyBorder="0" applyAlignment="0" applyProtection="0"/>
    <xf numFmtId="9" fontId="6" fillId="0" borderId="2" applyFont="0" applyFill="0" applyBorder="0" applyAlignment="0" applyProtection="0"/>
    <xf numFmtId="0" fontId="74" fillId="0" borderId="0" applyNumberFormat="0" applyFill="0" applyBorder="0" applyAlignment="0" applyProtection="0"/>
    <xf numFmtId="0" fontId="4" fillId="0" borderId="2"/>
    <xf numFmtId="43" fontId="4" fillId="0" borderId="2" applyFont="0" applyFill="0" applyBorder="0" applyAlignment="0" applyProtection="0"/>
    <xf numFmtId="9" fontId="4" fillId="0" borderId="2" applyFont="0" applyFill="0" applyBorder="0" applyAlignment="0" applyProtection="0"/>
    <xf numFmtId="0" fontId="4" fillId="0" borderId="2"/>
    <xf numFmtId="43" fontId="4" fillId="0" borderId="2" applyFont="0" applyFill="0" applyBorder="0" applyAlignment="0" applyProtection="0"/>
    <xf numFmtId="0" fontId="4" fillId="0" borderId="2"/>
    <xf numFmtId="43" fontId="4" fillId="0" borderId="2" applyFont="0" applyFill="0" applyBorder="0" applyAlignment="0" applyProtection="0"/>
    <xf numFmtId="0" fontId="4" fillId="0" borderId="2"/>
    <xf numFmtId="0" fontId="4" fillId="0" borderId="2"/>
    <xf numFmtId="0" fontId="4" fillId="0" borderId="2"/>
    <xf numFmtId="0" fontId="4" fillId="0" borderId="2"/>
    <xf numFmtId="0" fontId="4" fillId="0" borderId="2"/>
    <xf numFmtId="0" fontId="4" fillId="0" borderId="2"/>
    <xf numFmtId="9" fontId="4" fillId="0" borderId="2" applyFont="0" applyFill="0" applyBorder="0" applyAlignment="0" applyProtection="0"/>
    <xf numFmtId="9" fontId="4" fillId="0" borderId="2" applyFont="0" applyFill="0" applyBorder="0" applyAlignment="0" applyProtection="0"/>
    <xf numFmtId="0" fontId="1" fillId="0" borderId="2"/>
  </cellStyleXfs>
  <cellXfs count="789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1" fillId="0" borderId="0" xfId="0" applyFont="1"/>
    <xf numFmtId="0" fontId="0" fillId="2" borderId="0" xfId="0" applyFill="1"/>
    <xf numFmtId="0" fontId="25" fillId="0" borderId="2" xfId="3" applyAlignment="1">
      <alignment wrapText="1"/>
    </xf>
    <xf numFmtId="0" fontId="0" fillId="0" borderId="2" xfId="3" applyFont="1"/>
    <xf numFmtId="0" fontId="25" fillId="2" borderId="2" xfId="3" applyFill="1"/>
    <xf numFmtId="0" fontId="0" fillId="2" borderId="0" xfId="0" applyFill="1" applyAlignment="1">
      <alignment wrapText="1"/>
    </xf>
    <xf numFmtId="0" fontId="25" fillId="0" borderId="2" xfId="3" applyFill="1" applyBorder="1"/>
    <xf numFmtId="9" fontId="25" fillId="0" borderId="2" xfId="3" applyNumberFormat="1" applyFill="1" applyBorder="1"/>
    <xf numFmtId="9" fontId="0" fillId="0" borderId="0" xfId="0" applyNumberFormat="1"/>
    <xf numFmtId="9" fontId="0" fillId="0" borderId="0" xfId="2" applyFont="1"/>
    <xf numFmtId="0" fontId="32" fillId="0" borderId="2" xfId="3" applyFont="1"/>
    <xf numFmtId="0" fontId="0" fillId="0" borderId="0" xfId="0" applyFill="1" applyAlignment="1">
      <alignment wrapText="1"/>
    </xf>
    <xf numFmtId="164" fontId="25" fillId="0" borderId="2" xfId="1" applyNumberFormat="1" applyBorder="1"/>
    <xf numFmtId="0" fontId="0" fillId="0" borderId="2" xfId="3" applyFont="1" applyAlignment="1">
      <alignment wrapText="1"/>
    </xf>
    <xf numFmtId="165" fontId="25" fillId="0" borderId="2" xfId="1" applyNumberFormat="1" applyBorder="1"/>
    <xf numFmtId="0" fontId="0" fillId="0" borderId="0" xfId="0" applyFill="1" applyAlignment="1">
      <alignment vertical="top"/>
    </xf>
    <xf numFmtId="164" fontId="0" fillId="0" borderId="2" xfId="1" applyNumberFormat="1" applyFont="1" applyBorder="1"/>
    <xf numFmtId="9" fontId="25" fillId="0" borderId="2" xfId="3" applyNumberFormat="1"/>
    <xf numFmtId="0" fontId="25" fillId="0" borderId="2" xfId="3" applyFill="1"/>
    <xf numFmtId="0" fontId="25" fillId="0" borderId="2" xfId="3" applyBorder="1"/>
    <xf numFmtId="0" fontId="25" fillId="0" borderId="2" xfId="3"/>
    <xf numFmtId="0" fontId="37" fillId="0" borderId="2" xfId="3" applyFont="1" applyBorder="1" applyAlignment="1">
      <alignment horizontal="left" vertical="top" wrapText="1"/>
    </xf>
    <xf numFmtId="0" fontId="25" fillId="0" borderId="2" xfId="3" applyBorder="1" applyAlignment="1">
      <alignment horizontal="left" vertical="top"/>
    </xf>
    <xf numFmtId="0" fontId="24" fillId="0" borderId="2" xfId="3" applyFont="1" applyBorder="1" applyAlignment="1">
      <alignment horizontal="left" vertical="top"/>
    </xf>
    <xf numFmtId="164" fontId="25" fillId="0" borderId="2" xfId="10" applyNumberFormat="1" applyFont="1" applyBorder="1"/>
    <xf numFmtId="0" fontId="28" fillId="2" borderId="2" xfId="3" applyFont="1" applyFill="1" applyAlignment="1">
      <alignment vertical="top"/>
    </xf>
    <xf numFmtId="0" fontId="29" fillId="2" borderId="2" xfId="3" applyFont="1" applyFill="1" applyAlignment="1">
      <alignment vertical="top"/>
    </xf>
    <xf numFmtId="0" fontId="29" fillId="0" borderId="2" xfId="3" applyFont="1" applyFill="1" applyAlignment="1">
      <alignment vertical="top"/>
    </xf>
    <xf numFmtId="0" fontId="28" fillId="6" borderId="2" xfId="3" applyFont="1" applyFill="1" applyAlignment="1">
      <alignment vertical="top"/>
    </xf>
    <xf numFmtId="0" fontId="29" fillId="0" borderId="2" xfId="3" applyFont="1" applyFill="1"/>
    <xf numFmtId="0" fontId="28" fillId="0" borderId="1" xfId="3" applyFont="1" applyFill="1" applyBorder="1" applyAlignment="1">
      <alignment horizontal="left" vertical="top"/>
    </xf>
    <xf numFmtId="0" fontId="28" fillId="0" borderId="1" xfId="3" applyFont="1" applyFill="1" applyBorder="1" applyAlignment="1">
      <alignment horizontal="center" vertical="top"/>
    </xf>
    <xf numFmtId="0" fontId="29" fillId="0" borderId="2" xfId="9" applyFont="1" applyFill="1"/>
    <xf numFmtId="0" fontId="29" fillId="0" borderId="2" xfId="9" applyFont="1" applyFill="1" applyAlignment="1">
      <alignment vertical="top"/>
    </xf>
    <xf numFmtId="0" fontId="31" fillId="12" borderId="2" xfId="3" applyFont="1" applyFill="1" applyAlignment="1">
      <alignment wrapText="1"/>
    </xf>
    <xf numFmtId="0" fontId="25" fillId="0" borderId="2" xfId="3" applyFill="1" applyAlignment="1"/>
    <xf numFmtId="0" fontId="27" fillId="0" borderId="2" xfId="3" applyFont="1" applyFill="1" applyBorder="1" applyAlignment="1">
      <alignment horizontal="left" vertical="top"/>
    </xf>
    <xf numFmtId="0" fontId="27" fillId="0" borderId="2" xfId="3" applyFont="1" applyFill="1" applyBorder="1" applyAlignment="1">
      <alignment horizontal="center" vertical="top"/>
    </xf>
    <xf numFmtId="0" fontId="26" fillId="0" borderId="2" xfId="3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31" fillId="0" borderId="0" xfId="0" applyFont="1" applyFill="1" applyAlignment="1">
      <alignment wrapText="1"/>
    </xf>
    <xf numFmtId="0" fontId="31" fillId="0" borderId="0" xfId="0" applyFont="1" applyFill="1"/>
    <xf numFmtId="0" fontId="24" fillId="0" borderId="2" xfId="3" applyFont="1" applyFill="1" applyBorder="1" applyAlignment="1">
      <alignment horizontal="left" vertical="top"/>
    </xf>
    <xf numFmtId="164" fontId="25" fillId="0" borderId="2" xfId="10" applyNumberFormat="1" applyFont="1" applyFill="1" applyBorder="1"/>
    <xf numFmtId="0" fontId="41" fillId="0" borderId="2" xfId="3" applyFont="1" applyBorder="1" applyAlignment="1">
      <alignment horizontal="left" vertical="top" wrapText="1"/>
    </xf>
    <xf numFmtId="0" fontId="25" fillId="0" borderId="2" xfId="1" applyNumberFormat="1" applyBorder="1"/>
    <xf numFmtId="43" fontId="25" fillId="0" borderId="2" xfId="1" applyNumberFormat="1" applyBorder="1"/>
    <xf numFmtId="9" fontId="25" fillId="0" borderId="2" xfId="2" applyBorder="1"/>
    <xf numFmtId="43" fontId="25" fillId="0" borderId="2" xfId="3" applyNumberFormat="1" applyFill="1"/>
    <xf numFmtId="9" fontId="25" fillId="0" borderId="2" xfId="3" applyNumberFormat="1" applyFill="1"/>
    <xf numFmtId="43" fontId="25" fillId="0" borderId="2" xfId="3" applyNumberFormat="1" applyBorder="1"/>
    <xf numFmtId="167" fontId="25" fillId="0" borderId="2" xfId="3" applyNumberFormat="1" applyBorder="1"/>
    <xf numFmtId="165" fontId="25" fillId="0" borderId="2" xfId="3" applyNumberFormat="1" applyBorder="1"/>
    <xf numFmtId="165" fontId="25" fillId="0" borderId="2" xfId="1" applyNumberFormat="1" applyFill="1" applyBorder="1"/>
    <xf numFmtId="0" fontId="0" fillId="0" borderId="2" xfId="3" applyFont="1" applyFill="1"/>
    <xf numFmtId="0" fontId="25" fillId="0" borderId="2" xfId="3"/>
    <xf numFmtId="0" fontId="0" fillId="0" borderId="2" xfId="3" applyFont="1" applyFill="1" applyBorder="1"/>
    <xf numFmtId="164" fontId="25" fillId="0" borderId="2" xfId="1" applyNumberFormat="1" applyFill="1" applyBorder="1"/>
    <xf numFmtId="9" fontId="25" fillId="0" borderId="2" xfId="2" applyFill="1" applyBorder="1"/>
    <xf numFmtId="0" fontId="35" fillId="0" borderId="2" xfId="8" applyFont="1" applyBorder="1" applyAlignment="1">
      <alignment vertical="center" wrapText="1"/>
    </xf>
    <xf numFmtId="0" fontId="35" fillId="0" borderId="2" xfId="8" applyFont="1" applyBorder="1" applyAlignment="1">
      <alignment horizontal="right" vertical="center" wrapText="1"/>
    </xf>
    <xf numFmtId="0" fontId="35" fillId="0" borderId="2" xfId="8" applyFont="1" applyBorder="1"/>
    <xf numFmtId="0" fontId="40" fillId="0" borderId="2" xfId="3" applyFont="1" applyBorder="1" applyAlignment="1">
      <alignment vertical="top" wrapText="1"/>
    </xf>
    <xf numFmtId="0" fontId="31" fillId="0" borderId="2" xfId="3" applyFont="1" applyFill="1" applyBorder="1" applyAlignment="1">
      <alignment wrapText="1"/>
    </xf>
    <xf numFmtId="0" fontId="37" fillId="13" borderId="2" xfId="3" applyFont="1" applyFill="1" applyBorder="1" applyAlignment="1">
      <alignment horizontal="left" vertical="top" wrapText="1"/>
    </xf>
    <xf numFmtId="0" fontId="37" fillId="13" borderId="2" xfId="3" applyFont="1" applyFill="1" applyBorder="1" applyAlignment="1">
      <alignment horizontal="left" vertical="top"/>
    </xf>
    <xf numFmtId="0" fontId="24" fillId="0" borderId="2" xfId="3" applyFont="1" applyBorder="1" applyAlignment="1">
      <alignment horizontal="left" vertical="top" wrapText="1"/>
    </xf>
    <xf numFmtId="0" fontId="37" fillId="12" borderId="2" xfId="9" applyFont="1" applyFill="1" applyBorder="1" applyAlignment="1">
      <alignment horizontal="left" vertical="top" wrapText="1"/>
    </xf>
    <xf numFmtId="0" fontId="25" fillId="12" borderId="2" xfId="3" applyFill="1" applyBorder="1"/>
    <xf numFmtId="0" fontId="24" fillId="0" borderId="2" xfId="9" applyFont="1" applyBorder="1" applyAlignment="1">
      <alignment horizontal="left" vertical="top" wrapText="1"/>
    </xf>
    <xf numFmtId="0" fontId="24" fillId="4" borderId="2" xfId="9" applyFont="1" applyFill="1" applyBorder="1" applyAlignment="1">
      <alignment horizontal="left" vertical="top" wrapText="1"/>
    </xf>
    <xf numFmtId="0" fontId="24" fillId="14" borderId="2" xfId="9" applyFont="1" applyFill="1" applyBorder="1" applyAlignment="1">
      <alignment horizontal="left" vertical="top" wrapText="1"/>
    </xf>
    <xf numFmtId="0" fontId="24" fillId="8" borderId="2" xfId="9" applyFont="1" applyFill="1" applyBorder="1" applyAlignment="1">
      <alignment horizontal="left" vertical="top" wrapText="1"/>
    </xf>
    <xf numFmtId="0" fontId="24" fillId="0" borderId="2" xfId="9" applyFont="1" applyBorder="1" applyAlignment="1">
      <alignment horizontal="left" vertical="top"/>
    </xf>
    <xf numFmtId="0" fontId="0" fillId="0" borderId="2" xfId="3" applyFont="1" applyBorder="1" applyAlignment="1">
      <alignment wrapText="1"/>
    </xf>
    <xf numFmtId="0" fontId="0" fillId="0" borderId="2" xfId="3" applyFont="1" applyBorder="1"/>
    <xf numFmtId="0" fontId="25" fillId="0" borderId="2" xfId="3" applyBorder="1" applyAlignment="1">
      <alignment wrapText="1"/>
    </xf>
    <xf numFmtId="0" fontId="0" fillId="2" borderId="2" xfId="3" applyFont="1" applyFill="1" applyBorder="1" applyAlignment="1">
      <alignment wrapText="1"/>
    </xf>
    <xf numFmtId="0" fontId="24" fillId="12" borderId="2" xfId="9" applyFont="1" applyFill="1" applyBorder="1" applyAlignment="1">
      <alignment horizontal="left" vertical="top"/>
    </xf>
    <xf numFmtId="164" fontId="0" fillId="0" borderId="2" xfId="10" applyNumberFormat="1" applyFont="1" applyBorder="1"/>
    <xf numFmtId="0" fontId="18" fillId="0" borderId="2" xfId="9" applyBorder="1"/>
    <xf numFmtId="165" fontId="24" fillId="0" borderId="2" xfId="1" applyNumberFormat="1" applyFont="1" applyBorder="1" applyAlignment="1">
      <alignment horizontal="left" vertical="top"/>
    </xf>
    <xf numFmtId="0" fontId="27" fillId="0" borderId="2" xfId="3" applyFont="1" applyFill="1" applyBorder="1" applyAlignment="1">
      <alignment horizontal="left" vertical="top" wrapText="1"/>
    </xf>
    <xf numFmtId="0" fontId="27" fillId="0" borderId="2" xfId="3" applyFont="1" applyFill="1" applyBorder="1" applyAlignment="1">
      <alignment horizontal="left" vertical="top"/>
    </xf>
    <xf numFmtId="0" fontId="27" fillId="0" borderId="2" xfId="3" applyFont="1" applyFill="1" applyBorder="1" applyAlignment="1">
      <alignment horizontal="center" vertical="top"/>
    </xf>
    <xf numFmtId="0" fontId="25" fillId="0" borderId="2" xfId="3"/>
    <xf numFmtId="0" fontId="0" fillId="6" borderId="0" xfId="0" applyFill="1" applyAlignment="1">
      <alignment wrapText="1"/>
    </xf>
    <xf numFmtId="0" fontId="0" fillId="6" borderId="0" xfId="0" applyFill="1"/>
    <xf numFmtId="0" fontId="17" fillId="0" borderId="2" xfId="8" applyFont="1" applyBorder="1" applyAlignment="1">
      <alignment vertical="top" wrapText="1"/>
    </xf>
    <xf numFmtId="0" fontId="17" fillId="0" borderId="2" xfId="8" applyFont="1" applyBorder="1" applyAlignment="1">
      <alignment vertical="center" wrapText="1"/>
    </xf>
    <xf numFmtId="0" fontId="32" fillId="0" borderId="2" xfId="3" applyFont="1" applyBorder="1"/>
    <xf numFmtId="0" fontId="17" fillId="0" borderId="2" xfId="8" applyFont="1" applyBorder="1" applyAlignment="1">
      <alignment horizontal="right" vertical="center" wrapText="1"/>
    </xf>
    <xf numFmtId="0" fontId="32" fillId="0" borderId="2" xfId="3" applyFont="1" applyFill="1"/>
    <xf numFmtId="0" fontId="25" fillId="0" borderId="2" xfId="3" applyFont="1" applyFill="1"/>
    <xf numFmtId="0" fontId="38" fillId="0" borderId="2" xfId="8" applyFont="1" applyBorder="1" applyAlignment="1">
      <alignment vertical="top" wrapText="1"/>
    </xf>
    <xf numFmtId="0" fontId="31" fillId="0" borderId="2" xfId="3" applyFont="1" applyAlignment="1">
      <alignment wrapText="1"/>
    </xf>
    <xf numFmtId="0" fontId="31" fillId="7" borderId="2" xfId="3" applyFont="1" applyFill="1" applyAlignment="1">
      <alignment wrapText="1"/>
    </xf>
    <xf numFmtId="0" fontId="44" fillId="0" borderId="2" xfId="3" applyFont="1"/>
    <xf numFmtId="9" fontId="44" fillId="0" borderId="2" xfId="3" applyNumberFormat="1" applyFont="1"/>
    <xf numFmtId="9" fontId="25" fillId="0" borderId="2" xfId="2" applyFont="1" applyFill="1" applyBorder="1"/>
    <xf numFmtId="9" fontId="25" fillId="0" borderId="2" xfId="3" applyNumberFormat="1" applyFont="1" applyFill="1"/>
    <xf numFmtId="0" fontId="38" fillId="7" borderId="2" xfId="8" applyFont="1" applyFill="1" applyBorder="1" applyAlignment="1">
      <alignment vertical="top" wrapText="1"/>
    </xf>
    <xf numFmtId="165" fontId="22" fillId="7" borderId="2" xfId="6" applyNumberFormat="1" applyFont="1" applyFill="1" applyBorder="1" applyAlignment="1">
      <alignment horizontal="left" vertical="top" wrapText="1"/>
    </xf>
    <xf numFmtId="0" fontId="31" fillId="0" borderId="2" xfId="3" applyFont="1" applyFill="1"/>
    <xf numFmtId="0" fontId="31" fillId="0" borderId="2" xfId="3" applyFont="1"/>
    <xf numFmtId="0" fontId="25" fillId="8" borderId="2" xfId="3" applyFill="1" applyBorder="1"/>
    <xf numFmtId="0" fontId="25" fillId="0" borderId="2" xfId="3"/>
    <xf numFmtId="164" fontId="25" fillId="0" borderId="2" xfId="3" applyNumberFormat="1" applyBorder="1"/>
    <xf numFmtId="165" fontId="24" fillId="0" borderId="2" xfId="1" applyNumberFormat="1" applyFont="1" applyFill="1" applyBorder="1" applyAlignment="1">
      <alignment horizontal="left" vertical="top"/>
    </xf>
    <xf numFmtId="0" fontId="31" fillId="2" borderId="2" xfId="3" applyFont="1" applyFill="1" applyBorder="1" applyAlignment="1">
      <alignment wrapText="1"/>
    </xf>
    <xf numFmtId="43" fontId="25" fillId="0" borderId="2" xfId="3" applyNumberFormat="1" applyFill="1" applyBorder="1"/>
    <xf numFmtId="9" fontId="25" fillId="0" borderId="2" xfId="3" applyNumberFormat="1" applyBorder="1"/>
    <xf numFmtId="164" fontId="18" fillId="0" borderId="2" xfId="9" applyNumberFormat="1" applyBorder="1"/>
    <xf numFmtId="0" fontId="0" fillId="19" borderId="2" xfId="3" applyFont="1" applyFill="1" applyBorder="1" applyAlignment="1">
      <alignment wrapText="1"/>
    </xf>
    <xf numFmtId="0" fontId="25" fillId="19" borderId="2" xfId="3" applyFill="1" applyBorder="1"/>
    <xf numFmtId="165" fontId="25" fillId="19" borderId="2" xfId="3" applyNumberFormat="1" applyFill="1" applyBorder="1"/>
    <xf numFmtId="9" fontId="18" fillId="0" borderId="2" xfId="2" applyFont="1" applyBorder="1"/>
    <xf numFmtId="9" fontId="25" fillId="19" borderId="2" xfId="2" applyFill="1" applyBorder="1"/>
    <xf numFmtId="165" fontId="25" fillId="20" borderId="2" xfId="1" applyNumberFormat="1" applyFill="1" applyBorder="1"/>
    <xf numFmtId="1" fontId="25" fillId="0" borderId="2" xfId="2" applyNumberFormat="1" applyBorder="1"/>
    <xf numFmtId="1" fontId="24" fillId="0" borderId="2" xfId="2" applyNumberFormat="1" applyFont="1" applyFill="1" applyBorder="1" applyAlignment="1">
      <alignment horizontal="left" vertical="top"/>
    </xf>
    <xf numFmtId="1" fontId="24" fillId="0" borderId="2" xfId="2" applyNumberFormat="1" applyFont="1" applyBorder="1" applyAlignment="1">
      <alignment horizontal="left" vertical="top"/>
    </xf>
    <xf numFmtId="0" fontId="25" fillId="19" borderId="2" xfId="3" applyFill="1" applyBorder="1" applyAlignment="1">
      <alignment wrapText="1"/>
    </xf>
    <xf numFmtId="0" fontId="31" fillId="19" borderId="2" xfId="3" applyFont="1" applyFill="1" applyBorder="1"/>
    <xf numFmtId="0" fontId="25" fillId="0" borderId="5" xfId="3" applyBorder="1"/>
    <xf numFmtId="164" fontId="25" fillId="0" borderId="5" xfId="10" applyNumberFormat="1" applyFont="1" applyBorder="1"/>
    <xf numFmtId="0" fontId="25" fillId="19" borderId="5" xfId="3" applyFill="1" applyBorder="1"/>
    <xf numFmtId="43" fontId="25" fillId="0" borderId="5" xfId="3" applyNumberFormat="1" applyBorder="1"/>
    <xf numFmtId="167" fontId="25" fillId="0" borderId="5" xfId="3" applyNumberFormat="1" applyBorder="1"/>
    <xf numFmtId="165" fontId="25" fillId="0" borderId="5" xfId="1" applyNumberFormat="1" applyBorder="1"/>
    <xf numFmtId="164" fontId="25" fillId="0" borderId="5" xfId="1" applyNumberFormat="1" applyBorder="1"/>
    <xf numFmtId="9" fontId="25" fillId="0" borderId="5" xfId="2" applyBorder="1"/>
    <xf numFmtId="0" fontId="25" fillId="0" borderId="5" xfId="3" applyFill="1" applyBorder="1"/>
    <xf numFmtId="0" fontId="25" fillId="15" borderId="2" xfId="3" applyFill="1" applyBorder="1"/>
    <xf numFmtId="1" fontId="25" fillId="15" borderId="2" xfId="2" applyNumberFormat="1" applyFill="1" applyBorder="1"/>
    <xf numFmtId="9" fontId="25" fillId="15" borderId="2" xfId="2" applyFill="1" applyBorder="1"/>
    <xf numFmtId="9" fontId="0" fillId="0" borderId="2" xfId="2" applyFont="1" applyBorder="1"/>
    <xf numFmtId="0" fontId="31" fillId="2" borderId="2" xfId="3" applyFont="1" applyFill="1" applyBorder="1"/>
    <xf numFmtId="0" fontId="25" fillId="18" borderId="2" xfId="3" applyFill="1" applyBorder="1" applyAlignment="1">
      <alignment wrapText="1"/>
    </xf>
    <xf numFmtId="0" fontId="25" fillId="18" borderId="2" xfId="3" applyFill="1" applyBorder="1"/>
    <xf numFmtId="0" fontId="25" fillId="18" borderId="5" xfId="3" applyFill="1" applyBorder="1"/>
    <xf numFmtId="9" fontId="25" fillId="18" borderId="2" xfId="2" applyFill="1" applyBorder="1"/>
    <xf numFmtId="9" fontId="0" fillId="0" borderId="2" xfId="2" applyFont="1" applyBorder="1" applyAlignment="1">
      <alignment wrapText="1"/>
    </xf>
    <xf numFmtId="9" fontId="0" fillId="0" borderId="2" xfId="3" applyNumberFormat="1" applyFont="1" applyBorder="1"/>
    <xf numFmtId="9" fontId="0" fillId="0" borderId="2" xfId="3" applyNumberFormat="1" applyFont="1" applyFill="1" applyBorder="1"/>
    <xf numFmtId="0" fontId="0" fillId="0" borderId="2" xfId="3" applyFont="1" applyFill="1" applyBorder="1" applyAlignment="1">
      <alignment wrapText="1"/>
    </xf>
    <xf numFmtId="0" fontId="31" fillId="0" borderId="2" xfId="3" applyFont="1" applyBorder="1"/>
    <xf numFmtId="164" fontId="36" fillId="0" borderId="2" xfId="1" applyNumberFormat="1" applyFont="1" applyBorder="1"/>
    <xf numFmtId="0" fontId="25" fillId="0" borderId="2" xfId="3"/>
    <xf numFmtId="0" fontId="23" fillId="0" borderId="2" xfId="3" applyFont="1" applyFill="1" applyBorder="1" applyAlignment="1">
      <alignment horizontal="left" vertical="top" wrapText="1"/>
    </xf>
    <xf numFmtId="165" fontId="23" fillId="0" borderId="2" xfId="1" applyNumberFormat="1" applyFont="1" applyFill="1" applyBorder="1" applyAlignment="1">
      <alignment horizontal="left" vertical="top" wrapText="1"/>
    </xf>
    <xf numFmtId="43" fontId="23" fillId="0" borderId="2" xfId="1" applyNumberFormat="1" applyFont="1" applyFill="1" applyBorder="1" applyAlignment="1">
      <alignment horizontal="left" vertical="top" wrapText="1"/>
    </xf>
    <xf numFmtId="0" fontId="35" fillId="0" borderId="2" xfId="8" applyFont="1" applyFill="1" applyBorder="1" applyAlignment="1">
      <alignment horizontal="right" vertical="center" wrapText="1"/>
    </xf>
    <xf numFmtId="0" fontId="35" fillId="0" borderId="2" xfId="8" applyFont="1" applyFill="1" applyBorder="1"/>
    <xf numFmtId="0" fontId="25" fillId="0" borderId="2" xfId="3"/>
    <xf numFmtId="165" fontId="0" fillId="0" borderId="2" xfId="1" applyNumberFormat="1" applyFont="1" applyBorder="1"/>
    <xf numFmtId="164" fontId="0" fillId="0" borderId="2" xfId="1" applyNumberFormat="1" applyFont="1" applyFill="1" applyBorder="1"/>
    <xf numFmtId="0" fontId="27" fillId="0" borderId="2" xfId="3" applyFont="1" applyFill="1" applyBorder="1" applyAlignment="1">
      <alignment horizontal="left" vertical="top" wrapText="1"/>
    </xf>
    <xf numFmtId="2" fontId="25" fillId="0" borderId="2" xfId="3" applyNumberFormat="1" applyFill="1"/>
    <xf numFmtId="9" fontId="32" fillId="0" borderId="2" xfId="3" applyNumberFormat="1" applyFont="1" applyBorder="1"/>
    <xf numFmtId="9" fontId="32" fillId="0" borderId="2" xfId="3" applyNumberFormat="1" applyFont="1" applyFill="1" applyBorder="1"/>
    <xf numFmtId="1" fontId="25" fillId="0" borderId="2" xfId="2" applyNumberFormat="1" applyFill="1" applyBorder="1"/>
    <xf numFmtId="0" fontId="0" fillId="15" borderId="2" xfId="3" applyFont="1" applyFill="1" applyBorder="1" applyAlignment="1">
      <alignment wrapText="1"/>
    </xf>
    <xf numFmtId="165" fontId="25" fillId="15" borderId="2" xfId="1" applyNumberFormat="1" applyFill="1" applyBorder="1"/>
    <xf numFmtId="165" fontId="25" fillId="19" borderId="2" xfId="1" applyNumberFormat="1" applyFill="1" applyBorder="1"/>
    <xf numFmtId="165" fontId="25" fillId="19" borderId="5" xfId="1" applyNumberFormat="1" applyFill="1" applyBorder="1"/>
    <xf numFmtId="1" fontId="25" fillId="19" borderId="2" xfId="2" applyNumberFormat="1" applyFill="1" applyBorder="1"/>
    <xf numFmtId="0" fontId="31" fillId="0" borderId="2" xfId="3" applyFont="1" applyFill="1" applyBorder="1"/>
    <xf numFmtId="0" fontId="45" fillId="21" borderId="2" xfId="3" applyFont="1" applyFill="1" applyBorder="1" applyAlignment="1">
      <alignment wrapText="1"/>
    </xf>
    <xf numFmtId="0" fontId="45" fillId="11" borderId="2" xfId="3" applyFont="1" applyFill="1" applyBorder="1" applyAlignment="1">
      <alignment wrapText="1"/>
    </xf>
    <xf numFmtId="0" fontId="25" fillId="22" borderId="2" xfId="3" applyFill="1" applyBorder="1"/>
    <xf numFmtId="0" fontId="25" fillId="22" borderId="5" xfId="3" applyFill="1" applyBorder="1"/>
    <xf numFmtId="165" fontId="0" fillId="0" borderId="2" xfId="3" applyNumberFormat="1" applyFont="1" applyBorder="1"/>
    <xf numFmtId="165" fontId="0" fillId="0" borderId="2" xfId="3" applyNumberFormat="1" applyFont="1" applyFill="1" applyBorder="1"/>
    <xf numFmtId="0" fontId="25" fillId="0" borderId="2" xfId="3" applyNumberFormat="1" applyBorder="1"/>
    <xf numFmtId="0" fontId="46" fillId="0" borderId="0" xfId="0" applyFont="1" applyAlignment="1">
      <alignment wrapText="1"/>
    </xf>
    <xf numFmtId="9" fontId="46" fillId="0" borderId="0" xfId="0" applyNumberFormat="1" applyFont="1" applyAlignment="1">
      <alignment wrapText="1"/>
    </xf>
    <xf numFmtId="0" fontId="27" fillId="0" borderId="2" xfId="3" applyFont="1" applyFill="1" applyBorder="1" applyAlignment="1">
      <alignment horizontal="left" vertical="top"/>
    </xf>
    <xf numFmtId="0" fontId="27" fillId="0" borderId="2" xfId="3" applyFont="1" applyFill="1" applyBorder="1" applyAlignment="1">
      <alignment horizontal="center" vertical="top"/>
    </xf>
    <xf numFmtId="0" fontId="25" fillId="0" borderId="2" xfId="3"/>
    <xf numFmtId="0" fontId="27" fillId="0" borderId="2" xfId="3" applyFont="1" applyFill="1" applyBorder="1" applyAlignment="1">
      <alignment horizontal="center" vertical="top"/>
    </xf>
    <xf numFmtId="0" fontId="27" fillId="0" borderId="2" xfId="3" applyFont="1" applyFill="1" applyBorder="1" applyAlignment="1">
      <alignment horizontal="left" vertical="top"/>
    </xf>
    <xf numFmtId="164" fontId="32" fillId="0" borderId="2" xfId="1" applyNumberFormat="1" applyFont="1" applyFill="1" applyBorder="1"/>
    <xf numFmtId="0" fontId="25" fillId="0" borderId="2" xfId="3"/>
    <xf numFmtId="0" fontId="31" fillId="0" borderId="2" xfId="3" applyFont="1" applyBorder="1" applyAlignment="1">
      <alignment wrapText="1"/>
    </xf>
    <xf numFmtId="0" fontId="32" fillId="0" borderId="2" xfId="3" applyFont="1" applyBorder="1" applyAlignment="1">
      <alignment wrapText="1"/>
    </xf>
    <xf numFmtId="0" fontId="0" fillId="23" borderId="2" xfId="3" applyFont="1" applyFill="1" applyBorder="1" applyAlignment="1">
      <alignment wrapText="1"/>
    </xf>
    <xf numFmtId="0" fontId="25" fillId="23" borderId="2" xfId="3" applyFill="1" applyBorder="1"/>
    <xf numFmtId="165" fontId="25" fillId="23" borderId="2" xfId="1" applyNumberFormat="1" applyFill="1" applyBorder="1"/>
    <xf numFmtId="165" fontId="25" fillId="23" borderId="5" xfId="1" applyNumberFormat="1" applyFill="1" applyBorder="1"/>
    <xf numFmtId="9" fontId="25" fillId="23" borderId="2" xfId="2" applyFill="1" applyBorder="1"/>
    <xf numFmtId="0" fontId="0" fillId="20" borderId="2" xfId="3" applyFont="1" applyFill="1" applyBorder="1" applyAlignment="1">
      <alignment wrapText="1"/>
    </xf>
    <xf numFmtId="0" fontId="25" fillId="20" borderId="2" xfId="3" applyFill="1" applyBorder="1"/>
    <xf numFmtId="165" fontId="25" fillId="20" borderId="5" xfId="1" applyNumberFormat="1" applyFill="1" applyBorder="1"/>
    <xf numFmtId="9" fontId="25" fillId="20" borderId="2" xfId="2" applyFill="1" applyBorder="1"/>
    <xf numFmtId="165" fontId="25" fillId="0" borderId="2" xfId="1" applyNumberFormat="1" applyBorder="1" applyAlignment="1">
      <alignment horizontal="center"/>
    </xf>
    <xf numFmtId="165" fontId="25" fillId="0" borderId="5" xfId="1" applyNumberFormat="1" applyBorder="1" applyAlignment="1">
      <alignment horizontal="center"/>
    </xf>
    <xf numFmtId="165" fontId="25" fillId="15" borderId="5" xfId="1" applyNumberFormat="1" applyFill="1" applyBorder="1"/>
    <xf numFmtId="0" fontId="0" fillId="0" borderId="5" xfId="3" applyFont="1" applyBorder="1"/>
    <xf numFmtId="9" fontId="0" fillId="0" borderId="5" xfId="3" applyNumberFormat="1" applyFont="1" applyBorder="1"/>
    <xf numFmtId="9" fontId="25" fillId="0" borderId="5" xfId="3" applyNumberFormat="1" applyBorder="1"/>
    <xf numFmtId="0" fontId="25" fillId="9" borderId="2" xfId="3" applyFill="1" applyBorder="1"/>
    <xf numFmtId="0" fontId="25" fillId="9" borderId="5" xfId="3" applyFill="1" applyBorder="1"/>
    <xf numFmtId="9" fontId="25" fillId="9" borderId="2" xfId="2" applyFill="1" applyBorder="1"/>
    <xf numFmtId="0" fontId="31" fillId="7" borderId="2" xfId="3" applyFont="1" applyFill="1" applyBorder="1" applyAlignment="1">
      <alignment wrapText="1"/>
    </xf>
    <xf numFmtId="0" fontId="25" fillId="7" borderId="2" xfId="3" applyFill="1" applyBorder="1"/>
    <xf numFmtId="0" fontId="24" fillId="7" borderId="2" xfId="3" applyFont="1" applyFill="1" applyBorder="1" applyAlignment="1">
      <alignment horizontal="left" vertical="top"/>
    </xf>
    <xf numFmtId="0" fontId="25" fillId="7" borderId="5" xfId="3" applyFill="1" applyBorder="1"/>
    <xf numFmtId="9" fontId="25" fillId="7" borderId="2" xfId="2" applyFill="1" applyBorder="1"/>
    <xf numFmtId="0" fontId="31" fillId="16" borderId="2" xfId="3" applyFont="1" applyFill="1" applyBorder="1" applyAlignment="1">
      <alignment wrapText="1"/>
    </xf>
    <xf numFmtId="0" fontId="0" fillId="16" borderId="2" xfId="3" applyFont="1" applyFill="1" applyBorder="1" applyAlignment="1">
      <alignment wrapText="1"/>
    </xf>
    <xf numFmtId="0" fontId="31" fillId="15" borderId="2" xfId="3" applyFont="1" applyFill="1" applyBorder="1" applyAlignment="1">
      <alignment wrapText="1"/>
    </xf>
    <xf numFmtId="1" fontId="25" fillId="23" borderId="2" xfId="2" applyNumberFormat="1" applyFill="1" applyBorder="1"/>
    <xf numFmtId="9" fontId="31" fillId="0" borderId="2" xfId="3" applyNumberFormat="1" applyFont="1" applyBorder="1"/>
    <xf numFmtId="0" fontId="0" fillId="24" borderId="2" xfId="3" applyFont="1" applyFill="1" applyBorder="1" applyAlignment="1">
      <alignment wrapText="1"/>
    </xf>
    <xf numFmtId="0" fontId="25" fillId="24" borderId="2" xfId="3" applyFill="1" applyBorder="1"/>
    <xf numFmtId="165" fontId="25" fillId="24" borderId="2" xfId="1" applyNumberFormat="1" applyFill="1" applyBorder="1"/>
    <xf numFmtId="165" fontId="25" fillId="24" borderId="5" xfId="1" applyNumberFormat="1" applyFill="1" applyBorder="1"/>
    <xf numFmtId="1" fontId="25" fillId="24" borderId="2" xfId="2" applyNumberFormat="1" applyFill="1" applyBorder="1"/>
    <xf numFmtId="9" fontId="25" fillId="24" borderId="2" xfId="2" applyFill="1" applyBorder="1"/>
    <xf numFmtId="167" fontId="25" fillId="0" borderId="2" xfId="1" applyNumberFormat="1" applyBorder="1"/>
    <xf numFmtId="167" fontId="25" fillId="0" borderId="5" xfId="1" applyNumberFormat="1" applyBorder="1"/>
    <xf numFmtId="43" fontId="25" fillId="0" borderId="5" xfId="1" applyNumberFormat="1" applyBorder="1"/>
    <xf numFmtId="0" fontId="25" fillId="0" borderId="5" xfId="1" applyNumberFormat="1" applyBorder="1"/>
    <xf numFmtId="0" fontId="0" fillId="18" borderId="2" xfId="3" applyFont="1" applyFill="1" applyBorder="1"/>
    <xf numFmtId="0" fontId="31" fillId="8" borderId="2" xfId="3" applyFont="1" applyFill="1" applyBorder="1"/>
    <xf numFmtId="0" fontId="33" fillId="8" borderId="2" xfId="3" applyFont="1" applyFill="1" applyBorder="1" applyAlignment="1">
      <alignment wrapText="1"/>
    </xf>
    <xf numFmtId="0" fontId="31" fillId="10" borderId="2" xfId="3" applyFont="1" applyFill="1" applyBorder="1"/>
    <xf numFmtId="9" fontId="25" fillId="0" borderId="2" xfId="2" applyNumberFormat="1" applyBorder="1"/>
    <xf numFmtId="0" fontId="0" fillId="0" borderId="0" xfId="0"/>
    <xf numFmtId="1" fontId="25" fillId="0" borderId="2" xfId="3" applyNumberFormat="1" applyBorder="1"/>
    <xf numFmtId="0" fontId="25" fillId="2" borderId="2" xfId="3" applyFill="1" applyBorder="1" applyAlignment="1">
      <alignment wrapText="1"/>
    </xf>
    <xf numFmtId="0" fontId="0" fillId="2" borderId="2" xfId="3" applyFont="1" applyFill="1" applyBorder="1"/>
    <xf numFmtId="0" fontId="25" fillId="2" borderId="2" xfId="3" applyFill="1" applyBorder="1"/>
    <xf numFmtId="0" fontId="25" fillId="2" borderId="5" xfId="3" applyFill="1" applyBorder="1"/>
    <xf numFmtId="9" fontId="25" fillId="2" borderId="2" xfId="2" applyFill="1" applyBorder="1"/>
    <xf numFmtId="16" fontId="0" fillId="0" borderId="2" xfId="3" applyNumberFormat="1" applyFont="1" applyBorder="1" applyAlignment="1">
      <alignment wrapText="1"/>
    </xf>
    <xf numFmtId="0" fontId="25" fillId="0" borderId="2" xfId="3"/>
    <xf numFmtId="0" fontId="0" fillId="0" borderId="0" xfId="0"/>
    <xf numFmtId="0" fontId="37" fillId="3" borderId="2" xfId="3" applyFont="1" applyFill="1" applyBorder="1" applyAlignment="1">
      <alignment horizontal="left" vertical="top" wrapText="1"/>
    </xf>
    <xf numFmtId="0" fontId="40" fillId="3" borderId="2" xfId="3" applyFont="1" applyFill="1" applyBorder="1" applyAlignment="1">
      <alignment vertical="top" wrapText="1"/>
    </xf>
    <xf numFmtId="164" fontId="25" fillId="3" borderId="2" xfId="10" applyNumberFormat="1" applyFont="1" applyFill="1" applyBorder="1"/>
    <xf numFmtId="164" fontId="25" fillId="3" borderId="5" xfId="10" applyNumberFormat="1" applyFont="1" applyFill="1" applyBorder="1"/>
    <xf numFmtId="0" fontId="25" fillId="3" borderId="2" xfId="3" applyFill="1" applyBorder="1"/>
    <xf numFmtId="9" fontId="25" fillId="3" borderId="2" xfId="2" applyFill="1" applyBorder="1"/>
    <xf numFmtId="0" fontId="24" fillId="3" borderId="2" xfId="9" applyFont="1" applyFill="1" applyBorder="1" applyAlignment="1">
      <alignment horizontal="left" vertical="top" wrapText="1"/>
    </xf>
    <xf numFmtId="0" fontId="18" fillId="3" borderId="2" xfId="9" applyFill="1" applyBorder="1"/>
    <xf numFmtId="9" fontId="18" fillId="3" borderId="2" xfId="2" applyFont="1" applyFill="1" applyBorder="1"/>
    <xf numFmtId="0" fontId="24" fillId="3" borderId="2" xfId="9" applyFont="1" applyFill="1" applyBorder="1" applyAlignment="1">
      <alignment horizontal="left" vertical="top"/>
    </xf>
    <xf numFmtId="0" fontId="24" fillId="3" borderId="2" xfId="3" applyFont="1" applyFill="1" applyBorder="1" applyAlignment="1">
      <alignment horizontal="left" vertical="top" wrapText="1"/>
    </xf>
    <xf numFmtId="164" fontId="25" fillId="3" borderId="2" xfId="3" applyNumberFormat="1" applyFill="1" applyBorder="1"/>
    <xf numFmtId="164" fontId="18" fillId="3" borderId="2" xfId="9" applyNumberFormat="1" applyFill="1" applyBorder="1"/>
    <xf numFmtId="0" fontId="28" fillId="12" borderId="2" xfId="3" applyFont="1" applyFill="1"/>
    <xf numFmtId="1" fontId="31" fillId="0" borderId="2" xfId="3" applyNumberFormat="1" applyFont="1" applyBorder="1"/>
    <xf numFmtId="165" fontId="25" fillId="0" borderId="2" xfId="1" applyNumberFormat="1" applyBorder="1" applyAlignment="1">
      <alignment wrapText="1"/>
    </xf>
    <xf numFmtId="9" fontId="31" fillId="0" borderId="2" xfId="2" applyFont="1" applyBorder="1" applyAlignment="1">
      <alignment wrapText="1"/>
    </xf>
    <xf numFmtId="164" fontId="31" fillId="0" borderId="2" xfId="1" applyNumberFormat="1" applyFont="1" applyBorder="1"/>
    <xf numFmtId="0" fontId="31" fillId="0" borderId="5" xfId="3" applyFont="1" applyBorder="1"/>
    <xf numFmtId="9" fontId="31" fillId="0" borderId="2" xfId="2" applyFont="1" applyBorder="1"/>
    <xf numFmtId="0" fontId="0" fillId="0" borderId="0" xfId="0"/>
    <xf numFmtId="0" fontId="29" fillId="0" borderId="1" xfId="3" applyFont="1" applyFill="1" applyBorder="1" applyAlignment="1">
      <alignment horizontal="left" vertical="top"/>
    </xf>
    <xf numFmtId="0" fontId="29" fillId="0" borderId="1" xfId="3" applyFont="1" applyFill="1" applyBorder="1" applyAlignment="1">
      <alignment horizontal="center" vertical="top"/>
    </xf>
    <xf numFmtId="0" fontId="29" fillId="0" borderId="2" xfId="3" applyFont="1" applyFill="1" applyAlignment="1">
      <alignment vertical="top" wrapText="1"/>
    </xf>
    <xf numFmtId="0" fontId="28" fillId="0" borderId="2" xfId="9" applyFont="1" applyFill="1" applyAlignment="1">
      <alignment vertical="top"/>
    </xf>
    <xf numFmtId="0" fontId="28" fillId="6" borderId="2" xfId="3" applyFont="1" applyFill="1" applyAlignment="1">
      <alignment vertical="top" wrapText="1"/>
    </xf>
    <xf numFmtId="0" fontId="28" fillId="0" borderId="2" xfId="3" applyFont="1" applyFill="1" applyAlignment="1">
      <alignment vertical="top" wrapText="1"/>
    </xf>
    <xf numFmtId="0" fontId="46" fillId="0" borderId="0" xfId="0" applyFont="1" applyFill="1" applyAlignment="1">
      <alignment wrapText="1"/>
    </xf>
    <xf numFmtId="0" fontId="28" fillId="8" borderId="2" xfId="3" applyFont="1" applyFill="1" applyAlignment="1">
      <alignment vertical="top"/>
    </xf>
    <xf numFmtId="0" fontId="28" fillId="4" borderId="2" xfId="3" applyFont="1" applyFill="1" applyAlignment="1">
      <alignment vertical="top" wrapText="1"/>
    </xf>
    <xf numFmtId="0" fontId="48" fillId="6" borderId="0" xfId="0" applyFont="1" applyFill="1" applyAlignment="1">
      <alignment wrapText="1"/>
    </xf>
    <xf numFmtId="43" fontId="48" fillId="6" borderId="0" xfId="0" applyNumberFormat="1" applyFont="1" applyFill="1" applyAlignment="1">
      <alignment wrapText="1"/>
    </xf>
    <xf numFmtId="0" fontId="48" fillId="26" borderId="6" xfId="0" applyFont="1" applyFill="1" applyBorder="1" applyAlignment="1">
      <alignment horizontal="left" vertical="center" wrapText="1" readingOrder="1"/>
    </xf>
    <xf numFmtId="0" fontId="49" fillId="26" borderId="7" xfId="0" applyFont="1" applyFill="1" applyBorder="1" applyAlignment="1">
      <alignment horizontal="left" vertical="center" wrapText="1" readingOrder="1"/>
    </xf>
    <xf numFmtId="0" fontId="49" fillId="26" borderId="8" xfId="0" applyFont="1" applyFill="1" applyBorder="1" applyAlignment="1">
      <alignment horizontal="left" vertical="center" wrapText="1" readingOrder="1"/>
    </xf>
    <xf numFmtId="0" fontId="31" fillId="6" borderId="0" xfId="0" applyFont="1" applyFill="1"/>
    <xf numFmtId="0" fontId="27" fillId="0" borderId="2" xfId="3" applyFont="1" applyFill="1" applyBorder="1" applyAlignment="1">
      <alignment horizontal="left" vertical="top" wrapText="1"/>
    </xf>
    <xf numFmtId="0" fontId="27" fillId="0" borderId="2" xfId="3" applyFont="1" applyFill="1" applyBorder="1" applyAlignment="1">
      <alignment horizontal="left" vertical="top"/>
    </xf>
    <xf numFmtId="0" fontId="27" fillId="0" borderId="2" xfId="3" applyFont="1" applyFill="1" applyBorder="1" applyAlignment="1">
      <alignment horizontal="center" vertical="top"/>
    </xf>
    <xf numFmtId="9" fontId="48" fillId="0" borderId="0" xfId="0" applyNumberFormat="1" applyFont="1" applyAlignment="1">
      <alignment wrapText="1"/>
    </xf>
    <xf numFmtId="0" fontId="48" fillId="0" borderId="0" xfId="0" applyFont="1" applyAlignment="1">
      <alignment wrapText="1"/>
    </xf>
    <xf numFmtId="0" fontId="50" fillId="9" borderId="2" xfId="3" applyFont="1" applyFill="1" applyBorder="1" applyAlignment="1">
      <alignment wrapText="1"/>
    </xf>
    <xf numFmtId="0" fontId="31" fillId="0" borderId="0" xfId="0" applyFont="1" applyAlignment="1">
      <alignment wrapText="1"/>
    </xf>
    <xf numFmtId="0" fontId="35" fillId="0" borderId="2" xfId="8" applyFont="1" applyFill="1" applyBorder="1" applyAlignment="1">
      <alignment vertical="center" wrapText="1"/>
    </xf>
    <xf numFmtId="0" fontId="28" fillId="2" borderId="2" xfId="3" applyFont="1" applyFill="1" applyAlignment="1">
      <alignment vertical="top" wrapText="1"/>
    </xf>
    <xf numFmtId="9" fontId="48" fillId="0" borderId="0" xfId="0" applyNumberFormat="1" applyFont="1" applyAlignment="1"/>
    <xf numFmtId="9" fontId="0" fillId="0" borderId="0" xfId="0" applyNumberFormat="1" applyAlignment="1">
      <alignment wrapText="1"/>
    </xf>
    <xf numFmtId="0" fontId="28" fillId="0" borderId="2" xfId="3" applyFont="1" applyFill="1" applyAlignment="1">
      <alignment vertical="top"/>
    </xf>
    <xf numFmtId="0" fontId="0" fillId="2" borderId="0" xfId="0" applyFill="1" applyAlignment="1">
      <alignment vertical="top"/>
    </xf>
    <xf numFmtId="0" fontId="31" fillId="2" borderId="0" xfId="0" applyFont="1" applyFill="1"/>
    <xf numFmtId="9" fontId="48" fillId="2" borderId="0" xfId="0" applyNumberFormat="1" applyFont="1" applyFill="1" applyAlignment="1">
      <alignment wrapText="1"/>
    </xf>
    <xf numFmtId="0" fontId="31" fillId="2" borderId="0" xfId="0" applyFont="1" applyFill="1" applyAlignment="1">
      <alignment wrapText="1"/>
    </xf>
    <xf numFmtId="9" fontId="0" fillId="2" borderId="0" xfId="0" applyNumberFormat="1" applyFill="1" applyAlignment="1">
      <alignment wrapText="1"/>
    </xf>
    <xf numFmtId="9" fontId="48" fillId="0" borderId="0" xfId="0" applyNumberFormat="1" applyFont="1" applyFill="1" applyAlignment="1">
      <alignment wrapText="1"/>
    </xf>
    <xf numFmtId="9" fontId="46" fillId="2" borderId="0" xfId="0" applyNumberFormat="1" applyFont="1" applyFill="1" applyAlignment="1">
      <alignment wrapText="1"/>
    </xf>
    <xf numFmtId="9" fontId="46" fillId="0" borderId="0" xfId="0" applyNumberFormat="1" applyFont="1" applyFill="1" applyAlignment="1">
      <alignment wrapText="1"/>
    </xf>
    <xf numFmtId="0" fontId="44" fillId="0" borderId="2" xfId="3" applyFont="1" applyFill="1"/>
    <xf numFmtId="9" fontId="44" fillId="0" borderId="2" xfId="3" applyNumberFormat="1" applyFont="1" applyFill="1"/>
    <xf numFmtId="164" fontId="25" fillId="0" borderId="2" xfId="3" applyNumberFormat="1" applyFill="1"/>
    <xf numFmtId="165" fontId="44" fillId="0" borderId="2" xfId="3" applyNumberFormat="1" applyFont="1" applyFill="1"/>
    <xf numFmtId="165" fontId="25" fillId="0" borderId="2" xfId="3" applyNumberFormat="1" applyFill="1"/>
    <xf numFmtId="9" fontId="48" fillId="25" borderId="0" xfId="0" applyNumberFormat="1" applyFont="1" applyFill="1" applyAlignment="1">
      <alignment wrapText="1"/>
    </xf>
    <xf numFmtId="1" fontId="25" fillId="0" borderId="2" xfId="3" applyNumberFormat="1" applyFill="1"/>
    <xf numFmtId="0" fontId="15" fillId="0" borderId="2" xfId="8" applyFont="1" applyBorder="1" applyAlignment="1">
      <alignment vertical="center" wrapText="1"/>
    </xf>
    <xf numFmtId="164" fontId="25" fillId="0" borderId="2" xfId="6" applyNumberFormat="1" applyBorder="1"/>
    <xf numFmtId="0" fontId="15" fillId="0" borderId="2" xfId="8" applyFont="1" applyBorder="1" applyAlignment="1">
      <alignment vertical="top" wrapText="1"/>
    </xf>
    <xf numFmtId="0" fontId="38" fillId="0" borderId="2" xfId="8" applyFont="1" applyFill="1" applyBorder="1" applyAlignment="1">
      <alignment vertical="top" wrapText="1"/>
    </xf>
    <xf numFmtId="9" fontId="15" fillId="0" borderId="2" xfId="8" applyNumberFormat="1" applyFont="1" applyBorder="1" applyAlignment="1">
      <alignment vertical="center" wrapText="1"/>
    </xf>
    <xf numFmtId="0" fontId="21" fillId="0" borderId="2" xfId="3" applyFont="1" applyFill="1" applyBorder="1" applyAlignment="1">
      <alignment vertical="top" wrapText="1"/>
    </xf>
    <xf numFmtId="43" fontId="32" fillId="0" borderId="2" xfId="1" applyFont="1" applyFill="1" applyBorder="1"/>
    <xf numFmtId="1" fontId="32" fillId="0" borderId="2" xfId="1" applyNumberFormat="1" applyFont="1" applyFill="1" applyBorder="1"/>
    <xf numFmtId="0" fontId="51" fillId="8" borderId="2" xfId="3" applyFont="1" applyFill="1" applyAlignment="1">
      <alignment wrapText="1"/>
    </xf>
    <xf numFmtId="0" fontId="34" fillId="8" borderId="2" xfId="3" applyFont="1" applyFill="1"/>
    <xf numFmtId="0" fontId="34" fillId="0" borderId="2" xfId="3" applyFont="1" applyFill="1"/>
    <xf numFmtId="0" fontId="35" fillId="0" borderId="2" xfId="3" applyFont="1" applyFill="1"/>
    <xf numFmtId="0" fontId="52" fillId="0" borderId="2" xfId="3" applyFont="1" applyFill="1" applyBorder="1" applyAlignment="1">
      <alignment vertical="top" wrapText="1"/>
    </xf>
    <xf numFmtId="0" fontId="52" fillId="0" borderId="2" xfId="3" applyNumberFormat="1" applyFont="1" applyFill="1" applyBorder="1" applyAlignment="1">
      <alignment vertical="top" wrapText="1"/>
    </xf>
    <xf numFmtId="0" fontId="35" fillId="0" borderId="2" xfId="3" applyFont="1" applyFill="1" applyBorder="1" applyAlignment="1">
      <alignment vertical="top"/>
    </xf>
    <xf numFmtId="0" fontId="34" fillId="8" borderId="3" xfId="3" applyFont="1" applyFill="1" applyBorder="1"/>
    <xf numFmtId="165" fontId="53" fillId="8" borderId="3" xfId="1" applyNumberFormat="1" applyFont="1" applyFill="1" applyBorder="1" applyAlignment="1">
      <alignment horizontal="center" vertical="top" wrapText="1"/>
    </xf>
    <xf numFmtId="165" fontId="34" fillId="8" borderId="3" xfId="1" applyNumberFormat="1" applyFont="1" applyFill="1" applyBorder="1" applyAlignment="1">
      <alignment horizontal="center" vertical="top"/>
    </xf>
    <xf numFmtId="165" fontId="53" fillId="8" borderId="3" xfId="1" applyNumberFormat="1" applyFont="1" applyFill="1" applyBorder="1" applyAlignment="1">
      <alignment horizontal="center" vertical="top"/>
    </xf>
    <xf numFmtId="165" fontId="53" fillId="8" borderId="3" xfId="1" applyNumberFormat="1" applyFont="1" applyFill="1" applyBorder="1" applyAlignment="1">
      <alignment horizontal="left" vertical="top" wrapText="1"/>
    </xf>
    <xf numFmtId="0" fontId="0" fillId="0" borderId="4" xfId="3" applyFont="1" applyFill="1" applyBorder="1"/>
    <xf numFmtId="0" fontId="0" fillId="0" borderId="3" xfId="3" applyFont="1" applyFill="1" applyBorder="1"/>
    <xf numFmtId="2" fontId="44" fillId="0" borderId="2" xfId="3" applyNumberFormat="1" applyFont="1"/>
    <xf numFmtId="0" fontId="29" fillId="6" borderId="2" xfId="3" applyFont="1" applyFill="1" applyAlignment="1">
      <alignment vertical="top" wrapText="1"/>
    </xf>
    <xf numFmtId="0" fontId="0" fillId="2" borderId="2" xfId="3" applyNumberFormat="1" applyFont="1" applyFill="1"/>
    <xf numFmtId="0" fontId="46" fillId="2" borderId="0" xfId="0" applyNumberFormat="1" applyFont="1" applyFill="1" applyAlignment="1">
      <alignment wrapText="1"/>
    </xf>
    <xf numFmtId="9" fontId="25" fillId="2" borderId="2" xfId="3" applyNumberFormat="1" applyFill="1"/>
    <xf numFmtId="0" fontId="0" fillId="18" borderId="0" xfId="0" applyFill="1"/>
    <xf numFmtId="0" fontId="0" fillId="18" borderId="0" xfId="0" applyFill="1" applyAlignment="1">
      <alignment wrapText="1"/>
    </xf>
    <xf numFmtId="9" fontId="17" fillId="18" borderId="2" xfId="8" applyNumberFormat="1" applyFont="1" applyFill="1" applyBorder="1" applyAlignment="1">
      <alignment vertical="center" wrapText="1"/>
    </xf>
    <xf numFmtId="0" fontId="0" fillId="18" borderId="0" xfId="0" applyFill="1" applyAlignment="1">
      <alignment vertical="top"/>
    </xf>
    <xf numFmtId="0" fontId="46" fillId="6" borderId="0" xfId="0" applyFont="1" applyFill="1" applyAlignment="1">
      <alignment wrapText="1"/>
    </xf>
    <xf numFmtId="0" fontId="48" fillId="26" borderId="6" xfId="0" applyFont="1" applyFill="1" applyBorder="1" applyAlignment="1">
      <alignment horizontal="left" vertical="center" wrapText="1"/>
    </xf>
    <xf numFmtId="0" fontId="49" fillId="26" borderId="7" xfId="0" applyFont="1" applyFill="1" applyBorder="1" applyAlignment="1">
      <alignment horizontal="left" vertical="center" wrapText="1"/>
    </xf>
    <xf numFmtId="0" fontId="49" fillId="26" borderId="8" xfId="0" applyFont="1" applyFill="1" applyBorder="1" applyAlignment="1">
      <alignment horizontal="left" vertical="center" wrapText="1"/>
    </xf>
    <xf numFmtId="0" fontId="31" fillId="6" borderId="0" xfId="0" applyFont="1" applyFill="1" applyAlignment="1">
      <alignment wrapText="1"/>
    </xf>
    <xf numFmtId="0" fontId="31" fillId="2" borderId="0" xfId="0" applyFont="1" applyFill="1" applyAlignment="1">
      <alignment horizontal="center" vertical="center"/>
    </xf>
    <xf numFmtId="0" fontId="14" fillId="0" borderId="2" xfId="8" applyFont="1" applyBorder="1" applyAlignment="1">
      <alignment vertical="top" wrapText="1"/>
    </xf>
    <xf numFmtId="0" fontId="54" fillId="0" borderId="0" xfId="0" applyFont="1" applyFill="1"/>
    <xf numFmtId="0" fontId="49" fillId="0" borderId="2" xfId="0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horizontal="left" vertical="center" wrapText="1" readingOrder="1"/>
    </xf>
    <xf numFmtId="0" fontId="36" fillId="0" borderId="0" xfId="0" applyFont="1"/>
    <xf numFmtId="0" fontId="56" fillId="0" borderId="0" xfId="0" applyFont="1" applyAlignment="1">
      <alignment wrapText="1"/>
    </xf>
    <xf numFmtId="0" fontId="31" fillId="17" borderId="0" xfId="0" applyFont="1" applyFill="1"/>
    <xf numFmtId="0" fontId="31" fillId="27" borderId="0" xfId="0" applyFont="1" applyFill="1"/>
    <xf numFmtId="0" fontId="55" fillId="27" borderId="2" xfId="3" applyFont="1" applyFill="1" applyAlignment="1">
      <alignment vertical="top" wrapText="1"/>
    </xf>
    <xf numFmtId="0" fontId="30" fillId="27" borderId="0" xfId="0" applyFont="1" applyFill="1" applyAlignment="1">
      <alignment vertical="top" wrapText="1"/>
    </xf>
    <xf numFmtId="0" fontId="28" fillId="27" borderId="2" xfId="3" applyFont="1" applyFill="1" applyAlignment="1">
      <alignment vertical="top" wrapText="1"/>
    </xf>
    <xf numFmtId="0" fontId="47" fillId="27" borderId="2" xfId="3" applyFont="1" applyFill="1" applyBorder="1" applyAlignment="1">
      <alignment horizontal="left" vertical="top" wrapText="1"/>
    </xf>
    <xf numFmtId="9" fontId="0" fillId="6" borderId="0" xfId="2" applyFont="1" applyFill="1" applyAlignment="1">
      <alignment wrapText="1"/>
    </xf>
    <xf numFmtId="0" fontId="0" fillId="6" borderId="2" xfId="3" applyFont="1" applyFill="1" applyBorder="1"/>
    <xf numFmtId="1" fontId="0" fillId="6" borderId="0" xfId="2" applyNumberFormat="1" applyFont="1" applyFill="1" applyAlignment="1">
      <alignment wrapText="1"/>
    </xf>
    <xf numFmtId="0" fontId="27" fillId="0" borderId="2" xfId="3" applyFont="1" applyFill="1" applyBorder="1" applyAlignment="1">
      <alignment horizontal="center" vertical="top"/>
    </xf>
    <xf numFmtId="0" fontId="27" fillId="0" borderId="2" xfId="3" applyFont="1" applyFill="1" applyBorder="1" applyAlignment="1">
      <alignment horizontal="left" vertical="top"/>
    </xf>
    <xf numFmtId="0" fontId="0" fillId="8" borderId="2" xfId="3" applyFont="1" applyFill="1" applyBorder="1"/>
    <xf numFmtId="164" fontId="0" fillId="0" borderId="2" xfId="1" applyNumberFormat="1" applyFont="1" applyFill="1" applyBorder="1" applyAlignment="1">
      <alignment horizontal="center"/>
    </xf>
    <xf numFmtId="164" fontId="34" fillId="8" borderId="3" xfId="1" applyNumberFormat="1" applyFont="1" applyFill="1" applyBorder="1" applyAlignment="1">
      <alignment horizontal="center" vertical="top"/>
    </xf>
    <xf numFmtId="0" fontId="58" fillId="0" borderId="2" xfId="3" applyFont="1"/>
    <xf numFmtId="164" fontId="58" fillId="0" borderId="2" xfId="6" applyNumberFormat="1" applyFont="1" applyBorder="1"/>
    <xf numFmtId="0" fontId="58" fillId="0" borderId="2" xfId="3" applyFont="1" applyFill="1"/>
    <xf numFmtId="43" fontId="31" fillId="0" borderId="2" xfId="3" applyNumberFormat="1" applyFont="1"/>
    <xf numFmtId="0" fontId="59" fillId="0" borderId="2" xfId="3" applyFont="1" applyFill="1" applyBorder="1" applyAlignment="1">
      <alignment horizontal="left" vertical="top"/>
    </xf>
    <xf numFmtId="0" fontId="59" fillId="0" borderId="2" xfId="3" applyFont="1" applyFill="1" applyBorder="1" applyAlignment="1">
      <alignment horizontal="center" vertical="top"/>
    </xf>
    <xf numFmtId="1" fontId="25" fillId="0" borderId="2" xfId="3" applyNumberFormat="1" applyBorder="1" applyAlignment="1">
      <alignment wrapText="1"/>
    </xf>
    <xf numFmtId="1" fontId="0" fillId="0" borderId="2" xfId="3" applyNumberFormat="1" applyFont="1" applyBorder="1"/>
    <xf numFmtId="1" fontId="25" fillId="0" borderId="2" xfId="3" applyNumberFormat="1" applyFill="1" applyBorder="1"/>
    <xf numFmtId="1" fontId="25" fillId="0" borderId="2" xfId="1" applyNumberFormat="1" applyBorder="1"/>
    <xf numFmtId="1" fontId="25" fillId="0" borderId="5" xfId="3" applyNumberFormat="1" applyBorder="1"/>
    <xf numFmtId="1" fontId="31" fillId="0" borderId="2" xfId="3" applyNumberFormat="1" applyFont="1" applyFill="1" applyBorder="1"/>
    <xf numFmtId="2" fontId="25" fillId="0" borderId="2" xfId="2" applyNumberFormat="1" applyBorder="1"/>
    <xf numFmtId="165" fontId="25" fillId="0" borderId="5" xfId="1" applyNumberFormat="1" applyFill="1" applyBorder="1"/>
    <xf numFmtId="1" fontId="36" fillId="0" borderId="2" xfId="1" applyNumberFormat="1" applyFont="1" applyBorder="1"/>
    <xf numFmtId="43" fontId="40" fillId="0" borderId="2" xfId="3" applyNumberFormat="1" applyFont="1" applyBorder="1"/>
    <xf numFmtId="1" fontId="35" fillId="0" borderId="2" xfId="8" applyNumberFormat="1" applyFont="1" applyFill="1" applyBorder="1" applyAlignment="1">
      <alignment horizontal="right" vertical="center" wrapText="1"/>
    </xf>
    <xf numFmtId="0" fontId="12" fillId="0" borderId="2" xfId="8" applyFont="1" applyBorder="1" applyAlignment="1">
      <alignment vertical="top" wrapText="1"/>
    </xf>
    <xf numFmtId="0" fontId="38" fillId="0" borderId="2" xfId="8" applyFont="1" applyBorder="1" applyAlignment="1">
      <alignment vertical="center" wrapText="1"/>
    </xf>
    <xf numFmtId="0" fontId="58" fillId="0" borderId="2" xfId="3" applyFont="1" applyFill="1" applyBorder="1"/>
    <xf numFmtId="0" fontId="57" fillId="0" borderId="2" xfId="8" applyFont="1" applyBorder="1" applyAlignment="1">
      <alignment horizontal="right" vertical="center" wrapText="1"/>
    </xf>
    <xf numFmtId="0" fontId="57" fillId="0" borderId="2" xfId="8" applyFont="1" applyBorder="1"/>
    <xf numFmtId="0" fontId="31" fillId="0" borderId="2" xfId="1" applyNumberFormat="1" applyFont="1" applyFill="1" applyBorder="1"/>
    <xf numFmtId="0" fontId="57" fillId="0" borderId="2" xfId="8" applyFont="1" applyBorder="1" applyAlignment="1">
      <alignment vertical="center" wrapText="1"/>
    </xf>
    <xf numFmtId="168" fontId="0" fillId="6" borderId="0" xfId="2" applyNumberFormat="1" applyFont="1" applyFill="1" applyAlignment="1">
      <alignment wrapText="1"/>
    </xf>
    <xf numFmtId="166" fontId="0" fillId="0" borderId="0" xfId="0" applyNumberFormat="1"/>
    <xf numFmtId="9" fontId="0" fillId="6" borderId="0" xfId="2" applyNumberFormat="1" applyFont="1" applyFill="1" applyAlignment="1">
      <alignment wrapText="1"/>
    </xf>
    <xf numFmtId="0" fontId="36" fillId="0" borderId="2" xfId="3" applyFont="1" applyFill="1"/>
    <xf numFmtId="0" fontId="31" fillId="6" borderId="2" xfId="3" applyFont="1" applyFill="1" applyBorder="1"/>
    <xf numFmtId="0" fontId="27" fillId="0" borderId="2" xfId="3" applyFont="1" applyFill="1" applyBorder="1" applyAlignment="1">
      <alignment horizontal="center" vertical="top"/>
    </xf>
    <xf numFmtId="0" fontId="27" fillId="0" borderId="2" xfId="3" applyFont="1" applyFill="1" applyBorder="1" applyAlignment="1">
      <alignment horizontal="left" vertical="top"/>
    </xf>
    <xf numFmtId="0" fontId="27" fillId="0" borderId="2" xfId="3" applyFont="1" applyFill="1" applyBorder="1" applyAlignment="1">
      <alignment horizontal="left" vertical="top"/>
    </xf>
    <xf numFmtId="0" fontId="27" fillId="0" borderId="2" xfId="3" applyFont="1" applyFill="1" applyBorder="1" applyAlignment="1">
      <alignment horizontal="center" vertical="top"/>
    </xf>
    <xf numFmtId="0" fontId="27" fillId="0" borderId="2" xfId="3" applyFont="1" applyFill="1" applyBorder="1" applyAlignment="1">
      <alignment horizontal="left" vertical="top" wrapText="1"/>
    </xf>
    <xf numFmtId="9" fontId="61" fillId="18" borderId="0" xfId="0" applyNumberFormat="1" applyFont="1" applyFill="1" applyAlignment="1">
      <alignment wrapText="1"/>
    </xf>
    <xf numFmtId="165" fontId="32" fillId="0" borderId="0" xfId="0" applyNumberFormat="1" applyFont="1"/>
    <xf numFmtId="0" fontId="11" fillId="0" borderId="2" xfId="8" applyFont="1" applyBorder="1" applyAlignment="1">
      <alignment vertical="top" wrapText="1"/>
    </xf>
    <xf numFmtId="0" fontId="34" fillId="8" borderId="3" xfId="3" applyFont="1" applyFill="1" applyBorder="1" applyAlignment="1">
      <alignment vertical="top" wrapText="1"/>
    </xf>
    <xf numFmtId="0" fontId="0" fillId="0" borderId="2" xfId="3" applyFont="1" applyFill="1" applyAlignment="1">
      <alignment wrapText="1"/>
    </xf>
    <xf numFmtId="0" fontId="32" fillId="0" borderId="0" xfId="0" applyFont="1" applyAlignment="1">
      <alignment wrapText="1"/>
    </xf>
    <xf numFmtId="0" fontId="32" fillId="0" borderId="2" xfId="3" applyFont="1" applyFill="1" applyAlignment="1">
      <alignment wrapText="1"/>
    </xf>
    <xf numFmtId="0" fontId="44" fillId="0" borderId="2" xfId="3" applyFont="1" applyAlignment="1">
      <alignment wrapText="1"/>
    </xf>
    <xf numFmtId="165" fontId="0" fillId="4" borderId="2" xfId="1" applyNumberFormat="1" applyFont="1" applyFill="1" applyBorder="1" applyAlignment="1">
      <alignment wrapText="1"/>
    </xf>
    <xf numFmtId="0" fontId="31" fillId="0" borderId="2" xfId="3" applyFont="1" applyFill="1" applyAlignment="1">
      <alignment wrapText="1"/>
    </xf>
    <xf numFmtId="0" fontId="32" fillId="0" borderId="2" xfId="3" applyFont="1" applyAlignment="1">
      <alignment wrapText="1"/>
    </xf>
    <xf numFmtId="0" fontId="58" fillId="0" borderId="2" xfId="3" applyFont="1" applyAlignment="1">
      <alignment wrapText="1"/>
    </xf>
    <xf numFmtId="0" fontId="10" fillId="0" borderId="2" xfId="8" applyFont="1" applyBorder="1" applyAlignment="1">
      <alignment vertical="top" wrapText="1"/>
    </xf>
    <xf numFmtId="9" fontId="31" fillId="6" borderId="0" xfId="2" applyFont="1" applyFill="1" applyAlignment="1">
      <alignment wrapText="1"/>
    </xf>
    <xf numFmtId="0" fontId="24" fillId="12" borderId="2" xfId="3" applyFont="1" applyFill="1" applyBorder="1" applyAlignment="1">
      <alignment horizontal="left" vertical="top"/>
    </xf>
    <xf numFmtId="0" fontId="63" fillId="9" borderId="2" xfId="3" applyFont="1" applyFill="1" applyBorder="1" applyAlignment="1">
      <alignment horizontal="left" vertical="top"/>
    </xf>
    <xf numFmtId="0" fontId="45" fillId="9" borderId="2" xfId="3" applyFont="1" applyFill="1" applyBorder="1" applyAlignment="1">
      <alignment vertical="top"/>
    </xf>
    <xf numFmtId="0" fontId="62" fillId="9" borderId="2" xfId="3" applyFont="1" applyFill="1" applyBorder="1" applyAlignment="1">
      <alignment vertical="top"/>
    </xf>
    <xf numFmtId="9" fontId="62" fillId="9" borderId="2" xfId="2" applyFont="1" applyFill="1" applyBorder="1" applyAlignment="1">
      <alignment vertical="top"/>
    </xf>
    <xf numFmtId="0" fontId="31" fillId="12" borderId="2" xfId="3" applyFont="1" applyFill="1" applyBorder="1" applyAlignment="1">
      <alignment vertical="top"/>
    </xf>
    <xf numFmtId="0" fontId="25" fillId="12" borderId="2" xfId="3" applyFill="1" applyBorder="1" applyAlignment="1">
      <alignment vertical="top"/>
    </xf>
    <xf numFmtId="0" fontId="25" fillId="12" borderId="5" xfId="3" applyFill="1" applyBorder="1" applyAlignment="1">
      <alignment vertical="top"/>
    </xf>
    <xf numFmtId="0" fontId="0" fillId="12" borderId="2" xfId="3" applyFont="1" applyFill="1" applyBorder="1" applyAlignment="1">
      <alignment vertical="top"/>
    </xf>
    <xf numFmtId="9" fontId="62" fillId="9" borderId="2" xfId="3" applyNumberFormat="1" applyFont="1" applyFill="1" applyBorder="1" applyAlignment="1">
      <alignment vertical="top"/>
    </xf>
    <xf numFmtId="164" fontId="62" fillId="9" borderId="2" xfId="1" applyNumberFormat="1" applyFont="1" applyFill="1" applyBorder="1" applyAlignment="1">
      <alignment vertical="top"/>
    </xf>
    <xf numFmtId="165" fontId="62" fillId="9" borderId="2" xfId="1" applyNumberFormat="1" applyFont="1" applyFill="1" applyBorder="1" applyAlignment="1">
      <alignment vertical="top"/>
    </xf>
    <xf numFmtId="0" fontId="31" fillId="8" borderId="0" xfId="0" applyFont="1" applyFill="1"/>
    <xf numFmtId="0" fontId="0" fillId="8" borderId="0" xfId="0" applyFill="1"/>
    <xf numFmtId="16" fontId="0" fillId="8" borderId="2" xfId="3" applyNumberFormat="1" applyFont="1" applyFill="1" applyBorder="1"/>
    <xf numFmtId="9" fontId="25" fillId="7" borderId="5" xfId="2" applyFill="1" applyBorder="1"/>
    <xf numFmtId="9" fontId="25" fillId="3" borderId="5" xfId="2" applyFill="1" applyBorder="1"/>
    <xf numFmtId="9" fontId="18" fillId="3" borderId="5" xfId="2" applyFont="1" applyFill="1" applyBorder="1"/>
    <xf numFmtId="9" fontId="18" fillId="0" borderId="5" xfId="2" applyFont="1" applyBorder="1"/>
    <xf numFmtId="9" fontId="25" fillId="9" borderId="5" xfId="2" applyFill="1" applyBorder="1"/>
    <xf numFmtId="9" fontId="25" fillId="19" borderId="5" xfId="2" applyFill="1" applyBorder="1"/>
    <xf numFmtId="9" fontId="25" fillId="24" borderId="5" xfId="2" applyFill="1" applyBorder="1"/>
    <xf numFmtId="9" fontId="25" fillId="23" borderId="5" xfId="2" applyFill="1" applyBorder="1"/>
    <xf numFmtId="9" fontId="25" fillId="15" borderId="5" xfId="2" applyFill="1" applyBorder="1"/>
    <xf numFmtId="9" fontId="25" fillId="0" borderId="5" xfId="2" applyFill="1" applyBorder="1"/>
    <xf numFmtId="9" fontId="25" fillId="18" borderId="5" xfId="2" applyFill="1" applyBorder="1"/>
    <xf numFmtId="1" fontId="25" fillId="0" borderId="5" xfId="2" applyNumberFormat="1" applyBorder="1"/>
    <xf numFmtId="9" fontId="31" fillId="0" borderId="5" xfId="2" applyFont="1" applyBorder="1"/>
    <xf numFmtId="0" fontId="0" fillId="29" borderId="0" xfId="0" applyFill="1"/>
    <xf numFmtId="0" fontId="25" fillId="29" borderId="2" xfId="3" applyFill="1" applyBorder="1"/>
    <xf numFmtId="165" fontId="25" fillId="29" borderId="2" xfId="1" applyNumberFormat="1" applyFill="1" applyBorder="1"/>
    <xf numFmtId="165" fontId="25" fillId="29" borderId="5" xfId="1" applyNumberFormat="1" applyFill="1" applyBorder="1"/>
    <xf numFmtId="1" fontId="25" fillId="29" borderId="2" xfId="2" applyNumberFormat="1" applyFill="1" applyBorder="1"/>
    <xf numFmtId="9" fontId="25" fillId="29" borderId="2" xfId="2" applyFill="1" applyBorder="1"/>
    <xf numFmtId="9" fontId="0" fillId="29" borderId="5" xfId="2" applyFont="1" applyFill="1" applyBorder="1"/>
    <xf numFmtId="0" fontId="48" fillId="29" borderId="0" xfId="0" applyFont="1" applyFill="1" applyAlignment="1">
      <alignment wrapText="1"/>
    </xf>
    <xf numFmtId="0" fontId="28" fillId="0" borderId="9" xfId="3" applyFont="1" applyFill="1" applyBorder="1"/>
    <xf numFmtId="0" fontId="28" fillId="0" borderId="10" xfId="3" applyFont="1" applyFill="1" applyBorder="1" applyAlignment="1">
      <alignment vertical="top"/>
    </xf>
    <xf numFmtId="9" fontId="31" fillId="18" borderId="2" xfId="2" applyFont="1" applyFill="1" applyBorder="1"/>
    <xf numFmtId="0" fontId="31" fillId="22" borderId="0" xfId="0" applyFont="1" applyFill="1" applyAlignment="1">
      <alignment wrapText="1"/>
    </xf>
    <xf numFmtId="0" fontId="31" fillId="22" borderId="0" xfId="0" applyFont="1" applyFill="1"/>
    <xf numFmtId="0" fontId="31" fillId="22" borderId="0" xfId="0" applyFont="1" applyFill="1" applyAlignment="1">
      <alignment vertical="top"/>
    </xf>
    <xf numFmtId="0" fontId="31" fillId="18" borderId="0" xfId="0" applyFont="1" applyFill="1" applyAlignment="1">
      <alignment wrapText="1"/>
    </xf>
    <xf numFmtId="0" fontId="31" fillId="18" borderId="0" xfId="0" applyFont="1" applyFill="1"/>
    <xf numFmtId="0" fontId="31" fillId="18" borderId="0" xfId="0" applyFont="1" applyFill="1" applyAlignment="1">
      <alignment vertical="top"/>
    </xf>
    <xf numFmtId="0" fontId="62" fillId="12" borderId="2" xfId="3" applyFont="1" applyFill="1" applyBorder="1" applyAlignment="1">
      <alignment vertical="top"/>
    </xf>
    <xf numFmtId="9" fontId="62" fillId="12" borderId="2" xfId="3" applyNumberFormat="1" applyFont="1" applyFill="1" applyBorder="1" applyAlignment="1">
      <alignment vertical="top"/>
    </xf>
    <xf numFmtId="164" fontId="62" fillId="12" borderId="2" xfId="1" applyNumberFormat="1" applyFont="1" applyFill="1" applyBorder="1" applyAlignment="1">
      <alignment vertical="top"/>
    </xf>
    <xf numFmtId="165" fontId="62" fillId="12" borderId="2" xfId="1" applyNumberFormat="1" applyFont="1" applyFill="1" applyBorder="1" applyAlignment="1">
      <alignment vertical="top"/>
    </xf>
    <xf numFmtId="164" fontId="0" fillId="18" borderId="2" xfId="1" applyNumberFormat="1" applyFont="1" applyFill="1" applyBorder="1"/>
    <xf numFmtId="164" fontId="25" fillId="18" borderId="2" xfId="1" applyNumberFormat="1" applyFill="1" applyBorder="1"/>
    <xf numFmtId="9" fontId="0" fillId="0" borderId="0" xfId="2" applyFont="1" applyFill="1" applyAlignment="1">
      <alignment wrapText="1"/>
    </xf>
    <xf numFmtId="0" fontId="0" fillId="5" borderId="0" xfId="0" applyFill="1"/>
    <xf numFmtId="9" fontId="31" fillId="5" borderId="0" xfId="2" applyFont="1" applyFill="1" applyAlignment="1">
      <alignment wrapText="1"/>
    </xf>
    <xf numFmtId="9" fontId="0" fillId="5" borderId="0" xfId="2" applyFont="1" applyFill="1" applyAlignment="1">
      <alignment wrapText="1"/>
    </xf>
    <xf numFmtId="1" fontId="0" fillId="5" borderId="0" xfId="2" applyNumberFormat="1" applyFont="1" applyFill="1" applyAlignment="1">
      <alignment wrapText="1"/>
    </xf>
    <xf numFmtId="0" fontId="0" fillId="28" borderId="0" xfId="0" applyFill="1"/>
    <xf numFmtId="9" fontId="0" fillId="28" borderId="0" xfId="0" applyNumberFormat="1" applyFill="1"/>
    <xf numFmtId="165" fontId="0" fillId="28" borderId="0" xfId="1" applyNumberFormat="1" applyFont="1" applyFill="1"/>
    <xf numFmtId="9" fontId="0" fillId="28" borderId="0" xfId="2" applyFont="1" applyFill="1" applyAlignment="1">
      <alignment wrapText="1"/>
    </xf>
    <xf numFmtId="164" fontId="31" fillId="28" borderId="0" xfId="1" applyNumberFormat="1" applyFont="1" applyFill="1" applyAlignment="1">
      <alignment wrapText="1"/>
    </xf>
    <xf numFmtId="0" fontId="0" fillId="30" borderId="0" xfId="0" applyFill="1" applyAlignment="1">
      <alignment vertical="top"/>
    </xf>
    <xf numFmtId="0" fontId="0" fillId="30" borderId="0" xfId="0" applyFill="1"/>
    <xf numFmtId="0" fontId="31" fillId="4" borderId="0" xfId="0" applyFont="1" applyFill="1"/>
    <xf numFmtId="0" fontId="31" fillId="5" borderId="0" xfId="0" applyFont="1" applyFill="1"/>
    <xf numFmtId="0" fontId="31" fillId="31" borderId="0" xfId="0" applyFont="1" applyFill="1"/>
    <xf numFmtId="0" fontId="29" fillId="0" borderId="2" xfId="3" applyFont="1" applyFill="1" applyAlignment="1">
      <alignment horizontal="left" vertical="top" wrapText="1"/>
    </xf>
    <xf numFmtId="0" fontId="32" fillId="0" borderId="2" xfId="3" applyFont="1" applyFill="1" applyBorder="1" applyAlignment="1">
      <alignment wrapText="1"/>
    </xf>
    <xf numFmtId="0" fontId="30" fillId="17" borderId="2" xfId="3" applyFont="1" applyFill="1" applyBorder="1"/>
    <xf numFmtId="0" fontId="60" fillId="0" borderId="0" xfId="0" applyFont="1"/>
    <xf numFmtId="43" fontId="48" fillId="27" borderId="0" xfId="0" applyNumberFormat="1" applyFont="1" applyFill="1" applyAlignment="1">
      <alignment wrapText="1"/>
    </xf>
    <xf numFmtId="0" fontId="31" fillId="0" borderId="0" xfId="0" applyFont="1" applyFill="1" applyAlignment="1">
      <alignment vertical="top" wrapText="1"/>
    </xf>
    <xf numFmtId="0" fontId="31" fillId="27" borderId="0" xfId="0" applyFont="1" applyFill="1" applyAlignment="1"/>
    <xf numFmtId="0" fontId="30" fillId="0" borderId="2" xfId="3" applyFont="1" applyFill="1" applyBorder="1"/>
    <xf numFmtId="0" fontId="30" fillId="2" borderId="2" xfId="3" applyFont="1" applyFill="1" applyBorder="1"/>
    <xf numFmtId="0" fontId="30" fillId="15" borderId="2" xfId="3" applyFont="1" applyFill="1" applyBorder="1"/>
    <xf numFmtId="0" fontId="0" fillId="15" borderId="0" xfId="0" applyFill="1"/>
    <xf numFmtId="0" fontId="31" fillId="15" borderId="2" xfId="3" applyFont="1" applyFill="1" applyBorder="1"/>
    <xf numFmtId="0" fontId="46" fillId="15" borderId="0" xfId="0" applyFont="1" applyFill="1" applyAlignment="1">
      <alignment wrapText="1"/>
    </xf>
    <xf numFmtId="9" fontId="0" fillId="15" borderId="2" xfId="11" applyFont="1" applyFill="1" applyAlignment="1">
      <alignment wrapText="1"/>
    </xf>
    <xf numFmtId="0" fontId="0" fillId="15" borderId="2" xfId="3" applyFont="1" applyFill="1" applyBorder="1"/>
    <xf numFmtId="43" fontId="46" fillId="0" borderId="0" xfId="0" applyNumberFormat="1" applyFont="1" applyFill="1" applyAlignment="1">
      <alignment wrapText="1"/>
    </xf>
    <xf numFmtId="43" fontId="0" fillId="0" borderId="0" xfId="0" applyNumberFormat="1" applyFill="1"/>
    <xf numFmtId="164" fontId="0" fillId="0" borderId="0" xfId="0" applyNumberFormat="1" applyFill="1" applyAlignment="1">
      <alignment wrapText="1"/>
    </xf>
    <xf numFmtId="0" fontId="32" fillId="0" borderId="0" xfId="0" applyFont="1" applyFill="1"/>
    <xf numFmtId="164" fontId="0" fillId="0" borderId="0" xfId="0" applyNumberFormat="1" applyFill="1"/>
    <xf numFmtId="0" fontId="64" fillId="2" borderId="2" xfId="3" applyFont="1" applyFill="1" applyBorder="1"/>
    <xf numFmtId="0" fontId="47" fillId="0" borderId="2" xfId="3" applyFont="1" applyFill="1" applyBorder="1" applyAlignment="1">
      <alignment horizontal="left" vertical="top" wrapText="1"/>
    </xf>
    <xf numFmtId="165" fontId="46" fillId="0" borderId="0" xfId="1" applyNumberFormat="1" applyFont="1" applyFill="1" applyAlignment="1">
      <alignment wrapText="1"/>
    </xf>
    <xf numFmtId="0" fontId="48" fillId="15" borderId="0" xfId="0" applyFont="1" applyFill="1" applyAlignment="1">
      <alignment wrapText="1"/>
    </xf>
    <xf numFmtId="1" fontId="0" fillId="15" borderId="0" xfId="0" applyNumberFormat="1" applyFill="1" applyAlignment="1">
      <alignment wrapText="1"/>
    </xf>
    <xf numFmtId="0" fontId="31" fillId="15" borderId="0" xfId="0" applyFont="1" applyFill="1" applyAlignment="1">
      <alignment wrapText="1"/>
    </xf>
    <xf numFmtId="164" fontId="25" fillId="0" borderId="2" xfId="1" applyNumberFormat="1" applyBorder="1" applyAlignment="1">
      <alignment wrapText="1"/>
    </xf>
    <xf numFmtId="0" fontId="25" fillId="0" borderId="2" xfId="3" applyFill="1" applyAlignment="1">
      <alignment wrapText="1"/>
    </xf>
    <xf numFmtId="43" fontId="25" fillId="0" borderId="2" xfId="3" applyNumberFormat="1" applyAlignment="1">
      <alignment wrapText="1"/>
    </xf>
    <xf numFmtId="0" fontId="58" fillId="0" borderId="2" xfId="3" applyFont="1" applyFill="1" applyAlignment="1">
      <alignment wrapText="1"/>
    </xf>
    <xf numFmtId="165" fontId="25" fillId="0" borderId="2" xfId="3" applyNumberFormat="1" applyFill="1" applyBorder="1"/>
    <xf numFmtId="165" fontId="25" fillId="0" borderId="2" xfId="1" applyNumberFormat="1" applyFont="1" applyFill="1" applyBorder="1"/>
    <xf numFmtId="165" fontId="40" fillId="0" borderId="2" xfId="1" applyNumberFormat="1" applyFont="1" applyFill="1" applyBorder="1"/>
    <xf numFmtId="9" fontId="65" fillId="0" borderId="2" xfId="3" applyNumberFormat="1" applyFont="1" applyBorder="1"/>
    <xf numFmtId="9" fontId="48" fillId="20" borderId="0" xfId="0" applyNumberFormat="1" applyFont="1" applyFill="1" applyAlignment="1">
      <alignment wrapText="1"/>
    </xf>
    <xf numFmtId="0" fontId="36" fillId="2" borderId="0" xfId="0" applyFont="1" applyFill="1"/>
    <xf numFmtId="166" fontId="36" fillId="0" borderId="0" xfId="0" applyNumberFormat="1" applyFont="1" applyFill="1"/>
    <xf numFmtId="9" fontId="25" fillId="0" borderId="2" xfId="2" applyBorder="1" applyAlignment="1">
      <alignment wrapText="1"/>
    </xf>
    <xf numFmtId="43" fontId="25" fillId="0" borderId="2" xfId="1" applyBorder="1" applyAlignment="1">
      <alignment wrapText="1"/>
    </xf>
    <xf numFmtId="43" fontId="0" fillId="0" borderId="2" xfId="1" applyFont="1" applyBorder="1" applyAlignment="1">
      <alignment wrapText="1"/>
    </xf>
    <xf numFmtId="0" fontId="29" fillId="0" borderId="2" xfId="3" applyFont="1"/>
    <xf numFmtId="0" fontId="29" fillId="0" borderId="2" xfId="3" applyFont="1" applyAlignment="1">
      <alignment vertical="top"/>
    </xf>
    <xf numFmtId="43" fontId="28" fillId="6" borderId="2" xfId="6" applyFont="1" applyFill="1" applyAlignment="1">
      <alignment horizontal="center" vertical="top"/>
    </xf>
    <xf numFmtId="43" fontId="28" fillId="6" borderId="2" xfId="6" applyFont="1" applyFill="1" applyAlignment="1">
      <alignment vertical="top"/>
    </xf>
    <xf numFmtId="164" fontId="28" fillId="6" borderId="2" xfId="6" applyNumberFormat="1" applyFont="1" applyFill="1" applyAlignment="1">
      <alignment vertical="top"/>
    </xf>
    <xf numFmtId="164" fontId="29" fillId="0" borderId="2" xfId="6" applyNumberFormat="1" applyFont="1" applyFill="1" applyAlignment="1">
      <alignment vertical="top"/>
    </xf>
    <xf numFmtId="2" fontId="29" fillId="0" borderId="2" xfId="6" applyNumberFormat="1" applyFont="1" applyAlignment="1">
      <alignment vertical="top"/>
    </xf>
    <xf numFmtId="12" fontId="29" fillId="0" borderId="2" xfId="3" applyNumberFormat="1" applyFont="1" applyAlignment="1">
      <alignment vertical="top"/>
    </xf>
    <xf numFmtId="0" fontId="29" fillId="0" borderId="2" xfId="3" applyFont="1" applyFill="1" applyBorder="1" applyAlignment="1">
      <alignment horizontal="left" vertical="top"/>
    </xf>
    <xf numFmtId="0" fontId="28" fillId="17" borderId="2" xfId="3" applyFont="1" applyFill="1" applyAlignment="1">
      <alignment vertical="top"/>
    </xf>
    <xf numFmtId="0" fontId="29" fillId="17" borderId="2" xfId="3" applyFont="1" applyFill="1" applyAlignment="1">
      <alignment vertical="top"/>
    </xf>
    <xf numFmtId="1" fontId="29" fillId="0" borderId="2" xfId="3" applyNumberFormat="1" applyFont="1" applyFill="1" applyAlignment="1">
      <alignment vertical="top"/>
    </xf>
    <xf numFmtId="0" fontId="29" fillId="0" borderId="2" xfId="3" applyFont="1" applyBorder="1" applyAlignment="1">
      <alignment horizontal="left" vertical="top" wrapText="1"/>
    </xf>
    <xf numFmtId="0" fontId="29" fillId="0" borderId="2" xfId="3" applyFont="1" applyBorder="1" applyAlignment="1">
      <alignment horizontal="left" vertical="top"/>
    </xf>
    <xf numFmtId="0" fontId="29" fillId="0" borderId="2" xfId="3" applyFont="1" applyBorder="1" applyAlignment="1">
      <alignment horizontal="center" vertical="top"/>
    </xf>
    <xf numFmtId="0" fontId="28" fillId="16" borderId="2" xfId="9" applyFont="1" applyFill="1" applyAlignment="1">
      <alignment vertical="top"/>
    </xf>
    <xf numFmtId="0" fontId="29" fillId="0" borderId="2" xfId="9" applyFont="1" applyAlignment="1">
      <alignment vertical="top"/>
    </xf>
    <xf numFmtId="0" fontId="28" fillId="0" borderId="1" xfId="3" applyFont="1" applyBorder="1" applyAlignment="1">
      <alignment horizontal="left" vertical="top"/>
    </xf>
    <xf numFmtId="0" fontId="28" fillId="0" borderId="11" xfId="3" applyFont="1" applyBorder="1" applyAlignment="1">
      <alignment horizontal="center" vertical="top" wrapText="1"/>
    </xf>
    <xf numFmtId="0" fontId="28" fillId="5" borderId="2" xfId="9" applyFont="1" applyFill="1" applyAlignment="1">
      <alignment vertical="top"/>
    </xf>
    <xf numFmtId="0" fontId="29" fillId="5" borderId="2" xfId="9" applyFont="1" applyFill="1" applyAlignment="1">
      <alignment vertical="top"/>
    </xf>
    <xf numFmtId="0" fontId="29" fillId="5" borderId="2" xfId="9" applyFont="1" applyFill="1" applyAlignment="1">
      <alignment horizontal="left" vertical="top" wrapText="1" readingOrder="1"/>
    </xf>
    <xf numFmtId="0" fontId="29" fillId="5" borderId="2" xfId="9" applyFont="1" applyFill="1"/>
    <xf numFmtId="0" fontId="29" fillId="0" borderId="1" xfId="3" applyFont="1" applyBorder="1" applyAlignment="1">
      <alignment horizontal="left" vertical="top"/>
    </xf>
    <xf numFmtId="0" fontId="28" fillId="0" borderId="1" xfId="3" applyFont="1" applyBorder="1" applyAlignment="1">
      <alignment horizontal="center" vertical="top"/>
    </xf>
    <xf numFmtId="0" fontId="29" fillId="0" borderId="1" xfId="3" applyFont="1" applyBorder="1" applyAlignment="1">
      <alignment horizontal="center" vertical="top"/>
    </xf>
    <xf numFmtId="0" fontId="29" fillId="0" borderId="2" xfId="3" applyFont="1" applyFill="1" applyBorder="1" applyAlignment="1">
      <alignment horizontal="left" vertical="top" wrapText="1"/>
    </xf>
    <xf numFmtId="0" fontId="28" fillId="0" borderId="1" xfId="3" applyFont="1" applyBorder="1" applyAlignment="1">
      <alignment horizontal="center" vertical="top" wrapText="1"/>
    </xf>
    <xf numFmtId="0" fontId="28" fillId="0" borderId="11" xfId="3" applyFont="1" applyBorder="1" applyAlignment="1">
      <alignment horizontal="left" vertical="top"/>
    </xf>
    <xf numFmtId="0" fontId="29" fillId="0" borderId="1" xfId="3" applyFont="1" applyBorder="1" applyAlignment="1">
      <alignment horizontal="left" vertical="top" wrapText="1"/>
    </xf>
    <xf numFmtId="16" fontId="29" fillId="0" borderId="2" xfId="3" applyNumberFormat="1" applyFont="1" applyFill="1" applyAlignment="1">
      <alignment vertical="top"/>
    </xf>
    <xf numFmtId="0" fontId="29" fillId="2" borderId="2" xfId="3" applyFont="1" applyFill="1" applyAlignment="1">
      <alignment horizontal="left" vertical="top" wrapText="1" readingOrder="1"/>
    </xf>
    <xf numFmtId="0" fontId="28" fillId="25" borderId="2" xfId="3" applyFont="1" applyFill="1" applyAlignment="1">
      <alignment vertical="top"/>
    </xf>
    <xf numFmtId="0" fontId="29" fillId="25" borderId="2" xfId="3" applyFont="1" applyFill="1" applyAlignment="1">
      <alignment horizontal="left" vertical="top" wrapText="1" readingOrder="1"/>
    </xf>
    <xf numFmtId="0" fontId="29" fillId="2" borderId="2" xfId="3" applyFont="1" applyFill="1" applyAlignment="1">
      <alignment vertical="top" wrapText="1"/>
    </xf>
    <xf numFmtId="0" fontId="29" fillId="0" borderId="2" xfId="3" applyFont="1" applyFill="1" applyAlignment="1">
      <alignment horizontal="left" vertical="top" wrapText="1" readingOrder="1"/>
    </xf>
    <xf numFmtId="0" fontId="29" fillId="0" borderId="2" xfId="3" applyFont="1" applyAlignment="1">
      <alignment horizontal="left" vertical="top" wrapText="1" readingOrder="1"/>
    </xf>
    <xf numFmtId="0" fontId="29" fillId="0" borderId="2" xfId="3" applyFont="1" applyAlignment="1">
      <alignment vertical="top" wrapText="1" readingOrder="1"/>
    </xf>
    <xf numFmtId="0" fontId="28" fillId="0" borderId="2" xfId="3" applyFont="1" applyFill="1" applyAlignment="1">
      <alignment wrapText="1"/>
    </xf>
    <xf numFmtId="0" fontId="29" fillId="0" borderId="2" xfId="3" applyFont="1" applyAlignment="1">
      <alignment wrapText="1"/>
    </xf>
    <xf numFmtId="0" fontId="29" fillId="0" borderId="2" xfId="3" applyFont="1" applyAlignment="1"/>
    <xf numFmtId="0" fontId="28" fillId="17" borderId="2" xfId="3" applyFont="1" applyFill="1" applyAlignment="1">
      <alignment wrapText="1"/>
    </xf>
    <xf numFmtId="0" fontId="29" fillId="0" borderId="2" xfId="3" applyFont="1" applyFill="1" applyAlignment="1">
      <alignment wrapText="1"/>
    </xf>
    <xf numFmtId="0" fontId="66" fillId="0" borderId="2" xfId="3" applyFont="1" applyFill="1" applyAlignment="1">
      <alignment wrapText="1"/>
    </xf>
    <xf numFmtId="0" fontId="67" fillId="6" borderId="2" xfId="3" applyFont="1" applyFill="1" applyAlignment="1">
      <alignment vertical="top"/>
    </xf>
    <xf numFmtId="165" fontId="67" fillId="9" borderId="2" xfId="6" applyNumberFormat="1" applyFont="1" applyFill="1"/>
    <xf numFmtId="165" fontId="67" fillId="6" borderId="2" xfId="3" applyNumberFormat="1" applyFont="1" applyFill="1" applyAlignment="1">
      <alignment wrapText="1"/>
    </xf>
    <xf numFmtId="0" fontId="28" fillId="0" borderId="2" xfId="3" applyFont="1" applyFill="1"/>
    <xf numFmtId="9" fontId="48" fillId="6" borderId="0" xfId="0" applyNumberFormat="1" applyFont="1" applyFill="1" applyAlignment="1">
      <alignment wrapText="1"/>
    </xf>
    <xf numFmtId="0" fontId="31" fillId="0" borderId="0" xfId="0" applyFont="1" applyAlignment="1">
      <alignment vertical="top"/>
    </xf>
    <xf numFmtId="166" fontId="25" fillId="0" borderId="2" xfId="3" applyNumberFormat="1" applyFill="1"/>
    <xf numFmtId="165" fontId="0" fillId="0" borderId="0" xfId="0" applyNumberFormat="1" applyAlignment="1">
      <alignment vertical="top"/>
    </xf>
    <xf numFmtId="165" fontId="0" fillId="0" borderId="0" xfId="0" applyNumberFormat="1"/>
    <xf numFmtId="43" fontId="0" fillId="15" borderId="0" xfId="1" applyNumberFormat="1" applyFont="1" applyFill="1"/>
    <xf numFmtId="43" fontId="36" fillId="15" borderId="0" xfId="1" applyNumberFormat="1" applyFont="1" applyFill="1" applyAlignment="1">
      <alignment wrapText="1"/>
    </xf>
    <xf numFmtId="166" fontId="0" fillId="0" borderId="0" xfId="0" applyNumberFormat="1" applyAlignment="1">
      <alignment vertical="top"/>
    </xf>
    <xf numFmtId="166" fontId="0" fillId="6" borderId="0" xfId="0" applyNumberFormat="1" applyFill="1"/>
    <xf numFmtId="43" fontId="0" fillId="0" borderId="0" xfId="0" applyNumberFormat="1"/>
    <xf numFmtId="9" fontId="0" fillId="0" borderId="0" xfId="2" applyFont="1" applyAlignment="1">
      <alignment vertical="top"/>
    </xf>
    <xf numFmtId="165" fontId="29" fillId="0" borderId="2" xfId="3" applyNumberFormat="1" applyFont="1"/>
    <xf numFmtId="0" fontId="69" fillId="15" borderId="2" xfId="3" applyFont="1" applyFill="1" applyBorder="1"/>
    <xf numFmtId="0" fontId="70" fillId="15" borderId="0" xfId="0" applyFont="1" applyFill="1" applyAlignment="1">
      <alignment wrapText="1"/>
    </xf>
    <xf numFmtId="0" fontId="68" fillId="32" borderId="2" xfId="3" applyFont="1" applyFill="1" applyBorder="1"/>
    <xf numFmtId="0" fontId="70" fillId="32" borderId="0" xfId="0" applyFont="1" applyFill="1" applyAlignment="1">
      <alignment wrapText="1"/>
    </xf>
    <xf numFmtId="0" fontId="71" fillId="32" borderId="0" xfId="0" applyFont="1" applyFill="1"/>
    <xf numFmtId="0" fontId="28" fillId="20" borderId="2" xfId="3" applyFont="1" applyFill="1" applyAlignment="1">
      <alignment vertical="top" wrapText="1"/>
    </xf>
    <xf numFmtId="0" fontId="48" fillId="2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28" fillId="0" borderId="2" xfId="9" applyFont="1" applyFill="1" applyAlignment="1">
      <alignment horizontal="left" vertical="top"/>
    </xf>
    <xf numFmtId="0" fontId="29" fillId="0" borderId="2" xfId="3" applyFont="1" applyFill="1" applyAlignment="1">
      <alignment horizontal="left" vertical="top"/>
    </xf>
    <xf numFmtId="0" fontId="0" fillId="0" borderId="0" xfId="0" applyFill="1" applyAlignment="1"/>
    <xf numFmtId="0" fontId="0" fillId="33" borderId="0" xfId="0" applyFill="1" applyAlignment="1">
      <alignment wrapText="1"/>
    </xf>
    <xf numFmtId="0" fontId="54" fillId="0" borderId="0" xfId="0" applyFont="1"/>
    <xf numFmtId="0" fontId="54" fillId="0" borderId="0" xfId="0" applyFont="1" applyAlignment="1">
      <alignment wrapText="1"/>
    </xf>
    <xf numFmtId="165" fontId="25" fillId="0" borderId="2" xfId="3" applyNumberFormat="1" applyAlignment="1">
      <alignment wrapText="1"/>
    </xf>
    <xf numFmtId="165" fontId="25" fillId="0" borderId="2" xfId="6" applyNumberFormat="1" applyFill="1" applyBorder="1"/>
    <xf numFmtId="164" fontId="25" fillId="0" borderId="2" xfId="6" applyNumberFormat="1" applyFill="1" applyBorder="1"/>
    <xf numFmtId="0" fontId="31" fillId="17" borderId="2" xfId="3" applyFont="1" applyFill="1" applyBorder="1" applyAlignment="1">
      <alignment wrapText="1"/>
    </xf>
    <xf numFmtId="43" fontId="31" fillId="17" borderId="2" xfId="3" applyNumberFormat="1" applyFont="1" applyFill="1" applyBorder="1" applyAlignment="1">
      <alignment wrapText="1"/>
    </xf>
    <xf numFmtId="0" fontId="0" fillId="34" borderId="0" xfId="0" applyFill="1"/>
    <xf numFmtId="43" fontId="29" fillId="2" borderId="2" xfId="3" applyNumberFormat="1" applyFont="1" applyFill="1" applyAlignment="1">
      <alignment vertical="top"/>
    </xf>
    <xf numFmtId="0" fontId="48" fillId="0" borderId="0" xfId="0" applyFont="1" applyFill="1" applyAlignment="1">
      <alignment wrapText="1"/>
    </xf>
    <xf numFmtId="0" fontId="73" fillId="0" borderId="0" xfId="0" applyFont="1" applyFill="1"/>
    <xf numFmtId="0" fontId="29" fillId="0" borderId="2" xfId="3" applyFont="1" applyFill="1" applyAlignment="1">
      <alignment vertical="top" wrapText="1"/>
    </xf>
    <xf numFmtId="0" fontId="28" fillId="0" borderId="2" xfId="3" applyFont="1" applyFill="1" applyAlignment="1">
      <alignment vertical="top" wrapText="1"/>
    </xf>
    <xf numFmtId="0" fontId="28" fillId="0" borderId="2" xfId="3" applyFont="1" applyFill="1" applyAlignment="1">
      <alignment wrapText="1"/>
    </xf>
    <xf numFmtId="0" fontId="72" fillId="0" borderId="2" xfId="3" applyFont="1" applyFill="1" applyAlignment="1">
      <alignment vertical="top" wrapText="1"/>
    </xf>
    <xf numFmtId="9" fontId="25" fillId="2" borderId="2" xfId="3" applyNumberFormat="1" applyFill="1" applyBorder="1"/>
    <xf numFmtId="164" fontId="25" fillId="2" borderId="2" xfId="1" applyNumberFormat="1" applyFill="1" applyBorder="1"/>
    <xf numFmtId="9" fontId="25" fillId="2" borderId="5" xfId="2" applyFill="1" applyBorder="1"/>
    <xf numFmtId="0" fontId="24" fillId="2" borderId="2" xfId="9" applyFont="1" applyFill="1" applyBorder="1" applyAlignment="1">
      <alignment horizontal="left" vertical="top" wrapText="1"/>
    </xf>
    <xf numFmtId="164" fontId="25" fillId="2" borderId="2" xfId="10" applyNumberFormat="1" applyFont="1" applyFill="1" applyBorder="1"/>
    <xf numFmtId="165" fontId="58" fillId="0" borderId="2" xfId="1" applyNumberFormat="1" applyFont="1" applyBorder="1" applyAlignment="1">
      <alignment wrapText="1"/>
    </xf>
    <xf numFmtId="165" fontId="58" fillId="0" borderId="2" xfId="1" applyNumberFormat="1" applyFont="1" applyBorder="1"/>
    <xf numFmtId="43" fontId="58" fillId="0" borderId="2" xfId="1" applyNumberFormat="1" applyFont="1" applyBorder="1"/>
    <xf numFmtId="0" fontId="31" fillId="34" borderId="0" xfId="0" applyFont="1" applyFill="1"/>
    <xf numFmtId="0" fontId="27" fillId="0" borderId="2" xfId="3" applyFont="1" applyFill="1" applyBorder="1" applyAlignment="1">
      <alignment horizontal="center" vertical="top"/>
    </xf>
    <xf numFmtId="0" fontId="4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5" fillId="0" borderId="0" xfId="0" applyFont="1" applyFill="1" applyAlignment="1">
      <alignment vertical="top" wrapText="1"/>
    </xf>
    <xf numFmtId="9" fontId="5" fillId="0" borderId="2" xfId="8" applyNumberFormat="1" applyFont="1" applyFill="1" applyBorder="1" applyAlignment="1">
      <alignment vertical="top" wrapText="1"/>
    </xf>
    <xf numFmtId="0" fontId="65" fillId="0" borderId="0" xfId="0" applyFont="1" applyAlignment="1">
      <alignment vertical="top"/>
    </xf>
    <xf numFmtId="0" fontId="71" fillId="0" borderId="0" xfId="0" applyFont="1" applyFill="1" applyAlignment="1">
      <alignment vertical="top" wrapText="1"/>
    </xf>
    <xf numFmtId="0" fontId="0" fillId="0" borderId="0" xfId="0" applyAlignment="1"/>
    <xf numFmtId="9" fontId="38" fillId="0" borderId="2" xfId="8" applyNumberFormat="1" applyFont="1" applyFill="1" applyBorder="1" applyAlignment="1">
      <alignment vertical="top"/>
    </xf>
    <xf numFmtId="0" fontId="46" fillId="0" borderId="0" xfId="0" applyFont="1" applyAlignment="1">
      <alignment vertical="top"/>
    </xf>
    <xf numFmtId="0" fontId="31" fillId="0" borderId="0" xfId="0" applyFont="1" applyFill="1" applyAlignment="1">
      <alignment vertical="top"/>
    </xf>
    <xf numFmtId="0" fontId="65" fillId="0" borderId="0" xfId="0" applyFont="1" applyFill="1" applyAlignment="1">
      <alignment vertical="top"/>
    </xf>
    <xf numFmtId="9" fontId="5" fillId="0" borderId="2" xfId="8" applyNumberFormat="1" applyFont="1" applyFill="1" applyBorder="1" applyAlignment="1">
      <alignment vertical="top"/>
    </xf>
    <xf numFmtId="0" fontId="5" fillId="0" borderId="2" xfId="8" applyFont="1" applyBorder="1" applyAlignment="1">
      <alignment horizontal="right" vertical="center" wrapText="1"/>
    </xf>
    <xf numFmtId="0" fontId="5" fillId="0" borderId="2" xfId="8" applyFont="1" applyBorder="1" applyAlignment="1">
      <alignment vertical="center" wrapText="1"/>
    </xf>
    <xf numFmtId="0" fontId="5" fillId="0" borderId="2" xfId="8" applyFont="1" applyBorder="1" applyAlignment="1">
      <alignment vertical="top" wrapText="1"/>
    </xf>
    <xf numFmtId="9" fontId="0" fillId="0" borderId="2" xfId="3" applyNumberFormat="1" applyFont="1"/>
    <xf numFmtId="0" fontId="46" fillId="2" borderId="0" xfId="0" applyFont="1" applyFill="1" applyAlignment="1">
      <alignment wrapText="1"/>
    </xf>
    <xf numFmtId="0" fontId="29" fillId="2" borderId="2" xfId="3" applyFont="1" applyFill="1" applyAlignment="1">
      <alignment horizontal="left" vertical="top"/>
    </xf>
    <xf numFmtId="0" fontId="28" fillId="20" borderId="2" xfId="9" applyFont="1" applyFill="1" applyAlignment="1">
      <alignment horizontal="left" vertical="top"/>
    </xf>
    <xf numFmtId="0" fontId="29" fillId="20" borderId="2" xfId="3" applyFont="1" applyFill="1" applyAlignment="1">
      <alignment horizontal="left" vertical="top"/>
    </xf>
    <xf numFmtId="0" fontId="49" fillId="26" borderId="2" xfId="0" applyFont="1" applyFill="1" applyBorder="1" applyAlignment="1">
      <alignment horizontal="left" vertical="center" wrapText="1" readingOrder="1"/>
    </xf>
    <xf numFmtId="43" fontId="48" fillId="2" borderId="0" xfId="0" applyNumberFormat="1" applyFont="1" applyFill="1" applyAlignment="1">
      <alignment wrapText="1"/>
    </xf>
    <xf numFmtId="0" fontId="72" fillId="6" borderId="2" xfId="3" applyFont="1" applyFill="1" applyAlignment="1">
      <alignment vertical="top" wrapText="1"/>
    </xf>
    <xf numFmtId="0" fontId="73" fillId="6" borderId="0" xfId="0" applyFont="1" applyFill="1"/>
    <xf numFmtId="43" fontId="34" fillId="8" borderId="3" xfId="1" applyNumberFormat="1" applyFont="1" applyFill="1" applyBorder="1" applyAlignment="1">
      <alignment horizontal="center" vertical="top"/>
    </xf>
    <xf numFmtId="43" fontId="53" fillId="8" borderId="3" xfId="1" applyNumberFormat="1" applyFont="1" applyFill="1" applyBorder="1" applyAlignment="1">
      <alignment horizontal="left" vertical="top" wrapText="1"/>
    </xf>
    <xf numFmtId="43" fontId="53" fillId="8" borderId="3" xfId="1" applyNumberFormat="1" applyFont="1" applyFill="1" applyBorder="1" applyAlignment="1">
      <alignment horizontal="center" vertical="top" wrapText="1"/>
    </xf>
    <xf numFmtId="43" fontId="53" fillId="8" borderId="3" xfId="1" applyNumberFormat="1" applyFont="1" applyFill="1" applyBorder="1" applyAlignment="1">
      <alignment horizontal="center" vertical="top"/>
    </xf>
    <xf numFmtId="10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58" fillId="0" borderId="2" xfId="1" applyNumberFormat="1" applyFont="1" applyBorder="1"/>
    <xf numFmtId="165" fontId="0" fillId="0" borderId="0" xfId="1" applyNumberFormat="1" applyFont="1"/>
    <xf numFmtId="2" fontId="36" fillId="0" borderId="2" xfId="3" applyNumberFormat="1" applyFont="1" applyFill="1"/>
    <xf numFmtId="0" fontId="23" fillId="0" borderId="0" xfId="0" applyFont="1"/>
    <xf numFmtId="0" fontId="74" fillId="0" borderId="0" xfId="34"/>
    <xf numFmtId="165" fontId="25" fillId="0" borderId="2" xfId="1" applyNumberFormat="1" applyFill="1" applyBorder="1" applyAlignment="1">
      <alignment wrapText="1"/>
    </xf>
    <xf numFmtId="164" fontId="0" fillId="2" borderId="0" xfId="0" applyNumberFormat="1" applyFill="1"/>
    <xf numFmtId="2" fontId="0" fillId="0" borderId="0" xfId="0" applyNumberFormat="1"/>
    <xf numFmtId="9" fontId="0" fillId="2" borderId="0" xfId="2" applyFont="1" applyFill="1"/>
    <xf numFmtId="43" fontId="31" fillId="2" borderId="0" xfId="0" applyNumberFormat="1" applyFont="1" applyFill="1"/>
    <xf numFmtId="9" fontId="0" fillId="6" borderId="0" xfId="2" applyFont="1" applyFill="1"/>
    <xf numFmtId="0" fontId="28" fillId="0" borderId="2" xfId="3" applyFont="1"/>
    <xf numFmtId="167" fontId="25" fillId="0" borderId="2" xfId="3" applyNumberFormat="1" applyBorder="1" applyAlignment="1">
      <alignment horizontal="left" vertical="top"/>
    </xf>
    <xf numFmtId="43" fontId="25" fillId="0" borderId="2" xfId="3" applyNumberFormat="1" applyBorder="1" applyAlignment="1">
      <alignment horizontal="left" vertical="top"/>
    </xf>
    <xf numFmtId="164" fontId="53" fillId="8" borderId="3" xfId="1" applyNumberFormat="1" applyFont="1" applyFill="1" applyBorder="1" applyAlignment="1">
      <alignment horizontal="left" vertical="top" wrapText="1"/>
    </xf>
    <xf numFmtId="9" fontId="60" fillId="0" borderId="2" xfId="3" applyNumberFormat="1" applyFont="1" applyBorder="1"/>
    <xf numFmtId="164" fontId="60" fillId="3" borderId="2" xfId="10" applyNumberFormat="1" applyFont="1" applyFill="1" applyBorder="1"/>
    <xf numFmtId="167" fontId="0" fillId="0" borderId="0" xfId="0" applyNumberFormat="1"/>
    <xf numFmtId="43" fontId="0" fillId="0" borderId="2" xfId="3" applyNumberFormat="1" applyFont="1" applyFill="1" applyBorder="1"/>
    <xf numFmtId="12" fontId="46" fillId="0" borderId="0" xfId="0" applyNumberFormat="1" applyFont="1" applyFill="1" applyAlignment="1">
      <alignment wrapText="1"/>
    </xf>
    <xf numFmtId="12" fontId="0" fillId="0" borderId="0" xfId="0" applyNumberFormat="1" applyFill="1" applyAlignment="1">
      <alignment wrapText="1"/>
    </xf>
    <xf numFmtId="12" fontId="0" fillId="0" borderId="0" xfId="0" applyNumberFormat="1" applyFill="1"/>
    <xf numFmtId="12" fontId="68" fillId="15" borderId="2" xfId="11" applyNumberFormat="1" applyFont="1" applyFill="1" applyAlignment="1">
      <alignment wrapText="1"/>
    </xf>
    <xf numFmtId="12" fontId="68" fillId="32" borderId="2" xfId="11" applyNumberFormat="1" applyFont="1" applyFill="1" applyAlignment="1">
      <alignment wrapText="1"/>
    </xf>
    <xf numFmtId="12" fontId="68" fillId="32" borderId="0" xfId="0" applyNumberFormat="1" applyFont="1" applyFill="1" applyAlignment="1">
      <alignment wrapText="1"/>
    </xf>
    <xf numFmtId="12" fontId="71" fillId="32" borderId="0" xfId="0" applyNumberFormat="1" applyFont="1" applyFill="1" applyAlignment="1">
      <alignment wrapText="1"/>
    </xf>
    <xf numFmtId="12" fontId="0" fillId="0" borderId="0" xfId="1" applyNumberFormat="1" applyFont="1" applyFill="1" applyAlignment="1">
      <alignment wrapText="1"/>
    </xf>
    <xf numFmtId="12" fontId="0" fillId="15" borderId="2" xfId="11" applyNumberFormat="1" applyFont="1" applyFill="1" applyAlignment="1">
      <alignment wrapText="1"/>
    </xf>
    <xf numFmtId="12" fontId="31" fillId="6" borderId="0" xfId="1" applyNumberFormat="1" applyFont="1" applyFill="1" applyAlignment="1">
      <alignment wrapText="1"/>
    </xf>
    <xf numFmtId="12" fontId="0" fillId="6" borderId="0" xfId="0" applyNumberFormat="1" applyFill="1"/>
    <xf numFmtId="12" fontId="31" fillId="6" borderId="0" xfId="1" applyNumberFormat="1" applyFont="1" applyFill="1" applyAlignment="1">
      <alignment vertical="top" wrapText="1"/>
    </xf>
    <xf numFmtId="12" fontId="0" fillId="6" borderId="0" xfId="0" applyNumberFormat="1" applyFill="1" applyAlignment="1">
      <alignment vertical="top"/>
    </xf>
    <xf numFmtId="12" fontId="0" fillId="2" borderId="0" xfId="0" applyNumberFormat="1" applyFill="1" applyAlignment="1">
      <alignment wrapText="1"/>
    </xf>
    <xf numFmtId="168" fontId="25" fillId="0" borderId="2" xfId="3" applyNumberFormat="1" applyBorder="1"/>
    <xf numFmtId="0" fontId="37" fillId="0" borderId="2" xfId="3" applyFont="1" applyFill="1" applyBorder="1" applyAlignment="1">
      <alignment horizontal="left" vertical="top" wrapText="1"/>
    </xf>
    <xf numFmtId="0" fontId="31" fillId="31" borderId="0" xfId="0" applyFont="1" applyFill="1" applyAlignment="1">
      <alignment wrapText="1"/>
    </xf>
    <xf numFmtId="0" fontId="31" fillId="5" borderId="0" xfId="0" applyFont="1" applyFill="1" applyAlignment="1">
      <alignment wrapText="1"/>
    </xf>
    <xf numFmtId="164" fontId="25" fillId="3" borderId="2" xfId="39" applyNumberFormat="1" applyFont="1" applyFill="1" applyBorder="1"/>
    <xf numFmtId="164" fontId="4" fillId="3" borderId="2" xfId="39" applyNumberFormat="1" applyFont="1" applyFill="1" applyBorder="1"/>
    <xf numFmtId="164" fontId="25" fillId="0" borderId="2" xfId="39" applyNumberFormat="1" applyFont="1" applyBorder="1"/>
    <xf numFmtId="164" fontId="25" fillId="0" borderId="2" xfId="39" applyNumberFormat="1" applyFont="1" applyFill="1" applyBorder="1"/>
    <xf numFmtId="164" fontId="4" fillId="0" borderId="2" xfId="39" applyNumberFormat="1" applyFont="1" applyBorder="1"/>
    <xf numFmtId="0" fontId="75" fillId="0" borderId="0" xfId="0" applyFont="1" applyAlignment="1">
      <alignment wrapText="1"/>
    </xf>
    <xf numFmtId="9" fontId="0" fillId="35" borderId="2" xfId="0" applyNumberFormat="1" applyFill="1" applyBorder="1"/>
    <xf numFmtId="43" fontId="25" fillId="0" borderId="2" xfId="6" applyNumberFormat="1" applyFill="1" applyBorder="1"/>
    <xf numFmtId="165" fontId="25" fillId="0" borderId="2" xfId="3" applyNumberFormat="1"/>
    <xf numFmtId="9" fontId="3" fillId="2" borderId="2" xfId="8" applyNumberFormat="1" applyFont="1" applyFill="1" applyBorder="1" applyAlignment="1">
      <alignment vertical="center" wrapText="1"/>
    </xf>
    <xf numFmtId="9" fontId="2" fillId="2" borderId="2" xfId="8" applyNumberFormat="1" applyFont="1" applyFill="1" applyBorder="1" applyAlignment="1">
      <alignment vertical="center" wrapText="1"/>
    </xf>
    <xf numFmtId="0" fontId="25" fillId="32" borderId="2" xfId="3" applyFill="1"/>
    <xf numFmtId="0" fontId="31" fillId="32" borderId="2" xfId="3" applyFont="1" applyFill="1"/>
    <xf numFmtId="0" fontId="0" fillId="32" borderId="2" xfId="3" applyFont="1" applyFill="1"/>
    <xf numFmtId="0" fontId="25" fillId="32" borderId="2" xfId="3" applyFill="1" applyAlignment="1">
      <alignment wrapText="1"/>
    </xf>
    <xf numFmtId="0" fontId="25" fillId="32" borderId="12" xfId="3" applyFill="1" applyBorder="1" applyAlignment="1">
      <alignment horizontal="left" vertical="top"/>
    </xf>
    <xf numFmtId="0" fontId="25" fillId="6" borderId="2" xfId="3" applyFill="1"/>
    <xf numFmtId="0" fontId="76" fillId="6" borderId="1" xfId="3" applyFont="1" applyFill="1" applyBorder="1" applyAlignment="1">
      <alignment horizontal="left" vertical="top"/>
    </xf>
    <xf numFmtId="0" fontId="0" fillId="6" borderId="2" xfId="3" applyFont="1" applyFill="1" applyAlignment="1">
      <alignment wrapText="1"/>
    </xf>
    <xf numFmtId="0" fontId="76" fillId="36" borderId="1" xfId="3" applyFont="1" applyFill="1" applyBorder="1" applyAlignment="1">
      <alignment horizontal="left" vertical="top" wrapText="1"/>
    </xf>
    <xf numFmtId="0" fontId="77" fillId="37" borderId="11" xfId="3" applyFont="1" applyFill="1" applyBorder="1" applyAlignment="1">
      <alignment horizontal="center" vertical="top"/>
    </xf>
    <xf numFmtId="0" fontId="77" fillId="0" borderId="2" xfId="3" applyFont="1" applyFill="1" applyBorder="1" applyAlignment="1">
      <alignment horizontal="center" vertical="top"/>
    </xf>
    <xf numFmtId="0" fontId="78" fillId="38" borderId="13" xfId="3" applyFont="1" applyFill="1" applyBorder="1" applyAlignment="1">
      <alignment horizontal="left" vertical="top"/>
    </xf>
    <xf numFmtId="0" fontId="79" fillId="36" borderId="1" xfId="3" applyFont="1" applyFill="1" applyBorder="1" applyAlignment="1">
      <alignment horizontal="center" vertical="top"/>
    </xf>
    <xf numFmtId="0" fontId="80" fillId="0" borderId="2" xfId="3" applyFont="1" applyBorder="1" applyAlignment="1">
      <alignment horizontal="center" vertical="top"/>
    </xf>
    <xf numFmtId="0" fontId="80" fillId="0" borderId="2" xfId="3" applyFont="1" applyBorder="1" applyAlignment="1">
      <alignment horizontal="left" vertical="top"/>
    </xf>
    <xf numFmtId="0" fontId="80" fillId="0" borderId="13" xfId="3" applyFont="1" applyBorder="1" applyAlignment="1">
      <alignment horizontal="left" vertical="top"/>
    </xf>
    <xf numFmtId="0" fontId="80" fillId="0" borderId="2" xfId="3" applyFont="1" applyFill="1" applyBorder="1" applyAlignment="1">
      <alignment horizontal="center" vertical="top"/>
    </xf>
    <xf numFmtId="0" fontId="80" fillId="0" borderId="2" xfId="3" applyFont="1" applyFill="1" applyBorder="1" applyAlignment="1">
      <alignment horizontal="left" vertical="top"/>
    </xf>
    <xf numFmtId="0" fontId="80" fillId="0" borderId="12" xfId="3" applyFont="1" applyBorder="1" applyAlignment="1">
      <alignment horizontal="left" vertical="top"/>
    </xf>
    <xf numFmtId="0" fontId="80" fillId="0" borderId="14" xfId="3" applyFont="1" applyBorder="1" applyAlignment="1">
      <alignment horizontal="left" vertical="top"/>
    </xf>
    <xf numFmtId="0" fontId="80" fillId="0" borderId="15" xfId="3" applyFont="1" applyBorder="1" applyAlignment="1">
      <alignment horizontal="left" vertical="top"/>
    </xf>
    <xf numFmtId="0" fontId="79" fillId="36" borderId="11" xfId="3" applyFont="1" applyFill="1" applyBorder="1" applyAlignment="1">
      <alignment horizontal="center" vertical="top"/>
    </xf>
    <xf numFmtId="0" fontId="79" fillId="0" borderId="2" xfId="3" applyFont="1" applyFill="1" applyBorder="1" applyAlignment="1">
      <alignment horizontal="center" vertical="top"/>
    </xf>
    <xf numFmtId="0" fontId="79" fillId="0" borderId="2" xfId="3" applyFont="1" applyFill="1" applyBorder="1" applyAlignment="1">
      <alignment horizontal="left" vertical="top"/>
    </xf>
    <xf numFmtId="0" fontId="25" fillId="36" borderId="2" xfId="3" applyFill="1" applyBorder="1" applyAlignment="1">
      <alignment horizontal="left" vertical="top"/>
    </xf>
    <xf numFmtId="0" fontId="77" fillId="39" borderId="1" xfId="3" applyFont="1" applyFill="1" applyBorder="1" applyAlignment="1">
      <alignment horizontal="left" vertical="top" wrapText="1"/>
    </xf>
    <xf numFmtId="0" fontId="77" fillId="37" borderId="1" xfId="3" applyFont="1" applyFill="1" applyBorder="1" applyAlignment="1">
      <alignment horizontal="left" vertical="top" wrapText="1"/>
    </xf>
    <xf numFmtId="0" fontId="77" fillId="37" borderId="1" xfId="3" applyFont="1" applyFill="1" applyBorder="1" applyAlignment="1">
      <alignment horizontal="center" vertical="top" wrapText="1"/>
    </xf>
    <xf numFmtId="0" fontId="77" fillId="0" borderId="2" xfId="3" applyFont="1" applyFill="1" applyBorder="1" applyAlignment="1">
      <alignment horizontal="center" vertical="top" wrapText="1"/>
    </xf>
    <xf numFmtId="0" fontId="77" fillId="0" borderId="2" xfId="3" applyFont="1" applyFill="1" applyBorder="1" applyAlignment="1">
      <alignment horizontal="left" vertical="top" wrapText="1"/>
    </xf>
    <xf numFmtId="0" fontId="23" fillId="39" borderId="1" xfId="3" applyFont="1" applyFill="1" applyBorder="1" applyAlignment="1">
      <alignment horizontal="center" vertical="top"/>
    </xf>
    <xf numFmtId="0" fontId="23" fillId="0" borderId="1" xfId="3" applyFont="1" applyBorder="1" applyAlignment="1">
      <alignment horizontal="center" vertical="top"/>
    </xf>
    <xf numFmtId="0" fontId="23" fillId="0" borderId="2" xfId="3" applyFont="1" applyFill="1" applyBorder="1" applyAlignment="1">
      <alignment horizontal="left" vertical="top"/>
    </xf>
    <xf numFmtId="0" fontId="23" fillId="0" borderId="2" xfId="3" applyFont="1" applyFill="1" applyBorder="1" applyAlignment="1">
      <alignment horizontal="right" vertical="top"/>
    </xf>
    <xf numFmtId="0" fontId="23" fillId="40" borderId="1" xfId="3" applyFont="1" applyFill="1" applyBorder="1" applyAlignment="1">
      <alignment horizontal="center" vertical="top"/>
    </xf>
    <xf numFmtId="0" fontId="41" fillId="0" borderId="12" xfId="3" applyFont="1" applyBorder="1" applyAlignment="1">
      <alignment horizontal="center" vertical="top"/>
    </xf>
    <xf numFmtId="0" fontId="41" fillId="0" borderId="2" xfId="3" applyFont="1" applyBorder="1" applyAlignment="1">
      <alignment horizontal="center" vertical="top"/>
    </xf>
    <xf numFmtId="0" fontId="41" fillId="0" borderId="13" xfId="3" applyFont="1" applyBorder="1" applyAlignment="1">
      <alignment horizontal="center" vertical="top"/>
    </xf>
    <xf numFmtId="0" fontId="31" fillId="20" borderId="2" xfId="3" applyFont="1" applyFill="1"/>
    <xf numFmtId="0" fontId="25" fillId="20" borderId="2" xfId="3" applyFill="1"/>
    <xf numFmtId="0" fontId="0" fillId="41" borderId="2" xfId="3" applyFont="1" applyFill="1"/>
    <xf numFmtId="0" fontId="25" fillId="41" borderId="2" xfId="3" applyFill="1"/>
    <xf numFmtId="0" fontId="0" fillId="8" borderId="2" xfId="3" applyFont="1" applyFill="1"/>
    <xf numFmtId="0" fontId="25" fillId="8" borderId="2" xfId="3" applyFill="1"/>
    <xf numFmtId="0" fontId="78" fillId="38" borderId="16" xfId="3" applyFont="1" applyFill="1" applyBorder="1" applyAlignment="1">
      <alignment horizontal="left" vertical="top"/>
    </xf>
    <xf numFmtId="0" fontId="41" fillId="0" borderId="2" xfId="3" applyFont="1" applyBorder="1" applyAlignment="1">
      <alignment horizontal="right" vertical="top"/>
    </xf>
    <xf numFmtId="0" fontId="41" fillId="0" borderId="2" xfId="3" applyFont="1" applyBorder="1" applyAlignment="1">
      <alignment horizontal="left" vertical="top"/>
    </xf>
    <xf numFmtId="0" fontId="41" fillId="0" borderId="13" xfId="3" applyFont="1" applyBorder="1" applyAlignment="1">
      <alignment horizontal="left" vertical="top"/>
    </xf>
    <xf numFmtId="0" fontId="80" fillId="0" borderId="15" xfId="3" applyFont="1" applyBorder="1" applyAlignment="1">
      <alignment horizontal="center" vertical="top"/>
    </xf>
    <xf numFmtId="0" fontId="41" fillId="0" borderId="12" xfId="3" applyFont="1" applyBorder="1" applyAlignment="1">
      <alignment horizontal="left" vertical="top"/>
    </xf>
    <xf numFmtId="0" fontId="28" fillId="2" borderId="2" xfId="3" applyFont="1" applyFill="1"/>
    <xf numFmtId="0" fontId="29" fillId="2" borderId="2" xfId="3" applyFont="1" applyFill="1"/>
    <xf numFmtId="0" fontId="29" fillId="25" borderId="2" xfId="3" applyFont="1" applyFill="1"/>
    <xf numFmtId="0" fontId="55" fillId="25" borderId="2" xfId="3" applyFont="1" applyFill="1" applyBorder="1"/>
    <xf numFmtId="0" fontId="29" fillId="25" borderId="2" xfId="3" applyFont="1" applyFill="1" applyBorder="1"/>
    <xf numFmtId="0" fontId="55" fillId="0" borderId="2" xfId="3" applyFont="1" applyFill="1"/>
    <xf numFmtId="0" fontId="55" fillId="0" borderId="2" xfId="3" applyFont="1" applyFill="1" applyBorder="1"/>
    <xf numFmtId="0" fontId="28" fillId="25" borderId="2" xfId="3" applyFont="1" applyFill="1" applyBorder="1" applyAlignment="1">
      <alignment vertical="top" wrapText="1"/>
    </xf>
    <xf numFmtId="0" fontId="28" fillId="25" borderId="2" xfId="3" applyFont="1" applyFill="1"/>
    <xf numFmtId="0" fontId="28" fillId="25" borderId="2" xfId="3" applyFont="1" applyFill="1" applyBorder="1"/>
    <xf numFmtId="0" fontId="83" fillId="25" borderId="2" xfId="3" applyFont="1" applyFill="1" applyBorder="1" applyAlignment="1">
      <alignment horizontal="center" vertical="top"/>
    </xf>
    <xf numFmtId="0" fontId="29" fillId="25" borderId="2" xfId="3" applyFont="1" applyFill="1" applyBorder="1" applyAlignment="1">
      <alignment horizontal="right"/>
    </xf>
    <xf numFmtId="0" fontId="83" fillId="25" borderId="2" xfId="3" applyFont="1" applyFill="1" applyBorder="1" applyAlignment="1">
      <alignment horizontal="right" vertical="top"/>
    </xf>
    <xf numFmtId="1" fontId="29" fillId="0" borderId="2" xfId="3" applyNumberFormat="1" applyFont="1" applyFill="1"/>
    <xf numFmtId="0" fontId="29" fillId="0" borderId="2" xfId="3" applyFont="1" applyFill="1" applyBorder="1"/>
    <xf numFmtId="1" fontId="29" fillId="2" borderId="2" xfId="3" applyNumberFormat="1" applyFont="1" applyFill="1"/>
    <xf numFmtId="0" fontId="31" fillId="2" borderId="2" xfId="3" applyFont="1" applyFill="1"/>
    <xf numFmtId="0" fontId="29" fillId="3" borderId="2" xfId="3" applyFont="1" applyFill="1"/>
    <xf numFmtId="0" fontId="1" fillId="3" borderId="2" xfId="50" applyFill="1"/>
    <xf numFmtId="0" fontId="1" fillId="0" borderId="2" xfId="50"/>
    <xf numFmtId="0" fontId="84" fillId="3" borderId="2" xfId="3" applyFont="1" applyFill="1"/>
    <xf numFmtId="0" fontId="67" fillId="42" borderId="2" xfId="3" applyFont="1" applyFill="1"/>
    <xf numFmtId="0" fontId="83" fillId="0" borderId="2" xfId="3" applyFont="1" applyFill="1" applyBorder="1" applyAlignment="1">
      <alignment horizontal="left" vertical="top"/>
    </xf>
    <xf numFmtId="0" fontId="83" fillId="0" borderId="2" xfId="3" applyFont="1" applyBorder="1" applyAlignment="1">
      <alignment horizontal="left" vertical="top"/>
    </xf>
    <xf numFmtId="0" fontId="85" fillId="32" borderId="2" xfId="3" applyFont="1" applyFill="1"/>
    <xf numFmtId="0" fontId="1" fillId="0" borderId="2" xfId="50" applyFont="1"/>
    <xf numFmtId="0" fontId="83" fillId="0" borderId="1" xfId="3" applyFont="1" applyBorder="1" applyAlignment="1">
      <alignment horizontal="left" vertical="top" wrapText="1"/>
    </xf>
    <xf numFmtId="0" fontId="83" fillId="0" borderId="17" xfId="3" applyFont="1" applyBorder="1" applyAlignment="1">
      <alignment horizontal="left" vertical="top" wrapText="1"/>
    </xf>
    <xf numFmtId="0" fontId="83" fillId="0" borderId="11" xfId="3" applyFont="1" applyBorder="1" applyAlignment="1">
      <alignment horizontal="left" vertical="top" wrapText="1"/>
    </xf>
    <xf numFmtId="0" fontId="83" fillId="0" borderId="1" xfId="3" applyFont="1" applyBorder="1" applyAlignment="1">
      <alignment horizontal="left" vertical="top"/>
    </xf>
    <xf numFmtId="0" fontId="83" fillId="0" borderId="1" xfId="3" applyFont="1" applyBorder="1" applyAlignment="1">
      <alignment horizontal="center" vertical="top"/>
    </xf>
    <xf numFmtId="0" fontId="25" fillId="0" borderId="2" xfId="3" applyFill="1" applyAlignment="1">
      <alignment vertical="top" wrapText="1"/>
    </xf>
    <xf numFmtId="164" fontId="0" fillId="0" borderId="2" xfId="6" applyNumberFormat="1" applyFont="1" applyFill="1" applyAlignment="1">
      <alignment vertical="top"/>
    </xf>
    <xf numFmtId="0" fontId="1" fillId="0" borderId="2" xfId="50" applyFill="1"/>
    <xf numFmtId="0" fontId="31" fillId="0" borderId="2" xfId="3" applyFont="1" applyFill="1" applyAlignment="1"/>
    <xf numFmtId="0" fontId="38" fillId="0" borderId="2" xfId="50" applyFont="1"/>
    <xf numFmtId="164" fontId="29" fillId="0" borderId="2" xfId="6" applyNumberFormat="1" applyFont="1" applyFill="1"/>
    <xf numFmtId="0" fontId="31" fillId="11" borderId="2" xfId="3" applyFont="1" applyFill="1"/>
    <xf numFmtId="1" fontId="25" fillId="11" borderId="2" xfId="3" applyNumberFormat="1" applyFill="1"/>
    <xf numFmtId="0" fontId="25" fillId="11" borderId="2" xfId="3" applyFill="1"/>
    <xf numFmtId="0" fontId="55" fillId="6" borderId="2" xfId="3" applyFont="1" applyFill="1"/>
    <xf numFmtId="0" fontId="28" fillId="3" borderId="2" xfId="3" applyFont="1" applyFill="1" applyAlignment="1">
      <alignment horizontal="left"/>
    </xf>
    <xf numFmtId="0" fontId="81" fillId="25" borderId="2" xfId="3" applyFont="1" applyFill="1" applyBorder="1" applyAlignment="1">
      <alignment horizontal="center" vertical="top" wrapText="1"/>
    </xf>
    <xf numFmtId="0" fontId="55" fillId="2" borderId="2" xfId="3" applyFont="1" applyFill="1" applyAlignment="1">
      <alignment horizontal="center"/>
    </xf>
    <xf numFmtId="0" fontId="31" fillId="6" borderId="0" xfId="0" applyFont="1" applyFill="1" applyAlignment="1">
      <alignment horizontal="center"/>
    </xf>
    <xf numFmtId="0" fontId="27" fillId="0" borderId="2" xfId="3" applyFont="1" applyFill="1" applyBorder="1" applyAlignment="1">
      <alignment horizontal="center" vertical="top"/>
    </xf>
    <xf numFmtId="0" fontId="27" fillId="0" borderId="2" xfId="3" applyFont="1" applyFill="1" applyBorder="1" applyAlignment="1">
      <alignment horizontal="left" vertical="top" wrapText="1"/>
    </xf>
  </cellXfs>
  <cellStyles count="51">
    <cellStyle name="Comma" xfId="1" builtinId="3"/>
    <cellStyle name="Comma 2" xfId="6"/>
    <cellStyle name="Comma 3" xfId="10"/>
    <cellStyle name="Comma 3 2" xfId="14"/>
    <cellStyle name="Comma 3 2 2" xfId="25"/>
    <cellStyle name="Comma 3 2 3" xfId="41"/>
    <cellStyle name="Comma 3 3" xfId="23"/>
    <cellStyle name="Comma 3 4" xfId="39"/>
    <cellStyle name="Comma 4" xfId="20"/>
    <cellStyle name="Comma 5" xfId="36"/>
    <cellStyle name="Hyperlink" xfId="34" builtinId="8"/>
    <cellStyle name="Normal" xfId="0" builtinId="0"/>
    <cellStyle name="Normal 2" xfId="3"/>
    <cellStyle name="Normal 3" xfId="4"/>
    <cellStyle name="Normal 3 2" xfId="7"/>
    <cellStyle name="Normal 3 3" xfId="17"/>
    <cellStyle name="Normal 3 3 2" xfId="27"/>
    <cellStyle name="Normal 3 3 3" xfId="43"/>
    <cellStyle name="Normal 3 4" xfId="26"/>
    <cellStyle name="Normal 3 5" xfId="42"/>
    <cellStyle name="Normal 4" xfId="8"/>
    <cellStyle name="Normal 4 2" xfId="15"/>
    <cellStyle name="Normal 4 2 2" xfId="28"/>
    <cellStyle name="Normal 4 2 3" xfId="44"/>
    <cellStyle name="Normal 4 3" xfId="18"/>
    <cellStyle name="Normal 4 3 2" xfId="29"/>
    <cellStyle name="Normal 4 3 3" xfId="45"/>
    <cellStyle name="Normal 4 4" xfId="24"/>
    <cellStyle name="Normal 4 5" xfId="40"/>
    <cellStyle name="Normal 5" xfId="9"/>
    <cellStyle name="Normal 5 2" xfId="16"/>
    <cellStyle name="Normal 5 2 2" xfId="30"/>
    <cellStyle name="Normal 5 2 3" xfId="46"/>
    <cellStyle name="Normal 5 2 4" xfId="50"/>
    <cellStyle name="Normal 5 3" xfId="22"/>
    <cellStyle name="Normal 5 4" xfId="38"/>
    <cellStyle name="Normal 6" xfId="12"/>
    <cellStyle name="Normal 6 2" xfId="31"/>
    <cellStyle name="Normal 6 3" xfId="47"/>
    <cellStyle name="Normal 7" xfId="19"/>
    <cellStyle name="Normal 8" xfId="35"/>
    <cellStyle name="Percent" xfId="2" builtinId="5"/>
    <cellStyle name="Percent 2" xfId="5"/>
    <cellStyle name="Percent 2 2" xfId="11"/>
    <cellStyle name="Percent 2 3" xfId="32"/>
    <cellStyle name="Percent 2 4" xfId="48"/>
    <cellStyle name="Percent 3" xfId="13"/>
    <cellStyle name="Percent 3 2" xfId="33"/>
    <cellStyle name="Percent 3 3" xfId="49"/>
    <cellStyle name="Percent 4" xfId="21"/>
    <cellStyle name="Percent 5" xfId="3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2"/>
  <sheetViews>
    <sheetView showFormulas="1" topLeftCell="E420" workbookViewId="0">
      <selection activeCell="H431" sqref="H431"/>
    </sheetView>
  </sheetViews>
  <sheetFormatPr defaultRowHeight="15"/>
  <cols>
    <col min="1" max="1" width="9.140625" style="240"/>
    <col min="2" max="2" width="21.140625" style="240" customWidth="1"/>
    <col min="3" max="3" width="26.42578125" style="240" customWidth="1"/>
    <col min="4" max="4" width="16.5703125" style="240" customWidth="1"/>
    <col min="5" max="5" width="8.42578125" style="240" customWidth="1"/>
    <col min="6" max="6" width="9.28515625" style="240" customWidth="1"/>
    <col min="7" max="7" width="9.5703125" style="240" customWidth="1"/>
    <col min="8" max="8" width="16.42578125" style="240" customWidth="1"/>
    <col min="9" max="16384" width="9.140625" style="240"/>
  </cols>
  <sheetData>
    <row r="1" spans="1:15">
      <c r="B1" s="692"/>
      <c r="C1" s="693" t="s">
        <v>782</v>
      </c>
      <c r="D1" s="693" t="s">
        <v>783</v>
      </c>
      <c r="E1" s="692"/>
      <c r="F1" s="692"/>
      <c r="G1" s="692"/>
      <c r="H1" s="692"/>
    </row>
    <row r="2" spans="1:15">
      <c r="B2" s="692" t="s">
        <v>784</v>
      </c>
      <c r="C2" s="692"/>
      <c r="D2" s="694" t="s">
        <v>785</v>
      </c>
      <c r="E2" s="692"/>
      <c r="F2" s="692"/>
      <c r="G2" s="692"/>
      <c r="H2" s="692"/>
      <c r="I2" s="240" t="s">
        <v>786</v>
      </c>
    </row>
    <row r="3" spans="1:15">
      <c r="B3" s="692" t="s">
        <v>787</v>
      </c>
      <c r="C3" s="692"/>
      <c r="D3" s="694" t="s">
        <v>788</v>
      </c>
      <c r="E3" s="692"/>
      <c r="F3" s="692"/>
      <c r="G3" s="692"/>
      <c r="H3" s="692"/>
      <c r="I3" s="240" t="s">
        <v>789</v>
      </c>
    </row>
    <row r="4" spans="1:15">
      <c r="B4" s="692" t="s">
        <v>790</v>
      </c>
      <c r="C4" s="692"/>
      <c r="D4" s="694" t="s">
        <v>791</v>
      </c>
      <c r="E4" s="692"/>
      <c r="F4" s="692"/>
      <c r="G4" s="692"/>
      <c r="H4" s="692"/>
    </row>
    <row r="5" spans="1:15" ht="45">
      <c r="B5" s="692" t="s">
        <v>367</v>
      </c>
      <c r="C5" s="695" t="s">
        <v>792</v>
      </c>
      <c r="D5" s="694" t="s">
        <v>793</v>
      </c>
      <c r="E5" s="692"/>
      <c r="F5" s="692"/>
      <c r="G5" s="692"/>
      <c r="H5" s="692"/>
    </row>
    <row r="6" spans="1:15" ht="45">
      <c r="B6" s="696" t="s">
        <v>794</v>
      </c>
      <c r="C6" s="695" t="s">
        <v>795</v>
      </c>
      <c r="D6" s="692"/>
      <c r="E6" s="692"/>
      <c r="F6" s="692"/>
      <c r="G6" s="692"/>
      <c r="H6" s="692"/>
    </row>
    <row r="7" spans="1:15">
      <c r="A7" s="697"/>
      <c r="B7" s="698" t="s">
        <v>796</v>
      </c>
      <c r="C7" s="699"/>
      <c r="D7" s="697"/>
      <c r="E7" s="697"/>
      <c r="F7" s="697"/>
      <c r="G7" s="697"/>
      <c r="H7" s="692"/>
    </row>
    <row r="8" spans="1:15" ht="21.95" customHeight="1">
      <c r="A8" s="700"/>
      <c r="B8" s="701" t="s">
        <v>797</v>
      </c>
      <c r="C8" s="701"/>
      <c r="D8" s="701"/>
      <c r="E8" s="701"/>
      <c r="I8" s="701" t="s">
        <v>798</v>
      </c>
      <c r="J8" s="701"/>
      <c r="K8" s="701"/>
      <c r="L8" s="701"/>
      <c r="M8" s="702"/>
      <c r="N8" s="9"/>
      <c r="O8" s="702"/>
    </row>
    <row r="9" spans="1:15" ht="21.6" customHeight="1">
      <c r="A9" s="700" t="s">
        <v>799</v>
      </c>
      <c r="B9" s="703" t="s">
        <v>800</v>
      </c>
      <c r="C9" s="703" t="s">
        <v>801</v>
      </c>
      <c r="D9" s="703" t="s">
        <v>802</v>
      </c>
      <c r="E9" s="703" t="s">
        <v>803</v>
      </c>
      <c r="F9" s="703" t="s">
        <v>804</v>
      </c>
      <c r="G9" s="703" t="s">
        <v>805</v>
      </c>
      <c r="H9" s="703" t="s">
        <v>806</v>
      </c>
      <c r="I9" s="703" t="s">
        <v>800</v>
      </c>
      <c r="J9" s="703" t="s">
        <v>801</v>
      </c>
      <c r="K9" s="703" t="s">
        <v>802</v>
      </c>
      <c r="L9" s="703" t="s">
        <v>803</v>
      </c>
      <c r="M9" s="703" t="s">
        <v>804</v>
      </c>
      <c r="N9" s="703" t="s">
        <v>805</v>
      </c>
      <c r="O9" s="703" t="s">
        <v>806</v>
      </c>
    </row>
    <row r="10" spans="1:15" ht="15.2" customHeight="1">
      <c r="A10" s="704">
        <v>61</v>
      </c>
      <c r="B10" s="240">
        <v>12.1</v>
      </c>
      <c r="C10" s="240">
        <v>13</v>
      </c>
      <c r="D10" s="240">
        <v>14.1</v>
      </c>
      <c r="E10" s="240">
        <v>15.3</v>
      </c>
      <c r="F10" s="240">
        <v>16.7</v>
      </c>
      <c r="G10" s="240">
        <v>18.3</v>
      </c>
      <c r="H10" s="240">
        <v>20.399999999999999</v>
      </c>
      <c r="I10" s="240">
        <v>11.8</v>
      </c>
      <c r="J10" s="240">
        <v>12.7</v>
      </c>
      <c r="K10" s="240">
        <v>13.9</v>
      </c>
      <c r="L10" s="240">
        <v>15.2</v>
      </c>
      <c r="M10" s="240">
        <v>16.899999999999999</v>
      </c>
      <c r="N10" s="240">
        <v>18.899999999999999</v>
      </c>
      <c r="O10" s="240">
        <v>21.3</v>
      </c>
    </row>
    <row r="11" spans="1:15" ht="12.4" customHeight="1">
      <c r="A11" s="704">
        <v>62</v>
      </c>
      <c r="B11" s="240">
        <v>12.1</v>
      </c>
      <c r="C11" s="240">
        <v>13</v>
      </c>
      <c r="D11" s="240">
        <v>14.1</v>
      </c>
      <c r="E11" s="240">
        <v>15.3</v>
      </c>
      <c r="F11" s="240">
        <v>16.7</v>
      </c>
      <c r="G11" s="240">
        <v>18.3</v>
      </c>
      <c r="H11" s="240">
        <v>20.399999999999999</v>
      </c>
      <c r="I11" s="240">
        <v>11.8</v>
      </c>
      <c r="J11" s="240">
        <v>12.7</v>
      </c>
      <c r="K11" s="240">
        <v>13.9</v>
      </c>
      <c r="L11" s="240">
        <v>15.2</v>
      </c>
      <c r="M11" s="240">
        <v>16.899999999999999</v>
      </c>
      <c r="N11" s="240">
        <v>18.899999999999999</v>
      </c>
      <c r="O11" s="240">
        <v>21.4</v>
      </c>
    </row>
    <row r="12" spans="1:15" ht="12.75" customHeight="1">
      <c r="A12" s="704">
        <v>63</v>
      </c>
      <c r="B12" s="240">
        <v>12.1</v>
      </c>
      <c r="C12" s="240">
        <v>13</v>
      </c>
      <c r="D12" s="240">
        <v>14.1</v>
      </c>
      <c r="E12" s="240">
        <v>15.3</v>
      </c>
      <c r="F12" s="240">
        <v>16.7</v>
      </c>
      <c r="G12" s="240">
        <v>18.3</v>
      </c>
      <c r="H12" s="240">
        <v>20.399999999999999</v>
      </c>
      <c r="I12" s="240">
        <v>11.8</v>
      </c>
      <c r="J12" s="240">
        <v>12.7</v>
      </c>
      <c r="K12" s="240">
        <v>13.9</v>
      </c>
      <c r="L12" s="240">
        <v>15.2</v>
      </c>
      <c r="M12" s="240">
        <v>16.899999999999999</v>
      </c>
      <c r="N12" s="240">
        <v>18.899999999999999</v>
      </c>
      <c r="O12" s="240">
        <v>21.5</v>
      </c>
    </row>
    <row r="13" spans="1:15" ht="12.4" customHeight="1">
      <c r="A13" s="704">
        <v>64</v>
      </c>
      <c r="B13" s="240">
        <v>12.1</v>
      </c>
      <c r="C13" s="240">
        <v>13</v>
      </c>
      <c r="D13" s="240">
        <v>14.1</v>
      </c>
      <c r="E13" s="240">
        <v>15.3</v>
      </c>
      <c r="F13" s="240">
        <v>16.7</v>
      </c>
      <c r="G13" s="240">
        <v>18.3</v>
      </c>
      <c r="H13" s="240">
        <v>20.399999999999999</v>
      </c>
      <c r="I13" s="240">
        <v>11.8</v>
      </c>
      <c r="J13" s="240">
        <v>12.7</v>
      </c>
      <c r="K13" s="240">
        <v>13.9</v>
      </c>
      <c r="L13" s="240">
        <v>15.2</v>
      </c>
      <c r="M13" s="240">
        <v>16.899999999999999</v>
      </c>
      <c r="N13" s="240">
        <v>18.899999999999999</v>
      </c>
      <c r="O13" s="240">
        <v>21.5</v>
      </c>
    </row>
    <row r="14" spans="1:15" ht="13.15" customHeight="1">
      <c r="A14" s="704">
        <v>65</v>
      </c>
      <c r="B14" s="240">
        <v>12.1</v>
      </c>
      <c r="C14" s="240">
        <v>13</v>
      </c>
      <c r="D14" s="240">
        <v>14.1</v>
      </c>
      <c r="E14" s="240">
        <v>15.3</v>
      </c>
      <c r="F14" s="240">
        <v>16.7</v>
      </c>
      <c r="G14" s="240">
        <v>18.3</v>
      </c>
      <c r="H14" s="240">
        <v>20.399999999999999</v>
      </c>
      <c r="I14" s="240">
        <v>11.8</v>
      </c>
      <c r="J14" s="240">
        <v>12.7</v>
      </c>
      <c r="K14" s="240">
        <v>13.9</v>
      </c>
      <c r="L14" s="240">
        <v>15.2</v>
      </c>
      <c r="M14" s="240">
        <v>16.899999999999999</v>
      </c>
      <c r="N14" s="240">
        <v>19</v>
      </c>
      <c r="O14" s="240">
        <v>21.6</v>
      </c>
    </row>
    <row r="15" spans="1:15" ht="12.75" customHeight="1">
      <c r="A15" s="704">
        <v>66</v>
      </c>
      <c r="B15" s="705">
        <v>12.1</v>
      </c>
      <c r="C15" s="705">
        <v>13</v>
      </c>
      <c r="D15" s="705">
        <v>14.1</v>
      </c>
      <c r="E15" s="705">
        <v>15.3</v>
      </c>
      <c r="F15" s="705">
        <v>16.7</v>
      </c>
      <c r="G15" s="705">
        <v>18.399999999999999</v>
      </c>
      <c r="H15" s="706">
        <v>20.399999999999999</v>
      </c>
      <c r="I15" s="705">
        <v>11.7</v>
      </c>
      <c r="J15" s="705">
        <v>12.7</v>
      </c>
      <c r="K15" s="705">
        <v>13.9</v>
      </c>
      <c r="L15" s="705">
        <v>15.2</v>
      </c>
      <c r="M15" s="705">
        <v>16.899999999999999</v>
      </c>
      <c r="N15" s="705">
        <v>19</v>
      </c>
      <c r="O15" s="706">
        <v>21.7</v>
      </c>
    </row>
    <row r="16" spans="1:15" ht="12.4" customHeight="1">
      <c r="A16" s="704">
        <v>67</v>
      </c>
      <c r="B16" s="705">
        <v>12.1</v>
      </c>
      <c r="C16" s="705">
        <v>13</v>
      </c>
      <c r="D16" s="705">
        <v>14.1</v>
      </c>
      <c r="E16" s="705">
        <v>15.3</v>
      </c>
      <c r="F16" s="705">
        <v>16.7</v>
      </c>
      <c r="G16" s="705">
        <v>18.399999999999999</v>
      </c>
      <c r="H16" s="706">
        <v>20.399999999999999</v>
      </c>
      <c r="I16" s="705">
        <v>11.7</v>
      </c>
      <c r="J16" s="705">
        <v>12.7</v>
      </c>
      <c r="K16" s="705">
        <v>13.9</v>
      </c>
      <c r="L16" s="705">
        <v>15.2</v>
      </c>
      <c r="M16" s="705">
        <v>16.899999999999999</v>
      </c>
      <c r="N16" s="705">
        <v>19</v>
      </c>
      <c r="O16" s="706">
        <v>21.7</v>
      </c>
    </row>
    <row r="17" spans="1:15" ht="12.4" customHeight="1">
      <c r="A17" s="704">
        <v>68</v>
      </c>
      <c r="B17" s="705">
        <v>12.1</v>
      </c>
      <c r="C17" s="705">
        <v>13</v>
      </c>
      <c r="D17" s="705">
        <v>14.1</v>
      </c>
      <c r="E17" s="705">
        <v>15.3</v>
      </c>
      <c r="F17" s="705">
        <v>16.7</v>
      </c>
      <c r="G17" s="705">
        <v>18.399999999999999</v>
      </c>
      <c r="H17" s="706">
        <v>20.5</v>
      </c>
      <c r="I17" s="705">
        <v>11.7</v>
      </c>
      <c r="J17" s="705">
        <v>12.7</v>
      </c>
      <c r="K17" s="705">
        <v>13.9</v>
      </c>
      <c r="L17" s="705">
        <v>15.3</v>
      </c>
      <c r="M17" s="705">
        <v>17</v>
      </c>
      <c r="N17" s="705">
        <v>19.100000000000001</v>
      </c>
      <c r="O17" s="706">
        <v>21.8</v>
      </c>
    </row>
    <row r="18" spans="1:15" ht="12.75" customHeight="1">
      <c r="A18" s="704">
        <v>69</v>
      </c>
      <c r="B18" s="705">
        <v>12.1</v>
      </c>
      <c r="C18" s="705">
        <v>13</v>
      </c>
      <c r="D18" s="705">
        <v>14.1</v>
      </c>
      <c r="E18" s="705">
        <v>15.3</v>
      </c>
      <c r="F18" s="705">
        <v>16.7</v>
      </c>
      <c r="G18" s="705">
        <v>18.399999999999999</v>
      </c>
      <c r="H18" s="706">
        <v>20.5</v>
      </c>
      <c r="I18" s="705">
        <v>11.7</v>
      </c>
      <c r="J18" s="705">
        <v>12.7</v>
      </c>
      <c r="K18" s="705">
        <v>13.9</v>
      </c>
      <c r="L18" s="705">
        <v>15.3</v>
      </c>
      <c r="M18" s="705">
        <v>17</v>
      </c>
      <c r="N18" s="705">
        <v>19.100000000000001</v>
      </c>
      <c r="O18" s="706">
        <v>21.9</v>
      </c>
    </row>
    <row r="19" spans="1:15" ht="12.4" customHeight="1">
      <c r="A19" s="704">
        <v>70</v>
      </c>
      <c r="B19" s="705">
        <v>12.1</v>
      </c>
      <c r="C19" s="705">
        <v>13</v>
      </c>
      <c r="D19" s="705">
        <v>14.1</v>
      </c>
      <c r="E19" s="705">
        <v>15.3</v>
      </c>
      <c r="F19" s="705">
        <v>16.7</v>
      </c>
      <c r="G19" s="705">
        <v>18.5</v>
      </c>
      <c r="H19" s="706">
        <v>20.6</v>
      </c>
      <c r="I19" s="705">
        <v>11.7</v>
      </c>
      <c r="J19" s="705">
        <v>12.7</v>
      </c>
      <c r="K19" s="705">
        <v>13.9</v>
      </c>
      <c r="L19" s="705">
        <v>15.3</v>
      </c>
      <c r="M19" s="705">
        <v>17</v>
      </c>
      <c r="N19" s="705">
        <v>19.100000000000001</v>
      </c>
      <c r="O19" s="706">
        <v>22</v>
      </c>
    </row>
    <row r="20" spans="1:15" ht="13.15" customHeight="1">
      <c r="A20" s="704">
        <v>71</v>
      </c>
      <c r="B20" s="705">
        <v>12.1</v>
      </c>
      <c r="C20" s="705">
        <v>13</v>
      </c>
      <c r="D20" s="705">
        <v>14.1</v>
      </c>
      <c r="E20" s="705">
        <v>15.3</v>
      </c>
      <c r="F20" s="705">
        <v>16.7</v>
      </c>
      <c r="G20" s="705">
        <v>18.5</v>
      </c>
      <c r="H20" s="706">
        <v>20.6</v>
      </c>
      <c r="I20" s="705">
        <v>11.7</v>
      </c>
      <c r="J20" s="705">
        <v>12.7</v>
      </c>
      <c r="K20" s="705">
        <v>13.9</v>
      </c>
      <c r="L20" s="705">
        <v>15.3</v>
      </c>
      <c r="M20" s="705">
        <v>17</v>
      </c>
      <c r="N20" s="705">
        <v>19.2</v>
      </c>
      <c r="O20" s="706">
        <v>22.1</v>
      </c>
    </row>
    <row r="21" spans="1:15" ht="12.6" customHeight="1">
      <c r="A21" s="704">
        <v>72</v>
      </c>
      <c r="B21" s="705">
        <v>12.1</v>
      </c>
      <c r="C21" s="705">
        <v>13</v>
      </c>
      <c r="D21" s="705">
        <v>14.1</v>
      </c>
      <c r="E21" s="705">
        <v>15.3</v>
      </c>
      <c r="F21" s="705">
        <v>16.8</v>
      </c>
      <c r="G21" s="705">
        <v>18.5</v>
      </c>
      <c r="H21" s="706">
        <v>20.7</v>
      </c>
      <c r="I21" s="705">
        <v>11.7</v>
      </c>
      <c r="J21" s="705">
        <v>12.7</v>
      </c>
      <c r="K21" s="705">
        <v>13.9</v>
      </c>
      <c r="L21" s="705">
        <v>15.3</v>
      </c>
      <c r="M21" s="705">
        <v>17</v>
      </c>
      <c r="N21" s="705">
        <v>19.2</v>
      </c>
      <c r="O21" s="706">
        <v>22.1</v>
      </c>
    </row>
    <row r="22" spans="1:15" ht="12.75" customHeight="1">
      <c r="A22" s="704">
        <v>73</v>
      </c>
      <c r="B22" s="705">
        <v>12.1</v>
      </c>
      <c r="C22" s="705">
        <v>13</v>
      </c>
      <c r="D22" s="705">
        <v>14.1</v>
      </c>
      <c r="E22" s="705">
        <v>15.3</v>
      </c>
      <c r="F22" s="705">
        <v>16.8</v>
      </c>
      <c r="G22" s="705">
        <v>18.600000000000001</v>
      </c>
      <c r="H22" s="706">
        <v>20.8</v>
      </c>
      <c r="I22" s="705">
        <v>11.7</v>
      </c>
      <c r="J22" s="705">
        <v>12.7</v>
      </c>
      <c r="K22" s="705">
        <v>13.9</v>
      </c>
      <c r="L22" s="705">
        <v>15.3</v>
      </c>
      <c r="M22" s="705">
        <v>17</v>
      </c>
      <c r="N22" s="705">
        <v>19.3</v>
      </c>
      <c r="O22" s="706">
        <v>22.2</v>
      </c>
    </row>
    <row r="23" spans="1:15" ht="12.4" customHeight="1">
      <c r="A23" s="704">
        <v>74</v>
      </c>
      <c r="B23" s="705">
        <v>12.2</v>
      </c>
      <c r="C23" s="705">
        <v>13.1</v>
      </c>
      <c r="D23" s="705">
        <v>14.1</v>
      </c>
      <c r="E23" s="705">
        <v>15.3</v>
      </c>
      <c r="F23" s="705">
        <v>16.8</v>
      </c>
      <c r="G23" s="705">
        <v>18.600000000000001</v>
      </c>
      <c r="H23" s="706">
        <v>20.8</v>
      </c>
      <c r="I23" s="705">
        <v>11.7</v>
      </c>
      <c r="J23" s="705">
        <v>12.7</v>
      </c>
      <c r="K23" s="705">
        <v>13.9</v>
      </c>
      <c r="L23" s="705">
        <v>15.3</v>
      </c>
      <c r="M23" s="705">
        <v>17</v>
      </c>
      <c r="N23" s="705">
        <v>19.3</v>
      </c>
      <c r="O23" s="706">
        <v>22.3</v>
      </c>
    </row>
    <row r="24" spans="1:15" ht="13.15" customHeight="1">
      <c r="A24" s="704">
        <v>75</v>
      </c>
      <c r="B24" s="705">
        <v>12.2</v>
      </c>
      <c r="C24" s="705">
        <v>13.1</v>
      </c>
      <c r="D24" s="705">
        <v>14.1</v>
      </c>
      <c r="E24" s="705">
        <v>15.3</v>
      </c>
      <c r="F24" s="705">
        <v>16.8</v>
      </c>
      <c r="G24" s="705">
        <v>18.600000000000001</v>
      </c>
      <c r="H24" s="706">
        <v>20.9</v>
      </c>
      <c r="I24" s="705">
        <v>11.7</v>
      </c>
      <c r="J24" s="705">
        <v>12.7</v>
      </c>
      <c r="K24" s="705">
        <v>13.9</v>
      </c>
      <c r="L24" s="705">
        <v>15.3</v>
      </c>
      <c r="M24" s="705">
        <v>17.100000000000001</v>
      </c>
      <c r="N24" s="705">
        <v>19.3</v>
      </c>
      <c r="O24" s="706">
        <v>22.4</v>
      </c>
    </row>
    <row r="25" spans="1:15" ht="12.4" customHeight="1">
      <c r="A25" s="704">
        <v>76</v>
      </c>
      <c r="B25" s="705">
        <v>12.2</v>
      </c>
      <c r="C25" s="705">
        <v>13.1</v>
      </c>
      <c r="D25" s="705">
        <v>14.1</v>
      </c>
      <c r="E25" s="705">
        <v>15.4</v>
      </c>
      <c r="F25" s="705">
        <v>16.8</v>
      </c>
      <c r="G25" s="705">
        <v>18.7</v>
      </c>
      <c r="H25" s="706">
        <v>21</v>
      </c>
      <c r="I25" s="705">
        <v>11.7</v>
      </c>
      <c r="J25" s="705">
        <v>12.7</v>
      </c>
      <c r="K25" s="705">
        <v>13.9</v>
      </c>
      <c r="L25" s="705">
        <v>15.3</v>
      </c>
      <c r="M25" s="705">
        <v>17.100000000000001</v>
      </c>
      <c r="N25" s="705">
        <v>19.399999999999999</v>
      </c>
      <c r="O25" s="706">
        <v>22.5</v>
      </c>
    </row>
    <row r="26" spans="1:15" ht="13.5" customHeight="1">
      <c r="A26" s="704">
        <v>77</v>
      </c>
      <c r="B26" s="705">
        <v>12.2</v>
      </c>
      <c r="C26" s="705">
        <v>13.1</v>
      </c>
      <c r="D26" s="705">
        <v>14.1</v>
      </c>
      <c r="E26" s="705">
        <v>15.4</v>
      </c>
      <c r="F26" s="705">
        <v>16.899999999999999</v>
      </c>
      <c r="G26" s="705">
        <v>18.7</v>
      </c>
      <c r="H26" s="706">
        <v>21</v>
      </c>
      <c r="I26" s="705">
        <v>11.7</v>
      </c>
      <c r="J26" s="705">
        <v>12.7</v>
      </c>
      <c r="K26" s="705">
        <v>13.9</v>
      </c>
      <c r="L26" s="705">
        <v>15.3</v>
      </c>
      <c r="M26" s="705">
        <v>17.100000000000001</v>
      </c>
      <c r="N26" s="705">
        <v>19.399999999999999</v>
      </c>
      <c r="O26" s="706">
        <v>22.6</v>
      </c>
    </row>
    <row r="27" spans="1:15" ht="12.4" customHeight="1">
      <c r="A27" s="704">
        <v>78</v>
      </c>
      <c r="B27" s="705">
        <v>12.2</v>
      </c>
      <c r="C27" s="705">
        <v>13.1</v>
      </c>
      <c r="D27" s="705">
        <v>14.1</v>
      </c>
      <c r="E27" s="705">
        <v>15.4</v>
      </c>
      <c r="F27" s="705">
        <v>16.899999999999999</v>
      </c>
      <c r="G27" s="705">
        <v>18.7</v>
      </c>
      <c r="H27" s="706">
        <v>21.1</v>
      </c>
      <c r="I27" s="705">
        <v>11.7</v>
      </c>
      <c r="J27" s="705">
        <v>12.7</v>
      </c>
      <c r="K27" s="705">
        <v>13.9</v>
      </c>
      <c r="L27" s="705">
        <v>15.3</v>
      </c>
      <c r="M27" s="705">
        <v>17.100000000000001</v>
      </c>
      <c r="N27" s="705">
        <v>19.5</v>
      </c>
      <c r="O27" s="706">
        <v>22.7</v>
      </c>
    </row>
    <row r="28" spans="1:15" ht="12.4" customHeight="1">
      <c r="A28" s="704">
        <v>79</v>
      </c>
      <c r="B28" s="705">
        <v>12.2</v>
      </c>
      <c r="C28" s="705">
        <v>13.1</v>
      </c>
      <c r="D28" s="705">
        <v>14.1</v>
      </c>
      <c r="E28" s="705">
        <v>15.4</v>
      </c>
      <c r="F28" s="705">
        <v>16.899999999999999</v>
      </c>
      <c r="G28" s="705">
        <v>18.8</v>
      </c>
      <c r="H28" s="706">
        <v>21.2</v>
      </c>
      <c r="I28" s="705">
        <v>11.7</v>
      </c>
      <c r="J28" s="705">
        <v>12.7</v>
      </c>
      <c r="K28" s="705">
        <v>13.9</v>
      </c>
      <c r="L28" s="705">
        <v>15.3</v>
      </c>
      <c r="M28" s="705">
        <v>17.2</v>
      </c>
      <c r="N28" s="705">
        <v>19.5</v>
      </c>
      <c r="O28" s="706">
        <v>22.8</v>
      </c>
    </row>
    <row r="29" spans="1:15" ht="12.4" customHeight="1">
      <c r="A29" s="704">
        <v>80</v>
      </c>
      <c r="B29" s="705">
        <v>12.2</v>
      </c>
      <c r="C29" s="705">
        <v>13.1</v>
      </c>
      <c r="D29" s="705">
        <v>14.2</v>
      </c>
      <c r="E29" s="705">
        <v>15.4</v>
      </c>
      <c r="F29" s="705">
        <v>16.899999999999999</v>
      </c>
      <c r="G29" s="705">
        <v>18.8</v>
      </c>
      <c r="H29" s="706">
        <v>21.3</v>
      </c>
      <c r="I29" s="705">
        <v>11.7</v>
      </c>
      <c r="J29" s="705">
        <v>12.7</v>
      </c>
      <c r="K29" s="705">
        <v>13.9</v>
      </c>
      <c r="L29" s="705">
        <v>15.3</v>
      </c>
      <c r="M29" s="705">
        <v>17.2</v>
      </c>
      <c r="N29" s="705">
        <v>19.600000000000001</v>
      </c>
      <c r="O29" s="706">
        <v>22.9</v>
      </c>
    </row>
    <row r="30" spans="1:15" ht="13.15" customHeight="1">
      <c r="A30" s="704">
        <v>81</v>
      </c>
      <c r="B30" s="705">
        <v>12.2</v>
      </c>
      <c r="C30" s="705">
        <v>13.1</v>
      </c>
      <c r="D30" s="705">
        <v>14.2</v>
      </c>
      <c r="E30" s="705">
        <v>15.4</v>
      </c>
      <c r="F30" s="705">
        <v>17</v>
      </c>
      <c r="G30" s="705">
        <v>18.899999999999999</v>
      </c>
      <c r="H30" s="706">
        <v>21.3</v>
      </c>
      <c r="I30" s="705">
        <v>11.7</v>
      </c>
      <c r="J30" s="705">
        <v>12.7</v>
      </c>
      <c r="K30" s="705">
        <v>13.9</v>
      </c>
      <c r="L30" s="705">
        <v>15.4</v>
      </c>
      <c r="M30" s="705">
        <v>17.2</v>
      </c>
      <c r="N30" s="705">
        <v>19.600000000000001</v>
      </c>
      <c r="O30" s="706">
        <v>23</v>
      </c>
    </row>
    <row r="31" spans="1:15" ht="12.4" customHeight="1">
      <c r="A31" s="704">
        <v>82</v>
      </c>
      <c r="B31" s="705">
        <v>12.2</v>
      </c>
      <c r="C31" s="705">
        <v>13.1</v>
      </c>
      <c r="D31" s="705">
        <v>14.2</v>
      </c>
      <c r="E31" s="705">
        <v>15.4</v>
      </c>
      <c r="F31" s="705">
        <v>17</v>
      </c>
      <c r="G31" s="705">
        <v>18.899999999999999</v>
      </c>
      <c r="H31" s="706">
        <v>21.4</v>
      </c>
      <c r="I31" s="705">
        <v>11.7</v>
      </c>
      <c r="J31" s="705">
        <v>12.7</v>
      </c>
      <c r="K31" s="705">
        <v>13.9</v>
      </c>
      <c r="L31" s="705">
        <v>15.4</v>
      </c>
      <c r="M31" s="705">
        <v>17.2</v>
      </c>
      <c r="N31" s="705">
        <v>19.7</v>
      </c>
      <c r="O31" s="706">
        <v>23.1</v>
      </c>
    </row>
    <row r="32" spans="1:15" ht="12.75" customHeight="1">
      <c r="A32" s="704">
        <v>83</v>
      </c>
      <c r="B32" s="705">
        <v>12.2</v>
      </c>
      <c r="C32" s="705">
        <v>13.1</v>
      </c>
      <c r="D32" s="705">
        <v>14.2</v>
      </c>
      <c r="E32" s="705">
        <v>15.5</v>
      </c>
      <c r="F32" s="705">
        <v>17</v>
      </c>
      <c r="G32" s="705">
        <v>19</v>
      </c>
      <c r="H32" s="706">
        <v>21.5</v>
      </c>
      <c r="I32" s="705">
        <v>11.7</v>
      </c>
      <c r="J32" s="705">
        <v>12.7</v>
      </c>
      <c r="K32" s="705">
        <v>13.9</v>
      </c>
      <c r="L32" s="705">
        <v>15.4</v>
      </c>
      <c r="M32" s="705">
        <v>17.3</v>
      </c>
      <c r="N32" s="705">
        <v>19.7</v>
      </c>
      <c r="O32" s="706">
        <v>23.2</v>
      </c>
    </row>
    <row r="33" spans="1:15" ht="12.4" customHeight="1">
      <c r="A33" s="704">
        <v>84</v>
      </c>
      <c r="B33" s="705">
        <v>12.3</v>
      </c>
      <c r="C33" s="705">
        <v>13.1</v>
      </c>
      <c r="D33" s="705">
        <v>14.2</v>
      </c>
      <c r="E33" s="705">
        <v>15.5</v>
      </c>
      <c r="F33" s="705">
        <v>17</v>
      </c>
      <c r="G33" s="705">
        <v>19</v>
      </c>
      <c r="H33" s="706">
        <v>21.6</v>
      </c>
      <c r="I33" s="705">
        <v>11.8</v>
      </c>
      <c r="J33" s="705">
        <v>12.7</v>
      </c>
      <c r="K33" s="705">
        <v>13.9</v>
      </c>
      <c r="L33" s="705">
        <v>15.4</v>
      </c>
      <c r="M33" s="705">
        <v>17.3</v>
      </c>
      <c r="N33" s="705">
        <v>19.8</v>
      </c>
      <c r="O33" s="706">
        <v>23.3</v>
      </c>
    </row>
    <row r="34" spans="1:15" ht="14.65" customHeight="1">
      <c r="A34" s="704">
        <v>85</v>
      </c>
      <c r="B34" s="705">
        <v>12.3</v>
      </c>
      <c r="C34" s="705">
        <v>13.2</v>
      </c>
      <c r="D34" s="705">
        <v>14.2</v>
      </c>
      <c r="E34" s="705">
        <v>15.5</v>
      </c>
      <c r="F34" s="705">
        <v>17.100000000000001</v>
      </c>
      <c r="G34" s="705">
        <v>19.100000000000001</v>
      </c>
      <c r="H34" s="706">
        <v>21.7</v>
      </c>
      <c r="I34" s="705">
        <v>11.8</v>
      </c>
      <c r="J34" s="705">
        <v>12.7</v>
      </c>
      <c r="K34" s="705">
        <v>13.9</v>
      </c>
      <c r="L34" s="705">
        <v>15.4</v>
      </c>
      <c r="M34" s="705">
        <v>17.3</v>
      </c>
      <c r="N34" s="705">
        <v>19.8</v>
      </c>
      <c r="O34" s="706">
        <v>23.4</v>
      </c>
    </row>
    <row r="35" spans="1:15" ht="12.4" customHeight="1">
      <c r="A35" s="704">
        <v>86</v>
      </c>
      <c r="B35" s="705">
        <v>12.3</v>
      </c>
      <c r="C35" s="705">
        <v>13.2</v>
      </c>
      <c r="D35" s="705">
        <v>14.2</v>
      </c>
      <c r="E35" s="705">
        <v>15.5</v>
      </c>
      <c r="F35" s="705">
        <v>17.100000000000001</v>
      </c>
      <c r="G35" s="705">
        <v>19.100000000000001</v>
      </c>
      <c r="H35" s="707">
        <v>21.8</v>
      </c>
      <c r="I35" s="705">
        <v>11.8</v>
      </c>
      <c r="J35" s="705">
        <v>12.8</v>
      </c>
      <c r="K35" s="705">
        <v>14</v>
      </c>
      <c r="L35" s="705">
        <v>15.4</v>
      </c>
      <c r="M35" s="705">
        <v>17.399999999999999</v>
      </c>
      <c r="N35" s="705">
        <v>19.899999999999999</v>
      </c>
      <c r="O35" s="707">
        <v>23.5</v>
      </c>
    </row>
    <row r="36" spans="1:15" ht="12.75" customHeight="1">
      <c r="A36" s="704">
        <v>87</v>
      </c>
      <c r="B36" s="708">
        <v>12.3</v>
      </c>
      <c r="C36" s="708">
        <v>13.2</v>
      </c>
      <c r="D36" s="708">
        <v>14.3</v>
      </c>
      <c r="E36" s="708">
        <v>15.5</v>
      </c>
      <c r="F36" s="708">
        <v>17.100000000000001</v>
      </c>
      <c r="G36" s="708">
        <v>19.2</v>
      </c>
      <c r="H36" s="709">
        <v>21.9</v>
      </c>
      <c r="I36" s="240">
        <v>11.8</v>
      </c>
      <c r="J36" s="240">
        <v>12.8</v>
      </c>
      <c r="K36" s="240">
        <v>14</v>
      </c>
      <c r="L36" s="240">
        <v>15.5</v>
      </c>
      <c r="M36" s="240">
        <v>17.399999999999999</v>
      </c>
      <c r="N36" s="240">
        <v>20</v>
      </c>
      <c r="O36" s="240">
        <v>23.6</v>
      </c>
    </row>
    <row r="37" spans="1:15" ht="12.95" customHeight="1">
      <c r="A37" s="704">
        <v>88</v>
      </c>
      <c r="B37" s="708">
        <v>12.3</v>
      </c>
      <c r="C37" s="708">
        <v>13.2</v>
      </c>
      <c r="D37" s="708">
        <v>14.3</v>
      </c>
      <c r="E37" s="708">
        <v>15.6</v>
      </c>
      <c r="F37" s="708">
        <v>17.2</v>
      </c>
      <c r="G37" s="708">
        <v>19.2</v>
      </c>
      <c r="H37" s="709">
        <v>22</v>
      </c>
      <c r="I37" s="240">
        <v>11.8</v>
      </c>
      <c r="J37" s="240">
        <v>12.8</v>
      </c>
      <c r="K37" s="240">
        <v>14</v>
      </c>
      <c r="L37" s="240">
        <v>15.5</v>
      </c>
      <c r="M37" s="240">
        <v>17.399999999999999</v>
      </c>
      <c r="N37" s="240">
        <v>20</v>
      </c>
      <c r="O37" s="240">
        <v>23.7</v>
      </c>
    </row>
    <row r="38" spans="1:15" ht="12.4" customHeight="1">
      <c r="A38" s="704">
        <v>89</v>
      </c>
      <c r="B38" s="708">
        <v>12.3</v>
      </c>
      <c r="C38" s="708">
        <v>13.2</v>
      </c>
      <c r="D38" s="708">
        <v>14.3</v>
      </c>
      <c r="E38" s="708">
        <v>15.6</v>
      </c>
      <c r="F38" s="708">
        <v>17.2</v>
      </c>
      <c r="G38" s="708">
        <v>19.3</v>
      </c>
      <c r="H38" s="709">
        <v>22</v>
      </c>
      <c r="I38" s="240">
        <v>11.8</v>
      </c>
      <c r="J38" s="240">
        <v>12.8</v>
      </c>
      <c r="K38" s="240">
        <v>14</v>
      </c>
      <c r="L38" s="240">
        <v>15.5</v>
      </c>
      <c r="M38" s="240">
        <v>17.5</v>
      </c>
      <c r="N38" s="240">
        <v>20.100000000000001</v>
      </c>
      <c r="O38" s="240">
        <v>23.9</v>
      </c>
    </row>
    <row r="39" spans="1:15" ht="12.4" customHeight="1">
      <c r="A39" s="704">
        <v>90</v>
      </c>
      <c r="B39" s="708">
        <v>12.3</v>
      </c>
      <c r="C39" s="708">
        <v>13.2</v>
      </c>
      <c r="D39" s="708">
        <v>14.3</v>
      </c>
      <c r="E39" s="708">
        <v>15.6</v>
      </c>
      <c r="F39" s="708">
        <v>17.2</v>
      </c>
      <c r="G39" s="708">
        <v>19.3</v>
      </c>
      <c r="H39" s="709">
        <v>22.1</v>
      </c>
      <c r="I39" s="240">
        <v>11.8</v>
      </c>
      <c r="J39" s="240">
        <v>12.8</v>
      </c>
      <c r="K39" s="240">
        <v>14</v>
      </c>
      <c r="L39" s="240">
        <v>15.5</v>
      </c>
      <c r="M39" s="240">
        <v>17.5</v>
      </c>
      <c r="N39" s="240">
        <v>20.100000000000001</v>
      </c>
      <c r="O39" s="240">
        <v>24</v>
      </c>
    </row>
    <row r="40" spans="1:15" ht="13.15" customHeight="1">
      <c r="A40" s="704">
        <v>91</v>
      </c>
      <c r="B40" s="705">
        <v>12.3</v>
      </c>
      <c r="C40" s="705">
        <v>13.2</v>
      </c>
      <c r="D40" s="705">
        <v>14.3</v>
      </c>
      <c r="E40" s="705">
        <v>15.6</v>
      </c>
      <c r="F40" s="705">
        <v>17.3</v>
      </c>
      <c r="G40" s="705">
        <v>19.399999999999999</v>
      </c>
      <c r="H40" s="706">
        <v>22.4</v>
      </c>
      <c r="I40" s="240">
        <v>11.8</v>
      </c>
      <c r="J40" s="240">
        <v>12.8</v>
      </c>
      <c r="K40" s="240">
        <v>14</v>
      </c>
      <c r="L40" s="240">
        <v>15.6</v>
      </c>
      <c r="M40" s="240">
        <v>17.5</v>
      </c>
      <c r="N40" s="240">
        <v>20.2</v>
      </c>
      <c r="O40" s="240">
        <v>24.1</v>
      </c>
    </row>
    <row r="41" spans="1:15" ht="12.4" customHeight="1">
      <c r="A41" s="704">
        <v>92</v>
      </c>
      <c r="B41" s="705">
        <v>12.3</v>
      </c>
      <c r="C41" s="705">
        <v>13.2</v>
      </c>
      <c r="D41" s="705">
        <v>14.3</v>
      </c>
      <c r="E41" s="705">
        <v>15.6</v>
      </c>
      <c r="F41" s="705">
        <v>17.3</v>
      </c>
      <c r="G41" s="705">
        <v>19.399999999999999</v>
      </c>
      <c r="H41" s="706">
        <v>22.4</v>
      </c>
      <c r="I41" s="705">
        <v>11.8</v>
      </c>
      <c r="J41" s="705">
        <v>12.8</v>
      </c>
      <c r="K41" s="705">
        <v>14</v>
      </c>
      <c r="L41" s="705">
        <v>15.6</v>
      </c>
      <c r="M41" s="705">
        <v>17.600000000000001</v>
      </c>
      <c r="N41" s="705">
        <v>20.3</v>
      </c>
      <c r="O41" s="706">
        <v>24.2</v>
      </c>
    </row>
    <row r="42" spans="1:15" ht="12.4" customHeight="1">
      <c r="A42" s="704">
        <v>93</v>
      </c>
      <c r="B42" s="705">
        <v>12.4</v>
      </c>
      <c r="C42" s="705">
        <v>13.3</v>
      </c>
      <c r="D42" s="705">
        <v>14.3</v>
      </c>
      <c r="E42" s="705">
        <v>15.7</v>
      </c>
      <c r="F42" s="705">
        <v>17.3</v>
      </c>
      <c r="G42" s="705">
        <v>19.5</v>
      </c>
      <c r="H42" s="706">
        <v>22.5</v>
      </c>
      <c r="I42" s="705">
        <v>11.8</v>
      </c>
      <c r="J42" s="705">
        <v>12.8</v>
      </c>
      <c r="K42" s="705">
        <v>14.1</v>
      </c>
      <c r="L42" s="705">
        <v>15.6</v>
      </c>
      <c r="M42" s="705">
        <v>17.600000000000001</v>
      </c>
      <c r="N42" s="705">
        <v>20.3</v>
      </c>
      <c r="O42" s="706">
        <v>24.4</v>
      </c>
    </row>
    <row r="43" spans="1:15" ht="12.4" customHeight="1">
      <c r="A43" s="704">
        <v>94</v>
      </c>
      <c r="B43" s="705">
        <v>12.4</v>
      </c>
      <c r="C43" s="705">
        <v>13.3</v>
      </c>
      <c r="D43" s="705">
        <v>14.4</v>
      </c>
      <c r="E43" s="705">
        <v>15.7</v>
      </c>
      <c r="F43" s="705">
        <v>17.399999999999999</v>
      </c>
      <c r="G43" s="705">
        <v>19.600000000000001</v>
      </c>
      <c r="H43" s="706">
        <v>22.6</v>
      </c>
      <c r="I43" s="705">
        <v>11.9</v>
      </c>
      <c r="J43" s="705">
        <v>12.9</v>
      </c>
      <c r="K43" s="705">
        <v>14.1</v>
      </c>
      <c r="L43" s="705">
        <v>15.6</v>
      </c>
      <c r="M43" s="705">
        <v>17.600000000000001</v>
      </c>
      <c r="N43" s="705">
        <v>20.399999999999999</v>
      </c>
      <c r="O43" s="706">
        <v>24.5</v>
      </c>
    </row>
    <row r="44" spans="1:15" ht="12.4" customHeight="1">
      <c r="A44" s="704">
        <v>95</v>
      </c>
      <c r="B44" s="705">
        <v>12.4</v>
      </c>
      <c r="C44" s="705">
        <v>13.3</v>
      </c>
      <c r="D44" s="705">
        <v>14.4</v>
      </c>
      <c r="E44" s="705">
        <v>15.7</v>
      </c>
      <c r="F44" s="705">
        <v>17.399999999999999</v>
      </c>
      <c r="G44" s="705">
        <v>19.600000000000001</v>
      </c>
      <c r="H44" s="706">
        <v>22.7</v>
      </c>
      <c r="I44" s="705">
        <v>11.9</v>
      </c>
      <c r="J44" s="705">
        <v>12.9</v>
      </c>
      <c r="K44" s="705">
        <v>14.1</v>
      </c>
      <c r="L44" s="705">
        <v>15.7</v>
      </c>
      <c r="M44" s="705">
        <v>17.7</v>
      </c>
      <c r="N44" s="705">
        <v>20.5</v>
      </c>
      <c r="O44" s="706">
        <v>24.6</v>
      </c>
    </row>
    <row r="45" spans="1:15" ht="12.4" customHeight="1">
      <c r="A45" s="704">
        <v>96</v>
      </c>
      <c r="B45" s="705">
        <v>12.4</v>
      </c>
      <c r="C45" s="705">
        <v>13.3</v>
      </c>
      <c r="D45" s="705">
        <v>14.4</v>
      </c>
      <c r="E45" s="705">
        <v>15.7</v>
      </c>
      <c r="F45" s="705">
        <v>17.399999999999999</v>
      </c>
      <c r="G45" s="705">
        <v>19.7</v>
      </c>
      <c r="H45" s="706">
        <v>22.8</v>
      </c>
      <c r="I45" s="705">
        <v>11.9</v>
      </c>
      <c r="J45" s="705">
        <v>12.9</v>
      </c>
      <c r="K45" s="705">
        <v>14.1</v>
      </c>
      <c r="L45" s="705">
        <v>15.7</v>
      </c>
      <c r="M45" s="705">
        <v>17.7</v>
      </c>
      <c r="N45" s="705">
        <v>20.6</v>
      </c>
      <c r="O45" s="706">
        <v>24.8</v>
      </c>
    </row>
    <row r="46" spans="1:15" ht="12.4" customHeight="1">
      <c r="A46" s="704">
        <v>97</v>
      </c>
      <c r="B46" s="705">
        <v>12.4</v>
      </c>
      <c r="C46" s="705">
        <v>13.3</v>
      </c>
      <c r="D46" s="705">
        <v>14.4</v>
      </c>
      <c r="E46" s="705">
        <v>15.8</v>
      </c>
      <c r="F46" s="705">
        <v>17.5</v>
      </c>
      <c r="G46" s="705">
        <v>19.7</v>
      </c>
      <c r="H46" s="706">
        <v>22.9</v>
      </c>
      <c r="I46" s="705">
        <v>11.9</v>
      </c>
      <c r="J46" s="705">
        <v>12.9</v>
      </c>
      <c r="K46" s="705">
        <v>14.1</v>
      </c>
      <c r="L46" s="705">
        <v>15.7</v>
      </c>
      <c r="M46" s="705">
        <v>17.8</v>
      </c>
      <c r="N46" s="705">
        <v>20.6</v>
      </c>
      <c r="O46" s="706">
        <v>24.9</v>
      </c>
    </row>
    <row r="47" spans="1:15" ht="12.4" customHeight="1">
      <c r="A47" s="704">
        <v>98</v>
      </c>
      <c r="B47" s="705">
        <v>12.4</v>
      </c>
      <c r="C47" s="705">
        <v>13.3</v>
      </c>
      <c r="D47" s="705">
        <v>14.4</v>
      </c>
      <c r="E47" s="705">
        <v>15.8</v>
      </c>
      <c r="F47" s="705">
        <v>17.5</v>
      </c>
      <c r="G47" s="705">
        <v>19.8</v>
      </c>
      <c r="H47" s="706">
        <v>23</v>
      </c>
      <c r="I47" s="705">
        <v>11.9</v>
      </c>
      <c r="J47" s="705">
        <v>12.9</v>
      </c>
      <c r="K47" s="705">
        <v>14.2</v>
      </c>
      <c r="L47" s="705">
        <v>15.7</v>
      </c>
      <c r="M47" s="705">
        <v>17.8</v>
      </c>
      <c r="N47" s="705">
        <v>20.7</v>
      </c>
      <c r="O47" s="706">
        <v>25.1</v>
      </c>
    </row>
    <row r="48" spans="1:15" ht="12.4" customHeight="1">
      <c r="A48" s="704">
        <v>99</v>
      </c>
      <c r="B48" s="705">
        <v>12.4</v>
      </c>
      <c r="C48" s="705">
        <v>13.3</v>
      </c>
      <c r="D48" s="705">
        <v>14.4</v>
      </c>
      <c r="E48" s="705">
        <v>15.8</v>
      </c>
      <c r="F48" s="705">
        <v>17.5</v>
      </c>
      <c r="G48" s="705">
        <v>19.899999999999999</v>
      </c>
      <c r="H48" s="706">
        <v>23.1</v>
      </c>
      <c r="I48" s="705">
        <v>11.9</v>
      </c>
      <c r="J48" s="705">
        <v>12.9</v>
      </c>
      <c r="K48" s="705">
        <v>14.2</v>
      </c>
      <c r="L48" s="705">
        <v>15.8</v>
      </c>
      <c r="M48" s="705">
        <v>17.899999999999999</v>
      </c>
      <c r="N48" s="705">
        <v>20.8</v>
      </c>
      <c r="O48" s="706">
        <v>25.2</v>
      </c>
    </row>
    <row r="49" spans="1:15" ht="12.4" customHeight="1">
      <c r="A49" s="704">
        <v>100</v>
      </c>
      <c r="B49" s="705">
        <v>12.4</v>
      </c>
      <c r="C49" s="705">
        <v>13.4</v>
      </c>
      <c r="D49" s="705">
        <v>14.5</v>
      </c>
      <c r="E49" s="705">
        <v>15.8</v>
      </c>
      <c r="F49" s="705">
        <v>17.600000000000001</v>
      </c>
      <c r="G49" s="705">
        <v>19.899999999999999</v>
      </c>
      <c r="H49" s="706">
        <v>23.3</v>
      </c>
      <c r="I49" s="705">
        <v>11.9</v>
      </c>
      <c r="J49" s="705">
        <v>13</v>
      </c>
      <c r="K49" s="705">
        <v>14.2</v>
      </c>
      <c r="L49" s="705">
        <v>15.8</v>
      </c>
      <c r="M49" s="705">
        <v>17.899999999999999</v>
      </c>
      <c r="N49" s="705">
        <v>20.9</v>
      </c>
      <c r="O49" s="706">
        <v>25.3</v>
      </c>
    </row>
    <row r="50" spans="1:15" ht="12.4" customHeight="1">
      <c r="A50" s="704">
        <v>101</v>
      </c>
      <c r="B50" s="705">
        <v>12.5</v>
      </c>
      <c r="C50" s="705">
        <v>13.4</v>
      </c>
      <c r="D50" s="705">
        <v>14.5</v>
      </c>
      <c r="E50" s="705">
        <v>15.9</v>
      </c>
      <c r="F50" s="705">
        <v>17.600000000000001</v>
      </c>
      <c r="G50" s="705">
        <v>20</v>
      </c>
      <c r="H50" s="706">
        <v>23.4</v>
      </c>
      <c r="I50" s="705">
        <v>12</v>
      </c>
      <c r="J50" s="705">
        <v>13</v>
      </c>
      <c r="K50" s="705">
        <v>14.2</v>
      </c>
      <c r="L50" s="705">
        <v>15.8</v>
      </c>
      <c r="M50" s="705">
        <v>18</v>
      </c>
      <c r="N50" s="705">
        <v>20.9</v>
      </c>
      <c r="O50" s="706">
        <v>25.5</v>
      </c>
    </row>
    <row r="51" spans="1:15" ht="12.4" customHeight="1">
      <c r="A51" s="704">
        <v>102</v>
      </c>
      <c r="B51" s="705">
        <v>12.5</v>
      </c>
      <c r="C51" s="705">
        <v>13.4</v>
      </c>
      <c r="D51" s="705">
        <v>14.5</v>
      </c>
      <c r="E51" s="705">
        <v>15.9</v>
      </c>
      <c r="F51" s="705">
        <v>17.7</v>
      </c>
      <c r="G51" s="705">
        <v>20.100000000000001</v>
      </c>
      <c r="H51" s="706">
        <v>23.5</v>
      </c>
      <c r="I51" s="705">
        <v>12</v>
      </c>
      <c r="J51" s="705">
        <v>13</v>
      </c>
      <c r="K51" s="705">
        <v>14.3</v>
      </c>
      <c r="L51" s="705">
        <v>15.9</v>
      </c>
      <c r="M51" s="705">
        <v>18</v>
      </c>
      <c r="N51" s="705">
        <v>21</v>
      </c>
      <c r="O51" s="706">
        <v>25.6</v>
      </c>
    </row>
    <row r="52" spans="1:15" ht="12.4" customHeight="1">
      <c r="A52" s="704">
        <v>103</v>
      </c>
      <c r="B52" s="705">
        <v>12.5</v>
      </c>
      <c r="C52" s="705">
        <v>13.4</v>
      </c>
      <c r="D52" s="705">
        <v>14.5</v>
      </c>
      <c r="E52" s="705">
        <v>15.9</v>
      </c>
      <c r="F52" s="705">
        <v>17.7</v>
      </c>
      <c r="G52" s="705">
        <v>20.100000000000001</v>
      </c>
      <c r="H52" s="706">
        <v>23.6</v>
      </c>
      <c r="I52" s="705">
        <v>12</v>
      </c>
      <c r="J52" s="705">
        <v>13</v>
      </c>
      <c r="K52" s="705">
        <v>14.3</v>
      </c>
      <c r="L52" s="705">
        <v>15.9</v>
      </c>
      <c r="M52" s="705">
        <v>18.100000000000001</v>
      </c>
      <c r="N52" s="705">
        <v>21.1</v>
      </c>
      <c r="O52" s="706">
        <v>25.8</v>
      </c>
    </row>
    <row r="53" spans="1:15" ht="12.4" customHeight="1">
      <c r="A53" s="704">
        <v>104</v>
      </c>
      <c r="B53" s="705">
        <v>12.5</v>
      </c>
      <c r="C53" s="705">
        <v>13.4</v>
      </c>
      <c r="D53" s="705">
        <v>14.5</v>
      </c>
      <c r="E53" s="705">
        <v>15.9</v>
      </c>
      <c r="F53" s="705">
        <v>17.7</v>
      </c>
      <c r="G53" s="705">
        <v>20.2</v>
      </c>
      <c r="H53" s="706">
        <v>23.8</v>
      </c>
      <c r="I53" s="705">
        <v>12</v>
      </c>
      <c r="J53" s="705">
        <v>13</v>
      </c>
      <c r="K53" s="705">
        <v>14.3</v>
      </c>
      <c r="L53" s="705">
        <v>15.9</v>
      </c>
      <c r="M53" s="705">
        <v>18.100000000000001</v>
      </c>
      <c r="N53" s="705">
        <v>21.2</v>
      </c>
      <c r="O53" s="706">
        <v>25.9</v>
      </c>
    </row>
    <row r="54" spans="1:15" ht="12.4" customHeight="1">
      <c r="A54" s="704">
        <v>105</v>
      </c>
      <c r="B54" s="705">
        <v>12.5</v>
      </c>
      <c r="C54" s="705">
        <v>13.4</v>
      </c>
      <c r="D54" s="705">
        <v>14.6</v>
      </c>
      <c r="E54" s="705">
        <v>16</v>
      </c>
      <c r="F54" s="705">
        <v>17.8</v>
      </c>
      <c r="G54" s="705">
        <v>20.3</v>
      </c>
      <c r="H54" s="706">
        <v>23.9</v>
      </c>
      <c r="I54" s="705">
        <v>12</v>
      </c>
      <c r="J54" s="705">
        <v>13.1</v>
      </c>
      <c r="K54" s="705">
        <v>14.3</v>
      </c>
      <c r="L54" s="705">
        <v>16</v>
      </c>
      <c r="M54" s="705">
        <v>18.2</v>
      </c>
      <c r="N54" s="705">
        <v>21.3</v>
      </c>
      <c r="O54" s="706">
        <v>26.1</v>
      </c>
    </row>
    <row r="55" spans="1:15" ht="12.4" customHeight="1">
      <c r="A55" s="704">
        <v>106</v>
      </c>
      <c r="B55" s="705">
        <v>12.5</v>
      </c>
      <c r="C55" s="705">
        <v>13.5</v>
      </c>
      <c r="D55" s="705">
        <v>14.6</v>
      </c>
      <c r="E55" s="705">
        <v>16</v>
      </c>
      <c r="F55" s="705">
        <v>17.8</v>
      </c>
      <c r="G55" s="705">
        <v>20.3</v>
      </c>
      <c r="H55" s="706">
        <v>24</v>
      </c>
      <c r="I55" s="705">
        <v>12.1</v>
      </c>
      <c r="J55" s="705">
        <v>13.1</v>
      </c>
      <c r="K55" s="705">
        <v>14.4</v>
      </c>
      <c r="L55" s="705">
        <v>16</v>
      </c>
      <c r="M55" s="705">
        <v>18.2</v>
      </c>
      <c r="N55" s="705">
        <v>21.3</v>
      </c>
      <c r="O55" s="706">
        <v>26.2</v>
      </c>
    </row>
    <row r="56" spans="1:15" ht="12.4" customHeight="1">
      <c r="A56" s="704">
        <v>107</v>
      </c>
      <c r="B56" s="705">
        <v>12.5</v>
      </c>
      <c r="C56" s="705">
        <v>13.5</v>
      </c>
      <c r="D56" s="705">
        <v>14.6</v>
      </c>
      <c r="E56" s="705">
        <v>16</v>
      </c>
      <c r="F56" s="705">
        <v>17.899999999999999</v>
      </c>
      <c r="G56" s="705">
        <v>20.399999999999999</v>
      </c>
      <c r="H56" s="706">
        <v>24.2</v>
      </c>
      <c r="I56" s="705">
        <v>12.1</v>
      </c>
      <c r="J56" s="705">
        <v>13.1</v>
      </c>
      <c r="K56" s="705">
        <v>14.4</v>
      </c>
      <c r="L56" s="705">
        <v>16.100000000000001</v>
      </c>
      <c r="M56" s="705">
        <v>18.3</v>
      </c>
      <c r="N56" s="705">
        <v>21.4</v>
      </c>
      <c r="O56" s="706">
        <v>26.4</v>
      </c>
    </row>
    <row r="57" spans="1:15" ht="12.4" customHeight="1">
      <c r="A57" s="704">
        <v>108</v>
      </c>
      <c r="B57" s="705">
        <v>12.6</v>
      </c>
      <c r="C57" s="705">
        <v>13.5</v>
      </c>
      <c r="D57" s="705">
        <v>14.6</v>
      </c>
      <c r="E57" s="705">
        <v>16</v>
      </c>
      <c r="F57" s="705">
        <v>17.899999999999999</v>
      </c>
      <c r="G57" s="705">
        <v>20.5</v>
      </c>
      <c r="H57" s="706">
        <v>24.3</v>
      </c>
      <c r="I57" s="705">
        <v>12.1</v>
      </c>
      <c r="J57" s="705">
        <v>13.1</v>
      </c>
      <c r="K57" s="705">
        <v>14.4</v>
      </c>
      <c r="L57" s="705">
        <v>16.100000000000001</v>
      </c>
      <c r="M57" s="705">
        <v>18.3</v>
      </c>
      <c r="N57" s="705">
        <v>21.5</v>
      </c>
      <c r="O57" s="706">
        <v>26.5</v>
      </c>
    </row>
    <row r="58" spans="1:15" ht="12.4" customHeight="1">
      <c r="A58" s="704">
        <v>109</v>
      </c>
      <c r="B58" s="705">
        <v>12.6</v>
      </c>
      <c r="C58" s="705">
        <v>13.5</v>
      </c>
      <c r="D58" s="705">
        <v>14.6</v>
      </c>
      <c r="E58" s="705">
        <v>16.100000000000001</v>
      </c>
      <c r="F58" s="705">
        <v>18</v>
      </c>
      <c r="G58" s="705">
        <v>20.5</v>
      </c>
      <c r="H58" s="706">
        <v>24.4</v>
      </c>
      <c r="I58" s="705">
        <v>12.1</v>
      </c>
      <c r="J58" s="705">
        <v>13.2</v>
      </c>
      <c r="K58" s="705">
        <v>14.5</v>
      </c>
      <c r="L58" s="705">
        <v>16.100000000000001</v>
      </c>
      <c r="M58" s="705">
        <v>18.399999999999999</v>
      </c>
      <c r="N58" s="705">
        <v>21.6</v>
      </c>
      <c r="O58" s="706">
        <v>26.7</v>
      </c>
    </row>
    <row r="59" spans="1:15" ht="12.4" customHeight="1">
      <c r="A59" s="704">
        <v>110</v>
      </c>
      <c r="B59" s="705">
        <v>12.6</v>
      </c>
      <c r="C59" s="705">
        <v>13.5</v>
      </c>
      <c r="D59" s="705">
        <v>14.7</v>
      </c>
      <c r="E59" s="705">
        <v>16.100000000000001</v>
      </c>
      <c r="F59" s="705">
        <v>18</v>
      </c>
      <c r="G59" s="705">
        <v>20.6</v>
      </c>
      <c r="H59" s="706">
        <v>24.6</v>
      </c>
      <c r="I59" s="705">
        <v>12.1</v>
      </c>
      <c r="J59" s="705">
        <v>13.2</v>
      </c>
      <c r="K59" s="705">
        <v>14.5</v>
      </c>
      <c r="L59" s="705">
        <v>16.2</v>
      </c>
      <c r="M59" s="705">
        <v>18.399999999999999</v>
      </c>
      <c r="N59" s="705">
        <v>21.7</v>
      </c>
      <c r="O59" s="706">
        <v>26.8</v>
      </c>
    </row>
    <row r="60" spans="1:15" ht="12.4" customHeight="1">
      <c r="A60" s="704">
        <v>111</v>
      </c>
      <c r="B60" s="705">
        <v>12.6</v>
      </c>
      <c r="C60" s="705">
        <v>13.5</v>
      </c>
      <c r="D60" s="705">
        <v>14.7</v>
      </c>
      <c r="E60" s="705">
        <v>16.100000000000001</v>
      </c>
      <c r="F60" s="705">
        <v>18</v>
      </c>
      <c r="G60" s="705">
        <v>20.7</v>
      </c>
      <c r="H60" s="707">
        <v>24.7</v>
      </c>
      <c r="I60" s="705">
        <v>12.2</v>
      </c>
      <c r="J60" s="705">
        <v>13.2</v>
      </c>
      <c r="K60" s="705">
        <v>14.5</v>
      </c>
      <c r="L60" s="705">
        <v>16.2</v>
      </c>
      <c r="M60" s="705">
        <v>18.5</v>
      </c>
      <c r="N60" s="705">
        <v>21.8</v>
      </c>
      <c r="O60" s="707">
        <v>27</v>
      </c>
    </row>
    <row r="61" spans="1:15" ht="12.4" customHeight="1">
      <c r="A61" s="704">
        <v>112</v>
      </c>
      <c r="B61" s="710">
        <v>12.6</v>
      </c>
      <c r="C61" s="710">
        <v>13.6</v>
      </c>
      <c r="D61" s="710">
        <v>14.7</v>
      </c>
      <c r="E61" s="710">
        <v>16.2</v>
      </c>
      <c r="F61" s="710">
        <v>18.100000000000001</v>
      </c>
      <c r="G61" s="710">
        <v>20.8</v>
      </c>
      <c r="H61" s="710">
        <v>24.9</v>
      </c>
      <c r="I61" s="710">
        <v>12.2</v>
      </c>
      <c r="J61" s="710">
        <v>13.2</v>
      </c>
      <c r="K61" s="710">
        <v>14.6</v>
      </c>
      <c r="L61" s="710">
        <v>16.3</v>
      </c>
      <c r="M61" s="710">
        <v>18.600000000000001</v>
      </c>
      <c r="N61" s="710">
        <v>21.9</v>
      </c>
      <c r="O61" s="710">
        <v>27.2</v>
      </c>
    </row>
    <row r="62" spans="1:15" ht="12.4" customHeight="1">
      <c r="A62" s="704">
        <v>113</v>
      </c>
      <c r="B62" s="706">
        <v>12.6</v>
      </c>
      <c r="C62" s="706">
        <v>13.6</v>
      </c>
      <c r="D62" s="706">
        <v>14.7</v>
      </c>
      <c r="E62" s="706">
        <v>16.2</v>
      </c>
      <c r="F62" s="706">
        <v>18.100000000000001</v>
      </c>
      <c r="G62" s="706">
        <v>20.8</v>
      </c>
      <c r="H62" s="706">
        <v>25</v>
      </c>
      <c r="I62" s="706">
        <v>12.2</v>
      </c>
      <c r="J62" s="706">
        <v>13.3</v>
      </c>
      <c r="K62" s="706">
        <v>14.6</v>
      </c>
      <c r="L62" s="706">
        <v>16.3</v>
      </c>
      <c r="M62" s="706">
        <v>18.600000000000001</v>
      </c>
      <c r="N62" s="706">
        <v>21.9</v>
      </c>
      <c r="O62" s="706">
        <v>27.3</v>
      </c>
    </row>
    <row r="63" spans="1:15" ht="12.4" customHeight="1">
      <c r="A63" s="704">
        <v>114</v>
      </c>
      <c r="B63" s="706">
        <v>12.7</v>
      </c>
      <c r="C63" s="706">
        <v>13.6</v>
      </c>
      <c r="D63" s="706">
        <v>14.8</v>
      </c>
      <c r="E63" s="706">
        <v>16.2</v>
      </c>
      <c r="F63" s="706">
        <v>18.2</v>
      </c>
      <c r="G63" s="706">
        <v>20.9</v>
      </c>
      <c r="H63" s="706">
        <v>25.1</v>
      </c>
      <c r="I63" s="706">
        <v>12.2</v>
      </c>
      <c r="J63" s="706">
        <v>13.3</v>
      </c>
      <c r="K63" s="706">
        <v>14.6</v>
      </c>
      <c r="L63" s="706">
        <v>16.3</v>
      </c>
      <c r="M63" s="706">
        <v>18.7</v>
      </c>
      <c r="N63" s="706">
        <v>22</v>
      </c>
      <c r="O63" s="706">
        <v>27.5</v>
      </c>
    </row>
    <row r="64" spans="1:15" ht="12.4" customHeight="1">
      <c r="A64" s="704">
        <v>115</v>
      </c>
      <c r="B64" s="706">
        <v>12.7</v>
      </c>
      <c r="C64" s="706">
        <v>13.6</v>
      </c>
      <c r="D64" s="706">
        <v>14.8</v>
      </c>
      <c r="E64" s="706">
        <v>16.3</v>
      </c>
      <c r="F64" s="706">
        <v>18.2</v>
      </c>
      <c r="G64" s="706">
        <v>21</v>
      </c>
      <c r="H64" s="706">
        <v>25.3</v>
      </c>
      <c r="I64" s="706">
        <v>12.3</v>
      </c>
      <c r="J64" s="706">
        <v>13.3</v>
      </c>
      <c r="K64" s="706">
        <v>14.7</v>
      </c>
      <c r="L64" s="706">
        <v>16.399999999999999</v>
      </c>
      <c r="M64" s="706">
        <v>18.7</v>
      </c>
      <c r="N64" s="706">
        <v>22.1</v>
      </c>
      <c r="O64" s="706">
        <v>27.6</v>
      </c>
    </row>
    <row r="65" spans="1:15" ht="12.4" customHeight="1">
      <c r="A65" s="704">
        <v>116</v>
      </c>
      <c r="B65" s="706">
        <v>12.7</v>
      </c>
      <c r="C65" s="706">
        <v>13.6</v>
      </c>
      <c r="D65" s="706">
        <v>14.8</v>
      </c>
      <c r="E65" s="706">
        <v>16.3</v>
      </c>
      <c r="F65" s="706">
        <v>18.3</v>
      </c>
      <c r="G65" s="706">
        <v>21.1</v>
      </c>
      <c r="H65" s="706">
        <v>25.5</v>
      </c>
      <c r="I65" s="706">
        <v>12.3</v>
      </c>
      <c r="J65" s="706">
        <v>13.4</v>
      </c>
      <c r="K65" s="706">
        <v>14.7</v>
      </c>
      <c r="L65" s="706">
        <v>16.399999999999999</v>
      </c>
      <c r="M65" s="706">
        <v>18.8</v>
      </c>
      <c r="N65" s="706">
        <v>22.2</v>
      </c>
      <c r="O65" s="706">
        <v>27.8</v>
      </c>
    </row>
    <row r="66" spans="1:15" ht="12.4" customHeight="1">
      <c r="A66" s="704">
        <v>117</v>
      </c>
      <c r="B66" s="706">
        <v>12.7</v>
      </c>
      <c r="C66" s="706">
        <v>13.7</v>
      </c>
      <c r="D66" s="706">
        <v>14.8</v>
      </c>
      <c r="E66" s="706">
        <v>16.3</v>
      </c>
      <c r="F66" s="706">
        <v>18.3</v>
      </c>
      <c r="G66" s="706">
        <v>21.2</v>
      </c>
      <c r="H66" s="706">
        <v>25.6</v>
      </c>
      <c r="I66" s="706">
        <v>12.3</v>
      </c>
      <c r="J66" s="706">
        <v>13.4</v>
      </c>
      <c r="K66" s="706">
        <v>14.7</v>
      </c>
      <c r="L66" s="706">
        <v>16.5</v>
      </c>
      <c r="M66" s="706">
        <v>18.8</v>
      </c>
      <c r="N66" s="706">
        <v>22.3</v>
      </c>
      <c r="O66" s="706">
        <v>27.9</v>
      </c>
    </row>
    <row r="67" spans="1:15" ht="12.4" customHeight="1">
      <c r="A67" s="704">
        <v>118</v>
      </c>
      <c r="B67" s="706">
        <v>12.7</v>
      </c>
      <c r="C67" s="706">
        <v>13.7</v>
      </c>
      <c r="D67" s="706">
        <v>14.9</v>
      </c>
      <c r="E67" s="706">
        <v>16.399999999999999</v>
      </c>
      <c r="F67" s="706">
        <v>18.399999999999999</v>
      </c>
      <c r="G67" s="706">
        <v>21.2</v>
      </c>
      <c r="H67" s="706">
        <v>25.8</v>
      </c>
      <c r="I67" s="706">
        <v>12.3</v>
      </c>
      <c r="J67" s="706">
        <v>13.4</v>
      </c>
      <c r="K67" s="706">
        <v>14.8</v>
      </c>
      <c r="L67" s="706">
        <v>16.5</v>
      </c>
      <c r="M67" s="706">
        <v>18.899999999999999</v>
      </c>
      <c r="N67" s="706">
        <v>22.4</v>
      </c>
      <c r="O67" s="706">
        <v>28.1</v>
      </c>
    </row>
    <row r="68" spans="1:15" ht="12.4" customHeight="1">
      <c r="A68" s="704">
        <v>119</v>
      </c>
      <c r="B68" s="706">
        <v>12.8</v>
      </c>
      <c r="C68" s="706">
        <v>13.7</v>
      </c>
      <c r="D68" s="706">
        <v>14.9</v>
      </c>
      <c r="E68" s="706">
        <v>16.399999999999999</v>
      </c>
      <c r="F68" s="706">
        <v>18.399999999999999</v>
      </c>
      <c r="G68" s="706">
        <v>21.3</v>
      </c>
      <c r="H68" s="706">
        <v>25.9</v>
      </c>
      <c r="I68" s="706">
        <v>12.4</v>
      </c>
      <c r="J68" s="706">
        <v>13.4</v>
      </c>
      <c r="K68" s="706">
        <v>14.8</v>
      </c>
      <c r="L68" s="706">
        <v>16.600000000000001</v>
      </c>
      <c r="M68" s="706">
        <v>19</v>
      </c>
      <c r="N68" s="706">
        <v>22.5</v>
      </c>
      <c r="O68" s="706">
        <v>28.2</v>
      </c>
    </row>
    <row r="69" spans="1:15" ht="12.4" customHeight="1">
      <c r="A69" s="704">
        <v>120</v>
      </c>
      <c r="B69" s="706">
        <v>12.8</v>
      </c>
      <c r="C69" s="706">
        <v>13.7</v>
      </c>
      <c r="D69" s="706">
        <v>14.9</v>
      </c>
      <c r="E69" s="706">
        <v>16.399999999999999</v>
      </c>
      <c r="F69" s="706">
        <v>18.5</v>
      </c>
      <c r="G69" s="706">
        <v>21.4</v>
      </c>
      <c r="H69" s="706">
        <v>26.1</v>
      </c>
      <c r="I69" s="706">
        <v>12.4</v>
      </c>
      <c r="J69" s="706">
        <v>13.5</v>
      </c>
      <c r="K69" s="706">
        <v>14.8</v>
      </c>
      <c r="L69" s="706">
        <v>16.600000000000001</v>
      </c>
      <c r="M69" s="706">
        <v>19</v>
      </c>
      <c r="N69" s="706">
        <v>22.6</v>
      </c>
      <c r="O69" s="706">
        <v>28.4</v>
      </c>
    </row>
    <row r="70" spans="1:15" ht="12.4" customHeight="1">
      <c r="A70" s="704">
        <v>121</v>
      </c>
      <c r="B70" s="706">
        <v>12.8</v>
      </c>
      <c r="C70" s="706">
        <v>13.8</v>
      </c>
      <c r="D70" s="706">
        <v>15</v>
      </c>
      <c r="E70" s="706">
        <v>16.5</v>
      </c>
      <c r="F70" s="706">
        <v>18.5</v>
      </c>
      <c r="G70" s="706">
        <v>21.5</v>
      </c>
      <c r="H70" s="706">
        <v>26.2</v>
      </c>
      <c r="I70" s="706">
        <v>12.4</v>
      </c>
      <c r="J70" s="706">
        <v>13.5</v>
      </c>
      <c r="K70" s="706">
        <v>14.9</v>
      </c>
      <c r="L70" s="706">
        <v>16.7</v>
      </c>
      <c r="M70" s="706">
        <v>19.100000000000001</v>
      </c>
      <c r="N70" s="706">
        <v>22.7</v>
      </c>
      <c r="O70" s="706">
        <v>28.5</v>
      </c>
    </row>
    <row r="71" spans="1:15" ht="12.4" customHeight="1">
      <c r="A71" s="704">
        <v>122</v>
      </c>
      <c r="B71" s="706">
        <v>12.8</v>
      </c>
      <c r="C71" s="706">
        <v>13.8</v>
      </c>
      <c r="D71" s="706">
        <v>15</v>
      </c>
      <c r="E71" s="706">
        <v>16.5</v>
      </c>
      <c r="F71" s="706">
        <v>18.600000000000001</v>
      </c>
      <c r="G71" s="706">
        <v>21.6</v>
      </c>
      <c r="H71" s="706">
        <v>26.4</v>
      </c>
      <c r="I71" s="706">
        <v>12.4</v>
      </c>
      <c r="J71" s="706">
        <v>13.5</v>
      </c>
      <c r="K71" s="706">
        <v>14.9</v>
      </c>
      <c r="L71" s="706">
        <v>16.7</v>
      </c>
      <c r="M71" s="706">
        <v>19.2</v>
      </c>
      <c r="N71" s="706">
        <v>22.8</v>
      </c>
      <c r="O71" s="706">
        <v>28.7</v>
      </c>
    </row>
    <row r="72" spans="1:15" ht="12.4" customHeight="1">
      <c r="A72" s="704">
        <v>123</v>
      </c>
      <c r="B72" s="706">
        <v>12.8</v>
      </c>
      <c r="C72" s="706">
        <v>13.8</v>
      </c>
      <c r="D72" s="706">
        <v>15</v>
      </c>
      <c r="E72" s="706">
        <v>16.600000000000001</v>
      </c>
      <c r="F72" s="706">
        <v>18.600000000000001</v>
      </c>
      <c r="G72" s="706">
        <v>21.7</v>
      </c>
      <c r="H72" s="706">
        <v>26.6</v>
      </c>
      <c r="I72" s="706">
        <v>12.5</v>
      </c>
      <c r="J72" s="706">
        <v>13.6</v>
      </c>
      <c r="K72" s="706">
        <v>15</v>
      </c>
      <c r="L72" s="706">
        <v>16.8</v>
      </c>
      <c r="M72" s="706">
        <v>19.2</v>
      </c>
      <c r="N72" s="706">
        <v>22.8</v>
      </c>
      <c r="O72" s="706">
        <v>28.8</v>
      </c>
    </row>
    <row r="73" spans="1:15" ht="12.4" customHeight="1">
      <c r="A73" s="704">
        <v>124</v>
      </c>
      <c r="B73" s="706">
        <v>12.9</v>
      </c>
      <c r="C73" s="706">
        <v>13.8</v>
      </c>
      <c r="D73" s="706">
        <v>15</v>
      </c>
      <c r="E73" s="706">
        <v>16.600000000000001</v>
      </c>
      <c r="F73" s="706">
        <v>18.7</v>
      </c>
      <c r="G73" s="706">
        <v>21.7</v>
      </c>
      <c r="H73" s="706">
        <v>26.7</v>
      </c>
      <c r="I73" s="706">
        <v>12.5</v>
      </c>
      <c r="J73" s="706">
        <v>13.6</v>
      </c>
      <c r="K73" s="706">
        <v>15</v>
      </c>
      <c r="L73" s="706">
        <v>16.8</v>
      </c>
      <c r="M73" s="706">
        <v>19.3</v>
      </c>
      <c r="N73" s="706">
        <v>22.9</v>
      </c>
      <c r="O73" s="706">
        <v>29</v>
      </c>
    </row>
    <row r="74" spans="1:15" ht="12.4" customHeight="1">
      <c r="A74" s="704">
        <v>125</v>
      </c>
      <c r="B74" s="706">
        <v>12.9</v>
      </c>
      <c r="C74" s="706">
        <v>13.9</v>
      </c>
      <c r="D74" s="706">
        <v>15.1</v>
      </c>
      <c r="E74" s="706">
        <v>16.600000000000001</v>
      </c>
      <c r="F74" s="706">
        <v>18.8</v>
      </c>
      <c r="G74" s="706">
        <v>21.8</v>
      </c>
      <c r="H74" s="706">
        <v>26.9</v>
      </c>
      <c r="I74" s="706">
        <v>12.5</v>
      </c>
      <c r="J74" s="706">
        <v>13.6</v>
      </c>
      <c r="K74" s="706">
        <v>15</v>
      </c>
      <c r="L74" s="706">
        <v>16.899999999999999</v>
      </c>
      <c r="M74" s="706">
        <v>19.399999999999999</v>
      </c>
      <c r="N74" s="706">
        <v>23</v>
      </c>
      <c r="O74" s="706">
        <v>29.1</v>
      </c>
    </row>
    <row r="75" spans="1:15" ht="12.4" customHeight="1">
      <c r="A75" s="704">
        <v>126</v>
      </c>
      <c r="B75" s="706">
        <v>12.9</v>
      </c>
      <c r="C75" s="706">
        <v>13.9</v>
      </c>
      <c r="D75" s="706">
        <v>15.1</v>
      </c>
      <c r="E75" s="706">
        <v>16.7</v>
      </c>
      <c r="F75" s="706">
        <v>18.8</v>
      </c>
      <c r="G75" s="706">
        <v>21.9</v>
      </c>
      <c r="H75" s="706">
        <v>27</v>
      </c>
      <c r="I75" s="706">
        <v>12.5</v>
      </c>
      <c r="J75" s="706">
        <v>13.7</v>
      </c>
      <c r="K75" s="706">
        <v>15.1</v>
      </c>
      <c r="L75" s="706">
        <v>16.899999999999999</v>
      </c>
      <c r="M75" s="706">
        <v>19.399999999999999</v>
      </c>
      <c r="N75" s="706">
        <v>23.1</v>
      </c>
      <c r="O75" s="706">
        <v>29.3</v>
      </c>
    </row>
    <row r="76" spans="1:15" ht="12.4" customHeight="1">
      <c r="A76" s="704">
        <v>127</v>
      </c>
      <c r="B76" s="706">
        <v>12.9</v>
      </c>
      <c r="C76" s="706">
        <v>13.9</v>
      </c>
      <c r="D76" s="706">
        <v>15.1</v>
      </c>
      <c r="E76" s="706">
        <v>16.7</v>
      </c>
      <c r="F76" s="706">
        <v>18.899999999999999</v>
      </c>
      <c r="G76" s="706">
        <v>22</v>
      </c>
      <c r="H76" s="706">
        <v>27.2</v>
      </c>
      <c r="I76" s="706">
        <v>12.6</v>
      </c>
      <c r="J76" s="706">
        <v>13.7</v>
      </c>
      <c r="K76" s="706">
        <v>15.1</v>
      </c>
      <c r="L76" s="706">
        <v>17</v>
      </c>
      <c r="M76" s="706">
        <v>19.5</v>
      </c>
      <c r="N76" s="706">
        <v>23.2</v>
      </c>
      <c r="O76" s="706">
        <v>29.4</v>
      </c>
    </row>
    <row r="77" spans="1:15" ht="12.4" customHeight="1">
      <c r="A77" s="704">
        <v>128</v>
      </c>
      <c r="B77" s="706">
        <v>13</v>
      </c>
      <c r="C77" s="706">
        <v>13.9</v>
      </c>
      <c r="D77" s="706">
        <v>15.2</v>
      </c>
      <c r="E77" s="706">
        <v>16.8</v>
      </c>
      <c r="F77" s="706">
        <v>18.899999999999999</v>
      </c>
      <c r="G77" s="706">
        <v>22.1</v>
      </c>
      <c r="H77" s="706">
        <v>27.4</v>
      </c>
      <c r="I77" s="706">
        <v>12.6</v>
      </c>
      <c r="J77" s="706">
        <v>13.7</v>
      </c>
      <c r="K77" s="706">
        <v>15.2</v>
      </c>
      <c r="L77" s="706">
        <v>17</v>
      </c>
      <c r="M77" s="706">
        <v>19.600000000000001</v>
      </c>
      <c r="N77" s="706">
        <v>23.3</v>
      </c>
      <c r="O77" s="706">
        <v>29.6</v>
      </c>
    </row>
    <row r="78" spans="1:15" ht="12.4" customHeight="1">
      <c r="A78" s="704">
        <v>129</v>
      </c>
      <c r="B78" s="706">
        <v>13</v>
      </c>
      <c r="C78" s="706">
        <v>14</v>
      </c>
      <c r="D78" s="706">
        <v>15.2</v>
      </c>
      <c r="E78" s="706">
        <v>16.8</v>
      </c>
      <c r="F78" s="706">
        <v>19</v>
      </c>
      <c r="G78" s="706">
        <v>22.2</v>
      </c>
      <c r="H78" s="706">
        <v>27.5</v>
      </c>
      <c r="I78" s="706">
        <v>12.6</v>
      </c>
      <c r="J78" s="706">
        <v>13.8</v>
      </c>
      <c r="K78" s="706">
        <v>15.2</v>
      </c>
      <c r="L78" s="706">
        <v>17.100000000000001</v>
      </c>
      <c r="M78" s="706">
        <v>19.600000000000001</v>
      </c>
      <c r="N78" s="706">
        <v>23.4</v>
      </c>
      <c r="O78" s="706">
        <v>29.7</v>
      </c>
    </row>
    <row r="79" spans="1:15" ht="12.4" customHeight="1">
      <c r="A79" s="704">
        <v>130</v>
      </c>
      <c r="B79" s="706">
        <v>13</v>
      </c>
      <c r="C79" s="706">
        <v>14</v>
      </c>
      <c r="D79" s="706">
        <v>15.2</v>
      </c>
      <c r="E79" s="706">
        <v>16.899999999999999</v>
      </c>
      <c r="F79" s="706">
        <v>19</v>
      </c>
      <c r="G79" s="706">
        <v>22.3</v>
      </c>
      <c r="H79" s="706">
        <v>27.7</v>
      </c>
      <c r="I79" s="706">
        <v>12.7</v>
      </c>
      <c r="J79" s="706">
        <v>13.8</v>
      </c>
      <c r="K79" s="706">
        <v>15.3</v>
      </c>
      <c r="L79" s="706">
        <v>17.100000000000001</v>
      </c>
      <c r="M79" s="706">
        <v>19.7</v>
      </c>
      <c r="N79" s="706">
        <v>23.5</v>
      </c>
      <c r="O79" s="706">
        <v>29.9</v>
      </c>
    </row>
    <row r="80" spans="1:15" ht="12.4" customHeight="1">
      <c r="A80" s="704">
        <v>131</v>
      </c>
      <c r="B80" s="706">
        <v>13</v>
      </c>
      <c r="C80" s="706">
        <v>14</v>
      </c>
      <c r="D80" s="706">
        <v>15.3</v>
      </c>
      <c r="E80" s="706">
        <v>16.899999999999999</v>
      </c>
      <c r="F80" s="706">
        <v>19.100000000000001</v>
      </c>
      <c r="G80" s="706">
        <v>22.4</v>
      </c>
      <c r="H80" s="706">
        <v>27.9</v>
      </c>
      <c r="I80" s="706">
        <v>12.7</v>
      </c>
      <c r="J80" s="706">
        <v>13.8</v>
      </c>
      <c r="K80" s="706">
        <v>15.3</v>
      </c>
      <c r="L80" s="706">
        <v>17.2</v>
      </c>
      <c r="M80" s="706">
        <v>19.8</v>
      </c>
      <c r="N80" s="706">
        <v>23.6</v>
      </c>
      <c r="O80" s="706">
        <v>30</v>
      </c>
    </row>
    <row r="81" spans="1:15" ht="12.4" customHeight="1">
      <c r="A81" s="704">
        <v>132</v>
      </c>
      <c r="B81" s="706">
        <v>13.1</v>
      </c>
      <c r="C81" s="706">
        <v>14.1</v>
      </c>
      <c r="D81" s="706">
        <v>15.3</v>
      </c>
      <c r="E81" s="706">
        <v>16.899999999999999</v>
      </c>
      <c r="F81" s="706">
        <v>19.2</v>
      </c>
      <c r="G81" s="706">
        <v>22.5</v>
      </c>
      <c r="H81" s="706">
        <v>28</v>
      </c>
      <c r="I81" s="706">
        <v>12.7</v>
      </c>
      <c r="J81" s="706">
        <v>13.9</v>
      </c>
      <c r="K81" s="706">
        <v>15.3</v>
      </c>
      <c r="L81" s="706">
        <v>17.2</v>
      </c>
      <c r="M81" s="706">
        <v>19.899999999999999</v>
      </c>
      <c r="N81" s="706">
        <v>23.7</v>
      </c>
      <c r="O81" s="706">
        <v>30.2</v>
      </c>
    </row>
    <row r="82" spans="1:15" ht="12.4" customHeight="1">
      <c r="A82" s="704">
        <v>133</v>
      </c>
      <c r="B82" s="706">
        <v>13.1</v>
      </c>
      <c r="C82" s="706">
        <v>14.1</v>
      </c>
      <c r="D82" s="706">
        <v>15.3</v>
      </c>
      <c r="E82" s="706">
        <v>17</v>
      </c>
      <c r="F82" s="706">
        <v>19.2</v>
      </c>
      <c r="G82" s="706">
        <v>22.5</v>
      </c>
      <c r="H82" s="706">
        <v>28.2</v>
      </c>
      <c r="I82" s="706">
        <v>12.8</v>
      </c>
      <c r="J82" s="706">
        <v>13.9</v>
      </c>
      <c r="K82" s="706">
        <v>15.4</v>
      </c>
      <c r="L82" s="706">
        <v>17.3</v>
      </c>
      <c r="M82" s="706">
        <v>19.899999999999999</v>
      </c>
      <c r="N82" s="706">
        <v>23.8</v>
      </c>
      <c r="O82" s="706">
        <v>30.3</v>
      </c>
    </row>
    <row r="83" spans="1:15" ht="12.4" customHeight="1">
      <c r="A83" s="704">
        <v>134</v>
      </c>
      <c r="B83" s="706">
        <v>13.1</v>
      </c>
      <c r="C83" s="706">
        <v>14.1</v>
      </c>
      <c r="D83" s="706">
        <v>15.4</v>
      </c>
      <c r="E83" s="706">
        <v>17</v>
      </c>
      <c r="F83" s="706">
        <v>19.3</v>
      </c>
      <c r="G83" s="706">
        <v>22.6</v>
      </c>
      <c r="H83" s="706">
        <v>28.4</v>
      </c>
      <c r="I83" s="706">
        <v>12.8</v>
      </c>
      <c r="J83" s="706">
        <v>14</v>
      </c>
      <c r="K83" s="706">
        <v>15.4</v>
      </c>
      <c r="L83" s="706">
        <v>17.399999999999999</v>
      </c>
      <c r="M83" s="706">
        <v>20</v>
      </c>
      <c r="N83" s="706">
        <v>23.9</v>
      </c>
      <c r="O83" s="706">
        <v>30.5</v>
      </c>
    </row>
    <row r="84" spans="1:15" ht="12.4" customHeight="1">
      <c r="A84" s="704">
        <v>135</v>
      </c>
      <c r="B84" s="707">
        <v>13.1</v>
      </c>
      <c r="C84" s="707">
        <v>14.1</v>
      </c>
      <c r="D84" s="707">
        <v>15.4</v>
      </c>
      <c r="E84" s="707">
        <v>17.100000000000001</v>
      </c>
      <c r="F84" s="711">
        <v>19.3</v>
      </c>
      <c r="G84" s="711">
        <v>22.7</v>
      </c>
      <c r="H84" s="707">
        <v>28.5</v>
      </c>
      <c r="I84" s="707">
        <v>12.8</v>
      </c>
      <c r="J84" s="707">
        <v>14</v>
      </c>
      <c r="K84" s="707">
        <v>15.5</v>
      </c>
      <c r="L84" s="707">
        <v>17.399999999999999</v>
      </c>
      <c r="M84" s="712">
        <v>20.100000000000001</v>
      </c>
      <c r="N84" s="712">
        <v>24</v>
      </c>
      <c r="O84" s="707">
        <v>30.6</v>
      </c>
    </row>
    <row r="85" spans="1:15" ht="12.4" customHeight="1">
      <c r="A85" s="704">
        <v>136</v>
      </c>
      <c r="B85" s="710">
        <v>13.2</v>
      </c>
      <c r="C85" s="710">
        <v>14.2</v>
      </c>
      <c r="D85" s="710">
        <v>15.5</v>
      </c>
      <c r="E85" s="710">
        <v>17.100000000000001</v>
      </c>
      <c r="F85" s="710">
        <v>19.399999999999999</v>
      </c>
      <c r="G85" s="710">
        <v>22.8</v>
      </c>
      <c r="H85" s="710">
        <v>28.7</v>
      </c>
      <c r="I85" s="710">
        <v>12.9</v>
      </c>
      <c r="J85" s="710">
        <v>14</v>
      </c>
      <c r="K85" s="710">
        <v>15.5</v>
      </c>
      <c r="L85" s="710">
        <v>17.5</v>
      </c>
      <c r="M85" s="710">
        <v>20.2</v>
      </c>
      <c r="N85" s="710">
        <v>24.1</v>
      </c>
      <c r="O85" s="710">
        <v>30.8</v>
      </c>
    </row>
    <row r="86" spans="1:15" ht="12.4" customHeight="1">
      <c r="A86" s="704">
        <v>137</v>
      </c>
      <c r="B86" s="706">
        <v>13.2</v>
      </c>
      <c r="C86" s="706">
        <v>14.2</v>
      </c>
      <c r="D86" s="706">
        <v>15.5</v>
      </c>
      <c r="E86" s="706">
        <v>17.2</v>
      </c>
      <c r="F86" s="706">
        <v>19.5</v>
      </c>
      <c r="G86" s="706">
        <v>22.9</v>
      </c>
      <c r="H86" s="706">
        <v>28.8</v>
      </c>
      <c r="I86" s="706">
        <v>12.9</v>
      </c>
      <c r="J86" s="706">
        <v>14.1</v>
      </c>
      <c r="K86" s="706">
        <v>15.6</v>
      </c>
      <c r="L86" s="706">
        <v>17.5</v>
      </c>
      <c r="M86" s="706">
        <v>20.2</v>
      </c>
      <c r="N86" s="706">
        <v>24.2</v>
      </c>
      <c r="O86" s="706">
        <v>30.9</v>
      </c>
    </row>
    <row r="87" spans="1:15" ht="12.4" customHeight="1">
      <c r="A87" s="704">
        <v>138</v>
      </c>
      <c r="B87" s="706">
        <v>13.2</v>
      </c>
      <c r="C87" s="706">
        <v>14.2</v>
      </c>
      <c r="D87" s="706">
        <v>15.5</v>
      </c>
      <c r="E87" s="706">
        <v>17.2</v>
      </c>
      <c r="F87" s="706">
        <v>19.5</v>
      </c>
      <c r="G87" s="706">
        <v>23</v>
      </c>
      <c r="H87" s="706">
        <v>29</v>
      </c>
      <c r="I87" s="706">
        <v>12.9</v>
      </c>
      <c r="J87" s="706">
        <v>14.1</v>
      </c>
      <c r="K87" s="706">
        <v>15.6</v>
      </c>
      <c r="L87" s="706">
        <v>17.600000000000001</v>
      </c>
      <c r="M87" s="706">
        <v>20.3</v>
      </c>
      <c r="N87" s="706">
        <v>24.3</v>
      </c>
      <c r="O87" s="706">
        <v>31.1</v>
      </c>
    </row>
    <row r="88" spans="1:15" ht="12.4" customHeight="1">
      <c r="A88" s="704">
        <v>139</v>
      </c>
      <c r="B88" s="706">
        <v>13.2</v>
      </c>
      <c r="C88" s="706">
        <v>14.3</v>
      </c>
      <c r="D88" s="706">
        <v>15.6</v>
      </c>
      <c r="E88" s="706">
        <v>17.3</v>
      </c>
      <c r="F88" s="706">
        <v>19.600000000000001</v>
      </c>
      <c r="G88" s="706">
        <v>23.1</v>
      </c>
      <c r="H88" s="706">
        <v>29.2</v>
      </c>
      <c r="I88" s="706">
        <v>13</v>
      </c>
      <c r="J88" s="706">
        <v>14.2</v>
      </c>
      <c r="K88" s="706">
        <v>15.7</v>
      </c>
      <c r="L88" s="706">
        <v>17.7</v>
      </c>
      <c r="M88" s="706">
        <v>20.399999999999999</v>
      </c>
      <c r="N88" s="706">
        <v>24.4</v>
      </c>
      <c r="O88" s="706">
        <v>31.2</v>
      </c>
    </row>
    <row r="89" spans="1:15" ht="12.4" customHeight="1">
      <c r="A89" s="704">
        <v>140</v>
      </c>
      <c r="B89" s="706">
        <v>13.3</v>
      </c>
      <c r="C89" s="706">
        <v>14.3</v>
      </c>
      <c r="D89" s="706">
        <v>15.6</v>
      </c>
      <c r="E89" s="706">
        <v>17.3</v>
      </c>
      <c r="F89" s="706">
        <v>19.7</v>
      </c>
      <c r="G89" s="706">
        <v>23.2</v>
      </c>
      <c r="H89" s="706">
        <v>29.3</v>
      </c>
      <c r="I89" s="706">
        <v>13</v>
      </c>
      <c r="J89" s="706">
        <v>14.2</v>
      </c>
      <c r="K89" s="706">
        <v>15.7</v>
      </c>
      <c r="L89" s="706">
        <v>17.7</v>
      </c>
      <c r="M89" s="706">
        <v>20.5</v>
      </c>
      <c r="N89" s="706">
        <v>24.5</v>
      </c>
      <c r="O89" s="706">
        <v>31.4</v>
      </c>
    </row>
    <row r="90" spans="1:15" ht="12.4" customHeight="1">
      <c r="A90" s="704">
        <v>141</v>
      </c>
      <c r="B90" s="706">
        <v>13.3</v>
      </c>
      <c r="C90" s="706">
        <v>14.3</v>
      </c>
      <c r="D90" s="706">
        <v>15.7</v>
      </c>
      <c r="E90" s="706">
        <v>17.399999999999999</v>
      </c>
      <c r="F90" s="706">
        <v>19.7</v>
      </c>
      <c r="G90" s="706">
        <v>23.3</v>
      </c>
      <c r="H90" s="706">
        <v>29.5</v>
      </c>
      <c r="I90" s="706">
        <v>13</v>
      </c>
      <c r="J90" s="706">
        <v>14.3</v>
      </c>
      <c r="K90" s="706">
        <v>15.8</v>
      </c>
      <c r="L90" s="706">
        <v>17.8</v>
      </c>
      <c r="M90" s="706">
        <v>20.6</v>
      </c>
      <c r="N90" s="706">
        <v>24.7</v>
      </c>
      <c r="O90" s="706">
        <v>31.5</v>
      </c>
    </row>
    <row r="91" spans="1:15" ht="12.4" customHeight="1">
      <c r="A91" s="704">
        <v>142</v>
      </c>
      <c r="B91" s="706">
        <v>13.3</v>
      </c>
      <c r="C91" s="706">
        <v>14.4</v>
      </c>
      <c r="D91" s="706">
        <v>15.7</v>
      </c>
      <c r="E91" s="706">
        <v>17.399999999999999</v>
      </c>
      <c r="F91" s="706">
        <v>19.8</v>
      </c>
      <c r="G91" s="706">
        <v>23.4</v>
      </c>
      <c r="H91" s="706">
        <v>29.6</v>
      </c>
      <c r="I91" s="706">
        <v>13.1</v>
      </c>
      <c r="J91" s="706">
        <v>14.3</v>
      </c>
      <c r="K91" s="706">
        <v>15.8</v>
      </c>
      <c r="L91" s="706">
        <v>17.899999999999999</v>
      </c>
      <c r="M91" s="706">
        <v>20.6</v>
      </c>
      <c r="N91" s="706">
        <v>24.8</v>
      </c>
      <c r="O91" s="706">
        <v>31.6</v>
      </c>
    </row>
    <row r="92" spans="1:15" ht="12.4" customHeight="1">
      <c r="A92" s="704">
        <v>143</v>
      </c>
      <c r="B92" s="706">
        <v>13.4</v>
      </c>
      <c r="C92" s="706">
        <v>14.4</v>
      </c>
      <c r="D92" s="706">
        <v>15.7</v>
      </c>
      <c r="E92" s="706">
        <v>17.5</v>
      </c>
      <c r="F92" s="706">
        <v>19.899999999999999</v>
      </c>
      <c r="G92" s="706">
        <v>23.5</v>
      </c>
      <c r="H92" s="706">
        <v>29.8</v>
      </c>
      <c r="I92" s="706">
        <v>13.1</v>
      </c>
      <c r="J92" s="706">
        <v>14.3</v>
      </c>
      <c r="K92" s="706">
        <v>15.9</v>
      </c>
      <c r="L92" s="706">
        <v>17.899999999999999</v>
      </c>
      <c r="M92" s="706">
        <v>20.7</v>
      </c>
      <c r="N92" s="706">
        <v>24.9</v>
      </c>
      <c r="O92" s="706">
        <v>31.8</v>
      </c>
    </row>
    <row r="93" spans="1:15" ht="12.4" customHeight="1">
      <c r="A93" s="704">
        <v>144</v>
      </c>
      <c r="B93" s="706">
        <v>13.4</v>
      </c>
      <c r="C93" s="706">
        <v>14.5</v>
      </c>
      <c r="D93" s="706">
        <v>15.8</v>
      </c>
      <c r="E93" s="706">
        <v>17.5</v>
      </c>
      <c r="F93" s="706">
        <v>19.899999999999999</v>
      </c>
      <c r="G93" s="706">
        <v>23.6</v>
      </c>
      <c r="H93" s="706">
        <v>30</v>
      </c>
      <c r="I93" s="706">
        <v>13.2</v>
      </c>
      <c r="J93" s="706">
        <v>14.4</v>
      </c>
      <c r="K93" s="706">
        <v>16</v>
      </c>
      <c r="L93" s="706">
        <v>18</v>
      </c>
      <c r="M93" s="706">
        <v>20.8</v>
      </c>
      <c r="N93" s="706">
        <v>25</v>
      </c>
      <c r="O93" s="706">
        <v>31.9</v>
      </c>
    </row>
    <row r="94" spans="1:15" ht="12.4" customHeight="1">
      <c r="A94" s="704">
        <v>145</v>
      </c>
      <c r="B94" s="706">
        <v>13.4</v>
      </c>
      <c r="C94" s="706">
        <v>14.5</v>
      </c>
      <c r="D94" s="706">
        <v>15.8</v>
      </c>
      <c r="E94" s="706">
        <v>17.600000000000001</v>
      </c>
      <c r="F94" s="706">
        <v>20</v>
      </c>
      <c r="G94" s="706">
        <v>23.7</v>
      </c>
      <c r="H94" s="706">
        <v>30.1</v>
      </c>
      <c r="I94" s="706">
        <v>13.2</v>
      </c>
      <c r="J94" s="706">
        <v>14.4</v>
      </c>
      <c r="K94" s="706">
        <v>16</v>
      </c>
      <c r="L94" s="706">
        <v>18.100000000000001</v>
      </c>
      <c r="M94" s="706">
        <v>20.9</v>
      </c>
      <c r="N94" s="706">
        <v>25.1</v>
      </c>
      <c r="O94" s="706">
        <v>32</v>
      </c>
    </row>
    <row r="95" spans="1:15" ht="12.4" customHeight="1">
      <c r="A95" s="704">
        <v>146</v>
      </c>
      <c r="B95" s="706">
        <v>13.5</v>
      </c>
      <c r="C95" s="706">
        <v>14.5</v>
      </c>
      <c r="D95" s="706">
        <v>15.9</v>
      </c>
      <c r="E95" s="706">
        <v>17.600000000000001</v>
      </c>
      <c r="F95" s="706">
        <v>20.100000000000001</v>
      </c>
      <c r="G95" s="706">
        <v>23.8</v>
      </c>
      <c r="H95" s="706">
        <v>30.3</v>
      </c>
      <c r="I95" s="706">
        <v>13.2</v>
      </c>
      <c r="J95" s="706">
        <v>14.5</v>
      </c>
      <c r="K95" s="706">
        <v>16.100000000000001</v>
      </c>
      <c r="L95" s="706">
        <v>18.100000000000001</v>
      </c>
      <c r="M95" s="706">
        <v>21</v>
      </c>
      <c r="N95" s="706">
        <v>25.2</v>
      </c>
      <c r="O95" s="706">
        <v>32.200000000000003</v>
      </c>
    </row>
    <row r="96" spans="1:15" ht="12.4" customHeight="1">
      <c r="A96" s="704">
        <v>147</v>
      </c>
      <c r="B96" s="706">
        <v>13.5</v>
      </c>
      <c r="C96" s="706">
        <v>14.6</v>
      </c>
      <c r="D96" s="706">
        <v>15.9</v>
      </c>
      <c r="E96" s="706">
        <v>17.7</v>
      </c>
      <c r="F96" s="706">
        <v>20.2</v>
      </c>
      <c r="G96" s="706">
        <v>23.9</v>
      </c>
      <c r="H96" s="706">
        <v>30.4</v>
      </c>
      <c r="I96" s="706">
        <v>13.3</v>
      </c>
      <c r="J96" s="706">
        <v>14.5</v>
      </c>
      <c r="K96" s="706">
        <v>16.100000000000001</v>
      </c>
      <c r="L96" s="706">
        <v>18.2</v>
      </c>
      <c r="M96" s="706">
        <v>21.1</v>
      </c>
      <c r="N96" s="706">
        <v>25.3</v>
      </c>
      <c r="O96" s="706">
        <v>32.299999999999997</v>
      </c>
    </row>
    <row r="97" spans="1:15" ht="12.4" customHeight="1">
      <c r="A97" s="704">
        <v>148</v>
      </c>
      <c r="B97" s="706">
        <v>13.5</v>
      </c>
      <c r="C97" s="706">
        <v>14.6</v>
      </c>
      <c r="D97" s="706">
        <v>16</v>
      </c>
      <c r="E97" s="706">
        <v>17.8</v>
      </c>
      <c r="F97" s="706">
        <v>20.2</v>
      </c>
      <c r="G97" s="706">
        <v>24</v>
      </c>
      <c r="H97" s="706">
        <v>30.6</v>
      </c>
      <c r="I97" s="706">
        <v>13.3</v>
      </c>
      <c r="J97" s="706">
        <v>14.6</v>
      </c>
      <c r="K97" s="706">
        <v>16.2</v>
      </c>
      <c r="L97" s="706">
        <v>18.3</v>
      </c>
      <c r="M97" s="706">
        <v>21.1</v>
      </c>
      <c r="N97" s="706">
        <v>25.4</v>
      </c>
      <c r="O97" s="706">
        <v>32.4</v>
      </c>
    </row>
    <row r="98" spans="1:15" ht="12.4" customHeight="1">
      <c r="A98" s="704">
        <v>149</v>
      </c>
      <c r="B98" s="706">
        <v>13.6</v>
      </c>
      <c r="C98" s="706">
        <v>14.6</v>
      </c>
      <c r="D98" s="706">
        <v>16</v>
      </c>
      <c r="E98" s="706">
        <v>17.8</v>
      </c>
      <c r="F98" s="706">
        <v>20.3</v>
      </c>
      <c r="G98" s="706">
        <v>24.1</v>
      </c>
      <c r="H98" s="706">
        <v>30.7</v>
      </c>
      <c r="I98" s="706">
        <v>13.3</v>
      </c>
      <c r="J98" s="706">
        <v>14.6</v>
      </c>
      <c r="K98" s="706">
        <v>16.2</v>
      </c>
      <c r="L98" s="706">
        <v>18.3</v>
      </c>
      <c r="M98" s="706">
        <v>21.2</v>
      </c>
      <c r="N98" s="706">
        <v>25.5</v>
      </c>
      <c r="O98" s="706">
        <v>32.6</v>
      </c>
    </row>
    <row r="99" spans="1:15" ht="12.4" customHeight="1">
      <c r="A99" s="704">
        <v>150</v>
      </c>
      <c r="B99" s="706">
        <v>13.6</v>
      </c>
      <c r="C99" s="706">
        <v>14.7</v>
      </c>
      <c r="D99" s="706">
        <v>16.100000000000001</v>
      </c>
      <c r="E99" s="706">
        <v>17.899999999999999</v>
      </c>
      <c r="F99" s="706">
        <v>20.399999999999999</v>
      </c>
      <c r="G99" s="706">
        <v>24.2</v>
      </c>
      <c r="H99" s="706">
        <v>30.9</v>
      </c>
      <c r="I99" s="706">
        <v>13.4</v>
      </c>
      <c r="J99" s="706">
        <v>14.7</v>
      </c>
      <c r="K99" s="706">
        <v>16.3</v>
      </c>
      <c r="L99" s="706">
        <v>18.399999999999999</v>
      </c>
      <c r="M99" s="706">
        <v>21.3</v>
      </c>
      <c r="N99" s="706">
        <v>25.6</v>
      </c>
      <c r="O99" s="706">
        <v>32.700000000000003</v>
      </c>
    </row>
    <row r="100" spans="1:15" ht="12.4" customHeight="1">
      <c r="A100" s="704">
        <v>151</v>
      </c>
      <c r="B100" s="706">
        <v>13.6</v>
      </c>
      <c r="C100" s="706">
        <v>14.7</v>
      </c>
      <c r="D100" s="706">
        <v>16.100000000000001</v>
      </c>
      <c r="E100" s="706">
        <v>17.899999999999999</v>
      </c>
      <c r="F100" s="706">
        <v>20.399999999999999</v>
      </c>
      <c r="G100" s="706">
        <v>24.3</v>
      </c>
      <c r="H100" s="706">
        <v>31</v>
      </c>
      <c r="I100" s="706">
        <v>13.4</v>
      </c>
      <c r="J100" s="706">
        <v>14.7</v>
      </c>
      <c r="K100" s="706">
        <v>16.3</v>
      </c>
      <c r="L100" s="706">
        <v>18.5</v>
      </c>
      <c r="M100" s="706">
        <v>21.4</v>
      </c>
      <c r="N100" s="706">
        <v>25.7</v>
      </c>
      <c r="O100" s="706">
        <v>32.799999999999997</v>
      </c>
    </row>
    <row r="101" spans="1:15" ht="12.4" customHeight="1">
      <c r="A101" s="704">
        <v>152</v>
      </c>
      <c r="B101" s="706">
        <v>13.7</v>
      </c>
      <c r="C101" s="706">
        <v>14.8</v>
      </c>
      <c r="D101" s="706">
        <v>16.2</v>
      </c>
      <c r="E101" s="706">
        <v>18</v>
      </c>
      <c r="F101" s="706">
        <v>20.5</v>
      </c>
      <c r="G101" s="706">
        <v>24.4</v>
      </c>
      <c r="H101" s="706">
        <v>31.1</v>
      </c>
      <c r="I101" s="706">
        <v>13.5</v>
      </c>
      <c r="J101" s="706">
        <v>14.8</v>
      </c>
      <c r="K101" s="706">
        <v>16.399999999999999</v>
      </c>
      <c r="L101" s="706">
        <v>18.5</v>
      </c>
      <c r="M101" s="706">
        <v>21.5</v>
      </c>
      <c r="N101" s="706">
        <v>25.8</v>
      </c>
      <c r="O101" s="706">
        <v>33</v>
      </c>
    </row>
    <row r="102" spans="1:15" ht="12.4" customHeight="1">
      <c r="A102" s="704">
        <v>153</v>
      </c>
      <c r="B102" s="706">
        <v>13.7</v>
      </c>
      <c r="C102" s="706">
        <v>14.8</v>
      </c>
      <c r="D102" s="706">
        <v>16.2</v>
      </c>
      <c r="E102" s="706">
        <v>18</v>
      </c>
      <c r="F102" s="706">
        <v>20.6</v>
      </c>
      <c r="G102" s="706">
        <v>24.5</v>
      </c>
      <c r="H102" s="706">
        <v>31.3</v>
      </c>
      <c r="I102" s="706">
        <v>13.5</v>
      </c>
      <c r="J102" s="706">
        <v>14.8</v>
      </c>
      <c r="K102" s="706">
        <v>16.399999999999999</v>
      </c>
      <c r="L102" s="706">
        <v>18.600000000000001</v>
      </c>
      <c r="M102" s="706">
        <v>21.6</v>
      </c>
      <c r="N102" s="706">
        <v>25.9</v>
      </c>
      <c r="O102" s="706">
        <v>33.1</v>
      </c>
    </row>
    <row r="103" spans="1:15" ht="12.4" customHeight="1">
      <c r="A103" s="704">
        <v>154</v>
      </c>
      <c r="B103" s="706">
        <v>13.7</v>
      </c>
      <c r="C103" s="706">
        <v>14.8</v>
      </c>
      <c r="D103" s="706">
        <v>16.3</v>
      </c>
      <c r="E103" s="706">
        <v>18.100000000000001</v>
      </c>
      <c r="F103" s="706">
        <v>20.7</v>
      </c>
      <c r="G103" s="706">
        <v>24.6</v>
      </c>
      <c r="H103" s="706">
        <v>31.4</v>
      </c>
      <c r="I103" s="706">
        <v>13.5</v>
      </c>
      <c r="J103" s="706">
        <v>14.8</v>
      </c>
      <c r="K103" s="706">
        <v>16.5</v>
      </c>
      <c r="L103" s="706">
        <v>18.7</v>
      </c>
      <c r="M103" s="706">
        <v>21.6</v>
      </c>
      <c r="N103" s="706">
        <v>26</v>
      </c>
      <c r="O103" s="706">
        <v>33.200000000000003</v>
      </c>
    </row>
    <row r="104" spans="1:15" ht="12.4" customHeight="1">
      <c r="A104" s="704">
        <v>155</v>
      </c>
      <c r="B104" s="706">
        <v>13.8</v>
      </c>
      <c r="C104" s="706">
        <v>14.9</v>
      </c>
      <c r="D104" s="706">
        <v>16.3</v>
      </c>
      <c r="E104" s="706">
        <v>18.2</v>
      </c>
      <c r="F104" s="706">
        <v>20.8</v>
      </c>
      <c r="G104" s="706">
        <v>24.7</v>
      </c>
      <c r="H104" s="706">
        <v>31.6</v>
      </c>
      <c r="I104" s="706">
        <v>13.6</v>
      </c>
      <c r="J104" s="706">
        <v>14.9</v>
      </c>
      <c r="K104" s="706">
        <v>16.600000000000001</v>
      </c>
      <c r="L104" s="706">
        <v>18.7</v>
      </c>
      <c r="M104" s="706">
        <v>21.7</v>
      </c>
      <c r="N104" s="706">
        <v>26.1</v>
      </c>
      <c r="O104" s="706">
        <v>33.299999999999997</v>
      </c>
    </row>
    <row r="105" spans="1:15" ht="12.4" customHeight="1">
      <c r="A105" s="704">
        <v>156</v>
      </c>
      <c r="B105" s="706">
        <v>13.8</v>
      </c>
      <c r="C105" s="706">
        <v>14.9</v>
      </c>
      <c r="D105" s="706">
        <v>16.399999999999999</v>
      </c>
      <c r="E105" s="706">
        <v>18.2</v>
      </c>
      <c r="F105" s="706">
        <v>20.8</v>
      </c>
      <c r="G105" s="706">
        <v>24.8</v>
      </c>
      <c r="H105" s="706">
        <v>31.7</v>
      </c>
      <c r="I105" s="706">
        <v>13.6</v>
      </c>
      <c r="J105" s="706">
        <v>14.9</v>
      </c>
      <c r="K105" s="706">
        <v>16.600000000000001</v>
      </c>
      <c r="L105" s="706">
        <v>18.8</v>
      </c>
      <c r="M105" s="706">
        <v>21.8</v>
      </c>
      <c r="N105" s="706">
        <v>26.2</v>
      </c>
      <c r="O105" s="706">
        <v>33.4</v>
      </c>
    </row>
    <row r="106" spans="1:15" ht="12.4" customHeight="1">
      <c r="A106" s="704">
        <v>157</v>
      </c>
      <c r="B106" s="706">
        <v>13.8</v>
      </c>
      <c r="C106" s="706">
        <v>15</v>
      </c>
      <c r="D106" s="706">
        <v>16.399999999999999</v>
      </c>
      <c r="E106" s="706">
        <v>18.3</v>
      </c>
      <c r="F106" s="706">
        <v>20.9</v>
      </c>
      <c r="G106" s="706">
        <v>24.9</v>
      </c>
      <c r="H106" s="706">
        <v>31.8</v>
      </c>
      <c r="I106" s="706">
        <v>13.6</v>
      </c>
      <c r="J106" s="706">
        <v>15</v>
      </c>
      <c r="K106" s="706">
        <v>16.7</v>
      </c>
      <c r="L106" s="706">
        <v>18.899999999999999</v>
      </c>
      <c r="M106" s="706">
        <v>21.9</v>
      </c>
      <c r="N106" s="706">
        <v>26.3</v>
      </c>
      <c r="O106" s="706">
        <v>33.6</v>
      </c>
    </row>
    <row r="107" spans="1:15" ht="12.4" customHeight="1">
      <c r="A107" s="704">
        <v>158</v>
      </c>
      <c r="B107" s="706">
        <v>13.9</v>
      </c>
      <c r="C107" s="706">
        <v>15</v>
      </c>
      <c r="D107" s="706">
        <v>16.5</v>
      </c>
      <c r="E107" s="706">
        <v>18.399999999999999</v>
      </c>
      <c r="F107" s="706">
        <v>21</v>
      </c>
      <c r="G107" s="706">
        <v>25</v>
      </c>
      <c r="H107" s="706">
        <v>31.9</v>
      </c>
      <c r="I107" s="706">
        <v>13.7</v>
      </c>
      <c r="J107" s="706">
        <v>15</v>
      </c>
      <c r="K107" s="706">
        <v>16.7</v>
      </c>
      <c r="L107" s="706">
        <v>18.899999999999999</v>
      </c>
      <c r="M107" s="706">
        <v>22</v>
      </c>
      <c r="N107" s="706">
        <v>26.4</v>
      </c>
      <c r="O107" s="706">
        <v>33.700000000000003</v>
      </c>
    </row>
    <row r="108" spans="1:15" ht="12.4" customHeight="1">
      <c r="A108" s="704">
        <v>159</v>
      </c>
      <c r="B108" s="707">
        <v>13.9</v>
      </c>
      <c r="C108" s="707">
        <v>15.1</v>
      </c>
      <c r="D108" s="707">
        <v>16.5</v>
      </c>
      <c r="E108" s="707">
        <v>18.399999999999999</v>
      </c>
      <c r="F108" s="711">
        <v>21.1</v>
      </c>
      <c r="G108" s="711">
        <v>25.1</v>
      </c>
      <c r="H108" s="707">
        <v>32.1</v>
      </c>
      <c r="I108" s="707">
        <v>13.7</v>
      </c>
      <c r="J108" s="707">
        <v>15.1</v>
      </c>
      <c r="K108" s="707">
        <v>16.8</v>
      </c>
      <c r="L108" s="707">
        <v>19</v>
      </c>
      <c r="M108" s="712">
        <v>22</v>
      </c>
      <c r="N108" s="712">
        <v>26.5</v>
      </c>
      <c r="O108" s="707">
        <v>33.799999999999997</v>
      </c>
    </row>
    <row r="109" spans="1:15" ht="12.4" customHeight="1">
      <c r="A109" s="704">
        <v>160</v>
      </c>
      <c r="B109" s="710">
        <v>14</v>
      </c>
      <c r="C109" s="710">
        <v>15.1</v>
      </c>
      <c r="D109" s="710">
        <v>16.600000000000001</v>
      </c>
      <c r="E109" s="710">
        <v>18.5</v>
      </c>
      <c r="F109" s="710">
        <v>21.1</v>
      </c>
      <c r="G109" s="710">
        <v>25.2</v>
      </c>
      <c r="H109" s="710">
        <v>32.200000000000003</v>
      </c>
      <c r="I109" s="710">
        <v>13.8</v>
      </c>
      <c r="J109" s="710">
        <v>15.1</v>
      </c>
      <c r="K109" s="710">
        <v>16.8</v>
      </c>
      <c r="L109" s="710">
        <v>19.100000000000001</v>
      </c>
      <c r="M109" s="710">
        <v>22.1</v>
      </c>
      <c r="N109" s="710">
        <v>26.6</v>
      </c>
      <c r="O109" s="710">
        <v>33.9</v>
      </c>
    </row>
    <row r="110" spans="1:15" ht="12.4" customHeight="1">
      <c r="A110" s="704">
        <v>161</v>
      </c>
      <c r="B110" s="706">
        <v>14</v>
      </c>
      <c r="C110" s="706">
        <v>15.2</v>
      </c>
      <c r="D110" s="706">
        <v>16.600000000000001</v>
      </c>
      <c r="E110" s="706">
        <v>18.600000000000001</v>
      </c>
      <c r="F110" s="706">
        <v>21.2</v>
      </c>
      <c r="G110" s="706">
        <v>25.2</v>
      </c>
      <c r="H110" s="706">
        <v>32.299999999999997</v>
      </c>
      <c r="I110" s="706">
        <v>13.8</v>
      </c>
      <c r="J110" s="706">
        <v>15.2</v>
      </c>
      <c r="K110" s="706">
        <v>16.899999999999999</v>
      </c>
      <c r="L110" s="706">
        <v>19.100000000000001</v>
      </c>
      <c r="M110" s="706">
        <v>22.2</v>
      </c>
      <c r="N110" s="706">
        <v>26.7</v>
      </c>
      <c r="O110" s="706">
        <v>34</v>
      </c>
    </row>
    <row r="111" spans="1:15" ht="12.4" customHeight="1">
      <c r="A111" s="704">
        <v>162</v>
      </c>
      <c r="B111" s="706">
        <v>14</v>
      </c>
      <c r="C111" s="706">
        <v>15.2</v>
      </c>
      <c r="D111" s="706">
        <v>16.7</v>
      </c>
      <c r="E111" s="706">
        <v>18.600000000000001</v>
      </c>
      <c r="F111" s="706">
        <v>21.3</v>
      </c>
      <c r="G111" s="706">
        <v>25.3</v>
      </c>
      <c r="H111" s="706">
        <v>32.4</v>
      </c>
      <c r="I111" s="706">
        <v>13.8</v>
      </c>
      <c r="J111" s="706">
        <v>15.2</v>
      </c>
      <c r="K111" s="706">
        <v>16.899999999999999</v>
      </c>
      <c r="L111" s="706">
        <v>19.2</v>
      </c>
      <c r="M111" s="706">
        <v>22.3</v>
      </c>
      <c r="N111" s="706">
        <v>26.8</v>
      </c>
      <c r="O111" s="706">
        <v>34.1</v>
      </c>
    </row>
    <row r="112" spans="1:15" ht="12.4" customHeight="1">
      <c r="A112" s="704">
        <v>163</v>
      </c>
      <c r="B112" s="706">
        <v>14.1</v>
      </c>
      <c r="C112" s="706">
        <v>15.2</v>
      </c>
      <c r="D112" s="706">
        <v>16.7</v>
      </c>
      <c r="E112" s="706">
        <v>18.7</v>
      </c>
      <c r="F112" s="706">
        <v>21.4</v>
      </c>
      <c r="G112" s="706">
        <v>25.4</v>
      </c>
      <c r="H112" s="706">
        <v>32.6</v>
      </c>
      <c r="I112" s="706">
        <v>13.9</v>
      </c>
      <c r="J112" s="706">
        <v>15.2</v>
      </c>
      <c r="K112" s="706">
        <v>17</v>
      </c>
      <c r="L112" s="706">
        <v>19.3</v>
      </c>
      <c r="M112" s="706">
        <v>22.4</v>
      </c>
      <c r="N112" s="706">
        <v>26.9</v>
      </c>
      <c r="O112" s="706">
        <v>34.200000000000003</v>
      </c>
    </row>
    <row r="113" spans="1:15" ht="12.4" customHeight="1">
      <c r="A113" s="704">
        <v>164</v>
      </c>
      <c r="B113" s="706">
        <v>14.1</v>
      </c>
      <c r="C113" s="706">
        <v>15.3</v>
      </c>
      <c r="D113" s="706">
        <v>16.8</v>
      </c>
      <c r="E113" s="706">
        <v>18.7</v>
      </c>
      <c r="F113" s="706">
        <v>21.5</v>
      </c>
      <c r="G113" s="706">
        <v>25.5</v>
      </c>
      <c r="H113" s="706">
        <v>32.700000000000003</v>
      </c>
      <c r="I113" s="706">
        <v>13.9</v>
      </c>
      <c r="J113" s="706">
        <v>15.3</v>
      </c>
      <c r="K113" s="706">
        <v>17</v>
      </c>
      <c r="L113" s="706">
        <v>19.3</v>
      </c>
      <c r="M113" s="706">
        <v>22.4</v>
      </c>
      <c r="N113" s="706">
        <v>27</v>
      </c>
      <c r="O113" s="706">
        <v>34.299999999999997</v>
      </c>
    </row>
    <row r="114" spans="1:15" ht="12.4" customHeight="1">
      <c r="A114" s="704">
        <v>165</v>
      </c>
      <c r="B114" s="706">
        <v>14.1</v>
      </c>
      <c r="C114" s="706">
        <v>15.3</v>
      </c>
      <c r="D114" s="706">
        <v>16.8</v>
      </c>
      <c r="E114" s="706">
        <v>18.8</v>
      </c>
      <c r="F114" s="706">
        <v>21.5</v>
      </c>
      <c r="G114" s="706">
        <v>25.6</v>
      </c>
      <c r="H114" s="706">
        <v>32.799999999999997</v>
      </c>
      <c r="I114" s="706">
        <v>13.9</v>
      </c>
      <c r="J114" s="706">
        <v>15.3</v>
      </c>
      <c r="K114" s="706">
        <v>17.100000000000001</v>
      </c>
      <c r="L114" s="706">
        <v>19.399999999999999</v>
      </c>
      <c r="M114" s="706">
        <v>22.5</v>
      </c>
      <c r="N114" s="706">
        <v>27.1</v>
      </c>
      <c r="O114" s="706">
        <v>34.4</v>
      </c>
    </row>
    <row r="115" spans="1:15" ht="12.4" customHeight="1">
      <c r="A115" s="704">
        <v>166</v>
      </c>
      <c r="B115" s="706">
        <v>14.2</v>
      </c>
      <c r="C115" s="706">
        <v>15.4</v>
      </c>
      <c r="D115" s="706">
        <v>16.899999999999999</v>
      </c>
      <c r="E115" s="706">
        <v>18.899999999999999</v>
      </c>
      <c r="F115" s="706">
        <v>21.6</v>
      </c>
      <c r="G115" s="706">
        <v>25.7</v>
      </c>
      <c r="H115" s="706">
        <v>32.9</v>
      </c>
      <c r="I115" s="706">
        <v>14</v>
      </c>
      <c r="J115" s="706">
        <v>15.4</v>
      </c>
      <c r="K115" s="706">
        <v>17.100000000000001</v>
      </c>
      <c r="L115" s="706">
        <v>19.399999999999999</v>
      </c>
      <c r="M115" s="706">
        <v>22.6</v>
      </c>
      <c r="N115" s="706">
        <v>27.1</v>
      </c>
      <c r="O115" s="706">
        <v>34.5</v>
      </c>
    </row>
    <row r="116" spans="1:15" ht="12.4" customHeight="1">
      <c r="A116" s="704">
        <v>167</v>
      </c>
      <c r="B116" s="706">
        <v>14.2</v>
      </c>
      <c r="C116" s="706">
        <v>15.4</v>
      </c>
      <c r="D116" s="706">
        <v>17</v>
      </c>
      <c r="E116" s="706">
        <v>18.899999999999999</v>
      </c>
      <c r="F116" s="706">
        <v>21.7</v>
      </c>
      <c r="G116" s="706">
        <v>25.8</v>
      </c>
      <c r="H116" s="706">
        <v>33</v>
      </c>
      <c r="I116" s="706">
        <v>14</v>
      </c>
      <c r="J116" s="706">
        <v>15.4</v>
      </c>
      <c r="K116" s="706">
        <v>17.2</v>
      </c>
      <c r="L116" s="706">
        <v>19.5</v>
      </c>
      <c r="M116" s="706">
        <v>22.7</v>
      </c>
      <c r="N116" s="706">
        <v>27.2</v>
      </c>
      <c r="O116" s="706">
        <v>34.6</v>
      </c>
    </row>
    <row r="117" spans="1:15" ht="12.4" customHeight="1">
      <c r="A117" s="704">
        <v>168</v>
      </c>
      <c r="B117" s="706">
        <v>14.3</v>
      </c>
      <c r="C117" s="706">
        <v>15.5</v>
      </c>
      <c r="D117" s="706">
        <v>17</v>
      </c>
      <c r="E117" s="706">
        <v>19</v>
      </c>
      <c r="F117" s="706">
        <v>21.8</v>
      </c>
      <c r="G117" s="706">
        <v>25.9</v>
      </c>
      <c r="H117" s="706">
        <v>33.1</v>
      </c>
      <c r="I117" s="706">
        <v>14</v>
      </c>
      <c r="J117" s="706">
        <v>15.4</v>
      </c>
      <c r="K117" s="706">
        <v>17.2</v>
      </c>
      <c r="L117" s="706">
        <v>19.600000000000001</v>
      </c>
      <c r="M117" s="706">
        <v>22.7</v>
      </c>
      <c r="N117" s="706">
        <v>27.3</v>
      </c>
      <c r="O117" s="706">
        <v>34.700000000000003</v>
      </c>
    </row>
    <row r="118" spans="1:15" ht="12.4" customHeight="1">
      <c r="A118" s="704">
        <v>169</v>
      </c>
      <c r="B118" s="706">
        <v>14.3</v>
      </c>
      <c r="C118" s="706">
        <v>15.5</v>
      </c>
      <c r="D118" s="706">
        <v>17.100000000000001</v>
      </c>
      <c r="E118" s="706">
        <v>19.100000000000001</v>
      </c>
      <c r="F118" s="706">
        <v>21.8</v>
      </c>
      <c r="G118" s="706">
        <v>26</v>
      </c>
      <c r="H118" s="706">
        <v>33.200000000000003</v>
      </c>
      <c r="I118" s="706">
        <v>14.1</v>
      </c>
      <c r="J118" s="706">
        <v>15.5</v>
      </c>
      <c r="K118" s="706">
        <v>17.3</v>
      </c>
      <c r="L118" s="706">
        <v>19.600000000000001</v>
      </c>
      <c r="M118" s="706">
        <v>22.8</v>
      </c>
      <c r="N118" s="706">
        <v>27.4</v>
      </c>
      <c r="O118" s="706">
        <v>34.700000000000003</v>
      </c>
    </row>
    <row r="119" spans="1:15" ht="12.4" customHeight="1">
      <c r="A119" s="704">
        <v>170</v>
      </c>
      <c r="B119" s="706">
        <v>14.3</v>
      </c>
      <c r="C119" s="706">
        <v>15.6</v>
      </c>
      <c r="D119" s="706">
        <v>17.100000000000001</v>
      </c>
      <c r="E119" s="706">
        <v>19.100000000000001</v>
      </c>
      <c r="F119" s="706">
        <v>21.9</v>
      </c>
      <c r="G119" s="706">
        <v>26.1</v>
      </c>
      <c r="H119" s="706">
        <v>33.299999999999997</v>
      </c>
      <c r="I119" s="706">
        <v>14.1</v>
      </c>
      <c r="J119" s="706">
        <v>15.5</v>
      </c>
      <c r="K119" s="706">
        <v>17.3</v>
      </c>
      <c r="L119" s="706">
        <v>19.7</v>
      </c>
      <c r="M119" s="706">
        <v>22.9</v>
      </c>
      <c r="N119" s="706">
        <v>27.5</v>
      </c>
      <c r="O119" s="706">
        <v>34.799999999999997</v>
      </c>
    </row>
    <row r="120" spans="1:15" ht="12.4" customHeight="1">
      <c r="A120" s="704">
        <v>171</v>
      </c>
      <c r="B120" s="706">
        <v>14.4</v>
      </c>
      <c r="C120" s="706">
        <v>15.6</v>
      </c>
      <c r="D120" s="706">
        <v>17.2</v>
      </c>
      <c r="E120" s="706">
        <v>19.2</v>
      </c>
      <c r="F120" s="706">
        <v>22</v>
      </c>
      <c r="G120" s="706">
        <v>26.2</v>
      </c>
      <c r="H120" s="706">
        <v>33.4</v>
      </c>
      <c r="I120" s="706">
        <v>14.1</v>
      </c>
      <c r="J120" s="706">
        <v>15.6</v>
      </c>
      <c r="K120" s="706">
        <v>17.399999999999999</v>
      </c>
      <c r="L120" s="706">
        <v>19.7</v>
      </c>
      <c r="M120" s="706">
        <v>22.9</v>
      </c>
      <c r="N120" s="706">
        <v>27.6</v>
      </c>
      <c r="O120" s="706">
        <v>34.9</v>
      </c>
    </row>
    <row r="121" spans="1:15" ht="12.4" customHeight="1">
      <c r="A121" s="704">
        <v>172</v>
      </c>
      <c r="B121" s="706">
        <v>14.4</v>
      </c>
      <c r="C121" s="706">
        <v>15.7</v>
      </c>
      <c r="D121" s="706">
        <v>17.2</v>
      </c>
      <c r="E121" s="706">
        <v>19.3</v>
      </c>
      <c r="F121" s="706">
        <v>22.1</v>
      </c>
      <c r="G121" s="706">
        <v>26.3</v>
      </c>
      <c r="H121" s="706">
        <v>33.5</v>
      </c>
      <c r="I121" s="706">
        <v>14.1</v>
      </c>
      <c r="J121" s="706">
        <v>15.6</v>
      </c>
      <c r="K121" s="706">
        <v>17.399999999999999</v>
      </c>
      <c r="L121" s="706">
        <v>19.8</v>
      </c>
      <c r="M121" s="706">
        <v>23</v>
      </c>
      <c r="N121" s="706">
        <v>27.7</v>
      </c>
      <c r="O121" s="706">
        <v>35</v>
      </c>
    </row>
    <row r="122" spans="1:15" ht="12.4" customHeight="1">
      <c r="A122" s="704">
        <v>173</v>
      </c>
      <c r="B122" s="706">
        <v>14.5</v>
      </c>
      <c r="C122" s="706">
        <v>15.7</v>
      </c>
      <c r="D122" s="706">
        <v>17.3</v>
      </c>
      <c r="E122" s="706">
        <v>19.3</v>
      </c>
      <c r="F122" s="706">
        <v>22.2</v>
      </c>
      <c r="G122" s="706">
        <v>26.4</v>
      </c>
      <c r="H122" s="706">
        <v>33.5</v>
      </c>
      <c r="I122" s="706">
        <v>14.2</v>
      </c>
      <c r="J122" s="706">
        <v>15.6</v>
      </c>
      <c r="K122" s="706">
        <v>17.5</v>
      </c>
      <c r="L122" s="706">
        <v>19.899999999999999</v>
      </c>
      <c r="M122" s="706">
        <v>23.1</v>
      </c>
      <c r="N122" s="706">
        <v>27.7</v>
      </c>
      <c r="O122" s="706">
        <v>35.1</v>
      </c>
    </row>
    <row r="123" spans="1:15" ht="12.4" customHeight="1">
      <c r="A123" s="704">
        <v>174</v>
      </c>
      <c r="B123" s="706">
        <v>14.5</v>
      </c>
      <c r="C123" s="706">
        <v>15.7</v>
      </c>
      <c r="D123" s="706">
        <v>17.3</v>
      </c>
      <c r="E123" s="706">
        <v>19.399999999999999</v>
      </c>
      <c r="F123" s="706">
        <v>22.2</v>
      </c>
      <c r="G123" s="706">
        <v>26.5</v>
      </c>
      <c r="H123" s="706">
        <v>33.6</v>
      </c>
      <c r="I123" s="706">
        <v>14.2</v>
      </c>
      <c r="J123" s="706">
        <v>15.7</v>
      </c>
      <c r="K123" s="706">
        <v>17.5</v>
      </c>
      <c r="L123" s="706">
        <v>19.899999999999999</v>
      </c>
      <c r="M123" s="706">
        <v>23.1</v>
      </c>
      <c r="N123" s="706">
        <v>27.8</v>
      </c>
      <c r="O123" s="706">
        <v>35.1</v>
      </c>
    </row>
    <row r="124" spans="1:15" ht="12.4" customHeight="1">
      <c r="A124" s="704">
        <v>175</v>
      </c>
      <c r="B124" s="706">
        <v>14.5</v>
      </c>
      <c r="C124" s="706">
        <v>15.8</v>
      </c>
      <c r="D124" s="706">
        <v>17.399999999999999</v>
      </c>
      <c r="E124" s="706">
        <v>19.5</v>
      </c>
      <c r="F124" s="706">
        <v>22.3</v>
      </c>
      <c r="G124" s="706">
        <v>26.5</v>
      </c>
      <c r="H124" s="706">
        <v>33.700000000000003</v>
      </c>
      <c r="I124" s="706">
        <v>14.2</v>
      </c>
      <c r="J124" s="706">
        <v>15.7</v>
      </c>
      <c r="K124" s="706">
        <v>17.600000000000001</v>
      </c>
      <c r="L124" s="706">
        <v>20</v>
      </c>
      <c r="M124" s="706">
        <v>23.2</v>
      </c>
      <c r="N124" s="706">
        <v>27.9</v>
      </c>
      <c r="O124" s="706">
        <v>35.200000000000003</v>
      </c>
    </row>
    <row r="125" spans="1:15" ht="12.4" customHeight="1">
      <c r="A125" s="704">
        <v>176</v>
      </c>
      <c r="B125" s="706">
        <v>14.6</v>
      </c>
      <c r="C125" s="706">
        <v>15.8</v>
      </c>
      <c r="D125" s="706">
        <v>17.399999999999999</v>
      </c>
      <c r="E125" s="706">
        <v>19.5</v>
      </c>
      <c r="F125" s="706">
        <v>22.4</v>
      </c>
      <c r="G125" s="706">
        <v>26.6</v>
      </c>
      <c r="H125" s="706">
        <v>33.799999999999997</v>
      </c>
      <c r="I125" s="706">
        <v>14.3</v>
      </c>
      <c r="J125" s="706">
        <v>15.7</v>
      </c>
      <c r="K125" s="706">
        <v>17.600000000000001</v>
      </c>
      <c r="L125" s="706">
        <v>20</v>
      </c>
      <c r="M125" s="706">
        <v>23.3</v>
      </c>
      <c r="N125" s="706">
        <v>28</v>
      </c>
      <c r="O125" s="706">
        <v>35.299999999999997</v>
      </c>
    </row>
    <row r="126" spans="1:15" ht="12.4" customHeight="1">
      <c r="A126" s="704">
        <v>177</v>
      </c>
      <c r="B126" s="706">
        <v>14.6</v>
      </c>
      <c r="C126" s="706">
        <v>15.9</v>
      </c>
      <c r="D126" s="706">
        <v>17.5</v>
      </c>
      <c r="E126" s="706">
        <v>19.600000000000001</v>
      </c>
      <c r="F126" s="706">
        <v>22.5</v>
      </c>
      <c r="G126" s="706">
        <v>26.7</v>
      </c>
      <c r="H126" s="706">
        <v>33.9</v>
      </c>
      <c r="I126" s="706">
        <v>14.3</v>
      </c>
      <c r="J126" s="706">
        <v>15.8</v>
      </c>
      <c r="K126" s="706">
        <v>17.600000000000001</v>
      </c>
      <c r="L126" s="706">
        <v>20.100000000000001</v>
      </c>
      <c r="M126" s="706">
        <v>23.3</v>
      </c>
      <c r="N126" s="706">
        <v>28</v>
      </c>
      <c r="O126" s="706">
        <v>35.4</v>
      </c>
    </row>
    <row r="127" spans="1:15" ht="12.4" customHeight="1">
      <c r="A127" s="704">
        <v>178</v>
      </c>
      <c r="B127" s="706">
        <v>14.6</v>
      </c>
      <c r="C127" s="706">
        <v>15.9</v>
      </c>
      <c r="D127" s="706">
        <v>17.5</v>
      </c>
      <c r="E127" s="706">
        <v>19.600000000000001</v>
      </c>
      <c r="F127" s="706">
        <v>22.5</v>
      </c>
      <c r="G127" s="706">
        <v>26.8</v>
      </c>
      <c r="H127" s="706">
        <v>33.9</v>
      </c>
      <c r="I127" s="706">
        <v>14.3</v>
      </c>
      <c r="J127" s="706">
        <v>15.8</v>
      </c>
      <c r="K127" s="706">
        <v>17.7</v>
      </c>
      <c r="L127" s="706">
        <v>20.100000000000001</v>
      </c>
      <c r="M127" s="706">
        <v>23.4</v>
      </c>
      <c r="N127" s="706">
        <v>28.1</v>
      </c>
      <c r="O127" s="706">
        <v>35.4</v>
      </c>
    </row>
    <row r="128" spans="1:15" ht="12.4" customHeight="1">
      <c r="A128" s="704">
        <v>179</v>
      </c>
      <c r="B128" s="706">
        <v>14.7</v>
      </c>
      <c r="C128" s="706">
        <v>16</v>
      </c>
      <c r="D128" s="706">
        <v>17.600000000000001</v>
      </c>
      <c r="E128" s="706">
        <v>19.7</v>
      </c>
      <c r="F128" s="706">
        <v>22.6</v>
      </c>
      <c r="G128" s="706">
        <v>26.9</v>
      </c>
      <c r="H128" s="706">
        <v>34</v>
      </c>
      <c r="I128" s="706">
        <v>14.3</v>
      </c>
      <c r="J128" s="706">
        <v>15.8</v>
      </c>
      <c r="K128" s="706">
        <v>17.7</v>
      </c>
      <c r="L128" s="706">
        <v>20.2</v>
      </c>
      <c r="M128" s="706">
        <v>23.5</v>
      </c>
      <c r="N128" s="706">
        <v>28.2</v>
      </c>
      <c r="O128" s="706">
        <v>35.5</v>
      </c>
    </row>
    <row r="129" spans="1:15" ht="12.4" customHeight="1">
      <c r="A129" s="704">
        <v>180</v>
      </c>
      <c r="B129" s="706">
        <v>14.7</v>
      </c>
      <c r="C129" s="706">
        <v>16</v>
      </c>
      <c r="D129" s="706">
        <v>17.600000000000001</v>
      </c>
      <c r="E129" s="706">
        <v>19.8</v>
      </c>
      <c r="F129" s="706">
        <v>22.7</v>
      </c>
      <c r="G129" s="706">
        <v>27</v>
      </c>
      <c r="H129" s="706">
        <v>34.1</v>
      </c>
      <c r="I129" s="706">
        <v>14.4</v>
      </c>
      <c r="J129" s="706">
        <v>15.9</v>
      </c>
      <c r="K129" s="706">
        <v>17.8</v>
      </c>
      <c r="L129" s="706">
        <v>20.2</v>
      </c>
      <c r="M129" s="706">
        <v>23.5</v>
      </c>
      <c r="N129" s="706">
        <v>28.2</v>
      </c>
      <c r="O129" s="706">
        <v>35.5</v>
      </c>
    </row>
    <row r="130" spans="1:15" ht="12.4" customHeight="1">
      <c r="A130" s="704">
        <v>181</v>
      </c>
      <c r="B130" s="706">
        <v>14.7</v>
      </c>
      <c r="C130" s="706">
        <v>16.100000000000001</v>
      </c>
      <c r="D130" s="706">
        <v>17.7</v>
      </c>
      <c r="E130" s="706">
        <v>19.8</v>
      </c>
      <c r="F130" s="706">
        <v>22.8</v>
      </c>
      <c r="G130" s="706">
        <v>27.1</v>
      </c>
      <c r="H130" s="706">
        <v>34.1</v>
      </c>
      <c r="I130" s="706">
        <v>14.4</v>
      </c>
      <c r="J130" s="706">
        <v>15.9</v>
      </c>
      <c r="K130" s="706">
        <v>17.8</v>
      </c>
      <c r="L130" s="706">
        <v>20.3</v>
      </c>
      <c r="M130" s="706">
        <v>23.6</v>
      </c>
      <c r="N130" s="706">
        <v>28.3</v>
      </c>
      <c r="O130" s="706">
        <v>35.6</v>
      </c>
    </row>
    <row r="131" spans="1:15" ht="12.4" customHeight="1">
      <c r="A131" s="704">
        <v>182</v>
      </c>
      <c r="B131" s="706">
        <v>14.8</v>
      </c>
      <c r="C131" s="706">
        <v>16.100000000000001</v>
      </c>
      <c r="D131" s="706">
        <v>17.8</v>
      </c>
      <c r="E131" s="706">
        <v>19.899999999999999</v>
      </c>
      <c r="F131" s="706">
        <v>22.8</v>
      </c>
      <c r="G131" s="706">
        <v>27.1</v>
      </c>
      <c r="H131" s="706">
        <v>34.200000000000003</v>
      </c>
      <c r="I131" s="706">
        <v>14.4</v>
      </c>
      <c r="J131" s="706">
        <v>15.9</v>
      </c>
      <c r="K131" s="706">
        <v>17.8</v>
      </c>
      <c r="L131" s="706">
        <v>20.3</v>
      </c>
      <c r="M131" s="706">
        <v>23.6</v>
      </c>
      <c r="N131" s="706">
        <v>28.4</v>
      </c>
      <c r="O131" s="706">
        <v>35.700000000000003</v>
      </c>
    </row>
    <row r="132" spans="1:15" ht="12.4" customHeight="1">
      <c r="A132" s="704">
        <v>183</v>
      </c>
      <c r="B132" s="707">
        <v>14.8</v>
      </c>
      <c r="C132" s="707">
        <v>16.100000000000001</v>
      </c>
      <c r="D132" s="707">
        <v>17.8</v>
      </c>
      <c r="E132" s="707">
        <v>20</v>
      </c>
      <c r="F132" s="711">
        <v>22.9</v>
      </c>
      <c r="G132" s="711">
        <v>27.2</v>
      </c>
      <c r="H132" s="707">
        <v>34.299999999999997</v>
      </c>
      <c r="I132" s="707">
        <v>14.4</v>
      </c>
      <c r="J132" s="707">
        <v>16</v>
      </c>
      <c r="K132" s="707">
        <v>17.899999999999999</v>
      </c>
      <c r="L132" s="707">
        <v>20.399999999999999</v>
      </c>
      <c r="M132" s="712">
        <v>23.7</v>
      </c>
      <c r="N132" s="712">
        <v>28.4</v>
      </c>
      <c r="O132" s="707">
        <v>35.700000000000003</v>
      </c>
    </row>
    <row r="133" spans="1:15" ht="12.4" customHeight="1">
      <c r="A133" s="704">
        <v>184</v>
      </c>
      <c r="B133" s="710">
        <v>14.8</v>
      </c>
      <c r="C133" s="710">
        <v>16.2</v>
      </c>
      <c r="D133" s="710">
        <v>17.899999999999999</v>
      </c>
      <c r="E133" s="710">
        <v>20</v>
      </c>
      <c r="F133" s="710">
        <v>23</v>
      </c>
      <c r="G133" s="710">
        <v>27.3</v>
      </c>
      <c r="H133" s="710">
        <v>34.299999999999997</v>
      </c>
      <c r="I133" s="710">
        <v>14.5</v>
      </c>
      <c r="J133" s="710">
        <v>16</v>
      </c>
      <c r="K133" s="710">
        <v>17.899999999999999</v>
      </c>
      <c r="L133" s="710">
        <v>20.399999999999999</v>
      </c>
      <c r="M133" s="710">
        <v>23.7</v>
      </c>
      <c r="N133" s="710">
        <v>28.5</v>
      </c>
      <c r="O133" s="710">
        <v>35.799999999999997</v>
      </c>
    </row>
    <row r="134" spans="1:15" ht="12.4" customHeight="1">
      <c r="A134" s="704">
        <v>185</v>
      </c>
      <c r="B134" s="706">
        <v>14.9</v>
      </c>
      <c r="C134" s="706">
        <v>16.2</v>
      </c>
      <c r="D134" s="706">
        <v>17.899999999999999</v>
      </c>
      <c r="E134" s="706">
        <v>20.100000000000001</v>
      </c>
      <c r="F134" s="706">
        <v>23</v>
      </c>
      <c r="G134" s="706">
        <v>27.4</v>
      </c>
      <c r="H134" s="706">
        <v>34.4</v>
      </c>
      <c r="I134" s="706">
        <v>14.5</v>
      </c>
      <c r="J134" s="706">
        <v>16</v>
      </c>
      <c r="K134" s="706">
        <v>17.899999999999999</v>
      </c>
      <c r="L134" s="706">
        <v>20.399999999999999</v>
      </c>
      <c r="M134" s="706">
        <v>23.8</v>
      </c>
      <c r="N134" s="706">
        <v>28.5</v>
      </c>
      <c r="O134" s="706">
        <v>35.799999999999997</v>
      </c>
    </row>
    <row r="135" spans="1:15" ht="12.4" customHeight="1">
      <c r="A135" s="704">
        <v>186</v>
      </c>
      <c r="B135" s="706">
        <v>14.9</v>
      </c>
      <c r="C135" s="706">
        <v>16.3</v>
      </c>
      <c r="D135" s="706">
        <v>18</v>
      </c>
      <c r="E135" s="706">
        <v>20.100000000000001</v>
      </c>
      <c r="F135" s="706">
        <v>23.1</v>
      </c>
      <c r="G135" s="706">
        <v>27.4</v>
      </c>
      <c r="H135" s="706">
        <v>34.5</v>
      </c>
      <c r="I135" s="706">
        <v>14.5</v>
      </c>
      <c r="J135" s="706">
        <v>16</v>
      </c>
      <c r="K135" s="706">
        <v>18</v>
      </c>
      <c r="L135" s="706">
        <v>20.5</v>
      </c>
      <c r="M135" s="706">
        <v>23.8</v>
      </c>
      <c r="N135" s="706">
        <v>28.6</v>
      </c>
      <c r="O135" s="706">
        <v>35.799999999999997</v>
      </c>
    </row>
    <row r="136" spans="1:15" ht="12.4" customHeight="1">
      <c r="A136" s="704">
        <v>187</v>
      </c>
      <c r="B136" s="706">
        <v>15</v>
      </c>
      <c r="C136" s="706">
        <v>16.3</v>
      </c>
      <c r="D136" s="706">
        <v>18</v>
      </c>
      <c r="E136" s="706">
        <v>20.2</v>
      </c>
      <c r="F136" s="706">
        <v>23.2</v>
      </c>
      <c r="G136" s="706">
        <v>27.5</v>
      </c>
      <c r="H136" s="706">
        <v>34.5</v>
      </c>
      <c r="I136" s="706">
        <v>14.5</v>
      </c>
      <c r="J136" s="706">
        <v>16.100000000000001</v>
      </c>
      <c r="K136" s="706">
        <v>18</v>
      </c>
      <c r="L136" s="706">
        <v>20.5</v>
      </c>
      <c r="M136" s="706">
        <v>23.9</v>
      </c>
      <c r="N136" s="706">
        <v>28.6</v>
      </c>
      <c r="O136" s="706">
        <v>35.9</v>
      </c>
    </row>
    <row r="137" spans="1:15" ht="12.4" customHeight="1">
      <c r="A137" s="704">
        <v>188</v>
      </c>
      <c r="B137" s="706">
        <v>15</v>
      </c>
      <c r="C137" s="706">
        <v>16.3</v>
      </c>
      <c r="D137" s="706">
        <v>18.100000000000001</v>
      </c>
      <c r="E137" s="706">
        <v>20.3</v>
      </c>
      <c r="F137" s="706">
        <v>23.3</v>
      </c>
      <c r="G137" s="706">
        <v>27.6</v>
      </c>
      <c r="H137" s="706">
        <v>34.6</v>
      </c>
      <c r="I137" s="706">
        <v>14.5</v>
      </c>
      <c r="J137" s="706">
        <v>16.100000000000001</v>
      </c>
      <c r="K137" s="706">
        <v>18</v>
      </c>
      <c r="L137" s="706">
        <v>20.6</v>
      </c>
      <c r="M137" s="706">
        <v>23.9</v>
      </c>
      <c r="N137" s="706">
        <v>28.7</v>
      </c>
      <c r="O137" s="706">
        <v>35.9</v>
      </c>
    </row>
    <row r="138" spans="1:15" ht="12.4" customHeight="1">
      <c r="A138" s="704">
        <v>189</v>
      </c>
      <c r="B138" s="706">
        <v>15</v>
      </c>
      <c r="C138" s="706">
        <v>16.399999999999999</v>
      </c>
      <c r="D138" s="706">
        <v>18.100000000000001</v>
      </c>
      <c r="E138" s="706">
        <v>20.3</v>
      </c>
      <c r="F138" s="706">
        <v>23.3</v>
      </c>
      <c r="G138" s="706">
        <v>27.7</v>
      </c>
      <c r="H138" s="706">
        <v>34.6</v>
      </c>
      <c r="I138" s="706">
        <v>14.5</v>
      </c>
      <c r="J138" s="706">
        <v>16.100000000000001</v>
      </c>
      <c r="K138" s="706">
        <v>18.100000000000001</v>
      </c>
      <c r="L138" s="706">
        <v>20.6</v>
      </c>
      <c r="M138" s="706">
        <v>24</v>
      </c>
      <c r="N138" s="706">
        <v>28.7</v>
      </c>
      <c r="O138" s="706">
        <v>36</v>
      </c>
    </row>
    <row r="139" spans="1:15" ht="12.4" customHeight="1">
      <c r="A139" s="704">
        <v>190</v>
      </c>
      <c r="B139" s="706">
        <v>15</v>
      </c>
      <c r="C139" s="706">
        <v>16.399999999999999</v>
      </c>
      <c r="D139" s="706">
        <v>18.2</v>
      </c>
      <c r="E139" s="706">
        <v>20.399999999999999</v>
      </c>
      <c r="F139" s="706">
        <v>23.4</v>
      </c>
      <c r="G139" s="706">
        <v>27.7</v>
      </c>
      <c r="H139" s="706">
        <v>34.700000000000003</v>
      </c>
      <c r="I139" s="706">
        <v>14.6</v>
      </c>
      <c r="J139" s="706">
        <v>16.100000000000001</v>
      </c>
      <c r="K139" s="706">
        <v>18.100000000000001</v>
      </c>
      <c r="L139" s="706">
        <v>20.6</v>
      </c>
      <c r="M139" s="706">
        <v>24</v>
      </c>
      <c r="N139" s="706">
        <v>28.8</v>
      </c>
      <c r="O139" s="706">
        <v>36</v>
      </c>
    </row>
    <row r="140" spans="1:15" ht="12.4" customHeight="1">
      <c r="A140" s="704">
        <v>191</v>
      </c>
      <c r="B140" s="706">
        <v>15.1</v>
      </c>
      <c r="C140" s="706">
        <v>16.5</v>
      </c>
      <c r="D140" s="706">
        <v>18.2</v>
      </c>
      <c r="E140" s="706">
        <v>20.399999999999999</v>
      </c>
      <c r="F140" s="706">
        <v>23.5</v>
      </c>
      <c r="G140" s="706">
        <v>27.8</v>
      </c>
      <c r="H140" s="706">
        <v>34.700000000000003</v>
      </c>
      <c r="I140" s="706">
        <v>14.6</v>
      </c>
      <c r="J140" s="706">
        <v>16.2</v>
      </c>
      <c r="K140" s="706">
        <v>18.100000000000001</v>
      </c>
      <c r="L140" s="706">
        <v>20.7</v>
      </c>
      <c r="M140" s="706">
        <v>24.1</v>
      </c>
      <c r="N140" s="706">
        <v>28.8</v>
      </c>
      <c r="O140" s="706">
        <v>36</v>
      </c>
    </row>
    <row r="141" spans="1:15" ht="12.4" customHeight="1">
      <c r="A141" s="704">
        <v>192</v>
      </c>
      <c r="B141" s="706">
        <v>15.1</v>
      </c>
      <c r="C141" s="706">
        <v>16.5</v>
      </c>
      <c r="D141" s="706">
        <v>18.2</v>
      </c>
      <c r="E141" s="706">
        <v>20.5</v>
      </c>
      <c r="F141" s="706">
        <v>23.5</v>
      </c>
      <c r="G141" s="706">
        <v>27.9</v>
      </c>
      <c r="H141" s="706">
        <v>34.799999999999997</v>
      </c>
      <c r="I141" s="706">
        <v>14.6</v>
      </c>
      <c r="J141" s="706">
        <v>16.2</v>
      </c>
      <c r="K141" s="706">
        <v>18.2</v>
      </c>
      <c r="L141" s="706">
        <v>20.7</v>
      </c>
      <c r="M141" s="706">
        <v>24.1</v>
      </c>
      <c r="N141" s="706">
        <v>28.9</v>
      </c>
      <c r="O141" s="706">
        <v>36.1</v>
      </c>
    </row>
    <row r="142" spans="1:15" ht="12.4" customHeight="1">
      <c r="A142" s="704">
        <v>193</v>
      </c>
      <c r="B142" s="706">
        <v>15.1</v>
      </c>
      <c r="C142" s="706">
        <v>16.5</v>
      </c>
      <c r="D142" s="706">
        <v>18.3</v>
      </c>
      <c r="E142" s="706">
        <v>20.6</v>
      </c>
      <c r="F142" s="706">
        <v>23.6</v>
      </c>
      <c r="G142" s="706">
        <v>27.9</v>
      </c>
      <c r="H142" s="706">
        <v>34.799999999999997</v>
      </c>
      <c r="I142" s="706">
        <v>14.6</v>
      </c>
      <c r="J142" s="706">
        <v>16.2</v>
      </c>
      <c r="K142" s="706">
        <v>18.2</v>
      </c>
      <c r="L142" s="706">
        <v>20.7</v>
      </c>
      <c r="M142" s="706">
        <v>24.1</v>
      </c>
      <c r="N142" s="706">
        <v>28.9</v>
      </c>
      <c r="O142" s="706">
        <v>36.1</v>
      </c>
    </row>
    <row r="143" spans="1:15" ht="12.4" customHeight="1">
      <c r="A143" s="704">
        <v>194</v>
      </c>
      <c r="B143" s="706">
        <v>15.2</v>
      </c>
      <c r="C143" s="706">
        <v>16.600000000000001</v>
      </c>
      <c r="D143" s="706">
        <v>18.3</v>
      </c>
      <c r="E143" s="706">
        <v>20.6</v>
      </c>
      <c r="F143" s="706">
        <v>23.7</v>
      </c>
      <c r="G143" s="706">
        <v>28</v>
      </c>
      <c r="H143" s="706">
        <v>34.799999999999997</v>
      </c>
      <c r="I143" s="706">
        <v>14.6</v>
      </c>
      <c r="J143" s="706">
        <v>16.2</v>
      </c>
      <c r="K143" s="706">
        <v>18.2</v>
      </c>
      <c r="L143" s="706">
        <v>20.8</v>
      </c>
      <c r="M143" s="706">
        <v>24.2</v>
      </c>
      <c r="N143" s="706">
        <v>29</v>
      </c>
      <c r="O143" s="706">
        <v>36.1</v>
      </c>
    </row>
    <row r="144" spans="1:15" ht="12.4" customHeight="1">
      <c r="A144" s="704">
        <v>195</v>
      </c>
      <c r="B144" s="706">
        <v>15.2</v>
      </c>
      <c r="C144" s="706">
        <v>16.600000000000001</v>
      </c>
      <c r="D144" s="706">
        <v>18.399999999999999</v>
      </c>
      <c r="E144" s="706">
        <v>20.7</v>
      </c>
      <c r="F144" s="706">
        <v>23.7</v>
      </c>
      <c r="G144" s="706">
        <v>28.1</v>
      </c>
      <c r="H144" s="706">
        <v>34.9</v>
      </c>
      <c r="I144" s="706">
        <v>14.6</v>
      </c>
      <c r="J144" s="706">
        <v>16.2</v>
      </c>
      <c r="K144" s="706">
        <v>18.2</v>
      </c>
      <c r="L144" s="706">
        <v>20.8</v>
      </c>
      <c r="M144" s="706">
        <v>24.2</v>
      </c>
      <c r="N144" s="706">
        <v>29</v>
      </c>
      <c r="O144" s="706">
        <v>36.1</v>
      </c>
    </row>
    <row r="145" spans="1:15" ht="12.4" customHeight="1">
      <c r="A145" s="704">
        <v>196</v>
      </c>
      <c r="B145" s="706">
        <v>15.2</v>
      </c>
      <c r="C145" s="706">
        <v>16.7</v>
      </c>
      <c r="D145" s="706">
        <v>18.399999999999999</v>
      </c>
      <c r="E145" s="706">
        <v>20.7</v>
      </c>
      <c r="F145" s="706">
        <v>23.8</v>
      </c>
      <c r="G145" s="706">
        <v>28.1</v>
      </c>
      <c r="H145" s="706">
        <v>34.9</v>
      </c>
      <c r="I145" s="706">
        <v>14.6</v>
      </c>
      <c r="J145" s="706">
        <v>16.2</v>
      </c>
      <c r="K145" s="706">
        <v>18.3</v>
      </c>
      <c r="L145" s="706">
        <v>20.8</v>
      </c>
      <c r="M145" s="706">
        <v>24.3</v>
      </c>
      <c r="N145" s="706">
        <v>29</v>
      </c>
      <c r="O145" s="706">
        <v>36.200000000000003</v>
      </c>
    </row>
    <row r="146" spans="1:15" ht="12.4" customHeight="1">
      <c r="A146" s="704">
        <v>197</v>
      </c>
      <c r="B146" s="706">
        <v>15.3</v>
      </c>
      <c r="C146" s="706">
        <v>16.7</v>
      </c>
      <c r="D146" s="706">
        <v>18.5</v>
      </c>
      <c r="E146" s="706">
        <v>20.8</v>
      </c>
      <c r="F146" s="706">
        <v>23.8</v>
      </c>
      <c r="G146" s="706">
        <v>28.2</v>
      </c>
      <c r="H146" s="706">
        <v>35</v>
      </c>
      <c r="I146" s="706">
        <v>14.6</v>
      </c>
      <c r="J146" s="706">
        <v>16.3</v>
      </c>
      <c r="K146" s="706">
        <v>18.3</v>
      </c>
      <c r="L146" s="706">
        <v>20.9</v>
      </c>
      <c r="M146" s="706">
        <v>24.3</v>
      </c>
      <c r="N146" s="706">
        <v>29.1</v>
      </c>
      <c r="O146" s="706">
        <v>36.200000000000003</v>
      </c>
    </row>
    <row r="147" spans="1:15" ht="12.4" customHeight="1">
      <c r="A147" s="704">
        <v>198</v>
      </c>
      <c r="B147" s="706">
        <v>15.3</v>
      </c>
      <c r="C147" s="706">
        <v>16.7</v>
      </c>
      <c r="D147" s="706">
        <v>18.5</v>
      </c>
      <c r="E147" s="706">
        <v>20.8</v>
      </c>
      <c r="F147" s="706">
        <v>23.9</v>
      </c>
      <c r="G147" s="706">
        <v>28.3</v>
      </c>
      <c r="H147" s="706">
        <v>35</v>
      </c>
      <c r="I147" s="706">
        <v>14.7</v>
      </c>
      <c r="J147" s="706">
        <v>16.3</v>
      </c>
      <c r="K147" s="706">
        <v>18.3</v>
      </c>
      <c r="L147" s="706">
        <v>20.9</v>
      </c>
      <c r="M147" s="706">
        <v>24.3</v>
      </c>
      <c r="N147" s="706">
        <v>29.1</v>
      </c>
      <c r="O147" s="706">
        <v>36.200000000000003</v>
      </c>
    </row>
    <row r="148" spans="1:15" ht="12.4" customHeight="1">
      <c r="A148" s="704">
        <v>199</v>
      </c>
      <c r="B148" s="706">
        <v>15.3</v>
      </c>
      <c r="C148" s="706">
        <v>16.8</v>
      </c>
      <c r="D148" s="706">
        <v>18.600000000000001</v>
      </c>
      <c r="E148" s="706">
        <v>20.9</v>
      </c>
      <c r="F148" s="706">
        <v>24</v>
      </c>
      <c r="G148" s="706">
        <v>28.3</v>
      </c>
      <c r="H148" s="706">
        <v>35</v>
      </c>
      <c r="I148" s="706">
        <v>14.7</v>
      </c>
      <c r="J148" s="706">
        <v>16.3</v>
      </c>
      <c r="K148" s="706">
        <v>18.3</v>
      </c>
      <c r="L148" s="706">
        <v>20.9</v>
      </c>
      <c r="M148" s="706">
        <v>24.4</v>
      </c>
      <c r="N148" s="706">
        <v>29.1</v>
      </c>
      <c r="O148" s="706">
        <v>36.200000000000003</v>
      </c>
    </row>
    <row r="149" spans="1:15" ht="12.4" customHeight="1">
      <c r="A149" s="704">
        <v>200</v>
      </c>
      <c r="B149" s="706">
        <v>15.3</v>
      </c>
      <c r="C149" s="706">
        <v>16.8</v>
      </c>
      <c r="D149" s="706">
        <v>18.600000000000001</v>
      </c>
      <c r="E149" s="706">
        <v>20.9</v>
      </c>
      <c r="F149" s="706">
        <v>24</v>
      </c>
      <c r="G149" s="706">
        <v>28.4</v>
      </c>
      <c r="H149" s="706">
        <v>35.1</v>
      </c>
      <c r="I149" s="706">
        <v>14.7</v>
      </c>
      <c r="J149" s="706">
        <v>16.3</v>
      </c>
      <c r="K149" s="706">
        <v>18.3</v>
      </c>
      <c r="L149" s="706">
        <v>20.9</v>
      </c>
      <c r="M149" s="706">
        <v>24.4</v>
      </c>
      <c r="N149" s="706">
        <v>29.2</v>
      </c>
      <c r="O149" s="706">
        <v>36.200000000000003</v>
      </c>
    </row>
    <row r="150" spans="1:15" ht="12.4" customHeight="1">
      <c r="A150" s="704">
        <v>201</v>
      </c>
      <c r="B150" s="706">
        <v>15.4</v>
      </c>
      <c r="C150" s="706">
        <v>16.8</v>
      </c>
      <c r="D150" s="706">
        <v>18.7</v>
      </c>
      <c r="E150" s="706">
        <v>21</v>
      </c>
      <c r="F150" s="706">
        <v>24.1</v>
      </c>
      <c r="G150" s="706">
        <v>28.5</v>
      </c>
      <c r="H150" s="706">
        <v>35.1</v>
      </c>
      <c r="I150" s="706">
        <v>14.7</v>
      </c>
      <c r="J150" s="706">
        <v>16.3</v>
      </c>
      <c r="K150" s="706">
        <v>18.399999999999999</v>
      </c>
      <c r="L150" s="706">
        <v>21</v>
      </c>
      <c r="M150" s="706">
        <v>24.4</v>
      </c>
      <c r="N150" s="706">
        <v>29.2</v>
      </c>
      <c r="O150" s="706">
        <v>36.299999999999997</v>
      </c>
    </row>
    <row r="151" spans="1:15" ht="12.4" customHeight="1">
      <c r="A151" s="704">
        <v>202</v>
      </c>
      <c r="B151" s="706">
        <v>15.4</v>
      </c>
      <c r="C151" s="706">
        <v>16.899999999999999</v>
      </c>
      <c r="D151" s="706">
        <v>18.7</v>
      </c>
      <c r="E151" s="706">
        <v>21</v>
      </c>
      <c r="F151" s="706">
        <v>24.2</v>
      </c>
      <c r="G151" s="706">
        <v>28.5</v>
      </c>
      <c r="H151" s="706">
        <v>35.1</v>
      </c>
      <c r="I151" s="706">
        <v>14.7</v>
      </c>
      <c r="J151" s="706">
        <v>16.3</v>
      </c>
      <c r="K151" s="706">
        <v>18.399999999999999</v>
      </c>
      <c r="L151" s="706">
        <v>21</v>
      </c>
      <c r="M151" s="706">
        <v>24.4</v>
      </c>
      <c r="N151" s="706">
        <v>29.2</v>
      </c>
      <c r="O151" s="706">
        <v>36.299999999999997</v>
      </c>
    </row>
    <row r="152" spans="1:15" ht="12.4" customHeight="1">
      <c r="A152" s="704">
        <v>203</v>
      </c>
      <c r="B152" s="706">
        <v>15.4</v>
      </c>
      <c r="C152" s="706">
        <v>16.899999999999999</v>
      </c>
      <c r="D152" s="706">
        <v>18.7</v>
      </c>
      <c r="E152" s="706">
        <v>21.1</v>
      </c>
      <c r="F152" s="706">
        <v>24.2</v>
      </c>
      <c r="G152" s="706">
        <v>28.6</v>
      </c>
      <c r="H152" s="706">
        <v>35.200000000000003</v>
      </c>
      <c r="I152" s="706">
        <v>14.7</v>
      </c>
      <c r="J152" s="706">
        <v>16.3</v>
      </c>
      <c r="K152" s="706">
        <v>18.399999999999999</v>
      </c>
      <c r="L152" s="706">
        <v>21</v>
      </c>
      <c r="M152" s="706">
        <v>24.5</v>
      </c>
      <c r="N152" s="706">
        <v>29.3</v>
      </c>
      <c r="O152" s="706">
        <v>36.299999999999997</v>
      </c>
    </row>
    <row r="153" spans="1:15" ht="12.4" customHeight="1">
      <c r="A153" s="704">
        <v>204</v>
      </c>
      <c r="B153" s="706">
        <v>15.4</v>
      </c>
      <c r="C153" s="706">
        <v>16.899999999999999</v>
      </c>
      <c r="D153" s="706">
        <v>18.8</v>
      </c>
      <c r="E153" s="706">
        <v>21.1</v>
      </c>
      <c r="F153" s="706">
        <v>24.3</v>
      </c>
      <c r="G153" s="706">
        <v>28.6</v>
      </c>
      <c r="H153" s="706">
        <v>35.200000000000003</v>
      </c>
      <c r="I153" s="706">
        <v>14.7</v>
      </c>
      <c r="J153" s="706">
        <v>16.399999999999999</v>
      </c>
      <c r="K153" s="706">
        <v>18.399999999999999</v>
      </c>
      <c r="L153" s="706">
        <v>21</v>
      </c>
      <c r="M153" s="706">
        <v>24.5</v>
      </c>
      <c r="N153" s="706">
        <v>29.3</v>
      </c>
      <c r="O153" s="706">
        <v>36.299999999999997</v>
      </c>
    </row>
    <row r="154" spans="1:15" ht="12.4" customHeight="1">
      <c r="A154" s="704">
        <v>205</v>
      </c>
      <c r="B154" s="706">
        <v>15.5</v>
      </c>
      <c r="C154" s="706">
        <v>17</v>
      </c>
      <c r="D154" s="706">
        <v>18.8</v>
      </c>
      <c r="E154" s="706">
        <v>21.2</v>
      </c>
      <c r="F154" s="706">
        <v>24.3</v>
      </c>
      <c r="G154" s="706">
        <v>28.7</v>
      </c>
      <c r="H154" s="706">
        <v>35.200000000000003</v>
      </c>
      <c r="I154" s="706">
        <v>14.7</v>
      </c>
      <c r="J154" s="706">
        <v>16.399999999999999</v>
      </c>
      <c r="K154" s="706">
        <v>18.399999999999999</v>
      </c>
      <c r="L154" s="706">
        <v>21.1</v>
      </c>
      <c r="M154" s="706">
        <v>24.5</v>
      </c>
      <c r="N154" s="706">
        <v>29.3</v>
      </c>
      <c r="O154" s="706">
        <v>36.299999999999997</v>
      </c>
    </row>
    <row r="155" spans="1:15" ht="12.4" customHeight="1">
      <c r="A155" s="704">
        <v>206</v>
      </c>
      <c r="B155" s="706">
        <v>15.5</v>
      </c>
      <c r="C155" s="706">
        <v>17</v>
      </c>
      <c r="D155" s="706">
        <v>18.899999999999999</v>
      </c>
      <c r="E155" s="706">
        <v>21.2</v>
      </c>
      <c r="F155" s="706">
        <v>24.4</v>
      </c>
      <c r="G155" s="706">
        <v>28.7</v>
      </c>
      <c r="H155" s="706">
        <v>35.200000000000003</v>
      </c>
      <c r="I155" s="706">
        <v>14.7</v>
      </c>
      <c r="J155" s="706">
        <v>16.399999999999999</v>
      </c>
      <c r="K155" s="706">
        <v>18.399999999999999</v>
      </c>
      <c r="L155" s="706">
        <v>21.1</v>
      </c>
      <c r="M155" s="706">
        <v>24.6</v>
      </c>
      <c r="N155" s="706">
        <v>29.3</v>
      </c>
      <c r="O155" s="706">
        <v>36.299999999999997</v>
      </c>
    </row>
    <row r="156" spans="1:15" ht="12.4" customHeight="1">
      <c r="A156" s="704">
        <v>207</v>
      </c>
      <c r="B156" s="707">
        <v>15.5</v>
      </c>
      <c r="C156" s="707">
        <v>17</v>
      </c>
      <c r="D156" s="707">
        <v>18.899999999999999</v>
      </c>
      <c r="E156" s="707">
        <v>21.3</v>
      </c>
      <c r="F156" s="711">
        <v>24.4</v>
      </c>
      <c r="G156" s="711">
        <v>28.8</v>
      </c>
      <c r="H156" s="707">
        <v>35.299999999999997</v>
      </c>
      <c r="I156" s="707">
        <v>14.7</v>
      </c>
      <c r="J156" s="707">
        <v>16.399999999999999</v>
      </c>
      <c r="K156" s="707">
        <v>18.5</v>
      </c>
      <c r="L156" s="707">
        <v>21.1</v>
      </c>
      <c r="M156" s="712">
        <v>24.6</v>
      </c>
      <c r="N156" s="712">
        <v>29.4</v>
      </c>
      <c r="O156" s="707">
        <v>36.299999999999997</v>
      </c>
    </row>
    <row r="157" spans="1:15" ht="12.4" customHeight="1">
      <c r="A157" s="704">
        <v>208</v>
      </c>
      <c r="B157" s="710">
        <v>15.5</v>
      </c>
      <c r="C157" s="710">
        <v>17.100000000000001</v>
      </c>
      <c r="D157" s="710">
        <v>18.899999999999999</v>
      </c>
      <c r="E157" s="710">
        <v>21.3</v>
      </c>
      <c r="F157" s="710">
        <v>24.5</v>
      </c>
      <c r="G157" s="710">
        <v>28.9</v>
      </c>
      <c r="H157" s="710">
        <v>35.299999999999997</v>
      </c>
      <c r="I157" s="710">
        <v>14.7</v>
      </c>
      <c r="J157" s="710">
        <v>16.399999999999999</v>
      </c>
      <c r="K157" s="710">
        <v>18.5</v>
      </c>
      <c r="L157" s="710">
        <v>21.1</v>
      </c>
      <c r="M157" s="710">
        <v>24.6</v>
      </c>
      <c r="N157" s="710">
        <v>29.4</v>
      </c>
      <c r="O157" s="710">
        <v>36.299999999999997</v>
      </c>
    </row>
    <row r="158" spans="1:15" ht="12.4" customHeight="1">
      <c r="A158" s="704">
        <v>209</v>
      </c>
      <c r="B158" s="706">
        <v>15.6</v>
      </c>
      <c r="C158" s="706">
        <v>17.100000000000001</v>
      </c>
      <c r="D158" s="706">
        <v>19</v>
      </c>
      <c r="E158" s="706">
        <v>21.4</v>
      </c>
      <c r="F158" s="706">
        <v>24.5</v>
      </c>
      <c r="G158" s="706">
        <v>28.9</v>
      </c>
      <c r="H158" s="706">
        <v>35.299999999999997</v>
      </c>
      <c r="I158" s="706">
        <v>14.7</v>
      </c>
      <c r="J158" s="706">
        <v>16.399999999999999</v>
      </c>
      <c r="K158" s="706">
        <v>18.5</v>
      </c>
      <c r="L158" s="706">
        <v>21.1</v>
      </c>
      <c r="M158" s="706">
        <v>24.6</v>
      </c>
      <c r="N158" s="706">
        <v>29.4</v>
      </c>
      <c r="O158" s="706">
        <v>36.299999999999997</v>
      </c>
    </row>
    <row r="159" spans="1:15" ht="12.4" customHeight="1">
      <c r="A159" s="704">
        <v>210</v>
      </c>
      <c r="B159" s="706">
        <v>15.6</v>
      </c>
      <c r="C159" s="706">
        <v>17.100000000000001</v>
      </c>
      <c r="D159" s="706">
        <v>19</v>
      </c>
      <c r="E159" s="706">
        <v>21.4</v>
      </c>
      <c r="F159" s="706">
        <v>24.6</v>
      </c>
      <c r="G159" s="706">
        <v>29</v>
      </c>
      <c r="H159" s="706">
        <v>35.299999999999997</v>
      </c>
      <c r="I159" s="706">
        <v>14.7</v>
      </c>
      <c r="J159" s="706">
        <v>16.399999999999999</v>
      </c>
      <c r="K159" s="706">
        <v>18.5</v>
      </c>
      <c r="L159" s="706">
        <v>21.2</v>
      </c>
      <c r="M159" s="706">
        <v>24.6</v>
      </c>
      <c r="N159" s="706">
        <v>29.4</v>
      </c>
      <c r="O159" s="706">
        <v>36.299999999999997</v>
      </c>
    </row>
    <row r="160" spans="1:15" ht="12.4" customHeight="1">
      <c r="A160" s="704">
        <v>211</v>
      </c>
      <c r="B160" s="706">
        <v>15.6</v>
      </c>
      <c r="C160" s="706">
        <v>17.100000000000001</v>
      </c>
      <c r="D160" s="706">
        <v>19.100000000000001</v>
      </c>
      <c r="E160" s="706">
        <v>21.5</v>
      </c>
      <c r="F160" s="706">
        <v>24.7</v>
      </c>
      <c r="G160" s="706">
        <v>29</v>
      </c>
      <c r="H160" s="706">
        <v>35.4</v>
      </c>
      <c r="I160" s="706">
        <v>14.7</v>
      </c>
      <c r="J160" s="706">
        <v>16.399999999999999</v>
      </c>
      <c r="K160" s="706">
        <v>18.5</v>
      </c>
      <c r="L160" s="706">
        <v>21.2</v>
      </c>
      <c r="M160" s="706">
        <v>24.7</v>
      </c>
      <c r="N160" s="706">
        <v>29.4</v>
      </c>
      <c r="O160" s="706">
        <v>36.299999999999997</v>
      </c>
    </row>
    <row r="161" spans="1:19" ht="12.4" customHeight="1">
      <c r="A161" s="704">
        <v>212</v>
      </c>
      <c r="B161" s="706">
        <v>15.6</v>
      </c>
      <c r="C161" s="706">
        <v>17.2</v>
      </c>
      <c r="D161" s="706">
        <v>19.100000000000001</v>
      </c>
      <c r="E161" s="706">
        <v>21.5</v>
      </c>
      <c r="F161" s="706">
        <v>24.7</v>
      </c>
      <c r="G161" s="706">
        <v>29.1</v>
      </c>
      <c r="H161" s="706">
        <v>35.4</v>
      </c>
      <c r="I161" s="706">
        <v>14.7</v>
      </c>
      <c r="J161" s="706">
        <v>16.399999999999999</v>
      </c>
      <c r="K161" s="706">
        <v>18.5</v>
      </c>
      <c r="L161" s="706">
        <v>21.2</v>
      </c>
      <c r="M161" s="706">
        <v>24.7</v>
      </c>
      <c r="N161" s="706">
        <v>29.5</v>
      </c>
      <c r="O161" s="706">
        <v>36.299999999999997</v>
      </c>
    </row>
    <row r="162" spans="1:19" ht="12.4" customHeight="1">
      <c r="A162" s="704">
        <v>213</v>
      </c>
      <c r="B162" s="706">
        <v>15.6</v>
      </c>
      <c r="C162" s="706">
        <v>17.2</v>
      </c>
      <c r="D162" s="706">
        <v>19.100000000000001</v>
      </c>
      <c r="E162" s="706">
        <v>21.6</v>
      </c>
      <c r="F162" s="706">
        <v>24.8</v>
      </c>
      <c r="G162" s="706">
        <v>29.1</v>
      </c>
      <c r="H162" s="706">
        <v>35.4</v>
      </c>
      <c r="I162" s="706">
        <v>14.7</v>
      </c>
      <c r="J162" s="706">
        <v>16.399999999999999</v>
      </c>
      <c r="K162" s="706">
        <v>18.5</v>
      </c>
      <c r="L162" s="706">
        <v>21.2</v>
      </c>
      <c r="M162" s="706">
        <v>24.7</v>
      </c>
      <c r="N162" s="706">
        <v>29.5</v>
      </c>
      <c r="O162" s="706">
        <v>36.299999999999997</v>
      </c>
    </row>
    <row r="163" spans="1:19" ht="12.4" customHeight="1">
      <c r="A163" s="704">
        <v>214</v>
      </c>
      <c r="B163" s="706">
        <v>15.7</v>
      </c>
      <c r="C163" s="706">
        <v>17.2</v>
      </c>
      <c r="D163" s="706">
        <v>19.2</v>
      </c>
      <c r="E163" s="706">
        <v>21.6</v>
      </c>
      <c r="F163" s="706">
        <v>24.8</v>
      </c>
      <c r="G163" s="706">
        <v>29.2</v>
      </c>
      <c r="H163" s="706">
        <v>35.4</v>
      </c>
      <c r="I163" s="706">
        <v>14.7</v>
      </c>
      <c r="J163" s="706">
        <v>16.399999999999999</v>
      </c>
      <c r="K163" s="706">
        <v>18.5</v>
      </c>
      <c r="L163" s="706">
        <v>21.2</v>
      </c>
      <c r="M163" s="706">
        <v>24.7</v>
      </c>
      <c r="N163" s="706">
        <v>29.5</v>
      </c>
      <c r="O163" s="706">
        <v>36.299999999999997</v>
      </c>
    </row>
    <row r="164" spans="1:19" ht="12.4" customHeight="1">
      <c r="A164" s="704">
        <v>215</v>
      </c>
      <c r="B164" s="706">
        <v>15.7</v>
      </c>
      <c r="C164" s="706">
        <v>17.3</v>
      </c>
      <c r="D164" s="706">
        <v>19.2</v>
      </c>
      <c r="E164" s="706">
        <v>21.7</v>
      </c>
      <c r="F164" s="706">
        <v>24.9</v>
      </c>
      <c r="G164" s="706">
        <v>29.2</v>
      </c>
      <c r="H164" s="706">
        <v>35.4</v>
      </c>
      <c r="I164" s="706">
        <v>14.7</v>
      </c>
      <c r="J164" s="706">
        <v>16.399999999999999</v>
      </c>
      <c r="K164" s="706">
        <v>18.600000000000001</v>
      </c>
      <c r="L164" s="706">
        <v>21.2</v>
      </c>
      <c r="M164" s="706">
        <v>24.8</v>
      </c>
      <c r="N164" s="706">
        <v>29.5</v>
      </c>
      <c r="O164" s="706">
        <v>36.299999999999997</v>
      </c>
    </row>
    <row r="165" spans="1:19" ht="12.4" customHeight="1">
      <c r="A165" s="713">
        <v>216</v>
      </c>
      <c r="B165" s="706">
        <v>15.7</v>
      </c>
      <c r="C165" s="706">
        <v>17.3</v>
      </c>
      <c r="D165" s="706">
        <v>19.2</v>
      </c>
      <c r="E165" s="706">
        <v>21.7</v>
      </c>
      <c r="F165" s="706">
        <v>24.9</v>
      </c>
      <c r="G165" s="706">
        <v>29.2</v>
      </c>
      <c r="H165" s="706">
        <v>35.4</v>
      </c>
      <c r="I165" s="706">
        <v>14.7</v>
      </c>
      <c r="J165" s="706">
        <v>16.399999999999999</v>
      </c>
      <c r="K165" s="706">
        <v>18.600000000000001</v>
      </c>
      <c r="L165" s="706">
        <v>21.3</v>
      </c>
      <c r="M165" s="706">
        <v>24.8</v>
      </c>
      <c r="N165" s="706">
        <v>29.5</v>
      </c>
      <c r="O165" s="706">
        <v>36.299999999999997</v>
      </c>
    </row>
    <row r="166" spans="1:19" s="9" customFormat="1" ht="12.4" customHeight="1">
      <c r="A166" s="714"/>
      <c r="B166" s="715"/>
      <c r="C166" s="715"/>
      <c r="D166" s="714"/>
      <c r="E166" s="715"/>
      <c r="F166" s="715"/>
      <c r="G166" s="714"/>
    </row>
    <row r="167" spans="1:19" s="9" customFormat="1" ht="12.6" customHeight="1">
      <c r="A167" s="714"/>
      <c r="B167" s="715"/>
      <c r="C167" s="715"/>
      <c r="D167" s="714"/>
      <c r="E167" s="715"/>
      <c r="F167" s="715"/>
      <c r="G167" s="714"/>
    </row>
    <row r="168" spans="1:19" ht="3.6" customHeight="1">
      <c r="B168" s="25"/>
      <c r="C168" s="25"/>
      <c r="D168" s="25"/>
      <c r="E168" s="716"/>
      <c r="F168" s="25"/>
      <c r="G168" s="25"/>
      <c r="H168" s="25"/>
    </row>
    <row r="169" spans="1:19" ht="10.7" customHeight="1">
      <c r="A169" s="717" t="s">
        <v>807</v>
      </c>
      <c r="B169" s="701" t="s">
        <v>797</v>
      </c>
      <c r="C169" s="701"/>
      <c r="D169" s="701"/>
      <c r="E169" s="701"/>
      <c r="I169" s="701" t="s">
        <v>798</v>
      </c>
      <c r="J169" s="701"/>
      <c r="K169" s="701"/>
      <c r="L169" s="701"/>
      <c r="M169" s="702"/>
      <c r="N169" s="9"/>
      <c r="O169" s="702"/>
      <c r="P169" s="9"/>
      <c r="Q169" s="702"/>
      <c r="R169" s="9"/>
      <c r="S169" s="702"/>
    </row>
    <row r="170" spans="1:19" ht="23.45" customHeight="1">
      <c r="A170" s="717" t="s">
        <v>808</v>
      </c>
      <c r="B170" s="718" t="s">
        <v>809</v>
      </c>
      <c r="C170" s="719" t="s">
        <v>810</v>
      </c>
      <c r="D170" s="719" t="s">
        <v>811</v>
      </c>
      <c r="E170" s="718" t="s">
        <v>803</v>
      </c>
      <c r="F170" s="6" t="s">
        <v>812</v>
      </c>
      <c r="G170" s="6" t="s">
        <v>813</v>
      </c>
      <c r="H170" s="6" t="s">
        <v>814</v>
      </c>
      <c r="I170" s="718" t="s">
        <v>809</v>
      </c>
      <c r="J170" s="719" t="s">
        <v>810</v>
      </c>
      <c r="K170" s="719" t="s">
        <v>811</v>
      </c>
      <c r="L170" s="718" t="s">
        <v>803</v>
      </c>
      <c r="M170" s="6" t="s">
        <v>812</v>
      </c>
      <c r="N170" s="6" t="s">
        <v>813</v>
      </c>
      <c r="O170" s="6" t="s">
        <v>814</v>
      </c>
      <c r="Q170" s="720"/>
      <c r="R170" s="9"/>
      <c r="S170" s="721"/>
    </row>
    <row r="171" spans="1:19" ht="11.85" customHeight="1">
      <c r="A171" s="722">
        <v>0</v>
      </c>
      <c r="B171" s="723">
        <v>2.1</v>
      </c>
      <c r="C171" s="723">
        <v>2.5</v>
      </c>
      <c r="D171" s="723">
        <v>2.9</v>
      </c>
      <c r="E171" s="723">
        <v>3.3</v>
      </c>
      <c r="F171" s="706">
        <v>3.9</v>
      </c>
      <c r="G171" s="706">
        <v>4.4000000000000004</v>
      </c>
      <c r="H171" s="706">
        <v>5</v>
      </c>
      <c r="I171" s="723">
        <v>2</v>
      </c>
      <c r="J171" s="723">
        <v>2.4</v>
      </c>
      <c r="K171" s="723">
        <v>2.8</v>
      </c>
      <c r="L171" s="723">
        <v>3.2</v>
      </c>
      <c r="M171" s="706">
        <v>3.7</v>
      </c>
      <c r="N171" s="706">
        <v>4.2</v>
      </c>
      <c r="O171" s="706">
        <v>4.8</v>
      </c>
      <c r="Q171" s="724"/>
      <c r="R171" s="9"/>
      <c r="S171" s="725"/>
    </row>
    <row r="172" spans="1:19" ht="11.1" customHeight="1">
      <c r="A172" s="726">
        <v>1</v>
      </c>
      <c r="B172" s="726">
        <v>2.9</v>
      </c>
      <c r="C172" s="726">
        <v>3.4</v>
      </c>
      <c r="D172" s="726">
        <v>3.9</v>
      </c>
      <c r="E172" s="726">
        <v>4.5</v>
      </c>
      <c r="F172" s="705">
        <v>5.0999999999999996</v>
      </c>
      <c r="G172" s="705">
        <v>5.8</v>
      </c>
      <c r="H172" s="706">
        <v>6.6</v>
      </c>
      <c r="I172" s="726">
        <v>2.7</v>
      </c>
      <c r="J172" s="726">
        <v>3.2</v>
      </c>
      <c r="K172" s="726">
        <v>3.6</v>
      </c>
      <c r="L172" s="726">
        <v>4.2</v>
      </c>
      <c r="M172" s="705">
        <v>4.8</v>
      </c>
      <c r="N172" s="705">
        <v>5.5</v>
      </c>
      <c r="O172" s="706">
        <v>6.2</v>
      </c>
      <c r="Q172" s="724"/>
      <c r="R172" s="9"/>
      <c r="S172" s="725"/>
    </row>
    <row r="173" spans="1:19" ht="12" customHeight="1">
      <c r="A173" s="722">
        <v>2</v>
      </c>
      <c r="B173" s="723">
        <v>3.8</v>
      </c>
      <c r="C173" s="723">
        <v>4.3</v>
      </c>
      <c r="D173" s="723">
        <v>4.9000000000000004</v>
      </c>
      <c r="E173" s="723">
        <v>5.6</v>
      </c>
      <c r="F173" s="705">
        <v>6.3</v>
      </c>
      <c r="G173" s="705">
        <v>7.1</v>
      </c>
      <c r="H173" s="706">
        <v>8</v>
      </c>
      <c r="I173" s="723">
        <v>3.4</v>
      </c>
      <c r="J173" s="723">
        <v>3.9</v>
      </c>
      <c r="K173" s="723">
        <v>4.5</v>
      </c>
      <c r="L173" s="723">
        <v>5.0999999999999996</v>
      </c>
      <c r="M173" s="705">
        <v>5.8</v>
      </c>
      <c r="N173" s="705">
        <v>6.6</v>
      </c>
      <c r="O173" s="706">
        <v>7.5</v>
      </c>
      <c r="Q173" s="724"/>
      <c r="R173" s="9"/>
      <c r="S173" s="725"/>
    </row>
    <row r="174" spans="1:19" ht="11.1" customHeight="1">
      <c r="A174" s="726">
        <v>3</v>
      </c>
      <c r="B174" s="726">
        <v>4.4000000000000004</v>
      </c>
      <c r="C174" s="726">
        <v>5</v>
      </c>
      <c r="D174" s="726">
        <v>5.7</v>
      </c>
      <c r="E174" s="726">
        <v>6.4</v>
      </c>
      <c r="F174" s="705">
        <v>7.2</v>
      </c>
      <c r="G174" s="705">
        <v>8</v>
      </c>
      <c r="H174" s="706">
        <v>9</v>
      </c>
      <c r="I174" s="726">
        <v>4</v>
      </c>
      <c r="J174" s="726">
        <v>4.5</v>
      </c>
      <c r="K174" s="726">
        <v>5.2</v>
      </c>
      <c r="L174" s="726">
        <v>5.8</v>
      </c>
      <c r="M174" s="705">
        <v>6.6</v>
      </c>
      <c r="N174" s="705">
        <v>7.5</v>
      </c>
      <c r="O174" s="706">
        <v>8.5</v>
      </c>
      <c r="Q174" s="724"/>
      <c r="R174" s="9"/>
      <c r="S174" s="725"/>
    </row>
    <row r="175" spans="1:19" ht="12" customHeight="1">
      <c r="A175" s="722">
        <v>4</v>
      </c>
      <c r="B175" s="723">
        <v>4.9000000000000004</v>
      </c>
      <c r="C175" s="723">
        <v>5.6</v>
      </c>
      <c r="D175" s="723">
        <v>6.2</v>
      </c>
      <c r="E175" s="723">
        <v>7</v>
      </c>
      <c r="F175" s="705">
        <v>7.8</v>
      </c>
      <c r="G175" s="705">
        <v>8.6999999999999993</v>
      </c>
      <c r="H175" s="706">
        <v>9.6999999999999993</v>
      </c>
      <c r="I175" s="723">
        <v>4.4000000000000004</v>
      </c>
      <c r="J175" s="723">
        <v>5</v>
      </c>
      <c r="K175" s="723">
        <v>5.7</v>
      </c>
      <c r="L175" s="723">
        <v>6.4</v>
      </c>
      <c r="M175" s="705">
        <v>7.3</v>
      </c>
      <c r="N175" s="705">
        <v>8.1999999999999993</v>
      </c>
      <c r="O175" s="706">
        <v>9.3000000000000007</v>
      </c>
      <c r="Q175" s="724"/>
      <c r="R175" s="9"/>
      <c r="S175" s="725"/>
    </row>
    <row r="176" spans="1:19" ht="11.1" customHeight="1">
      <c r="A176" s="726">
        <v>5</v>
      </c>
      <c r="B176" s="726">
        <v>5.3</v>
      </c>
      <c r="C176" s="726">
        <v>6</v>
      </c>
      <c r="D176" s="726">
        <v>6.7</v>
      </c>
      <c r="E176" s="726">
        <v>7.5</v>
      </c>
      <c r="F176" s="705">
        <v>8.4</v>
      </c>
      <c r="G176" s="705">
        <v>9.3000000000000007</v>
      </c>
      <c r="H176" s="706">
        <v>10.4</v>
      </c>
      <c r="I176" s="726">
        <v>4.8</v>
      </c>
      <c r="J176" s="726">
        <v>5.4</v>
      </c>
      <c r="K176" s="726">
        <v>6.1</v>
      </c>
      <c r="L176" s="726">
        <v>6.9</v>
      </c>
      <c r="M176" s="705">
        <v>7.8</v>
      </c>
      <c r="N176" s="705">
        <v>8.8000000000000007</v>
      </c>
      <c r="O176" s="706">
        <v>10</v>
      </c>
      <c r="Q176" s="724"/>
      <c r="R176" s="9"/>
      <c r="S176" s="725"/>
    </row>
    <row r="177" spans="1:19" ht="12" customHeight="1">
      <c r="A177" s="722">
        <v>6</v>
      </c>
      <c r="B177" s="723">
        <v>5.7</v>
      </c>
      <c r="C177" s="723">
        <v>6.4</v>
      </c>
      <c r="D177" s="723">
        <v>7.1</v>
      </c>
      <c r="E177" s="723">
        <v>7.9</v>
      </c>
      <c r="F177" s="705">
        <v>8.8000000000000007</v>
      </c>
      <c r="G177" s="705">
        <v>9.8000000000000007</v>
      </c>
      <c r="H177" s="706">
        <v>10.9</v>
      </c>
      <c r="I177" s="723">
        <v>5.0999999999999996</v>
      </c>
      <c r="J177" s="723">
        <v>5.7</v>
      </c>
      <c r="K177" s="723">
        <v>6.5</v>
      </c>
      <c r="L177" s="723">
        <v>7.3</v>
      </c>
      <c r="M177" s="705">
        <v>8.1999999999999993</v>
      </c>
      <c r="N177" s="705">
        <v>9.3000000000000007</v>
      </c>
      <c r="O177" s="706">
        <v>10.6</v>
      </c>
      <c r="Q177" s="724"/>
      <c r="R177" s="9"/>
      <c r="S177" s="725"/>
    </row>
    <row r="178" spans="1:19" ht="11.1" customHeight="1">
      <c r="A178" s="726">
        <v>7</v>
      </c>
      <c r="B178" s="726">
        <v>5.9</v>
      </c>
      <c r="C178" s="726">
        <v>6.7</v>
      </c>
      <c r="D178" s="726">
        <v>7.4</v>
      </c>
      <c r="E178" s="726">
        <v>8.3000000000000007</v>
      </c>
      <c r="F178" s="705">
        <v>9.1999999999999993</v>
      </c>
      <c r="G178" s="705">
        <v>10.3</v>
      </c>
      <c r="H178" s="706">
        <v>11.4</v>
      </c>
      <c r="I178" s="726">
        <v>5.3</v>
      </c>
      <c r="J178" s="726">
        <v>6</v>
      </c>
      <c r="K178" s="726">
        <v>6.8</v>
      </c>
      <c r="L178" s="726">
        <v>7.6</v>
      </c>
      <c r="M178" s="705">
        <v>8.6</v>
      </c>
      <c r="N178" s="705">
        <v>9.8000000000000007</v>
      </c>
      <c r="O178" s="706">
        <v>11.1</v>
      </c>
      <c r="Q178" s="724"/>
      <c r="R178" s="9"/>
      <c r="S178" s="725"/>
    </row>
    <row r="179" spans="1:19" ht="12" customHeight="1">
      <c r="A179" s="722">
        <v>8</v>
      </c>
      <c r="B179" s="723">
        <v>6.2</v>
      </c>
      <c r="C179" s="723">
        <v>6.9</v>
      </c>
      <c r="D179" s="723">
        <v>7.7</v>
      </c>
      <c r="E179" s="723">
        <v>8.6</v>
      </c>
      <c r="F179" s="705">
        <v>9.6</v>
      </c>
      <c r="G179" s="705">
        <v>10.7</v>
      </c>
      <c r="H179" s="706">
        <v>11.9</v>
      </c>
      <c r="I179" s="723">
        <v>5.6</v>
      </c>
      <c r="J179" s="723">
        <v>6.3</v>
      </c>
      <c r="K179" s="723">
        <v>7</v>
      </c>
      <c r="L179" s="723">
        <v>7.9</v>
      </c>
      <c r="M179" s="705">
        <v>9</v>
      </c>
      <c r="N179" s="705">
        <v>10.199999999999999</v>
      </c>
      <c r="O179" s="706">
        <v>11.6</v>
      </c>
      <c r="Q179" s="724"/>
      <c r="R179" s="9"/>
      <c r="S179" s="725"/>
    </row>
    <row r="180" spans="1:19" ht="11.1" customHeight="1">
      <c r="A180" s="726">
        <v>9</v>
      </c>
      <c r="B180" s="726">
        <v>6.4</v>
      </c>
      <c r="C180" s="726">
        <v>7.1</v>
      </c>
      <c r="D180" s="726">
        <v>8</v>
      </c>
      <c r="E180" s="726">
        <v>8.9</v>
      </c>
      <c r="F180" s="705">
        <v>9.9</v>
      </c>
      <c r="G180" s="705">
        <v>11</v>
      </c>
      <c r="H180" s="706">
        <v>12.3</v>
      </c>
      <c r="I180" s="726">
        <v>5.8</v>
      </c>
      <c r="J180" s="726">
        <v>6.5</v>
      </c>
      <c r="K180" s="726">
        <v>7.3</v>
      </c>
      <c r="L180" s="726">
        <v>8.1999999999999993</v>
      </c>
      <c r="M180" s="705">
        <v>9.3000000000000007</v>
      </c>
      <c r="N180" s="705">
        <v>10.5</v>
      </c>
      <c r="O180" s="706">
        <v>12</v>
      </c>
      <c r="Q180" s="724"/>
      <c r="R180" s="9"/>
      <c r="S180" s="725"/>
    </row>
    <row r="181" spans="1:19" ht="12" customHeight="1">
      <c r="A181" s="722">
        <v>10</v>
      </c>
      <c r="B181" s="723">
        <v>6.6</v>
      </c>
      <c r="C181" s="723">
        <v>7.4</v>
      </c>
      <c r="D181" s="723">
        <v>8.1999999999999993</v>
      </c>
      <c r="E181" s="723">
        <v>9.1999999999999993</v>
      </c>
      <c r="F181" s="705">
        <v>10.199999999999999</v>
      </c>
      <c r="G181" s="705">
        <v>11.4</v>
      </c>
      <c r="H181" s="706">
        <v>12.7</v>
      </c>
      <c r="I181" s="723">
        <v>5.9</v>
      </c>
      <c r="J181" s="723">
        <v>6.7</v>
      </c>
      <c r="K181" s="723">
        <v>7.5</v>
      </c>
      <c r="L181" s="723">
        <v>8.5</v>
      </c>
      <c r="M181" s="705">
        <v>9.6</v>
      </c>
      <c r="N181" s="705">
        <v>10.9</v>
      </c>
      <c r="O181" s="706">
        <v>12.4</v>
      </c>
      <c r="Q181" s="724"/>
      <c r="R181" s="9"/>
      <c r="S181" s="725"/>
    </row>
    <row r="182" spans="1:19" ht="11.1" customHeight="1">
      <c r="A182" s="726">
        <v>11</v>
      </c>
      <c r="B182" s="726">
        <v>6.8</v>
      </c>
      <c r="C182" s="726">
        <v>7.6</v>
      </c>
      <c r="D182" s="726">
        <v>8.4</v>
      </c>
      <c r="E182" s="726">
        <v>9.4</v>
      </c>
      <c r="F182" s="705">
        <v>10.5</v>
      </c>
      <c r="G182" s="705">
        <v>11.7</v>
      </c>
      <c r="H182" s="706">
        <v>13</v>
      </c>
      <c r="I182" s="726">
        <v>6.1</v>
      </c>
      <c r="J182" s="726">
        <v>6.9</v>
      </c>
      <c r="K182" s="726">
        <v>7.7</v>
      </c>
      <c r="L182" s="726">
        <v>8.6999999999999993</v>
      </c>
      <c r="M182" s="705">
        <v>9.9</v>
      </c>
      <c r="N182" s="705">
        <v>11.2</v>
      </c>
      <c r="O182" s="706">
        <v>12.8</v>
      </c>
      <c r="Q182" s="724"/>
      <c r="R182" s="9"/>
      <c r="S182" s="725"/>
    </row>
    <row r="183" spans="1:19" ht="12" customHeight="1">
      <c r="A183" s="722">
        <v>12</v>
      </c>
      <c r="B183" s="723">
        <v>6.9</v>
      </c>
      <c r="C183" s="723">
        <v>7.7</v>
      </c>
      <c r="D183" s="723">
        <v>8.6</v>
      </c>
      <c r="E183" s="723">
        <v>9.6</v>
      </c>
      <c r="F183" s="705">
        <v>10.8</v>
      </c>
      <c r="G183" s="705">
        <v>12</v>
      </c>
      <c r="H183" s="706">
        <v>13.3</v>
      </c>
      <c r="I183" s="723">
        <v>6.3</v>
      </c>
      <c r="J183" s="723">
        <v>7</v>
      </c>
      <c r="K183" s="723">
        <v>7.9</v>
      </c>
      <c r="L183" s="723">
        <v>8.9</v>
      </c>
      <c r="M183" s="705">
        <v>10.1</v>
      </c>
      <c r="N183" s="705">
        <v>11.5</v>
      </c>
      <c r="O183" s="706">
        <v>13.1</v>
      </c>
      <c r="Q183" s="724"/>
      <c r="R183" s="9"/>
      <c r="S183" s="725"/>
    </row>
    <row r="184" spans="1:19" ht="11.1" customHeight="1">
      <c r="A184" s="726">
        <v>13</v>
      </c>
      <c r="B184" s="726">
        <v>7.1</v>
      </c>
      <c r="C184" s="726">
        <v>7.9</v>
      </c>
      <c r="D184" s="726">
        <v>8.8000000000000007</v>
      </c>
      <c r="E184" s="726">
        <v>9.9</v>
      </c>
      <c r="F184" s="705">
        <v>11</v>
      </c>
      <c r="G184" s="705">
        <v>12.3</v>
      </c>
      <c r="H184" s="706">
        <v>13.7</v>
      </c>
      <c r="I184" s="726">
        <v>6.4</v>
      </c>
      <c r="J184" s="726">
        <v>7.2</v>
      </c>
      <c r="K184" s="726">
        <v>8.1</v>
      </c>
      <c r="L184" s="726">
        <v>9.1999999999999993</v>
      </c>
      <c r="M184" s="705">
        <v>10.4</v>
      </c>
      <c r="N184" s="705">
        <v>11.8</v>
      </c>
      <c r="O184" s="706">
        <v>13.5</v>
      </c>
      <c r="Q184" s="724"/>
      <c r="R184" s="9"/>
      <c r="S184" s="725"/>
    </row>
    <row r="185" spans="1:19" ht="12" customHeight="1">
      <c r="A185" s="722">
        <v>14</v>
      </c>
      <c r="B185" s="723">
        <v>7.2</v>
      </c>
      <c r="C185" s="723">
        <v>8.1</v>
      </c>
      <c r="D185" s="723">
        <v>9</v>
      </c>
      <c r="E185" s="723">
        <v>10.1</v>
      </c>
      <c r="F185" s="705">
        <v>11.3</v>
      </c>
      <c r="G185" s="705">
        <v>12.6</v>
      </c>
      <c r="H185" s="706">
        <v>14</v>
      </c>
      <c r="I185" s="723">
        <v>6.6</v>
      </c>
      <c r="J185" s="723">
        <v>7.4</v>
      </c>
      <c r="K185" s="723">
        <v>8.3000000000000007</v>
      </c>
      <c r="L185" s="723">
        <v>9.4</v>
      </c>
      <c r="M185" s="705">
        <v>10.6</v>
      </c>
      <c r="N185" s="705">
        <v>12.1</v>
      </c>
      <c r="O185" s="706">
        <v>13.8</v>
      </c>
      <c r="Q185" s="724"/>
      <c r="R185" s="9"/>
      <c r="S185" s="725"/>
    </row>
    <row r="186" spans="1:19" ht="11.1" customHeight="1">
      <c r="A186" s="726">
        <v>15</v>
      </c>
      <c r="B186" s="726">
        <v>7.4</v>
      </c>
      <c r="C186" s="726">
        <v>8.3000000000000007</v>
      </c>
      <c r="D186" s="726">
        <v>9.1999999999999993</v>
      </c>
      <c r="E186" s="726">
        <v>10.3</v>
      </c>
      <c r="F186" s="705">
        <v>11.5</v>
      </c>
      <c r="G186" s="705">
        <v>12.8</v>
      </c>
      <c r="H186" s="706">
        <v>14.3</v>
      </c>
      <c r="I186" s="726">
        <v>6.7</v>
      </c>
      <c r="J186" s="726">
        <v>7.6</v>
      </c>
      <c r="K186" s="726">
        <v>8.5</v>
      </c>
      <c r="L186" s="726">
        <v>9.6</v>
      </c>
      <c r="M186" s="705">
        <v>10.9</v>
      </c>
      <c r="N186" s="705">
        <v>12.4</v>
      </c>
      <c r="O186" s="706">
        <v>14.1</v>
      </c>
      <c r="Q186" s="724"/>
      <c r="R186" s="9"/>
      <c r="S186" s="725"/>
    </row>
    <row r="187" spans="1:19" ht="12" customHeight="1">
      <c r="A187" s="722">
        <v>16</v>
      </c>
      <c r="B187" s="723">
        <v>7.5</v>
      </c>
      <c r="C187" s="723">
        <v>8.4</v>
      </c>
      <c r="D187" s="723">
        <v>9.4</v>
      </c>
      <c r="E187" s="723">
        <v>10.5</v>
      </c>
      <c r="F187" s="705">
        <v>11.7</v>
      </c>
      <c r="G187" s="705">
        <v>13.1</v>
      </c>
      <c r="H187" s="706">
        <v>14.6</v>
      </c>
      <c r="I187" s="723">
        <v>6.9</v>
      </c>
      <c r="J187" s="723">
        <v>7.7</v>
      </c>
      <c r="K187" s="723">
        <v>8.6999999999999993</v>
      </c>
      <c r="L187" s="723">
        <v>9.8000000000000007</v>
      </c>
      <c r="M187" s="705">
        <v>11.1</v>
      </c>
      <c r="N187" s="705">
        <v>12.6</v>
      </c>
      <c r="O187" s="706">
        <v>14.5</v>
      </c>
      <c r="Q187" s="724"/>
      <c r="R187" s="9"/>
      <c r="S187" s="725"/>
    </row>
    <row r="188" spans="1:19" ht="11.1" customHeight="1">
      <c r="A188" s="726">
        <v>17</v>
      </c>
      <c r="B188" s="726">
        <v>7.7</v>
      </c>
      <c r="C188" s="726">
        <v>8.6</v>
      </c>
      <c r="D188" s="726">
        <v>9.6</v>
      </c>
      <c r="E188" s="726">
        <v>10.7</v>
      </c>
      <c r="F188" s="705">
        <v>12</v>
      </c>
      <c r="G188" s="705">
        <v>13.4</v>
      </c>
      <c r="H188" s="706">
        <v>14.9</v>
      </c>
      <c r="I188" s="726">
        <v>7</v>
      </c>
      <c r="J188" s="726">
        <v>7.9</v>
      </c>
      <c r="K188" s="726">
        <v>8.9</v>
      </c>
      <c r="L188" s="726">
        <v>10</v>
      </c>
      <c r="M188" s="705">
        <v>11.4</v>
      </c>
      <c r="N188" s="705">
        <v>12.9</v>
      </c>
      <c r="O188" s="706">
        <v>14.8</v>
      </c>
      <c r="Q188" s="724"/>
      <c r="R188" s="9"/>
      <c r="S188" s="724"/>
    </row>
    <row r="189" spans="1:19" ht="12" customHeight="1">
      <c r="A189" s="722">
        <v>18</v>
      </c>
      <c r="B189" s="723">
        <v>7.8</v>
      </c>
      <c r="C189" s="723">
        <v>8.8000000000000007</v>
      </c>
      <c r="D189" s="723">
        <v>9.8000000000000007</v>
      </c>
      <c r="E189" s="723">
        <v>10.9</v>
      </c>
      <c r="F189" s="705">
        <v>12.2</v>
      </c>
      <c r="G189" s="705">
        <v>13.7</v>
      </c>
      <c r="H189" s="706">
        <v>15.3</v>
      </c>
      <c r="I189" s="723">
        <v>7.2</v>
      </c>
      <c r="J189" s="723">
        <v>8.1</v>
      </c>
      <c r="K189" s="723">
        <v>9.1</v>
      </c>
      <c r="L189" s="723">
        <v>10.199999999999999</v>
      </c>
      <c r="M189" s="705">
        <v>11.6</v>
      </c>
      <c r="N189" s="705">
        <v>13.2</v>
      </c>
      <c r="O189" s="706">
        <v>15.1</v>
      </c>
      <c r="Q189" s="724"/>
      <c r="R189" s="9"/>
      <c r="S189" s="724"/>
    </row>
    <row r="190" spans="1:19" ht="11.1" customHeight="1">
      <c r="A190" s="726">
        <v>19</v>
      </c>
      <c r="B190" s="726">
        <v>8</v>
      </c>
      <c r="C190" s="726">
        <v>8.9</v>
      </c>
      <c r="D190" s="726">
        <v>10</v>
      </c>
      <c r="E190" s="726">
        <v>11.1</v>
      </c>
      <c r="F190" s="705">
        <v>12.5</v>
      </c>
      <c r="G190" s="705">
        <v>13.9</v>
      </c>
      <c r="H190" s="706">
        <v>15.6</v>
      </c>
      <c r="I190" s="726">
        <v>7.3</v>
      </c>
      <c r="J190" s="726">
        <v>8.1999999999999993</v>
      </c>
      <c r="K190" s="726">
        <v>9.1999999999999993</v>
      </c>
      <c r="L190" s="726">
        <v>10.4</v>
      </c>
      <c r="M190" s="705">
        <v>11.8</v>
      </c>
      <c r="N190" s="705">
        <v>13.5</v>
      </c>
      <c r="O190" s="706">
        <v>15.4</v>
      </c>
      <c r="Q190" s="724"/>
      <c r="R190" s="9"/>
      <c r="S190" s="724"/>
    </row>
    <row r="191" spans="1:19" ht="12" customHeight="1">
      <c r="A191" s="722">
        <v>20</v>
      </c>
      <c r="B191" s="723">
        <v>8.1</v>
      </c>
      <c r="C191" s="723">
        <v>9.1</v>
      </c>
      <c r="D191" s="723">
        <v>10.1</v>
      </c>
      <c r="E191" s="723">
        <v>11.3</v>
      </c>
      <c r="F191" s="705">
        <v>12.7</v>
      </c>
      <c r="G191" s="705">
        <v>14.2</v>
      </c>
      <c r="H191" s="706">
        <v>15.9</v>
      </c>
      <c r="I191" s="723">
        <v>7.5</v>
      </c>
      <c r="J191" s="723">
        <v>8.4</v>
      </c>
      <c r="K191" s="723">
        <v>9.4</v>
      </c>
      <c r="L191" s="723">
        <v>10.6</v>
      </c>
      <c r="M191" s="705">
        <v>12.1</v>
      </c>
      <c r="N191" s="705">
        <v>13.7</v>
      </c>
      <c r="O191" s="706">
        <v>15.7</v>
      </c>
      <c r="Q191" s="724"/>
      <c r="R191" s="9"/>
      <c r="S191" s="724"/>
    </row>
    <row r="192" spans="1:19" ht="11.1" customHeight="1">
      <c r="A192" s="726">
        <v>21</v>
      </c>
      <c r="B192" s="726">
        <v>8.1999999999999993</v>
      </c>
      <c r="C192" s="726">
        <v>9.1999999999999993</v>
      </c>
      <c r="D192" s="726">
        <v>10.3</v>
      </c>
      <c r="E192" s="726">
        <v>11.5</v>
      </c>
      <c r="F192" s="705">
        <v>12.9</v>
      </c>
      <c r="G192" s="705">
        <v>14.5</v>
      </c>
      <c r="H192" s="706">
        <v>16.2</v>
      </c>
      <c r="I192" s="726">
        <v>7.6</v>
      </c>
      <c r="J192" s="726">
        <v>8.6</v>
      </c>
      <c r="K192" s="726">
        <v>9.6</v>
      </c>
      <c r="L192" s="726">
        <v>10.9</v>
      </c>
      <c r="M192" s="705">
        <v>12.3</v>
      </c>
      <c r="N192" s="705">
        <v>14</v>
      </c>
      <c r="O192" s="706">
        <v>16</v>
      </c>
      <c r="Q192" s="724"/>
      <c r="R192" s="9"/>
      <c r="S192" s="724"/>
    </row>
    <row r="193" spans="1:19" ht="12" customHeight="1">
      <c r="A193" s="722">
        <v>22</v>
      </c>
      <c r="B193" s="723">
        <v>8.4</v>
      </c>
      <c r="C193" s="723">
        <v>9.4</v>
      </c>
      <c r="D193" s="723">
        <v>10.5</v>
      </c>
      <c r="E193" s="723">
        <v>11.8</v>
      </c>
      <c r="F193" s="705">
        <v>13.2</v>
      </c>
      <c r="G193" s="705">
        <v>14.7</v>
      </c>
      <c r="H193" s="706">
        <v>16.5</v>
      </c>
      <c r="I193" s="723">
        <v>7.8</v>
      </c>
      <c r="J193" s="723">
        <v>8.6999999999999993</v>
      </c>
      <c r="K193" s="723">
        <v>9.8000000000000007</v>
      </c>
      <c r="L193" s="723">
        <v>11.1</v>
      </c>
      <c r="M193" s="705">
        <v>12.5</v>
      </c>
      <c r="N193" s="705">
        <v>14.3</v>
      </c>
      <c r="O193" s="706">
        <v>16.399999999999999</v>
      </c>
      <c r="Q193" s="724"/>
      <c r="R193" s="9"/>
      <c r="S193" s="724"/>
    </row>
    <row r="194" spans="1:19" ht="11.1" customHeight="1">
      <c r="A194" s="726">
        <v>23</v>
      </c>
      <c r="B194" s="726">
        <v>8.5</v>
      </c>
      <c r="C194" s="726">
        <v>9.5</v>
      </c>
      <c r="D194" s="726">
        <v>10.7</v>
      </c>
      <c r="E194" s="726">
        <v>12</v>
      </c>
      <c r="F194" s="705">
        <v>13.4</v>
      </c>
      <c r="G194" s="705">
        <v>15</v>
      </c>
      <c r="H194" s="706">
        <v>16.8</v>
      </c>
      <c r="I194" s="726">
        <v>7.9</v>
      </c>
      <c r="J194" s="726">
        <v>8.9</v>
      </c>
      <c r="K194" s="726">
        <v>10</v>
      </c>
      <c r="L194" s="726">
        <v>11.3</v>
      </c>
      <c r="M194" s="705">
        <v>12.8</v>
      </c>
      <c r="N194" s="705">
        <v>14.6</v>
      </c>
      <c r="O194" s="706">
        <v>16.7</v>
      </c>
      <c r="Q194" s="724"/>
      <c r="R194" s="9"/>
      <c r="S194" s="724"/>
    </row>
    <row r="195" spans="1:19" ht="12" customHeight="1">
      <c r="A195" s="722">
        <v>24</v>
      </c>
      <c r="B195" s="723">
        <v>8.6</v>
      </c>
      <c r="C195" s="723">
        <v>9.6999999999999993</v>
      </c>
      <c r="D195" s="723">
        <v>10.8</v>
      </c>
      <c r="E195" s="723">
        <v>12.2</v>
      </c>
      <c r="F195" s="705">
        <v>13.6</v>
      </c>
      <c r="G195" s="705">
        <v>15.3</v>
      </c>
      <c r="H195" s="707">
        <v>17.100000000000001</v>
      </c>
      <c r="I195" s="723">
        <v>8.1</v>
      </c>
      <c r="J195" s="723">
        <v>9</v>
      </c>
      <c r="K195" s="723">
        <v>10.199999999999999</v>
      </c>
      <c r="L195" s="723">
        <v>11.5</v>
      </c>
      <c r="M195" s="705">
        <v>13</v>
      </c>
      <c r="N195" s="705">
        <v>14.8</v>
      </c>
      <c r="O195" s="707">
        <v>17</v>
      </c>
      <c r="P195" s="9"/>
      <c r="Q195" s="724"/>
      <c r="R195" s="9"/>
      <c r="S195" s="724"/>
    </row>
    <row r="196" spans="1:19">
      <c r="A196" s="727">
        <v>25</v>
      </c>
      <c r="B196" s="710">
        <v>8.8000000000000007</v>
      </c>
      <c r="C196" s="710">
        <v>9.8000000000000007</v>
      </c>
      <c r="D196" s="710">
        <v>11</v>
      </c>
      <c r="E196" s="710">
        <v>12.4</v>
      </c>
      <c r="F196" s="710">
        <v>13.9</v>
      </c>
      <c r="G196" s="710">
        <v>15.5</v>
      </c>
      <c r="H196" s="710">
        <v>17.5</v>
      </c>
      <c r="I196" s="710">
        <v>8.1999999999999993</v>
      </c>
      <c r="J196" s="710">
        <v>9.1999999999999993</v>
      </c>
      <c r="K196" s="710">
        <v>10.3</v>
      </c>
      <c r="L196" s="710">
        <v>11.7</v>
      </c>
      <c r="M196" s="710">
        <v>13.3</v>
      </c>
      <c r="N196" s="710">
        <v>15.1</v>
      </c>
      <c r="O196" s="710">
        <v>17.3</v>
      </c>
    </row>
    <row r="197" spans="1:19">
      <c r="A197" s="728">
        <v>26</v>
      </c>
      <c r="B197" s="706">
        <v>8.9</v>
      </c>
      <c r="C197" s="706">
        <v>10</v>
      </c>
      <c r="D197" s="706">
        <v>11.2</v>
      </c>
      <c r="E197" s="706">
        <v>12.5</v>
      </c>
      <c r="F197" s="706">
        <v>14.1</v>
      </c>
      <c r="G197" s="706">
        <v>15.8</v>
      </c>
      <c r="H197" s="706">
        <v>17.8</v>
      </c>
      <c r="I197" s="706">
        <v>8.4</v>
      </c>
      <c r="J197" s="706">
        <v>9.4</v>
      </c>
      <c r="K197" s="706">
        <v>10.5</v>
      </c>
      <c r="L197" s="706">
        <v>11.9</v>
      </c>
      <c r="M197" s="706">
        <v>13.5</v>
      </c>
      <c r="N197" s="706">
        <v>15.4</v>
      </c>
      <c r="O197" s="706">
        <v>17.7</v>
      </c>
    </row>
    <row r="198" spans="1:19">
      <c r="A198" s="728">
        <v>27</v>
      </c>
      <c r="B198" s="706">
        <v>9</v>
      </c>
      <c r="C198" s="706">
        <v>10.1</v>
      </c>
      <c r="D198" s="706">
        <v>11.3</v>
      </c>
      <c r="E198" s="706">
        <v>12.7</v>
      </c>
      <c r="F198" s="706">
        <v>14.3</v>
      </c>
      <c r="G198" s="706">
        <v>16.100000000000001</v>
      </c>
      <c r="H198" s="706">
        <v>18.100000000000001</v>
      </c>
      <c r="I198" s="706">
        <v>8.5</v>
      </c>
      <c r="J198" s="706">
        <v>9.5</v>
      </c>
      <c r="K198" s="706">
        <v>10.7</v>
      </c>
      <c r="L198" s="706">
        <v>12.1</v>
      </c>
      <c r="M198" s="706">
        <v>13.7</v>
      </c>
      <c r="N198" s="706">
        <v>15.7</v>
      </c>
      <c r="O198" s="706">
        <v>18</v>
      </c>
    </row>
    <row r="199" spans="1:19">
      <c r="A199" s="728">
        <v>28</v>
      </c>
      <c r="B199" s="706">
        <v>9.1</v>
      </c>
      <c r="C199" s="706">
        <v>10.199999999999999</v>
      </c>
      <c r="D199" s="706">
        <v>11.5</v>
      </c>
      <c r="E199" s="706">
        <v>12.9</v>
      </c>
      <c r="F199" s="706">
        <v>14.5</v>
      </c>
      <c r="G199" s="706">
        <v>16.3</v>
      </c>
      <c r="H199" s="706">
        <v>18.399999999999999</v>
      </c>
      <c r="I199" s="706">
        <v>8.6</v>
      </c>
      <c r="J199" s="706">
        <v>9.6999999999999993</v>
      </c>
      <c r="K199" s="706">
        <v>10.9</v>
      </c>
      <c r="L199" s="706">
        <v>12.3</v>
      </c>
      <c r="M199" s="706">
        <v>14</v>
      </c>
      <c r="N199" s="706">
        <v>16</v>
      </c>
      <c r="O199" s="706">
        <v>18.3</v>
      </c>
    </row>
    <row r="200" spans="1:19">
      <c r="A200" s="728">
        <v>29</v>
      </c>
      <c r="B200" s="706">
        <v>9.1999999999999993</v>
      </c>
      <c r="C200" s="706">
        <v>10.4</v>
      </c>
      <c r="D200" s="706">
        <v>11.7</v>
      </c>
      <c r="E200" s="706">
        <v>13.1</v>
      </c>
      <c r="F200" s="706">
        <v>14.8</v>
      </c>
      <c r="G200" s="706">
        <v>16.600000000000001</v>
      </c>
      <c r="H200" s="706">
        <v>18.7</v>
      </c>
      <c r="I200" s="706">
        <v>8.8000000000000007</v>
      </c>
      <c r="J200" s="706">
        <v>9.8000000000000007</v>
      </c>
      <c r="K200" s="706">
        <v>11.1</v>
      </c>
      <c r="L200" s="706">
        <v>12.5</v>
      </c>
      <c r="M200" s="706">
        <v>14.2</v>
      </c>
      <c r="N200" s="706">
        <v>16.2</v>
      </c>
      <c r="O200" s="706">
        <v>18.7</v>
      </c>
    </row>
    <row r="201" spans="1:19">
      <c r="A201" s="728">
        <v>30</v>
      </c>
      <c r="B201" s="706">
        <v>9.4</v>
      </c>
      <c r="C201" s="706">
        <v>10.5</v>
      </c>
      <c r="D201" s="706">
        <v>11.8</v>
      </c>
      <c r="E201" s="706">
        <v>13.3</v>
      </c>
      <c r="F201" s="706">
        <v>15</v>
      </c>
      <c r="G201" s="706">
        <v>16.899999999999999</v>
      </c>
      <c r="H201" s="706">
        <v>19</v>
      </c>
      <c r="I201" s="706">
        <v>8.9</v>
      </c>
      <c r="J201" s="706">
        <v>10</v>
      </c>
      <c r="K201" s="706">
        <v>11.2</v>
      </c>
      <c r="L201" s="706">
        <v>12.7</v>
      </c>
      <c r="M201" s="706">
        <v>14.4</v>
      </c>
      <c r="N201" s="706">
        <v>16.5</v>
      </c>
      <c r="O201" s="706">
        <v>19</v>
      </c>
    </row>
    <row r="202" spans="1:19">
      <c r="A202" s="728">
        <v>31</v>
      </c>
      <c r="B202" s="706">
        <v>9.5</v>
      </c>
      <c r="C202" s="706">
        <v>10.7</v>
      </c>
      <c r="D202" s="706">
        <v>12</v>
      </c>
      <c r="E202" s="706">
        <v>13.5</v>
      </c>
      <c r="F202" s="706">
        <v>15.2</v>
      </c>
      <c r="G202" s="706">
        <v>17.100000000000001</v>
      </c>
      <c r="H202" s="706">
        <v>19.3</v>
      </c>
      <c r="I202" s="706">
        <v>9</v>
      </c>
      <c r="J202" s="706">
        <v>10.1</v>
      </c>
      <c r="K202" s="706">
        <v>11.4</v>
      </c>
      <c r="L202" s="706">
        <v>12.9</v>
      </c>
      <c r="M202" s="706">
        <v>14.7</v>
      </c>
      <c r="N202" s="706">
        <v>16.8</v>
      </c>
      <c r="O202" s="706">
        <v>19.3</v>
      </c>
    </row>
    <row r="203" spans="1:19">
      <c r="A203" s="728">
        <v>32</v>
      </c>
      <c r="B203" s="706">
        <v>9.6</v>
      </c>
      <c r="C203" s="706">
        <v>10.8</v>
      </c>
      <c r="D203" s="706">
        <v>12.1</v>
      </c>
      <c r="E203" s="706">
        <v>13.7</v>
      </c>
      <c r="F203" s="706">
        <v>15.4</v>
      </c>
      <c r="G203" s="706">
        <v>17.399999999999999</v>
      </c>
      <c r="H203" s="706">
        <v>19.600000000000001</v>
      </c>
      <c r="I203" s="706">
        <v>9.1</v>
      </c>
      <c r="J203" s="706">
        <v>10.3</v>
      </c>
      <c r="K203" s="706">
        <v>11.6</v>
      </c>
      <c r="L203" s="706">
        <v>13.1</v>
      </c>
      <c r="M203" s="706">
        <v>14.9</v>
      </c>
      <c r="N203" s="706">
        <v>17.100000000000001</v>
      </c>
      <c r="O203" s="706">
        <v>19.600000000000001</v>
      </c>
    </row>
    <row r="204" spans="1:19">
      <c r="A204" s="728">
        <v>33</v>
      </c>
      <c r="B204" s="706">
        <v>9.6999999999999993</v>
      </c>
      <c r="C204" s="706">
        <v>10.9</v>
      </c>
      <c r="D204" s="706">
        <v>12.3</v>
      </c>
      <c r="E204" s="706">
        <v>13.8</v>
      </c>
      <c r="F204" s="706">
        <v>15.6</v>
      </c>
      <c r="G204" s="706">
        <v>17.600000000000001</v>
      </c>
      <c r="H204" s="706">
        <v>19.899999999999999</v>
      </c>
      <c r="I204" s="706">
        <v>9.3000000000000007</v>
      </c>
      <c r="J204" s="706">
        <v>10.4</v>
      </c>
      <c r="K204" s="706">
        <v>11.7</v>
      </c>
      <c r="L204" s="706">
        <v>13.3</v>
      </c>
      <c r="M204" s="706">
        <v>15.1</v>
      </c>
      <c r="N204" s="706">
        <v>17.3</v>
      </c>
      <c r="O204" s="706">
        <v>20</v>
      </c>
    </row>
    <row r="205" spans="1:19">
      <c r="A205" s="728">
        <v>34</v>
      </c>
      <c r="B205" s="706">
        <v>9.8000000000000007</v>
      </c>
      <c r="C205" s="706">
        <v>11</v>
      </c>
      <c r="D205" s="706">
        <v>12.4</v>
      </c>
      <c r="E205" s="706">
        <v>14</v>
      </c>
      <c r="F205" s="706">
        <v>15.8</v>
      </c>
      <c r="G205" s="706">
        <v>17.8</v>
      </c>
      <c r="H205" s="706">
        <v>20.2</v>
      </c>
      <c r="I205" s="706">
        <v>9.4</v>
      </c>
      <c r="J205" s="706">
        <v>10.5</v>
      </c>
      <c r="K205" s="706">
        <v>11.9</v>
      </c>
      <c r="L205" s="706">
        <v>13.5</v>
      </c>
      <c r="M205" s="706">
        <v>15.4</v>
      </c>
      <c r="N205" s="706">
        <v>17.600000000000001</v>
      </c>
      <c r="O205" s="706">
        <v>20.3</v>
      </c>
    </row>
    <row r="206" spans="1:19">
      <c r="A206" s="728">
        <v>35</v>
      </c>
      <c r="B206" s="706">
        <v>9.9</v>
      </c>
      <c r="C206" s="706">
        <v>11.2</v>
      </c>
      <c r="D206" s="706">
        <v>12.6</v>
      </c>
      <c r="E206" s="706">
        <v>14.2</v>
      </c>
      <c r="F206" s="706">
        <v>16</v>
      </c>
      <c r="G206" s="706">
        <v>18.100000000000001</v>
      </c>
      <c r="H206" s="706">
        <v>20.399999999999999</v>
      </c>
      <c r="I206" s="706">
        <v>9.5</v>
      </c>
      <c r="J206" s="706">
        <v>10.7</v>
      </c>
      <c r="K206" s="706">
        <v>12</v>
      </c>
      <c r="L206" s="706">
        <v>13.7</v>
      </c>
      <c r="M206" s="706">
        <v>15.6</v>
      </c>
      <c r="N206" s="706">
        <v>17.899999999999999</v>
      </c>
      <c r="O206" s="706">
        <v>20.6</v>
      </c>
    </row>
    <row r="207" spans="1:19">
      <c r="A207" s="728">
        <v>36</v>
      </c>
      <c r="B207" s="706">
        <v>10</v>
      </c>
      <c r="C207" s="706">
        <v>11.3</v>
      </c>
      <c r="D207" s="706">
        <v>12.7</v>
      </c>
      <c r="E207" s="706">
        <v>14.3</v>
      </c>
      <c r="F207" s="706">
        <v>16.2</v>
      </c>
      <c r="G207" s="706">
        <v>18.3</v>
      </c>
      <c r="H207" s="706">
        <v>20.7</v>
      </c>
      <c r="I207" s="706">
        <v>9.6</v>
      </c>
      <c r="J207" s="706">
        <v>10.8</v>
      </c>
      <c r="K207" s="706">
        <v>12.2</v>
      </c>
      <c r="L207" s="706">
        <v>13.9</v>
      </c>
      <c r="M207" s="706">
        <v>15.8</v>
      </c>
      <c r="N207" s="706">
        <v>18.100000000000001</v>
      </c>
      <c r="O207" s="706">
        <v>20.9</v>
      </c>
    </row>
    <row r="208" spans="1:19">
      <c r="A208" s="728">
        <v>37</v>
      </c>
      <c r="B208" s="706">
        <v>10.1</v>
      </c>
      <c r="C208" s="706">
        <v>11.4</v>
      </c>
      <c r="D208" s="706">
        <v>12.9</v>
      </c>
      <c r="E208" s="706">
        <v>14.5</v>
      </c>
      <c r="F208" s="706">
        <v>16.399999999999999</v>
      </c>
      <c r="G208" s="706">
        <v>18.600000000000001</v>
      </c>
      <c r="H208" s="706">
        <v>21</v>
      </c>
      <c r="I208" s="706">
        <v>9.6999999999999993</v>
      </c>
      <c r="J208" s="706">
        <v>10.9</v>
      </c>
      <c r="K208" s="706">
        <v>12.4</v>
      </c>
      <c r="L208" s="706">
        <v>14</v>
      </c>
      <c r="M208" s="706">
        <v>16</v>
      </c>
      <c r="N208" s="706">
        <v>18.399999999999999</v>
      </c>
      <c r="O208" s="706">
        <v>21.3</v>
      </c>
    </row>
    <row r="209" spans="1:15">
      <c r="A209" s="728">
        <v>38</v>
      </c>
      <c r="B209" s="706">
        <v>10.199999999999999</v>
      </c>
      <c r="C209" s="706">
        <v>11.5</v>
      </c>
      <c r="D209" s="706">
        <v>13</v>
      </c>
      <c r="E209" s="706">
        <v>14.7</v>
      </c>
      <c r="F209" s="706">
        <v>16.600000000000001</v>
      </c>
      <c r="G209" s="706">
        <v>18.8</v>
      </c>
      <c r="H209" s="706">
        <v>21.3</v>
      </c>
      <c r="I209" s="706">
        <v>9.8000000000000007</v>
      </c>
      <c r="J209" s="706">
        <v>11.1</v>
      </c>
      <c r="K209" s="706">
        <v>12.5</v>
      </c>
      <c r="L209" s="706">
        <v>14.2</v>
      </c>
      <c r="M209" s="706">
        <v>16.3</v>
      </c>
      <c r="N209" s="706">
        <v>18.7</v>
      </c>
      <c r="O209" s="706">
        <v>21.6</v>
      </c>
    </row>
    <row r="210" spans="1:15">
      <c r="A210" s="728">
        <v>39</v>
      </c>
      <c r="B210" s="706">
        <v>10.3</v>
      </c>
      <c r="C210" s="706">
        <v>11.6</v>
      </c>
      <c r="D210" s="706">
        <v>13.1</v>
      </c>
      <c r="E210" s="706">
        <v>14.8</v>
      </c>
      <c r="F210" s="706">
        <v>16.8</v>
      </c>
      <c r="G210" s="706">
        <v>19</v>
      </c>
      <c r="H210" s="706">
        <v>21.6</v>
      </c>
      <c r="I210" s="706">
        <v>9.9</v>
      </c>
      <c r="J210" s="706">
        <v>11.2</v>
      </c>
      <c r="K210" s="706">
        <v>12.7</v>
      </c>
      <c r="L210" s="706">
        <v>14.4</v>
      </c>
      <c r="M210" s="706">
        <v>16.5</v>
      </c>
      <c r="N210" s="706">
        <v>19</v>
      </c>
      <c r="O210" s="706">
        <v>22</v>
      </c>
    </row>
    <row r="211" spans="1:15">
      <c r="A211" s="728">
        <v>40</v>
      </c>
      <c r="B211" s="706">
        <v>10.4</v>
      </c>
      <c r="C211" s="706">
        <v>11.8</v>
      </c>
      <c r="D211" s="706">
        <v>13.3</v>
      </c>
      <c r="E211" s="706">
        <v>15</v>
      </c>
      <c r="F211" s="706">
        <v>17</v>
      </c>
      <c r="G211" s="706">
        <v>19.3</v>
      </c>
      <c r="H211" s="706">
        <v>21.9</v>
      </c>
      <c r="I211" s="706">
        <v>10.1</v>
      </c>
      <c r="J211" s="706">
        <v>11.3</v>
      </c>
      <c r="K211" s="706">
        <v>12.8</v>
      </c>
      <c r="L211" s="706">
        <v>14.6</v>
      </c>
      <c r="M211" s="706">
        <v>16.7</v>
      </c>
      <c r="N211" s="706">
        <v>19.2</v>
      </c>
      <c r="O211" s="706">
        <v>22.3</v>
      </c>
    </row>
    <row r="212" spans="1:15">
      <c r="A212" s="728">
        <v>41</v>
      </c>
      <c r="B212" s="706">
        <v>10.5</v>
      </c>
      <c r="C212" s="706">
        <v>11.9</v>
      </c>
      <c r="D212" s="706">
        <v>13.4</v>
      </c>
      <c r="E212" s="706">
        <v>15.2</v>
      </c>
      <c r="F212" s="706">
        <v>17.2</v>
      </c>
      <c r="G212" s="706">
        <v>19.5</v>
      </c>
      <c r="H212" s="706">
        <v>22.1</v>
      </c>
      <c r="I212" s="706">
        <v>10.199999999999999</v>
      </c>
      <c r="J212" s="706">
        <v>11.5</v>
      </c>
      <c r="K212" s="706">
        <v>13</v>
      </c>
      <c r="L212" s="706">
        <v>14.8</v>
      </c>
      <c r="M212" s="706">
        <v>16.899999999999999</v>
      </c>
      <c r="N212" s="706">
        <v>19.5</v>
      </c>
      <c r="O212" s="706">
        <v>22.7</v>
      </c>
    </row>
    <row r="213" spans="1:15">
      <c r="A213" s="728">
        <v>42</v>
      </c>
      <c r="B213" s="706">
        <v>10.6</v>
      </c>
      <c r="C213" s="706">
        <v>12</v>
      </c>
      <c r="D213" s="706">
        <v>13.6</v>
      </c>
      <c r="E213" s="706">
        <v>15.3</v>
      </c>
      <c r="F213" s="706">
        <v>17.399999999999999</v>
      </c>
      <c r="G213" s="706">
        <v>19.7</v>
      </c>
      <c r="H213" s="706">
        <v>22.4</v>
      </c>
      <c r="I213" s="706">
        <v>10.3</v>
      </c>
      <c r="J213" s="706">
        <v>11.6</v>
      </c>
      <c r="K213" s="706">
        <v>13.1</v>
      </c>
      <c r="L213" s="706">
        <v>15</v>
      </c>
      <c r="M213" s="706">
        <v>17.2</v>
      </c>
      <c r="N213" s="706">
        <v>19.8</v>
      </c>
      <c r="O213" s="706">
        <v>23</v>
      </c>
    </row>
    <row r="214" spans="1:15">
      <c r="A214" s="728">
        <v>43</v>
      </c>
      <c r="B214" s="706">
        <v>10.7</v>
      </c>
      <c r="C214" s="706">
        <v>12.1</v>
      </c>
      <c r="D214" s="706">
        <v>13.7</v>
      </c>
      <c r="E214" s="706">
        <v>15.5</v>
      </c>
      <c r="F214" s="706">
        <v>17.600000000000001</v>
      </c>
      <c r="G214" s="706">
        <v>20</v>
      </c>
      <c r="H214" s="706">
        <v>22.7</v>
      </c>
      <c r="I214" s="706">
        <v>10.4</v>
      </c>
      <c r="J214" s="706">
        <v>11.7</v>
      </c>
      <c r="K214" s="706">
        <v>13.3</v>
      </c>
      <c r="L214" s="706">
        <v>15.2</v>
      </c>
      <c r="M214" s="706">
        <v>17.399999999999999</v>
      </c>
      <c r="N214" s="706">
        <v>20.100000000000001</v>
      </c>
      <c r="O214" s="706">
        <v>23.4</v>
      </c>
    </row>
    <row r="215" spans="1:15">
      <c r="A215" s="728">
        <v>44</v>
      </c>
      <c r="B215" s="706">
        <v>10.8</v>
      </c>
      <c r="C215" s="706">
        <v>12.2</v>
      </c>
      <c r="D215" s="706">
        <v>13.8</v>
      </c>
      <c r="E215" s="706">
        <v>15.7</v>
      </c>
      <c r="F215" s="706">
        <v>17.8</v>
      </c>
      <c r="G215" s="706">
        <v>20.2</v>
      </c>
      <c r="H215" s="706">
        <v>23</v>
      </c>
      <c r="I215" s="706">
        <v>10.5</v>
      </c>
      <c r="J215" s="706">
        <v>11.8</v>
      </c>
      <c r="K215" s="706">
        <v>13.4</v>
      </c>
      <c r="L215" s="706">
        <v>15.3</v>
      </c>
      <c r="M215" s="706">
        <v>17.600000000000001</v>
      </c>
      <c r="N215" s="706">
        <v>20.399999999999999</v>
      </c>
      <c r="O215" s="706">
        <v>23.7</v>
      </c>
    </row>
    <row r="216" spans="1:15">
      <c r="A216" s="728">
        <v>45</v>
      </c>
      <c r="B216" s="706">
        <v>10.9</v>
      </c>
      <c r="C216" s="706">
        <v>12.4</v>
      </c>
      <c r="D216" s="706">
        <v>14</v>
      </c>
      <c r="E216" s="706">
        <v>15.8</v>
      </c>
      <c r="F216" s="706">
        <v>18</v>
      </c>
      <c r="G216" s="706">
        <v>20.5</v>
      </c>
      <c r="H216" s="706">
        <v>23.3</v>
      </c>
      <c r="I216" s="706">
        <v>10.6</v>
      </c>
      <c r="J216" s="706">
        <v>12</v>
      </c>
      <c r="K216" s="706">
        <v>13.6</v>
      </c>
      <c r="L216" s="706">
        <v>15.5</v>
      </c>
      <c r="M216" s="706">
        <v>17.8</v>
      </c>
      <c r="N216" s="706">
        <v>20.7</v>
      </c>
      <c r="O216" s="706">
        <v>24.1</v>
      </c>
    </row>
    <row r="217" spans="1:15">
      <c r="A217" s="728">
        <v>46</v>
      </c>
      <c r="B217" s="706">
        <v>11</v>
      </c>
      <c r="C217" s="706">
        <v>12.5</v>
      </c>
      <c r="D217" s="706">
        <v>14.1</v>
      </c>
      <c r="E217" s="706">
        <v>16</v>
      </c>
      <c r="F217" s="706">
        <v>18.2</v>
      </c>
      <c r="G217" s="706">
        <v>20.7</v>
      </c>
      <c r="H217" s="706">
        <v>23.6</v>
      </c>
      <c r="I217" s="706">
        <v>10.7</v>
      </c>
      <c r="J217" s="706">
        <v>12.1</v>
      </c>
      <c r="K217" s="706">
        <v>13.7</v>
      </c>
      <c r="L217" s="706">
        <v>15.7</v>
      </c>
      <c r="M217" s="706">
        <v>18.100000000000001</v>
      </c>
      <c r="N217" s="706">
        <v>20.9</v>
      </c>
      <c r="O217" s="706">
        <v>24.5</v>
      </c>
    </row>
    <row r="218" spans="1:15">
      <c r="A218" s="728">
        <v>47</v>
      </c>
      <c r="B218" s="706">
        <v>11.1</v>
      </c>
      <c r="C218" s="706">
        <v>12.6</v>
      </c>
      <c r="D218" s="706">
        <v>14.3</v>
      </c>
      <c r="E218" s="706">
        <v>16.2</v>
      </c>
      <c r="F218" s="706">
        <v>18.399999999999999</v>
      </c>
      <c r="G218" s="706">
        <v>20.9</v>
      </c>
      <c r="H218" s="706">
        <v>23.9</v>
      </c>
      <c r="I218" s="706">
        <v>10.8</v>
      </c>
      <c r="J218" s="706">
        <v>12.2</v>
      </c>
      <c r="K218" s="706">
        <v>13.9</v>
      </c>
      <c r="L218" s="706">
        <v>15.9</v>
      </c>
      <c r="M218" s="706">
        <v>18.3</v>
      </c>
      <c r="N218" s="706">
        <v>21.2</v>
      </c>
      <c r="O218" s="706">
        <v>24.8</v>
      </c>
    </row>
    <row r="219" spans="1:15">
      <c r="A219" s="729">
        <v>48</v>
      </c>
      <c r="B219" s="707">
        <v>11.2</v>
      </c>
      <c r="C219" s="707">
        <v>12.7</v>
      </c>
      <c r="D219" s="707">
        <v>14.4</v>
      </c>
      <c r="E219" s="707">
        <v>16.3</v>
      </c>
      <c r="F219" s="711">
        <v>18.600000000000001</v>
      </c>
      <c r="G219" s="711">
        <v>21.2</v>
      </c>
      <c r="H219" s="707">
        <v>24.2</v>
      </c>
      <c r="I219" s="707">
        <v>10.9</v>
      </c>
      <c r="J219" s="707">
        <v>12.3</v>
      </c>
      <c r="K219" s="707">
        <v>14</v>
      </c>
      <c r="L219" s="707">
        <v>16.100000000000001</v>
      </c>
      <c r="M219" s="712">
        <v>18.5</v>
      </c>
      <c r="N219" s="712">
        <v>21.5</v>
      </c>
      <c r="O219" s="707">
        <v>25.2</v>
      </c>
    </row>
    <row r="220" spans="1:15">
      <c r="A220" s="727">
        <v>49</v>
      </c>
      <c r="B220" s="710">
        <v>11.3</v>
      </c>
      <c r="C220" s="710">
        <v>12.8</v>
      </c>
      <c r="D220" s="710">
        <v>14.5</v>
      </c>
      <c r="E220" s="710">
        <v>16.5</v>
      </c>
      <c r="F220" s="710">
        <v>18.8</v>
      </c>
      <c r="G220" s="710">
        <v>21.4</v>
      </c>
      <c r="H220" s="710">
        <v>24.5</v>
      </c>
      <c r="I220" s="710">
        <v>11</v>
      </c>
      <c r="J220" s="710">
        <v>12.4</v>
      </c>
      <c r="K220" s="710">
        <v>14.2</v>
      </c>
      <c r="L220" s="710">
        <v>16.3</v>
      </c>
      <c r="M220" s="710">
        <v>18.8</v>
      </c>
      <c r="N220" s="710">
        <v>21.8</v>
      </c>
      <c r="O220" s="710">
        <v>25.5</v>
      </c>
    </row>
    <row r="221" spans="1:15">
      <c r="A221" s="728">
        <v>50</v>
      </c>
      <c r="B221" s="706">
        <v>11.4</v>
      </c>
      <c r="C221" s="706">
        <v>12.9</v>
      </c>
      <c r="D221" s="706">
        <v>14.7</v>
      </c>
      <c r="E221" s="706">
        <v>16.7</v>
      </c>
      <c r="F221" s="706">
        <v>19</v>
      </c>
      <c r="G221" s="706">
        <v>21.7</v>
      </c>
      <c r="H221" s="706">
        <v>24.8</v>
      </c>
      <c r="I221" s="706">
        <v>11.1</v>
      </c>
      <c r="J221" s="706">
        <v>12.6</v>
      </c>
      <c r="K221" s="706">
        <v>14.3</v>
      </c>
      <c r="L221" s="706">
        <v>16.399999999999999</v>
      </c>
      <c r="M221" s="706">
        <v>19</v>
      </c>
      <c r="N221" s="706">
        <v>22.1</v>
      </c>
      <c r="O221" s="706">
        <v>25.9</v>
      </c>
    </row>
    <row r="222" spans="1:15">
      <c r="A222" s="728">
        <v>51</v>
      </c>
      <c r="B222" s="706">
        <v>11.5</v>
      </c>
      <c r="C222" s="706">
        <v>13.1</v>
      </c>
      <c r="D222" s="706">
        <v>14.8</v>
      </c>
      <c r="E222" s="706">
        <v>16.8</v>
      </c>
      <c r="F222" s="706">
        <v>19.2</v>
      </c>
      <c r="G222" s="706">
        <v>21.9</v>
      </c>
      <c r="H222" s="706">
        <v>25.1</v>
      </c>
      <c r="I222" s="706">
        <v>11.2</v>
      </c>
      <c r="J222" s="706">
        <v>12.7</v>
      </c>
      <c r="K222" s="706">
        <v>14.5</v>
      </c>
      <c r="L222" s="706">
        <v>16.600000000000001</v>
      </c>
      <c r="M222" s="706">
        <v>19.2</v>
      </c>
      <c r="N222" s="706">
        <v>22.4</v>
      </c>
      <c r="O222" s="706">
        <v>26.3</v>
      </c>
    </row>
    <row r="223" spans="1:15">
      <c r="A223" s="728">
        <v>52</v>
      </c>
      <c r="B223" s="706">
        <v>11.6</v>
      </c>
      <c r="C223" s="706">
        <v>13.2</v>
      </c>
      <c r="D223" s="706">
        <v>15</v>
      </c>
      <c r="E223" s="706">
        <v>17</v>
      </c>
      <c r="F223" s="706">
        <v>19.399999999999999</v>
      </c>
      <c r="G223" s="706">
        <v>22.2</v>
      </c>
      <c r="H223" s="706">
        <v>25.4</v>
      </c>
      <c r="I223" s="706">
        <v>11.3</v>
      </c>
      <c r="J223" s="706">
        <v>12.8</v>
      </c>
      <c r="K223" s="706">
        <v>14.6</v>
      </c>
      <c r="L223" s="706">
        <v>16.8</v>
      </c>
      <c r="M223" s="706">
        <v>19.399999999999999</v>
      </c>
      <c r="N223" s="706">
        <v>22.6</v>
      </c>
      <c r="O223" s="706">
        <v>26.6</v>
      </c>
    </row>
    <row r="224" spans="1:15">
      <c r="A224" s="728">
        <v>53</v>
      </c>
      <c r="B224" s="706">
        <v>11.7</v>
      </c>
      <c r="C224" s="706">
        <v>13.3</v>
      </c>
      <c r="D224" s="706">
        <v>15.1</v>
      </c>
      <c r="E224" s="706">
        <v>17.2</v>
      </c>
      <c r="F224" s="706">
        <v>19.600000000000001</v>
      </c>
      <c r="G224" s="706">
        <v>22.4</v>
      </c>
      <c r="H224" s="706">
        <v>25.7</v>
      </c>
      <c r="I224" s="706">
        <v>11.4</v>
      </c>
      <c r="J224" s="706">
        <v>12.9</v>
      </c>
      <c r="K224" s="706">
        <v>14.8</v>
      </c>
      <c r="L224" s="706">
        <v>17</v>
      </c>
      <c r="M224" s="706">
        <v>19.7</v>
      </c>
      <c r="N224" s="706">
        <v>22.9</v>
      </c>
      <c r="O224" s="706">
        <v>27</v>
      </c>
    </row>
    <row r="225" spans="1:15">
      <c r="A225" s="728">
        <v>54</v>
      </c>
      <c r="B225" s="706">
        <v>11.8</v>
      </c>
      <c r="C225" s="706">
        <v>13.4</v>
      </c>
      <c r="D225" s="706">
        <v>15.2</v>
      </c>
      <c r="E225" s="706">
        <v>17.3</v>
      </c>
      <c r="F225" s="706">
        <v>19.8</v>
      </c>
      <c r="G225" s="706">
        <v>22.7</v>
      </c>
      <c r="H225" s="706">
        <v>26</v>
      </c>
      <c r="I225" s="706">
        <v>11.5</v>
      </c>
      <c r="J225" s="706">
        <v>13</v>
      </c>
      <c r="K225" s="706">
        <v>14.9</v>
      </c>
      <c r="L225" s="706">
        <v>17.2</v>
      </c>
      <c r="M225" s="706">
        <v>19.899999999999999</v>
      </c>
      <c r="N225" s="706">
        <v>23.2</v>
      </c>
      <c r="O225" s="706">
        <v>27.4</v>
      </c>
    </row>
    <row r="226" spans="1:15">
      <c r="A226" s="728">
        <v>55</v>
      </c>
      <c r="B226" s="706">
        <v>11.9</v>
      </c>
      <c r="C226" s="706">
        <v>13.5</v>
      </c>
      <c r="D226" s="706">
        <v>15.4</v>
      </c>
      <c r="E226" s="706">
        <v>17.5</v>
      </c>
      <c r="F226" s="706">
        <v>20</v>
      </c>
      <c r="G226" s="706">
        <v>22.9</v>
      </c>
      <c r="H226" s="706">
        <v>26.3</v>
      </c>
      <c r="I226" s="706">
        <v>11.6</v>
      </c>
      <c r="J226" s="706">
        <v>13.2</v>
      </c>
      <c r="K226" s="706">
        <v>15.1</v>
      </c>
      <c r="L226" s="706">
        <v>17.3</v>
      </c>
      <c r="M226" s="706">
        <v>20.100000000000001</v>
      </c>
      <c r="N226" s="706">
        <v>23.5</v>
      </c>
      <c r="O226" s="706">
        <v>27.7</v>
      </c>
    </row>
    <row r="227" spans="1:15">
      <c r="A227" s="728">
        <v>56</v>
      </c>
      <c r="B227" s="706">
        <v>12</v>
      </c>
      <c r="C227" s="706">
        <v>13.6</v>
      </c>
      <c r="D227" s="706">
        <v>15.5</v>
      </c>
      <c r="E227" s="706">
        <v>17.7</v>
      </c>
      <c r="F227" s="706">
        <v>20.2</v>
      </c>
      <c r="G227" s="706">
        <v>23.2</v>
      </c>
      <c r="H227" s="706">
        <v>26.6</v>
      </c>
      <c r="I227" s="706">
        <v>11.7</v>
      </c>
      <c r="J227" s="706">
        <v>13.3</v>
      </c>
      <c r="K227" s="706">
        <v>15.2</v>
      </c>
      <c r="L227" s="706">
        <v>17.5</v>
      </c>
      <c r="M227" s="706">
        <v>20.3</v>
      </c>
      <c r="N227" s="706">
        <v>23.8</v>
      </c>
      <c r="O227" s="706">
        <v>28.1</v>
      </c>
    </row>
    <row r="228" spans="1:15">
      <c r="A228" s="728">
        <v>57</v>
      </c>
      <c r="B228" s="706">
        <v>12.1</v>
      </c>
      <c r="C228" s="706">
        <v>13.7</v>
      </c>
      <c r="D228" s="706">
        <v>15.6</v>
      </c>
      <c r="E228" s="706">
        <v>17.8</v>
      </c>
      <c r="F228" s="706">
        <v>20.399999999999999</v>
      </c>
      <c r="G228" s="706">
        <v>23.4</v>
      </c>
      <c r="H228" s="706">
        <v>26.9</v>
      </c>
      <c r="I228" s="706">
        <v>11.8</v>
      </c>
      <c r="J228" s="706">
        <v>13.4</v>
      </c>
      <c r="K228" s="706">
        <v>15.3</v>
      </c>
      <c r="L228" s="706">
        <v>17.7</v>
      </c>
      <c r="M228" s="706">
        <v>20.6</v>
      </c>
      <c r="N228" s="706">
        <v>24.1</v>
      </c>
      <c r="O228" s="706">
        <v>28.5</v>
      </c>
    </row>
    <row r="229" spans="1:15">
      <c r="A229" s="728">
        <v>58</v>
      </c>
      <c r="B229" s="706">
        <v>12.2</v>
      </c>
      <c r="C229" s="706">
        <v>13.8</v>
      </c>
      <c r="D229" s="706">
        <v>15.8</v>
      </c>
      <c r="E229" s="706">
        <v>18</v>
      </c>
      <c r="F229" s="706">
        <v>20.6</v>
      </c>
      <c r="G229" s="706">
        <v>23.7</v>
      </c>
      <c r="H229" s="706">
        <v>27.2</v>
      </c>
      <c r="I229" s="706">
        <v>11.9</v>
      </c>
      <c r="J229" s="706">
        <v>13.5</v>
      </c>
      <c r="K229" s="706">
        <v>15.5</v>
      </c>
      <c r="L229" s="706">
        <v>17.899999999999999</v>
      </c>
      <c r="M229" s="706">
        <v>20.8</v>
      </c>
      <c r="N229" s="706">
        <v>24.4</v>
      </c>
      <c r="O229" s="706">
        <v>28.8</v>
      </c>
    </row>
    <row r="230" spans="1:15">
      <c r="A230" s="728">
        <v>59</v>
      </c>
      <c r="B230" s="706">
        <v>12.3</v>
      </c>
      <c r="C230" s="706">
        <v>14</v>
      </c>
      <c r="D230" s="706">
        <v>15.9</v>
      </c>
      <c r="E230" s="706">
        <v>18.2</v>
      </c>
      <c r="F230" s="706">
        <v>20.8</v>
      </c>
      <c r="G230" s="706">
        <v>23.9</v>
      </c>
      <c r="H230" s="706">
        <v>27.6</v>
      </c>
      <c r="I230" s="706">
        <v>12</v>
      </c>
      <c r="J230" s="706">
        <v>13.6</v>
      </c>
      <c r="K230" s="706">
        <v>15.6</v>
      </c>
      <c r="L230" s="706">
        <v>18</v>
      </c>
      <c r="M230" s="706">
        <v>21</v>
      </c>
      <c r="N230" s="706">
        <v>24.6</v>
      </c>
      <c r="O230" s="706">
        <v>29.2</v>
      </c>
    </row>
    <row r="231" spans="1:15">
      <c r="A231" s="729">
        <v>60</v>
      </c>
      <c r="B231" s="707">
        <v>12.4</v>
      </c>
      <c r="C231" s="707">
        <v>14.1</v>
      </c>
      <c r="D231" s="707">
        <v>16</v>
      </c>
      <c r="E231" s="707">
        <v>18.3</v>
      </c>
      <c r="F231" s="711">
        <v>21</v>
      </c>
      <c r="G231" s="711">
        <v>24.2</v>
      </c>
      <c r="H231" s="707">
        <v>27.9</v>
      </c>
      <c r="I231" s="707">
        <v>12.1</v>
      </c>
      <c r="J231" s="707">
        <v>13.7</v>
      </c>
      <c r="K231" s="707">
        <v>15.8</v>
      </c>
      <c r="L231" s="707">
        <v>18.2</v>
      </c>
      <c r="M231" s="712">
        <v>21.2</v>
      </c>
      <c r="N231" s="712">
        <v>24.9</v>
      </c>
      <c r="O231" s="707">
        <v>29.5</v>
      </c>
    </row>
    <row r="233" spans="1:15">
      <c r="A233" s="730" t="s">
        <v>815</v>
      </c>
      <c r="B233" s="731"/>
    </row>
    <row r="234" spans="1:15">
      <c r="B234" s="732" t="s">
        <v>797</v>
      </c>
      <c r="C234" s="733"/>
      <c r="D234" s="733"/>
      <c r="E234" s="733"/>
      <c r="F234" s="733"/>
      <c r="G234" s="733"/>
      <c r="H234" s="733"/>
      <c r="I234" s="734" t="s">
        <v>798</v>
      </c>
      <c r="J234" s="735"/>
      <c r="K234" s="735"/>
      <c r="L234" s="735"/>
      <c r="M234" s="735"/>
      <c r="N234" s="735"/>
      <c r="O234" s="735"/>
    </row>
    <row r="235" spans="1:15">
      <c r="A235" s="736" t="s">
        <v>816</v>
      </c>
      <c r="B235" s="703" t="s">
        <v>800</v>
      </c>
      <c r="C235" s="703" t="s">
        <v>801</v>
      </c>
      <c r="D235" s="703" t="s">
        <v>802</v>
      </c>
      <c r="E235" s="703" t="s">
        <v>803</v>
      </c>
      <c r="F235" s="703" t="s">
        <v>804</v>
      </c>
      <c r="G235" s="703" t="s">
        <v>805</v>
      </c>
      <c r="H235" s="703" t="s">
        <v>806</v>
      </c>
      <c r="I235" s="703" t="s">
        <v>800</v>
      </c>
      <c r="J235" s="703" t="s">
        <v>801</v>
      </c>
      <c r="K235" s="703" t="s">
        <v>802</v>
      </c>
      <c r="L235" s="703" t="s">
        <v>803</v>
      </c>
      <c r="M235" s="703" t="s">
        <v>804</v>
      </c>
      <c r="N235" s="703" t="s">
        <v>805</v>
      </c>
      <c r="O235" s="703" t="s">
        <v>806</v>
      </c>
    </row>
    <row r="236" spans="1:15">
      <c r="A236" s="737" t="s">
        <v>817</v>
      </c>
      <c r="B236" s="706">
        <v>44.2</v>
      </c>
      <c r="C236" s="706">
        <v>46.1</v>
      </c>
      <c r="D236" s="706">
        <v>48</v>
      </c>
      <c r="E236" s="706">
        <v>49.9</v>
      </c>
      <c r="F236" s="706">
        <v>51.8</v>
      </c>
      <c r="G236" s="706">
        <v>53.7</v>
      </c>
      <c r="H236" s="706">
        <v>55.6</v>
      </c>
      <c r="I236" s="706">
        <v>43.6</v>
      </c>
      <c r="J236" s="706">
        <v>45.4</v>
      </c>
      <c r="K236" s="706">
        <v>47.3</v>
      </c>
      <c r="L236" s="706">
        <v>49.1</v>
      </c>
      <c r="M236" s="706">
        <v>51</v>
      </c>
      <c r="N236" s="706">
        <v>52.9</v>
      </c>
      <c r="O236" s="706">
        <v>54.7</v>
      </c>
    </row>
    <row r="237" spans="1:15">
      <c r="A237" s="728">
        <v>1</v>
      </c>
      <c r="B237" s="705">
        <v>48.9</v>
      </c>
      <c r="C237" s="705">
        <v>50.8</v>
      </c>
      <c r="D237" s="705">
        <v>52.8</v>
      </c>
      <c r="E237" s="705">
        <v>54.7</v>
      </c>
      <c r="F237" s="705">
        <v>56.7</v>
      </c>
      <c r="G237" s="705">
        <v>58.6</v>
      </c>
      <c r="H237" s="706">
        <v>60.6</v>
      </c>
      <c r="I237" s="705">
        <v>47.8</v>
      </c>
      <c r="J237" s="705">
        <v>49.8</v>
      </c>
      <c r="K237" s="705">
        <v>51.7</v>
      </c>
      <c r="L237" s="705">
        <v>53.7</v>
      </c>
      <c r="M237" s="705">
        <v>55.6</v>
      </c>
      <c r="N237" s="705">
        <v>57.6</v>
      </c>
      <c r="O237" s="706">
        <v>59.5</v>
      </c>
    </row>
    <row r="238" spans="1:15">
      <c r="A238" s="728">
        <v>2</v>
      </c>
      <c r="B238" s="705">
        <v>52.4</v>
      </c>
      <c r="C238" s="705">
        <v>54.4</v>
      </c>
      <c r="D238" s="705">
        <v>56.4</v>
      </c>
      <c r="E238" s="705">
        <v>58.4</v>
      </c>
      <c r="F238" s="705">
        <v>60.4</v>
      </c>
      <c r="G238" s="705">
        <v>62.4</v>
      </c>
      <c r="H238" s="706">
        <v>64.400000000000006</v>
      </c>
      <c r="I238" s="705">
        <v>51</v>
      </c>
      <c r="J238" s="705">
        <v>53</v>
      </c>
      <c r="K238" s="705">
        <v>55</v>
      </c>
      <c r="L238" s="705">
        <v>57.1</v>
      </c>
      <c r="M238" s="705">
        <v>59.1</v>
      </c>
      <c r="N238" s="705">
        <v>61.1</v>
      </c>
      <c r="O238" s="706">
        <v>63.2</v>
      </c>
    </row>
    <row r="239" spans="1:15">
      <c r="A239" s="728">
        <v>3</v>
      </c>
      <c r="B239" s="705">
        <v>55.3</v>
      </c>
      <c r="C239" s="705">
        <v>57.3</v>
      </c>
      <c r="D239" s="705">
        <v>59.4</v>
      </c>
      <c r="E239" s="705">
        <v>61.4</v>
      </c>
      <c r="F239" s="705">
        <v>63.5</v>
      </c>
      <c r="G239" s="705">
        <v>65.5</v>
      </c>
      <c r="H239" s="706">
        <v>67.599999999999994</v>
      </c>
      <c r="I239" s="705">
        <v>53.5</v>
      </c>
      <c r="J239" s="705">
        <v>55.6</v>
      </c>
      <c r="K239" s="705">
        <v>57.7</v>
      </c>
      <c r="L239" s="705">
        <v>59.8</v>
      </c>
      <c r="M239" s="705">
        <v>61.9</v>
      </c>
      <c r="N239" s="705">
        <v>64</v>
      </c>
      <c r="O239" s="706">
        <v>66.099999999999994</v>
      </c>
    </row>
    <row r="240" spans="1:15">
      <c r="A240" s="728">
        <v>4</v>
      </c>
      <c r="B240" s="705">
        <v>57.6</v>
      </c>
      <c r="C240" s="705">
        <v>59.7</v>
      </c>
      <c r="D240" s="705">
        <v>61.8</v>
      </c>
      <c r="E240" s="705">
        <v>63.9</v>
      </c>
      <c r="F240" s="705">
        <v>66</v>
      </c>
      <c r="G240" s="705">
        <v>68</v>
      </c>
      <c r="H240" s="706">
        <v>70.099999999999994</v>
      </c>
      <c r="I240" s="705">
        <v>55.6</v>
      </c>
      <c r="J240" s="705">
        <v>57.8</v>
      </c>
      <c r="K240" s="705">
        <v>59.9</v>
      </c>
      <c r="L240" s="705">
        <v>62.1</v>
      </c>
      <c r="M240" s="705">
        <v>64.3</v>
      </c>
      <c r="N240" s="705">
        <v>66.400000000000006</v>
      </c>
      <c r="O240" s="706">
        <v>68.599999999999994</v>
      </c>
    </row>
    <row r="241" spans="1:15">
      <c r="A241" s="728">
        <v>5</v>
      </c>
      <c r="B241" s="705">
        <v>59.6</v>
      </c>
      <c r="C241" s="705">
        <v>61.7</v>
      </c>
      <c r="D241" s="705">
        <v>63.8</v>
      </c>
      <c r="E241" s="705">
        <v>65.900000000000006</v>
      </c>
      <c r="F241" s="705">
        <v>68</v>
      </c>
      <c r="G241" s="705">
        <v>70.099999999999994</v>
      </c>
      <c r="H241" s="706">
        <v>72.2</v>
      </c>
      <c r="I241" s="705">
        <v>57.4</v>
      </c>
      <c r="J241" s="705">
        <v>59.6</v>
      </c>
      <c r="K241" s="705">
        <v>61.8</v>
      </c>
      <c r="L241" s="705">
        <v>64</v>
      </c>
      <c r="M241" s="705">
        <v>66.2</v>
      </c>
      <c r="N241" s="705">
        <v>68.5</v>
      </c>
      <c r="O241" s="706">
        <v>70.7</v>
      </c>
    </row>
    <row r="242" spans="1:15">
      <c r="A242" s="728">
        <v>6</v>
      </c>
      <c r="B242" s="705">
        <v>61.2</v>
      </c>
      <c r="C242" s="705">
        <v>63.3</v>
      </c>
      <c r="D242" s="705">
        <v>65.5</v>
      </c>
      <c r="E242" s="705">
        <v>67.599999999999994</v>
      </c>
      <c r="F242" s="705">
        <v>69.8</v>
      </c>
      <c r="G242" s="705">
        <v>71.900000000000006</v>
      </c>
      <c r="H242" s="706">
        <v>74</v>
      </c>
      <c r="I242" s="705">
        <v>58.9</v>
      </c>
      <c r="J242" s="705">
        <v>61.2</v>
      </c>
      <c r="K242" s="705">
        <v>63.5</v>
      </c>
      <c r="L242" s="705">
        <v>65.7</v>
      </c>
      <c r="M242" s="705">
        <v>68</v>
      </c>
      <c r="N242" s="705">
        <v>70.3</v>
      </c>
      <c r="O242" s="706">
        <v>72.5</v>
      </c>
    </row>
    <row r="243" spans="1:15">
      <c r="A243" s="728">
        <v>7</v>
      </c>
      <c r="B243" s="705">
        <v>62.7</v>
      </c>
      <c r="C243" s="705">
        <v>64.8</v>
      </c>
      <c r="D243" s="705">
        <v>67</v>
      </c>
      <c r="E243" s="705">
        <v>69.2</v>
      </c>
      <c r="F243" s="705">
        <v>71.3</v>
      </c>
      <c r="G243" s="705">
        <v>73.5</v>
      </c>
      <c r="H243" s="706">
        <v>75.7</v>
      </c>
      <c r="I243" s="705">
        <v>60.3</v>
      </c>
      <c r="J243" s="705">
        <v>62.7</v>
      </c>
      <c r="K243" s="705">
        <v>65</v>
      </c>
      <c r="L243" s="705">
        <v>67.3</v>
      </c>
      <c r="M243" s="705">
        <v>69.599999999999994</v>
      </c>
      <c r="N243" s="705">
        <v>71.900000000000006</v>
      </c>
      <c r="O243" s="706">
        <v>74.2</v>
      </c>
    </row>
    <row r="244" spans="1:15">
      <c r="A244" s="728">
        <v>8</v>
      </c>
      <c r="B244" s="705">
        <v>64</v>
      </c>
      <c r="C244" s="705">
        <v>66.2</v>
      </c>
      <c r="D244" s="705">
        <v>68.400000000000006</v>
      </c>
      <c r="E244" s="705">
        <v>70.599999999999994</v>
      </c>
      <c r="F244" s="705">
        <v>72.8</v>
      </c>
      <c r="G244" s="705">
        <v>75</v>
      </c>
      <c r="H244" s="706">
        <v>77.2</v>
      </c>
      <c r="I244" s="705">
        <v>61.7</v>
      </c>
      <c r="J244" s="705">
        <v>64</v>
      </c>
      <c r="K244" s="705">
        <v>66.400000000000006</v>
      </c>
      <c r="L244" s="705">
        <v>68.7</v>
      </c>
      <c r="M244" s="705">
        <v>71.099999999999994</v>
      </c>
      <c r="N244" s="705">
        <v>73.5</v>
      </c>
      <c r="O244" s="706">
        <v>75.8</v>
      </c>
    </row>
    <row r="245" spans="1:15">
      <c r="A245" s="728">
        <v>9</v>
      </c>
      <c r="B245" s="705">
        <v>65.2</v>
      </c>
      <c r="C245" s="705">
        <v>67.5</v>
      </c>
      <c r="D245" s="705">
        <v>69.7</v>
      </c>
      <c r="E245" s="705">
        <v>72</v>
      </c>
      <c r="F245" s="705">
        <v>74.2</v>
      </c>
      <c r="G245" s="705">
        <v>76.5</v>
      </c>
      <c r="H245" s="706">
        <v>78.7</v>
      </c>
      <c r="I245" s="705">
        <v>62.9</v>
      </c>
      <c r="J245" s="705">
        <v>65.3</v>
      </c>
      <c r="K245" s="705">
        <v>67.7</v>
      </c>
      <c r="L245" s="705">
        <v>70.099999999999994</v>
      </c>
      <c r="M245" s="705">
        <v>72.599999999999994</v>
      </c>
      <c r="N245" s="705">
        <v>75</v>
      </c>
      <c r="O245" s="706">
        <v>77.400000000000006</v>
      </c>
    </row>
    <row r="246" spans="1:15">
      <c r="A246" s="738">
        <v>10</v>
      </c>
      <c r="B246" s="705">
        <v>66.400000000000006</v>
      </c>
      <c r="C246" s="705">
        <v>68.7</v>
      </c>
      <c r="D246" s="705">
        <v>71</v>
      </c>
      <c r="E246" s="705">
        <v>73.3</v>
      </c>
      <c r="F246" s="705">
        <v>75.599999999999994</v>
      </c>
      <c r="G246" s="705">
        <v>77.900000000000006</v>
      </c>
      <c r="H246" s="706">
        <v>80.099999999999994</v>
      </c>
      <c r="I246" s="705">
        <v>64.099999999999994</v>
      </c>
      <c r="J246" s="705">
        <v>66.5</v>
      </c>
      <c r="K246" s="705">
        <v>69</v>
      </c>
      <c r="L246" s="705">
        <v>71.5</v>
      </c>
      <c r="M246" s="705">
        <v>73.900000000000006</v>
      </c>
      <c r="N246" s="705">
        <v>76.400000000000006</v>
      </c>
      <c r="O246" s="706">
        <v>78.900000000000006</v>
      </c>
    </row>
    <row r="247" spans="1:15">
      <c r="A247" s="738">
        <v>11</v>
      </c>
      <c r="B247" s="705">
        <v>67.599999999999994</v>
      </c>
      <c r="C247" s="705">
        <v>69.900000000000006</v>
      </c>
      <c r="D247" s="705">
        <v>72.2</v>
      </c>
      <c r="E247" s="705">
        <v>74.5</v>
      </c>
      <c r="F247" s="705">
        <v>76.900000000000006</v>
      </c>
      <c r="G247" s="705">
        <v>79.2</v>
      </c>
      <c r="H247" s="706">
        <v>81.5</v>
      </c>
      <c r="I247" s="705">
        <v>65.2</v>
      </c>
      <c r="J247" s="705">
        <v>67.7</v>
      </c>
      <c r="K247" s="705">
        <v>70.3</v>
      </c>
      <c r="L247" s="705">
        <v>72.8</v>
      </c>
      <c r="M247" s="705">
        <v>75.3</v>
      </c>
      <c r="N247" s="705">
        <v>77.8</v>
      </c>
      <c r="O247" s="706">
        <v>80.3</v>
      </c>
    </row>
    <row r="248" spans="1:15">
      <c r="A248" s="738">
        <v>12</v>
      </c>
      <c r="B248" s="705">
        <v>68.599999999999994</v>
      </c>
      <c r="C248" s="705">
        <v>71</v>
      </c>
      <c r="D248" s="705">
        <v>73.400000000000006</v>
      </c>
      <c r="E248" s="705">
        <v>75.7</v>
      </c>
      <c r="F248" s="705">
        <v>78.099999999999994</v>
      </c>
      <c r="G248" s="705">
        <v>80.5</v>
      </c>
      <c r="H248" s="706">
        <v>82.9</v>
      </c>
      <c r="I248" s="705">
        <v>66.3</v>
      </c>
      <c r="J248" s="705">
        <v>68.900000000000006</v>
      </c>
      <c r="K248" s="705">
        <v>71.400000000000006</v>
      </c>
      <c r="L248" s="705">
        <v>74</v>
      </c>
      <c r="M248" s="705">
        <v>76.599999999999994</v>
      </c>
      <c r="N248" s="705">
        <v>79.2</v>
      </c>
      <c r="O248" s="706">
        <v>81.7</v>
      </c>
    </row>
    <row r="249" spans="1:15">
      <c r="A249" s="738">
        <v>13</v>
      </c>
      <c r="B249" s="705">
        <v>69.599999999999994</v>
      </c>
      <c r="C249" s="705">
        <v>72.099999999999994</v>
      </c>
      <c r="D249" s="705">
        <v>74.5</v>
      </c>
      <c r="E249" s="705">
        <v>76.900000000000006</v>
      </c>
      <c r="F249" s="705">
        <v>79.3</v>
      </c>
      <c r="G249" s="705">
        <v>81.8</v>
      </c>
      <c r="H249" s="706">
        <v>84.2</v>
      </c>
      <c r="I249" s="705">
        <v>67.3</v>
      </c>
      <c r="J249" s="705">
        <v>70</v>
      </c>
      <c r="K249" s="705">
        <v>72.599999999999994</v>
      </c>
      <c r="L249" s="705">
        <v>75.2</v>
      </c>
      <c r="M249" s="705">
        <v>77.8</v>
      </c>
      <c r="N249" s="705">
        <v>80.5</v>
      </c>
      <c r="O249" s="706">
        <v>83.1</v>
      </c>
    </row>
    <row r="250" spans="1:15">
      <c r="A250" s="738">
        <v>14</v>
      </c>
      <c r="B250" s="705">
        <v>70.599999999999994</v>
      </c>
      <c r="C250" s="705">
        <v>73.099999999999994</v>
      </c>
      <c r="D250" s="705">
        <v>75.599999999999994</v>
      </c>
      <c r="E250" s="705">
        <v>78</v>
      </c>
      <c r="F250" s="705">
        <v>80.5</v>
      </c>
      <c r="G250" s="705">
        <v>83</v>
      </c>
      <c r="H250" s="706">
        <v>85.5</v>
      </c>
      <c r="I250" s="705">
        <v>68.3</v>
      </c>
      <c r="J250" s="705">
        <v>71</v>
      </c>
      <c r="K250" s="705">
        <v>73.7</v>
      </c>
      <c r="L250" s="705">
        <v>76.400000000000006</v>
      </c>
      <c r="M250" s="705">
        <v>79.099999999999994</v>
      </c>
      <c r="N250" s="705">
        <v>81.7</v>
      </c>
      <c r="O250" s="706">
        <v>84.4</v>
      </c>
    </row>
    <row r="251" spans="1:15">
      <c r="A251" s="738">
        <v>15</v>
      </c>
      <c r="B251" s="705">
        <v>71.599999999999994</v>
      </c>
      <c r="C251" s="705">
        <v>74.099999999999994</v>
      </c>
      <c r="D251" s="705">
        <v>76.599999999999994</v>
      </c>
      <c r="E251" s="705">
        <v>79.099999999999994</v>
      </c>
      <c r="F251" s="705">
        <v>81.7</v>
      </c>
      <c r="G251" s="705">
        <v>84.2</v>
      </c>
      <c r="H251" s="706">
        <v>86.7</v>
      </c>
      <c r="I251" s="705">
        <v>69.3</v>
      </c>
      <c r="J251" s="705">
        <v>72</v>
      </c>
      <c r="K251" s="705">
        <v>74.8</v>
      </c>
      <c r="L251" s="705">
        <v>77.5</v>
      </c>
      <c r="M251" s="705">
        <v>80.2</v>
      </c>
      <c r="N251" s="705">
        <v>83</v>
      </c>
      <c r="O251" s="706">
        <v>85.7</v>
      </c>
    </row>
    <row r="252" spans="1:15">
      <c r="A252" s="738">
        <v>16</v>
      </c>
      <c r="B252" s="705">
        <v>72.5</v>
      </c>
      <c r="C252" s="705">
        <v>75</v>
      </c>
      <c r="D252" s="705">
        <v>77.599999999999994</v>
      </c>
      <c r="E252" s="705">
        <v>80.2</v>
      </c>
      <c r="F252" s="705">
        <v>82.8</v>
      </c>
      <c r="G252" s="705">
        <v>85.4</v>
      </c>
      <c r="H252" s="706">
        <v>88</v>
      </c>
      <c r="I252" s="705">
        <v>70.2</v>
      </c>
      <c r="J252" s="705">
        <v>73</v>
      </c>
      <c r="K252" s="705">
        <v>75.8</v>
      </c>
      <c r="L252" s="705">
        <v>78.599999999999994</v>
      </c>
      <c r="M252" s="705">
        <v>81.400000000000006</v>
      </c>
      <c r="N252" s="705">
        <v>84.2</v>
      </c>
      <c r="O252" s="706">
        <v>87</v>
      </c>
    </row>
    <row r="253" spans="1:15">
      <c r="A253" s="738">
        <v>17</v>
      </c>
      <c r="B253" s="705">
        <v>73.3</v>
      </c>
      <c r="C253" s="705">
        <v>76</v>
      </c>
      <c r="D253" s="705">
        <v>78.599999999999994</v>
      </c>
      <c r="E253" s="705">
        <v>81.2</v>
      </c>
      <c r="F253" s="705">
        <v>83.9</v>
      </c>
      <c r="G253" s="705">
        <v>86.5</v>
      </c>
      <c r="H253" s="706">
        <v>89.2</v>
      </c>
      <c r="I253" s="705">
        <v>71.099999999999994</v>
      </c>
      <c r="J253" s="705">
        <v>74</v>
      </c>
      <c r="K253" s="705">
        <v>76.8</v>
      </c>
      <c r="L253" s="705">
        <v>79.7</v>
      </c>
      <c r="M253" s="705">
        <v>82.5</v>
      </c>
      <c r="N253" s="705">
        <v>85.4</v>
      </c>
      <c r="O253" s="706">
        <v>88.2</v>
      </c>
    </row>
    <row r="254" spans="1:15">
      <c r="A254" s="738">
        <v>18</v>
      </c>
      <c r="B254" s="705">
        <v>74.2</v>
      </c>
      <c r="C254" s="705">
        <v>76.900000000000006</v>
      </c>
      <c r="D254" s="705">
        <v>79.599999999999994</v>
      </c>
      <c r="E254" s="705">
        <v>82.3</v>
      </c>
      <c r="F254" s="705">
        <v>85</v>
      </c>
      <c r="G254" s="705">
        <v>87.7</v>
      </c>
      <c r="H254" s="706">
        <v>90.4</v>
      </c>
      <c r="I254" s="705">
        <v>72</v>
      </c>
      <c r="J254" s="705">
        <v>74.900000000000006</v>
      </c>
      <c r="K254" s="705">
        <v>77.8</v>
      </c>
      <c r="L254" s="705">
        <v>80.7</v>
      </c>
      <c r="M254" s="705">
        <v>83.6</v>
      </c>
      <c r="N254" s="705">
        <v>86.5</v>
      </c>
      <c r="O254" s="706">
        <v>89.4</v>
      </c>
    </row>
    <row r="255" spans="1:15">
      <c r="A255" s="738">
        <v>19</v>
      </c>
      <c r="B255" s="705">
        <v>75</v>
      </c>
      <c r="C255" s="705">
        <v>77.7</v>
      </c>
      <c r="D255" s="705">
        <v>80.5</v>
      </c>
      <c r="E255" s="705">
        <v>83.2</v>
      </c>
      <c r="F255" s="705">
        <v>86</v>
      </c>
      <c r="G255" s="705">
        <v>88.8</v>
      </c>
      <c r="H255" s="706">
        <v>91.5</v>
      </c>
      <c r="I255" s="705">
        <v>72.8</v>
      </c>
      <c r="J255" s="705">
        <v>75.8</v>
      </c>
      <c r="K255" s="705">
        <v>78.8</v>
      </c>
      <c r="L255" s="705">
        <v>81.7</v>
      </c>
      <c r="M255" s="705">
        <v>84.7</v>
      </c>
      <c r="N255" s="705">
        <v>87.6</v>
      </c>
      <c r="O255" s="706">
        <v>90.6</v>
      </c>
    </row>
    <row r="256" spans="1:15">
      <c r="A256" s="738">
        <v>20</v>
      </c>
      <c r="B256" s="705">
        <v>75.8</v>
      </c>
      <c r="C256" s="705">
        <v>78.599999999999994</v>
      </c>
      <c r="D256" s="705">
        <v>81.400000000000006</v>
      </c>
      <c r="E256" s="705">
        <v>84.2</v>
      </c>
      <c r="F256" s="705">
        <v>87</v>
      </c>
      <c r="G256" s="705">
        <v>89.8</v>
      </c>
      <c r="H256" s="706">
        <v>92.6</v>
      </c>
      <c r="I256" s="705">
        <v>73.7</v>
      </c>
      <c r="J256" s="705">
        <v>76.7</v>
      </c>
      <c r="K256" s="705">
        <v>79.7</v>
      </c>
      <c r="L256" s="705">
        <v>82.7</v>
      </c>
      <c r="M256" s="705">
        <v>85.7</v>
      </c>
      <c r="N256" s="705">
        <v>88.7</v>
      </c>
      <c r="O256" s="706">
        <v>91.7</v>
      </c>
    </row>
    <row r="257" spans="1:15">
      <c r="A257" s="738">
        <v>21</v>
      </c>
      <c r="B257" s="705">
        <v>76.5</v>
      </c>
      <c r="C257" s="705">
        <v>79.400000000000006</v>
      </c>
      <c r="D257" s="705">
        <v>82.3</v>
      </c>
      <c r="E257" s="705">
        <v>85.1</v>
      </c>
      <c r="F257" s="705">
        <v>88</v>
      </c>
      <c r="G257" s="705">
        <v>90.9</v>
      </c>
      <c r="H257" s="706">
        <v>93.8</v>
      </c>
      <c r="I257" s="705">
        <v>74.5</v>
      </c>
      <c r="J257" s="705">
        <v>77.5</v>
      </c>
      <c r="K257" s="705">
        <v>80.599999999999994</v>
      </c>
      <c r="L257" s="705">
        <v>83.7</v>
      </c>
      <c r="M257" s="705">
        <v>86.7</v>
      </c>
      <c r="N257" s="705">
        <v>89.8</v>
      </c>
      <c r="O257" s="706">
        <v>92.9</v>
      </c>
    </row>
    <row r="258" spans="1:15">
      <c r="A258" s="738">
        <v>22</v>
      </c>
      <c r="B258" s="705">
        <v>77.2</v>
      </c>
      <c r="C258" s="705">
        <v>80.2</v>
      </c>
      <c r="D258" s="705">
        <v>83.1</v>
      </c>
      <c r="E258" s="705">
        <v>86</v>
      </c>
      <c r="F258" s="705">
        <v>89</v>
      </c>
      <c r="G258" s="705">
        <v>91.9</v>
      </c>
      <c r="H258" s="706">
        <v>94.9</v>
      </c>
      <c r="I258" s="705">
        <v>75.2</v>
      </c>
      <c r="J258" s="705">
        <v>78.400000000000006</v>
      </c>
      <c r="K258" s="705">
        <v>81.5</v>
      </c>
      <c r="L258" s="705">
        <v>84.6</v>
      </c>
      <c r="M258" s="705">
        <v>87.7</v>
      </c>
      <c r="N258" s="705">
        <v>90.8</v>
      </c>
      <c r="O258" s="706">
        <v>94</v>
      </c>
    </row>
    <row r="259" spans="1:15">
      <c r="A259" s="738">
        <v>23</v>
      </c>
      <c r="B259" s="705">
        <v>78</v>
      </c>
      <c r="C259" s="705">
        <v>81</v>
      </c>
      <c r="D259" s="705">
        <v>83.9</v>
      </c>
      <c r="E259" s="705">
        <v>86.9</v>
      </c>
      <c r="F259" s="705">
        <v>89.9</v>
      </c>
      <c r="G259" s="705">
        <v>92.9</v>
      </c>
      <c r="H259" s="706">
        <v>95.9</v>
      </c>
      <c r="I259" s="705">
        <v>76</v>
      </c>
      <c r="J259" s="705">
        <v>79.2</v>
      </c>
      <c r="K259" s="705">
        <v>82.3</v>
      </c>
      <c r="L259" s="705">
        <v>85.5</v>
      </c>
      <c r="M259" s="705">
        <v>88.7</v>
      </c>
      <c r="N259" s="705">
        <v>91.9</v>
      </c>
      <c r="O259" s="706">
        <v>95</v>
      </c>
    </row>
    <row r="260" spans="1:15">
      <c r="A260" s="738">
        <v>24</v>
      </c>
      <c r="B260" s="706">
        <v>78</v>
      </c>
      <c r="C260" s="706">
        <v>81</v>
      </c>
      <c r="D260" s="706">
        <v>84.1</v>
      </c>
      <c r="E260" s="706">
        <v>87.1</v>
      </c>
      <c r="F260" s="706">
        <v>90.2</v>
      </c>
      <c r="G260" s="706">
        <v>93.2</v>
      </c>
      <c r="H260" s="706">
        <v>96.3</v>
      </c>
      <c r="I260" s="706">
        <v>76</v>
      </c>
      <c r="J260" s="706">
        <v>79.3</v>
      </c>
      <c r="K260" s="706">
        <v>82.5</v>
      </c>
      <c r="L260" s="706">
        <v>85.7</v>
      </c>
      <c r="M260" s="706">
        <v>88.9</v>
      </c>
      <c r="N260" s="706">
        <v>92.2</v>
      </c>
      <c r="O260" s="706">
        <v>95.4</v>
      </c>
    </row>
    <row r="261" spans="1:15">
      <c r="A261" s="738">
        <v>25</v>
      </c>
      <c r="B261" s="705">
        <v>78.599999999999994</v>
      </c>
      <c r="C261" s="705">
        <v>81.7</v>
      </c>
      <c r="D261" s="705">
        <v>84.9</v>
      </c>
      <c r="E261" s="706">
        <v>88</v>
      </c>
      <c r="F261" s="706">
        <v>91.1</v>
      </c>
      <c r="G261" s="706">
        <v>94.2</v>
      </c>
      <c r="H261" s="706">
        <v>97.3</v>
      </c>
      <c r="I261" s="705">
        <v>76.8</v>
      </c>
      <c r="J261" s="705">
        <v>80</v>
      </c>
      <c r="K261" s="705">
        <v>83.3</v>
      </c>
      <c r="L261" s="706">
        <v>86.6</v>
      </c>
      <c r="M261" s="706">
        <v>89.9</v>
      </c>
      <c r="N261" s="706">
        <v>93.1</v>
      </c>
      <c r="O261" s="706">
        <v>96.4</v>
      </c>
    </row>
    <row r="262" spans="1:15">
      <c r="A262" s="738">
        <v>26</v>
      </c>
      <c r="B262" s="705">
        <v>79.3</v>
      </c>
      <c r="C262" s="705">
        <v>82.5</v>
      </c>
      <c r="D262" s="705">
        <v>85.6</v>
      </c>
      <c r="E262" s="706">
        <v>88.8</v>
      </c>
      <c r="F262" s="706">
        <v>92</v>
      </c>
      <c r="G262" s="706">
        <v>95.2</v>
      </c>
      <c r="H262" s="706">
        <v>98.3</v>
      </c>
      <c r="I262" s="705">
        <v>77.5</v>
      </c>
      <c r="J262" s="705">
        <v>80.8</v>
      </c>
      <c r="K262" s="705">
        <v>84.1</v>
      </c>
      <c r="L262" s="706">
        <v>87.4</v>
      </c>
      <c r="M262" s="706">
        <v>90.8</v>
      </c>
      <c r="N262" s="706">
        <v>94.1</v>
      </c>
      <c r="O262" s="706">
        <v>97.4</v>
      </c>
    </row>
    <row r="263" spans="1:15">
      <c r="A263" s="738">
        <v>27</v>
      </c>
      <c r="B263" s="705">
        <v>79.900000000000006</v>
      </c>
      <c r="C263" s="705">
        <v>83.1</v>
      </c>
      <c r="D263" s="705">
        <v>86.4</v>
      </c>
      <c r="E263" s="706">
        <v>89.6</v>
      </c>
      <c r="F263" s="706">
        <v>92.9</v>
      </c>
      <c r="G263" s="706">
        <v>96.1</v>
      </c>
      <c r="H263" s="706">
        <v>99.3</v>
      </c>
      <c r="I263" s="705">
        <v>78.099999999999994</v>
      </c>
      <c r="J263" s="705">
        <v>81.5</v>
      </c>
      <c r="K263" s="705">
        <v>84.9</v>
      </c>
      <c r="L263" s="706">
        <v>88.3</v>
      </c>
      <c r="M263" s="706">
        <v>91.7</v>
      </c>
      <c r="N263" s="706">
        <v>95</v>
      </c>
      <c r="O263" s="706">
        <v>98.4</v>
      </c>
    </row>
    <row r="264" spans="1:15">
      <c r="A264" s="738">
        <v>28</v>
      </c>
      <c r="B264" s="705">
        <v>80.5</v>
      </c>
      <c r="C264" s="705">
        <v>83.8</v>
      </c>
      <c r="D264" s="705">
        <v>87.1</v>
      </c>
      <c r="E264" s="706">
        <v>90.4</v>
      </c>
      <c r="F264" s="706">
        <v>93.7</v>
      </c>
      <c r="G264" s="706">
        <v>97</v>
      </c>
      <c r="H264" s="706">
        <v>100.3</v>
      </c>
      <c r="I264" s="705">
        <v>78.8</v>
      </c>
      <c r="J264" s="705">
        <v>82.2</v>
      </c>
      <c r="K264" s="705">
        <v>85.7</v>
      </c>
      <c r="L264" s="706">
        <v>89.1</v>
      </c>
      <c r="M264" s="706">
        <v>92.5</v>
      </c>
      <c r="N264" s="706">
        <v>96</v>
      </c>
      <c r="O264" s="706">
        <v>99.4</v>
      </c>
    </row>
    <row r="265" spans="1:15">
      <c r="A265" s="738">
        <v>29</v>
      </c>
      <c r="B265" s="705">
        <v>81.099999999999994</v>
      </c>
      <c r="C265" s="705">
        <v>84.5</v>
      </c>
      <c r="D265" s="705">
        <v>87.8</v>
      </c>
      <c r="E265" s="706">
        <v>91.2</v>
      </c>
      <c r="F265" s="706">
        <v>94.5</v>
      </c>
      <c r="G265" s="706">
        <v>97.9</v>
      </c>
      <c r="H265" s="706">
        <v>101.2</v>
      </c>
      <c r="I265" s="705">
        <v>79.5</v>
      </c>
      <c r="J265" s="705">
        <v>82.9</v>
      </c>
      <c r="K265" s="705">
        <v>86.4</v>
      </c>
      <c r="L265" s="706">
        <v>89.9</v>
      </c>
      <c r="M265" s="706">
        <v>93.4</v>
      </c>
      <c r="N265" s="706">
        <v>96.9</v>
      </c>
      <c r="O265" s="706">
        <v>100.3</v>
      </c>
    </row>
    <row r="266" spans="1:15">
      <c r="A266" s="738">
        <v>30</v>
      </c>
      <c r="B266" s="705">
        <v>81.7</v>
      </c>
      <c r="C266" s="705">
        <v>85.1</v>
      </c>
      <c r="D266" s="705">
        <v>88.5</v>
      </c>
      <c r="E266" s="706">
        <v>91.9</v>
      </c>
      <c r="F266" s="706">
        <v>95.3</v>
      </c>
      <c r="G266" s="706">
        <v>98.7</v>
      </c>
      <c r="H266" s="706">
        <v>102.1</v>
      </c>
      <c r="I266" s="705">
        <v>80.099999999999994</v>
      </c>
      <c r="J266" s="705">
        <v>83.6</v>
      </c>
      <c r="K266" s="705">
        <v>87.1</v>
      </c>
      <c r="L266" s="706">
        <v>90.7</v>
      </c>
      <c r="M266" s="706">
        <v>94.2</v>
      </c>
      <c r="N266" s="706">
        <v>97.7</v>
      </c>
      <c r="O266" s="706">
        <v>101.3</v>
      </c>
    </row>
    <row r="267" spans="1:15">
      <c r="A267" s="738">
        <v>31</v>
      </c>
      <c r="B267" s="705">
        <v>82.3</v>
      </c>
      <c r="C267" s="705">
        <v>85.7</v>
      </c>
      <c r="D267" s="705">
        <v>89.2</v>
      </c>
      <c r="E267" s="706">
        <v>92.7</v>
      </c>
      <c r="F267" s="706">
        <v>96.1</v>
      </c>
      <c r="G267" s="706">
        <v>99.6</v>
      </c>
      <c r="H267" s="706">
        <v>103</v>
      </c>
      <c r="I267" s="705">
        <v>80.7</v>
      </c>
      <c r="J267" s="705">
        <v>84.3</v>
      </c>
      <c r="K267" s="705">
        <v>87.9</v>
      </c>
      <c r="L267" s="706">
        <v>91.4</v>
      </c>
      <c r="M267" s="706">
        <v>95</v>
      </c>
      <c r="N267" s="706">
        <v>98.6</v>
      </c>
      <c r="O267" s="706">
        <v>102.2</v>
      </c>
    </row>
    <row r="268" spans="1:15">
      <c r="A268" s="738">
        <v>32</v>
      </c>
      <c r="B268" s="705">
        <v>82.8</v>
      </c>
      <c r="C268" s="705">
        <v>86.4</v>
      </c>
      <c r="D268" s="705">
        <v>89.9</v>
      </c>
      <c r="E268" s="706">
        <v>93.4</v>
      </c>
      <c r="F268" s="706">
        <v>96.9</v>
      </c>
      <c r="G268" s="706">
        <v>100.4</v>
      </c>
      <c r="H268" s="706">
        <v>103.9</v>
      </c>
      <c r="I268" s="705">
        <v>81.3</v>
      </c>
      <c r="J268" s="705">
        <v>84.9</v>
      </c>
      <c r="K268" s="705">
        <v>88.6</v>
      </c>
      <c r="L268" s="706">
        <v>92.2</v>
      </c>
      <c r="M268" s="706">
        <v>95.8</v>
      </c>
      <c r="N268" s="706">
        <v>99.4</v>
      </c>
      <c r="O268" s="706">
        <v>103.1</v>
      </c>
    </row>
    <row r="269" spans="1:15">
      <c r="A269" s="738">
        <v>33</v>
      </c>
      <c r="B269" s="705">
        <v>83.4</v>
      </c>
      <c r="C269" s="705">
        <v>86.9</v>
      </c>
      <c r="D269" s="705">
        <v>90.5</v>
      </c>
      <c r="E269" s="706">
        <v>94.1</v>
      </c>
      <c r="F269" s="706">
        <v>97.6</v>
      </c>
      <c r="G269" s="706">
        <v>101.2</v>
      </c>
      <c r="H269" s="706">
        <v>104.8</v>
      </c>
      <c r="I269" s="705">
        <v>81.900000000000006</v>
      </c>
      <c r="J269" s="705">
        <v>85.6</v>
      </c>
      <c r="K269" s="705">
        <v>89.3</v>
      </c>
      <c r="L269" s="706">
        <v>92.9</v>
      </c>
      <c r="M269" s="706">
        <v>96.6</v>
      </c>
      <c r="N269" s="706">
        <v>100.3</v>
      </c>
      <c r="O269" s="706">
        <v>103.9</v>
      </c>
    </row>
    <row r="270" spans="1:15">
      <c r="A270" s="738">
        <v>34</v>
      </c>
      <c r="B270" s="705">
        <v>83.9</v>
      </c>
      <c r="C270" s="705">
        <v>87.5</v>
      </c>
      <c r="D270" s="705">
        <v>91.1</v>
      </c>
      <c r="E270" s="706">
        <v>94.8</v>
      </c>
      <c r="F270" s="706">
        <v>98.4</v>
      </c>
      <c r="G270" s="706">
        <v>102</v>
      </c>
      <c r="H270" s="706">
        <v>105.6</v>
      </c>
      <c r="I270" s="705">
        <v>82.5</v>
      </c>
      <c r="J270" s="705">
        <v>86.2</v>
      </c>
      <c r="K270" s="705">
        <v>89.9</v>
      </c>
      <c r="L270" s="706">
        <v>93.6</v>
      </c>
      <c r="M270" s="706">
        <v>97.4</v>
      </c>
      <c r="N270" s="706">
        <v>101.1</v>
      </c>
      <c r="O270" s="706">
        <v>104.8</v>
      </c>
    </row>
    <row r="271" spans="1:15">
      <c r="A271" s="738">
        <v>35</v>
      </c>
      <c r="B271" s="705">
        <v>84.4</v>
      </c>
      <c r="C271" s="705">
        <v>88.1</v>
      </c>
      <c r="D271" s="705">
        <v>91.8</v>
      </c>
      <c r="E271" s="706">
        <v>95.4</v>
      </c>
      <c r="F271" s="706">
        <v>99.1</v>
      </c>
      <c r="G271" s="706">
        <v>102.7</v>
      </c>
      <c r="H271" s="706">
        <v>106.4</v>
      </c>
      <c r="I271" s="705">
        <v>83.1</v>
      </c>
      <c r="J271" s="705">
        <v>86.8</v>
      </c>
      <c r="K271" s="705">
        <v>90.6</v>
      </c>
      <c r="L271" s="706">
        <v>94.4</v>
      </c>
      <c r="M271" s="706">
        <v>98.1</v>
      </c>
      <c r="N271" s="706">
        <v>101.9</v>
      </c>
      <c r="O271" s="706">
        <v>105.6</v>
      </c>
    </row>
    <row r="272" spans="1:15">
      <c r="A272" s="738">
        <v>36</v>
      </c>
      <c r="B272" s="705">
        <v>85</v>
      </c>
      <c r="C272" s="705">
        <v>88.7</v>
      </c>
      <c r="D272" s="705">
        <v>92.4</v>
      </c>
      <c r="E272" s="706">
        <v>96.1</v>
      </c>
      <c r="F272" s="706">
        <v>99.8</v>
      </c>
      <c r="G272" s="706">
        <v>103.5</v>
      </c>
      <c r="H272" s="706">
        <v>107.2</v>
      </c>
      <c r="I272" s="705">
        <v>83.6</v>
      </c>
      <c r="J272" s="705">
        <v>87.4</v>
      </c>
      <c r="K272" s="705">
        <v>91.2</v>
      </c>
      <c r="L272" s="706">
        <v>95.1</v>
      </c>
      <c r="M272" s="706">
        <v>98.9</v>
      </c>
      <c r="N272" s="706">
        <v>102.7</v>
      </c>
      <c r="O272" s="706">
        <v>106.5</v>
      </c>
    </row>
    <row r="273" spans="1:15">
      <c r="A273" s="738">
        <v>37</v>
      </c>
      <c r="B273" s="705">
        <v>85.5</v>
      </c>
      <c r="C273" s="705">
        <v>89.2</v>
      </c>
      <c r="D273" s="705">
        <v>93</v>
      </c>
      <c r="E273" s="706">
        <v>96.7</v>
      </c>
      <c r="F273" s="706">
        <v>100.5</v>
      </c>
      <c r="G273" s="706">
        <v>104.2</v>
      </c>
      <c r="H273" s="706">
        <v>108</v>
      </c>
      <c r="I273" s="705">
        <v>84.2</v>
      </c>
      <c r="J273" s="705">
        <v>88</v>
      </c>
      <c r="K273" s="705">
        <v>91.9</v>
      </c>
      <c r="L273" s="706">
        <v>95.7</v>
      </c>
      <c r="M273" s="706">
        <v>99.6</v>
      </c>
      <c r="N273" s="706">
        <v>103.4</v>
      </c>
      <c r="O273" s="706">
        <v>107.3</v>
      </c>
    </row>
    <row r="274" spans="1:15">
      <c r="A274" s="738">
        <v>38</v>
      </c>
      <c r="B274" s="705">
        <v>86</v>
      </c>
      <c r="C274" s="705">
        <v>89.8</v>
      </c>
      <c r="D274" s="705">
        <v>93.6</v>
      </c>
      <c r="E274" s="706">
        <v>97.4</v>
      </c>
      <c r="F274" s="706">
        <v>101.2</v>
      </c>
      <c r="G274" s="706">
        <v>105</v>
      </c>
      <c r="H274" s="706">
        <v>108.8</v>
      </c>
      <c r="I274" s="705">
        <v>84.7</v>
      </c>
      <c r="J274" s="705">
        <v>88.6</v>
      </c>
      <c r="K274" s="705">
        <v>92.5</v>
      </c>
      <c r="L274" s="706">
        <v>96.4</v>
      </c>
      <c r="M274" s="706">
        <v>100.3</v>
      </c>
      <c r="N274" s="706">
        <v>104.2</v>
      </c>
      <c r="O274" s="706">
        <v>108.1</v>
      </c>
    </row>
    <row r="275" spans="1:15">
      <c r="A275" s="738">
        <v>39</v>
      </c>
      <c r="B275" s="705">
        <v>86.5</v>
      </c>
      <c r="C275" s="705">
        <v>90.3</v>
      </c>
      <c r="D275" s="705">
        <v>94.2</v>
      </c>
      <c r="E275" s="706">
        <v>98</v>
      </c>
      <c r="F275" s="706">
        <v>101.8</v>
      </c>
      <c r="G275" s="706">
        <v>105.7</v>
      </c>
      <c r="H275" s="706">
        <v>109.5</v>
      </c>
      <c r="I275" s="705">
        <v>85.3</v>
      </c>
      <c r="J275" s="705">
        <v>89.2</v>
      </c>
      <c r="K275" s="705">
        <v>93.1</v>
      </c>
      <c r="L275" s="706">
        <v>97.1</v>
      </c>
      <c r="M275" s="706">
        <v>101</v>
      </c>
      <c r="N275" s="706">
        <v>105</v>
      </c>
      <c r="O275" s="706">
        <v>108.9</v>
      </c>
    </row>
    <row r="276" spans="1:15">
      <c r="A276" s="738">
        <v>40</v>
      </c>
      <c r="B276" s="705">
        <v>87</v>
      </c>
      <c r="C276" s="705">
        <v>90.9</v>
      </c>
      <c r="D276" s="705">
        <v>94.7</v>
      </c>
      <c r="E276" s="706">
        <v>98.6</v>
      </c>
      <c r="F276" s="706">
        <v>102.5</v>
      </c>
      <c r="G276" s="706">
        <v>106.4</v>
      </c>
      <c r="H276" s="706">
        <v>110.3</v>
      </c>
      <c r="I276" s="705">
        <v>85.8</v>
      </c>
      <c r="J276" s="705">
        <v>89.8</v>
      </c>
      <c r="K276" s="705">
        <v>93.8</v>
      </c>
      <c r="L276" s="706">
        <v>97.7</v>
      </c>
      <c r="M276" s="706">
        <v>101.7</v>
      </c>
      <c r="N276" s="706">
        <v>105.7</v>
      </c>
      <c r="O276" s="706">
        <v>109.7</v>
      </c>
    </row>
    <row r="277" spans="1:15">
      <c r="A277" s="738">
        <v>41</v>
      </c>
      <c r="B277" s="705">
        <v>87.5</v>
      </c>
      <c r="C277" s="705">
        <v>91.4</v>
      </c>
      <c r="D277" s="705">
        <v>95.3</v>
      </c>
      <c r="E277" s="706">
        <v>99.2</v>
      </c>
      <c r="F277" s="706">
        <v>103.2</v>
      </c>
      <c r="G277" s="706">
        <v>107.1</v>
      </c>
      <c r="H277" s="706">
        <v>111</v>
      </c>
      <c r="I277" s="705">
        <v>86.3</v>
      </c>
      <c r="J277" s="705">
        <v>90.4</v>
      </c>
      <c r="K277" s="705">
        <v>94.4</v>
      </c>
      <c r="L277" s="706">
        <v>98.4</v>
      </c>
      <c r="M277" s="706">
        <v>102.4</v>
      </c>
      <c r="N277" s="706">
        <v>106.4</v>
      </c>
      <c r="O277" s="706">
        <v>110.5</v>
      </c>
    </row>
    <row r="278" spans="1:15">
      <c r="A278" s="738">
        <v>42</v>
      </c>
      <c r="B278" s="705">
        <v>88</v>
      </c>
      <c r="C278" s="705">
        <v>91.9</v>
      </c>
      <c r="D278" s="705">
        <v>95.9</v>
      </c>
      <c r="E278" s="706">
        <v>99.9</v>
      </c>
      <c r="F278" s="706">
        <v>103.8</v>
      </c>
      <c r="G278" s="706">
        <v>107.8</v>
      </c>
      <c r="H278" s="706">
        <v>111.7</v>
      </c>
      <c r="I278" s="705">
        <v>86.8</v>
      </c>
      <c r="J278" s="705">
        <v>90.9</v>
      </c>
      <c r="K278" s="705">
        <v>95</v>
      </c>
      <c r="L278" s="706">
        <v>99</v>
      </c>
      <c r="M278" s="706">
        <v>103.1</v>
      </c>
      <c r="N278" s="706">
        <v>107.2</v>
      </c>
      <c r="O278" s="706">
        <v>111.2</v>
      </c>
    </row>
    <row r="279" spans="1:15">
      <c r="A279" s="738">
        <v>43</v>
      </c>
      <c r="B279" s="705">
        <v>88.4</v>
      </c>
      <c r="C279" s="705">
        <v>92.4</v>
      </c>
      <c r="D279" s="705">
        <v>96.4</v>
      </c>
      <c r="E279" s="706">
        <v>100.4</v>
      </c>
      <c r="F279" s="706">
        <v>104.5</v>
      </c>
      <c r="G279" s="706">
        <v>108.5</v>
      </c>
      <c r="H279" s="706">
        <v>112.5</v>
      </c>
      <c r="I279" s="705">
        <v>87.4</v>
      </c>
      <c r="J279" s="705">
        <v>91.5</v>
      </c>
      <c r="K279" s="705">
        <v>95.6</v>
      </c>
      <c r="L279" s="706">
        <v>99.7</v>
      </c>
      <c r="M279" s="706">
        <v>103.8</v>
      </c>
      <c r="N279" s="706">
        <v>107.9</v>
      </c>
      <c r="O279" s="706">
        <v>112</v>
      </c>
    </row>
    <row r="280" spans="1:15">
      <c r="A280" s="738">
        <v>44</v>
      </c>
      <c r="B280" s="705">
        <v>88.9</v>
      </c>
      <c r="C280" s="705">
        <v>93</v>
      </c>
      <c r="D280" s="705">
        <v>97</v>
      </c>
      <c r="E280" s="706">
        <v>101</v>
      </c>
      <c r="F280" s="706">
        <v>105.1</v>
      </c>
      <c r="G280" s="706">
        <v>109.1</v>
      </c>
      <c r="H280" s="706">
        <v>113.2</v>
      </c>
      <c r="I280" s="705">
        <v>87.9</v>
      </c>
      <c r="J280" s="705">
        <v>92</v>
      </c>
      <c r="K280" s="705">
        <v>96.2</v>
      </c>
      <c r="L280" s="706">
        <v>100.3</v>
      </c>
      <c r="M280" s="706">
        <v>104.5</v>
      </c>
      <c r="N280" s="706">
        <v>108.6</v>
      </c>
      <c r="O280" s="706">
        <v>112.7</v>
      </c>
    </row>
    <row r="281" spans="1:15">
      <c r="A281" s="738">
        <v>45</v>
      </c>
      <c r="B281" s="705">
        <v>89.4</v>
      </c>
      <c r="C281" s="705">
        <v>93.5</v>
      </c>
      <c r="D281" s="705">
        <v>97.5</v>
      </c>
      <c r="E281" s="706">
        <v>101.6</v>
      </c>
      <c r="F281" s="706">
        <v>105.7</v>
      </c>
      <c r="G281" s="706">
        <v>109.8</v>
      </c>
      <c r="H281" s="706">
        <v>113.9</v>
      </c>
      <c r="I281" s="705">
        <v>88.4</v>
      </c>
      <c r="J281" s="705">
        <v>92.5</v>
      </c>
      <c r="K281" s="705">
        <v>96.7</v>
      </c>
      <c r="L281" s="706">
        <v>100.9</v>
      </c>
      <c r="M281" s="706">
        <v>105.1</v>
      </c>
      <c r="N281" s="706">
        <v>109.3</v>
      </c>
      <c r="O281" s="706">
        <v>113.5</v>
      </c>
    </row>
    <row r="282" spans="1:15">
      <c r="A282" s="738">
        <v>46</v>
      </c>
      <c r="B282" s="705">
        <v>89.8</v>
      </c>
      <c r="C282" s="705">
        <v>94</v>
      </c>
      <c r="D282" s="705">
        <v>98.1</v>
      </c>
      <c r="E282" s="706">
        <v>102.2</v>
      </c>
      <c r="F282" s="706">
        <v>106.3</v>
      </c>
      <c r="G282" s="706">
        <v>110.4</v>
      </c>
      <c r="H282" s="706">
        <v>114.6</v>
      </c>
      <c r="I282" s="705">
        <v>88.9</v>
      </c>
      <c r="J282" s="705">
        <v>93.1</v>
      </c>
      <c r="K282" s="705">
        <v>97.3</v>
      </c>
      <c r="L282" s="706">
        <v>101.5</v>
      </c>
      <c r="M282" s="706">
        <v>105.8</v>
      </c>
      <c r="N282" s="706">
        <v>110</v>
      </c>
      <c r="O282" s="706">
        <v>114.2</v>
      </c>
    </row>
    <row r="283" spans="1:15">
      <c r="A283" s="738">
        <v>47</v>
      </c>
      <c r="B283" s="705">
        <v>90.3</v>
      </c>
      <c r="C283" s="705">
        <v>94.4</v>
      </c>
      <c r="D283" s="705">
        <v>98.6</v>
      </c>
      <c r="E283" s="706">
        <v>102.8</v>
      </c>
      <c r="F283" s="706">
        <v>106.9</v>
      </c>
      <c r="G283" s="706">
        <v>111.1</v>
      </c>
      <c r="H283" s="706">
        <v>115.2</v>
      </c>
      <c r="I283" s="705">
        <v>89.3</v>
      </c>
      <c r="J283" s="705">
        <v>93.6</v>
      </c>
      <c r="K283" s="705">
        <v>97.9</v>
      </c>
      <c r="L283" s="706">
        <v>102.1</v>
      </c>
      <c r="M283" s="706">
        <v>106.4</v>
      </c>
      <c r="N283" s="706">
        <v>110.7</v>
      </c>
      <c r="O283" s="706">
        <v>114.9</v>
      </c>
    </row>
    <row r="284" spans="1:15">
      <c r="A284" s="739">
        <v>48</v>
      </c>
      <c r="B284" s="705">
        <v>90.7</v>
      </c>
      <c r="C284" s="705">
        <v>94.9</v>
      </c>
      <c r="D284" s="707">
        <v>99.1</v>
      </c>
      <c r="E284" s="707">
        <v>103.3</v>
      </c>
      <c r="F284" s="707">
        <v>107.5</v>
      </c>
      <c r="G284" s="707">
        <v>111.7</v>
      </c>
      <c r="H284" s="707">
        <v>115.9</v>
      </c>
      <c r="I284" s="705">
        <v>89.8</v>
      </c>
      <c r="J284" s="705">
        <v>94.1</v>
      </c>
      <c r="K284" s="740">
        <v>98.4</v>
      </c>
      <c r="L284" s="707">
        <v>102.7</v>
      </c>
      <c r="M284" s="707">
        <v>107</v>
      </c>
      <c r="N284" s="707">
        <v>111.3</v>
      </c>
      <c r="O284" s="707">
        <v>115.7</v>
      </c>
    </row>
    <row r="285" spans="1:15">
      <c r="A285" s="741">
        <v>49</v>
      </c>
      <c r="B285" s="710">
        <v>91.2</v>
      </c>
      <c r="C285" s="710">
        <v>95.4</v>
      </c>
      <c r="D285" s="710">
        <v>99.7</v>
      </c>
      <c r="E285" s="710">
        <v>103.9</v>
      </c>
      <c r="F285" s="710">
        <v>108.1</v>
      </c>
      <c r="G285" s="710">
        <v>112.4</v>
      </c>
      <c r="H285" s="710">
        <v>116.6</v>
      </c>
      <c r="I285" s="710">
        <v>90.3</v>
      </c>
      <c r="J285" s="710">
        <v>94.6</v>
      </c>
      <c r="K285" s="710">
        <v>99</v>
      </c>
      <c r="L285" s="710">
        <v>103.3</v>
      </c>
      <c r="M285" s="710">
        <v>107.7</v>
      </c>
      <c r="N285" s="710">
        <v>112</v>
      </c>
      <c r="O285" s="710">
        <v>116.4</v>
      </c>
    </row>
    <row r="286" spans="1:15">
      <c r="A286" s="738">
        <v>50</v>
      </c>
      <c r="B286" s="706">
        <v>91.6</v>
      </c>
      <c r="C286" s="706">
        <v>95.9</v>
      </c>
      <c r="D286" s="706">
        <v>100.2</v>
      </c>
      <c r="E286" s="706">
        <v>104.4</v>
      </c>
      <c r="F286" s="706">
        <v>108.7</v>
      </c>
      <c r="G286" s="706">
        <v>113</v>
      </c>
      <c r="H286" s="706">
        <v>117.3</v>
      </c>
      <c r="I286" s="706">
        <v>90.7</v>
      </c>
      <c r="J286" s="706">
        <v>95.1</v>
      </c>
      <c r="K286" s="706">
        <v>99.5</v>
      </c>
      <c r="L286" s="706">
        <v>103.9</v>
      </c>
      <c r="M286" s="706">
        <v>108.3</v>
      </c>
      <c r="N286" s="706">
        <v>112.7</v>
      </c>
      <c r="O286" s="706">
        <v>117.1</v>
      </c>
    </row>
    <row r="287" spans="1:15">
      <c r="A287" s="738">
        <v>51</v>
      </c>
      <c r="B287" s="706">
        <v>92.1</v>
      </c>
      <c r="C287" s="706">
        <v>96.4</v>
      </c>
      <c r="D287" s="706">
        <v>100.7</v>
      </c>
      <c r="E287" s="706">
        <v>105</v>
      </c>
      <c r="F287" s="706">
        <v>109.3</v>
      </c>
      <c r="G287" s="706">
        <v>113.6</v>
      </c>
      <c r="H287" s="706">
        <v>117.9</v>
      </c>
      <c r="I287" s="706">
        <v>91.2</v>
      </c>
      <c r="J287" s="706">
        <v>95.6</v>
      </c>
      <c r="K287" s="706">
        <v>100.1</v>
      </c>
      <c r="L287" s="706">
        <v>104.5</v>
      </c>
      <c r="M287" s="706">
        <v>108.9</v>
      </c>
      <c r="N287" s="706">
        <v>113.3</v>
      </c>
      <c r="O287" s="706">
        <v>117.7</v>
      </c>
    </row>
    <row r="288" spans="1:15">
      <c r="A288" s="738">
        <v>52</v>
      </c>
      <c r="B288" s="706">
        <v>92.5</v>
      </c>
      <c r="C288" s="706">
        <v>96.9</v>
      </c>
      <c r="D288" s="706">
        <v>101.2</v>
      </c>
      <c r="E288" s="706">
        <v>105.6</v>
      </c>
      <c r="F288" s="706">
        <v>109.9</v>
      </c>
      <c r="G288" s="706">
        <v>114.2</v>
      </c>
      <c r="H288" s="706">
        <v>118.6</v>
      </c>
      <c r="I288" s="706">
        <v>91.7</v>
      </c>
      <c r="J288" s="706">
        <v>96.1</v>
      </c>
      <c r="K288" s="706">
        <v>100.6</v>
      </c>
      <c r="L288" s="706">
        <v>105</v>
      </c>
      <c r="M288" s="706">
        <v>109.5</v>
      </c>
      <c r="N288" s="706">
        <v>114</v>
      </c>
      <c r="O288" s="706">
        <v>118.4</v>
      </c>
    </row>
    <row r="289" spans="1:15">
      <c r="A289" s="738">
        <v>53</v>
      </c>
      <c r="B289" s="706">
        <v>93</v>
      </c>
      <c r="C289" s="706">
        <v>97.4</v>
      </c>
      <c r="D289" s="706">
        <v>101.7</v>
      </c>
      <c r="E289" s="706">
        <v>106.1</v>
      </c>
      <c r="F289" s="706">
        <v>110.5</v>
      </c>
      <c r="G289" s="706">
        <v>114.9</v>
      </c>
      <c r="H289" s="706">
        <v>119.2</v>
      </c>
      <c r="I289" s="706">
        <v>92.1</v>
      </c>
      <c r="J289" s="706">
        <v>96.6</v>
      </c>
      <c r="K289" s="706">
        <v>101.1</v>
      </c>
      <c r="L289" s="706">
        <v>105.6</v>
      </c>
      <c r="M289" s="706">
        <v>110.1</v>
      </c>
      <c r="N289" s="706">
        <v>114.6</v>
      </c>
      <c r="O289" s="706">
        <v>119.1</v>
      </c>
    </row>
    <row r="290" spans="1:15">
      <c r="A290" s="738">
        <v>54</v>
      </c>
      <c r="B290" s="706">
        <v>93.4</v>
      </c>
      <c r="C290" s="706">
        <v>97.8</v>
      </c>
      <c r="D290" s="706">
        <v>102.3</v>
      </c>
      <c r="E290" s="706">
        <v>106.7</v>
      </c>
      <c r="F290" s="706">
        <v>111.1</v>
      </c>
      <c r="G290" s="706">
        <v>115.5</v>
      </c>
      <c r="H290" s="706">
        <v>119.9</v>
      </c>
      <c r="I290" s="706">
        <v>92.6</v>
      </c>
      <c r="J290" s="706">
        <v>97.1</v>
      </c>
      <c r="K290" s="706">
        <v>101.6</v>
      </c>
      <c r="L290" s="706">
        <v>106.2</v>
      </c>
      <c r="M290" s="706">
        <v>110.7</v>
      </c>
      <c r="N290" s="706">
        <v>115.2</v>
      </c>
      <c r="O290" s="706">
        <v>119.8</v>
      </c>
    </row>
    <row r="291" spans="1:15">
      <c r="A291" s="738">
        <v>55</v>
      </c>
      <c r="B291" s="706">
        <v>93.9</v>
      </c>
      <c r="C291" s="706">
        <v>98.3</v>
      </c>
      <c r="D291" s="706">
        <v>102.8</v>
      </c>
      <c r="E291" s="706">
        <v>107.2</v>
      </c>
      <c r="F291" s="706">
        <v>111.7</v>
      </c>
      <c r="G291" s="706">
        <v>116.1</v>
      </c>
      <c r="H291" s="706">
        <v>120.6</v>
      </c>
      <c r="I291" s="706">
        <v>93</v>
      </c>
      <c r="J291" s="706">
        <v>97.6</v>
      </c>
      <c r="K291" s="706">
        <v>102.2</v>
      </c>
      <c r="L291" s="706">
        <v>106.7</v>
      </c>
      <c r="M291" s="706">
        <v>111.3</v>
      </c>
      <c r="N291" s="706">
        <v>115.9</v>
      </c>
      <c r="O291" s="706">
        <v>120.4</v>
      </c>
    </row>
    <row r="292" spans="1:15">
      <c r="A292" s="738">
        <v>56</v>
      </c>
      <c r="B292" s="706">
        <v>94.3</v>
      </c>
      <c r="C292" s="706">
        <v>98.8</v>
      </c>
      <c r="D292" s="706">
        <v>103.3</v>
      </c>
      <c r="E292" s="706">
        <v>107.8</v>
      </c>
      <c r="F292" s="706">
        <v>112.3</v>
      </c>
      <c r="G292" s="706">
        <v>116.7</v>
      </c>
      <c r="H292" s="706">
        <v>121.2</v>
      </c>
      <c r="I292" s="706">
        <v>93.4</v>
      </c>
      <c r="J292" s="706">
        <v>98.1</v>
      </c>
      <c r="K292" s="706">
        <v>102.7</v>
      </c>
      <c r="L292" s="706">
        <v>107.3</v>
      </c>
      <c r="M292" s="706">
        <v>111.9</v>
      </c>
      <c r="N292" s="706">
        <v>116.5</v>
      </c>
      <c r="O292" s="706">
        <v>121.1</v>
      </c>
    </row>
    <row r="293" spans="1:15">
      <c r="A293" s="738">
        <v>57</v>
      </c>
      <c r="B293" s="706">
        <v>94.7</v>
      </c>
      <c r="C293" s="706">
        <v>99.3</v>
      </c>
      <c r="D293" s="706">
        <v>103.8</v>
      </c>
      <c r="E293" s="706">
        <v>108.3</v>
      </c>
      <c r="F293" s="706">
        <v>112.8</v>
      </c>
      <c r="G293" s="706">
        <v>117.4</v>
      </c>
      <c r="H293" s="706">
        <v>121.9</v>
      </c>
      <c r="I293" s="706">
        <v>93.9</v>
      </c>
      <c r="J293" s="706">
        <v>98.5</v>
      </c>
      <c r="K293" s="706">
        <v>103.2</v>
      </c>
      <c r="L293" s="706">
        <v>107.8</v>
      </c>
      <c r="M293" s="706">
        <v>112.5</v>
      </c>
      <c r="N293" s="706">
        <v>117.1</v>
      </c>
      <c r="O293" s="706">
        <v>121.8</v>
      </c>
    </row>
    <row r="294" spans="1:15">
      <c r="A294" s="738">
        <v>58</v>
      </c>
      <c r="B294" s="706">
        <v>95.2</v>
      </c>
      <c r="C294" s="706">
        <v>99.7</v>
      </c>
      <c r="D294" s="706">
        <v>104.3</v>
      </c>
      <c r="E294" s="706">
        <v>108.9</v>
      </c>
      <c r="F294" s="706">
        <v>113.4</v>
      </c>
      <c r="G294" s="706">
        <v>118</v>
      </c>
      <c r="H294" s="706">
        <v>122.6</v>
      </c>
      <c r="I294" s="706">
        <v>94.3</v>
      </c>
      <c r="J294" s="706">
        <v>99</v>
      </c>
      <c r="K294" s="706">
        <v>103.7</v>
      </c>
      <c r="L294" s="706">
        <v>108.4</v>
      </c>
      <c r="M294" s="706">
        <v>113</v>
      </c>
      <c r="N294" s="706">
        <v>117.7</v>
      </c>
      <c r="O294" s="706">
        <v>122.4</v>
      </c>
    </row>
    <row r="295" spans="1:15">
      <c r="A295" s="738">
        <v>59</v>
      </c>
      <c r="B295" s="706">
        <v>95.6</v>
      </c>
      <c r="C295" s="706">
        <v>100.2</v>
      </c>
      <c r="D295" s="706">
        <v>104.8</v>
      </c>
      <c r="E295" s="706">
        <v>109.4</v>
      </c>
      <c r="F295" s="706">
        <v>114</v>
      </c>
      <c r="G295" s="706">
        <v>118.6</v>
      </c>
      <c r="H295" s="706">
        <v>123.2</v>
      </c>
      <c r="I295" s="706">
        <v>94.7</v>
      </c>
      <c r="J295" s="706">
        <v>99.5</v>
      </c>
      <c r="K295" s="706">
        <v>104.2</v>
      </c>
      <c r="L295" s="706">
        <v>108.9</v>
      </c>
      <c r="M295" s="706">
        <v>113.6</v>
      </c>
      <c r="N295" s="706">
        <v>118.3</v>
      </c>
      <c r="O295" s="706">
        <v>123.1</v>
      </c>
    </row>
    <row r="296" spans="1:15">
      <c r="A296" s="739">
        <v>60</v>
      </c>
      <c r="B296" s="707">
        <v>96.1</v>
      </c>
      <c r="C296" s="707">
        <v>100.7</v>
      </c>
      <c r="D296" s="707">
        <v>105.3</v>
      </c>
      <c r="E296" s="707">
        <v>110</v>
      </c>
      <c r="F296" s="707">
        <v>114.6</v>
      </c>
      <c r="G296" s="707">
        <v>119.2</v>
      </c>
      <c r="H296" s="707">
        <v>123.9</v>
      </c>
      <c r="I296" s="707">
        <v>95.2</v>
      </c>
      <c r="J296" s="707">
        <v>99.9</v>
      </c>
      <c r="K296" s="707">
        <v>104.7</v>
      </c>
      <c r="L296" s="707">
        <v>109.4</v>
      </c>
      <c r="M296" s="707">
        <v>114.2</v>
      </c>
      <c r="N296" s="707">
        <v>118.9</v>
      </c>
      <c r="O296" s="707">
        <v>123.7</v>
      </c>
    </row>
    <row r="297" spans="1:15">
      <c r="A297" s="240">
        <v>61</v>
      </c>
      <c r="B297" s="240">
        <v>96.5</v>
      </c>
      <c r="C297" s="240">
        <v>101.1</v>
      </c>
      <c r="D297" s="240">
        <v>105.7</v>
      </c>
      <c r="E297" s="240">
        <v>110.3</v>
      </c>
      <c r="F297" s="240">
        <v>114.9</v>
      </c>
      <c r="G297" s="240">
        <v>119.4</v>
      </c>
      <c r="H297" s="240">
        <v>124</v>
      </c>
      <c r="I297" s="240">
        <v>95.3</v>
      </c>
      <c r="J297" s="240">
        <v>100.1</v>
      </c>
      <c r="K297" s="240">
        <v>104.8</v>
      </c>
      <c r="L297" s="240">
        <v>109.6</v>
      </c>
      <c r="M297" s="240">
        <v>114.4</v>
      </c>
      <c r="N297" s="240">
        <v>119.1</v>
      </c>
      <c r="O297" s="240">
        <v>123.9</v>
      </c>
    </row>
    <row r="298" spans="1:15">
      <c r="A298" s="240">
        <v>62</v>
      </c>
      <c r="B298" s="240">
        <v>96.9</v>
      </c>
      <c r="C298" s="240">
        <v>101.6</v>
      </c>
      <c r="D298" s="240">
        <v>106.2</v>
      </c>
      <c r="E298" s="240">
        <v>110.8</v>
      </c>
      <c r="F298" s="240">
        <v>115.4</v>
      </c>
      <c r="G298" s="240">
        <v>120</v>
      </c>
      <c r="H298" s="240">
        <v>124.7</v>
      </c>
      <c r="I298" s="240">
        <v>95.7</v>
      </c>
      <c r="J298" s="240">
        <v>100.5</v>
      </c>
      <c r="K298" s="240">
        <v>105.3</v>
      </c>
      <c r="L298" s="240">
        <v>110.1</v>
      </c>
      <c r="M298" s="240">
        <v>114.9</v>
      </c>
      <c r="N298" s="240">
        <v>119.7</v>
      </c>
      <c r="O298" s="240">
        <v>124.5</v>
      </c>
    </row>
    <row r="299" spans="1:15">
      <c r="A299" s="240">
        <v>63</v>
      </c>
      <c r="B299" s="240">
        <v>97.4</v>
      </c>
      <c r="C299" s="240">
        <v>102</v>
      </c>
      <c r="D299" s="240">
        <v>106.7</v>
      </c>
      <c r="E299" s="240">
        <v>111.3</v>
      </c>
      <c r="F299" s="240">
        <v>116</v>
      </c>
      <c r="G299" s="240">
        <v>120.6</v>
      </c>
      <c r="H299" s="240">
        <v>125.3</v>
      </c>
      <c r="I299" s="240">
        <v>96.1</v>
      </c>
      <c r="J299" s="240">
        <v>101</v>
      </c>
      <c r="K299" s="240">
        <v>105.8</v>
      </c>
      <c r="L299" s="240">
        <v>110.6</v>
      </c>
      <c r="M299" s="240">
        <v>115.5</v>
      </c>
      <c r="N299" s="240">
        <v>120.3</v>
      </c>
      <c r="O299" s="240">
        <v>125.2</v>
      </c>
    </row>
    <row r="300" spans="1:15">
      <c r="A300" s="240">
        <v>64</v>
      </c>
      <c r="B300" s="240">
        <v>97.8</v>
      </c>
      <c r="C300" s="240">
        <v>102.5</v>
      </c>
      <c r="D300" s="240">
        <v>107.2</v>
      </c>
      <c r="E300" s="240">
        <v>111.9</v>
      </c>
      <c r="F300" s="240">
        <v>116.5</v>
      </c>
      <c r="G300" s="240">
        <v>121.2</v>
      </c>
      <c r="H300" s="240">
        <v>125.9</v>
      </c>
      <c r="I300" s="240">
        <v>96.5</v>
      </c>
      <c r="J300" s="240">
        <v>101.4</v>
      </c>
      <c r="K300" s="240">
        <v>106.3</v>
      </c>
      <c r="L300" s="240">
        <v>111.2</v>
      </c>
      <c r="M300" s="240">
        <v>116</v>
      </c>
      <c r="N300" s="240">
        <v>120.9</v>
      </c>
      <c r="O300" s="240">
        <v>125.8</v>
      </c>
    </row>
    <row r="301" spans="1:15">
      <c r="A301" s="240">
        <v>65</v>
      </c>
      <c r="B301" s="240">
        <v>98.2</v>
      </c>
      <c r="C301" s="240">
        <v>103</v>
      </c>
      <c r="D301" s="240">
        <v>107.7</v>
      </c>
      <c r="E301" s="240">
        <v>112.4</v>
      </c>
      <c r="F301" s="240">
        <v>117.1</v>
      </c>
      <c r="G301" s="240">
        <v>121.8</v>
      </c>
      <c r="H301" s="240">
        <v>126.5</v>
      </c>
      <c r="I301" s="240">
        <v>97</v>
      </c>
      <c r="J301" s="240">
        <v>101.9</v>
      </c>
      <c r="K301" s="240">
        <v>106.8</v>
      </c>
      <c r="L301" s="240">
        <v>111.7</v>
      </c>
      <c r="M301" s="240">
        <v>116.6</v>
      </c>
      <c r="N301" s="240">
        <v>121.5</v>
      </c>
      <c r="O301" s="240">
        <v>126.4</v>
      </c>
    </row>
    <row r="302" spans="1:15">
      <c r="A302" s="728">
        <v>66</v>
      </c>
      <c r="B302" s="706">
        <v>98.7</v>
      </c>
      <c r="C302" s="706">
        <v>103.4</v>
      </c>
      <c r="D302" s="706">
        <v>108.2</v>
      </c>
      <c r="E302" s="706">
        <v>112.9</v>
      </c>
      <c r="F302" s="706">
        <v>117.7</v>
      </c>
      <c r="G302" s="706">
        <v>122.4</v>
      </c>
      <c r="H302" s="706">
        <v>127.1</v>
      </c>
      <c r="I302" s="706">
        <v>97.4</v>
      </c>
      <c r="J302" s="706">
        <v>102.3</v>
      </c>
      <c r="K302" s="706">
        <v>107.2</v>
      </c>
      <c r="L302" s="706">
        <v>112.2</v>
      </c>
      <c r="M302" s="706">
        <v>117.1</v>
      </c>
      <c r="N302" s="706">
        <v>122</v>
      </c>
      <c r="O302" s="706">
        <v>127</v>
      </c>
    </row>
    <row r="303" spans="1:15">
      <c r="A303" s="728">
        <v>67</v>
      </c>
      <c r="B303" s="706">
        <v>99.1</v>
      </c>
      <c r="C303" s="706">
        <v>103.9</v>
      </c>
      <c r="D303" s="706">
        <v>108.7</v>
      </c>
      <c r="E303" s="706">
        <v>113.4</v>
      </c>
      <c r="F303" s="706">
        <v>118.2</v>
      </c>
      <c r="G303" s="706">
        <v>123</v>
      </c>
      <c r="H303" s="706">
        <v>127.8</v>
      </c>
      <c r="I303" s="706">
        <v>97.8</v>
      </c>
      <c r="J303" s="706">
        <v>102.7</v>
      </c>
      <c r="K303" s="706">
        <v>107.7</v>
      </c>
      <c r="L303" s="706">
        <v>112.7</v>
      </c>
      <c r="M303" s="706">
        <v>117.6</v>
      </c>
      <c r="N303" s="706">
        <v>122.6</v>
      </c>
      <c r="O303" s="706">
        <v>127.6</v>
      </c>
    </row>
    <row r="304" spans="1:15">
      <c r="A304" s="728">
        <v>68</v>
      </c>
      <c r="B304" s="706">
        <v>99.5</v>
      </c>
      <c r="C304" s="706">
        <v>104.3</v>
      </c>
      <c r="D304" s="706">
        <v>109.1</v>
      </c>
      <c r="E304" s="706">
        <v>113.9</v>
      </c>
      <c r="F304" s="706">
        <v>118.7</v>
      </c>
      <c r="G304" s="706">
        <v>123.6</v>
      </c>
      <c r="H304" s="706">
        <v>128.4</v>
      </c>
      <c r="I304" s="706">
        <v>98.2</v>
      </c>
      <c r="J304" s="706">
        <v>103.2</v>
      </c>
      <c r="K304" s="706">
        <v>108.2</v>
      </c>
      <c r="L304" s="706">
        <v>113.2</v>
      </c>
      <c r="M304" s="706">
        <v>118.2</v>
      </c>
      <c r="N304" s="706">
        <v>123.2</v>
      </c>
      <c r="O304" s="706">
        <v>128.19999999999999</v>
      </c>
    </row>
    <row r="305" spans="1:15">
      <c r="A305" s="728">
        <v>69</v>
      </c>
      <c r="B305" s="706">
        <v>99.9</v>
      </c>
      <c r="C305" s="706">
        <v>104.8</v>
      </c>
      <c r="D305" s="706">
        <v>109.6</v>
      </c>
      <c r="E305" s="706">
        <v>114.5</v>
      </c>
      <c r="F305" s="706">
        <v>119.3</v>
      </c>
      <c r="G305" s="706">
        <v>124.1</v>
      </c>
      <c r="H305" s="706">
        <v>129</v>
      </c>
      <c r="I305" s="706">
        <v>98.6</v>
      </c>
      <c r="J305" s="706">
        <v>103.6</v>
      </c>
      <c r="K305" s="706">
        <v>108.6</v>
      </c>
      <c r="L305" s="706">
        <v>113.7</v>
      </c>
      <c r="M305" s="706">
        <v>118.7</v>
      </c>
      <c r="N305" s="706">
        <v>123.7</v>
      </c>
      <c r="O305" s="706">
        <v>128.80000000000001</v>
      </c>
    </row>
    <row r="306" spans="1:15">
      <c r="A306" s="728">
        <v>70</v>
      </c>
      <c r="B306" s="706">
        <v>100.4</v>
      </c>
      <c r="C306" s="706">
        <v>105.2</v>
      </c>
      <c r="D306" s="706">
        <v>110.1</v>
      </c>
      <c r="E306" s="706">
        <v>115</v>
      </c>
      <c r="F306" s="706">
        <v>119.8</v>
      </c>
      <c r="G306" s="706">
        <v>124.7</v>
      </c>
      <c r="H306" s="706">
        <v>129.6</v>
      </c>
      <c r="I306" s="706">
        <v>99</v>
      </c>
      <c r="J306" s="706">
        <v>104</v>
      </c>
      <c r="K306" s="706">
        <v>109.1</v>
      </c>
      <c r="L306" s="706">
        <v>114.2</v>
      </c>
      <c r="M306" s="706">
        <v>119.2</v>
      </c>
      <c r="N306" s="706">
        <v>124.3</v>
      </c>
      <c r="O306" s="706">
        <v>129.30000000000001</v>
      </c>
    </row>
    <row r="307" spans="1:15">
      <c r="A307" s="728">
        <v>71</v>
      </c>
      <c r="B307" s="706">
        <v>100.8</v>
      </c>
      <c r="C307" s="706">
        <v>105.7</v>
      </c>
      <c r="D307" s="706">
        <v>110.6</v>
      </c>
      <c r="E307" s="706">
        <v>115.5</v>
      </c>
      <c r="F307" s="706">
        <v>120.4</v>
      </c>
      <c r="G307" s="706">
        <v>125.2</v>
      </c>
      <c r="H307" s="706">
        <v>130.1</v>
      </c>
      <c r="I307" s="706">
        <v>99.4</v>
      </c>
      <c r="J307" s="706">
        <v>104.5</v>
      </c>
      <c r="K307" s="706">
        <v>109.6</v>
      </c>
      <c r="L307" s="706">
        <v>114.6</v>
      </c>
      <c r="M307" s="706">
        <v>119.7</v>
      </c>
      <c r="N307" s="706">
        <v>124.8</v>
      </c>
      <c r="O307" s="706">
        <v>129.9</v>
      </c>
    </row>
    <row r="308" spans="1:15">
      <c r="A308" s="728">
        <v>72</v>
      </c>
      <c r="B308" s="706">
        <v>101.2</v>
      </c>
      <c r="C308" s="706">
        <v>106.1</v>
      </c>
      <c r="D308" s="706">
        <v>111</v>
      </c>
      <c r="E308" s="706">
        <v>116</v>
      </c>
      <c r="F308" s="706">
        <v>120.9</v>
      </c>
      <c r="G308" s="706">
        <v>125.8</v>
      </c>
      <c r="H308" s="706">
        <v>130.69999999999999</v>
      </c>
      <c r="I308" s="706">
        <v>99.8</v>
      </c>
      <c r="J308" s="706">
        <v>104.9</v>
      </c>
      <c r="K308" s="706">
        <v>110</v>
      </c>
      <c r="L308" s="706">
        <v>115.1</v>
      </c>
      <c r="M308" s="706">
        <v>120.2</v>
      </c>
      <c r="N308" s="706">
        <v>125.4</v>
      </c>
      <c r="O308" s="706">
        <v>130.5</v>
      </c>
    </row>
    <row r="309" spans="1:15">
      <c r="A309" s="728">
        <v>73</v>
      </c>
      <c r="B309" s="706">
        <v>101.6</v>
      </c>
      <c r="C309" s="706">
        <v>106.5</v>
      </c>
      <c r="D309" s="706">
        <v>111.5</v>
      </c>
      <c r="E309" s="706">
        <v>116.4</v>
      </c>
      <c r="F309" s="706">
        <v>121.4</v>
      </c>
      <c r="G309" s="706">
        <v>126.4</v>
      </c>
      <c r="H309" s="706">
        <v>131.30000000000001</v>
      </c>
      <c r="I309" s="706">
        <v>100.2</v>
      </c>
      <c r="J309" s="706">
        <v>105.3</v>
      </c>
      <c r="K309" s="706">
        <v>110.5</v>
      </c>
      <c r="L309" s="706">
        <v>115.6</v>
      </c>
      <c r="M309" s="706">
        <v>120.8</v>
      </c>
      <c r="N309" s="706">
        <v>125.9</v>
      </c>
      <c r="O309" s="706">
        <v>131.1</v>
      </c>
    </row>
    <row r="310" spans="1:15">
      <c r="A310" s="728">
        <v>74</v>
      </c>
      <c r="B310" s="706">
        <v>102</v>
      </c>
      <c r="C310" s="706">
        <v>107</v>
      </c>
      <c r="D310" s="706">
        <v>111.9</v>
      </c>
      <c r="E310" s="706">
        <v>116.9</v>
      </c>
      <c r="F310" s="706">
        <v>121.9</v>
      </c>
      <c r="G310" s="706">
        <v>126.9</v>
      </c>
      <c r="H310" s="706">
        <v>131.9</v>
      </c>
      <c r="I310" s="706">
        <v>100.5</v>
      </c>
      <c r="J310" s="706">
        <v>105.7</v>
      </c>
      <c r="K310" s="706">
        <v>110.9</v>
      </c>
      <c r="L310" s="706">
        <v>116.1</v>
      </c>
      <c r="M310" s="706">
        <v>121.3</v>
      </c>
      <c r="N310" s="706">
        <v>126.4</v>
      </c>
      <c r="O310" s="706">
        <v>131.6</v>
      </c>
    </row>
    <row r="311" spans="1:15">
      <c r="A311" s="728">
        <v>75</v>
      </c>
      <c r="B311" s="706">
        <v>102.4</v>
      </c>
      <c r="C311" s="706">
        <v>107.4</v>
      </c>
      <c r="D311" s="706">
        <v>112.4</v>
      </c>
      <c r="E311" s="706">
        <v>117.4</v>
      </c>
      <c r="F311" s="706">
        <v>122.4</v>
      </c>
      <c r="G311" s="706">
        <v>127.5</v>
      </c>
      <c r="H311" s="706">
        <v>132.5</v>
      </c>
      <c r="I311" s="706">
        <v>100.9</v>
      </c>
      <c r="J311" s="706">
        <v>106.1</v>
      </c>
      <c r="K311" s="706">
        <v>111.3</v>
      </c>
      <c r="L311" s="706">
        <v>116.6</v>
      </c>
      <c r="M311" s="706">
        <v>121.8</v>
      </c>
      <c r="N311" s="706">
        <v>127</v>
      </c>
      <c r="O311" s="706">
        <v>132.19999999999999</v>
      </c>
    </row>
    <row r="312" spans="1:15">
      <c r="A312" s="728">
        <v>76</v>
      </c>
      <c r="B312" s="706">
        <v>102.8</v>
      </c>
      <c r="C312" s="706">
        <v>107.8</v>
      </c>
      <c r="D312" s="706">
        <v>112.9</v>
      </c>
      <c r="E312" s="706">
        <v>117.9</v>
      </c>
      <c r="F312" s="706">
        <v>123</v>
      </c>
      <c r="G312" s="706">
        <v>128</v>
      </c>
      <c r="H312" s="706">
        <v>133</v>
      </c>
      <c r="I312" s="706">
        <v>101.3</v>
      </c>
      <c r="J312" s="706">
        <v>106.6</v>
      </c>
      <c r="K312" s="706">
        <v>111.8</v>
      </c>
      <c r="L312" s="706">
        <v>117</v>
      </c>
      <c r="M312" s="706">
        <v>122.3</v>
      </c>
      <c r="N312" s="706">
        <v>127.5</v>
      </c>
      <c r="O312" s="706">
        <v>132.69999999999999</v>
      </c>
    </row>
    <row r="313" spans="1:15">
      <c r="A313" s="728">
        <v>77</v>
      </c>
      <c r="B313" s="706">
        <v>103.2</v>
      </c>
      <c r="C313" s="706">
        <v>108.2</v>
      </c>
      <c r="D313" s="706">
        <v>113.3</v>
      </c>
      <c r="E313" s="706">
        <v>118.4</v>
      </c>
      <c r="F313" s="706">
        <v>123.5</v>
      </c>
      <c r="G313" s="706">
        <v>128.5</v>
      </c>
      <c r="H313" s="706">
        <v>133.6</v>
      </c>
      <c r="I313" s="706">
        <v>101.7</v>
      </c>
      <c r="J313" s="706">
        <v>107</v>
      </c>
      <c r="K313" s="706">
        <v>112.2</v>
      </c>
      <c r="L313" s="706">
        <v>117.5</v>
      </c>
      <c r="M313" s="706">
        <v>122.8</v>
      </c>
      <c r="N313" s="706">
        <v>128</v>
      </c>
      <c r="O313" s="706">
        <v>133.30000000000001</v>
      </c>
    </row>
    <row r="314" spans="1:15">
      <c r="A314" s="728">
        <v>78</v>
      </c>
      <c r="B314" s="706">
        <v>103.6</v>
      </c>
      <c r="C314" s="706">
        <v>108.7</v>
      </c>
      <c r="D314" s="706">
        <v>113.8</v>
      </c>
      <c r="E314" s="706">
        <v>118.9</v>
      </c>
      <c r="F314" s="706">
        <v>124</v>
      </c>
      <c r="G314" s="706">
        <v>129.1</v>
      </c>
      <c r="H314" s="706">
        <v>134.19999999999999</v>
      </c>
      <c r="I314" s="706">
        <v>102.1</v>
      </c>
      <c r="J314" s="706">
        <v>107.4</v>
      </c>
      <c r="K314" s="706">
        <v>112.7</v>
      </c>
      <c r="L314" s="706">
        <v>118</v>
      </c>
      <c r="M314" s="706">
        <v>123.3</v>
      </c>
      <c r="N314" s="706">
        <v>128.6</v>
      </c>
      <c r="O314" s="706">
        <v>133.9</v>
      </c>
    </row>
    <row r="315" spans="1:15">
      <c r="A315" s="728">
        <v>79</v>
      </c>
      <c r="B315" s="706">
        <v>103.9</v>
      </c>
      <c r="C315" s="706">
        <v>109.1</v>
      </c>
      <c r="D315" s="706">
        <v>114.2</v>
      </c>
      <c r="E315" s="706">
        <v>119.4</v>
      </c>
      <c r="F315" s="706">
        <v>124.5</v>
      </c>
      <c r="G315" s="706">
        <v>129.6</v>
      </c>
      <c r="H315" s="706">
        <v>134.80000000000001</v>
      </c>
      <c r="I315" s="706">
        <v>102.5</v>
      </c>
      <c r="J315" s="706">
        <v>107.8</v>
      </c>
      <c r="K315" s="706">
        <v>113.1</v>
      </c>
      <c r="L315" s="706">
        <v>118.4</v>
      </c>
      <c r="M315" s="706">
        <v>123.8</v>
      </c>
      <c r="N315" s="706">
        <v>129.1</v>
      </c>
      <c r="O315" s="706">
        <v>134.4</v>
      </c>
    </row>
    <row r="316" spans="1:15">
      <c r="A316" s="728">
        <v>80</v>
      </c>
      <c r="B316" s="706">
        <v>104.3</v>
      </c>
      <c r="C316" s="706">
        <v>109.5</v>
      </c>
      <c r="D316" s="706">
        <v>114.7</v>
      </c>
      <c r="E316" s="706">
        <v>119.8</v>
      </c>
      <c r="F316" s="706">
        <v>125</v>
      </c>
      <c r="G316" s="706">
        <v>130.19999999999999</v>
      </c>
      <c r="H316" s="706">
        <v>135.30000000000001</v>
      </c>
      <c r="I316" s="706">
        <v>102.9</v>
      </c>
      <c r="J316" s="706">
        <v>108.2</v>
      </c>
      <c r="K316" s="706">
        <v>113.6</v>
      </c>
      <c r="L316" s="706">
        <v>118.9</v>
      </c>
      <c r="M316" s="706">
        <v>124.3</v>
      </c>
      <c r="N316" s="706">
        <v>129.6</v>
      </c>
      <c r="O316" s="706">
        <v>135</v>
      </c>
    </row>
    <row r="317" spans="1:15">
      <c r="A317" s="728">
        <v>81</v>
      </c>
      <c r="B317" s="706">
        <v>104.7</v>
      </c>
      <c r="C317" s="706">
        <v>109.9</v>
      </c>
      <c r="D317" s="706">
        <v>115.1</v>
      </c>
      <c r="E317" s="706">
        <v>120.3</v>
      </c>
      <c r="F317" s="706">
        <v>125.5</v>
      </c>
      <c r="G317" s="706">
        <v>130.69999999999999</v>
      </c>
      <c r="H317" s="706">
        <v>135.9</v>
      </c>
      <c r="I317" s="706">
        <v>103.2</v>
      </c>
      <c r="J317" s="706">
        <v>108.6</v>
      </c>
      <c r="K317" s="706">
        <v>114</v>
      </c>
      <c r="L317" s="706">
        <v>119.4</v>
      </c>
      <c r="M317" s="706">
        <v>124.8</v>
      </c>
      <c r="N317" s="706">
        <v>130.19999999999999</v>
      </c>
      <c r="O317" s="706">
        <v>135.5</v>
      </c>
    </row>
    <row r="318" spans="1:15">
      <c r="A318" s="728">
        <v>82</v>
      </c>
      <c r="B318" s="706">
        <v>105.1</v>
      </c>
      <c r="C318" s="706">
        <v>110.3</v>
      </c>
      <c r="D318" s="706">
        <v>115.6</v>
      </c>
      <c r="E318" s="706">
        <v>120.8</v>
      </c>
      <c r="F318" s="706">
        <v>126</v>
      </c>
      <c r="G318" s="706">
        <v>131.19999999999999</v>
      </c>
      <c r="H318" s="706">
        <v>136.5</v>
      </c>
      <c r="I318" s="706">
        <v>103.6</v>
      </c>
      <c r="J318" s="706">
        <v>109</v>
      </c>
      <c r="K318" s="706">
        <v>114.5</v>
      </c>
      <c r="L318" s="706">
        <v>119.9</v>
      </c>
      <c r="M318" s="706">
        <v>125.3</v>
      </c>
      <c r="N318" s="706">
        <v>130.69999999999999</v>
      </c>
      <c r="O318" s="706">
        <v>136.1</v>
      </c>
    </row>
    <row r="319" spans="1:15">
      <c r="A319" s="728">
        <v>83</v>
      </c>
      <c r="B319" s="706">
        <v>105.5</v>
      </c>
      <c r="C319" s="706">
        <v>110.8</v>
      </c>
      <c r="D319" s="706">
        <v>116</v>
      </c>
      <c r="E319" s="706">
        <v>121.3</v>
      </c>
      <c r="F319" s="706">
        <v>126.5</v>
      </c>
      <c r="G319" s="706">
        <v>131.80000000000001</v>
      </c>
      <c r="H319" s="706">
        <v>137</v>
      </c>
      <c r="I319" s="706">
        <v>104</v>
      </c>
      <c r="J319" s="706">
        <v>109.5</v>
      </c>
      <c r="K319" s="706">
        <v>114.9</v>
      </c>
      <c r="L319" s="706">
        <v>120.3</v>
      </c>
      <c r="M319" s="706">
        <v>125.8</v>
      </c>
      <c r="N319" s="706">
        <v>131.19999999999999</v>
      </c>
      <c r="O319" s="706">
        <v>136.69999999999999</v>
      </c>
    </row>
    <row r="320" spans="1:15">
      <c r="A320" s="728">
        <v>84</v>
      </c>
      <c r="B320" s="706">
        <v>105.9</v>
      </c>
      <c r="C320" s="706">
        <v>111.2</v>
      </c>
      <c r="D320" s="706">
        <v>116.4</v>
      </c>
      <c r="E320" s="706">
        <v>121.7</v>
      </c>
      <c r="F320" s="706">
        <v>127</v>
      </c>
      <c r="G320" s="706">
        <v>132.30000000000001</v>
      </c>
      <c r="H320" s="706">
        <v>137.6</v>
      </c>
      <c r="I320" s="706">
        <v>104.4</v>
      </c>
      <c r="J320" s="706">
        <v>109.9</v>
      </c>
      <c r="K320" s="706">
        <v>115.3</v>
      </c>
      <c r="L320" s="706">
        <v>120.8</v>
      </c>
      <c r="M320" s="706">
        <v>126.3</v>
      </c>
      <c r="N320" s="706">
        <v>131.69999999999999</v>
      </c>
      <c r="O320" s="706">
        <v>137.19999999999999</v>
      </c>
    </row>
    <row r="321" spans="1:15">
      <c r="A321" s="728">
        <v>85</v>
      </c>
      <c r="B321" s="706">
        <v>106.3</v>
      </c>
      <c r="C321" s="706">
        <v>111.6</v>
      </c>
      <c r="D321" s="706">
        <v>116.9</v>
      </c>
      <c r="E321" s="706">
        <v>122.2</v>
      </c>
      <c r="F321" s="706">
        <v>127.5</v>
      </c>
      <c r="G321" s="706">
        <v>132.80000000000001</v>
      </c>
      <c r="H321" s="706">
        <v>138.19999999999999</v>
      </c>
      <c r="I321" s="706">
        <v>104.8</v>
      </c>
      <c r="J321" s="706">
        <v>110.3</v>
      </c>
      <c r="K321" s="706">
        <v>115.8</v>
      </c>
      <c r="L321" s="706">
        <v>121.3</v>
      </c>
      <c r="M321" s="706">
        <v>126.8</v>
      </c>
      <c r="N321" s="706">
        <v>132.30000000000001</v>
      </c>
      <c r="O321" s="706">
        <v>137.80000000000001</v>
      </c>
    </row>
    <row r="322" spans="1:15">
      <c r="A322" s="729">
        <v>86</v>
      </c>
      <c r="B322" s="707">
        <v>106.6</v>
      </c>
      <c r="C322" s="707">
        <v>112</v>
      </c>
      <c r="D322" s="707">
        <v>117.3</v>
      </c>
      <c r="E322" s="707">
        <v>122.7</v>
      </c>
      <c r="F322" s="707">
        <v>128</v>
      </c>
      <c r="G322" s="707">
        <v>133.4</v>
      </c>
      <c r="H322" s="707">
        <v>138.69999999999999</v>
      </c>
      <c r="I322" s="707">
        <v>105.2</v>
      </c>
      <c r="J322" s="707">
        <v>110.7</v>
      </c>
      <c r="K322" s="707">
        <v>116.2</v>
      </c>
      <c r="L322" s="707">
        <v>121.8</v>
      </c>
      <c r="M322" s="707">
        <v>127.3</v>
      </c>
      <c r="N322" s="707">
        <v>132.80000000000001</v>
      </c>
      <c r="O322" s="707">
        <v>138.30000000000001</v>
      </c>
    </row>
    <row r="323" spans="1:15">
      <c r="A323" s="729">
        <v>87</v>
      </c>
      <c r="B323" s="240">
        <v>107</v>
      </c>
      <c r="C323" s="240">
        <v>112.4</v>
      </c>
      <c r="D323" s="240">
        <v>117.8</v>
      </c>
      <c r="E323" s="240">
        <v>123.1</v>
      </c>
      <c r="F323" s="240">
        <v>128.5</v>
      </c>
      <c r="G323" s="240">
        <v>133.9</v>
      </c>
      <c r="H323" s="240">
        <v>139.30000000000001</v>
      </c>
      <c r="I323" s="709">
        <v>105.6</v>
      </c>
      <c r="J323" s="706">
        <v>111.1</v>
      </c>
      <c r="K323" s="706">
        <v>116.7</v>
      </c>
      <c r="L323" s="706">
        <v>122.2</v>
      </c>
      <c r="M323" s="706">
        <v>127.8</v>
      </c>
      <c r="N323" s="706">
        <v>133.30000000000001</v>
      </c>
      <c r="O323" s="706">
        <v>138.9</v>
      </c>
    </row>
    <row r="324" spans="1:15">
      <c r="A324" s="729">
        <v>88</v>
      </c>
      <c r="B324" s="240">
        <v>107.4</v>
      </c>
      <c r="C324" s="240">
        <v>112.8</v>
      </c>
      <c r="D324" s="240">
        <v>118.2</v>
      </c>
      <c r="E324" s="240">
        <v>123.6</v>
      </c>
      <c r="F324" s="240">
        <v>129</v>
      </c>
      <c r="G324" s="240">
        <v>134.4</v>
      </c>
      <c r="H324" s="240">
        <v>139.80000000000001</v>
      </c>
      <c r="I324" s="709">
        <v>106</v>
      </c>
      <c r="J324" s="706">
        <v>111.6</v>
      </c>
      <c r="K324" s="706">
        <v>117.1</v>
      </c>
      <c r="L324" s="706">
        <v>122.7</v>
      </c>
      <c r="M324" s="706">
        <v>128.30000000000001</v>
      </c>
      <c r="N324" s="706">
        <v>133.9</v>
      </c>
      <c r="O324" s="706">
        <v>139.4</v>
      </c>
    </row>
    <row r="325" spans="1:15">
      <c r="A325" s="729">
        <v>89</v>
      </c>
      <c r="B325" s="240">
        <v>107.8</v>
      </c>
      <c r="C325" s="240">
        <v>113.2</v>
      </c>
      <c r="D325" s="240">
        <v>118.6</v>
      </c>
      <c r="E325" s="240">
        <v>124.1</v>
      </c>
      <c r="F325" s="240">
        <v>129.5</v>
      </c>
      <c r="G325" s="240">
        <v>135.9</v>
      </c>
      <c r="H325" s="240">
        <v>140.4</v>
      </c>
      <c r="I325" s="709">
        <v>106.4</v>
      </c>
      <c r="J325" s="706">
        <v>112</v>
      </c>
      <c r="K325" s="706">
        <v>117.6</v>
      </c>
      <c r="L325" s="706">
        <v>123.2</v>
      </c>
      <c r="M325" s="706">
        <v>128.80000000000001</v>
      </c>
      <c r="N325" s="706">
        <v>134.4</v>
      </c>
      <c r="O325" s="706">
        <v>140</v>
      </c>
    </row>
    <row r="326" spans="1:15">
      <c r="A326" s="729">
        <v>90</v>
      </c>
      <c r="B326" s="240">
        <v>108.1</v>
      </c>
      <c r="C326" s="240">
        <v>113.6</v>
      </c>
      <c r="D326" s="240">
        <v>119.1</v>
      </c>
      <c r="E326" s="240">
        <v>125.5</v>
      </c>
      <c r="F326" s="240">
        <v>130</v>
      </c>
      <c r="G326" s="240">
        <v>136.5</v>
      </c>
      <c r="H326" s="240">
        <v>140.9</v>
      </c>
      <c r="I326" s="709">
        <v>106.8</v>
      </c>
      <c r="J326" s="706">
        <v>112.4</v>
      </c>
      <c r="K326" s="706">
        <v>118</v>
      </c>
      <c r="L326" s="706">
        <v>123.7</v>
      </c>
      <c r="M326" s="706">
        <v>129.30000000000001</v>
      </c>
      <c r="N326" s="706">
        <v>134.9</v>
      </c>
      <c r="O326" s="706">
        <v>140.6</v>
      </c>
    </row>
    <row r="327" spans="1:15">
      <c r="A327" s="728">
        <v>91</v>
      </c>
      <c r="B327" s="706">
        <v>108.5</v>
      </c>
      <c r="C327" s="706">
        <v>114</v>
      </c>
      <c r="D327" s="706">
        <v>119.5</v>
      </c>
      <c r="E327" s="706">
        <v>125</v>
      </c>
      <c r="F327" s="706">
        <v>130.5</v>
      </c>
      <c r="G327" s="706">
        <v>136</v>
      </c>
      <c r="H327" s="706">
        <v>141.5</v>
      </c>
      <c r="I327" s="706">
        <v>107.2</v>
      </c>
      <c r="J327" s="706">
        <v>112.8</v>
      </c>
      <c r="K327" s="706">
        <v>118.5</v>
      </c>
      <c r="L327" s="706">
        <v>124.1</v>
      </c>
      <c r="M327" s="706">
        <v>129.80000000000001</v>
      </c>
      <c r="N327" s="706">
        <v>135.5</v>
      </c>
      <c r="O327" s="706">
        <v>141.1</v>
      </c>
    </row>
    <row r="328" spans="1:15">
      <c r="A328" s="728">
        <v>92</v>
      </c>
      <c r="B328" s="706">
        <v>108.9</v>
      </c>
      <c r="C328" s="706">
        <v>114.4</v>
      </c>
      <c r="D328" s="706">
        <v>119.9</v>
      </c>
      <c r="E328" s="706">
        <v>125.5</v>
      </c>
      <c r="F328" s="706">
        <v>131</v>
      </c>
      <c r="G328" s="706">
        <v>136.5</v>
      </c>
      <c r="H328" s="706">
        <v>142</v>
      </c>
      <c r="I328" s="706">
        <v>107.6</v>
      </c>
      <c r="J328" s="706">
        <v>113.2</v>
      </c>
      <c r="K328" s="706">
        <v>118.9</v>
      </c>
      <c r="L328" s="706">
        <v>124.6</v>
      </c>
      <c r="M328" s="706">
        <v>130.30000000000001</v>
      </c>
      <c r="N328" s="706">
        <v>136</v>
      </c>
      <c r="O328" s="706">
        <v>141.69999999999999</v>
      </c>
    </row>
    <row r="329" spans="1:15">
      <c r="A329" s="728">
        <v>93</v>
      </c>
      <c r="B329" s="706">
        <v>109.2</v>
      </c>
      <c r="C329" s="706">
        <v>114.8</v>
      </c>
      <c r="D329" s="706">
        <v>120.4</v>
      </c>
      <c r="E329" s="706">
        <v>125.9</v>
      </c>
      <c r="F329" s="706">
        <v>131.5</v>
      </c>
      <c r="G329" s="706">
        <v>137</v>
      </c>
      <c r="H329" s="706">
        <v>142.6</v>
      </c>
      <c r="I329" s="706">
        <v>108</v>
      </c>
      <c r="J329" s="706">
        <v>113.7</v>
      </c>
      <c r="K329" s="706">
        <v>119.4</v>
      </c>
      <c r="L329" s="706">
        <v>125.1</v>
      </c>
      <c r="M329" s="706">
        <v>130.80000000000001</v>
      </c>
      <c r="N329" s="706">
        <v>136.5</v>
      </c>
      <c r="O329" s="706">
        <v>142.30000000000001</v>
      </c>
    </row>
    <row r="330" spans="1:15">
      <c r="A330" s="728">
        <v>94</v>
      </c>
      <c r="B330" s="706">
        <v>109.6</v>
      </c>
      <c r="C330" s="706">
        <v>115.2</v>
      </c>
      <c r="D330" s="706">
        <v>120.8</v>
      </c>
      <c r="E330" s="706">
        <v>126.4</v>
      </c>
      <c r="F330" s="706">
        <v>132</v>
      </c>
      <c r="G330" s="706">
        <v>137.5</v>
      </c>
      <c r="H330" s="706">
        <v>143.1</v>
      </c>
      <c r="I330" s="706">
        <v>108.4</v>
      </c>
      <c r="J330" s="706">
        <v>114.1</v>
      </c>
      <c r="K330" s="706">
        <v>119.8</v>
      </c>
      <c r="L330" s="706">
        <v>125.6</v>
      </c>
      <c r="M330" s="706">
        <v>131.30000000000001</v>
      </c>
      <c r="N330" s="706">
        <v>137.1</v>
      </c>
      <c r="O330" s="706">
        <v>142.80000000000001</v>
      </c>
    </row>
    <row r="331" spans="1:15">
      <c r="A331" s="728">
        <v>95</v>
      </c>
      <c r="B331" s="706">
        <v>110</v>
      </c>
      <c r="C331" s="706">
        <v>115.6</v>
      </c>
      <c r="D331" s="706">
        <v>121.2</v>
      </c>
      <c r="E331" s="706">
        <v>126.8</v>
      </c>
      <c r="F331" s="706">
        <v>132.4</v>
      </c>
      <c r="G331" s="706">
        <v>138.1</v>
      </c>
      <c r="H331" s="706">
        <v>143.69999999999999</v>
      </c>
      <c r="I331" s="706">
        <v>108.8</v>
      </c>
      <c r="J331" s="706">
        <v>114.5</v>
      </c>
      <c r="K331" s="706">
        <v>120.3</v>
      </c>
      <c r="L331" s="706">
        <v>126.1</v>
      </c>
      <c r="M331" s="706">
        <v>131.80000000000001</v>
      </c>
      <c r="N331" s="706">
        <v>137.6</v>
      </c>
      <c r="O331" s="706">
        <v>143.4</v>
      </c>
    </row>
    <row r="332" spans="1:15">
      <c r="A332" s="728">
        <v>96</v>
      </c>
      <c r="B332" s="706">
        <v>110.3</v>
      </c>
      <c r="C332" s="706">
        <v>116</v>
      </c>
      <c r="D332" s="706">
        <v>121.6</v>
      </c>
      <c r="E332" s="706">
        <v>127.3</v>
      </c>
      <c r="F332" s="706">
        <v>132.9</v>
      </c>
      <c r="G332" s="706">
        <v>138.6</v>
      </c>
      <c r="H332" s="706">
        <v>144.19999999999999</v>
      </c>
      <c r="I332" s="706">
        <v>109.2</v>
      </c>
      <c r="J332" s="706">
        <v>115</v>
      </c>
      <c r="K332" s="706">
        <v>120.8</v>
      </c>
      <c r="L332" s="706">
        <v>126.6</v>
      </c>
      <c r="M332" s="706">
        <v>132.4</v>
      </c>
      <c r="N332" s="706">
        <v>138.19999999999999</v>
      </c>
      <c r="O332" s="706">
        <v>143.9</v>
      </c>
    </row>
    <row r="333" spans="1:15">
      <c r="A333" s="728">
        <v>97</v>
      </c>
      <c r="B333" s="706">
        <v>110.7</v>
      </c>
      <c r="C333" s="706">
        <v>116.4</v>
      </c>
      <c r="D333" s="706">
        <v>122</v>
      </c>
      <c r="E333" s="706">
        <v>127.7</v>
      </c>
      <c r="F333" s="706">
        <v>133.4</v>
      </c>
      <c r="G333" s="706">
        <v>139.1</v>
      </c>
      <c r="H333" s="706">
        <v>144.69999999999999</v>
      </c>
      <c r="I333" s="706">
        <v>109.6</v>
      </c>
      <c r="J333" s="706">
        <v>115.4</v>
      </c>
      <c r="K333" s="706">
        <v>121.2</v>
      </c>
      <c r="L333" s="706">
        <v>127</v>
      </c>
      <c r="M333" s="706">
        <v>132.9</v>
      </c>
      <c r="N333" s="706">
        <v>138.69999999999999</v>
      </c>
      <c r="O333" s="706">
        <v>144.5</v>
      </c>
    </row>
    <row r="334" spans="1:15">
      <c r="A334" s="728">
        <v>98</v>
      </c>
      <c r="B334" s="706">
        <v>111</v>
      </c>
      <c r="C334" s="706">
        <v>116.7</v>
      </c>
      <c r="D334" s="706">
        <v>122.5</v>
      </c>
      <c r="E334" s="706">
        <v>128.19999999999999</v>
      </c>
      <c r="F334" s="706">
        <v>133.9</v>
      </c>
      <c r="G334" s="706">
        <v>139.6</v>
      </c>
      <c r="H334" s="706">
        <v>145.30000000000001</v>
      </c>
      <c r="I334" s="706">
        <v>110</v>
      </c>
      <c r="J334" s="706">
        <v>115.8</v>
      </c>
      <c r="K334" s="706">
        <v>121.7</v>
      </c>
      <c r="L334" s="706">
        <v>127.5</v>
      </c>
      <c r="M334" s="706">
        <v>133.4</v>
      </c>
      <c r="N334" s="706">
        <v>139.19999999999999</v>
      </c>
      <c r="O334" s="706">
        <v>145.1</v>
      </c>
    </row>
    <row r="335" spans="1:15">
      <c r="A335" s="728">
        <v>99</v>
      </c>
      <c r="B335" s="706">
        <v>111.4</v>
      </c>
      <c r="C335" s="706">
        <v>117.1</v>
      </c>
      <c r="D335" s="706">
        <v>122.9</v>
      </c>
      <c r="E335" s="706">
        <v>128.6</v>
      </c>
      <c r="F335" s="706">
        <v>134.30000000000001</v>
      </c>
      <c r="G335" s="706">
        <v>140.1</v>
      </c>
      <c r="H335" s="706">
        <v>145.80000000000001</v>
      </c>
      <c r="I335" s="706">
        <v>110.4</v>
      </c>
      <c r="J335" s="706">
        <v>116.3</v>
      </c>
      <c r="K335" s="706">
        <v>122.1</v>
      </c>
      <c r="L335" s="706">
        <v>128</v>
      </c>
      <c r="M335" s="706">
        <v>133.9</v>
      </c>
      <c r="N335" s="706">
        <v>139.80000000000001</v>
      </c>
      <c r="O335" s="706">
        <v>145.69999999999999</v>
      </c>
    </row>
    <row r="336" spans="1:15">
      <c r="A336" s="738">
        <v>100</v>
      </c>
      <c r="B336" s="706">
        <v>111.7</v>
      </c>
      <c r="C336" s="706">
        <v>117.5</v>
      </c>
      <c r="D336" s="706">
        <v>123.3</v>
      </c>
      <c r="E336" s="706">
        <v>129</v>
      </c>
      <c r="F336" s="706">
        <v>134.80000000000001</v>
      </c>
      <c r="G336" s="706">
        <v>140.6</v>
      </c>
      <c r="H336" s="706">
        <v>146.4</v>
      </c>
      <c r="I336" s="706">
        <v>110.8</v>
      </c>
      <c r="J336" s="706">
        <v>116.7</v>
      </c>
      <c r="K336" s="706">
        <v>122.6</v>
      </c>
      <c r="L336" s="706">
        <v>128.5</v>
      </c>
      <c r="M336" s="706">
        <v>134.4</v>
      </c>
      <c r="N336" s="706">
        <v>140.30000000000001</v>
      </c>
      <c r="O336" s="706">
        <v>146.19999999999999</v>
      </c>
    </row>
    <row r="337" spans="1:15">
      <c r="A337" s="738">
        <v>101</v>
      </c>
      <c r="B337" s="706">
        <v>112.1</v>
      </c>
      <c r="C337" s="706">
        <v>117.9</v>
      </c>
      <c r="D337" s="706">
        <v>123.7</v>
      </c>
      <c r="E337" s="706">
        <v>129.5</v>
      </c>
      <c r="F337" s="706">
        <v>135.30000000000001</v>
      </c>
      <c r="G337" s="706">
        <v>141.1</v>
      </c>
      <c r="H337" s="706">
        <v>146.9</v>
      </c>
      <c r="I337" s="706">
        <v>111.2</v>
      </c>
      <c r="J337" s="706">
        <v>117.1</v>
      </c>
      <c r="K337" s="706">
        <v>123.1</v>
      </c>
      <c r="L337" s="706">
        <v>129</v>
      </c>
      <c r="M337" s="706">
        <v>134.9</v>
      </c>
      <c r="N337" s="706">
        <v>140.9</v>
      </c>
      <c r="O337" s="706">
        <v>146.80000000000001</v>
      </c>
    </row>
    <row r="338" spans="1:15">
      <c r="A338" s="738">
        <v>102</v>
      </c>
      <c r="B338" s="706">
        <v>112.4</v>
      </c>
      <c r="C338" s="706">
        <v>118.3</v>
      </c>
      <c r="D338" s="706">
        <v>124.1</v>
      </c>
      <c r="E338" s="706">
        <v>129.9</v>
      </c>
      <c r="F338" s="706">
        <v>135.80000000000001</v>
      </c>
      <c r="G338" s="706">
        <v>141.6</v>
      </c>
      <c r="H338" s="706">
        <v>147.4</v>
      </c>
      <c r="I338" s="706">
        <v>111.6</v>
      </c>
      <c r="J338" s="706">
        <v>117.6</v>
      </c>
      <c r="K338" s="706">
        <v>123.5</v>
      </c>
      <c r="L338" s="706">
        <v>129.5</v>
      </c>
      <c r="M338" s="706">
        <v>135.5</v>
      </c>
      <c r="N338" s="706">
        <v>141.4</v>
      </c>
      <c r="O338" s="706">
        <v>147.4</v>
      </c>
    </row>
    <row r="339" spans="1:15">
      <c r="A339" s="738">
        <v>103</v>
      </c>
      <c r="B339" s="706">
        <v>112.8</v>
      </c>
      <c r="C339" s="706">
        <v>118.7</v>
      </c>
      <c r="D339" s="706">
        <v>124.5</v>
      </c>
      <c r="E339" s="706">
        <v>130.4</v>
      </c>
      <c r="F339" s="706">
        <v>136.19999999999999</v>
      </c>
      <c r="G339" s="706">
        <v>142.1</v>
      </c>
      <c r="H339" s="706">
        <v>148</v>
      </c>
      <c r="I339" s="706">
        <v>112</v>
      </c>
      <c r="J339" s="706">
        <v>118</v>
      </c>
      <c r="K339" s="706">
        <v>124</v>
      </c>
      <c r="L339" s="706">
        <v>130</v>
      </c>
      <c r="M339" s="706">
        <v>136</v>
      </c>
      <c r="N339" s="706">
        <v>142</v>
      </c>
      <c r="O339" s="706">
        <v>147.9</v>
      </c>
    </row>
    <row r="340" spans="1:15">
      <c r="A340" s="738">
        <v>104</v>
      </c>
      <c r="B340" s="706">
        <v>113.1</v>
      </c>
      <c r="C340" s="706">
        <v>119</v>
      </c>
      <c r="D340" s="706">
        <v>124.9</v>
      </c>
      <c r="E340" s="706">
        <v>130.80000000000001</v>
      </c>
      <c r="F340" s="706">
        <v>136.69999999999999</v>
      </c>
      <c r="G340" s="706">
        <v>142.6</v>
      </c>
      <c r="H340" s="706">
        <v>148.5</v>
      </c>
      <c r="I340" s="706">
        <v>112.5</v>
      </c>
      <c r="J340" s="706">
        <v>118.5</v>
      </c>
      <c r="K340" s="706">
        <v>124.5</v>
      </c>
      <c r="L340" s="706">
        <v>130.5</v>
      </c>
      <c r="M340" s="706">
        <v>136.5</v>
      </c>
      <c r="N340" s="706">
        <v>142.5</v>
      </c>
      <c r="O340" s="706">
        <v>148.5</v>
      </c>
    </row>
    <row r="341" spans="1:15">
      <c r="A341" s="738">
        <v>105</v>
      </c>
      <c r="B341" s="706">
        <v>113.5</v>
      </c>
      <c r="C341" s="706">
        <v>119.4</v>
      </c>
      <c r="D341" s="706">
        <v>125.3</v>
      </c>
      <c r="E341" s="706">
        <v>131.30000000000001</v>
      </c>
      <c r="F341" s="706">
        <v>137.19999999999999</v>
      </c>
      <c r="G341" s="706">
        <v>143.1</v>
      </c>
      <c r="H341" s="706">
        <v>149</v>
      </c>
      <c r="I341" s="706">
        <v>112.9</v>
      </c>
      <c r="J341" s="706">
        <v>118.9</v>
      </c>
      <c r="K341" s="706">
        <v>125</v>
      </c>
      <c r="L341" s="706">
        <v>131</v>
      </c>
      <c r="M341" s="706">
        <v>137</v>
      </c>
      <c r="N341" s="706">
        <v>143.1</v>
      </c>
      <c r="O341" s="706">
        <v>149.1</v>
      </c>
    </row>
    <row r="342" spans="1:15">
      <c r="A342" s="738">
        <v>106</v>
      </c>
      <c r="B342" s="706">
        <v>113.8</v>
      </c>
      <c r="C342" s="706">
        <v>119.8</v>
      </c>
      <c r="D342" s="706">
        <v>125.7</v>
      </c>
      <c r="E342" s="706">
        <v>131.69999999999999</v>
      </c>
      <c r="F342" s="706">
        <v>137.6</v>
      </c>
      <c r="G342" s="706">
        <v>143.6</v>
      </c>
      <c r="H342" s="706">
        <v>149.5</v>
      </c>
      <c r="I342" s="706">
        <v>113.3</v>
      </c>
      <c r="J342" s="706">
        <v>119.4</v>
      </c>
      <c r="K342" s="706">
        <v>125.4</v>
      </c>
      <c r="L342" s="706">
        <v>131.5</v>
      </c>
      <c r="M342" s="706">
        <v>137.5</v>
      </c>
      <c r="N342" s="706">
        <v>143.6</v>
      </c>
      <c r="O342" s="706">
        <v>149.69999999999999</v>
      </c>
    </row>
    <row r="343" spans="1:15">
      <c r="A343" s="738">
        <v>107</v>
      </c>
      <c r="B343" s="706">
        <v>114.2</v>
      </c>
      <c r="C343" s="706">
        <v>120.2</v>
      </c>
      <c r="D343" s="706">
        <v>126.1</v>
      </c>
      <c r="E343" s="706">
        <v>132.1</v>
      </c>
      <c r="F343" s="706">
        <v>138.1</v>
      </c>
      <c r="G343" s="706">
        <v>144.1</v>
      </c>
      <c r="H343" s="706">
        <v>150.1</v>
      </c>
      <c r="I343" s="706">
        <v>113.7</v>
      </c>
      <c r="J343" s="706">
        <v>119.8</v>
      </c>
      <c r="K343" s="706">
        <v>125.9</v>
      </c>
      <c r="L343" s="706">
        <v>132</v>
      </c>
      <c r="M343" s="706">
        <v>138.1</v>
      </c>
      <c r="N343" s="706">
        <v>144.19999999999999</v>
      </c>
      <c r="O343" s="706">
        <v>150.19999999999999</v>
      </c>
    </row>
    <row r="344" spans="1:15">
      <c r="A344" s="738">
        <v>108</v>
      </c>
      <c r="B344" s="706">
        <v>114.5</v>
      </c>
      <c r="C344" s="706">
        <v>120.5</v>
      </c>
      <c r="D344" s="706">
        <v>126.6</v>
      </c>
      <c r="E344" s="706">
        <v>132.6</v>
      </c>
      <c r="F344" s="706">
        <v>138.6</v>
      </c>
      <c r="G344" s="706">
        <v>144.6</v>
      </c>
      <c r="H344" s="706">
        <v>150.6</v>
      </c>
      <c r="I344" s="706">
        <v>114.2</v>
      </c>
      <c r="J344" s="706">
        <v>120.3</v>
      </c>
      <c r="K344" s="706">
        <v>126.4</v>
      </c>
      <c r="L344" s="706">
        <v>132.5</v>
      </c>
      <c r="M344" s="706">
        <v>138.6</v>
      </c>
      <c r="N344" s="706">
        <v>144.69999999999999</v>
      </c>
      <c r="O344" s="706">
        <v>150.80000000000001</v>
      </c>
    </row>
    <row r="345" spans="1:15">
      <c r="A345" s="738">
        <v>109</v>
      </c>
      <c r="B345" s="706">
        <v>114.9</v>
      </c>
      <c r="C345" s="706">
        <v>120.9</v>
      </c>
      <c r="D345" s="706">
        <v>127</v>
      </c>
      <c r="E345" s="706">
        <v>133</v>
      </c>
      <c r="F345" s="706">
        <v>139</v>
      </c>
      <c r="G345" s="706">
        <v>145.1</v>
      </c>
      <c r="H345" s="706">
        <v>151.1</v>
      </c>
      <c r="I345" s="706">
        <v>114.6</v>
      </c>
      <c r="J345" s="706">
        <v>120.7</v>
      </c>
      <c r="K345" s="706">
        <v>126.9</v>
      </c>
      <c r="L345" s="706">
        <v>133</v>
      </c>
      <c r="M345" s="706">
        <v>139.1</v>
      </c>
      <c r="N345" s="706">
        <v>145.30000000000001</v>
      </c>
      <c r="O345" s="706">
        <v>151.4</v>
      </c>
    </row>
    <row r="346" spans="1:15">
      <c r="A346" s="738">
        <v>110</v>
      </c>
      <c r="B346" s="706">
        <v>115.2</v>
      </c>
      <c r="C346" s="706">
        <v>121.3</v>
      </c>
      <c r="D346" s="706">
        <v>127.4</v>
      </c>
      <c r="E346" s="706">
        <v>133.4</v>
      </c>
      <c r="F346" s="706">
        <v>139.5</v>
      </c>
      <c r="G346" s="706">
        <v>145.6</v>
      </c>
      <c r="H346" s="706">
        <v>151.69999999999999</v>
      </c>
      <c r="I346" s="706">
        <v>115</v>
      </c>
      <c r="J346" s="706">
        <v>121.2</v>
      </c>
      <c r="K346" s="706">
        <v>127.3</v>
      </c>
      <c r="L346" s="706">
        <v>133.5</v>
      </c>
      <c r="M346" s="706">
        <v>139.69999999999999</v>
      </c>
      <c r="N346" s="706">
        <v>145.80000000000001</v>
      </c>
      <c r="O346" s="706">
        <v>152</v>
      </c>
    </row>
    <row r="347" spans="1:15">
      <c r="A347" s="739">
        <v>111</v>
      </c>
      <c r="B347" s="707">
        <v>115.6</v>
      </c>
      <c r="C347" s="707">
        <v>121.7</v>
      </c>
      <c r="D347" s="707">
        <v>127.8</v>
      </c>
      <c r="E347" s="707">
        <v>133.9</v>
      </c>
      <c r="F347" s="707">
        <v>140</v>
      </c>
      <c r="G347" s="707">
        <v>146.1</v>
      </c>
      <c r="H347" s="707">
        <v>152.19999999999999</v>
      </c>
      <c r="I347" s="707">
        <v>115.5</v>
      </c>
      <c r="J347" s="707">
        <v>121.6</v>
      </c>
      <c r="K347" s="707">
        <v>127.8</v>
      </c>
      <c r="L347" s="707">
        <v>134</v>
      </c>
      <c r="M347" s="707">
        <v>140.19999999999999</v>
      </c>
      <c r="N347" s="707">
        <v>146.4</v>
      </c>
      <c r="O347" s="707">
        <v>152.6</v>
      </c>
    </row>
    <row r="348" spans="1:15">
      <c r="A348" s="741">
        <v>112</v>
      </c>
      <c r="B348" s="710">
        <v>115.9</v>
      </c>
      <c r="C348" s="710">
        <v>122</v>
      </c>
      <c r="D348" s="710">
        <v>128.19999999999999</v>
      </c>
      <c r="E348" s="710">
        <v>134.30000000000001</v>
      </c>
      <c r="F348" s="710">
        <v>140.4</v>
      </c>
      <c r="G348" s="710">
        <v>146.6</v>
      </c>
      <c r="H348" s="710">
        <v>152.69999999999999</v>
      </c>
      <c r="I348" s="710">
        <v>115.9</v>
      </c>
      <c r="J348" s="710">
        <v>122.1</v>
      </c>
      <c r="K348" s="710">
        <v>128.30000000000001</v>
      </c>
      <c r="L348" s="710">
        <v>134.5</v>
      </c>
      <c r="M348" s="710">
        <v>140.69999999999999</v>
      </c>
      <c r="N348" s="710">
        <v>146.9</v>
      </c>
      <c r="O348" s="710">
        <v>153.1</v>
      </c>
    </row>
    <row r="349" spans="1:15">
      <c r="A349" s="738">
        <v>113</v>
      </c>
      <c r="B349" s="706">
        <v>116.3</v>
      </c>
      <c r="C349" s="706">
        <v>122.4</v>
      </c>
      <c r="D349" s="706">
        <v>128.6</v>
      </c>
      <c r="E349" s="706">
        <v>134.69999999999999</v>
      </c>
      <c r="F349" s="706">
        <v>140.9</v>
      </c>
      <c r="G349" s="706">
        <v>147.1</v>
      </c>
      <c r="H349" s="706">
        <v>153.19999999999999</v>
      </c>
      <c r="I349" s="706">
        <v>116.3</v>
      </c>
      <c r="J349" s="706">
        <v>122.6</v>
      </c>
      <c r="K349" s="706">
        <v>128.80000000000001</v>
      </c>
      <c r="L349" s="706">
        <v>135</v>
      </c>
      <c r="M349" s="706">
        <v>141.30000000000001</v>
      </c>
      <c r="N349" s="706">
        <v>147.5</v>
      </c>
      <c r="O349" s="706">
        <v>153.69999999999999</v>
      </c>
    </row>
    <row r="350" spans="1:15">
      <c r="A350" s="738">
        <v>114</v>
      </c>
      <c r="B350" s="706">
        <v>116.6</v>
      </c>
      <c r="C350" s="706">
        <v>122.8</v>
      </c>
      <c r="D350" s="706">
        <v>129</v>
      </c>
      <c r="E350" s="706">
        <v>135.19999999999999</v>
      </c>
      <c r="F350" s="706">
        <v>141.4</v>
      </c>
      <c r="G350" s="706">
        <v>147.6</v>
      </c>
      <c r="H350" s="706">
        <v>153.80000000000001</v>
      </c>
      <c r="I350" s="706">
        <v>116.8</v>
      </c>
      <c r="J350" s="706">
        <v>123</v>
      </c>
      <c r="K350" s="706">
        <v>129.30000000000001</v>
      </c>
      <c r="L350" s="706">
        <v>135.5</v>
      </c>
      <c r="M350" s="706">
        <v>141.80000000000001</v>
      </c>
      <c r="N350" s="706">
        <v>148.1</v>
      </c>
      <c r="O350" s="706">
        <v>154.30000000000001</v>
      </c>
    </row>
    <row r="351" spans="1:15">
      <c r="A351" s="738">
        <v>115</v>
      </c>
      <c r="B351" s="706">
        <v>116.9</v>
      </c>
      <c r="C351" s="706">
        <v>123.2</v>
      </c>
      <c r="D351" s="706">
        <v>129.4</v>
      </c>
      <c r="E351" s="706">
        <v>135.6</v>
      </c>
      <c r="F351" s="706">
        <v>141.80000000000001</v>
      </c>
      <c r="G351" s="706">
        <v>148.1</v>
      </c>
      <c r="H351" s="706">
        <v>154.30000000000001</v>
      </c>
      <c r="I351" s="706">
        <v>117.2</v>
      </c>
      <c r="J351" s="706">
        <v>123.5</v>
      </c>
      <c r="K351" s="706">
        <v>129.80000000000001</v>
      </c>
      <c r="L351" s="706">
        <v>136.1</v>
      </c>
      <c r="M351" s="706">
        <v>142.30000000000001</v>
      </c>
      <c r="N351" s="706">
        <v>148.6</v>
      </c>
      <c r="O351" s="706">
        <v>154.9</v>
      </c>
    </row>
    <row r="352" spans="1:15">
      <c r="A352" s="738">
        <v>116</v>
      </c>
      <c r="B352" s="706">
        <v>117.3</v>
      </c>
      <c r="C352" s="706">
        <v>123.5</v>
      </c>
      <c r="D352" s="706">
        <v>129.80000000000001</v>
      </c>
      <c r="E352" s="706">
        <v>136.1</v>
      </c>
      <c r="F352" s="706">
        <v>142.30000000000001</v>
      </c>
      <c r="G352" s="706">
        <v>148.6</v>
      </c>
      <c r="H352" s="706">
        <v>154.80000000000001</v>
      </c>
      <c r="I352" s="706">
        <v>117.7</v>
      </c>
      <c r="J352" s="706">
        <v>124</v>
      </c>
      <c r="K352" s="706">
        <v>130.30000000000001</v>
      </c>
      <c r="L352" s="706">
        <v>136.6</v>
      </c>
      <c r="M352" s="706">
        <v>142.9</v>
      </c>
      <c r="N352" s="706">
        <v>149.19999999999999</v>
      </c>
      <c r="O352" s="706">
        <v>155.5</v>
      </c>
    </row>
    <row r="353" spans="1:15">
      <c r="A353" s="738">
        <v>117</v>
      </c>
      <c r="B353" s="706">
        <v>117.6</v>
      </c>
      <c r="C353" s="706">
        <v>123.9</v>
      </c>
      <c r="D353" s="706">
        <v>130.19999999999999</v>
      </c>
      <c r="E353" s="706">
        <v>136.5</v>
      </c>
      <c r="F353" s="706">
        <v>142.80000000000001</v>
      </c>
      <c r="G353" s="706">
        <v>149.1</v>
      </c>
      <c r="H353" s="706">
        <v>155.30000000000001</v>
      </c>
      <c r="I353" s="706">
        <v>118.1</v>
      </c>
      <c r="J353" s="706">
        <v>124.4</v>
      </c>
      <c r="K353" s="706">
        <v>130.80000000000001</v>
      </c>
      <c r="L353" s="706">
        <v>137.1</v>
      </c>
      <c r="M353" s="706">
        <v>143.4</v>
      </c>
      <c r="N353" s="706">
        <v>149.69999999999999</v>
      </c>
      <c r="O353" s="706">
        <v>156.1</v>
      </c>
    </row>
    <row r="354" spans="1:15">
      <c r="A354" s="738">
        <v>118</v>
      </c>
      <c r="B354" s="706">
        <v>118</v>
      </c>
      <c r="C354" s="706">
        <v>124.3</v>
      </c>
      <c r="D354" s="706">
        <v>130.6</v>
      </c>
      <c r="E354" s="706">
        <v>136.9</v>
      </c>
      <c r="F354" s="706">
        <v>143.19999999999999</v>
      </c>
      <c r="G354" s="706">
        <v>149.5</v>
      </c>
      <c r="H354" s="706">
        <v>155.9</v>
      </c>
      <c r="I354" s="706">
        <v>118.5</v>
      </c>
      <c r="J354" s="706">
        <v>124.9</v>
      </c>
      <c r="K354" s="706">
        <v>131.19999999999999</v>
      </c>
      <c r="L354" s="706">
        <v>137.6</v>
      </c>
      <c r="M354" s="706">
        <v>144</v>
      </c>
      <c r="N354" s="706">
        <v>150.30000000000001</v>
      </c>
      <c r="O354" s="706">
        <v>156.69999999999999</v>
      </c>
    </row>
    <row r="355" spans="1:15">
      <c r="A355" s="738">
        <v>119</v>
      </c>
      <c r="B355" s="706">
        <v>118.3</v>
      </c>
      <c r="C355" s="706">
        <v>124.7</v>
      </c>
      <c r="D355" s="706">
        <v>131</v>
      </c>
      <c r="E355" s="706">
        <v>137.30000000000001</v>
      </c>
      <c r="F355" s="706">
        <v>143.69999999999999</v>
      </c>
      <c r="G355" s="706">
        <v>150</v>
      </c>
      <c r="H355" s="706">
        <v>156.4</v>
      </c>
      <c r="I355" s="706">
        <v>119</v>
      </c>
      <c r="J355" s="706">
        <v>125.4</v>
      </c>
      <c r="K355" s="706">
        <v>131.69999999999999</v>
      </c>
      <c r="L355" s="706">
        <v>138.1</v>
      </c>
      <c r="M355" s="706">
        <v>144.5</v>
      </c>
      <c r="N355" s="706">
        <v>150.9</v>
      </c>
      <c r="O355" s="706">
        <v>157.19999999999999</v>
      </c>
    </row>
    <row r="356" spans="1:15">
      <c r="A356" s="738">
        <v>120</v>
      </c>
      <c r="B356" s="706">
        <v>118.7</v>
      </c>
      <c r="C356" s="706">
        <v>125</v>
      </c>
      <c r="D356" s="706">
        <v>131.4</v>
      </c>
      <c r="E356" s="706">
        <v>137.80000000000001</v>
      </c>
      <c r="F356" s="706">
        <v>144.19999999999999</v>
      </c>
      <c r="G356" s="706">
        <v>150.5</v>
      </c>
      <c r="H356" s="706">
        <v>156.9</v>
      </c>
      <c r="I356" s="706">
        <v>119.4</v>
      </c>
      <c r="J356" s="706">
        <v>125.8</v>
      </c>
      <c r="K356" s="706">
        <v>132.19999999999999</v>
      </c>
      <c r="L356" s="706">
        <v>138.6</v>
      </c>
      <c r="M356" s="706">
        <v>145</v>
      </c>
      <c r="N356" s="706">
        <v>151.4</v>
      </c>
      <c r="O356" s="706">
        <v>157.80000000000001</v>
      </c>
    </row>
    <row r="357" spans="1:15">
      <c r="A357" s="738">
        <v>121</v>
      </c>
      <c r="B357" s="706">
        <v>119</v>
      </c>
      <c r="C357" s="706">
        <v>125.4</v>
      </c>
      <c r="D357" s="706">
        <v>131.80000000000001</v>
      </c>
      <c r="E357" s="706">
        <v>138.19999999999999</v>
      </c>
      <c r="F357" s="706">
        <v>144.6</v>
      </c>
      <c r="G357" s="706">
        <v>151</v>
      </c>
      <c r="H357" s="706">
        <v>157.4</v>
      </c>
      <c r="I357" s="706">
        <v>119.9</v>
      </c>
      <c r="J357" s="706">
        <v>126.3</v>
      </c>
      <c r="K357" s="706">
        <v>132.69999999999999</v>
      </c>
      <c r="L357" s="706">
        <v>139.19999999999999</v>
      </c>
      <c r="M357" s="706">
        <v>145.6</v>
      </c>
      <c r="N357" s="706">
        <v>152</v>
      </c>
      <c r="O357" s="706">
        <v>158.4</v>
      </c>
    </row>
    <row r="358" spans="1:15">
      <c r="A358" s="738">
        <v>122</v>
      </c>
      <c r="B358" s="706">
        <v>119.3</v>
      </c>
      <c r="C358" s="706">
        <v>125.8</v>
      </c>
      <c r="D358" s="706">
        <v>132.19999999999999</v>
      </c>
      <c r="E358" s="706">
        <v>138.6</v>
      </c>
      <c r="F358" s="706">
        <v>145.1</v>
      </c>
      <c r="G358" s="706">
        <v>151.5</v>
      </c>
      <c r="H358" s="706">
        <v>157.9</v>
      </c>
      <c r="I358" s="706">
        <v>120.4</v>
      </c>
      <c r="J358" s="706">
        <v>126.8</v>
      </c>
      <c r="K358" s="706">
        <v>133.19999999999999</v>
      </c>
      <c r="L358" s="706">
        <v>139.69999999999999</v>
      </c>
      <c r="M358" s="706">
        <v>146.1</v>
      </c>
      <c r="N358" s="706">
        <v>152.6</v>
      </c>
      <c r="O358" s="706">
        <v>159</v>
      </c>
    </row>
    <row r="359" spans="1:15">
      <c r="A359" s="738">
        <v>123</v>
      </c>
      <c r="B359" s="706">
        <v>119.7</v>
      </c>
      <c r="C359" s="706">
        <v>126.2</v>
      </c>
      <c r="D359" s="706">
        <v>132.6</v>
      </c>
      <c r="E359" s="706">
        <v>139.1</v>
      </c>
      <c r="F359" s="706">
        <v>145.5</v>
      </c>
      <c r="G359" s="706">
        <v>152</v>
      </c>
      <c r="H359" s="706">
        <v>158.5</v>
      </c>
      <c r="I359" s="706">
        <v>120.8</v>
      </c>
      <c r="J359" s="706">
        <v>127.3</v>
      </c>
      <c r="K359" s="706">
        <v>133.69999999999999</v>
      </c>
      <c r="L359" s="706">
        <v>140.19999999999999</v>
      </c>
      <c r="M359" s="706">
        <v>146.69999999999999</v>
      </c>
      <c r="N359" s="706">
        <v>153.1</v>
      </c>
      <c r="O359" s="706">
        <v>159.6</v>
      </c>
    </row>
    <row r="360" spans="1:15">
      <c r="A360" s="738">
        <v>124</v>
      </c>
      <c r="B360" s="706">
        <v>120</v>
      </c>
      <c r="C360" s="706">
        <v>126.5</v>
      </c>
      <c r="D360" s="706">
        <v>133</v>
      </c>
      <c r="E360" s="706">
        <v>139.5</v>
      </c>
      <c r="F360" s="706">
        <v>146</v>
      </c>
      <c r="G360" s="706">
        <v>152.5</v>
      </c>
      <c r="H360" s="706">
        <v>159</v>
      </c>
      <c r="I360" s="706">
        <v>121.3</v>
      </c>
      <c r="J360" s="706">
        <v>127.8</v>
      </c>
      <c r="K360" s="706">
        <v>134.19999999999999</v>
      </c>
      <c r="L360" s="706">
        <v>140.69999999999999</v>
      </c>
      <c r="M360" s="706">
        <v>147.19999999999999</v>
      </c>
      <c r="N360" s="706">
        <v>153.69999999999999</v>
      </c>
      <c r="O360" s="706">
        <v>160.19999999999999</v>
      </c>
    </row>
    <row r="361" spans="1:15">
      <c r="A361" s="738">
        <v>125</v>
      </c>
      <c r="B361" s="706">
        <v>120.4</v>
      </c>
      <c r="C361" s="706">
        <v>126.9</v>
      </c>
      <c r="D361" s="706">
        <v>133.4</v>
      </c>
      <c r="E361" s="706">
        <v>140</v>
      </c>
      <c r="F361" s="706">
        <v>146.5</v>
      </c>
      <c r="G361" s="706">
        <v>153</v>
      </c>
      <c r="H361" s="706">
        <v>159.5</v>
      </c>
      <c r="I361" s="706">
        <v>121.7</v>
      </c>
      <c r="J361" s="706">
        <v>128.19999999999999</v>
      </c>
      <c r="K361" s="706">
        <v>134.80000000000001</v>
      </c>
      <c r="L361" s="706">
        <v>141.30000000000001</v>
      </c>
      <c r="M361" s="706">
        <v>147.80000000000001</v>
      </c>
      <c r="N361" s="706">
        <v>154.30000000000001</v>
      </c>
      <c r="O361" s="706">
        <v>160.80000000000001</v>
      </c>
    </row>
    <row r="362" spans="1:15">
      <c r="A362" s="738">
        <v>126</v>
      </c>
      <c r="B362" s="706">
        <v>120.7</v>
      </c>
      <c r="C362" s="706">
        <v>127.3</v>
      </c>
      <c r="D362" s="706">
        <v>133.80000000000001</v>
      </c>
      <c r="E362" s="706">
        <v>140.4</v>
      </c>
      <c r="F362" s="706">
        <v>146.9</v>
      </c>
      <c r="G362" s="706">
        <v>153.5</v>
      </c>
      <c r="H362" s="706">
        <v>160.1</v>
      </c>
      <c r="I362" s="706">
        <v>122.2</v>
      </c>
      <c r="J362" s="706">
        <v>128.69999999999999</v>
      </c>
      <c r="K362" s="706">
        <v>135.30000000000001</v>
      </c>
      <c r="L362" s="706">
        <v>141.80000000000001</v>
      </c>
      <c r="M362" s="706">
        <v>148.30000000000001</v>
      </c>
      <c r="N362" s="706">
        <v>154.80000000000001</v>
      </c>
      <c r="O362" s="706">
        <v>161.4</v>
      </c>
    </row>
    <row r="363" spans="1:15">
      <c r="A363" s="738">
        <v>127</v>
      </c>
      <c r="B363" s="706">
        <v>121.1</v>
      </c>
      <c r="C363" s="706">
        <v>127.7</v>
      </c>
      <c r="D363" s="706">
        <v>134.30000000000001</v>
      </c>
      <c r="E363" s="706">
        <v>140.80000000000001</v>
      </c>
      <c r="F363" s="706">
        <v>147.4</v>
      </c>
      <c r="G363" s="706">
        <v>154</v>
      </c>
      <c r="H363" s="706">
        <v>160.6</v>
      </c>
      <c r="I363" s="706">
        <v>122.7</v>
      </c>
      <c r="J363" s="706">
        <v>129.19999999999999</v>
      </c>
      <c r="K363" s="706">
        <v>135.80000000000001</v>
      </c>
      <c r="L363" s="706">
        <v>142.30000000000001</v>
      </c>
      <c r="M363" s="706">
        <v>148.9</v>
      </c>
      <c r="N363" s="706">
        <v>155.4</v>
      </c>
      <c r="O363" s="706">
        <v>162</v>
      </c>
    </row>
    <row r="364" spans="1:15">
      <c r="A364" s="738">
        <v>128</v>
      </c>
      <c r="B364" s="706">
        <v>121.4</v>
      </c>
      <c r="C364" s="706">
        <v>128.1</v>
      </c>
      <c r="D364" s="706">
        <v>134.69999999999999</v>
      </c>
      <c r="E364" s="706">
        <v>141.30000000000001</v>
      </c>
      <c r="F364" s="706">
        <v>147.9</v>
      </c>
      <c r="G364" s="706">
        <v>154.5</v>
      </c>
      <c r="H364" s="706">
        <v>161.1</v>
      </c>
      <c r="I364" s="706">
        <v>123.2</v>
      </c>
      <c r="J364" s="706">
        <v>129.69999999999999</v>
      </c>
      <c r="K364" s="706">
        <v>136.30000000000001</v>
      </c>
      <c r="L364" s="706">
        <v>142.9</v>
      </c>
      <c r="M364" s="706">
        <v>149.4</v>
      </c>
      <c r="N364" s="706">
        <v>156</v>
      </c>
      <c r="O364" s="706">
        <v>162.6</v>
      </c>
    </row>
    <row r="365" spans="1:15">
      <c r="A365" s="738">
        <v>129</v>
      </c>
      <c r="B365" s="706">
        <v>121.8</v>
      </c>
      <c r="C365" s="706">
        <v>128.5</v>
      </c>
      <c r="D365" s="706">
        <v>135.1</v>
      </c>
      <c r="E365" s="706">
        <v>141.69999999999999</v>
      </c>
      <c r="F365" s="706">
        <v>148.4</v>
      </c>
      <c r="G365" s="706">
        <v>155</v>
      </c>
      <c r="H365" s="706">
        <v>161.69999999999999</v>
      </c>
      <c r="I365" s="706">
        <v>123.6</v>
      </c>
      <c r="J365" s="706">
        <v>130.19999999999999</v>
      </c>
      <c r="K365" s="706">
        <v>136.80000000000001</v>
      </c>
      <c r="L365" s="706">
        <v>143.4</v>
      </c>
      <c r="M365" s="706">
        <v>150</v>
      </c>
      <c r="N365" s="706">
        <v>156.6</v>
      </c>
      <c r="O365" s="706">
        <v>163.1</v>
      </c>
    </row>
    <row r="366" spans="1:15">
      <c r="A366" s="738">
        <v>130</v>
      </c>
      <c r="B366" s="706">
        <v>122.2</v>
      </c>
      <c r="C366" s="706">
        <v>128.80000000000001</v>
      </c>
      <c r="D366" s="706">
        <v>135.5</v>
      </c>
      <c r="E366" s="706">
        <v>142.19999999999999</v>
      </c>
      <c r="F366" s="706">
        <v>148.9</v>
      </c>
      <c r="G366" s="706">
        <v>155.5</v>
      </c>
      <c r="H366" s="706">
        <v>162.19999999999999</v>
      </c>
      <c r="I366" s="706">
        <v>124.1</v>
      </c>
      <c r="J366" s="706">
        <v>130.69999999999999</v>
      </c>
      <c r="K366" s="706">
        <v>137.30000000000001</v>
      </c>
      <c r="L366" s="706">
        <v>143.9</v>
      </c>
      <c r="M366" s="706">
        <v>150.5</v>
      </c>
      <c r="N366" s="706">
        <v>157.1</v>
      </c>
      <c r="O366" s="706">
        <v>163.69999999999999</v>
      </c>
    </row>
    <row r="367" spans="1:15">
      <c r="A367" s="738">
        <v>131</v>
      </c>
      <c r="B367" s="706">
        <v>122.5</v>
      </c>
      <c r="C367" s="706">
        <v>129.19999999999999</v>
      </c>
      <c r="D367" s="706">
        <v>135.9</v>
      </c>
      <c r="E367" s="706">
        <v>142.69999999999999</v>
      </c>
      <c r="F367" s="706">
        <v>149.4</v>
      </c>
      <c r="G367" s="706">
        <v>156.1</v>
      </c>
      <c r="H367" s="706">
        <v>162.80000000000001</v>
      </c>
      <c r="I367" s="706">
        <v>124.6</v>
      </c>
      <c r="J367" s="706">
        <v>131.19999999999999</v>
      </c>
      <c r="K367" s="706">
        <v>137.80000000000001</v>
      </c>
      <c r="L367" s="706">
        <v>144.5</v>
      </c>
      <c r="M367" s="706">
        <v>151.1</v>
      </c>
      <c r="N367" s="706">
        <v>157.69999999999999</v>
      </c>
      <c r="O367" s="706">
        <v>164.3</v>
      </c>
    </row>
    <row r="368" spans="1:15">
      <c r="A368" s="738">
        <v>132</v>
      </c>
      <c r="B368" s="706">
        <v>122.9</v>
      </c>
      <c r="C368" s="706">
        <v>129.69999999999999</v>
      </c>
      <c r="D368" s="706">
        <v>136.4</v>
      </c>
      <c r="E368" s="706">
        <v>143.1</v>
      </c>
      <c r="F368" s="706">
        <v>149.80000000000001</v>
      </c>
      <c r="G368" s="706">
        <v>156.6</v>
      </c>
      <c r="H368" s="706">
        <v>163.30000000000001</v>
      </c>
      <c r="I368" s="706">
        <v>125.1</v>
      </c>
      <c r="J368" s="706">
        <v>131.69999999999999</v>
      </c>
      <c r="K368" s="706">
        <v>138.30000000000001</v>
      </c>
      <c r="L368" s="706">
        <v>145</v>
      </c>
      <c r="M368" s="706">
        <v>151.6</v>
      </c>
      <c r="N368" s="706">
        <v>158.30000000000001</v>
      </c>
      <c r="O368" s="706">
        <v>164.9</v>
      </c>
    </row>
    <row r="369" spans="1:15">
      <c r="A369" s="738">
        <v>133</v>
      </c>
      <c r="B369" s="706">
        <v>123.3</v>
      </c>
      <c r="C369" s="706">
        <v>130.1</v>
      </c>
      <c r="D369" s="706">
        <v>136.80000000000001</v>
      </c>
      <c r="E369" s="706">
        <v>143.6</v>
      </c>
      <c r="F369" s="706">
        <v>150.30000000000001</v>
      </c>
      <c r="G369" s="706">
        <v>157.1</v>
      </c>
      <c r="H369" s="706">
        <v>163.9</v>
      </c>
      <c r="I369" s="706">
        <v>125.5</v>
      </c>
      <c r="J369" s="706">
        <v>132.19999999999999</v>
      </c>
      <c r="K369" s="706">
        <v>138.9</v>
      </c>
      <c r="L369" s="706">
        <v>145.5</v>
      </c>
      <c r="M369" s="706">
        <v>152.19999999999999</v>
      </c>
      <c r="N369" s="706">
        <v>158.9</v>
      </c>
      <c r="O369" s="706">
        <v>165.5</v>
      </c>
    </row>
    <row r="370" spans="1:15">
      <c r="A370" s="738">
        <v>134</v>
      </c>
      <c r="B370" s="706">
        <v>123.7</v>
      </c>
      <c r="C370" s="706">
        <v>130.5</v>
      </c>
      <c r="D370" s="706">
        <v>137.30000000000001</v>
      </c>
      <c r="E370" s="706">
        <v>144.1</v>
      </c>
      <c r="F370" s="706">
        <v>150.80000000000001</v>
      </c>
      <c r="G370" s="706">
        <v>157.6</v>
      </c>
      <c r="H370" s="706">
        <v>164.4</v>
      </c>
      <c r="I370" s="706">
        <v>126</v>
      </c>
      <c r="J370" s="706">
        <v>132.69999999999999</v>
      </c>
      <c r="K370" s="706">
        <v>139.4</v>
      </c>
      <c r="L370" s="706">
        <v>146.1</v>
      </c>
      <c r="M370" s="706">
        <v>152.69999999999999</v>
      </c>
      <c r="N370" s="706">
        <v>159.4</v>
      </c>
      <c r="O370" s="706">
        <v>166.1</v>
      </c>
    </row>
    <row r="371" spans="1:15">
      <c r="A371" s="739">
        <v>135</v>
      </c>
      <c r="B371" s="707">
        <v>124.1</v>
      </c>
      <c r="C371" s="707">
        <v>130.9</v>
      </c>
      <c r="D371" s="707">
        <v>137.69999999999999</v>
      </c>
      <c r="E371" s="707">
        <v>144.5</v>
      </c>
      <c r="F371" s="707">
        <v>151.30000000000001</v>
      </c>
      <c r="G371" s="707">
        <v>158.19999999999999</v>
      </c>
      <c r="H371" s="707">
        <v>165</v>
      </c>
      <c r="I371" s="707">
        <v>126.5</v>
      </c>
      <c r="J371" s="707">
        <v>133.19999999999999</v>
      </c>
      <c r="K371" s="707">
        <v>139.9</v>
      </c>
      <c r="L371" s="707">
        <v>146.6</v>
      </c>
      <c r="M371" s="707">
        <v>153.30000000000001</v>
      </c>
      <c r="N371" s="707">
        <v>160</v>
      </c>
      <c r="O371" s="707">
        <v>166.7</v>
      </c>
    </row>
    <row r="372" spans="1:15">
      <c r="A372" s="741">
        <v>136</v>
      </c>
      <c r="B372" s="710">
        <v>124.5</v>
      </c>
      <c r="C372" s="710">
        <v>131.30000000000001</v>
      </c>
      <c r="D372" s="710">
        <v>138.19999999999999</v>
      </c>
      <c r="E372" s="710">
        <v>145</v>
      </c>
      <c r="F372" s="710">
        <v>151.9</v>
      </c>
      <c r="G372" s="710">
        <v>158.69999999999999</v>
      </c>
      <c r="H372" s="710">
        <v>165.6</v>
      </c>
      <c r="I372" s="710">
        <v>127</v>
      </c>
      <c r="J372" s="710">
        <v>133.69999999999999</v>
      </c>
      <c r="K372" s="710">
        <v>140.4</v>
      </c>
      <c r="L372" s="710">
        <v>147.1</v>
      </c>
      <c r="M372" s="710">
        <v>153.80000000000001</v>
      </c>
      <c r="N372" s="710">
        <v>160.6</v>
      </c>
      <c r="O372" s="710">
        <v>167.3</v>
      </c>
    </row>
    <row r="373" spans="1:15">
      <c r="A373" s="738">
        <v>137</v>
      </c>
      <c r="B373" s="706">
        <v>124.9</v>
      </c>
      <c r="C373" s="706">
        <v>131.69999999999999</v>
      </c>
      <c r="D373" s="706">
        <v>138.6</v>
      </c>
      <c r="E373" s="706">
        <v>145.5</v>
      </c>
      <c r="F373" s="706">
        <v>152.4</v>
      </c>
      <c r="G373" s="706">
        <v>159.30000000000001</v>
      </c>
      <c r="H373" s="706">
        <v>166.1</v>
      </c>
      <c r="I373" s="706">
        <v>127.4</v>
      </c>
      <c r="J373" s="706">
        <v>134.19999999999999</v>
      </c>
      <c r="K373" s="706">
        <v>140.9</v>
      </c>
      <c r="L373" s="706">
        <v>147.69999999999999</v>
      </c>
      <c r="M373" s="706">
        <v>154.4</v>
      </c>
      <c r="N373" s="706">
        <v>161.1</v>
      </c>
      <c r="O373" s="706">
        <v>167.9</v>
      </c>
    </row>
    <row r="374" spans="1:15">
      <c r="A374" s="738">
        <v>138</v>
      </c>
      <c r="B374" s="706">
        <v>125.3</v>
      </c>
      <c r="C374" s="706">
        <v>132.19999999999999</v>
      </c>
      <c r="D374" s="706">
        <v>139.1</v>
      </c>
      <c r="E374" s="706">
        <v>146</v>
      </c>
      <c r="F374" s="706">
        <v>152.9</v>
      </c>
      <c r="G374" s="706">
        <v>159.80000000000001</v>
      </c>
      <c r="H374" s="706">
        <v>166.7</v>
      </c>
      <c r="I374" s="706">
        <v>127.9</v>
      </c>
      <c r="J374" s="706">
        <v>134.69999999999999</v>
      </c>
      <c r="K374" s="706">
        <v>141.4</v>
      </c>
      <c r="L374" s="706">
        <v>148.19999999999999</v>
      </c>
      <c r="M374" s="706">
        <v>154.9</v>
      </c>
      <c r="N374" s="706">
        <v>161.69999999999999</v>
      </c>
      <c r="O374" s="706">
        <v>168.4</v>
      </c>
    </row>
    <row r="375" spans="1:15">
      <c r="A375" s="738">
        <v>139</v>
      </c>
      <c r="B375" s="706">
        <v>125.7</v>
      </c>
      <c r="C375" s="706">
        <v>132.6</v>
      </c>
      <c r="D375" s="706">
        <v>139.6</v>
      </c>
      <c r="E375" s="706">
        <v>146.5</v>
      </c>
      <c r="F375" s="706">
        <v>153.4</v>
      </c>
      <c r="G375" s="706">
        <v>160.4</v>
      </c>
      <c r="H375" s="706">
        <v>167.3</v>
      </c>
      <c r="I375" s="706">
        <v>128.4</v>
      </c>
      <c r="J375" s="706">
        <v>135.19999999999999</v>
      </c>
      <c r="K375" s="706">
        <v>141.9</v>
      </c>
      <c r="L375" s="706">
        <v>148.69999999999999</v>
      </c>
      <c r="M375" s="706">
        <v>155.5</v>
      </c>
      <c r="N375" s="706">
        <v>162.19999999999999</v>
      </c>
      <c r="O375" s="706">
        <v>169</v>
      </c>
    </row>
    <row r="376" spans="1:15">
      <c r="A376" s="738">
        <v>140</v>
      </c>
      <c r="B376" s="706">
        <v>126.1</v>
      </c>
      <c r="C376" s="706">
        <v>133.1</v>
      </c>
      <c r="D376" s="706">
        <v>140</v>
      </c>
      <c r="E376" s="706">
        <v>147</v>
      </c>
      <c r="F376" s="706">
        <v>154</v>
      </c>
      <c r="G376" s="706">
        <v>160.9</v>
      </c>
      <c r="H376" s="706">
        <v>167.9</v>
      </c>
      <c r="I376" s="706">
        <v>128.9</v>
      </c>
      <c r="J376" s="706">
        <v>135.69999999999999</v>
      </c>
      <c r="K376" s="706">
        <v>142.4</v>
      </c>
      <c r="L376" s="706">
        <v>149.19999999999999</v>
      </c>
      <c r="M376" s="706">
        <v>156</v>
      </c>
      <c r="N376" s="706">
        <v>162.80000000000001</v>
      </c>
      <c r="O376" s="706">
        <v>169.6</v>
      </c>
    </row>
    <row r="377" spans="1:15">
      <c r="A377" s="738">
        <v>141</v>
      </c>
      <c r="B377" s="706">
        <v>126.5</v>
      </c>
      <c r="C377" s="706">
        <v>133.5</v>
      </c>
      <c r="D377" s="706">
        <v>140.5</v>
      </c>
      <c r="E377" s="706">
        <v>147.5</v>
      </c>
      <c r="F377" s="706">
        <v>154.5</v>
      </c>
      <c r="G377" s="706">
        <v>161.5</v>
      </c>
      <c r="H377" s="706">
        <v>168.5</v>
      </c>
      <c r="I377" s="706">
        <v>129.30000000000001</v>
      </c>
      <c r="J377" s="706">
        <v>136.1</v>
      </c>
      <c r="K377" s="706">
        <v>142.9</v>
      </c>
      <c r="L377" s="706">
        <v>149.69999999999999</v>
      </c>
      <c r="M377" s="706">
        <v>156.5</v>
      </c>
      <c r="N377" s="706">
        <v>163.30000000000001</v>
      </c>
      <c r="O377" s="706">
        <v>170.1</v>
      </c>
    </row>
    <row r="378" spans="1:15">
      <c r="A378" s="738">
        <v>142</v>
      </c>
      <c r="B378" s="706">
        <v>126.9</v>
      </c>
      <c r="C378" s="706">
        <v>134</v>
      </c>
      <c r="D378" s="706">
        <v>141</v>
      </c>
      <c r="E378" s="706">
        <v>148</v>
      </c>
      <c r="F378" s="706">
        <v>155</v>
      </c>
      <c r="G378" s="706">
        <v>162.1</v>
      </c>
      <c r="H378" s="706">
        <v>169.1</v>
      </c>
      <c r="I378" s="706">
        <v>129.80000000000001</v>
      </c>
      <c r="J378" s="706">
        <v>136.6</v>
      </c>
      <c r="K378" s="706">
        <v>143.4</v>
      </c>
      <c r="L378" s="706">
        <v>150.19999999999999</v>
      </c>
      <c r="M378" s="706">
        <v>157.1</v>
      </c>
      <c r="N378" s="706">
        <v>163.9</v>
      </c>
      <c r="O378" s="706">
        <v>170.7</v>
      </c>
    </row>
    <row r="379" spans="1:15">
      <c r="A379" s="738">
        <v>143</v>
      </c>
      <c r="B379" s="706">
        <v>127.4</v>
      </c>
      <c r="C379" s="706">
        <v>134.4</v>
      </c>
      <c r="D379" s="706">
        <v>141.5</v>
      </c>
      <c r="E379" s="706">
        <v>148.5</v>
      </c>
      <c r="F379" s="706">
        <v>155.6</v>
      </c>
      <c r="G379" s="706">
        <v>162.69999999999999</v>
      </c>
      <c r="H379" s="706">
        <v>169.7</v>
      </c>
      <c r="I379" s="706">
        <v>130.30000000000001</v>
      </c>
      <c r="J379" s="706">
        <v>137.1</v>
      </c>
      <c r="K379" s="706">
        <v>143.9</v>
      </c>
      <c r="L379" s="706">
        <v>150.69999999999999</v>
      </c>
      <c r="M379" s="706">
        <v>157.6</v>
      </c>
      <c r="N379" s="706">
        <v>164.4</v>
      </c>
      <c r="O379" s="706">
        <v>171.2</v>
      </c>
    </row>
    <row r="380" spans="1:15">
      <c r="A380" s="738">
        <v>144</v>
      </c>
      <c r="B380" s="706">
        <v>127.8</v>
      </c>
      <c r="C380" s="706">
        <v>134.9</v>
      </c>
      <c r="D380" s="706">
        <v>142</v>
      </c>
      <c r="E380" s="706">
        <v>149.1</v>
      </c>
      <c r="F380" s="706">
        <v>156.19999999999999</v>
      </c>
      <c r="G380" s="706">
        <v>163.30000000000001</v>
      </c>
      <c r="H380" s="706">
        <v>170.3</v>
      </c>
      <c r="I380" s="706">
        <v>130.69999999999999</v>
      </c>
      <c r="J380" s="706">
        <v>137.6</v>
      </c>
      <c r="K380" s="706">
        <v>144.4</v>
      </c>
      <c r="L380" s="706">
        <v>151.19999999999999</v>
      </c>
      <c r="M380" s="706">
        <v>158.1</v>
      </c>
      <c r="N380" s="706">
        <v>164.9</v>
      </c>
      <c r="O380" s="706">
        <v>171.8</v>
      </c>
    </row>
    <row r="381" spans="1:15">
      <c r="A381" s="738">
        <v>145</v>
      </c>
      <c r="B381" s="706">
        <v>128.30000000000001</v>
      </c>
      <c r="C381" s="706">
        <v>135.4</v>
      </c>
      <c r="D381" s="706">
        <v>142.5</v>
      </c>
      <c r="E381" s="706">
        <v>149.6</v>
      </c>
      <c r="F381" s="706">
        <v>156.69999999999999</v>
      </c>
      <c r="G381" s="706">
        <v>163.9</v>
      </c>
      <c r="H381" s="706">
        <v>171</v>
      </c>
      <c r="I381" s="706">
        <v>131.19999999999999</v>
      </c>
      <c r="J381" s="706">
        <v>138</v>
      </c>
      <c r="K381" s="706">
        <v>144.9</v>
      </c>
      <c r="L381" s="706">
        <v>151.69999999999999</v>
      </c>
      <c r="M381" s="706">
        <v>158.6</v>
      </c>
      <c r="N381" s="706">
        <v>165.4</v>
      </c>
      <c r="O381" s="706">
        <v>172.3</v>
      </c>
    </row>
    <row r="382" spans="1:15">
      <c r="A382" s="738">
        <v>146</v>
      </c>
      <c r="B382" s="706">
        <v>128.69999999999999</v>
      </c>
      <c r="C382" s="706">
        <v>135.9</v>
      </c>
      <c r="D382" s="706">
        <v>143</v>
      </c>
      <c r="E382" s="706">
        <v>150.19999999999999</v>
      </c>
      <c r="F382" s="706">
        <v>157.30000000000001</v>
      </c>
      <c r="G382" s="706">
        <v>164.5</v>
      </c>
      <c r="H382" s="706">
        <v>171.6</v>
      </c>
      <c r="I382" s="706">
        <v>131.6</v>
      </c>
      <c r="J382" s="706">
        <v>138.5</v>
      </c>
      <c r="K382" s="706">
        <v>145.30000000000001</v>
      </c>
      <c r="L382" s="706">
        <v>152.19999999999999</v>
      </c>
      <c r="M382" s="706">
        <v>159.1</v>
      </c>
      <c r="N382" s="706">
        <v>165.9</v>
      </c>
      <c r="O382" s="706">
        <v>172.8</v>
      </c>
    </row>
    <row r="383" spans="1:15">
      <c r="A383" s="738">
        <v>147</v>
      </c>
      <c r="B383" s="706">
        <v>129.19999999999999</v>
      </c>
      <c r="C383" s="706">
        <v>136.4</v>
      </c>
      <c r="D383" s="706">
        <v>143.6</v>
      </c>
      <c r="E383" s="706">
        <v>150.69999999999999</v>
      </c>
      <c r="F383" s="706">
        <v>157.9</v>
      </c>
      <c r="G383" s="706">
        <v>165.1</v>
      </c>
      <c r="H383" s="706">
        <v>172.2</v>
      </c>
      <c r="I383" s="706">
        <v>132</v>
      </c>
      <c r="J383" s="706">
        <v>138.9</v>
      </c>
      <c r="K383" s="706">
        <v>145.80000000000001</v>
      </c>
      <c r="L383" s="706">
        <v>152.69999999999999</v>
      </c>
      <c r="M383" s="706">
        <v>159.5</v>
      </c>
      <c r="N383" s="706">
        <v>166.4</v>
      </c>
      <c r="O383" s="706">
        <v>173.3</v>
      </c>
    </row>
    <row r="384" spans="1:15">
      <c r="A384" s="738">
        <v>148</v>
      </c>
      <c r="B384" s="706">
        <v>129.69999999999999</v>
      </c>
      <c r="C384" s="706">
        <v>136.9</v>
      </c>
      <c r="D384" s="706">
        <v>144.1</v>
      </c>
      <c r="E384" s="706">
        <v>151.30000000000001</v>
      </c>
      <c r="F384" s="706">
        <v>158.5</v>
      </c>
      <c r="G384" s="706">
        <v>165.7</v>
      </c>
      <c r="H384" s="706">
        <v>172.9</v>
      </c>
      <c r="I384" s="706">
        <v>132.5</v>
      </c>
      <c r="J384" s="706">
        <v>139.30000000000001</v>
      </c>
      <c r="K384" s="706">
        <v>146.19999999999999</v>
      </c>
      <c r="L384" s="706">
        <v>153.1</v>
      </c>
      <c r="M384" s="706">
        <v>160</v>
      </c>
      <c r="N384" s="706">
        <v>166.9</v>
      </c>
      <c r="O384" s="706">
        <v>173.8</v>
      </c>
    </row>
    <row r="385" spans="1:15">
      <c r="A385" s="738">
        <v>149</v>
      </c>
      <c r="B385" s="706">
        <v>130.19999999999999</v>
      </c>
      <c r="C385" s="706">
        <v>137.4</v>
      </c>
      <c r="D385" s="706">
        <v>144.6</v>
      </c>
      <c r="E385" s="706">
        <v>151.9</v>
      </c>
      <c r="F385" s="706">
        <v>159.1</v>
      </c>
      <c r="G385" s="706">
        <v>166.3</v>
      </c>
      <c r="H385" s="706">
        <v>173.6</v>
      </c>
      <c r="I385" s="706">
        <v>132.9</v>
      </c>
      <c r="J385" s="706">
        <v>139.80000000000001</v>
      </c>
      <c r="K385" s="706">
        <v>146.69999999999999</v>
      </c>
      <c r="L385" s="706">
        <v>153.6</v>
      </c>
      <c r="M385" s="706">
        <v>160.5</v>
      </c>
      <c r="N385" s="706">
        <v>167.4</v>
      </c>
      <c r="O385" s="706">
        <v>174.3</v>
      </c>
    </row>
    <row r="386" spans="1:15">
      <c r="A386" s="738">
        <v>150</v>
      </c>
      <c r="B386" s="706">
        <v>130.69999999999999</v>
      </c>
      <c r="C386" s="706">
        <v>137.9</v>
      </c>
      <c r="D386" s="706">
        <v>145.19999999999999</v>
      </c>
      <c r="E386" s="706">
        <v>152.4</v>
      </c>
      <c r="F386" s="706">
        <v>159.69999999999999</v>
      </c>
      <c r="G386" s="706">
        <v>167</v>
      </c>
      <c r="H386" s="706">
        <v>174.2</v>
      </c>
      <c r="I386" s="706">
        <v>133.30000000000001</v>
      </c>
      <c r="J386" s="706">
        <v>140.19999999999999</v>
      </c>
      <c r="K386" s="706">
        <v>147.1</v>
      </c>
      <c r="L386" s="706">
        <v>154</v>
      </c>
      <c r="M386" s="706">
        <v>160.9</v>
      </c>
      <c r="N386" s="706">
        <v>167.8</v>
      </c>
      <c r="O386" s="706">
        <v>174.7</v>
      </c>
    </row>
    <row r="387" spans="1:15">
      <c r="A387" s="738">
        <v>151</v>
      </c>
      <c r="B387" s="706">
        <v>131.19999999999999</v>
      </c>
      <c r="C387" s="706">
        <v>138.5</v>
      </c>
      <c r="D387" s="706">
        <v>145.69999999999999</v>
      </c>
      <c r="E387" s="706">
        <v>153</v>
      </c>
      <c r="F387" s="706">
        <v>160.30000000000001</v>
      </c>
      <c r="G387" s="706">
        <v>167.6</v>
      </c>
      <c r="H387" s="706">
        <v>174.9</v>
      </c>
      <c r="I387" s="706">
        <v>133.69999999999999</v>
      </c>
      <c r="J387" s="706">
        <v>140.6</v>
      </c>
      <c r="K387" s="706">
        <v>147.5</v>
      </c>
      <c r="L387" s="706">
        <v>154.4</v>
      </c>
      <c r="M387" s="706">
        <v>161.30000000000001</v>
      </c>
      <c r="N387" s="706">
        <v>168.3</v>
      </c>
      <c r="O387" s="706">
        <v>175.2</v>
      </c>
    </row>
    <row r="388" spans="1:15">
      <c r="A388" s="738">
        <v>152</v>
      </c>
      <c r="B388" s="706">
        <v>131.69999999999999</v>
      </c>
      <c r="C388" s="706">
        <v>139</v>
      </c>
      <c r="D388" s="706">
        <v>146.30000000000001</v>
      </c>
      <c r="E388" s="706">
        <v>153.6</v>
      </c>
      <c r="F388" s="706">
        <v>160.9</v>
      </c>
      <c r="G388" s="706">
        <v>168.3</v>
      </c>
      <c r="H388" s="706">
        <v>175.6</v>
      </c>
      <c r="I388" s="706">
        <v>134.1</v>
      </c>
      <c r="J388" s="706">
        <v>141</v>
      </c>
      <c r="K388" s="706">
        <v>147.9</v>
      </c>
      <c r="L388" s="706">
        <v>154.80000000000001</v>
      </c>
      <c r="M388" s="706">
        <v>161.80000000000001</v>
      </c>
      <c r="N388" s="706">
        <v>168.7</v>
      </c>
      <c r="O388" s="706">
        <v>175.6</v>
      </c>
    </row>
    <row r="389" spans="1:15">
      <c r="A389" s="738">
        <v>153</v>
      </c>
      <c r="B389" s="706">
        <v>132.19999999999999</v>
      </c>
      <c r="C389" s="706">
        <v>139.5</v>
      </c>
      <c r="D389" s="706">
        <v>146.9</v>
      </c>
      <c r="E389" s="706">
        <v>154.19999999999999</v>
      </c>
      <c r="F389" s="706">
        <v>161.6</v>
      </c>
      <c r="G389" s="706">
        <v>168.9</v>
      </c>
      <c r="H389" s="706">
        <v>176.3</v>
      </c>
      <c r="I389" s="706">
        <v>134.5</v>
      </c>
      <c r="J389" s="706">
        <v>141.4</v>
      </c>
      <c r="K389" s="706">
        <v>148.30000000000001</v>
      </c>
      <c r="L389" s="706">
        <v>155.19999999999999</v>
      </c>
      <c r="M389" s="706">
        <v>162.19999999999999</v>
      </c>
      <c r="N389" s="706">
        <v>169.1</v>
      </c>
      <c r="O389" s="706">
        <v>176</v>
      </c>
    </row>
    <row r="390" spans="1:15">
      <c r="A390" s="738">
        <v>154</v>
      </c>
      <c r="B390" s="706">
        <v>132.69999999999999</v>
      </c>
      <c r="C390" s="706">
        <v>140.1</v>
      </c>
      <c r="D390" s="706">
        <v>147.5</v>
      </c>
      <c r="E390" s="706">
        <v>154.80000000000001</v>
      </c>
      <c r="F390" s="706">
        <v>162.19999999999999</v>
      </c>
      <c r="G390" s="706">
        <v>169.6</v>
      </c>
      <c r="H390" s="706">
        <v>176.9</v>
      </c>
      <c r="I390" s="706">
        <v>134.80000000000001</v>
      </c>
      <c r="J390" s="706">
        <v>141.80000000000001</v>
      </c>
      <c r="K390" s="706">
        <v>148.69999999999999</v>
      </c>
      <c r="L390" s="706">
        <v>155.6</v>
      </c>
      <c r="M390" s="706">
        <v>162.6</v>
      </c>
      <c r="N390" s="706">
        <v>169.5</v>
      </c>
      <c r="O390" s="706">
        <v>176.4</v>
      </c>
    </row>
    <row r="391" spans="1:15">
      <c r="A391" s="738">
        <v>155</v>
      </c>
      <c r="B391" s="706">
        <v>133.19999999999999</v>
      </c>
      <c r="C391" s="706">
        <v>140.6</v>
      </c>
      <c r="D391" s="706">
        <v>148</v>
      </c>
      <c r="E391" s="706">
        <v>155.4</v>
      </c>
      <c r="F391" s="706">
        <v>162.80000000000001</v>
      </c>
      <c r="G391" s="706">
        <v>170.2</v>
      </c>
      <c r="H391" s="706">
        <v>177.6</v>
      </c>
      <c r="I391" s="706">
        <v>135.19999999999999</v>
      </c>
      <c r="J391" s="706">
        <v>142.1</v>
      </c>
      <c r="K391" s="706">
        <v>149.1</v>
      </c>
      <c r="L391" s="706">
        <v>156</v>
      </c>
      <c r="M391" s="706">
        <v>162.9</v>
      </c>
      <c r="N391" s="706">
        <v>169.9</v>
      </c>
      <c r="O391" s="706">
        <v>176.8</v>
      </c>
    </row>
    <row r="392" spans="1:15">
      <c r="A392" s="738">
        <v>156</v>
      </c>
      <c r="B392" s="706">
        <v>133.80000000000001</v>
      </c>
      <c r="C392" s="706">
        <v>141.19999999999999</v>
      </c>
      <c r="D392" s="706">
        <v>148.6</v>
      </c>
      <c r="E392" s="706">
        <v>156</v>
      </c>
      <c r="F392" s="706">
        <v>163.5</v>
      </c>
      <c r="G392" s="706">
        <v>170.9</v>
      </c>
      <c r="H392" s="706">
        <v>178.3</v>
      </c>
      <c r="I392" s="706">
        <v>135.6</v>
      </c>
      <c r="J392" s="706">
        <v>142.5</v>
      </c>
      <c r="K392" s="706">
        <v>149.4</v>
      </c>
      <c r="L392" s="706">
        <v>156.4</v>
      </c>
      <c r="M392" s="706">
        <v>163.30000000000001</v>
      </c>
      <c r="N392" s="706">
        <v>170.3</v>
      </c>
      <c r="O392" s="706">
        <v>177.2</v>
      </c>
    </row>
    <row r="393" spans="1:15">
      <c r="A393" s="738">
        <v>157</v>
      </c>
      <c r="B393" s="706">
        <v>134.30000000000001</v>
      </c>
      <c r="C393" s="706">
        <v>141.69999999999999</v>
      </c>
      <c r="D393" s="706">
        <v>149.19999999999999</v>
      </c>
      <c r="E393" s="706">
        <v>156.69999999999999</v>
      </c>
      <c r="F393" s="706">
        <v>164.1</v>
      </c>
      <c r="G393" s="706">
        <v>171.6</v>
      </c>
      <c r="H393" s="706">
        <v>179</v>
      </c>
      <c r="I393" s="706">
        <v>135.9</v>
      </c>
      <c r="J393" s="706">
        <v>142.80000000000001</v>
      </c>
      <c r="K393" s="706">
        <v>149.80000000000001</v>
      </c>
      <c r="L393" s="706">
        <v>156.69999999999999</v>
      </c>
      <c r="M393" s="706">
        <v>163.69999999999999</v>
      </c>
      <c r="N393" s="706">
        <v>170.6</v>
      </c>
      <c r="O393" s="706">
        <v>177.6</v>
      </c>
    </row>
    <row r="394" spans="1:15">
      <c r="A394" s="738">
        <v>158</v>
      </c>
      <c r="B394" s="706">
        <v>134.80000000000001</v>
      </c>
      <c r="C394" s="706">
        <v>142.30000000000001</v>
      </c>
      <c r="D394" s="706">
        <v>149.80000000000001</v>
      </c>
      <c r="E394" s="706">
        <v>157.30000000000001</v>
      </c>
      <c r="F394" s="706">
        <v>164.7</v>
      </c>
      <c r="G394" s="706">
        <v>172.2</v>
      </c>
      <c r="H394" s="706">
        <v>179.7</v>
      </c>
      <c r="I394" s="706">
        <v>136.19999999999999</v>
      </c>
      <c r="J394" s="706">
        <v>143.19999999999999</v>
      </c>
      <c r="K394" s="706">
        <v>150.1</v>
      </c>
      <c r="L394" s="706">
        <v>157.1</v>
      </c>
      <c r="M394" s="706">
        <v>164</v>
      </c>
      <c r="N394" s="706">
        <v>171</v>
      </c>
      <c r="O394" s="706">
        <v>177.9</v>
      </c>
    </row>
    <row r="395" spans="1:15">
      <c r="A395" s="739">
        <v>159</v>
      </c>
      <c r="B395" s="707">
        <v>135.4</v>
      </c>
      <c r="C395" s="707">
        <v>142.9</v>
      </c>
      <c r="D395" s="707">
        <v>150.4</v>
      </c>
      <c r="E395" s="707">
        <v>157.9</v>
      </c>
      <c r="F395" s="707">
        <v>165.4</v>
      </c>
      <c r="G395" s="707">
        <v>172.9</v>
      </c>
      <c r="H395" s="707">
        <v>180.4</v>
      </c>
      <c r="I395" s="707">
        <v>136.5</v>
      </c>
      <c r="J395" s="707">
        <v>143.5</v>
      </c>
      <c r="K395" s="707">
        <v>150.4</v>
      </c>
      <c r="L395" s="707">
        <v>157.4</v>
      </c>
      <c r="M395" s="707">
        <v>164.3</v>
      </c>
      <c r="N395" s="707">
        <v>171.3</v>
      </c>
      <c r="O395" s="707">
        <v>178.2</v>
      </c>
    </row>
    <row r="396" spans="1:15">
      <c r="A396" s="741">
        <v>160</v>
      </c>
      <c r="B396" s="710">
        <v>135.9</v>
      </c>
      <c r="C396" s="710">
        <v>143.4</v>
      </c>
      <c r="D396" s="710">
        <v>151</v>
      </c>
      <c r="E396" s="710">
        <v>158.5</v>
      </c>
      <c r="F396" s="710">
        <v>166</v>
      </c>
      <c r="G396" s="710">
        <v>173.5</v>
      </c>
      <c r="H396" s="710">
        <v>181.1</v>
      </c>
      <c r="I396" s="710">
        <v>136.9</v>
      </c>
      <c r="J396" s="710">
        <v>143.80000000000001</v>
      </c>
      <c r="K396" s="710">
        <v>150.80000000000001</v>
      </c>
      <c r="L396" s="710">
        <v>157.69999999999999</v>
      </c>
      <c r="M396" s="710">
        <v>164.7</v>
      </c>
      <c r="N396" s="710">
        <v>171.6</v>
      </c>
      <c r="O396" s="710">
        <v>178.6</v>
      </c>
    </row>
    <row r="397" spans="1:15">
      <c r="A397" s="738">
        <v>161</v>
      </c>
      <c r="B397" s="706">
        <v>136.4</v>
      </c>
      <c r="C397" s="706">
        <v>144</v>
      </c>
      <c r="D397" s="706">
        <v>151.5</v>
      </c>
      <c r="E397" s="706">
        <v>159.1</v>
      </c>
      <c r="F397" s="706">
        <v>166.6</v>
      </c>
      <c r="G397" s="706">
        <v>174.2</v>
      </c>
      <c r="H397" s="706">
        <v>181.8</v>
      </c>
      <c r="I397" s="706">
        <v>137.19999999999999</v>
      </c>
      <c r="J397" s="706">
        <v>144.1</v>
      </c>
      <c r="K397" s="706">
        <v>151.1</v>
      </c>
      <c r="L397" s="706">
        <v>158</v>
      </c>
      <c r="M397" s="706">
        <v>165</v>
      </c>
      <c r="N397" s="706">
        <v>171.9</v>
      </c>
      <c r="O397" s="706">
        <v>178.9</v>
      </c>
    </row>
    <row r="398" spans="1:15">
      <c r="A398" s="738">
        <v>162</v>
      </c>
      <c r="B398" s="706">
        <v>137</v>
      </c>
      <c r="C398" s="706">
        <v>144.5</v>
      </c>
      <c r="D398" s="706">
        <v>152.1</v>
      </c>
      <c r="E398" s="706">
        <v>159.69999999999999</v>
      </c>
      <c r="F398" s="706">
        <v>167.3</v>
      </c>
      <c r="G398" s="706">
        <v>174.8</v>
      </c>
      <c r="H398" s="706">
        <v>182.4</v>
      </c>
      <c r="I398" s="706">
        <v>137.4</v>
      </c>
      <c r="J398" s="706">
        <v>144.4</v>
      </c>
      <c r="K398" s="706">
        <v>151.30000000000001</v>
      </c>
      <c r="L398" s="706">
        <v>158.30000000000001</v>
      </c>
      <c r="M398" s="706">
        <v>165.3</v>
      </c>
      <c r="N398" s="706">
        <v>172.2</v>
      </c>
      <c r="O398" s="706">
        <v>179.2</v>
      </c>
    </row>
    <row r="399" spans="1:15">
      <c r="A399" s="738">
        <v>163</v>
      </c>
      <c r="B399" s="706">
        <v>137.5</v>
      </c>
      <c r="C399" s="706">
        <v>145.1</v>
      </c>
      <c r="D399" s="706">
        <v>152.69999999999999</v>
      </c>
      <c r="E399" s="706">
        <v>160.30000000000001</v>
      </c>
      <c r="F399" s="706">
        <v>167.9</v>
      </c>
      <c r="G399" s="706">
        <v>175.5</v>
      </c>
      <c r="H399" s="706">
        <v>183.1</v>
      </c>
      <c r="I399" s="706">
        <v>137.69999999999999</v>
      </c>
      <c r="J399" s="706">
        <v>144.69999999999999</v>
      </c>
      <c r="K399" s="706">
        <v>151.6</v>
      </c>
      <c r="L399" s="706">
        <v>158.6</v>
      </c>
      <c r="M399" s="706">
        <v>165.5</v>
      </c>
      <c r="N399" s="706">
        <v>172.5</v>
      </c>
      <c r="O399" s="706">
        <v>179.4</v>
      </c>
    </row>
    <row r="400" spans="1:15">
      <c r="A400" s="738">
        <v>164</v>
      </c>
      <c r="B400" s="706">
        <v>138</v>
      </c>
      <c r="C400" s="706">
        <v>145.69999999999999</v>
      </c>
      <c r="D400" s="706">
        <v>153.30000000000001</v>
      </c>
      <c r="E400" s="706">
        <v>160.9</v>
      </c>
      <c r="F400" s="706">
        <v>168.5</v>
      </c>
      <c r="G400" s="706">
        <v>176.1</v>
      </c>
      <c r="H400" s="706">
        <v>183.7</v>
      </c>
      <c r="I400" s="706">
        <v>138</v>
      </c>
      <c r="J400" s="706">
        <v>144.9</v>
      </c>
      <c r="K400" s="706">
        <v>151.9</v>
      </c>
      <c r="L400" s="706">
        <v>158.80000000000001</v>
      </c>
      <c r="M400" s="706">
        <v>165.8</v>
      </c>
      <c r="N400" s="706">
        <v>172.7</v>
      </c>
      <c r="O400" s="706">
        <v>179.7</v>
      </c>
    </row>
    <row r="401" spans="1:15">
      <c r="A401" s="738">
        <v>165</v>
      </c>
      <c r="B401" s="706">
        <v>138.6</v>
      </c>
      <c r="C401" s="706">
        <v>146.19999999999999</v>
      </c>
      <c r="D401" s="706">
        <v>153.80000000000001</v>
      </c>
      <c r="E401" s="706">
        <v>161.5</v>
      </c>
      <c r="F401" s="706">
        <v>169.1</v>
      </c>
      <c r="G401" s="706">
        <v>176.7</v>
      </c>
      <c r="H401" s="706">
        <v>184.4</v>
      </c>
      <c r="I401" s="706">
        <v>138.19999999999999</v>
      </c>
      <c r="J401" s="706">
        <v>145.19999999999999</v>
      </c>
      <c r="K401" s="706">
        <v>152.1</v>
      </c>
      <c r="L401" s="706">
        <v>159.1</v>
      </c>
      <c r="M401" s="706">
        <v>166</v>
      </c>
      <c r="N401" s="706">
        <v>173</v>
      </c>
      <c r="O401" s="706">
        <v>179.9</v>
      </c>
    </row>
    <row r="402" spans="1:15">
      <c r="A402" s="738">
        <v>166</v>
      </c>
      <c r="B402" s="706">
        <v>139.1</v>
      </c>
      <c r="C402" s="706">
        <v>146.69999999999999</v>
      </c>
      <c r="D402" s="706">
        <v>154.4</v>
      </c>
      <c r="E402" s="706">
        <v>162.1</v>
      </c>
      <c r="F402" s="706">
        <v>169.7</v>
      </c>
      <c r="G402" s="706">
        <v>177.4</v>
      </c>
      <c r="H402" s="706">
        <v>185</v>
      </c>
      <c r="I402" s="706">
        <v>138.5</v>
      </c>
      <c r="J402" s="706">
        <v>145.4</v>
      </c>
      <c r="K402" s="706">
        <v>152.4</v>
      </c>
      <c r="L402" s="706">
        <v>159.30000000000001</v>
      </c>
      <c r="M402" s="706">
        <v>166.3</v>
      </c>
      <c r="N402" s="706">
        <v>173.2</v>
      </c>
      <c r="O402" s="706">
        <v>180.2</v>
      </c>
    </row>
    <row r="403" spans="1:15">
      <c r="A403" s="738">
        <v>167</v>
      </c>
      <c r="B403" s="706">
        <v>139.6</v>
      </c>
      <c r="C403" s="706">
        <v>147.30000000000001</v>
      </c>
      <c r="D403" s="706">
        <v>154.9</v>
      </c>
      <c r="E403" s="706">
        <v>162.6</v>
      </c>
      <c r="F403" s="706">
        <v>170.3</v>
      </c>
      <c r="G403" s="706">
        <v>178</v>
      </c>
      <c r="H403" s="706">
        <v>185.6</v>
      </c>
      <c r="I403" s="706">
        <v>138.69999999999999</v>
      </c>
      <c r="J403" s="706">
        <v>145.69999999999999</v>
      </c>
      <c r="K403" s="706">
        <v>152.6</v>
      </c>
      <c r="L403" s="706">
        <v>159.6</v>
      </c>
      <c r="M403" s="706">
        <v>166.5</v>
      </c>
      <c r="N403" s="706">
        <v>173.5</v>
      </c>
      <c r="O403" s="706">
        <v>180.4</v>
      </c>
    </row>
    <row r="404" spans="1:15">
      <c r="A404" s="738">
        <v>168</v>
      </c>
      <c r="B404" s="706">
        <v>140.1</v>
      </c>
      <c r="C404" s="706">
        <v>147.80000000000001</v>
      </c>
      <c r="D404" s="706">
        <v>155.5</v>
      </c>
      <c r="E404" s="706">
        <v>163.19999999999999</v>
      </c>
      <c r="F404" s="706">
        <v>170.9</v>
      </c>
      <c r="G404" s="706">
        <v>178.6</v>
      </c>
      <c r="H404" s="706">
        <v>186.3</v>
      </c>
      <c r="I404" s="706">
        <v>139</v>
      </c>
      <c r="J404" s="706">
        <v>145.9</v>
      </c>
      <c r="K404" s="706">
        <v>152.80000000000001</v>
      </c>
      <c r="L404" s="706">
        <v>159.80000000000001</v>
      </c>
      <c r="M404" s="706">
        <v>166.7</v>
      </c>
      <c r="N404" s="706">
        <v>173.7</v>
      </c>
      <c r="O404" s="706">
        <v>180.6</v>
      </c>
    </row>
    <row r="405" spans="1:15">
      <c r="A405" s="738">
        <v>169</v>
      </c>
      <c r="B405" s="706">
        <v>140.6</v>
      </c>
      <c r="C405" s="706">
        <v>148.30000000000001</v>
      </c>
      <c r="D405" s="706">
        <v>156</v>
      </c>
      <c r="E405" s="706">
        <v>163.69999999999999</v>
      </c>
      <c r="F405" s="706">
        <v>171.4</v>
      </c>
      <c r="G405" s="706">
        <v>179.1</v>
      </c>
      <c r="H405" s="706">
        <v>186.9</v>
      </c>
      <c r="I405" s="706">
        <v>139.19999999999999</v>
      </c>
      <c r="J405" s="706">
        <v>146.1</v>
      </c>
      <c r="K405" s="706">
        <v>153.1</v>
      </c>
      <c r="L405" s="706">
        <v>160</v>
      </c>
      <c r="M405" s="706">
        <v>166.9</v>
      </c>
      <c r="N405" s="706">
        <v>173.9</v>
      </c>
      <c r="O405" s="706">
        <v>180.8</v>
      </c>
    </row>
    <row r="406" spans="1:15">
      <c r="A406" s="738">
        <v>170</v>
      </c>
      <c r="B406" s="706">
        <v>141.1</v>
      </c>
      <c r="C406" s="706">
        <v>148.80000000000001</v>
      </c>
      <c r="D406" s="706">
        <v>156.5</v>
      </c>
      <c r="E406" s="706">
        <v>164.3</v>
      </c>
      <c r="F406" s="706">
        <v>172</v>
      </c>
      <c r="G406" s="706">
        <v>179.7</v>
      </c>
      <c r="H406" s="706">
        <v>187.4</v>
      </c>
      <c r="I406" s="706">
        <v>139.4</v>
      </c>
      <c r="J406" s="706">
        <v>146.30000000000001</v>
      </c>
      <c r="K406" s="706">
        <v>153.30000000000001</v>
      </c>
      <c r="L406" s="706">
        <v>160.19999999999999</v>
      </c>
      <c r="M406" s="706">
        <v>167.1</v>
      </c>
      <c r="N406" s="706">
        <v>174.1</v>
      </c>
      <c r="O406" s="706">
        <v>181</v>
      </c>
    </row>
    <row r="407" spans="1:15">
      <c r="A407" s="738">
        <v>171</v>
      </c>
      <c r="B407" s="706">
        <v>141.6</v>
      </c>
      <c r="C407" s="706">
        <v>149.30000000000001</v>
      </c>
      <c r="D407" s="706">
        <v>157.1</v>
      </c>
      <c r="E407" s="706">
        <v>164.8</v>
      </c>
      <c r="F407" s="706">
        <v>172.5</v>
      </c>
      <c r="G407" s="706">
        <v>180.3</v>
      </c>
      <c r="H407" s="706">
        <v>188</v>
      </c>
      <c r="I407" s="706">
        <v>139.6</v>
      </c>
      <c r="J407" s="706">
        <v>146.5</v>
      </c>
      <c r="K407" s="706">
        <v>153.5</v>
      </c>
      <c r="L407" s="706">
        <v>160.4</v>
      </c>
      <c r="M407" s="706">
        <v>167.3</v>
      </c>
      <c r="N407" s="706">
        <v>174.2</v>
      </c>
      <c r="O407" s="706">
        <v>181.2</v>
      </c>
    </row>
    <row r="408" spans="1:15">
      <c r="A408" s="738">
        <v>172</v>
      </c>
      <c r="B408" s="706">
        <v>142.1</v>
      </c>
      <c r="C408" s="706">
        <v>149.80000000000001</v>
      </c>
      <c r="D408" s="706">
        <v>157.6</v>
      </c>
      <c r="E408" s="706">
        <v>165.3</v>
      </c>
      <c r="F408" s="706">
        <v>173.1</v>
      </c>
      <c r="G408" s="706">
        <v>180.8</v>
      </c>
      <c r="H408" s="706">
        <v>188.6</v>
      </c>
      <c r="I408" s="706">
        <v>139.80000000000001</v>
      </c>
      <c r="J408" s="706">
        <v>146.69999999999999</v>
      </c>
      <c r="K408" s="706">
        <v>153.6</v>
      </c>
      <c r="L408" s="706">
        <v>160.6</v>
      </c>
      <c r="M408" s="706">
        <v>167.5</v>
      </c>
      <c r="N408" s="706">
        <v>174.4</v>
      </c>
      <c r="O408" s="706">
        <v>181.3</v>
      </c>
    </row>
    <row r="409" spans="1:15">
      <c r="A409" s="738">
        <v>173</v>
      </c>
      <c r="B409" s="706">
        <v>142.5</v>
      </c>
      <c r="C409" s="706">
        <v>150.30000000000001</v>
      </c>
      <c r="D409" s="706">
        <v>158.1</v>
      </c>
      <c r="E409" s="706">
        <v>165.8</v>
      </c>
      <c r="F409" s="706">
        <v>173.6</v>
      </c>
      <c r="G409" s="706">
        <v>181.3</v>
      </c>
      <c r="H409" s="706">
        <v>189.1</v>
      </c>
      <c r="I409" s="706">
        <v>140</v>
      </c>
      <c r="J409" s="706">
        <v>146.9</v>
      </c>
      <c r="K409" s="706">
        <v>153.80000000000001</v>
      </c>
      <c r="L409" s="706">
        <v>160.69999999999999</v>
      </c>
      <c r="M409" s="706">
        <v>167.7</v>
      </c>
      <c r="N409" s="706">
        <v>174.6</v>
      </c>
      <c r="O409" s="706">
        <v>181.5</v>
      </c>
    </row>
    <row r="410" spans="1:15">
      <c r="A410" s="738">
        <v>174</v>
      </c>
      <c r="B410" s="706">
        <v>143</v>
      </c>
      <c r="C410" s="706">
        <v>150.80000000000001</v>
      </c>
      <c r="D410" s="706">
        <v>158.5</v>
      </c>
      <c r="E410" s="706">
        <v>166.3</v>
      </c>
      <c r="F410" s="706">
        <v>174.1</v>
      </c>
      <c r="G410" s="706">
        <v>181.8</v>
      </c>
      <c r="H410" s="706">
        <v>189.6</v>
      </c>
      <c r="I410" s="706">
        <v>140.1</v>
      </c>
      <c r="J410" s="706">
        <v>147.1</v>
      </c>
      <c r="K410" s="706">
        <v>154</v>
      </c>
      <c r="L410" s="706">
        <v>160.9</v>
      </c>
      <c r="M410" s="706">
        <v>167.8</v>
      </c>
      <c r="N410" s="706">
        <v>174.7</v>
      </c>
      <c r="O410" s="706">
        <v>181.6</v>
      </c>
    </row>
    <row r="411" spans="1:15">
      <c r="A411" s="738">
        <v>175</v>
      </c>
      <c r="B411" s="706">
        <v>143.4</v>
      </c>
      <c r="C411" s="706">
        <v>151.19999999999999</v>
      </c>
      <c r="D411" s="706">
        <v>159</v>
      </c>
      <c r="E411" s="706">
        <v>166.8</v>
      </c>
      <c r="F411" s="706">
        <v>174.6</v>
      </c>
      <c r="G411" s="706">
        <v>182.3</v>
      </c>
      <c r="H411" s="706">
        <v>190.1</v>
      </c>
      <c r="I411" s="706">
        <v>140.30000000000001</v>
      </c>
      <c r="J411" s="706">
        <v>147.19999999999999</v>
      </c>
      <c r="K411" s="706">
        <v>154.1</v>
      </c>
      <c r="L411" s="706">
        <v>161</v>
      </c>
      <c r="M411" s="706">
        <v>168</v>
      </c>
      <c r="N411" s="706">
        <v>174.9</v>
      </c>
      <c r="O411" s="706">
        <v>181.8</v>
      </c>
    </row>
    <row r="412" spans="1:15">
      <c r="A412" s="738">
        <v>176</v>
      </c>
      <c r="B412" s="706">
        <v>143.9</v>
      </c>
      <c r="C412" s="706">
        <v>151.69999999999999</v>
      </c>
      <c r="D412" s="706">
        <v>159.5</v>
      </c>
      <c r="E412" s="706">
        <v>167.2</v>
      </c>
      <c r="F412" s="706">
        <v>175</v>
      </c>
      <c r="G412" s="706">
        <v>182.8</v>
      </c>
      <c r="H412" s="706">
        <v>190.6</v>
      </c>
      <c r="I412" s="706">
        <v>140.5</v>
      </c>
      <c r="J412" s="706">
        <v>147.4</v>
      </c>
      <c r="K412" s="706">
        <v>154.30000000000001</v>
      </c>
      <c r="L412" s="706">
        <v>161.19999999999999</v>
      </c>
      <c r="M412" s="706">
        <v>168.1</v>
      </c>
      <c r="N412" s="706">
        <v>175</v>
      </c>
      <c r="O412" s="706">
        <v>181.9</v>
      </c>
    </row>
    <row r="413" spans="1:15">
      <c r="A413" s="738">
        <v>177</v>
      </c>
      <c r="B413" s="706">
        <v>144.30000000000001</v>
      </c>
      <c r="C413" s="706">
        <v>152.1</v>
      </c>
      <c r="D413" s="706">
        <v>159.9</v>
      </c>
      <c r="E413" s="706">
        <v>167.7</v>
      </c>
      <c r="F413" s="706">
        <v>175.5</v>
      </c>
      <c r="G413" s="706">
        <v>183.3</v>
      </c>
      <c r="H413" s="706">
        <v>191.1</v>
      </c>
      <c r="I413" s="706">
        <v>140.6</v>
      </c>
      <c r="J413" s="706">
        <v>147.5</v>
      </c>
      <c r="K413" s="706">
        <v>154.4</v>
      </c>
      <c r="L413" s="706">
        <v>161.30000000000001</v>
      </c>
      <c r="M413" s="706">
        <v>168.2</v>
      </c>
      <c r="N413" s="706">
        <v>175.1</v>
      </c>
      <c r="O413" s="706">
        <v>182</v>
      </c>
    </row>
    <row r="414" spans="1:15">
      <c r="A414" s="738">
        <v>178</v>
      </c>
      <c r="B414" s="706">
        <v>144.69999999999999</v>
      </c>
      <c r="C414" s="706">
        <v>152.5</v>
      </c>
      <c r="D414" s="706">
        <v>160.30000000000001</v>
      </c>
      <c r="E414" s="706">
        <v>168.1</v>
      </c>
      <c r="F414" s="706">
        <v>175.9</v>
      </c>
      <c r="G414" s="706">
        <v>183.7</v>
      </c>
      <c r="H414" s="706">
        <v>191.5</v>
      </c>
      <c r="I414" s="706">
        <v>140.80000000000001</v>
      </c>
      <c r="J414" s="706">
        <v>147.69999999999999</v>
      </c>
      <c r="K414" s="706">
        <v>154.5</v>
      </c>
      <c r="L414" s="706">
        <v>161.4</v>
      </c>
      <c r="M414" s="706">
        <v>168.3</v>
      </c>
      <c r="N414" s="706">
        <v>175.2</v>
      </c>
      <c r="O414" s="706">
        <v>182.1</v>
      </c>
    </row>
    <row r="415" spans="1:15">
      <c r="A415" s="738">
        <v>179</v>
      </c>
      <c r="B415" s="706">
        <v>145.1</v>
      </c>
      <c r="C415" s="706">
        <v>152.9</v>
      </c>
      <c r="D415" s="706">
        <v>160.69999999999999</v>
      </c>
      <c r="E415" s="706">
        <v>168.5</v>
      </c>
      <c r="F415" s="706">
        <v>176.3</v>
      </c>
      <c r="G415" s="706">
        <v>184.1</v>
      </c>
      <c r="H415" s="706">
        <v>191.9</v>
      </c>
      <c r="I415" s="706">
        <v>140.9</v>
      </c>
      <c r="J415" s="706">
        <v>147.80000000000001</v>
      </c>
      <c r="K415" s="706">
        <v>154.69999999999999</v>
      </c>
      <c r="L415" s="706">
        <v>161.6</v>
      </c>
      <c r="M415" s="706">
        <v>168.4</v>
      </c>
      <c r="N415" s="706">
        <v>175.3</v>
      </c>
      <c r="O415" s="706">
        <v>182.2</v>
      </c>
    </row>
    <row r="416" spans="1:15">
      <c r="A416" s="738">
        <v>180</v>
      </c>
      <c r="B416" s="706">
        <v>145.5</v>
      </c>
      <c r="C416" s="706">
        <v>153.4</v>
      </c>
      <c r="D416" s="706">
        <v>161.19999999999999</v>
      </c>
      <c r="E416" s="706">
        <v>169</v>
      </c>
      <c r="F416" s="706">
        <v>176.8</v>
      </c>
      <c r="G416" s="706">
        <v>184.6</v>
      </c>
      <c r="H416" s="706">
        <v>192.4</v>
      </c>
      <c r="I416" s="706">
        <v>141</v>
      </c>
      <c r="J416" s="706">
        <v>147.9</v>
      </c>
      <c r="K416" s="706">
        <v>154.80000000000001</v>
      </c>
      <c r="L416" s="706">
        <v>161.69999999999999</v>
      </c>
      <c r="M416" s="706">
        <v>168.5</v>
      </c>
      <c r="N416" s="706">
        <v>175.4</v>
      </c>
      <c r="O416" s="706">
        <v>182.3</v>
      </c>
    </row>
    <row r="417" spans="1:15">
      <c r="A417" s="738">
        <v>181</v>
      </c>
      <c r="B417" s="706">
        <v>145.9</v>
      </c>
      <c r="C417" s="706">
        <v>153.69999999999999</v>
      </c>
      <c r="D417" s="706">
        <v>161.5</v>
      </c>
      <c r="E417" s="706">
        <v>169.4</v>
      </c>
      <c r="F417" s="706">
        <v>177.2</v>
      </c>
      <c r="G417" s="706">
        <v>185</v>
      </c>
      <c r="H417" s="706">
        <v>192.8</v>
      </c>
      <c r="I417" s="706">
        <v>141.19999999999999</v>
      </c>
      <c r="J417" s="706">
        <v>148</v>
      </c>
      <c r="K417" s="706">
        <v>154.9</v>
      </c>
      <c r="L417" s="706">
        <v>161.80000000000001</v>
      </c>
      <c r="M417" s="706">
        <v>168.6</v>
      </c>
      <c r="N417" s="706">
        <v>175.5</v>
      </c>
      <c r="O417" s="706">
        <v>182.4</v>
      </c>
    </row>
    <row r="418" spans="1:15">
      <c r="A418" s="738">
        <v>182</v>
      </c>
      <c r="B418" s="706">
        <v>146.30000000000001</v>
      </c>
      <c r="C418" s="706">
        <v>154.1</v>
      </c>
      <c r="D418" s="706">
        <v>161.9</v>
      </c>
      <c r="E418" s="706">
        <v>169.7</v>
      </c>
      <c r="F418" s="706">
        <v>177.5</v>
      </c>
      <c r="G418" s="706">
        <v>185.4</v>
      </c>
      <c r="H418" s="706">
        <v>193.2</v>
      </c>
      <c r="I418" s="706">
        <v>141.30000000000001</v>
      </c>
      <c r="J418" s="706">
        <v>148.1</v>
      </c>
      <c r="K418" s="706">
        <v>155</v>
      </c>
      <c r="L418" s="706">
        <v>161.9</v>
      </c>
      <c r="M418" s="706">
        <v>168.7</v>
      </c>
      <c r="N418" s="706">
        <v>175.6</v>
      </c>
      <c r="O418" s="706">
        <v>182.5</v>
      </c>
    </row>
    <row r="419" spans="1:15">
      <c r="A419" s="739">
        <v>183</v>
      </c>
      <c r="B419" s="707">
        <v>146.69999999999999</v>
      </c>
      <c r="C419" s="707">
        <v>154.5</v>
      </c>
      <c r="D419" s="707">
        <v>162.30000000000001</v>
      </c>
      <c r="E419" s="707">
        <v>170.1</v>
      </c>
      <c r="F419" s="707">
        <v>177.9</v>
      </c>
      <c r="G419" s="707">
        <v>185.7</v>
      </c>
      <c r="H419" s="707">
        <v>193.5</v>
      </c>
      <c r="I419" s="707">
        <v>141.4</v>
      </c>
      <c r="J419" s="707">
        <v>148.19999999999999</v>
      </c>
      <c r="K419" s="707">
        <v>155.1</v>
      </c>
      <c r="L419" s="707">
        <v>162</v>
      </c>
      <c r="M419" s="707">
        <v>168.8</v>
      </c>
      <c r="N419" s="707">
        <v>175.7</v>
      </c>
      <c r="O419" s="707">
        <v>182.5</v>
      </c>
    </row>
    <row r="420" spans="1:15">
      <c r="A420" s="741">
        <v>184</v>
      </c>
      <c r="B420" s="710">
        <v>147.1</v>
      </c>
      <c r="C420" s="710">
        <v>154.9</v>
      </c>
      <c r="D420" s="710">
        <v>162.69999999999999</v>
      </c>
      <c r="E420" s="710">
        <v>170.5</v>
      </c>
      <c r="F420" s="710">
        <v>178.3</v>
      </c>
      <c r="G420" s="710">
        <v>186.1</v>
      </c>
      <c r="H420" s="710">
        <v>193.9</v>
      </c>
      <c r="I420" s="710">
        <v>141.5</v>
      </c>
      <c r="J420" s="710">
        <v>148.30000000000001</v>
      </c>
      <c r="K420" s="710">
        <v>155.19999999999999</v>
      </c>
      <c r="L420" s="710">
        <v>162</v>
      </c>
      <c r="M420" s="710">
        <v>168.9</v>
      </c>
      <c r="N420" s="710">
        <v>175.7</v>
      </c>
      <c r="O420" s="710">
        <v>182.6</v>
      </c>
    </row>
    <row r="421" spans="1:15">
      <c r="A421" s="738">
        <v>185</v>
      </c>
      <c r="B421" s="706">
        <v>147.4</v>
      </c>
      <c r="C421" s="706">
        <v>155.19999999999999</v>
      </c>
      <c r="D421" s="706">
        <v>163</v>
      </c>
      <c r="E421" s="706">
        <v>170.8</v>
      </c>
      <c r="F421" s="706">
        <v>178.6</v>
      </c>
      <c r="G421" s="706">
        <v>186.4</v>
      </c>
      <c r="H421" s="706">
        <v>194.2</v>
      </c>
      <c r="I421" s="706">
        <v>141.6</v>
      </c>
      <c r="J421" s="706">
        <v>148.4</v>
      </c>
      <c r="K421" s="706">
        <v>155.30000000000001</v>
      </c>
      <c r="L421" s="706">
        <v>162.1</v>
      </c>
      <c r="M421" s="706">
        <v>169</v>
      </c>
      <c r="N421" s="706">
        <v>175.8</v>
      </c>
      <c r="O421" s="706">
        <v>182.6</v>
      </c>
    </row>
    <row r="422" spans="1:15">
      <c r="A422" s="738">
        <v>186</v>
      </c>
      <c r="B422" s="706">
        <v>147.69999999999999</v>
      </c>
      <c r="C422" s="706">
        <v>155.5</v>
      </c>
      <c r="D422" s="706">
        <v>163.30000000000001</v>
      </c>
      <c r="E422" s="706">
        <v>171.1</v>
      </c>
      <c r="F422" s="706">
        <v>178.9</v>
      </c>
      <c r="G422" s="706">
        <v>186.8</v>
      </c>
      <c r="H422" s="706">
        <v>194.6</v>
      </c>
      <c r="I422" s="706">
        <v>141.69999999999999</v>
      </c>
      <c r="J422" s="706">
        <v>148.5</v>
      </c>
      <c r="K422" s="706">
        <v>155.4</v>
      </c>
      <c r="L422" s="706">
        <v>162.19999999999999</v>
      </c>
      <c r="M422" s="706">
        <v>169</v>
      </c>
      <c r="N422" s="706">
        <v>175.9</v>
      </c>
      <c r="O422" s="706">
        <v>182.7</v>
      </c>
    </row>
    <row r="423" spans="1:15">
      <c r="A423" s="738">
        <v>187</v>
      </c>
      <c r="B423" s="706">
        <v>148.1</v>
      </c>
      <c r="C423" s="706">
        <v>155.9</v>
      </c>
      <c r="D423" s="706">
        <v>163.69999999999999</v>
      </c>
      <c r="E423" s="706">
        <v>171.5</v>
      </c>
      <c r="F423" s="706">
        <v>179.3</v>
      </c>
      <c r="G423" s="706">
        <v>187.1</v>
      </c>
      <c r="H423" s="706">
        <v>194.9</v>
      </c>
      <c r="I423" s="706">
        <v>141.80000000000001</v>
      </c>
      <c r="J423" s="706">
        <v>148.6</v>
      </c>
      <c r="K423" s="706">
        <v>155.4</v>
      </c>
      <c r="L423" s="706">
        <v>162.30000000000001</v>
      </c>
      <c r="M423" s="706">
        <v>169.1</v>
      </c>
      <c r="N423" s="706">
        <v>175.9</v>
      </c>
      <c r="O423" s="706">
        <v>182.7</v>
      </c>
    </row>
    <row r="424" spans="1:15">
      <c r="A424" s="738">
        <v>188</v>
      </c>
      <c r="B424" s="706">
        <v>148.4</v>
      </c>
      <c r="C424" s="706">
        <v>156.19999999999999</v>
      </c>
      <c r="D424" s="706">
        <v>164</v>
      </c>
      <c r="E424" s="706">
        <v>171.8</v>
      </c>
      <c r="F424" s="706">
        <v>179.6</v>
      </c>
      <c r="G424" s="706">
        <v>187.4</v>
      </c>
      <c r="H424" s="706">
        <v>195.2</v>
      </c>
      <c r="I424" s="706">
        <v>141.9</v>
      </c>
      <c r="J424" s="706">
        <v>148.69999999999999</v>
      </c>
      <c r="K424" s="706">
        <v>155.5</v>
      </c>
      <c r="L424" s="706">
        <v>162.30000000000001</v>
      </c>
      <c r="M424" s="706">
        <v>169.1</v>
      </c>
      <c r="N424" s="706">
        <v>176</v>
      </c>
      <c r="O424" s="706">
        <v>182.8</v>
      </c>
    </row>
    <row r="425" spans="1:15">
      <c r="A425" s="738">
        <v>189</v>
      </c>
      <c r="B425" s="706">
        <v>148.69999999999999</v>
      </c>
      <c r="C425" s="706">
        <v>156.5</v>
      </c>
      <c r="D425" s="706">
        <v>164.3</v>
      </c>
      <c r="E425" s="706">
        <v>172.1</v>
      </c>
      <c r="F425" s="706">
        <v>179.9</v>
      </c>
      <c r="G425" s="706">
        <v>187.7</v>
      </c>
      <c r="H425" s="706">
        <v>195.4</v>
      </c>
      <c r="I425" s="706">
        <v>141.9</v>
      </c>
      <c r="J425" s="706">
        <v>148.69999999999999</v>
      </c>
      <c r="K425" s="706">
        <v>155.6</v>
      </c>
      <c r="L425" s="706">
        <v>162.4</v>
      </c>
      <c r="M425" s="706">
        <v>169.2</v>
      </c>
      <c r="N425" s="706">
        <v>176</v>
      </c>
      <c r="O425" s="706">
        <v>182.8</v>
      </c>
    </row>
    <row r="426" spans="1:15">
      <c r="A426" s="738">
        <v>190</v>
      </c>
      <c r="B426" s="706">
        <v>149</v>
      </c>
      <c r="C426" s="706">
        <v>156.80000000000001</v>
      </c>
      <c r="D426" s="706">
        <v>164.6</v>
      </c>
      <c r="E426" s="706">
        <v>172.4</v>
      </c>
      <c r="F426" s="706">
        <v>180.1</v>
      </c>
      <c r="G426" s="706">
        <v>187.9</v>
      </c>
      <c r="H426" s="706">
        <v>195.7</v>
      </c>
      <c r="I426" s="706">
        <v>142</v>
      </c>
      <c r="J426" s="706">
        <v>148.80000000000001</v>
      </c>
      <c r="K426" s="706">
        <v>155.6</v>
      </c>
      <c r="L426" s="706">
        <v>162.4</v>
      </c>
      <c r="M426" s="706">
        <v>169.2</v>
      </c>
      <c r="N426" s="706">
        <v>176</v>
      </c>
      <c r="O426" s="706">
        <v>182.8</v>
      </c>
    </row>
    <row r="427" spans="1:15">
      <c r="A427" s="738">
        <v>191</v>
      </c>
      <c r="B427" s="706">
        <v>149.30000000000001</v>
      </c>
      <c r="C427" s="706">
        <v>157.1</v>
      </c>
      <c r="D427" s="706">
        <v>164.9</v>
      </c>
      <c r="E427" s="706">
        <v>172.6</v>
      </c>
      <c r="F427" s="706">
        <v>180.4</v>
      </c>
      <c r="G427" s="706">
        <v>188.2</v>
      </c>
      <c r="H427" s="706">
        <v>196</v>
      </c>
      <c r="I427" s="706">
        <v>142.1</v>
      </c>
      <c r="J427" s="706">
        <v>148.9</v>
      </c>
      <c r="K427" s="706">
        <v>155.69999999999999</v>
      </c>
      <c r="L427" s="706">
        <v>162.5</v>
      </c>
      <c r="M427" s="706">
        <v>169.3</v>
      </c>
      <c r="N427" s="706">
        <v>176.1</v>
      </c>
      <c r="O427" s="706">
        <v>182.9</v>
      </c>
    </row>
    <row r="428" spans="1:15">
      <c r="A428" s="738">
        <v>192</v>
      </c>
      <c r="B428" s="706">
        <v>149.6</v>
      </c>
      <c r="C428" s="706">
        <v>157.4</v>
      </c>
      <c r="D428" s="706">
        <v>165.1</v>
      </c>
      <c r="E428" s="706">
        <v>172.9</v>
      </c>
      <c r="F428" s="706">
        <v>180.7</v>
      </c>
      <c r="G428" s="706">
        <v>188.4</v>
      </c>
      <c r="H428" s="706">
        <v>196.2</v>
      </c>
      <c r="I428" s="706">
        <v>142.19999999999999</v>
      </c>
      <c r="J428" s="706">
        <v>148.9</v>
      </c>
      <c r="K428" s="706">
        <v>155.69999999999999</v>
      </c>
      <c r="L428" s="706">
        <v>162.5</v>
      </c>
      <c r="M428" s="706">
        <v>169.3</v>
      </c>
      <c r="N428" s="706">
        <v>176.1</v>
      </c>
      <c r="O428" s="706">
        <v>182.9</v>
      </c>
    </row>
    <row r="429" spans="1:15">
      <c r="A429" s="738">
        <v>193</v>
      </c>
      <c r="B429" s="706">
        <v>149.9</v>
      </c>
      <c r="C429" s="706">
        <v>157.6</v>
      </c>
      <c r="D429" s="706">
        <v>165.4</v>
      </c>
      <c r="E429" s="706">
        <v>173.1</v>
      </c>
      <c r="F429" s="706">
        <v>180.9</v>
      </c>
      <c r="G429" s="706">
        <v>188.7</v>
      </c>
      <c r="H429" s="706">
        <v>196.4</v>
      </c>
      <c r="I429" s="706">
        <v>142.19999999999999</v>
      </c>
      <c r="J429" s="706">
        <v>149</v>
      </c>
      <c r="K429" s="706">
        <v>155.80000000000001</v>
      </c>
      <c r="L429" s="706">
        <v>162.6</v>
      </c>
      <c r="M429" s="706">
        <v>169.3</v>
      </c>
      <c r="N429" s="706">
        <v>176.1</v>
      </c>
      <c r="O429" s="706">
        <v>182.9</v>
      </c>
    </row>
    <row r="430" spans="1:15">
      <c r="A430" s="738">
        <v>194</v>
      </c>
      <c r="B430" s="706">
        <v>150.1</v>
      </c>
      <c r="C430" s="706">
        <v>157.9</v>
      </c>
      <c r="D430" s="706">
        <v>165.6</v>
      </c>
      <c r="E430" s="706">
        <v>173.4</v>
      </c>
      <c r="F430" s="706">
        <v>181.1</v>
      </c>
      <c r="G430" s="706">
        <v>188.9</v>
      </c>
      <c r="H430" s="706">
        <v>196.7</v>
      </c>
      <c r="I430" s="706">
        <v>142.30000000000001</v>
      </c>
      <c r="J430" s="706">
        <v>149.1</v>
      </c>
      <c r="K430" s="706">
        <v>155.80000000000001</v>
      </c>
      <c r="L430" s="706">
        <v>162.6</v>
      </c>
      <c r="M430" s="706">
        <v>169.4</v>
      </c>
      <c r="N430" s="706">
        <v>176.1</v>
      </c>
      <c r="O430" s="706">
        <v>182.9</v>
      </c>
    </row>
    <row r="431" spans="1:15">
      <c r="A431" s="738">
        <v>195</v>
      </c>
      <c r="B431" s="706">
        <v>150.4</v>
      </c>
      <c r="C431" s="706">
        <v>158.1</v>
      </c>
      <c r="D431" s="706">
        <v>165.9</v>
      </c>
      <c r="E431" s="706">
        <v>173.6</v>
      </c>
      <c r="F431" s="706">
        <v>181.4</v>
      </c>
      <c r="G431" s="706">
        <v>189.1</v>
      </c>
      <c r="H431" s="706">
        <v>196.9</v>
      </c>
      <c r="I431" s="706">
        <v>142.30000000000001</v>
      </c>
      <c r="J431" s="706">
        <v>149.1</v>
      </c>
      <c r="K431" s="706">
        <v>155.9</v>
      </c>
      <c r="L431" s="706">
        <v>162.6</v>
      </c>
      <c r="M431" s="706">
        <v>169.4</v>
      </c>
      <c r="N431" s="706">
        <v>176.2</v>
      </c>
      <c r="O431" s="706">
        <v>182.9</v>
      </c>
    </row>
    <row r="432" spans="1:15">
      <c r="A432" s="738">
        <v>196</v>
      </c>
      <c r="B432" s="706">
        <v>150.6</v>
      </c>
      <c r="C432" s="706">
        <v>158.4</v>
      </c>
      <c r="D432" s="706">
        <v>166.1</v>
      </c>
      <c r="E432" s="706">
        <v>173.8</v>
      </c>
      <c r="F432" s="706">
        <v>181.6</v>
      </c>
      <c r="G432" s="706">
        <v>189.3</v>
      </c>
      <c r="H432" s="706">
        <v>197</v>
      </c>
      <c r="I432" s="706">
        <v>142.4</v>
      </c>
      <c r="J432" s="706">
        <v>149.19999999999999</v>
      </c>
      <c r="K432" s="706">
        <v>155.9</v>
      </c>
      <c r="L432" s="706">
        <v>162.69999999999999</v>
      </c>
      <c r="M432" s="706">
        <v>169.4</v>
      </c>
      <c r="N432" s="706">
        <v>176.2</v>
      </c>
      <c r="O432" s="706">
        <v>182.9</v>
      </c>
    </row>
    <row r="433" spans="1:15">
      <c r="A433" s="738">
        <v>197</v>
      </c>
      <c r="B433" s="706">
        <v>150.9</v>
      </c>
      <c r="C433" s="706">
        <v>158.6</v>
      </c>
      <c r="D433" s="706">
        <v>166.3</v>
      </c>
      <c r="E433" s="706">
        <v>174</v>
      </c>
      <c r="F433" s="706">
        <v>181.8</v>
      </c>
      <c r="G433" s="706">
        <v>189.5</v>
      </c>
      <c r="H433" s="706">
        <v>197.2</v>
      </c>
      <c r="I433" s="706">
        <v>142.4</v>
      </c>
      <c r="J433" s="706">
        <v>149.19999999999999</v>
      </c>
      <c r="K433" s="706">
        <v>155.9</v>
      </c>
      <c r="L433" s="706">
        <v>162.69999999999999</v>
      </c>
      <c r="M433" s="706">
        <v>169.4</v>
      </c>
      <c r="N433" s="706">
        <v>176.2</v>
      </c>
      <c r="O433" s="706">
        <v>182.9</v>
      </c>
    </row>
    <row r="434" spans="1:15">
      <c r="A434" s="738">
        <v>198</v>
      </c>
      <c r="B434" s="706">
        <v>151.1</v>
      </c>
      <c r="C434" s="706">
        <v>158.80000000000001</v>
      </c>
      <c r="D434" s="706">
        <v>166.5</v>
      </c>
      <c r="E434" s="706">
        <v>174.2</v>
      </c>
      <c r="F434" s="706">
        <v>181.9</v>
      </c>
      <c r="G434" s="706">
        <v>189.7</v>
      </c>
      <c r="H434" s="706">
        <v>197.4</v>
      </c>
      <c r="I434" s="706">
        <v>142.5</v>
      </c>
      <c r="J434" s="706">
        <v>149.19999999999999</v>
      </c>
      <c r="K434" s="706">
        <v>156</v>
      </c>
      <c r="L434" s="706">
        <v>162.69999999999999</v>
      </c>
      <c r="M434" s="706">
        <v>169.5</v>
      </c>
      <c r="N434" s="706">
        <v>176.2</v>
      </c>
      <c r="O434" s="706">
        <v>182.9</v>
      </c>
    </row>
    <row r="435" spans="1:15">
      <c r="A435" s="738">
        <v>199</v>
      </c>
      <c r="B435" s="706">
        <v>151.30000000000001</v>
      </c>
      <c r="C435" s="706">
        <v>159</v>
      </c>
      <c r="D435" s="706">
        <v>166.7</v>
      </c>
      <c r="E435" s="706">
        <v>174.4</v>
      </c>
      <c r="F435" s="706">
        <v>182.1</v>
      </c>
      <c r="G435" s="706">
        <v>189.8</v>
      </c>
      <c r="H435" s="706">
        <v>197.5</v>
      </c>
      <c r="I435" s="706">
        <v>142.5</v>
      </c>
      <c r="J435" s="706">
        <v>149.30000000000001</v>
      </c>
      <c r="K435" s="706">
        <v>156</v>
      </c>
      <c r="L435" s="706">
        <v>162.69999999999999</v>
      </c>
      <c r="M435" s="706">
        <v>169.5</v>
      </c>
      <c r="N435" s="706">
        <v>176.2</v>
      </c>
      <c r="O435" s="706">
        <v>182.9</v>
      </c>
    </row>
    <row r="436" spans="1:15">
      <c r="A436" s="738">
        <v>200</v>
      </c>
      <c r="B436" s="706">
        <v>151.5</v>
      </c>
      <c r="C436" s="706">
        <v>159.19999999999999</v>
      </c>
      <c r="D436" s="706">
        <v>166.9</v>
      </c>
      <c r="E436" s="706">
        <v>174.6</v>
      </c>
      <c r="F436" s="706">
        <v>182.3</v>
      </c>
      <c r="G436" s="706">
        <v>190</v>
      </c>
      <c r="H436" s="706">
        <v>197.7</v>
      </c>
      <c r="I436" s="706">
        <v>142.6</v>
      </c>
      <c r="J436" s="706">
        <v>149.30000000000001</v>
      </c>
      <c r="K436" s="706">
        <v>156</v>
      </c>
      <c r="L436" s="706">
        <v>162.80000000000001</v>
      </c>
      <c r="M436" s="706">
        <v>169.5</v>
      </c>
      <c r="N436" s="706">
        <v>176.2</v>
      </c>
      <c r="O436" s="706">
        <v>182.9</v>
      </c>
    </row>
    <row r="437" spans="1:15">
      <c r="A437" s="738">
        <v>201</v>
      </c>
      <c r="B437" s="706">
        <v>151.69999999999999</v>
      </c>
      <c r="C437" s="706">
        <v>159.4</v>
      </c>
      <c r="D437" s="706">
        <v>167.1</v>
      </c>
      <c r="E437" s="706">
        <v>174.7</v>
      </c>
      <c r="F437" s="706">
        <v>182.4</v>
      </c>
      <c r="G437" s="706">
        <v>190.1</v>
      </c>
      <c r="H437" s="706">
        <v>197.8</v>
      </c>
      <c r="I437" s="706">
        <v>142.6</v>
      </c>
      <c r="J437" s="706">
        <v>149.4</v>
      </c>
      <c r="K437" s="706">
        <v>156.1</v>
      </c>
      <c r="L437" s="706">
        <v>162.80000000000001</v>
      </c>
      <c r="M437" s="706">
        <v>169.5</v>
      </c>
      <c r="N437" s="706">
        <v>176.2</v>
      </c>
      <c r="O437" s="706">
        <v>182.9</v>
      </c>
    </row>
    <row r="438" spans="1:15">
      <c r="A438" s="738">
        <v>202</v>
      </c>
      <c r="B438" s="706">
        <v>151.9</v>
      </c>
      <c r="C438" s="706">
        <v>159.6</v>
      </c>
      <c r="D438" s="706">
        <v>167.2</v>
      </c>
      <c r="E438" s="706">
        <v>174.9</v>
      </c>
      <c r="F438" s="706">
        <v>182.6</v>
      </c>
      <c r="G438" s="706">
        <v>190.2</v>
      </c>
      <c r="H438" s="706">
        <v>197.9</v>
      </c>
      <c r="I438" s="706">
        <v>142.69999999999999</v>
      </c>
      <c r="J438" s="706">
        <v>149.4</v>
      </c>
      <c r="K438" s="706">
        <v>156.1</v>
      </c>
      <c r="L438" s="706">
        <v>162.80000000000001</v>
      </c>
      <c r="M438" s="706">
        <v>169.5</v>
      </c>
      <c r="N438" s="706">
        <v>176.2</v>
      </c>
      <c r="O438" s="706">
        <v>182.9</v>
      </c>
    </row>
    <row r="439" spans="1:15">
      <c r="A439" s="738">
        <v>203</v>
      </c>
      <c r="B439" s="706">
        <v>152.1</v>
      </c>
      <c r="C439" s="706">
        <v>159.69999999999999</v>
      </c>
      <c r="D439" s="706">
        <v>167.4</v>
      </c>
      <c r="E439" s="706">
        <v>175</v>
      </c>
      <c r="F439" s="706">
        <v>182.7</v>
      </c>
      <c r="G439" s="706">
        <v>190.3</v>
      </c>
      <c r="H439" s="706">
        <v>198</v>
      </c>
      <c r="I439" s="706">
        <v>142.69999999999999</v>
      </c>
      <c r="J439" s="706">
        <v>149.4</v>
      </c>
      <c r="K439" s="706">
        <v>156.1</v>
      </c>
      <c r="L439" s="706">
        <v>162.80000000000001</v>
      </c>
      <c r="M439" s="706">
        <v>169.5</v>
      </c>
      <c r="N439" s="706">
        <v>176.2</v>
      </c>
      <c r="O439" s="706">
        <v>182.9</v>
      </c>
    </row>
    <row r="440" spans="1:15">
      <c r="A440" s="738">
        <v>204</v>
      </c>
      <c r="B440" s="706">
        <v>152.19999999999999</v>
      </c>
      <c r="C440" s="706">
        <v>159.9</v>
      </c>
      <c r="D440" s="706">
        <v>167.5</v>
      </c>
      <c r="E440" s="706">
        <v>175.2</v>
      </c>
      <c r="F440" s="706">
        <v>182.8</v>
      </c>
      <c r="G440" s="706">
        <v>190.4</v>
      </c>
      <c r="H440" s="706">
        <v>198.1</v>
      </c>
      <c r="I440" s="706">
        <v>142.80000000000001</v>
      </c>
      <c r="J440" s="706">
        <v>149.5</v>
      </c>
      <c r="K440" s="706">
        <v>156.19999999999999</v>
      </c>
      <c r="L440" s="706">
        <v>162.9</v>
      </c>
      <c r="M440" s="706">
        <v>169.5</v>
      </c>
      <c r="N440" s="706">
        <v>176.2</v>
      </c>
      <c r="O440" s="706">
        <v>182.9</v>
      </c>
    </row>
    <row r="441" spans="1:15">
      <c r="A441" s="738">
        <v>205</v>
      </c>
      <c r="B441" s="706">
        <v>152.4</v>
      </c>
      <c r="C441" s="706">
        <v>160</v>
      </c>
      <c r="D441" s="706">
        <v>167.7</v>
      </c>
      <c r="E441" s="706">
        <v>175.3</v>
      </c>
      <c r="F441" s="706">
        <v>182.9</v>
      </c>
      <c r="G441" s="706">
        <v>190.5</v>
      </c>
      <c r="H441" s="706">
        <v>198.2</v>
      </c>
      <c r="I441" s="706">
        <v>142.80000000000001</v>
      </c>
      <c r="J441" s="706">
        <v>149.5</v>
      </c>
      <c r="K441" s="706">
        <v>156.19999999999999</v>
      </c>
      <c r="L441" s="706">
        <v>162.9</v>
      </c>
      <c r="M441" s="706">
        <v>169.6</v>
      </c>
      <c r="N441" s="706">
        <v>176.2</v>
      </c>
      <c r="O441" s="706">
        <v>182.9</v>
      </c>
    </row>
    <row r="442" spans="1:15">
      <c r="A442" s="738">
        <v>206</v>
      </c>
      <c r="B442" s="706">
        <v>152.5</v>
      </c>
      <c r="C442" s="706">
        <v>160.19999999999999</v>
      </c>
      <c r="D442" s="706">
        <v>167.8</v>
      </c>
      <c r="E442" s="706">
        <v>175.4</v>
      </c>
      <c r="F442" s="706">
        <v>183</v>
      </c>
      <c r="G442" s="706">
        <v>190.6</v>
      </c>
      <c r="H442" s="706">
        <v>198.2</v>
      </c>
      <c r="I442" s="706">
        <v>142.9</v>
      </c>
      <c r="J442" s="706">
        <v>149.5</v>
      </c>
      <c r="K442" s="706">
        <v>156.19999999999999</v>
      </c>
      <c r="L442" s="706">
        <v>162.9</v>
      </c>
      <c r="M442" s="706">
        <v>169.6</v>
      </c>
      <c r="N442" s="706">
        <v>176.2</v>
      </c>
      <c r="O442" s="706">
        <v>182.9</v>
      </c>
    </row>
    <row r="443" spans="1:15">
      <c r="A443" s="739">
        <v>207</v>
      </c>
      <c r="B443" s="707">
        <v>152.69999999999999</v>
      </c>
      <c r="C443" s="707">
        <v>160.30000000000001</v>
      </c>
      <c r="D443" s="707">
        <v>167.9</v>
      </c>
      <c r="E443" s="707">
        <v>175.5</v>
      </c>
      <c r="F443" s="707">
        <v>183.1</v>
      </c>
      <c r="G443" s="707">
        <v>190.7</v>
      </c>
      <c r="H443" s="707">
        <v>198.3</v>
      </c>
      <c r="I443" s="707">
        <v>142.9</v>
      </c>
      <c r="J443" s="707">
        <v>149.6</v>
      </c>
      <c r="K443" s="707">
        <v>156.19999999999999</v>
      </c>
      <c r="L443" s="707">
        <v>162.9</v>
      </c>
      <c r="M443" s="707">
        <v>169.6</v>
      </c>
      <c r="N443" s="707">
        <v>176.3</v>
      </c>
      <c r="O443" s="707">
        <v>182.9</v>
      </c>
    </row>
    <row r="444" spans="1:15">
      <c r="A444" s="741">
        <v>208</v>
      </c>
      <c r="B444" s="710">
        <v>152.80000000000001</v>
      </c>
      <c r="C444" s="710">
        <v>160.4</v>
      </c>
      <c r="D444" s="710">
        <v>168</v>
      </c>
      <c r="E444" s="710">
        <v>175.6</v>
      </c>
      <c r="F444" s="710">
        <v>183.2</v>
      </c>
      <c r="G444" s="710">
        <v>190.8</v>
      </c>
      <c r="H444" s="710">
        <v>198.4</v>
      </c>
      <c r="I444" s="710">
        <v>142.9</v>
      </c>
      <c r="J444" s="710">
        <v>149.6</v>
      </c>
      <c r="K444" s="710">
        <v>156.30000000000001</v>
      </c>
      <c r="L444" s="710">
        <v>162.9</v>
      </c>
      <c r="M444" s="710">
        <v>169.6</v>
      </c>
      <c r="N444" s="710">
        <v>176.3</v>
      </c>
      <c r="O444" s="710">
        <v>182.9</v>
      </c>
    </row>
    <row r="445" spans="1:15">
      <c r="A445" s="738">
        <v>209</v>
      </c>
      <c r="B445" s="706">
        <v>153</v>
      </c>
      <c r="C445" s="706">
        <v>160.5</v>
      </c>
      <c r="D445" s="706">
        <v>168.1</v>
      </c>
      <c r="E445" s="706">
        <v>175.7</v>
      </c>
      <c r="F445" s="706">
        <v>183.3</v>
      </c>
      <c r="G445" s="706">
        <v>190.8</v>
      </c>
      <c r="H445" s="706">
        <v>198.4</v>
      </c>
      <c r="I445" s="706">
        <v>143</v>
      </c>
      <c r="J445" s="706">
        <v>149.6</v>
      </c>
      <c r="K445" s="706">
        <v>156.30000000000001</v>
      </c>
      <c r="L445" s="706">
        <v>162.9</v>
      </c>
      <c r="M445" s="706">
        <v>169.6</v>
      </c>
      <c r="N445" s="706">
        <v>176.3</v>
      </c>
      <c r="O445" s="706">
        <v>182.9</v>
      </c>
    </row>
    <row r="446" spans="1:15">
      <c r="A446" s="738">
        <v>210</v>
      </c>
      <c r="B446" s="706">
        <v>153.1</v>
      </c>
      <c r="C446" s="706">
        <v>160.6</v>
      </c>
      <c r="D446" s="706">
        <v>168.2</v>
      </c>
      <c r="E446" s="706">
        <v>175.8</v>
      </c>
      <c r="F446" s="706">
        <v>183.3</v>
      </c>
      <c r="G446" s="706">
        <v>190.9</v>
      </c>
      <c r="H446" s="706">
        <v>198.4</v>
      </c>
      <c r="I446" s="706">
        <v>143</v>
      </c>
      <c r="J446" s="706">
        <v>149.69999999999999</v>
      </c>
      <c r="K446" s="706">
        <v>156.30000000000001</v>
      </c>
      <c r="L446" s="706">
        <v>163</v>
      </c>
      <c r="M446" s="706">
        <v>169.6</v>
      </c>
      <c r="N446" s="706">
        <v>176.3</v>
      </c>
      <c r="O446" s="706">
        <v>182.9</v>
      </c>
    </row>
    <row r="447" spans="1:15">
      <c r="A447" s="738">
        <v>211</v>
      </c>
      <c r="B447" s="706">
        <v>153.19999999999999</v>
      </c>
      <c r="C447" s="706">
        <v>160.80000000000001</v>
      </c>
      <c r="D447" s="706">
        <v>168.3</v>
      </c>
      <c r="E447" s="706">
        <v>175.8</v>
      </c>
      <c r="F447" s="706">
        <v>183.4</v>
      </c>
      <c r="G447" s="706">
        <v>190.9</v>
      </c>
      <c r="H447" s="706">
        <v>198.5</v>
      </c>
      <c r="I447" s="706">
        <v>143.1</v>
      </c>
      <c r="J447" s="706">
        <v>149.69999999999999</v>
      </c>
      <c r="K447" s="706">
        <v>156.30000000000001</v>
      </c>
      <c r="L447" s="706">
        <v>163</v>
      </c>
      <c r="M447" s="706">
        <v>169.6</v>
      </c>
      <c r="N447" s="706">
        <v>176.3</v>
      </c>
      <c r="O447" s="706">
        <v>182.9</v>
      </c>
    </row>
    <row r="448" spans="1:15">
      <c r="A448" s="738">
        <v>212</v>
      </c>
      <c r="B448" s="706">
        <v>153.30000000000001</v>
      </c>
      <c r="C448" s="706">
        <v>160.9</v>
      </c>
      <c r="D448" s="706">
        <v>168.4</v>
      </c>
      <c r="E448" s="706">
        <v>175.9</v>
      </c>
      <c r="F448" s="706">
        <v>183.4</v>
      </c>
      <c r="G448" s="706">
        <v>191</v>
      </c>
      <c r="H448" s="706">
        <v>198.5</v>
      </c>
      <c r="I448" s="706">
        <v>143.1</v>
      </c>
      <c r="J448" s="706">
        <v>149.69999999999999</v>
      </c>
      <c r="K448" s="706">
        <v>156.4</v>
      </c>
      <c r="L448" s="706">
        <v>163</v>
      </c>
      <c r="M448" s="706">
        <v>169.6</v>
      </c>
      <c r="N448" s="706">
        <v>176.3</v>
      </c>
      <c r="O448" s="706">
        <v>182.9</v>
      </c>
    </row>
    <row r="449" spans="1:15">
      <c r="A449" s="738">
        <v>213</v>
      </c>
      <c r="B449" s="706">
        <v>153.4</v>
      </c>
      <c r="C449" s="706">
        <v>160.9</v>
      </c>
      <c r="D449" s="706">
        <v>168.5</v>
      </c>
      <c r="E449" s="706">
        <v>176</v>
      </c>
      <c r="F449" s="706">
        <v>183.5</v>
      </c>
      <c r="G449" s="706">
        <v>191</v>
      </c>
      <c r="H449" s="706">
        <v>198.5</v>
      </c>
      <c r="I449" s="706">
        <v>143.1</v>
      </c>
      <c r="J449" s="706">
        <v>149.80000000000001</v>
      </c>
      <c r="K449" s="706">
        <v>156.4</v>
      </c>
      <c r="L449" s="706">
        <v>163</v>
      </c>
      <c r="M449" s="706">
        <v>169.6</v>
      </c>
      <c r="N449" s="706">
        <v>176.3</v>
      </c>
      <c r="O449" s="706">
        <v>182.9</v>
      </c>
    </row>
    <row r="450" spans="1:15">
      <c r="A450" s="738">
        <v>214</v>
      </c>
      <c r="B450" s="706">
        <v>153.5</v>
      </c>
      <c r="C450" s="706">
        <v>161</v>
      </c>
      <c r="D450" s="706">
        <v>168.5</v>
      </c>
      <c r="E450" s="706">
        <v>176</v>
      </c>
      <c r="F450" s="706">
        <v>183.5</v>
      </c>
      <c r="G450" s="706">
        <v>191</v>
      </c>
      <c r="H450" s="706">
        <v>198.5</v>
      </c>
      <c r="I450" s="706">
        <v>143.19999999999999</v>
      </c>
      <c r="J450" s="706">
        <v>149.80000000000001</v>
      </c>
      <c r="K450" s="706">
        <v>156.4</v>
      </c>
      <c r="L450" s="706">
        <v>163</v>
      </c>
      <c r="M450" s="706">
        <v>169.7</v>
      </c>
      <c r="N450" s="706">
        <v>176.3</v>
      </c>
      <c r="O450" s="706">
        <v>182.9</v>
      </c>
    </row>
    <row r="451" spans="1:15">
      <c r="A451" s="738">
        <v>215</v>
      </c>
      <c r="B451" s="706">
        <v>153.6</v>
      </c>
      <c r="C451" s="706">
        <v>161.1</v>
      </c>
      <c r="D451" s="706">
        <v>168.6</v>
      </c>
      <c r="E451" s="706">
        <v>176.1</v>
      </c>
      <c r="F451" s="706">
        <v>183.6</v>
      </c>
      <c r="G451" s="706">
        <v>191.1</v>
      </c>
      <c r="H451" s="706">
        <v>198.6</v>
      </c>
      <c r="I451" s="706">
        <v>143.19999999999999</v>
      </c>
      <c r="J451" s="706">
        <v>149.80000000000001</v>
      </c>
      <c r="K451" s="706">
        <v>156.4</v>
      </c>
      <c r="L451" s="706">
        <v>163</v>
      </c>
      <c r="M451" s="706">
        <v>169.7</v>
      </c>
      <c r="N451" s="706">
        <v>176.3</v>
      </c>
      <c r="O451" s="706">
        <v>182.9</v>
      </c>
    </row>
    <row r="452" spans="1:15">
      <c r="A452" s="738">
        <v>216</v>
      </c>
      <c r="B452" s="706">
        <v>153.69999999999999</v>
      </c>
      <c r="C452" s="706">
        <v>161.19999999999999</v>
      </c>
      <c r="D452" s="706">
        <v>168.7</v>
      </c>
      <c r="E452" s="706">
        <v>176.1</v>
      </c>
      <c r="F452" s="706">
        <v>183.6</v>
      </c>
      <c r="G452" s="706">
        <v>191.1</v>
      </c>
      <c r="H452" s="706">
        <v>198.6</v>
      </c>
      <c r="I452" s="706">
        <v>143.19999999999999</v>
      </c>
      <c r="J452" s="706">
        <v>149.80000000000001</v>
      </c>
      <c r="K452" s="706">
        <v>156.5</v>
      </c>
      <c r="L452" s="706">
        <v>163.1</v>
      </c>
      <c r="M452" s="706">
        <v>169.7</v>
      </c>
      <c r="N452" s="706">
        <v>176.3</v>
      </c>
      <c r="O452" s="706">
        <v>182.9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R69"/>
  <sheetViews>
    <sheetView topLeftCell="A19" workbookViewId="0">
      <selection activeCell="B28" sqref="B28"/>
    </sheetView>
  </sheetViews>
  <sheetFormatPr defaultRowHeight="12.75"/>
  <cols>
    <col min="1" max="1" width="41.85546875" style="516" customWidth="1"/>
    <col min="2" max="2" width="31.85546875" style="516" customWidth="1"/>
    <col min="3" max="3" width="14.28515625" style="516" customWidth="1"/>
    <col min="4" max="4" width="25.42578125" style="516" customWidth="1"/>
    <col min="5" max="5" width="24" style="516" customWidth="1"/>
    <col min="6" max="6" width="71.140625" style="516" customWidth="1"/>
    <col min="7" max="7" width="23.28515625" style="516" customWidth="1"/>
    <col min="8" max="9" width="9.140625" style="516"/>
    <col min="10" max="10" width="10.42578125" style="516" customWidth="1"/>
    <col min="11" max="11" width="11.5703125" style="516" bestFit="1" customWidth="1"/>
    <col min="12" max="16384" width="9.140625" style="516"/>
  </cols>
  <sheetData>
    <row r="1" spans="1:7">
      <c r="A1" s="516" t="s">
        <v>586</v>
      </c>
    </row>
    <row r="2" spans="1:7">
      <c r="A2" s="516" t="s">
        <v>587</v>
      </c>
    </row>
    <row r="3" spans="1:7">
      <c r="A3" s="516" t="s">
        <v>588</v>
      </c>
    </row>
    <row r="4" spans="1:7">
      <c r="A4" s="516" t="s">
        <v>589</v>
      </c>
    </row>
    <row r="7" spans="1:7">
      <c r="A7" s="28" t="s">
        <v>44</v>
      </c>
      <c r="B7" s="29">
        <f>'I&amp;O'!C14</f>
        <v>25</v>
      </c>
      <c r="C7" s="30"/>
      <c r="G7" s="517"/>
    </row>
    <row r="8" spans="1:7">
      <c r="A8" s="28" t="s">
        <v>590</v>
      </c>
      <c r="B8" s="29"/>
      <c r="C8" s="30"/>
    </row>
    <row r="9" spans="1:7">
      <c r="A9" s="29" t="s">
        <v>45</v>
      </c>
      <c r="B9" s="29">
        <f>'I&amp;O'!C16</f>
        <v>5</v>
      </c>
      <c r="C9" s="30"/>
    </row>
    <row r="10" spans="1:7">
      <c r="A10" s="29" t="s">
        <v>46</v>
      </c>
      <c r="B10" s="29">
        <f>'I&amp;O'!C17</f>
        <v>8</v>
      </c>
      <c r="C10" s="30"/>
    </row>
    <row r="11" spans="1:7">
      <c r="A11" s="30" t="s">
        <v>591</v>
      </c>
      <c r="B11" s="30">
        <f>((B9*12)+B10)*0.0254</f>
        <v>1.7271999999999998</v>
      </c>
      <c r="C11" s="30"/>
    </row>
    <row r="12" spans="1:7">
      <c r="A12" s="28" t="s">
        <v>592</v>
      </c>
      <c r="B12" s="29">
        <f>'I&amp;O'!C18</f>
        <v>50</v>
      </c>
      <c r="C12" s="30"/>
    </row>
    <row r="13" spans="1:7">
      <c r="A13" s="29" t="s">
        <v>53</v>
      </c>
      <c r="B13" s="596" t="str">
        <f>'I&amp;O'!C13</f>
        <v>Male</v>
      </c>
      <c r="C13" s="30"/>
    </row>
    <row r="14" spans="1:7">
      <c r="A14" s="32" t="s">
        <v>593</v>
      </c>
      <c r="B14" s="32" t="s">
        <v>51</v>
      </c>
      <c r="C14" s="32" t="s">
        <v>54</v>
      </c>
    </row>
    <row r="15" spans="1:7">
      <c r="A15" s="31" t="s">
        <v>358</v>
      </c>
      <c r="B15" s="518">
        <f>B12/B11^2</f>
        <v>16.76041414366566</v>
      </c>
      <c r="C15" s="30" t="s">
        <v>594</v>
      </c>
    </row>
    <row r="16" spans="1:7" ht="13.5" thickBot="1">
      <c r="A16" s="31" t="s">
        <v>366</v>
      </c>
      <c r="B16" s="519" t="s">
        <v>595</v>
      </c>
      <c r="C16" s="30"/>
    </row>
    <row r="17" spans="1:44" ht="13.5" thickBot="1">
      <c r="A17" s="274" t="s">
        <v>367</v>
      </c>
      <c r="B17" s="274" t="s">
        <v>368</v>
      </c>
      <c r="C17" s="30"/>
    </row>
    <row r="18" spans="1:44" ht="14.25" thickTop="1" thickBot="1">
      <c r="A18" s="275" t="s">
        <v>369</v>
      </c>
      <c r="B18" s="275" t="s">
        <v>370</v>
      </c>
      <c r="C18" s="30"/>
    </row>
    <row r="19" spans="1:44" ht="13.5" thickBot="1">
      <c r="A19" s="276" t="s">
        <v>371</v>
      </c>
      <c r="B19" s="276" t="s">
        <v>372</v>
      </c>
      <c r="C19" s="30"/>
    </row>
    <row r="20" spans="1:44" ht="13.5" thickBot="1">
      <c r="A20" s="276" t="s">
        <v>373</v>
      </c>
      <c r="B20" s="276" t="s">
        <v>374</v>
      </c>
      <c r="C20" s="30"/>
    </row>
    <row r="21" spans="1:44">
      <c r="A21" s="267" t="s">
        <v>596</v>
      </c>
      <c r="B21" s="520" t="str">
        <f>C23&amp;-C24</f>
        <v>54-69</v>
      </c>
      <c r="C21" s="517" t="s">
        <v>597</v>
      </c>
    </row>
    <row r="22" spans="1:44">
      <c r="A22" s="265"/>
      <c r="B22" s="521" t="s">
        <v>598</v>
      </c>
      <c r="C22" s="30" t="s">
        <v>599</v>
      </c>
    </row>
    <row r="23" spans="1:44">
      <c r="A23" s="517" t="s">
        <v>600</v>
      </c>
      <c r="B23" s="522">
        <f>B11^2*18</f>
        <v>53.697957119999991</v>
      </c>
      <c r="C23" s="523">
        <f>ROUNDUP(B23,0)</f>
        <v>54</v>
      </c>
    </row>
    <row r="24" spans="1:44">
      <c r="A24" s="517" t="s">
        <v>601</v>
      </c>
      <c r="B24" s="522">
        <f>B11^2*22.9</f>
        <v>68.315734335999977</v>
      </c>
      <c r="C24" s="523">
        <f>ROUNDUP(B24,0)</f>
        <v>69</v>
      </c>
      <c r="D24" s="517"/>
      <c r="E24" s="517"/>
      <c r="F24" s="517"/>
      <c r="G24" s="517"/>
    </row>
    <row r="25" spans="1:44">
      <c r="A25" s="517"/>
      <c r="B25" s="517"/>
      <c r="C25" s="517"/>
      <c r="D25" s="517"/>
      <c r="E25" s="517"/>
      <c r="F25" s="524"/>
      <c r="G25" s="524"/>
    </row>
    <row r="26" spans="1:44">
      <c r="A26" s="517"/>
      <c r="B26" s="517"/>
      <c r="C26" s="517"/>
      <c r="D26" s="517"/>
      <c r="E26" s="517"/>
      <c r="F26" s="517"/>
      <c r="G26" s="517"/>
    </row>
    <row r="27" spans="1:44">
      <c r="A27" s="525" t="s">
        <v>602</v>
      </c>
      <c r="B27" s="526" t="s">
        <v>603</v>
      </c>
      <c r="C27" s="526" t="s">
        <v>604</v>
      </c>
      <c r="D27" s="517" t="s">
        <v>605</v>
      </c>
      <c r="E27" s="517"/>
      <c r="F27" s="517"/>
      <c r="G27" s="517"/>
    </row>
    <row r="28" spans="1:44">
      <c r="A28" s="524" t="s">
        <v>606</v>
      </c>
      <c r="B28" s="527">
        <f>(10*$B$12)+(6.25*$B$11*100)-(5*$B$7)+5</f>
        <v>1459.4999999999998</v>
      </c>
      <c r="C28" s="527">
        <f>(10*$B$12)+(6.25*$B$11*100)-(5*$B$7)-161</f>
        <v>1293.4999999999998</v>
      </c>
      <c r="D28" s="527" t="s">
        <v>607</v>
      </c>
      <c r="E28" s="30"/>
      <c r="F28" s="30"/>
      <c r="G28" s="30"/>
      <c r="O28" s="528"/>
      <c r="P28" s="529"/>
      <c r="Q28" s="530"/>
    </row>
    <row r="29" spans="1:44" s="32" customFormat="1">
      <c r="A29" s="30"/>
      <c r="B29" s="527"/>
      <c r="C29" s="527"/>
      <c r="D29" s="30" t="s">
        <v>608</v>
      </c>
      <c r="E29" s="30"/>
      <c r="F29" s="30"/>
      <c r="G29" s="30"/>
      <c r="H29" s="30"/>
      <c r="I29" s="30"/>
    </row>
    <row r="30" spans="1:44" ht="12.75" customHeight="1">
      <c r="A30" s="531" t="s">
        <v>609</v>
      </c>
      <c r="B30" s="531"/>
      <c r="C30" s="531"/>
      <c r="D30" s="532"/>
      <c r="E30" s="532"/>
      <c r="F30" s="532"/>
      <c r="G30" s="36"/>
      <c r="H30" s="36"/>
      <c r="I30" s="517"/>
      <c r="AB30" s="533" t="s">
        <v>610</v>
      </c>
      <c r="AC30" s="533" t="s">
        <v>611</v>
      </c>
      <c r="AD30" s="534" t="s">
        <v>612</v>
      </c>
      <c r="AE30" s="534"/>
      <c r="AF30" s="534"/>
      <c r="AI30" s="533" t="s">
        <v>613</v>
      </c>
      <c r="AJ30" s="534" t="s">
        <v>614</v>
      </c>
      <c r="AK30" s="534"/>
    </row>
    <row r="31" spans="1:44">
      <c r="A31" s="535" t="s">
        <v>71</v>
      </c>
      <c r="B31" s="536" t="s">
        <v>615</v>
      </c>
      <c r="C31" s="536"/>
      <c r="D31" s="536"/>
      <c r="E31" s="536"/>
      <c r="F31" s="537"/>
      <c r="G31" s="536"/>
      <c r="H31" s="536"/>
      <c r="I31" s="536"/>
      <c r="J31" s="538"/>
      <c r="K31" s="538"/>
      <c r="L31" s="538"/>
      <c r="M31" s="538"/>
      <c r="N31" s="538"/>
      <c r="O31" s="538"/>
      <c r="P31" s="35"/>
      <c r="AB31" s="533"/>
      <c r="AC31" s="539"/>
      <c r="AD31" s="533"/>
      <c r="AE31" s="533"/>
      <c r="AF31" s="540"/>
      <c r="AI31" s="539"/>
      <c r="AJ31" s="541"/>
      <c r="AK31" s="541"/>
    </row>
    <row r="32" spans="1:44" s="32" customFormat="1" ht="25.5">
      <c r="A32" s="268" t="s">
        <v>616</v>
      </c>
      <c r="B32" s="289">
        <v>2</v>
      </c>
      <c r="C32" s="289">
        <v>3</v>
      </c>
      <c r="D32" s="289">
        <v>4</v>
      </c>
      <c r="E32" s="289" t="s">
        <v>617</v>
      </c>
      <c r="F32" s="289" t="s">
        <v>618</v>
      </c>
      <c r="G32" s="30"/>
      <c r="H32" s="30"/>
      <c r="I32" s="30"/>
      <c r="AB32" s="263"/>
      <c r="AC32" s="264"/>
      <c r="AD32" s="264"/>
      <c r="AE32" s="264"/>
      <c r="AF32" s="264"/>
      <c r="AI32" s="263"/>
      <c r="AJ32" s="264"/>
      <c r="AK32" s="264"/>
      <c r="AM32" s="542"/>
      <c r="AN32" s="524"/>
      <c r="AO32" s="524"/>
      <c r="AP32" s="524"/>
      <c r="AQ32" s="524"/>
      <c r="AR32" s="524"/>
    </row>
    <row r="33" spans="1:44" ht="12.75" customHeight="1">
      <c r="A33" s="266" t="s">
        <v>619</v>
      </c>
      <c r="B33" s="36" t="s">
        <v>620</v>
      </c>
      <c r="C33" s="36" t="s">
        <v>621</v>
      </c>
      <c r="D33" s="36" t="s">
        <v>622</v>
      </c>
      <c r="E33" s="36" t="s">
        <v>623</v>
      </c>
      <c r="F33" s="36" t="s">
        <v>624</v>
      </c>
      <c r="G33" s="36"/>
      <c r="H33" s="36"/>
      <c r="I33" s="517"/>
      <c r="AB33" s="533" t="s">
        <v>610</v>
      </c>
      <c r="AC33" s="533" t="s">
        <v>611</v>
      </c>
      <c r="AD33" s="533" t="s">
        <v>620</v>
      </c>
      <c r="AE33" s="533" t="s">
        <v>625</v>
      </c>
      <c r="AF33" s="540" t="s">
        <v>626</v>
      </c>
      <c r="AI33" s="533" t="s">
        <v>613</v>
      </c>
      <c r="AJ33" s="533" t="s">
        <v>627</v>
      </c>
      <c r="AK33" s="533" t="s">
        <v>628</v>
      </c>
      <c r="AM33" s="539"/>
      <c r="AN33" s="543" t="s">
        <v>629</v>
      </c>
      <c r="AO33" s="544" t="s">
        <v>630</v>
      </c>
      <c r="AP33" s="544"/>
      <c r="AQ33" s="533" t="s">
        <v>631</v>
      </c>
      <c r="AR33" s="533" t="s">
        <v>632</v>
      </c>
    </row>
    <row r="34" spans="1:44">
      <c r="A34" s="289" t="s">
        <v>633</v>
      </c>
      <c r="B34" s="30">
        <v>1.3</v>
      </c>
      <c r="C34" s="30">
        <v>1.55</v>
      </c>
      <c r="D34" s="30">
        <v>1.75</v>
      </c>
      <c r="E34" s="30">
        <v>1.9</v>
      </c>
      <c r="F34" s="30">
        <v>2.2999999999999998</v>
      </c>
      <c r="G34" s="517"/>
      <c r="H34" s="517"/>
      <c r="I34" s="517"/>
      <c r="AB34" s="539" t="s">
        <v>634</v>
      </c>
      <c r="AC34" s="541">
        <v>8</v>
      </c>
      <c r="AD34" s="541">
        <v>1.5</v>
      </c>
      <c r="AE34" s="541">
        <v>2.2999999999999998</v>
      </c>
      <c r="AF34" s="541">
        <v>3.8</v>
      </c>
      <c r="AI34" s="539" t="s">
        <v>635</v>
      </c>
      <c r="AJ34" s="541">
        <v>1.4</v>
      </c>
      <c r="AK34" s="541">
        <v>1.33</v>
      </c>
      <c r="AM34" s="545" t="s">
        <v>54</v>
      </c>
      <c r="AN34" s="539" t="s">
        <v>636</v>
      </c>
      <c r="AO34" s="539" t="s">
        <v>637</v>
      </c>
      <c r="AP34" s="539" t="s">
        <v>638</v>
      </c>
      <c r="AQ34" s="539">
        <v>0.74</v>
      </c>
      <c r="AR34" s="539">
        <v>108</v>
      </c>
    </row>
    <row r="35" spans="1:44" s="32" customFormat="1" hidden="1">
      <c r="B35" s="30">
        <v>2</v>
      </c>
      <c r="C35" s="30">
        <v>3</v>
      </c>
      <c r="D35" s="30">
        <v>4</v>
      </c>
      <c r="E35" s="546" t="s">
        <v>617</v>
      </c>
      <c r="F35" s="30" t="s">
        <v>639</v>
      </c>
      <c r="G35" s="30"/>
      <c r="H35" s="30"/>
      <c r="I35" s="30"/>
      <c r="AB35" s="263"/>
      <c r="AC35" s="264"/>
      <c r="AD35" s="264"/>
      <c r="AE35" s="264"/>
      <c r="AF35" s="264"/>
      <c r="AI35" s="263"/>
      <c r="AJ35" s="264"/>
      <c r="AK35" s="264"/>
      <c r="AM35" s="542"/>
      <c r="AN35" s="524"/>
      <c r="AO35" s="524"/>
      <c r="AP35" s="524"/>
      <c r="AQ35" s="524"/>
      <c r="AR35" s="524"/>
    </row>
    <row r="36" spans="1:44" s="32" customFormat="1" hidden="1">
      <c r="A36" s="30" t="s">
        <v>640</v>
      </c>
      <c r="B36" s="30">
        <f>B37+B38</f>
        <v>2</v>
      </c>
      <c r="C36" s="30">
        <f t="shared" ref="C36:F36" si="0">C37+C38</f>
        <v>3</v>
      </c>
      <c r="D36" s="30">
        <f t="shared" si="0"/>
        <v>4</v>
      </c>
      <c r="E36" s="30">
        <f t="shared" si="0"/>
        <v>5</v>
      </c>
      <c r="F36" s="30">
        <f t="shared" si="0"/>
        <v>6</v>
      </c>
      <c r="G36" s="30"/>
      <c r="H36" s="30"/>
      <c r="I36" s="30"/>
      <c r="AB36" s="263"/>
      <c r="AC36" s="264"/>
      <c r="AD36" s="264"/>
      <c r="AE36" s="264"/>
      <c r="AF36" s="264"/>
      <c r="AI36" s="263"/>
      <c r="AJ36" s="264"/>
      <c r="AK36" s="264"/>
      <c r="AM36" s="542"/>
      <c r="AN36" s="524"/>
      <c r="AO36" s="524"/>
      <c r="AP36" s="524"/>
      <c r="AQ36" s="524"/>
      <c r="AR36" s="524"/>
    </row>
    <row r="37" spans="1:44" s="32" customFormat="1" hidden="1">
      <c r="A37" s="30" t="s">
        <v>641</v>
      </c>
      <c r="B37" s="30">
        <v>1</v>
      </c>
      <c r="C37" s="30">
        <v>1</v>
      </c>
      <c r="D37" s="30">
        <v>1</v>
      </c>
      <c r="E37" s="30">
        <v>1</v>
      </c>
      <c r="F37" s="30">
        <v>1</v>
      </c>
      <c r="G37" s="30"/>
      <c r="H37" s="30"/>
      <c r="I37" s="30"/>
      <c r="AB37" s="263"/>
      <c r="AC37" s="264"/>
      <c r="AD37" s="264"/>
      <c r="AE37" s="264"/>
      <c r="AF37" s="264"/>
      <c r="AI37" s="263"/>
      <c r="AJ37" s="264"/>
      <c r="AK37" s="264"/>
      <c r="AM37" s="542"/>
      <c r="AN37" s="524"/>
      <c r="AO37" s="524"/>
      <c r="AP37" s="524"/>
      <c r="AQ37" s="524"/>
      <c r="AR37" s="524"/>
    </row>
    <row r="38" spans="1:44" s="32" customFormat="1" hidden="1">
      <c r="A38" s="30" t="s">
        <v>642</v>
      </c>
      <c r="B38" s="30">
        <v>1</v>
      </c>
      <c r="C38" s="30">
        <v>2</v>
      </c>
      <c r="D38" s="30">
        <v>3</v>
      </c>
      <c r="E38" s="30">
        <v>4</v>
      </c>
      <c r="F38" s="30">
        <v>5</v>
      </c>
      <c r="G38" s="30"/>
      <c r="H38" s="30"/>
      <c r="I38" s="30"/>
      <c r="AB38" s="263"/>
      <c r="AC38" s="264"/>
      <c r="AD38" s="264"/>
      <c r="AE38" s="264"/>
      <c r="AF38" s="264"/>
      <c r="AI38" s="263"/>
      <c r="AJ38" s="264"/>
      <c r="AK38" s="264"/>
      <c r="AM38" s="542"/>
      <c r="AN38" s="524"/>
      <c r="AO38" s="524"/>
      <c r="AP38" s="524"/>
      <c r="AQ38" s="524"/>
      <c r="AR38" s="524"/>
    </row>
    <row r="39" spans="1:44" s="32" customFormat="1" hidden="1">
      <c r="A39" s="30" t="s">
        <v>643</v>
      </c>
      <c r="B39" s="30" t="s">
        <v>644</v>
      </c>
      <c r="C39" s="30" t="s">
        <v>645</v>
      </c>
      <c r="D39" s="30" t="s">
        <v>646</v>
      </c>
      <c r="E39" s="30" t="s">
        <v>647</v>
      </c>
      <c r="F39" s="30" t="s">
        <v>647</v>
      </c>
      <c r="G39" s="30"/>
      <c r="H39" s="30"/>
      <c r="I39" s="30"/>
      <c r="AB39" s="263"/>
      <c r="AC39" s="264"/>
      <c r="AD39" s="264"/>
      <c r="AE39" s="264"/>
      <c r="AF39" s="264"/>
      <c r="AI39" s="263"/>
      <c r="AJ39" s="264"/>
      <c r="AK39" s="264"/>
      <c r="AM39" s="542"/>
      <c r="AN39" s="524"/>
      <c r="AO39" s="524"/>
      <c r="AP39" s="524"/>
      <c r="AQ39" s="524"/>
      <c r="AR39" s="524"/>
    </row>
    <row r="40" spans="1:44" s="32" customFormat="1" hidden="1">
      <c r="A40" s="30" t="s">
        <v>648</v>
      </c>
      <c r="B40" s="30">
        <f>B41+B42</f>
        <v>3</v>
      </c>
      <c r="C40" s="30">
        <f t="shared" ref="C40:F40" si="1">C41+C42</f>
        <v>4</v>
      </c>
      <c r="D40" s="30">
        <f t="shared" si="1"/>
        <v>5</v>
      </c>
      <c r="E40" s="30">
        <f t="shared" si="1"/>
        <v>6</v>
      </c>
      <c r="F40" s="30">
        <f t="shared" si="1"/>
        <v>7</v>
      </c>
      <c r="G40" s="30"/>
      <c r="H40" s="30"/>
      <c r="I40" s="30"/>
      <c r="AB40" s="263"/>
      <c r="AC40" s="264"/>
      <c r="AD40" s="264"/>
      <c r="AE40" s="264"/>
      <c r="AF40" s="264"/>
      <c r="AI40" s="263"/>
      <c r="AJ40" s="264"/>
      <c r="AK40" s="264"/>
      <c r="AM40" s="542"/>
      <c r="AN40" s="524"/>
      <c r="AO40" s="524"/>
      <c r="AP40" s="524"/>
      <c r="AQ40" s="524"/>
      <c r="AR40" s="524"/>
    </row>
    <row r="41" spans="1:44" s="32" customFormat="1" hidden="1">
      <c r="A41" s="30" t="s">
        <v>649</v>
      </c>
      <c r="B41" s="30">
        <v>2</v>
      </c>
      <c r="C41" s="30">
        <v>2</v>
      </c>
      <c r="D41" s="30">
        <v>2</v>
      </c>
      <c r="E41" s="30">
        <v>2</v>
      </c>
      <c r="F41" s="30">
        <v>2</v>
      </c>
      <c r="G41" s="30"/>
      <c r="H41" s="30"/>
      <c r="I41" s="30"/>
      <c r="AB41" s="263"/>
      <c r="AC41" s="264"/>
      <c r="AD41" s="264"/>
      <c r="AE41" s="264"/>
      <c r="AF41" s="264"/>
      <c r="AI41" s="263"/>
      <c r="AJ41" s="264"/>
      <c r="AK41" s="264"/>
      <c r="AM41" s="542"/>
      <c r="AN41" s="524"/>
      <c r="AO41" s="524"/>
      <c r="AP41" s="524"/>
      <c r="AQ41" s="524"/>
      <c r="AR41" s="524"/>
    </row>
    <row r="42" spans="1:44" s="32" customFormat="1" hidden="1">
      <c r="A42" s="30" t="s">
        <v>642</v>
      </c>
      <c r="B42" s="30">
        <v>1</v>
      </c>
      <c r="C42" s="30">
        <v>2</v>
      </c>
      <c r="D42" s="30">
        <v>3</v>
      </c>
      <c r="E42" s="30">
        <v>4</v>
      </c>
      <c r="F42" s="30">
        <v>5</v>
      </c>
      <c r="G42" s="30"/>
      <c r="H42" s="30"/>
      <c r="I42" s="30"/>
      <c r="AB42" s="263"/>
      <c r="AC42" s="264"/>
      <c r="AD42" s="264"/>
      <c r="AE42" s="264"/>
      <c r="AF42" s="264"/>
      <c r="AI42" s="263"/>
      <c r="AJ42" s="264"/>
      <c r="AK42" s="264"/>
      <c r="AM42" s="542"/>
      <c r="AN42" s="524"/>
      <c r="AO42" s="524"/>
      <c r="AP42" s="524"/>
      <c r="AQ42" s="524"/>
      <c r="AR42" s="524"/>
    </row>
    <row r="43" spans="1:44" s="32" customFormat="1" hidden="1">
      <c r="A43" s="30" t="s">
        <v>650</v>
      </c>
      <c r="B43" s="30" t="s">
        <v>651</v>
      </c>
      <c r="C43" s="30" t="s">
        <v>652</v>
      </c>
      <c r="D43" s="30" t="s">
        <v>646</v>
      </c>
      <c r="E43" s="30" t="s">
        <v>647</v>
      </c>
      <c r="F43" s="30" t="s">
        <v>647</v>
      </c>
      <c r="G43" s="30"/>
      <c r="H43" s="30"/>
      <c r="I43" s="30"/>
      <c r="AB43" s="263"/>
      <c r="AC43" s="264"/>
      <c r="AD43" s="264"/>
      <c r="AE43" s="264"/>
      <c r="AF43" s="264"/>
      <c r="AI43" s="263"/>
      <c r="AJ43" s="264"/>
      <c r="AK43" s="264"/>
      <c r="AM43" s="542"/>
      <c r="AN43" s="524"/>
      <c r="AO43" s="524"/>
      <c r="AP43" s="524"/>
      <c r="AQ43" s="524"/>
      <c r="AR43" s="524"/>
    </row>
    <row r="44" spans="1:44" s="32" customFormat="1" hidden="1">
      <c r="A44" s="30" t="s">
        <v>648</v>
      </c>
      <c r="B44" s="30">
        <f t="shared" ref="B44:E44" si="2">B45+B46</f>
        <v>4</v>
      </c>
      <c r="C44" s="30">
        <f t="shared" si="2"/>
        <v>5</v>
      </c>
      <c r="D44" s="30">
        <f t="shared" si="2"/>
        <v>6</v>
      </c>
      <c r="E44" s="30">
        <f t="shared" si="2"/>
        <v>7</v>
      </c>
      <c r="F44" s="30">
        <f>F45+F46</f>
        <v>8</v>
      </c>
      <c r="G44" s="30"/>
      <c r="H44" s="30"/>
      <c r="I44" s="30"/>
      <c r="AB44" s="263"/>
      <c r="AC44" s="264"/>
      <c r="AD44" s="264"/>
      <c r="AE44" s="264"/>
      <c r="AF44" s="264"/>
      <c r="AI44" s="263"/>
      <c r="AJ44" s="264"/>
      <c r="AK44" s="264"/>
      <c r="AM44" s="542"/>
      <c r="AN44" s="524"/>
      <c r="AO44" s="524"/>
      <c r="AP44" s="524"/>
      <c r="AQ44" s="524"/>
      <c r="AR44" s="524"/>
    </row>
    <row r="45" spans="1:44" s="32" customFormat="1" hidden="1">
      <c r="A45" s="30" t="s">
        <v>649</v>
      </c>
      <c r="B45" s="30">
        <v>3</v>
      </c>
      <c r="C45" s="30">
        <v>3</v>
      </c>
      <c r="D45" s="30">
        <v>3</v>
      </c>
      <c r="E45" s="30">
        <v>3</v>
      </c>
      <c r="F45" s="30">
        <v>3</v>
      </c>
      <c r="G45" s="30"/>
      <c r="H45" s="30"/>
      <c r="I45" s="30"/>
      <c r="AB45" s="263"/>
      <c r="AC45" s="264"/>
      <c r="AD45" s="264"/>
      <c r="AE45" s="264"/>
      <c r="AF45" s="264"/>
      <c r="AI45" s="263"/>
      <c r="AJ45" s="264"/>
      <c r="AK45" s="264"/>
      <c r="AM45" s="542"/>
      <c r="AN45" s="524"/>
      <c r="AO45" s="524"/>
      <c r="AP45" s="524"/>
      <c r="AQ45" s="524"/>
      <c r="AR45" s="524"/>
    </row>
    <row r="46" spans="1:44" s="32" customFormat="1" hidden="1">
      <c r="A46" s="30" t="s">
        <v>642</v>
      </c>
      <c r="B46" s="30">
        <v>1</v>
      </c>
      <c r="C46" s="30">
        <v>2</v>
      </c>
      <c r="D46" s="30">
        <v>3</v>
      </c>
      <c r="E46" s="30">
        <v>4</v>
      </c>
      <c r="F46" s="30">
        <v>5</v>
      </c>
      <c r="G46" s="30"/>
      <c r="H46" s="30"/>
      <c r="I46" s="30"/>
      <c r="AB46" s="263"/>
      <c r="AC46" s="264"/>
      <c r="AD46" s="264"/>
      <c r="AE46" s="264"/>
      <c r="AF46" s="264"/>
      <c r="AI46" s="263"/>
      <c r="AJ46" s="264"/>
      <c r="AK46" s="264"/>
      <c r="AM46" s="542"/>
      <c r="AN46" s="524"/>
      <c r="AO46" s="524"/>
      <c r="AP46" s="524"/>
      <c r="AQ46" s="524"/>
      <c r="AR46" s="524"/>
    </row>
    <row r="47" spans="1:44" s="32" customFormat="1" hidden="1">
      <c r="A47" s="30" t="s">
        <v>653</v>
      </c>
      <c r="B47" s="30" t="s">
        <v>652</v>
      </c>
      <c r="C47" s="30" t="s">
        <v>652</v>
      </c>
      <c r="D47" s="30" t="s">
        <v>647</v>
      </c>
      <c r="E47" s="30" t="s">
        <v>647</v>
      </c>
      <c r="F47" s="30" t="s">
        <v>647</v>
      </c>
      <c r="G47" s="30"/>
      <c r="H47" s="30"/>
      <c r="I47" s="30"/>
      <c r="AB47" s="263"/>
      <c r="AC47" s="264"/>
      <c r="AD47" s="264"/>
      <c r="AE47" s="264"/>
      <c r="AF47" s="264"/>
      <c r="AI47" s="263"/>
      <c r="AJ47" s="264"/>
      <c r="AK47" s="264"/>
      <c r="AM47" s="542"/>
      <c r="AN47" s="524"/>
      <c r="AO47" s="524"/>
      <c r="AP47" s="524"/>
      <c r="AQ47" s="524"/>
      <c r="AR47" s="524"/>
    </row>
    <row r="48" spans="1:44" s="32" customFormat="1" hidden="1">
      <c r="A48" s="30" t="s">
        <v>648</v>
      </c>
      <c r="B48" s="30">
        <f t="shared" ref="B48:E48" si="3">B49+B50</f>
        <v>5</v>
      </c>
      <c r="C48" s="30">
        <f t="shared" si="3"/>
        <v>6</v>
      </c>
      <c r="D48" s="30">
        <f t="shared" si="3"/>
        <v>7</v>
      </c>
      <c r="E48" s="30">
        <f t="shared" si="3"/>
        <v>8</v>
      </c>
      <c r="F48" s="30">
        <f>F49+F50</f>
        <v>9</v>
      </c>
      <c r="G48" s="30"/>
      <c r="H48" s="30"/>
      <c r="I48" s="30"/>
      <c r="AB48" s="263"/>
      <c r="AC48" s="264"/>
      <c r="AD48" s="264"/>
      <c r="AE48" s="264"/>
      <c r="AF48" s="264"/>
      <c r="AI48" s="263"/>
      <c r="AJ48" s="264"/>
      <c r="AK48" s="264"/>
      <c r="AM48" s="542"/>
      <c r="AN48" s="524"/>
      <c r="AO48" s="524"/>
      <c r="AP48" s="524"/>
      <c r="AQ48" s="524"/>
      <c r="AR48" s="524"/>
    </row>
    <row r="49" spans="1:44" s="32" customFormat="1" hidden="1">
      <c r="A49" s="30" t="s">
        <v>649</v>
      </c>
      <c r="B49" s="30">
        <v>4</v>
      </c>
      <c r="C49" s="30">
        <v>4</v>
      </c>
      <c r="D49" s="30">
        <v>4</v>
      </c>
      <c r="E49" s="30">
        <v>4</v>
      </c>
      <c r="F49" s="30">
        <v>4</v>
      </c>
      <c r="G49" s="30"/>
      <c r="H49" s="30"/>
      <c r="I49" s="30"/>
      <c r="AB49" s="263"/>
      <c r="AC49" s="264"/>
      <c r="AD49" s="264"/>
      <c r="AE49" s="264"/>
      <c r="AF49" s="264"/>
      <c r="AI49" s="263"/>
      <c r="AJ49" s="264"/>
      <c r="AK49" s="264"/>
      <c r="AM49" s="542"/>
      <c r="AN49" s="524"/>
      <c r="AO49" s="524"/>
      <c r="AP49" s="524"/>
      <c r="AQ49" s="524"/>
      <c r="AR49" s="524"/>
    </row>
    <row r="50" spans="1:44" s="32" customFormat="1" hidden="1">
      <c r="A50" s="30" t="s">
        <v>642</v>
      </c>
      <c r="B50" s="30">
        <v>1</v>
      </c>
      <c r="C50" s="30">
        <v>2</v>
      </c>
      <c r="D50" s="30">
        <v>3</v>
      </c>
      <c r="E50" s="30">
        <v>4</v>
      </c>
      <c r="F50" s="30">
        <v>5</v>
      </c>
      <c r="G50" s="30"/>
      <c r="H50" s="30"/>
      <c r="I50" s="30"/>
      <c r="AB50" s="263"/>
      <c r="AC50" s="264"/>
      <c r="AD50" s="264"/>
      <c r="AE50" s="264"/>
      <c r="AF50" s="264"/>
      <c r="AI50" s="263"/>
      <c r="AJ50" s="264"/>
      <c r="AK50" s="264"/>
      <c r="AM50" s="542"/>
      <c r="AN50" s="524"/>
      <c r="AO50" s="524"/>
      <c r="AP50" s="524"/>
      <c r="AQ50" s="524"/>
      <c r="AR50" s="524"/>
    </row>
    <row r="51" spans="1:44" s="32" customFormat="1" hidden="1">
      <c r="A51" s="30" t="s">
        <v>654</v>
      </c>
      <c r="B51" s="30" t="s">
        <v>655</v>
      </c>
      <c r="C51" s="30"/>
      <c r="D51" s="30"/>
      <c r="E51" s="30"/>
      <c r="F51" s="30"/>
      <c r="G51" s="30"/>
      <c r="H51" s="30"/>
      <c r="I51" s="30"/>
      <c r="AB51" s="263"/>
      <c r="AC51" s="264"/>
      <c r="AD51" s="264"/>
      <c r="AE51" s="264"/>
      <c r="AF51" s="264"/>
      <c r="AI51" s="263"/>
      <c r="AJ51" s="264"/>
      <c r="AK51" s="264"/>
      <c r="AM51" s="542"/>
      <c r="AN51" s="524"/>
      <c r="AO51" s="524"/>
      <c r="AP51" s="524"/>
      <c r="AQ51" s="524"/>
      <c r="AR51" s="524"/>
    </row>
    <row r="52" spans="1:44" s="32" customFormat="1" hidden="1">
      <c r="A52" s="30" t="s">
        <v>656</v>
      </c>
      <c r="B52" s="30">
        <v>1</v>
      </c>
      <c r="C52" s="30">
        <v>2</v>
      </c>
      <c r="D52" s="30">
        <v>3</v>
      </c>
      <c r="E52" s="30">
        <v>4</v>
      </c>
      <c r="F52" s="30">
        <v>5</v>
      </c>
      <c r="G52" s="30"/>
      <c r="H52" s="30"/>
      <c r="I52" s="30"/>
      <c r="AB52" s="263"/>
      <c r="AC52" s="264"/>
      <c r="AD52" s="264"/>
      <c r="AE52" s="264"/>
      <c r="AF52" s="264"/>
      <c r="AI52" s="263"/>
      <c r="AJ52" s="264"/>
      <c r="AK52" s="264"/>
      <c r="AM52" s="542"/>
      <c r="AN52" s="524"/>
      <c r="AO52" s="524"/>
      <c r="AP52" s="524"/>
      <c r="AQ52" s="524"/>
      <c r="AR52" s="524"/>
    </row>
    <row r="53" spans="1:44" ht="178.5">
      <c r="A53" s="28" t="s">
        <v>642</v>
      </c>
      <c r="B53" s="547" t="s">
        <v>49</v>
      </c>
      <c r="C53" s="547" t="s">
        <v>357</v>
      </c>
      <c r="D53" s="547" t="s">
        <v>47</v>
      </c>
      <c r="E53" s="547" t="s">
        <v>48</v>
      </c>
      <c r="F53" s="547" t="s">
        <v>52</v>
      </c>
      <c r="G53" s="517"/>
      <c r="H53" s="517"/>
      <c r="I53" s="517"/>
      <c r="AB53" s="539" t="s">
        <v>657</v>
      </c>
      <c r="AC53" s="541">
        <v>8</v>
      </c>
      <c r="AD53" s="541">
        <v>2.1</v>
      </c>
      <c r="AE53" s="541">
        <v>2.1</v>
      </c>
      <c r="AF53" s="541">
        <v>2.1</v>
      </c>
      <c r="AI53" s="539" t="s">
        <v>658</v>
      </c>
      <c r="AJ53" s="541">
        <v>1.3</v>
      </c>
      <c r="AK53" s="541">
        <v>1.36</v>
      </c>
    </row>
    <row r="54" spans="1:44" s="32" customFormat="1">
      <c r="A54" s="548" t="s">
        <v>659</v>
      </c>
      <c r="B54" s="549">
        <v>1</v>
      </c>
      <c r="C54" s="549">
        <v>2</v>
      </c>
      <c r="D54" s="549">
        <v>3</v>
      </c>
      <c r="E54" s="549">
        <v>4</v>
      </c>
      <c r="F54" s="549">
        <v>5</v>
      </c>
      <c r="G54" s="30"/>
      <c r="H54" s="30"/>
      <c r="I54" s="30"/>
      <c r="AB54" s="263"/>
      <c r="AC54" s="264"/>
      <c r="AD54" s="264"/>
      <c r="AE54" s="264"/>
      <c r="AF54" s="264"/>
      <c r="AI54" s="263"/>
      <c r="AJ54" s="264"/>
      <c r="AK54" s="264"/>
    </row>
    <row r="55" spans="1:44" ht="76.5">
      <c r="A55" s="29" t="s">
        <v>660</v>
      </c>
      <c r="B55" s="550" t="s">
        <v>67</v>
      </c>
      <c r="C55" s="550" t="s">
        <v>68</v>
      </c>
      <c r="D55" s="550" t="s">
        <v>69</v>
      </c>
      <c r="E55" s="550" t="s">
        <v>73</v>
      </c>
      <c r="F55" s="547" t="s">
        <v>72</v>
      </c>
      <c r="G55" s="517"/>
      <c r="H55" s="517"/>
      <c r="I55" s="517"/>
      <c r="AB55" s="533" t="s">
        <v>661</v>
      </c>
      <c r="AC55" s="539" t="s">
        <v>662</v>
      </c>
      <c r="AD55" s="533">
        <v>1.53</v>
      </c>
      <c r="AE55" s="533">
        <v>1.8</v>
      </c>
      <c r="AF55" s="540">
        <v>2.2999999999999998</v>
      </c>
      <c r="AI55" s="539" t="s">
        <v>663</v>
      </c>
      <c r="AJ55" s="541">
        <v>2</v>
      </c>
      <c r="AK55" s="541">
        <v>1.95</v>
      </c>
    </row>
    <row r="56" spans="1:44">
      <c r="A56" s="30" t="s">
        <v>664</v>
      </c>
      <c r="B56" s="265">
        <v>1</v>
      </c>
      <c r="C56" s="265">
        <v>2</v>
      </c>
      <c r="D56" s="265">
        <v>3</v>
      </c>
      <c r="E56" s="265">
        <v>4</v>
      </c>
      <c r="F56" s="551">
        <v>5</v>
      </c>
      <c r="G56" s="517"/>
      <c r="H56" s="517"/>
      <c r="I56" s="517"/>
      <c r="AB56" s="533"/>
      <c r="AC56" s="539"/>
      <c r="AD56" s="533"/>
      <c r="AE56" s="533"/>
      <c r="AF56" s="540"/>
      <c r="AI56" s="539"/>
      <c r="AJ56" s="541"/>
      <c r="AK56" s="541"/>
    </row>
    <row r="57" spans="1:44">
      <c r="A57" s="31" t="s">
        <v>665</v>
      </c>
      <c r="B57" s="267" t="str">
        <f>'I&amp;O'!C38</f>
        <v>Sedentary</v>
      </c>
      <c r="C57" s="552"/>
      <c r="D57" s="553"/>
      <c r="E57" s="553"/>
      <c r="F57" s="517"/>
      <c r="G57" s="517"/>
      <c r="H57" s="517"/>
      <c r="I57" s="517"/>
      <c r="AB57" s="533" t="s">
        <v>666</v>
      </c>
      <c r="AC57" s="545" t="s">
        <v>662</v>
      </c>
      <c r="AD57" s="545" t="s">
        <v>662</v>
      </c>
      <c r="AE57" s="545" t="s">
        <v>662</v>
      </c>
      <c r="AF57" s="545" t="s">
        <v>662</v>
      </c>
      <c r="AI57" s="539" t="s">
        <v>667</v>
      </c>
      <c r="AJ57" s="541">
        <v>3.6</v>
      </c>
      <c r="AK57" s="541">
        <v>3.5</v>
      </c>
    </row>
    <row r="58" spans="1:44">
      <c r="A58" s="289" t="s">
        <v>668</v>
      </c>
      <c r="B58" s="601">
        <f>IF($B$57=B33,B34,IF($B$57=C33,C34,IF($B$57=D33,D34,IF($B$57=E33,E34,F34))))</f>
        <v>1.3</v>
      </c>
      <c r="D58" s="555"/>
      <c r="E58" s="556"/>
      <c r="F58" s="556"/>
      <c r="AB58" s="539" t="s">
        <v>669</v>
      </c>
      <c r="AC58" s="541">
        <v>1</v>
      </c>
      <c r="AD58" s="541">
        <v>2.2999999999999998</v>
      </c>
      <c r="AE58" s="541">
        <v>2.2999999999999998</v>
      </c>
      <c r="AF58" s="541">
        <v>2.2999999999999998</v>
      </c>
      <c r="AI58" s="539" t="s">
        <v>670</v>
      </c>
      <c r="AJ58" s="541">
        <v>7.4</v>
      </c>
      <c r="AK58" s="541">
        <v>7.5</v>
      </c>
    </row>
    <row r="59" spans="1:44">
      <c r="A59" s="525" t="s">
        <v>671</v>
      </c>
      <c r="B59" s="557"/>
      <c r="C59" s="557"/>
      <c r="D59" s="554" t="s">
        <v>672</v>
      </c>
      <c r="AB59" s="539"/>
      <c r="AC59" s="541"/>
      <c r="AD59" s="541"/>
      <c r="AE59" s="541"/>
      <c r="AF59" s="541"/>
      <c r="AI59" s="539"/>
      <c r="AJ59" s="541"/>
      <c r="AK59" s="541"/>
    </row>
    <row r="60" spans="1:44" ht="31.5">
      <c r="A60" s="30"/>
      <c r="B60" s="558"/>
      <c r="C60" s="559" t="s">
        <v>673</v>
      </c>
      <c r="AB60" s="539"/>
      <c r="AC60" s="541"/>
      <c r="AD60" s="541"/>
      <c r="AE60" s="541"/>
      <c r="AF60" s="541"/>
      <c r="AI60" s="539"/>
      <c r="AJ60" s="541"/>
      <c r="AK60" s="541"/>
    </row>
    <row r="61" spans="1:44" ht="64.5">
      <c r="A61" s="560" t="s">
        <v>674</v>
      </c>
      <c r="B61" s="561">
        <f>ROUND((IF(B13=B14,B63,C63)),0)</f>
        <v>1897</v>
      </c>
      <c r="C61" s="562">
        <f>MROUND(B61,200)</f>
        <v>1800</v>
      </c>
      <c r="D61" s="555" t="s">
        <v>675</v>
      </c>
      <c r="AB61" s="539"/>
      <c r="AC61" s="541"/>
      <c r="AD61" s="541"/>
      <c r="AE61" s="541"/>
      <c r="AF61" s="541"/>
      <c r="AI61" s="539"/>
      <c r="AJ61" s="541"/>
      <c r="AK61" s="541"/>
    </row>
    <row r="62" spans="1:44" ht="12.75" customHeight="1">
      <c r="A62" s="30" t="s">
        <v>676</v>
      </c>
      <c r="B62" s="32" t="s">
        <v>51</v>
      </c>
      <c r="C62" s="558" t="s">
        <v>54</v>
      </c>
      <c r="D62" s="555"/>
      <c r="AB62" s="539"/>
      <c r="AC62" s="541"/>
      <c r="AD62" s="541"/>
      <c r="AE62" s="541"/>
      <c r="AF62" s="541"/>
      <c r="AI62" s="539"/>
      <c r="AJ62" s="541"/>
      <c r="AK62" s="541"/>
    </row>
    <row r="63" spans="1:44">
      <c r="A63" s="32"/>
      <c r="B63" s="563">
        <f>B28*$B$58</f>
        <v>1897.3499999999997</v>
      </c>
      <c r="C63" s="563">
        <f>C28*$B$58</f>
        <v>1681.5499999999997</v>
      </c>
      <c r="D63" s="555"/>
      <c r="AB63" s="539" t="s">
        <v>677</v>
      </c>
      <c r="AC63" s="541">
        <v>1</v>
      </c>
      <c r="AD63" s="541">
        <v>1.5</v>
      </c>
      <c r="AE63" s="541">
        <v>1.5</v>
      </c>
      <c r="AF63" s="541">
        <v>1.5</v>
      </c>
      <c r="AI63" s="539" t="s">
        <v>678</v>
      </c>
      <c r="AJ63" s="541">
        <v>1.58</v>
      </c>
      <c r="AK63" s="541">
        <v>1.69</v>
      </c>
    </row>
    <row r="64" spans="1:44">
      <c r="B64" s="575"/>
    </row>
    <row r="65" spans="1:6">
      <c r="B65" s="575"/>
    </row>
    <row r="66" spans="1:6">
      <c r="D66" s="32"/>
      <c r="E66" s="32"/>
      <c r="F66" s="32"/>
    </row>
    <row r="69" spans="1:6">
      <c r="A69" s="655"/>
      <c r="B69" s="575"/>
      <c r="D69" s="265"/>
      <c r="E69" s="2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H21"/>
  <sheetViews>
    <sheetView workbookViewId="0">
      <selection activeCell="F1" sqref="F1"/>
    </sheetView>
  </sheetViews>
  <sheetFormatPr defaultRowHeight="15"/>
  <cols>
    <col min="2" max="2" width="51" customWidth="1"/>
    <col min="3" max="3" width="15.140625" customWidth="1"/>
    <col min="5" max="5" width="17" style="619" customWidth="1"/>
  </cols>
  <sheetData>
    <row r="2" spans="1:8" s="262" customFormat="1">
      <c r="A2" s="619"/>
      <c r="B2" s="620" t="s">
        <v>717</v>
      </c>
      <c r="C2" s="621"/>
      <c r="D2" s="622"/>
      <c r="E2" s="42"/>
      <c r="F2" s="42"/>
      <c r="G2" s="42"/>
    </row>
    <row r="3" spans="1:8" s="262" customFormat="1">
      <c r="A3" s="619"/>
      <c r="B3" s="623" t="s">
        <v>718</v>
      </c>
      <c r="C3" s="42" t="s">
        <v>719</v>
      </c>
      <c r="D3" s="42"/>
      <c r="E3" s="42" t="s">
        <v>719</v>
      </c>
      <c r="F3" s="42"/>
      <c r="G3" s="42"/>
    </row>
    <row r="4" spans="1:8" s="262" customFormat="1">
      <c r="A4" s="619"/>
      <c r="B4" s="623"/>
      <c r="C4" s="42" t="s">
        <v>720</v>
      </c>
      <c r="D4" s="42"/>
      <c r="E4" s="42" t="s">
        <v>721</v>
      </c>
      <c r="F4" s="42"/>
      <c r="G4" s="42"/>
    </row>
    <row r="5" spans="1:8" s="262" customFormat="1">
      <c r="A5" s="619"/>
      <c r="B5" s="623"/>
      <c r="C5" s="42" t="s">
        <v>722</v>
      </c>
      <c r="D5" s="42"/>
      <c r="E5" s="42" t="s">
        <v>723</v>
      </c>
      <c r="F5" s="42"/>
      <c r="G5" s="42"/>
    </row>
    <row r="6" spans="1:8" s="262" customFormat="1">
      <c r="A6" s="619"/>
      <c r="B6" s="623"/>
      <c r="C6" s="42" t="s">
        <v>724</v>
      </c>
      <c r="D6" s="42"/>
      <c r="E6" s="42" t="s">
        <v>725</v>
      </c>
      <c r="F6" s="42"/>
      <c r="G6" s="42"/>
    </row>
    <row r="7" spans="1:8" s="262" customFormat="1">
      <c r="A7" s="619" t="s">
        <v>204</v>
      </c>
      <c r="B7" s="623"/>
      <c r="C7" s="621"/>
      <c r="D7" s="624"/>
      <c r="E7" s="42"/>
      <c r="F7" s="42"/>
      <c r="G7" s="42"/>
    </row>
    <row r="8" spans="1:8" s="262" customFormat="1">
      <c r="A8" s="619"/>
      <c r="B8" s="623" t="s">
        <v>726</v>
      </c>
      <c r="C8" s="42" t="s">
        <v>719</v>
      </c>
      <c r="D8" s="619"/>
      <c r="E8" s="42" t="s">
        <v>719</v>
      </c>
      <c r="F8" s="619"/>
      <c r="G8" s="42" t="s">
        <v>719</v>
      </c>
    </row>
    <row r="9" spans="1:8" s="262" customFormat="1">
      <c r="A9" s="619"/>
      <c r="B9" s="623"/>
      <c r="C9" s="42" t="s">
        <v>727</v>
      </c>
      <c r="D9" s="619"/>
      <c r="E9" s="42" t="s">
        <v>728</v>
      </c>
      <c r="F9" s="619"/>
      <c r="G9" s="42" t="s">
        <v>721</v>
      </c>
      <c r="H9" s="619"/>
    </row>
    <row r="10" spans="1:8" s="262" customFormat="1">
      <c r="A10" s="619"/>
      <c r="B10" s="623"/>
      <c r="C10" s="42" t="s">
        <v>729</v>
      </c>
      <c r="D10" s="619"/>
      <c r="E10" s="42" t="s">
        <v>730</v>
      </c>
      <c r="F10" s="619"/>
      <c r="G10" s="42" t="s">
        <v>723</v>
      </c>
      <c r="H10" s="619"/>
    </row>
    <row r="11" spans="1:8" s="262" customFormat="1" ht="30">
      <c r="B11" s="615"/>
      <c r="C11" s="613"/>
      <c r="D11" s="616"/>
      <c r="E11" s="42"/>
      <c r="G11" s="614" t="s">
        <v>725</v>
      </c>
    </row>
    <row r="12" spans="1:8" s="262" customFormat="1">
      <c r="B12" s="617"/>
      <c r="C12" s="613"/>
      <c r="D12" s="616"/>
      <c r="E12" s="42"/>
      <c r="G12" s="614"/>
    </row>
    <row r="13" spans="1:8" s="262" customFormat="1" ht="21.75" customHeight="1">
      <c r="B13" s="623" t="s">
        <v>731</v>
      </c>
      <c r="C13" s="621"/>
      <c r="D13" s="616"/>
      <c r="E13" s="42"/>
      <c r="F13" s="42"/>
      <c r="G13" s="614"/>
    </row>
    <row r="14" spans="1:8" s="262" customFormat="1" ht="45.75" customHeight="1">
      <c r="B14" s="615" t="s">
        <v>732</v>
      </c>
      <c r="C14" s="42" t="s">
        <v>719</v>
      </c>
      <c r="E14" s="42" t="s">
        <v>719</v>
      </c>
    </row>
    <row r="15" spans="1:8" s="262" customFormat="1">
      <c r="B15" s="623"/>
      <c r="C15" s="42" t="s">
        <v>727</v>
      </c>
      <c r="E15" s="42" t="s">
        <v>733</v>
      </c>
    </row>
    <row r="16" spans="1:8" s="262" customFormat="1">
      <c r="B16" s="623"/>
      <c r="C16" s="42" t="s">
        <v>729</v>
      </c>
      <c r="E16" s="42" t="s">
        <v>728</v>
      </c>
    </row>
    <row r="17" spans="2:5" s="262" customFormat="1">
      <c r="B17" s="615"/>
      <c r="C17" s="614"/>
      <c r="E17" s="42" t="s">
        <v>730</v>
      </c>
    </row>
    <row r="18" spans="2:5" s="262" customFormat="1" ht="48.75" customHeight="1">
      <c r="B18" s="615" t="s">
        <v>734</v>
      </c>
      <c r="C18" s="614" t="s">
        <v>719</v>
      </c>
      <c r="E18" s="42" t="s">
        <v>719</v>
      </c>
    </row>
    <row r="19" spans="2:5" s="262" customFormat="1">
      <c r="B19" s="618"/>
      <c r="C19" s="614" t="s">
        <v>727</v>
      </c>
      <c r="E19" s="42" t="s">
        <v>720</v>
      </c>
    </row>
    <row r="20" spans="2:5" s="262" customFormat="1">
      <c r="B20" s="618"/>
      <c r="C20" s="614" t="s">
        <v>729</v>
      </c>
      <c r="E20" s="42" t="s">
        <v>722</v>
      </c>
    </row>
    <row r="21" spans="2:5" s="262" customFormat="1">
      <c r="B21" s="618"/>
      <c r="C21" s="613"/>
      <c r="D21" s="616"/>
      <c r="E21" s="42" t="s">
        <v>724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33"/>
  <sheetViews>
    <sheetView topLeftCell="A19" workbookViewId="0">
      <selection activeCell="H38" sqref="H38"/>
    </sheetView>
  </sheetViews>
  <sheetFormatPr defaultRowHeight="15"/>
  <cols>
    <col min="1" max="1" width="14.28515625" customWidth="1"/>
  </cols>
  <sheetData>
    <row r="1" spans="1:19">
      <c r="B1" t="s">
        <v>751</v>
      </c>
      <c r="C1" t="s">
        <v>752</v>
      </c>
      <c r="D1" t="s">
        <v>753</v>
      </c>
      <c r="E1" t="s">
        <v>755</v>
      </c>
      <c r="F1" t="s">
        <v>756</v>
      </c>
      <c r="G1" t="s">
        <v>342</v>
      </c>
      <c r="H1" t="s">
        <v>752</v>
      </c>
      <c r="I1" t="s">
        <v>762</v>
      </c>
      <c r="L1" t="s">
        <v>60</v>
      </c>
      <c r="M1" t="s">
        <v>83</v>
      </c>
      <c r="N1" t="s">
        <v>763</v>
      </c>
      <c r="O1" t="s">
        <v>764</v>
      </c>
    </row>
    <row r="2" spans="1:19">
      <c r="A2" s="400" t="s">
        <v>86</v>
      </c>
      <c r="B2" s="161">
        <v>1.0080000000000002</v>
      </c>
      <c r="C2" s="161">
        <v>46.480000000000004</v>
      </c>
      <c r="D2" s="257">
        <v>94.920000000000016</v>
      </c>
      <c r="E2">
        <f>B2*9</f>
        <v>9.0720000000000027</v>
      </c>
      <c r="F2">
        <f>2000*10%-E11</f>
        <v>114.5</v>
      </c>
      <c r="G2" s="643">
        <f>$F$2/E2</f>
        <v>12.621252204585534</v>
      </c>
      <c r="H2" s="643">
        <f>$F$3/C2</f>
        <v>5.5938037865748704</v>
      </c>
      <c r="I2" s="650">
        <f>MIN(G2:H2)</f>
        <v>5.5938037865748704</v>
      </c>
      <c r="J2" s="645">
        <f>I2*D2</f>
        <v>530.96385542168684</v>
      </c>
      <c r="K2" s="12">
        <f>J2/2000</f>
        <v>0.26548192771084345</v>
      </c>
      <c r="N2" s="573">
        <f>I2*B2*9</f>
        <v>50.746987951807235</v>
      </c>
    </row>
    <row r="3" spans="1:19">
      <c r="A3" s="400" t="s">
        <v>90</v>
      </c>
      <c r="B3" s="161">
        <v>0.78539999999999999</v>
      </c>
      <c r="C3" s="161">
        <v>35.342999999999996</v>
      </c>
      <c r="D3" s="257">
        <v>87.740399999999994</v>
      </c>
      <c r="E3" s="262">
        <f t="shared" ref="E3:E8" si="0">B3*9</f>
        <v>7.0686</v>
      </c>
      <c r="F3" s="651">
        <f>300-C11</f>
        <v>260</v>
      </c>
      <c r="G3" s="643">
        <f t="shared" ref="G3:G10" si="1">$F$2/E3</f>
        <v>16.198398551339729</v>
      </c>
      <c r="H3" s="643">
        <f t="shared" ref="H3:H10" si="2">$F$3/C3</f>
        <v>7.35647794471324</v>
      </c>
      <c r="I3" s="650">
        <f t="shared" ref="I3:I10" si="3">MIN(G3:H3)</f>
        <v>7.35647794471324</v>
      </c>
      <c r="J3" s="645">
        <f t="shared" ref="J3:J10" si="4">I3*D3</f>
        <v>645.46031746031747</v>
      </c>
      <c r="K3" s="12">
        <f t="shared" ref="K3:K13" si="5">J3/2000</f>
        <v>0.32273015873015876</v>
      </c>
      <c r="N3" s="573">
        <f t="shared" ref="N3:N9" si="6">I3*B3*9</f>
        <v>52.000000000000007</v>
      </c>
    </row>
    <row r="4" spans="1:19">
      <c r="A4" s="400" t="s">
        <v>247</v>
      </c>
      <c r="B4" s="646">
        <v>2</v>
      </c>
      <c r="C4" s="161">
        <v>48.84</v>
      </c>
      <c r="D4" s="257">
        <v>114</v>
      </c>
      <c r="E4" s="262">
        <f t="shared" si="0"/>
        <v>18</v>
      </c>
      <c r="G4" s="643">
        <f t="shared" si="1"/>
        <v>6.3611111111111107</v>
      </c>
      <c r="H4" s="643">
        <f t="shared" si="2"/>
        <v>5.3235053235053229</v>
      </c>
      <c r="I4" s="650">
        <f t="shared" si="3"/>
        <v>5.3235053235053229</v>
      </c>
      <c r="J4" s="645">
        <f t="shared" si="4"/>
        <v>606.87960687960685</v>
      </c>
      <c r="K4" s="12">
        <f t="shared" si="5"/>
        <v>0.30343980343980342</v>
      </c>
      <c r="N4" s="573">
        <f t="shared" si="6"/>
        <v>95.823095823095812</v>
      </c>
      <c r="S4" s="647" t="s">
        <v>754</v>
      </c>
    </row>
    <row r="5" spans="1:19">
      <c r="A5" s="400" t="s">
        <v>150</v>
      </c>
      <c r="B5" s="646">
        <v>0.6</v>
      </c>
      <c r="C5" s="646">
        <v>42</v>
      </c>
      <c r="D5" s="257">
        <v>75.2</v>
      </c>
      <c r="E5" s="262">
        <f t="shared" si="0"/>
        <v>5.3999999999999995</v>
      </c>
      <c r="G5" s="643">
        <f t="shared" si="1"/>
        <v>21.203703703703706</v>
      </c>
      <c r="H5" s="643">
        <f t="shared" si="2"/>
        <v>6.1904761904761907</v>
      </c>
      <c r="I5" s="650">
        <f t="shared" si="3"/>
        <v>6.1904761904761907</v>
      </c>
      <c r="J5" s="645">
        <f t="shared" si="4"/>
        <v>465.52380952380958</v>
      </c>
      <c r="K5" s="12">
        <f t="shared" si="5"/>
        <v>0.23276190476190478</v>
      </c>
      <c r="N5" s="573">
        <f t="shared" si="6"/>
        <v>33.428571428571431</v>
      </c>
      <c r="S5" s="647"/>
    </row>
    <row r="6" spans="1:19">
      <c r="A6" s="400" t="s">
        <v>246</v>
      </c>
      <c r="B6" s="646">
        <v>2.2400000000000002</v>
      </c>
      <c r="C6" s="646">
        <v>48</v>
      </c>
      <c r="D6" s="257">
        <v>112.384</v>
      </c>
      <c r="E6" s="262">
        <f t="shared" si="0"/>
        <v>20.160000000000004</v>
      </c>
      <c r="G6" s="643">
        <f t="shared" si="1"/>
        <v>5.6795634920634912</v>
      </c>
      <c r="H6" s="643">
        <f t="shared" si="2"/>
        <v>5.416666666666667</v>
      </c>
      <c r="I6" s="650">
        <f t="shared" si="3"/>
        <v>5.416666666666667</v>
      </c>
      <c r="J6" s="645">
        <f t="shared" si="4"/>
        <v>608.74666666666667</v>
      </c>
      <c r="K6" s="12">
        <f t="shared" si="5"/>
        <v>0.30437333333333333</v>
      </c>
      <c r="N6" s="573">
        <f t="shared" si="6"/>
        <v>109.20000000000002</v>
      </c>
      <c r="S6" s="647" t="s">
        <v>757</v>
      </c>
    </row>
    <row r="7" spans="1:19">
      <c r="A7" s="400" t="s">
        <v>151</v>
      </c>
      <c r="B7" s="646">
        <v>2</v>
      </c>
      <c r="C7" s="646">
        <v>48</v>
      </c>
      <c r="D7" s="257">
        <v>114.19999999999999</v>
      </c>
      <c r="E7" s="262">
        <f t="shared" si="0"/>
        <v>18</v>
      </c>
      <c r="G7" s="643">
        <f t="shared" si="1"/>
        <v>6.3611111111111107</v>
      </c>
      <c r="H7" s="643">
        <f t="shared" si="2"/>
        <v>5.416666666666667</v>
      </c>
      <c r="I7" s="650">
        <f t="shared" si="3"/>
        <v>5.416666666666667</v>
      </c>
      <c r="J7" s="645">
        <f t="shared" si="4"/>
        <v>618.58333333333326</v>
      </c>
      <c r="K7" s="12">
        <f t="shared" si="5"/>
        <v>0.30929166666666663</v>
      </c>
      <c r="L7">
        <v>5.4</v>
      </c>
      <c r="N7" s="573">
        <f t="shared" si="6"/>
        <v>97.5</v>
      </c>
      <c r="O7" s="647"/>
      <c r="S7" s="647" t="s">
        <v>758</v>
      </c>
    </row>
    <row r="8" spans="1:19">
      <c r="A8" s="400" t="s">
        <v>88</v>
      </c>
      <c r="B8" s="161">
        <v>4.4000000000000004</v>
      </c>
      <c r="C8" s="161">
        <v>49</v>
      </c>
      <c r="D8" s="257">
        <v>163</v>
      </c>
      <c r="E8" s="262">
        <f t="shared" si="0"/>
        <v>39.6</v>
      </c>
      <c r="G8" s="643">
        <f t="shared" si="1"/>
        <v>2.8914141414141414</v>
      </c>
      <c r="H8" s="643">
        <f t="shared" si="2"/>
        <v>5.3061224489795915</v>
      </c>
      <c r="I8" s="650">
        <f t="shared" si="3"/>
        <v>2.8914141414141414</v>
      </c>
      <c r="J8" s="645">
        <f t="shared" si="4"/>
        <v>471.30050505050508</v>
      </c>
      <c r="K8" s="12">
        <f t="shared" si="5"/>
        <v>0.23565025252525254</v>
      </c>
      <c r="L8">
        <v>11</v>
      </c>
      <c r="N8" s="573">
        <f t="shared" si="6"/>
        <v>114.50000000000001</v>
      </c>
      <c r="O8" s="648"/>
    </row>
    <row r="9" spans="1:19">
      <c r="A9" s="400" t="s">
        <v>102</v>
      </c>
      <c r="B9" s="646">
        <v>3.8</v>
      </c>
      <c r="C9" s="646">
        <v>52</v>
      </c>
      <c r="D9" s="649">
        <v>144</v>
      </c>
      <c r="E9">
        <f>B9*9</f>
        <v>34.199999999999996</v>
      </c>
      <c r="G9" s="643">
        <f t="shared" si="1"/>
        <v>3.3479532163742696</v>
      </c>
      <c r="H9" s="643">
        <f t="shared" si="2"/>
        <v>5</v>
      </c>
      <c r="I9" s="650">
        <f t="shared" si="3"/>
        <v>3.3479532163742696</v>
      </c>
      <c r="J9" s="645">
        <f t="shared" si="4"/>
        <v>482.1052631578948</v>
      </c>
      <c r="K9" s="12">
        <f t="shared" si="5"/>
        <v>0.24105263157894741</v>
      </c>
      <c r="L9">
        <v>9</v>
      </c>
      <c r="N9" s="573">
        <f t="shared" si="6"/>
        <v>114.50000000000001</v>
      </c>
    </row>
    <row r="10" spans="1:19">
      <c r="A10" s="400" t="s">
        <v>87</v>
      </c>
      <c r="B10" s="646">
        <v>3.4</v>
      </c>
      <c r="C10" s="646">
        <v>50</v>
      </c>
      <c r="D10" s="649">
        <v>152</v>
      </c>
      <c r="E10">
        <f>B10*9</f>
        <v>30.599999999999998</v>
      </c>
      <c r="G10" s="643">
        <f t="shared" si="1"/>
        <v>3.7418300653594776</v>
      </c>
      <c r="H10" s="643">
        <f t="shared" si="2"/>
        <v>5.2</v>
      </c>
      <c r="I10" s="650">
        <f t="shared" si="3"/>
        <v>3.7418300653594776</v>
      </c>
      <c r="J10" s="645">
        <f t="shared" si="4"/>
        <v>568.75816993464059</v>
      </c>
      <c r="K10" s="12">
        <f t="shared" si="5"/>
        <v>0.28437908496732028</v>
      </c>
      <c r="L10">
        <v>9.6</v>
      </c>
      <c r="P10" t="s">
        <v>772</v>
      </c>
      <c r="R10" t="s">
        <v>774</v>
      </c>
    </row>
    <row r="11" spans="1:19">
      <c r="A11" s="400" t="s">
        <v>759</v>
      </c>
      <c r="B11" s="646">
        <f>3.8*2.5</f>
        <v>9.5</v>
      </c>
      <c r="C11" s="646">
        <f>16*2.5</f>
        <v>40</v>
      </c>
      <c r="D11">
        <f>116*2.5</f>
        <v>290</v>
      </c>
      <c r="E11">
        <f>B11*9</f>
        <v>85.5</v>
      </c>
      <c r="G11" s="643"/>
      <c r="H11" s="643"/>
      <c r="I11" s="650"/>
      <c r="M11">
        <f>2.5*240</f>
        <v>600</v>
      </c>
      <c r="O11">
        <f>6.2*2.5</f>
        <v>15.5</v>
      </c>
      <c r="P11">
        <f>88*2.5</f>
        <v>220</v>
      </c>
      <c r="R11" s="654">
        <f>B11*9/200</f>
        <v>0.42749999999999999</v>
      </c>
      <c r="S11" s="12">
        <f>C11/300</f>
        <v>0.13333333333333333</v>
      </c>
    </row>
    <row r="12" spans="1:19">
      <c r="A12" s="400" t="s">
        <v>760</v>
      </c>
      <c r="B12" s="646">
        <v>7</v>
      </c>
      <c r="C12" s="646">
        <v>24</v>
      </c>
      <c r="D12" s="649">
        <v>99</v>
      </c>
      <c r="E12" s="262">
        <f>B12*9</f>
        <v>63</v>
      </c>
      <c r="F12" s="262"/>
      <c r="G12" s="643">
        <f>$F$2/E12</f>
        <v>1.8174603174603174</v>
      </c>
      <c r="H12" s="643">
        <f>$F$3/C12</f>
        <v>10.833333333333334</v>
      </c>
      <c r="I12" s="650">
        <f t="shared" ref="I12:I13" si="7">MIN(G12:H12)</f>
        <v>1.8174603174603174</v>
      </c>
      <c r="J12" s="645">
        <f t="shared" ref="J12:J13" si="8">I12*D12</f>
        <v>179.92857142857142</v>
      </c>
      <c r="K12" s="12">
        <f t="shared" si="5"/>
        <v>8.9964285714285705E-2</v>
      </c>
      <c r="N12" s="573">
        <f t="shared" ref="N12" si="9">I12*B12*9</f>
        <v>114.5</v>
      </c>
    </row>
    <row r="13" spans="1:19" ht="30">
      <c r="A13" s="400" t="s">
        <v>765</v>
      </c>
      <c r="B13" s="646">
        <v>3.6</v>
      </c>
      <c r="C13" s="646">
        <v>18</v>
      </c>
      <c r="D13" s="649">
        <v>65</v>
      </c>
      <c r="E13">
        <f>B13*9</f>
        <v>32.4</v>
      </c>
      <c r="G13" s="643">
        <f>$F$2/E13</f>
        <v>3.533950617283951</v>
      </c>
      <c r="H13" s="643">
        <f t="shared" ref="H13" si="10">$F$3/C13</f>
        <v>14.444444444444445</v>
      </c>
      <c r="I13" s="650">
        <f t="shared" si="7"/>
        <v>3.533950617283951</v>
      </c>
      <c r="J13" s="645">
        <f t="shared" si="8"/>
        <v>229.70679012345681</v>
      </c>
      <c r="K13" s="12">
        <f t="shared" si="5"/>
        <v>0.11485339506172841</v>
      </c>
      <c r="L13">
        <v>5.4</v>
      </c>
      <c r="M13">
        <v>123</v>
      </c>
      <c r="N13" s="573">
        <f>I13*B13*9</f>
        <v>114.50000000000001</v>
      </c>
      <c r="O13">
        <v>4</v>
      </c>
      <c r="P13">
        <v>106</v>
      </c>
    </row>
    <row r="14" spans="1:19">
      <c r="A14" s="400" t="s">
        <v>766</v>
      </c>
      <c r="D14" s="573">
        <f>D11/D13</f>
        <v>4.4615384615384617</v>
      </c>
      <c r="N14" s="648"/>
      <c r="R14" s="262" t="s">
        <v>775</v>
      </c>
    </row>
    <row r="15" spans="1:19" ht="30">
      <c r="A15" s="400" t="s">
        <v>767</v>
      </c>
      <c r="B15" s="573">
        <f>$D$14*B13</f>
        <v>16.061538461538461</v>
      </c>
      <c r="C15" s="573">
        <f t="shared" ref="C15:E15" si="11">$D$14*C13</f>
        <v>80.307692307692307</v>
      </c>
      <c r="D15" s="573">
        <f t="shared" si="11"/>
        <v>290</v>
      </c>
      <c r="E15" s="573">
        <f t="shared" si="11"/>
        <v>144.55384615384617</v>
      </c>
      <c r="M15" s="573">
        <f>$D$14*M13</f>
        <v>548.76923076923083</v>
      </c>
      <c r="O15" s="573">
        <f>$D$14*O13</f>
        <v>17.846153846153847</v>
      </c>
      <c r="P15" s="573">
        <f>D14*P13</f>
        <v>472.92307692307696</v>
      </c>
      <c r="Q15" s="653">
        <f>P15-P11</f>
        <v>252.92307692307696</v>
      </c>
      <c r="R15" s="654">
        <f>B15*9/200</f>
        <v>0.72276923076923083</v>
      </c>
      <c r="S15" s="12">
        <f>C15/300</f>
        <v>0.26769230769230767</v>
      </c>
    </row>
    <row r="16" spans="1:19" s="262" customFormat="1">
      <c r="A16" s="400" t="s">
        <v>773</v>
      </c>
      <c r="B16" s="573">
        <f>B11-B15</f>
        <v>-6.5615384615384613</v>
      </c>
      <c r="C16" s="573">
        <f t="shared" ref="C16:E16" si="12">C15-C11</f>
        <v>40.307692307692307</v>
      </c>
      <c r="D16" s="573">
        <f t="shared" si="12"/>
        <v>0</v>
      </c>
      <c r="E16" s="573">
        <f t="shared" si="12"/>
        <v>59.053846153846166</v>
      </c>
      <c r="M16" s="573"/>
      <c r="O16" s="573"/>
      <c r="P16" s="573"/>
      <c r="Q16" s="653"/>
    </row>
    <row r="17" spans="1:18" s="262" customFormat="1">
      <c r="A17" s="400" t="s">
        <v>769</v>
      </c>
      <c r="B17" s="573">
        <f>290/2.5/D13</f>
        <v>1.7846153846153847</v>
      </c>
      <c r="C17" s="573"/>
      <c r="D17" s="573"/>
      <c r="E17" s="573"/>
      <c r="M17" s="573"/>
      <c r="O17" s="573"/>
    </row>
    <row r="18" spans="1:18" s="262" customFormat="1" ht="30">
      <c r="A18" s="400" t="s">
        <v>771</v>
      </c>
      <c r="B18" s="573">
        <f>$B$17*B13</f>
        <v>6.4246153846153851</v>
      </c>
      <c r="C18" s="573">
        <f t="shared" ref="C18:D18" si="13">$B$17*C13</f>
        <v>32.123076923076923</v>
      </c>
      <c r="D18" s="573">
        <f t="shared" si="13"/>
        <v>116</v>
      </c>
      <c r="E18" s="573"/>
      <c r="M18" s="573">
        <f>$B$17*M13</f>
        <v>219.50769230769231</v>
      </c>
      <c r="N18" s="573">
        <f t="shared" ref="N18" si="14">I18*B18*9</f>
        <v>0</v>
      </c>
      <c r="O18" s="573">
        <f>$B$17*O13</f>
        <v>7.1384615384615389</v>
      </c>
      <c r="P18" s="573">
        <f>B17*P13</f>
        <v>189.16923076923078</v>
      </c>
    </row>
    <row r="19" spans="1:18" s="262" customFormat="1">
      <c r="A19" s="400" t="s">
        <v>770</v>
      </c>
      <c r="B19" s="573">
        <f>B11/2.5</f>
        <v>3.8</v>
      </c>
      <c r="C19" s="573">
        <f t="shared" ref="C19:D19" si="15">C11/2.5</f>
        <v>16</v>
      </c>
      <c r="D19" s="573">
        <f t="shared" si="15"/>
        <v>116</v>
      </c>
      <c r="E19" s="573"/>
      <c r="M19" s="573">
        <f>M11/2.5</f>
        <v>240</v>
      </c>
      <c r="O19" s="573">
        <f>O11/2.5</f>
        <v>6.2</v>
      </c>
      <c r="P19" s="262">
        <v>88</v>
      </c>
    </row>
    <row r="20" spans="1:18">
      <c r="A20" s="400" t="s">
        <v>768</v>
      </c>
      <c r="B20" s="573">
        <f>B19-B18</f>
        <v>-2.6246153846153852</v>
      </c>
      <c r="C20" s="573">
        <f t="shared" ref="C20:D20" si="16">C19-C18</f>
        <v>-16.123076923076923</v>
      </c>
      <c r="D20" s="573">
        <f t="shared" si="16"/>
        <v>0</v>
      </c>
      <c r="M20" s="573">
        <f>M19-M18</f>
        <v>20.492307692307691</v>
      </c>
      <c r="O20" s="573">
        <f>O19-O18</f>
        <v>-0.93846153846153868</v>
      </c>
      <c r="P20" s="573">
        <f>P19-P18</f>
        <v>-101.16923076923078</v>
      </c>
      <c r="R20" s="652">
        <f>B20*-1*9/200</f>
        <v>0.11810769230769233</v>
      </c>
    </row>
    <row r="21" spans="1:18">
      <c r="A21" s="262"/>
      <c r="B21" s="262" t="s">
        <v>751</v>
      </c>
      <c r="C21" s="262" t="s">
        <v>752</v>
      </c>
      <c r="D21" s="262" t="s">
        <v>753</v>
      </c>
      <c r="E21" s="262" t="s">
        <v>755</v>
      </c>
      <c r="F21" s="262" t="s">
        <v>756</v>
      </c>
      <c r="G21" s="262" t="s">
        <v>342</v>
      </c>
      <c r="H21" s="262" t="s">
        <v>752</v>
      </c>
      <c r="I21" s="262" t="s">
        <v>762</v>
      </c>
      <c r="J21" s="262"/>
      <c r="K21" s="262"/>
      <c r="L21" s="262" t="s">
        <v>60</v>
      </c>
      <c r="M21" s="262" t="s">
        <v>83</v>
      </c>
    </row>
    <row r="22" spans="1:18">
      <c r="A22" s="400" t="s">
        <v>86</v>
      </c>
      <c r="B22" s="161">
        <v>1.0080000000000002</v>
      </c>
      <c r="C22" s="161">
        <v>46.480000000000004</v>
      </c>
      <c r="D22" s="257">
        <v>94.920000000000016</v>
      </c>
      <c r="E22" s="262">
        <f>B22*9</f>
        <v>9.0720000000000027</v>
      </c>
      <c r="F22" s="262">
        <f>2000*10%-E31</f>
        <v>155</v>
      </c>
      <c r="G22" s="643">
        <f>$F$22/E22</f>
        <v>17.085537918871246</v>
      </c>
      <c r="H22" s="643">
        <f>$F$23/C22</f>
        <v>6.0240963855421681</v>
      </c>
      <c r="I22" s="650">
        <f>MIN(G22:H22)</f>
        <v>6.0240963855421681</v>
      </c>
      <c r="J22" s="645">
        <f>I22*D22</f>
        <v>571.80722891566268</v>
      </c>
      <c r="K22" s="12">
        <f>J22/2000</f>
        <v>0.28590361445783136</v>
      </c>
      <c r="L22" s="262"/>
      <c r="M22" s="262"/>
      <c r="N22" s="573">
        <f t="shared" ref="N22:N29" si="17">I22*B22*9</f>
        <v>54.650602409638566</v>
      </c>
    </row>
    <row r="23" spans="1:18">
      <c r="A23" s="400" t="s">
        <v>90</v>
      </c>
      <c r="B23" s="161">
        <v>0.78539999999999999</v>
      </c>
      <c r="C23" s="161">
        <v>35.342999999999996</v>
      </c>
      <c r="D23" s="257">
        <v>87.740399999999994</v>
      </c>
      <c r="E23" s="262">
        <f t="shared" ref="E23:E28" si="18">B23*9</f>
        <v>7.0686</v>
      </c>
      <c r="F23" s="651">
        <f>300-C31</f>
        <v>280</v>
      </c>
      <c r="G23" s="643">
        <f t="shared" ref="G23:G30" si="19">$F$22/E23</f>
        <v>21.927963104433694</v>
      </c>
      <c r="H23" s="643">
        <f t="shared" ref="H23:H30" si="20">$F$23/C23</f>
        <v>7.9223608635373353</v>
      </c>
      <c r="I23" s="650">
        <f t="shared" ref="I23:I30" si="21">MIN(G23:H23)</f>
        <v>7.9223608635373353</v>
      </c>
      <c r="J23" s="645">
        <f t="shared" ref="J23:J30" si="22">I23*D23</f>
        <v>695.1111111111112</v>
      </c>
      <c r="K23" s="12">
        <f t="shared" ref="K23:K32" si="23">J23/2000</f>
        <v>0.34755555555555562</v>
      </c>
      <c r="L23" s="262"/>
      <c r="M23" s="262"/>
      <c r="N23" s="573">
        <f t="shared" si="17"/>
        <v>56.000000000000007</v>
      </c>
    </row>
    <row r="24" spans="1:18">
      <c r="A24" s="400" t="s">
        <v>247</v>
      </c>
      <c r="B24" s="646">
        <v>2</v>
      </c>
      <c r="C24" s="161">
        <v>48.84</v>
      </c>
      <c r="D24" s="257">
        <v>114</v>
      </c>
      <c r="E24" s="262">
        <f t="shared" si="18"/>
        <v>18</v>
      </c>
      <c r="F24" s="262"/>
      <c r="G24" s="643">
        <f t="shared" si="19"/>
        <v>8.6111111111111107</v>
      </c>
      <c r="H24" s="643">
        <f t="shared" si="20"/>
        <v>5.7330057330057329</v>
      </c>
      <c r="I24" s="650">
        <f t="shared" si="21"/>
        <v>5.7330057330057329</v>
      </c>
      <c r="J24" s="645">
        <f t="shared" si="22"/>
        <v>653.56265356265351</v>
      </c>
      <c r="K24" s="12">
        <f t="shared" si="23"/>
        <v>0.32678132678132676</v>
      </c>
      <c r="L24" s="262"/>
      <c r="M24" s="262"/>
      <c r="N24" s="573">
        <f t="shared" si="17"/>
        <v>103.19410319410319</v>
      </c>
    </row>
    <row r="25" spans="1:18">
      <c r="A25" s="400" t="s">
        <v>150</v>
      </c>
      <c r="B25" s="646">
        <v>0.6</v>
      </c>
      <c r="C25" s="646">
        <v>42</v>
      </c>
      <c r="D25" s="257">
        <v>75.2</v>
      </c>
      <c r="E25" s="262">
        <f t="shared" si="18"/>
        <v>5.3999999999999995</v>
      </c>
      <c r="F25" s="262"/>
      <c r="G25" s="643">
        <f t="shared" si="19"/>
        <v>28.703703703703706</v>
      </c>
      <c r="H25" s="643">
        <f t="shared" si="20"/>
        <v>6.666666666666667</v>
      </c>
      <c r="I25" s="650">
        <f t="shared" si="21"/>
        <v>6.666666666666667</v>
      </c>
      <c r="J25" s="645">
        <f t="shared" si="22"/>
        <v>501.33333333333337</v>
      </c>
      <c r="K25" s="12">
        <f t="shared" si="23"/>
        <v>0.2506666666666667</v>
      </c>
      <c r="L25" s="262"/>
      <c r="M25" s="262"/>
      <c r="N25" s="573">
        <f t="shared" si="17"/>
        <v>36</v>
      </c>
    </row>
    <row r="26" spans="1:18">
      <c r="A26" s="400" t="s">
        <v>246</v>
      </c>
      <c r="B26" s="646">
        <v>2.2400000000000002</v>
      </c>
      <c r="C26" s="646">
        <v>48</v>
      </c>
      <c r="D26" s="257">
        <v>112.384</v>
      </c>
      <c r="E26" s="262">
        <f t="shared" si="18"/>
        <v>20.160000000000004</v>
      </c>
      <c r="F26" s="262"/>
      <c r="G26" s="643">
        <f t="shared" si="19"/>
        <v>7.6884920634920624</v>
      </c>
      <c r="H26" s="643">
        <f t="shared" si="20"/>
        <v>5.833333333333333</v>
      </c>
      <c r="I26" s="650">
        <f t="shared" si="21"/>
        <v>5.833333333333333</v>
      </c>
      <c r="J26" s="645">
        <f t="shared" si="22"/>
        <v>655.57333333333327</v>
      </c>
      <c r="K26" s="12">
        <f t="shared" si="23"/>
        <v>0.32778666666666662</v>
      </c>
      <c r="L26" s="262"/>
      <c r="M26" s="262"/>
      <c r="N26" s="573">
        <f t="shared" si="17"/>
        <v>117.6</v>
      </c>
    </row>
    <row r="27" spans="1:18">
      <c r="A27" s="400" t="s">
        <v>151</v>
      </c>
      <c r="B27" s="646">
        <v>2</v>
      </c>
      <c r="C27" s="646">
        <v>48</v>
      </c>
      <c r="D27" s="257">
        <v>114.19999999999999</v>
      </c>
      <c r="E27" s="262">
        <f t="shared" si="18"/>
        <v>18</v>
      </c>
      <c r="F27" s="262"/>
      <c r="G27" s="643">
        <f t="shared" si="19"/>
        <v>8.6111111111111107</v>
      </c>
      <c r="H27" s="643">
        <f t="shared" si="20"/>
        <v>5.833333333333333</v>
      </c>
      <c r="I27" s="650">
        <f t="shared" si="21"/>
        <v>5.833333333333333</v>
      </c>
      <c r="J27" s="645">
        <f t="shared" si="22"/>
        <v>666.16666666666652</v>
      </c>
      <c r="K27" s="12">
        <f t="shared" si="23"/>
        <v>0.33308333333333323</v>
      </c>
      <c r="L27" s="262">
        <v>5.4</v>
      </c>
      <c r="M27" s="262"/>
      <c r="N27" s="573">
        <f t="shared" si="17"/>
        <v>105</v>
      </c>
    </row>
    <row r="28" spans="1:18">
      <c r="A28" s="400" t="s">
        <v>88</v>
      </c>
      <c r="B28" s="161">
        <v>4.4000000000000004</v>
      </c>
      <c r="C28" s="161">
        <v>49</v>
      </c>
      <c r="D28" s="257">
        <v>163</v>
      </c>
      <c r="E28" s="262">
        <f t="shared" si="18"/>
        <v>39.6</v>
      </c>
      <c r="F28" s="262"/>
      <c r="G28" s="643">
        <f t="shared" si="19"/>
        <v>3.9141414141414139</v>
      </c>
      <c r="H28" s="643">
        <f t="shared" si="20"/>
        <v>5.7142857142857144</v>
      </c>
      <c r="I28" s="650">
        <f t="shared" si="21"/>
        <v>3.9141414141414139</v>
      </c>
      <c r="J28" s="645">
        <f t="shared" si="22"/>
        <v>638.00505050505046</v>
      </c>
      <c r="K28" s="12">
        <f t="shared" si="23"/>
        <v>0.3190025252525252</v>
      </c>
      <c r="L28" s="262">
        <v>11</v>
      </c>
      <c r="M28" s="262"/>
      <c r="N28" s="573">
        <f t="shared" si="17"/>
        <v>155</v>
      </c>
    </row>
    <row r="29" spans="1:18">
      <c r="A29" s="400" t="s">
        <v>102</v>
      </c>
      <c r="B29" s="646">
        <v>3.8</v>
      </c>
      <c r="C29" s="646">
        <v>52</v>
      </c>
      <c r="D29" s="649">
        <v>144</v>
      </c>
      <c r="E29" s="262">
        <f>B29*9</f>
        <v>34.199999999999996</v>
      </c>
      <c r="F29" s="262"/>
      <c r="G29" s="643">
        <f t="shared" si="19"/>
        <v>4.5321637426900594</v>
      </c>
      <c r="H29" s="643">
        <f t="shared" si="20"/>
        <v>5.384615384615385</v>
      </c>
      <c r="I29" s="650">
        <f t="shared" si="21"/>
        <v>4.5321637426900594</v>
      </c>
      <c r="J29" s="645">
        <f t="shared" si="22"/>
        <v>652.63157894736855</v>
      </c>
      <c r="K29" s="12">
        <f t="shared" si="23"/>
        <v>0.32631578947368428</v>
      </c>
      <c r="L29" s="262">
        <v>9</v>
      </c>
      <c r="M29" s="262"/>
      <c r="N29" s="573">
        <f t="shared" si="17"/>
        <v>155.00000000000003</v>
      </c>
    </row>
    <row r="30" spans="1:18">
      <c r="A30" s="400" t="s">
        <v>87</v>
      </c>
      <c r="B30" s="646">
        <v>3.4</v>
      </c>
      <c r="C30" s="646">
        <v>50</v>
      </c>
      <c r="D30" s="649">
        <v>152</v>
      </c>
      <c r="E30" s="262">
        <f>B30*9</f>
        <v>30.599999999999998</v>
      </c>
      <c r="F30" s="262"/>
      <c r="G30" s="643">
        <f t="shared" si="19"/>
        <v>5.0653594771241837</v>
      </c>
      <c r="H30" s="643">
        <f t="shared" si="20"/>
        <v>5.6</v>
      </c>
      <c r="I30" s="650">
        <f t="shared" si="21"/>
        <v>5.0653594771241837</v>
      </c>
      <c r="J30" s="645">
        <f t="shared" si="22"/>
        <v>769.93464052287595</v>
      </c>
      <c r="K30" s="12">
        <f t="shared" si="23"/>
        <v>0.38496732026143798</v>
      </c>
      <c r="L30" s="262">
        <v>9.6</v>
      </c>
      <c r="M30" s="262"/>
      <c r="N30" s="573">
        <f>I30*B30*9</f>
        <v>155.00000000000003</v>
      </c>
    </row>
    <row r="31" spans="1:18">
      <c r="A31" s="400" t="s">
        <v>759</v>
      </c>
      <c r="B31" s="646">
        <v>5</v>
      </c>
      <c r="C31" s="646">
        <v>20</v>
      </c>
      <c r="D31" s="262">
        <v>230</v>
      </c>
      <c r="E31" s="262">
        <f>B31*9</f>
        <v>45</v>
      </c>
      <c r="F31" s="262"/>
      <c r="G31" s="643"/>
      <c r="H31" s="643"/>
      <c r="I31" s="650"/>
      <c r="J31" s="262"/>
      <c r="K31" s="262"/>
      <c r="L31" s="262"/>
      <c r="M31" s="262">
        <f>2.5*240</f>
        <v>600</v>
      </c>
    </row>
    <row r="32" spans="1:18">
      <c r="A32" s="400" t="s">
        <v>760</v>
      </c>
      <c r="B32" s="646">
        <v>7</v>
      </c>
      <c r="C32" s="646">
        <v>24</v>
      </c>
      <c r="D32" s="649">
        <v>99</v>
      </c>
      <c r="E32" s="262">
        <f>B32*9</f>
        <v>63</v>
      </c>
      <c r="F32" s="262"/>
      <c r="G32" s="643">
        <f>$F$2/E32</f>
        <v>1.8174603174603174</v>
      </c>
      <c r="H32" s="643">
        <f>$F$23/C32</f>
        <v>11.666666666666666</v>
      </c>
      <c r="I32" s="650">
        <f t="shared" ref="I32" si="24">MIN(G32:H32)</f>
        <v>1.8174603174603174</v>
      </c>
      <c r="J32" s="645">
        <f t="shared" ref="J32" si="25">I32*D32</f>
        <v>179.92857142857142</v>
      </c>
      <c r="K32" s="12">
        <f t="shared" si="23"/>
        <v>8.9964285714285705E-2</v>
      </c>
      <c r="L32" s="262"/>
      <c r="M32" s="262"/>
    </row>
    <row r="33" spans="1:13">
      <c r="A33" s="400" t="s">
        <v>761</v>
      </c>
      <c r="B33" s="262"/>
      <c r="C33" s="262"/>
      <c r="D33" s="262"/>
      <c r="E33" s="262"/>
      <c r="F33" s="262"/>
      <c r="G33" s="262"/>
      <c r="H33" s="262"/>
      <c r="I33" s="262"/>
      <c r="J33" s="262"/>
      <c r="K33" s="262"/>
      <c r="L33" s="262"/>
      <c r="M33" s="262">
        <f>M31</f>
        <v>600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88"/>
  <sheetViews>
    <sheetView topLeftCell="A23" workbookViewId="0">
      <selection activeCell="H33" sqref="H33"/>
    </sheetView>
  </sheetViews>
  <sheetFormatPr defaultRowHeight="15"/>
  <cols>
    <col min="1" max="1" width="20.7109375" style="761" customWidth="1"/>
    <col min="2" max="3" width="16.5703125" style="761" bestFit="1" customWidth="1"/>
    <col min="4" max="4" width="16.7109375" style="761" bestFit="1" customWidth="1"/>
    <col min="5" max="16384" width="9.140625" style="761"/>
  </cols>
  <sheetData>
    <row r="1" spans="1:37" s="516" customFormat="1" ht="12.75">
      <c r="A1" s="742" t="s">
        <v>818</v>
      </c>
      <c r="B1" s="743"/>
      <c r="C1" s="743"/>
      <c r="AB1" s="533"/>
      <c r="AC1" s="541"/>
      <c r="AD1" s="541"/>
      <c r="AE1" s="541"/>
      <c r="AF1" s="541"/>
      <c r="AK1" s="541"/>
    </row>
    <row r="2" spans="1:37" s="516" customFormat="1" ht="12.75">
      <c r="A2" s="783" t="s">
        <v>819</v>
      </c>
      <c r="B2" s="783"/>
      <c r="C2" s="783"/>
      <c r="D2" s="783"/>
      <c r="AB2" s="533"/>
      <c r="AC2" s="541"/>
      <c r="AD2" s="541"/>
      <c r="AE2" s="541"/>
      <c r="AF2" s="541"/>
      <c r="AK2" s="541"/>
    </row>
    <row r="3" spans="1:37" s="516" customFormat="1" ht="15" customHeight="1">
      <c r="A3" s="784" t="s">
        <v>820</v>
      </c>
      <c r="B3" s="784"/>
      <c r="C3" s="784"/>
      <c r="D3" s="784"/>
      <c r="E3" s="784"/>
      <c r="F3" s="784"/>
      <c r="G3" s="784"/>
      <c r="H3" s="744"/>
      <c r="I3" s="744"/>
      <c r="J3" s="744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AB3" s="533"/>
      <c r="AC3" s="541"/>
      <c r="AD3" s="541"/>
      <c r="AE3" s="541"/>
      <c r="AF3" s="541"/>
      <c r="AK3" s="541"/>
    </row>
    <row r="4" spans="1:37" s="516" customFormat="1" ht="15.75">
      <c r="A4" s="745" t="s">
        <v>797</v>
      </c>
      <c r="B4" s="746"/>
      <c r="C4" s="746"/>
      <c r="D4" s="744"/>
      <c r="E4" s="746"/>
      <c r="F4" s="744"/>
      <c r="G4" s="745" t="s">
        <v>798</v>
      </c>
      <c r="H4" s="746"/>
      <c r="I4" s="744"/>
      <c r="J4" s="744"/>
      <c r="K4" s="32"/>
      <c r="L4" s="32"/>
      <c r="M4" s="32"/>
      <c r="N4" s="747"/>
      <c r="O4" s="32"/>
      <c r="P4" s="748"/>
      <c r="Q4" s="32"/>
      <c r="R4" s="748"/>
      <c r="S4" s="748"/>
      <c r="T4" s="32"/>
      <c r="U4" s="32"/>
      <c r="AB4" s="533"/>
      <c r="AC4" s="541"/>
      <c r="AD4" s="541"/>
      <c r="AE4" s="541"/>
      <c r="AF4" s="541"/>
      <c r="AK4" s="541"/>
    </row>
    <row r="5" spans="1:37" s="516" customFormat="1" ht="21.75" customHeight="1">
      <c r="A5" s="749" t="s">
        <v>821</v>
      </c>
      <c r="B5" s="750" t="s">
        <v>822</v>
      </c>
      <c r="C5" s="751" t="s">
        <v>620</v>
      </c>
      <c r="D5" s="751" t="s">
        <v>823</v>
      </c>
      <c r="E5" s="751" t="s">
        <v>824</v>
      </c>
      <c r="F5" s="744"/>
      <c r="G5" s="744" t="s">
        <v>825</v>
      </c>
      <c r="H5" s="751" t="s">
        <v>620</v>
      </c>
      <c r="I5" s="751" t="s">
        <v>823</v>
      </c>
      <c r="J5" s="751" t="s">
        <v>824</v>
      </c>
      <c r="K5" s="32"/>
      <c r="L5" s="32"/>
      <c r="M5" s="32"/>
      <c r="O5" s="32"/>
      <c r="P5" s="32"/>
      <c r="Q5" s="32"/>
      <c r="R5" s="32"/>
      <c r="S5" s="32"/>
      <c r="T5" s="32"/>
      <c r="U5" s="32"/>
      <c r="AB5" s="533"/>
      <c r="AC5" s="541"/>
      <c r="AD5" s="541"/>
      <c r="AE5" s="541"/>
      <c r="AF5" s="541"/>
      <c r="AK5" s="541"/>
    </row>
    <row r="6" spans="1:37" s="516" customFormat="1" ht="12.75">
      <c r="A6" s="746">
        <v>1</v>
      </c>
      <c r="B6" s="744">
        <v>10.9</v>
      </c>
      <c r="C6" s="752">
        <v>85</v>
      </c>
      <c r="D6" s="753">
        <f t="shared" ref="D6:E10" si="0">C6</f>
        <v>85</v>
      </c>
      <c r="E6" s="753">
        <f t="shared" si="0"/>
        <v>85</v>
      </c>
      <c r="F6" s="744"/>
      <c r="G6" s="744">
        <v>10.199999999999999</v>
      </c>
      <c r="H6" s="753">
        <f>I6</f>
        <v>80</v>
      </c>
      <c r="I6" s="754">
        <v>80</v>
      </c>
      <c r="J6" s="753">
        <f>I6</f>
        <v>80</v>
      </c>
      <c r="K6" s="32">
        <f t="shared" ref="K6:K22" si="1">B6*C6</f>
        <v>926.5</v>
      </c>
      <c r="L6" s="32">
        <f t="shared" ref="L6:L22" si="2">MROUND(K6,200)</f>
        <v>1000</v>
      </c>
      <c r="M6" s="32">
        <f t="shared" ref="M6:M22" si="3">G6*H6</f>
        <v>816</v>
      </c>
      <c r="N6" s="32">
        <f t="shared" ref="N6:N22" si="4">MROUND(M6,200)</f>
        <v>800</v>
      </c>
      <c r="O6" s="746">
        <v>1</v>
      </c>
      <c r="P6" s="755"/>
      <c r="Q6" s="755"/>
      <c r="R6" s="755"/>
      <c r="S6" s="32"/>
      <c r="T6" s="32"/>
      <c r="U6" s="32"/>
      <c r="AB6" s="533"/>
      <c r="AC6" s="541"/>
      <c r="AD6" s="541"/>
      <c r="AE6" s="541"/>
      <c r="AF6" s="541"/>
      <c r="AK6" s="541"/>
    </row>
    <row r="7" spans="1:37" s="516" customFormat="1" ht="12.75">
      <c r="A7" s="746">
        <v>2</v>
      </c>
      <c r="B7" s="744">
        <v>13.3</v>
      </c>
      <c r="C7" s="752">
        <v>85</v>
      </c>
      <c r="D7" s="753">
        <f t="shared" si="0"/>
        <v>85</v>
      </c>
      <c r="E7" s="753">
        <f t="shared" si="0"/>
        <v>85</v>
      </c>
      <c r="F7" s="744"/>
      <c r="G7" s="744">
        <v>12.7</v>
      </c>
      <c r="H7" s="753">
        <f>I7</f>
        <v>80</v>
      </c>
      <c r="I7" s="754">
        <v>80</v>
      </c>
      <c r="J7" s="753">
        <f>I7</f>
        <v>80</v>
      </c>
      <c r="K7" s="32">
        <f t="shared" si="1"/>
        <v>1130.5</v>
      </c>
      <c r="L7" s="32">
        <f t="shared" si="2"/>
        <v>1200</v>
      </c>
      <c r="M7" s="32">
        <f t="shared" si="3"/>
        <v>1016</v>
      </c>
      <c r="N7" s="32">
        <f t="shared" si="4"/>
        <v>1000</v>
      </c>
      <c r="O7" s="746">
        <v>2</v>
      </c>
      <c r="P7" s="755">
        <v>1200</v>
      </c>
      <c r="Q7" s="755">
        <f t="shared" ref="Q7:Q21" si="5">P7*14/1000</f>
        <v>16.8</v>
      </c>
      <c r="R7" s="755"/>
      <c r="S7" s="32"/>
      <c r="T7" s="32"/>
      <c r="U7" s="32"/>
      <c r="AB7" s="533"/>
      <c r="AC7" s="541"/>
      <c r="AD7" s="541"/>
      <c r="AE7" s="541"/>
      <c r="AF7" s="541"/>
      <c r="AK7" s="541"/>
    </row>
    <row r="8" spans="1:37" s="516" customFormat="1" ht="12.75">
      <c r="A8" s="746">
        <v>3</v>
      </c>
      <c r="B8" s="744">
        <v>15.3</v>
      </c>
      <c r="C8" s="752">
        <v>80</v>
      </c>
      <c r="D8" s="753">
        <f t="shared" si="0"/>
        <v>80</v>
      </c>
      <c r="E8" s="753">
        <f t="shared" si="0"/>
        <v>80</v>
      </c>
      <c r="F8" s="744"/>
      <c r="G8" s="744">
        <v>15</v>
      </c>
      <c r="H8" s="753">
        <f>I8</f>
        <v>75</v>
      </c>
      <c r="I8" s="754">
        <v>75</v>
      </c>
      <c r="J8" s="753">
        <f>I8</f>
        <v>75</v>
      </c>
      <c r="K8" s="32">
        <f t="shared" si="1"/>
        <v>1224</v>
      </c>
      <c r="L8" s="32">
        <f t="shared" si="2"/>
        <v>1200</v>
      </c>
      <c r="M8" s="32">
        <f t="shared" si="3"/>
        <v>1125</v>
      </c>
      <c r="N8" s="32">
        <f t="shared" si="4"/>
        <v>1200</v>
      </c>
      <c r="O8" s="746">
        <v>3</v>
      </c>
      <c r="P8" s="32"/>
      <c r="Q8" s="755">
        <f t="shared" si="5"/>
        <v>0</v>
      </c>
      <c r="R8" s="32"/>
      <c r="S8" s="32"/>
      <c r="T8" s="32"/>
      <c r="U8" s="32"/>
      <c r="AB8" s="533"/>
      <c r="AC8" s="541"/>
      <c r="AD8" s="541"/>
      <c r="AE8" s="541"/>
      <c r="AF8" s="541"/>
      <c r="AK8" s="541"/>
    </row>
    <row r="9" spans="1:37" s="516" customFormat="1" ht="12.75">
      <c r="A9" s="746">
        <v>4</v>
      </c>
      <c r="B9" s="744">
        <v>16.5</v>
      </c>
      <c r="C9" s="752">
        <v>80</v>
      </c>
      <c r="D9" s="753">
        <f t="shared" si="0"/>
        <v>80</v>
      </c>
      <c r="E9" s="753">
        <f t="shared" si="0"/>
        <v>80</v>
      </c>
      <c r="F9" s="744"/>
      <c r="G9" s="744">
        <v>16</v>
      </c>
      <c r="H9" s="753">
        <f>I9</f>
        <v>75</v>
      </c>
      <c r="I9" s="754">
        <v>75</v>
      </c>
      <c r="J9" s="753">
        <f>I9</f>
        <v>75</v>
      </c>
      <c r="K9" s="32">
        <f t="shared" si="1"/>
        <v>1320</v>
      </c>
      <c r="L9" s="32">
        <f t="shared" si="2"/>
        <v>1400</v>
      </c>
      <c r="M9" s="32">
        <f t="shared" si="3"/>
        <v>1200</v>
      </c>
      <c r="N9" s="32">
        <f t="shared" si="4"/>
        <v>1200</v>
      </c>
      <c r="O9" s="746">
        <v>4</v>
      </c>
      <c r="P9" s="32"/>
      <c r="Q9" s="755">
        <f t="shared" si="5"/>
        <v>0</v>
      </c>
      <c r="R9" s="32"/>
      <c r="S9" s="32"/>
      <c r="T9" s="32"/>
      <c r="U9" s="32"/>
      <c r="AB9" s="533"/>
      <c r="AC9" s="541"/>
      <c r="AD9" s="541"/>
      <c r="AE9" s="541"/>
      <c r="AF9" s="541"/>
      <c r="AK9" s="541"/>
    </row>
    <row r="10" spans="1:37" s="516" customFormat="1" ht="12.75">
      <c r="A10" s="746">
        <v>5</v>
      </c>
      <c r="B10" s="744">
        <v>18.2</v>
      </c>
      <c r="C10" s="752">
        <v>80</v>
      </c>
      <c r="D10" s="753">
        <f t="shared" si="0"/>
        <v>80</v>
      </c>
      <c r="E10" s="753">
        <f t="shared" si="0"/>
        <v>80</v>
      </c>
      <c r="F10" s="744"/>
      <c r="G10" s="744">
        <v>17.7</v>
      </c>
      <c r="H10" s="753">
        <f>I10</f>
        <v>75</v>
      </c>
      <c r="I10" s="754">
        <v>75</v>
      </c>
      <c r="J10" s="753">
        <f>I10</f>
        <v>75</v>
      </c>
      <c r="K10" s="32">
        <f t="shared" si="1"/>
        <v>1456</v>
      </c>
      <c r="L10" s="32">
        <f t="shared" si="2"/>
        <v>1400</v>
      </c>
      <c r="M10" s="32">
        <f t="shared" si="3"/>
        <v>1327.5</v>
      </c>
      <c r="N10" s="32">
        <f t="shared" si="4"/>
        <v>1400</v>
      </c>
      <c r="O10" s="746">
        <v>5</v>
      </c>
      <c r="P10" s="32">
        <v>1400</v>
      </c>
      <c r="Q10" s="755">
        <f t="shared" si="5"/>
        <v>19.600000000000001</v>
      </c>
      <c r="R10" s="32"/>
      <c r="S10" s="755"/>
      <c r="T10" s="755"/>
      <c r="U10" s="755"/>
      <c r="AB10" s="533"/>
      <c r="AC10" s="541"/>
      <c r="AD10" s="541"/>
      <c r="AE10" s="541"/>
      <c r="AF10" s="541"/>
      <c r="AK10" s="541"/>
    </row>
    <row r="11" spans="1:37" s="516" customFormat="1" ht="12.75">
      <c r="A11" s="746">
        <v>6</v>
      </c>
      <c r="B11" s="744">
        <v>20.399999999999999</v>
      </c>
      <c r="C11" s="752">
        <v>60</v>
      </c>
      <c r="D11" s="754">
        <v>75</v>
      </c>
      <c r="E11" s="754">
        <v>85</v>
      </c>
      <c r="F11" s="744"/>
      <c r="G11" s="744">
        <v>20</v>
      </c>
      <c r="H11" s="754">
        <v>60</v>
      </c>
      <c r="I11" s="754">
        <v>70</v>
      </c>
      <c r="J11" s="754">
        <v>80</v>
      </c>
      <c r="K11" s="32">
        <f t="shared" si="1"/>
        <v>1224</v>
      </c>
      <c r="L11" s="32">
        <f t="shared" si="2"/>
        <v>1200</v>
      </c>
      <c r="M11" s="32">
        <f t="shared" si="3"/>
        <v>1200</v>
      </c>
      <c r="N11" s="32">
        <f t="shared" si="4"/>
        <v>1200</v>
      </c>
      <c r="O11" s="746">
        <v>6</v>
      </c>
      <c r="P11" s="32"/>
      <c r="Q11" s="755">
        <f t="shared" si="5"/>
        <v>0</v>
      </c>
      <c r="R11" s="32"/>
      <c r="S11" s="32"/>
      <c r="T11" s="32"/>
      <c r="U11" s="32"/>
      <c r="AB11" s="533"/>
      <c r="AC11" s="541"/>
      <c r="AD11" s="541"/>
      <c r="AE11" s="541"/>
      <c r="AF11" s="541"/>
      <c r="AK11" s="541"/>
    </row>
    <row r="12" spans="1:37" s="516" customFormat="1" ht="12.75">
      <c r="A12" s="746">
        <v>7</v>
      </c>
      <c r="B12" s="744">
        <v>22.7</v>
      </c>
      <c r="C12" s="752">
        <v>60</v>
      </c>
      <c r="D12" s="754">
        <v>70</v>
      </c>
      <c r="E12" s="754">
        <v>80</v>
      </c>
      <c r="F12" s="744"/>
      <c r="G12" s="744">
        <v>22.3</v>
      </c>
      <c r="H12" s="754">
        <v>60</v>
      </c>
      <c r="I12" s="754">
        <v>70</v>
      </c>
      <c r="J12" s="754">
        <v>75</v>
      </c>
      <c r="K12" s="32">
        <f t="shared" si="1"/>
        <v>1362</v>
      </c>
      <c r="L12" s="32">
        <f t="shared" si="2"/>
        <v>1400</v>
      </c>
      <c r="M12" s="32">
        <f t="shared" si="3"/>
        <v>1338</v>
      </c>
      <c r="N12" s="32">
        <f t="shared" si="4"/>
        <v>1400</v>
      </c>
      <c r="O12" s="746">
        <v>7</v>
      </c>
      <c r="P12" s="32">
        <v>1600</v>
      </c>
      <c r="Q12" s="755">
        <f t="shared" si="5"/>
        <v>22.4</v>
      </c>
      <c r="R12" s="32"/>
      <c r="S12" s="32"/>
      <c r="T12" s="32"/>
      <c r="U12" s="755"/>
      <c r="AB12" s="533"/>
      <c r="AC12" s="541"/>
      <c r="AD12" s="541"/>
      <c r="AE12" s="541"/>
      <c r="AF12" s="541"/>
      <c r="AK12" s="541"/>
    </row>
    <row r="13" spans="1:37" s="516" customFormat="1" ht="12.75">
      <c r="A13" s="746">
        <v>8</v>
      </c>
      <c r="B13" s="744">
        <v>25.2</v>
      </c>
      <c r="C13" s="752">
        <v>60</v>
      </c>
      <c r="D13" s="754">
        <v>70</v>
      </c>
      <c r="E13" s="754">
        <v>80</v>
      </c>
      <c r="F13" s="744"/>
      <c r="G13" s="744">
        <v>25</v>
      </c>
      <c r="H13" s="754">
        <v>55</v>
      </c>
      <c r="I13" s="754">
        <v>65</v>
      </c>
      <c r="J13" s="754">
        <v>75</v>
      </c>
      <c r="K13" s="32">
        <f t="shared" si="1"/>
        <v>1512</v>
      </c>
      <c r="L13" s="32">
        <f t="shared" si="2"/>
        <v>1600</v>
      </c>
      <c r="M13" s="32">
        <f t="shared" si="3"/>
        <v>1375</v>
      </c>
      <c r="N13" s="32">
        <f t="shared" si="4"/>
        <v>1400</v>
      </c>
      <c r="O13" s="746">
        <v>8</v>
      </c>
      <c r="P13" s="32"/>
      <c r="Q13" s="755">
        <f t="shared" si="5"/>
        <v>0</v>
      </c>
      <c r="R13" s="32"/>
      <c r="S13" s="32"/>
      <c r="T13" s="32"/>
      <c r="U13" s="32"/>
      <c r="AB13" s="533"/>
      <c r="AC13" s="541"/>
      <c r="AD13" s="541"/>
      <c r="AE13" s="541"/>
      <c r="AF13" s="541"/>
      <c r="AK13" s="541"/>
    </row>
    <row r="14" spans="1:37" s="516" customFormat="1" ht="12.75">
      <c r="A14" s="746">
        <v>9</v>
      </c>
      <c r="B14" s="744">
        <v>28</v>
      </c>
      <c r="C14" s="752">
        <v>60</v>
      </c>
      <c r="D14" s="754">
        <v>70</v>
      </c>
      <c r="E14" s="754">
        <v>80</v>
      </c>
      <c r="F14" s="744"/>
      <c r="G14" s="744">
        <v>27.6</v>
      </c>
      <c r="H14" s="754">
        <v>55</v>
      </c>
      <c r="I14" s="754">
        <v>65</v>
      </c>
      <c r="J14" s="754">
        <v>75</v>
      </c>
      <c r="K14" s="32">
        <f t="shared" si="1"/>
        <v>1680</v>
      </c>
      <c r="L14" s="32">
        <f t="shared" si="2"/>
        <v>1600</v>
      </c>
      <c r="M14" s="32">
        <f t="shared" si="3"/>
        <v>1518</v>
      </c>
      <c r="N14" s="32">
        <f t="shared" si="4"/>
        <v>1600</v>
      </c>
      <c r="O14" s="746">
        <v>9</v>
      </c>
      <c r="P14" s="32">
        <v>1800</v>
      </c>
      <c r="Q14" s="755">
        <f t="shared" si="5"/>
        <v>25.2</v>
      </c>
      <c r="R14" s="32"/>
      <c r="S14" s="32"/>
      <c r="T14" s="32"/>
      <c r="U14" s="32"/>
      <c r="AB14" s="533"/>
      <c r="AC14" s="541"/>
      <c r="AD14" s="541"/>
      <c r="AE14" s="541"/>
      <c r="AF14" s="541"/>
      <c r="AK14" s="541"/>
    </row>
    <row r="15" spans="1:37" s="516" customFormat="1" ht="12.75">
      <c r="A15" s="746">
        <v>10</v>
      </c>
      <c r="B15" s="744">
        <v>30.8</v>
      </c>
      <c r="C15" s="752">
        <v>55</v>
      </c>
      <c r="D15" s="754">
        <v>65</v>
      </c>
      <c r="E15" s="754">
        <v>75</v>
      </c>
      <c r="F15" s="744"/>
      <c r="G15" s="744">
        <v>31.2</v>
      </c>
      <c r="H15" s="754">
        <v>50</v>
      </c>
      <c r="I15" s="754">
        <v>60</v>
      </c>
      <c r="J15" s="754">
        <v>70</v>
      </c>
      <c r="K15" s="32">
        <f t="shared" si="1"/>
        <v>1694</v>
      </c>
      <c r="L15" s="32">
        <f t="shared" si="2"/>
        <v>1600</v>
      </c>
      <c r="M15" s="32">
        <f t="shared" si="3"/>
        <v>1560</v>
      </c>
      <c r="N15" s="32">
        <f t="shared" si="4"/>
        <v>1600</v>
      </c>
      <c r="O15" s="746">
        <v>10</v>
      </c>
      <c r="P15" s="32"/>
      <c r="Q15" s="755">
        <f t="shared" si="5"/>
        <v>0</v>
      </c>
      <c r="R15" s="32"/>
      <c r="S15" s="32"/>
      <c r="T15" s="32"/>
      <c r="U15" s="32"/>
      <c r="AB15" s="533"/>
      <c r="AC15" s="541"/>
      <c r="AD15" s="541"/>
      <c r="AE15" s="541"/>
      <c r="AF15" s="541"/>
      <c r="AK15" s="541"/>
    </row>
    <row r="16" spans="1:37" s="516" customFormat="1" ht="12.75">
      <c r="A16" s="746">
        <v>11</v>
      </c>
      <c r="B16" s="744">
        <v>34.1</v>
      </c>
      <c r="C16" s="752">
        <v>55</v>
      </c>
      <c r="D16" s="754">
        <v>65</v>
      </c>
      <c r="E16" s="754">
        <v>75</v>
      </c>
      <c r="F16" s="744"/>
      <c r="G16" s="744">
        <v>34.799999999999997</v>
      </c>
      <c r="H16" s="754">
        <v>50</v>
      </c>
      <c r="I16" s="754">
        <v>60</v>
      </c>
      <c r="J16" s="754">
        <v>65</v>
      </c>
      <c r="K16" s="32">
        <f t="shared" si="1"/>
        <v>1875.5</v>
      </c>
      <c r="L16" s="32">
        <f t="shared" si="2"/>
        <v>1800</v>
      </c>
      <c r="M16" s="32">
        <f t="shared" si="3"/>
        <v>1739.9999999999998</v>
      </c>
      <c r="N16" s="32">
        <f t="shared" si="4"/>
        <v>1800</v>
      </c>
      <c r="O16" s="746">
        <v>11</v>
      </c>
      <c r="P16" s="755"/>
      <c r="Q16" s="755">
        <f t="shared" si="5"/>
        <v>0</v>
      </c>
      <c r="R16" s="755"/>
      <c r="S16" s="32"/>
      <c r="T16" s="32"/>
      <c r="U16" s="32"/>
      <c r="AB16" s="533"/>
      <c r="AC16" s="541"/>
      <c r="AD16" s="541"/>
      <c r="AE16" s="541"/>
      <c r="AF16" s="541"/>
      <c r="AK16" s="541"/>
    </row>
    <row r="17" spans="1:37" s="516" customFormat="1" ht="12.75">
      <c r="A17" s="746">
        <v>12</v>
      </c>
      <c r="B17" s="744">
        <v>38</v>
      </c>
      <c r="C17" s="752">
        <v>55</v>
      </c>
      <c r="D17" s="754">
        <v>60</v>
      </c>
      <c r="E17" s="754">
        <v>70</v>
      </c>
      <c r="F17" s="744"/>
      <c r="G17" s="744">
        <v>39</v>
      </c>
      <c r="H17" s="754">
        <v>50</v>
      </c>
      <c r="I17" s="754">
        <v>55</v>
      </c>
      <c r="J17" s="754">
        <v>65</v>
      </c>
      <c r="K17" s="32">
        <f t="shared" si="1"/>
        <v>2090</v>
      </c>
      <c r="L17" s="32">
        <f t="shared" si="2"/>
        <v>2000</v>
      </c>
      <c r="M17" s="32">
        <f t="shared" si="3"/>
        <v>1950</v>
      </c>
      <c r="N17" s="32">
        <f t="shared" si="4"/>
        <v>2000</v>
      </c>
      <c r="O17" s="746">
        <v>12</v>
      </c>
      <c r="P17" s="32">
        <v>2200</v>
      </c>
      <c r="Q17" s="755">
        <f t="shared" si="5"/>
        <v>30.8</v>
      </c>
      <c r="R17" s="32"/>
      <c r="S17" s="32"/>
      <c r="T17" s="32"/>
      <c r="U17" s="32"/>
      <c r="AB17" s="533"/>
      <c r="AC17" s="541"/>
      <c r="AD17" s="541"/>
      <c r="AE17" s="541"/>
      <c r="AF17" s="541"/>
      <c r="AK17" s="541"/>
    </row>
    <row r="18" spans="1:37" s="516" customFormat="1" ht="12.75">
      <c r="A18" s="746">
        <v>13</v>
      </c>
      <c r="B18" s="744">
        <v>43.3</v>
      </c>
      <c r="C18" s="752">
        <v>50</v>
      </c>
      <c r="D18" s="754">
        <v>60</v>
      </c>
      <c r="E18" s="754">
        <v>70</v>
      </c>
      <c r="F18" s="744"/>
      <c r="G18" s="744">
        <v>43.4</v>
      </c>
      <c r="H18" s="754">
        <v>45</v>
      </c>
      <c r="I18" s="754">
        <v>50</v>
      </c>
      <c r="J18" s="754">
        <v>60</v>
      </c>
      <c r="K18" s="32">
        <f t="shared" si="1"/>
        <v>2165</v>
      </c>
      <c r="L18" s="32">
        <f t="shared" si="2"/>
        <v>2200</v>
      </c>
      <c r="M18" s="32">
        <f t="shared" si="3"/>
        <v>1953</v>
      </c>
      <c r="N18" s="32">
        <f t="shared" si="4"/>
        <v>2000</v>
      </c>
      <c r="O18" s="746">
        <v>13</v>
      </c>
      <c r="P18" s="32"/>
      <c r="Q18" s="755">
        <f t="shared" si="5"/>
        <v>0</v>
      </c>
      <c r="R18" s="32"/>
      <c r="S18" s="32"/>
      <c r="T18" s="32"/>
      <c r="U18" s="32"/>
      <c r="AB18" s="533"/>
      <c r="AC18" s="541"/>
      <c r="AD18" s="541"/>
      <c r="AE18" s="541"/>
      <c r="AF18" s="541"/>
      <c r="AK18" s="541"/>
    </row>
    <row r="19" spans="1:37" s="516" customFormat="1" ht="12.75">
      <c r="A19" s="746">
        <v>14</v>
      </c>
      <c r="B19" s="744">
        <v>48</v>
      </c>
      <c r="C19" s="752">
        <v>50</v>
      </c>
      <c r="D19" s="754">
        <v>60</v>
      </c>
      <c r="E19" s="754">
        <v>65</v>
      </c>
      <c r="F19" s="744"/>
      <c r="G19" s="744">
        <v>47.1</v>
      </c>
      <c r="H19" s="754">
        <v>45</v>
      </c>
      <c r="I19" s="754">
        <v>50</v>
      </c>
      <c r="J19" s="754">
        <v>55</v>
      </c>
      <c r="K19" s="32">
        <f t="shared" si="1"/>
        <v>2400</v>
      </c>
      <c r="L19" s="32">
        <f t="shared" si="2"/>
        <v>2400</v>
      </c>
      <c r="M19" s="32">
        <f t="shared" si="3"/>
        <v>2119.5</v>
      </c>
      <c r="N19" s="32">
        <f t="shared" si="4"/>
        <v>2200</v>
      </c>
      <c r="O19" s="746">
        <v>14</v>
      </c>
      <c r="P19" s="32">
        <v>2600</v>
      </c>
      <c r="Q19" s="755">
        <f t="shared" si="5"/>
        <v>36.4</v>
      </c>
      <c r="R19" s="32"/>
      <c r="S19" s="755"/>
      <c r="T19" s="755"/>
      <c r="U19" s="755"/>
      <c r="AB19" s="533"/>
      <c r="AC19" s="541"/>
      <c r="AD19" s="541"/>
      <c r="AE19" s="541"/>
      <c r="AF19" s="541"/>
      <c r="AK19" s="541"/>
    </row>
    <row r="20" spans="1:37" s="516" customFormat="1" ht="12.75">
      <c r="A20" s="746">
        <v>15</v>
      </c>
      <c r="B20" s="744">
        <v>51.5</v>
      </c>
      <c r="C20" s="752">
        <v>50</v>
      </c>
      <c r="D20" s="754">
        <v>55</v>
      </c>
      <c r="E20" s="754">
        <v>65</v>
      </c>
      <c r="F20" s="744"/>
      <c r="G20" s="744">
        <v>49.4</v>
      </c>
      <c r="H20" s="754">
        <v>40</v>
      </c>
      <c r="I20" s="754">
        <v>50</v>
      </c>
      <c r="J20" s="754">
        <v>55</v>
      </c>
      <c r="K20" s="32">
        <f t="shared" si="1"/>
        <v>2575</v>
      </c>
      <c r="L20" s="32">
        <f t="shared" si="2"/>
        <v>2600</v>
      </c>
      <c r="M20" s="32">
        <f t="shared" si="3"/>
        <v>1976</v>
      </c>
      <c r="N20" s="32">
        <f t="shared" si="4"/>
        <v>2000</v>
      </c>
      <c r="O20" s="746">
        <v>15</v>
      </c>
      <c r="P20" s="32"/>
      <c r="Q20" s="755">
        <f t="shared" si="5"/>
        <v>0</v>
      </c>
      <c r="R20" s="755"/>
      <c r="S20" s="32"/>
      <c r="T20" s="32"/>
      <c r="U20" s="32"/>
      <c r="AB20" s="533"/>
      <c r="AC20" s="541"/>
      <c r="AD20" s="541"/>
      <c r="AE20" s="541"/>
      <c r="AF20" s="541"/>
      <c r="AK20" s="541"/>
    </row>
    <row r="21" spans="1:37" s="516" customFormat="1" ht="12.75">
      <c r="A21" s="746">
        <v>16</v>
      </c>
      <c r="B21" s="744">
        <v>54.3</v>
      </c>
      <c r="C21" s="752">
        <v>50</v>
      </c>
      <c r="D21" s="754">
        <v>55</v>
      </c>
      <c r="E21" s="754">
        <v>65</v>
      </c>
      <c r="F21" s="744"/>
      <c r="G21" s="744">
        <v>51.3</v>
      </c>
      <c r="H21" s="754">
        <v>40</v>
      </c>
      <c r="I21" s="754">
        <v>45</v>
      </c>
      <c r="J21" s="754">
        <v>55</v>
      </c>
      <c r="K21" s="32">
        <f t="shared" si="1"/>
        <v>2715</v>
      </c>
      <c r="L21" s="32">
        <f t="shared" si="2"/>
        <v>2800</v>
      </c>
      <c r="M21" s="32">
        <f t="shared" si="3"/>
        <v>2052</v>
      </c>
      <c r="N21" s="32">
        <f t="shared" si="4"/>
        <v>2000</v>
      </c>
      <c r="O21" s="746">
        <v>16</v>
      </c>
      <c r="P21" s="32">
        <v>2800</v>
      </c>
      <c r="Q21" s="755">
        <f t="shared" si="5"/>
        <v>39.200000000000003</v>
      </c>
      <c r="R21" s="755"/>
      <c r="S21" s="32"/>
      <c r="T21" s="755"/>
      <c r="U21" s="755"/>
      <c r="AB21" s="533"/>
      <c r="AC21" s="541"/>
      <c r="AD21" s="541"/>
      <c r="AE21" s="541"/>
      <c r="AF21" s="541"/>
      <c r="AK21" s="541"/>
    </row>
    <row r="22" spans="1:37" s="516" customFormat="1" ht="12.75">
      <c r="A22" s="754">
        <v>17</v>
      </c>
      <c r="B22" s="744">
        <v>56.5</v>
      </c>
      <c r="C22" s="752">
        <v>45</v>
      </c>
      <c r="D22" s="754">
        <v>55</v>
      </c>
      <c r="E22" s="754">
        <v>60</v>
      </c>
      <c r="F22" s="744"/>
      <c r="G22" s="744">
        <v>52.8</v>
      </c>
      <c r="H22" s="754">
        <v>40</v>
      </c>
      <c r="I22" s="754">
        <v>45</v>
      </c>
      <c r="J22" s="754">
        <v>55</v>
      </c>
      <c r="K22" s="32">
        <f t="shared" si="1"/>
        <v>2542.5</v>
      </c>
      <c r="L22" s="32">
        <f t="shared" si="2"/>
        <v>2600</v>
      </c>
      <c r="M22" s="32">
        <f t="shared" si="3"/>
        <v>2112</v>
      </c>
      <c r="N22" s="32">
        <f t="shared" si="4"/>
        <v>2200</v>
      </c>
      <c r="O22" s="754">
        <v>17</v>
      </c>
      <c r="P22" s="755"/>
      <c r="Q22" s="755"/>
      <c r="R22" s="32"/>
      <c r="S22" s="32"/>
      <c r="T22" s="32"/>
      <c r="U22" s="32"/>
      <c r="AB22" s="533"/>
      <c r="AC22" s="541"/>
      <c r="AD22" s="541"/>
      <c r="AE22" s="541"/>
      <c r="AF22" s="541"/>
      <c r="AK22" s="541"/>
    </row>
    <row r="23" spans="1:37" s="516" customFormat="1" ht="12.75">
      <c r="A23" s="744"/>
      <c r="B23" s="744"/>
      <c r="C23" s="744"/>
      <c r="D23" s="744"/>
      <c r="E23" s="744"/>
      <c r="F23" s="744"/>
      <c r="H23" s="744"/>
      <c r="I23" s="744"/>
      <c r="J23" s="744"/>
      <c r="K23" s="32"/>
      <c r="L23" s="756"/>
      <c r="M23" s="32"/>
      <c r="N23" s="32"/>
      <c r="O23" s="32"/>
      <c r="P23" s="32"/>
      <c r="Q23" s="32"/>
      <c r="R23" s="32"/>
      <c r="S23" s="32"/>
      <c r="T23" s="32"/>
      <c r="U23" s="32"/>
      <c r="AB23" s="539" t="s">
        <v>826</v>
      </c>
      <c r="AC23" s="541" t="s">
        <v>827</v>
      </c>
      <c r="AD23" s="539">
        <v>2318</v>
      </c>
      <c r="AE23" s="539">
        <v>2727</v>
      </c>
      <c r="AF23" s="541">
        <v>3485</v>
      </c>
      <c r="AG23" s="516" t="s">
        <v>50</v>
      </c>
      <c r="AH23" s="516">
        <v>1.63</v>
      </c>
      <c r="AI23" s="516" t="s">
        <v>828</v>
      </c>
      <c r="AJ23" s="516" t="s">
        <v>829</v>
      </c>
      <c r="AK23" s="541">
        <v>1.8</v>
      </c>
    </row>
    <row r="24" spans="1:37" s="516" customFormat="1" ht="15.75">
      <c r="A24" s="785" t="s">
        <v>830</v>
      </c>
      <c r="B24" s="785"/>
      <c r="C24" s="785"/>
      <c r="D24" s="785"/>
      <c r="AB24" s="539"/>
      <c r="AC24" s="541"/>
      <c r="AD24" s="539"/>
      <c r="AE24" s="539"/>
      <c r="AF24" s="541"/>
      <c r="AK24" s="541"/>
    </row>
    <row r="25" spans="1:37" s="516" customFormat="1" ht="12.75">
      <c r="A25" s="742" t="s">
        <v>53</v>
      </c>
      <c r="B25" s="743" t="str">
        <f>child!B5</f>
        <v>Female</v>
      </c>
      <c r="C25" s="32"/>
      <c r="D25" s="32"/>
      <c r="AB25" s="539"/>
      <c r="AC25" s="541"/>
      <c r="AD25" s="539"/>
      <c r="AE25" s="539"/>
      <c r="AF25" s="541"/>
      <c r="AK25" s="541"/>
    </row>
    <row r="26" spans="1:37" s="516" customFormat="1" ht="12.75">
      <c r="A26" s="742" t="s">
        <v>807</v>
      </c>
      <c r="B26" s="743">
        <f>child!B8</f>
        <v>50</v>
      </c>
      <c r="C26" s="32"/>
      <c r="D26" s="32"/>
      <c r="AB26" s="539"/>
      <c r="AC26" s="541"/>
      <c r="AD26" s="539"/>
      <c r="AE26" s="539"/>
      <c r="AF26" s="541"/>
      <c r="AK26" s="541"/>
    </row>
    <row r="27" spans="1:37" s="516" customFormat="1" ht="12.75">
      <c r="A27" s="742" t="s">
        <v>831</v>
      </c>
      <c r="B27" s="757">
        <f>child!B3</f>
        <v>15</v>
      </c>
      <c r="C27" s="32"/>
      <c r="D27" s="32"/>
      <c r="AB27" s="539"/>
      <c r="AC27" s="541"/>
      <c r="AD27" s="539"/>
      <c r="AE27" s="539"/>
      <c r="AF27" s="541"/>
      <c r="AK27" s="541"/>
    </row>
    <row r="28" spans="1:37" s="516" customFormat="1" ht="12.75">
      <c r="A28" s="742" t="s">
        <v>832</v>
      </c>
      <c r="B28" s="757">
        <f>B27*12+child!C3</f>
        <v>180</v>
      </c>
      <c r="C28" s="32"/>
      <c r="D28" s="32"/>
      <c r="AB28" s="539"/>
      <c r="AC28" s="541"/>
      <c r="AD28" s="539"/>
      <c r="AE28" s="539"/>
      <c r="AF28" s="541"/>
      <c r="AK28" s="541"/>
    </row>
    <row r="29" spans="1:37" s="516" customFormat="1">
      <c r="A29" s="758" t="s">
        <v>833</v>
      </c>
      <c r="B29" s="7" t="s">
        <v>834</v>
      </c>
      <c r="C29" s="7" t="s">
        <v>835</v>
      </c>
      <c r="D29" s="743"/>
      <c r="AB29" s="539"/>
      <c r="AC29" s="541"/>
      <c r="AD29" s="539"/>
      <c r="AE29" s="539"/>
      <c r="AF29" s="541"/>
      <c r="AK29" s="541"/>
    </row>
    <row r="30" spans="1:37" s="516" customFormat="1">
      <c r="A30" s="7"/>
      <c r="B30" s="7">
        <f>child!B7</f>
        <v>5</v>
      </c>
      <c r="C30" s="7">
        <f>child!C7</f>
        <v>0</v>
      </c>
      <c r="D30" s="743"/>
      <c r="AB30" s="539"/>
      <c r="AC30" s="541"/>
      <c r="AD30" s="539"/>
      <c r="AE30" s="539"/>
      <c r="AF30" s="541"/>
      <c r="AK30" s="541"/>
    </row>
    <row r="31" spans="1:37" s="516" customFormat="1">
      <c r="A31" s="7" t="s">
        <v>836</v>
      </c>
      <c r="B31" s="7">
        <f>((B30*12)+C30)*0.0254</f>
        <v>1.524</v>
      </c>
      <c r="C31" s="21"/>
      <c r="D31" s="32"/>
      <c r="AB31" s="539"/>
      <c r="AC31" s="541"/>
      <c r="AD31" s="539"/>
      <c r="AE31" s="539"/>
      <c r="AF31" s="541"/>
      <c r="AK31" s="541"/>
    </row>
    <row r="32" spans="1:37" s="516" customFormat="1" ht="12.75">
      <c r="A32" s="742" t="s">
        <v>428</v>
      </c>
      <c r="B32" s="757">
        <f>B26/B31^2</f>
        <v>21.527820833419444</v>
      </c>
      <c r="C32" s="32"/>
      <c r="D32" s="32"/>
      <c r="AB32" s="539"/>
      <c r="AC32" s="541"/>
      <c r="AD32" s="539"/>
      <c r="AE32" s="539"/>
      <c r="AF32" s="541"/>
      <c r="AK32" s="541"/>
    </row>
    <row r="33" spans="1:38" s="516" customFormat="1" ht="12.75">
      <c r="A33" s="742" t="s">
        <v>837</v>
      </c>
      <c r="B33" s="743" t="str">
        <f>child!B18</f>
        <v>Sedentary</v>
      </c>
      <c r="C33" s="32"/>
      <c r="D33" s="32"/>
      <c r="AB33" s="539"/>
      <c r="AC33" s="541"/>
      <c r="AD33" s="539"/>
      <c r="AE33" s="539"/>
      <c r="AF33" s="541"/>
      <c r="AK33" s="541"/>
    </row>
    <row r="34" spans="1:38" s="516" customFormat="1" ht="12.75">
      <c r="A34" s="743"/>
      <c r="B34" s="743"/>
      <c r="C34" s="32"/>
      <c r="D34" s="32"/>
      <c r="AB34" s="539"/>
      <c r="AC34" s="541"/>
      <c r="AD34" s="539"/>
      <c r="AE34" s="539"/>
      <c r="AF34" s="541"/>
      <c r="AK34" s="541"/>
    </row>
    <row r="35" spans="1:38">
      <c r="A35" s="759" t="s">
        <v>838</v>
      </c>
      <c r="B35" s="760" t="s">
        <v>620</v>
      </c>
      <c r="C35" s="760" t="s">
        <v>622</v>
      </c>
      <c r="D35" s="760" t="s">
        <v>839</v>
      </c>
    </row>
    <row r="36" spans="1:38" s="516" customFormat="1" ht="12.75">
      <c r="A36" s="759"/>
      <c r="B36" s="762">
        <f>IF($B$25="Male",LOOKUP($B$27,$A$6:$A$22,C6:C22),LOOKUP($B$27,$A$6:$A$22,H6:H22))</f>
        <v>40</v>
      </c>
      <c r="C36" s="762">
        <f>IF($B$25="Male",LOOKUP($B$27,$A$6:$A$22,D6:D22),LOOKUP($B$27,$A$6:$A$22,I6:I22))</f>
        <v>50</v>
      </c>
      <c r="D36" s="762">
        <f>IF(B25="Male",LOOKUP($B$27,$A$6:$A$22,E6:E22),LOOKUP($B$27,$A$6:$A$22,J6:J22))</f>
        <v>55</v>
      </c>
      <c r="AB36" s="539"/>
      <c r="AC36" s="541"/>
      <c r="AD36" s="539"/>
      <c r="AE36" s="539"/>
      <c r="AF36" s="541"/>
      <c r="AK36" s="541"/>
    </row>
    <row r="37" spans="1:38" s="516" customFormat="1" ht="15.75">
      <c r="A37" s="763" t="s">
        <v>840</v>
      </c>
      <c r="B37" s="763">
        <f>IF(B33=B35,B36,IF(B33=C35,C36,D36))</f>
        <v>40</v>
      </c>
      <c r="C37" s="764"/>
      <c r="D37" s="764"/>
      <c r="E37" s="765"/>
      <c r="F37" s="765"/>
      <c r="G37" s="765"/>
      <c r="AB37" s="539"/>
      <c r="AC37" s="541"/>
      <c r="AD37" s="539"/>
      <c r="AE37" s="539"/>
      <c r="AF37" s="541"/>
      <c r="AK37" s="541"/>
    </row>
    <row r="38" spans="1:38" s="516" customFormat="1" ht="15.75">
      <c r="A38" s="763" t="s">
        <v>841</v>
      </c>
      <c r="B38" s="763">
        <f>$B$37*$B$26</f>
        <v>2000</v>
      </c>
      <c r="C38" s="32"/>
      <c r="D38" s="32"/>
      <c r="AB38" s="539"/>
      <c r="AC38" s="541"/>
      <c r="AD38" s="539"/>
      <c r="AE38" s="539"/>
      <c r="AF38" s="541"/>
      <c r="AK38" s="541"/>
    </row>
    <row r="39" spans="1:38" s="516" customFormat="1" ht="12.75">
      <c r="AL39" s="516">
        <f>(1.53+1.8)/2</f>
        <v>1.665</v>
      </c>
    </row>
    <row r="40" spans="1:38" s="516" customFormat="1" ht="18.75">
      <c r="A40" s="766" t="s">
        <v>842</v>
      </c>
    </row>
    <row r="41" spans="1:38" s="516" customFormat="1" ht="12.75"/>
    <row r="42" spans="1:38" ht="30">
      <c r="A42" s="5" t="s">
        <v>843</v>
      </c>
      <c r="B42" s="240" t="s">
        <v>844</v>
      </c>
      <c r="C42" s="703" t="s">
        <v>800</v>
      </c>
      <c r="D42" s="703" t="s">
        <v>801</v>
      </c>
      <c r="E42" s="703" t="s">
        <v>802</v>
      </c>
      <c r="F42" s="703" t="s">
        <v>803</v>
      </c>
      <c r="G42" s="703" t="s">
        <v>804</v>
      </c>
      <c r="H42" s="703" t="s">
        <v>805</v>
      </c>
      <c r="I42" s="703" t="s">
        <v>806</v>
      </c>
    </row>
    <row r="43" spans="1:38">
      <c r="A43" s="240"/>
      <c r="B43" s="240" t="s">
        <v>797</v>
      </c>
      <c r="C43" s="240">
        <f>LOOKUP(child!$B$4,'BMI child'!$A$10:$A$165,'BMI child'!B10:B165)</f>
        <v>14.7</v>
      </c>
      <c r="D43" s="240">
        <f>LOOKUP(child!$B$4,'BMI child'!$A$10:$A$165,'BMI child'!C10:C165)</f>
        <v>16</v>
      </c>
      <c r="E43" s="240">
        <f>LOOKUP(child!$B$4,'BMI child'!$A$10:$A$165,'BMI child'!D10:D165)</f>
        <v>17.600000000000001</v>
      </c>
      <c r="F43" s="240">
        <f>LOOKUP(child!$B$4,'BMI child'!$A$10:$A$165,'BMI child'!E10:E165)</f>
        <v>19.8</v>
      </c>
      <c r="G43" s="240">
        <f>LOOKUP(child!$B$4,'BMI child'!$A$10:$A$165,'BMI child'!F10:F165)</f>
        <v>22.7</v>
      </c>
      <c r="H43" s="240">
        <f>LOOKUP(child!$B$4,'BMI child'!$A$10:$A$165,'BMI child'!G10:G165)</f>
        <v>27</v>
      </c>
      <c r="I43" s="240">
        <f>LOOKUP(child!$B$4,'BMI child'!$A$10:$A$165,'BMI child'!H10:H165)</f>
        <v>34.1</v>
      </c>
    </row>
    <row r="44" spans="1:38">
      <c r="A44" s="240"/>
      <c r="B44" s="240" t="s">
        <v>798</v>
      </c>
      <c r="C44" s="240">
        <f>LOOKUP(child!$B$4,'BMI child'!$A$10:$A$165,'BMI child'!I10:I165)</f>
        <v>14.4</v>
      </c>
      <c r="D44" s="240">
        <f>LOOKUP(child!$B$4,'BMI child'!$A$10:$A$165,'BMI child'!J10:J165)</f>
        <v>15.9</v>
      </c>
      <c r="E44" s="240">
        <f>LOOKUP(child!$B$4,'BMI child'!$A$10:$A$165,'BMI child'!K10:K165)</f>
        <v>17.8</v>
      </c>
      <c r="F44" s="240">
        <f>LOOKUP(child!$B$4,'BMI child'!$A$10:$A$165,'BMI child'!L10:L165)</f>
        <v>20.2</v>
      </c>
      <c r="G44" s="240">
        <f>LOOKUP(child!$B$4,'BMI child'!$A$10:$A$165,'BMI child'!M10:M165)</f>
        <v>23.5</v>
      </c>
      <c r="H44" s="240">
        <f>LOOKUP(child!$B$4,'BMI child'!$A$10:$A$165,'BMI child'!N10:N165)</f>
        <v>28.2</v>
      </c>
      <c r="I44" s="240">
        <f>LOOKUP(child!$B$4,'BMI child'!$A$10:$A$165,'BMI child'!O10:O165)</f>
        <v>35.5</v>
      </c>
    </row>
    <row r="45" spans="1:38" ht="45">
      <c r="A45" s="5" t="s">
        <v>845</v>
      </c>
      <c r="B45" s="240" t="s">
        <v>846</v>
      </c>
      <c r="C45" s="240">
        <f>LOOKUP(child!$B$4,'BMI child'!$A$171:$A$231,'BMI child'!B171:B231)</f>
        <v>12.4</v>
      </c>
      <c r="D45" s="240">
        <f>LOOKUP(child!$B$4,'BMI child'!$A$171:$A$231,'BMI child'!C171:C231)</f>
        <v>14.1</v>
      </c>
      <c r="E45" s="240">
        <f>LOOKUP(child!$B$4,'BMI child'!$A$171:$A$231,'BMI child'!D171:D231)</f>
        <v>16</v>
      </c>
      <c r="F45" s="240">
        <f>LOOKUP(child!$B$4,'BMI child'!$A$171:$A$231,'BMI child'!E171:E231)</f>
        <v>18.3</v>
      </c>
      <c r="G45" s="240">
        <f>LOOKUP(child!$B$4,'BMI child'!$A$171:$A$231,'BMI child'!F171:F231)</f>
        <v>21</v>
      </c>
      <c r="H45" s="240">
        <f>LOOKUP(child!$B$4,'BMI child'!$A$171:$A$231,'BMI child'!G171:G231)</f>
        <v>24.2</v>
      </c>
      <c r="I45" s="240">
        <f>LOOKUP(child!$B$4,'BMI child'!$A$171:$A$231,'BMI child'!H171:H231)</f>
        <v>27.9</v>
      </c>
    </row>
    <row r="46" spans="1:38">
      <c r="A46" s="240"/>
      <c r="B46" s="240"/>
      <c r="C46" s="240">
        <f>LOOKUP(child!$B$4,'BMI child'!$A$171:$A$231,'BMI child'!I171:I231)</f>
        <v>12.1</v>
      </c>
      <c r="D46" s="240">
        <f>LOOKUP(child!$B$4,'BMI child'!$A$171:$A$231,'BMI child'!J171:J231)</f>
        <v>13.7</v>
      </c>
      <c r="E46" s="240">
        <f>LOOKUP(child!$B$4,'BMI child'!$A$171:$A$231,'BMI child'!K171:K231)</f>
        <v>15.8</v>
      </c>
      <c r="F46" s="240">
        <f>LOOKUP(child!$B$4,'BMI child'!$A$171:$A$231,'BMI child'!L171:L231)</f>
        <v>18.2</v>
      </c>
      <c r="G46" s="240">
        <f>LOOKUP(child!$B$4,'BMI child'!$A$171:$A$231,'BMI child'!M171:M231)</f>
        <v>21.2</v>
      </c>
      <c r="H46" s="240">
        <f>LOOKUP(child!$B$4,'BMI child'!$A$171:$A$231,'BMI child'!N171:N231)</f>
        <v>24.9</v>
      </c>
      <c r="I46" s="240">
        <f>LOOKUP(child!$B$4,'BMI child'!$A$171:$A$231,'BMI child'!O171:O231)</f>
        <v>29.5</v>
      </c>
    </row>
    <row r="47" spans="1:38">
      <c r="A47" s="107" t="s">
        <v>847</v>
      </c>
      <c r="B47" s="107" t="str">
        <f>IF(child!B4&gt;60,'child TER'!B49,B48)</f>
        <v>normal weight</v>
      </c>
      <c r="C47" s="240"/>
      <c r="D47" s="240"/>
      <c r="E47" s="240"/>
      <c r="F47" s="240"/>
      <c r="G47" s="240"/>
      <c r="H47" s="240"/>
      <c r="I47" s="240"/>
    </row>
    <row r="48" spans="1:38" ht="30">
      <c r="A48" s="406" t="s">
        <v>848</v>
      </c>
      <c r="B48" s="13" t="str">
        <f>IF(child!$B$5="Male",IF(child!$B$9&gt;'child TER'!H45,"obese",IF(child!$B$9&gt;='child TER'!G45,"overweight",IF(child!$B$9&gt;='child TER'!D45,"normal weight","underweight"))),IF(child!$B$9&gt;'child TER'!H46,"obese",IF(child!$B$9&gt;='child TER'!G46,"overweight",IF(child!$B$9&gt;='child TER'!D46,"normal weight","underweight"))))</f>
        <v>overweight</v>
      </c>
      <c r="C48" s="240"/>
      <c r="D48" s="240"/>
      <c r="E48" s="240"/>
      <c r="F48" s="240"/>
      <c r="G48" s="240"/>
      <c r="H48" s="240"/>
    </row>
    <row r="49" spans="1:8" ht="30">
      <c r="A49" s="406" t="s">
        <v>849</v>
      </c>
      <c r="B49" s="13" t="str">
        <f>IF(child!B5="Male",IF(child!$B$9&gt;'child TER'!H43,"obese",IF(child!$B$9&gt;='child TER'!G43,"overweight",IF(child!B9&gt;='child TER'!D43,"normal weight","underweight"))),IF(child!$B$9&gt;'child TER'!H44,"obese",IF(child!$B$9&gt;='child TER'!G44,"overweight",IF(child!$B$9&gt;='child TER'!D44,"normal weight","underweight"))))</f>
        <v>normal weight</v>
      </c>
      <c r="C49" s="240"/>
      <c r="D49" s="240"/>
      <c r="E49" s="240"/>
      <c r="F49" s="240"/>
      <c r="G49" s="240"/>
      <c r="H49" s="240"/>
    </row>
    <row r="50" spans="1:8">
      <c r="A50" s="107" t="s">
        <v>850</v>
      </c>
      <c r="B50" s="240"/>
      <c r="C50" s="240"/>
      <c r="D50" s="240"/>
      <c r="E50" s="240"/>
      <c r="F50" s="240"/>
      <c r="G50" s="240"/>
      <c r="H50" s="240"/>
    </row>
    <row r="51" spans="1:8">
      <c r="A51" s="240" t="s">
        <v>797</v>
      </c>
      <c r="B51" s="240">
        <f>LOOKUP(child!$B$4,'BMI child'!$A$236:$A$452,'BMI child'!B236:B452)</f>
        <v>145.5</v>
      </c>
      <c r="C51" s="240">
        <f>LOOKUP(child!$B$4,'BMI child'!$A$236:$A$452,'BMI child'!C236:C452)</f>
        <v>153.4</v>
      </c>
      <c r="D51" s="240">
        <f>LOOKUP(child!$B$4,'BMI child'!$A$236:$A$452,'BMI child'!D236:D452)</f>
        <v>161.19999999999999</v>
      </c>
      <c r="E51" s="240">
        <f>LOOKUP(child!$B$4,'BMI child'!$A$236:$A$452,'BMI child'!E236:E452)</f>
        <v>169</v>
      </c>
      <c r="F51" s="240">
        <f>LOOKUP(child!$B$4,'BMI child'!$A$236:$A$452,'BMI child'!F236:F452)</f>
        <v>176.8</v>
      </c>
      <c r="G51" s="240">
        <f>LOOKUP(child!$B$4,'BMI child'!$A$236:$A$452,'BMI child'!G236:G452)</f>
        <v>184.6</v>
      </c>
      <c r="H51" s="240">
        <f>LOOKUP(child!$B$4,'BMI child'!$A$236:$A$452,'BMI child'!H236:H452)</f>
        <v>192.4</v>
      </c>
    </row>
    <row r="52" spans="1:8">
      <c r="A52" s="240" t="s">
        <v>798</v>
      </c>
      <c r="B52" s="240">
        <f>LOOKUP(child!$B$4,'BMI child'!$A$236:$A$452,'BMI child'!I236:I452)</f>
        <v>141</v>
      </c>
      <c r="C52" s="240">
        <f>LOOKUP(child!$B$4,'BMI child'!$A$236:$A$452,'BMI child'!J236:J452)</f>
        <v>147.9</v>
      </c>
      <c r="D52" s="240">
        <f>LOOKUP(child!$B$4,'BMI child'!$A$236:$A$452,'BMI child'!K236:K452)</f>
        <v>154.80000000000001</v>
      </c>
      <c r="E52" s="240">
        <f>LOOKUP(child!$B$4,'BMI child'!$A$236:$A$452,'BMI child'!L236:L452)</f>
        <v>161.69999999999999</v>
      </c>
      <c r="F52" s="240">
        <f>LOOKUP(child!$B$4,'BMI child'!$A$236:$A$452,'BMI child'!M236:M452)</f>
        <v>168.5</v>
      </c>
      <c r="G52" s="240">
        <f>LOOKUP(child!$B$4,'BMI child'!$A$236:$A$452,'BMI child'!N236:N452)</f>
        <v>175.4</v>
      </c>
      <c r="H52" s="240">
        <f>LOOKUP(child!$B$4,'BMI child'!$A$236:$A$452,'BMI child'!O236:O452)</f>
        <v>182.3</v>
      </c>
    </row>
    <row r="53" spans="1:8">
      <c r="A53" s="107" t="s">
        <v>851</v>
      </c>
      <c r="B53" s="107" t="str">
        <f>IF(child!B5="Male",IF(B31*100&lt;C51,"stunted","normal"),IF(B31*100&lt;C52,"stunted","normal"))</f>
        <v>normal</v>
      </c>
      <c r="C53" s="240"/>
      <c r="D53" s="240"/>
      <c r="E53" s="240"/>
      <c r="F53" s="240"/>
      <c r="G53" s="240"/>
      <c r="H53" s="240"/>
    </row>
    <row r="55" spans="1:8">
      <c r="A55" s="767" t="s">
        <v>852</v>
      </c>
    </row>
    <row r="56" spans="1:8">
      <c r="A56" s="768" t="s">
        <v>44</v>
      </c>
      <c r="B56" s="769" t="s">
        <v>853</v>
      </c>
      <c r="C56" s="770" t="s">
        <v>854</v>
      </c>
    </row>
    <row r="57" spans="1:8">
      <c r="A57" s="771">
        <v>1</v>
      </c>
      <c r="B57" s="772">
        <v>1.47</v>
      </c>
      <c r="C57" s="772">
        <v>1.47</v>
      </c>
    </row>
    <row r="58" spans="1:8">
      <c r="A58" s="771">
        <v>2</v>
      </c>
      <c r="B58" s="772">
        <v>1.25</v>
      </c>
      <c r="C58" s="772">
        <v>1.25</v>
      </c>
    </row>
    <row r="59" spans="1:8">
      <c r="A59" s="771">
        <v>3</v>
      </c>
      <c r="B59" s="772">
        <v>1.1599999999999999</v>
      </c>
      <c r="C59" s="772">
        <v>1.1599999999999999</v>
      </c>
    </row>
    <row r="60" spans="1:8">
      <c r="A60" s="771">
        <v>4</v>
      </c>
      <c r="B60" s="772">
        <v>1.1100000000000001</v>
      </c>
      <c r="C60" s="772">
        <v>1.1100000000000001</v>
      </c>
    </row>
    <row r="61" spans="1:8">
      <c r="A61" s="771">
        <v>5</v>
      </c>
      <c r="B61" s="772">
        <v>1.0900000000000001</v>
      </c>
      <c r="C61" s="772">
        <v>1.0900000000000001</v>
      </c>
    </row>
    <row r="62" spans="1:8">
      <c r="A62" s="771">
        <v>6</v>
      </c>
      <c r="B62" s="772">
        <v>1.1499999999999999</v>
      </c>
      <c r="C62" s="772">
        <v>1.1499999999999999</v>
      </c>
    </row>
    <row r="63" spans="1:8">
      <c r="A63" s="771">
        <v>7</v>
      </c>
      <c r="B63" s="772">
        <v>1.17</v>
      </c>
      <c r="C63" s="772">
        <v>1.17</v>
      </c>
    </row>
    <row r="64" spans="1:8">
      <c r="A64" s="771">
        <v>8</v>
      </c>
      <c r="B64" s="772">
        <v>1.18</v>
      </c>
      <c r="C64" s="772">
        <v>1.18</v>
      </c>
    </row>
    <row r="65" spans="1:12">
      <c r="A65" s="771">
        <v>9</v>
      </c>
      <c r="B65" s="772">
        <v>1.18</v>
      </c>
      <c r="C65" s="772">
        <v>1.18</v>
      </c>
    </row>
    <row r="66" spans="1:12" ht="54.75" customHeight="1">
      <c r="A66" s="771">
        <v>10</v>
      </c>
      <c r="B66" s="772">
        <v>1.18</v>
      </c>
      <c r="C66" s="772">
        <v>1.18</v>
      </c>
    </row>
    <row r="67" spans="1:12">
      <c r="A67" s="771">
        <v>11</v>
      </c>
      <c r="B67" s="772">
        <v>1.1599999999999999</v>
      </c>
      <c r="C67" s="772">
        <v>1.1499999999999999</v>
      </c>
    </row>
    <row r="68" spans="1:12">
      <c r="A68" s="771">
        <v>12</v>
      </c>
      <c r="B68" s="772">
        <v>1.1499999999999999</v>
      </c>
      <c r="C68" s="772">
        <v>1.1399999999999999</v>
      </c>
    </row>
    <row r="69" spans="1:12">
      <c r="A69" s="771">
        <v>13</v>
      </c>
      <c r="B69" s="772">
        <v>1.1499999999999999</v>
      </c>
      <c r="C69" s="772">
        <v>1.1299999999999999</v>
      </c>
    </row>
    <row r="70" spans="1:12">
      <c r="A70" s="771">
        <v>14</v>
      </c>
      <c r="B70" s="772">
        <v>1.1399999999999999</v>
      </c>
      <c r="C70" s="772">
        <v>1.1200000000000001</v>
      </c>
    </row>
    <row r="71" spans="1:12">
      <c r="A71" s="771">
        <v>15</v>
      </c>
      <c r="B71" s="772">
        <v>1.1299999999999999</v>
      </c>
      <c r="C71" s="772">
        <v>1.0900000000000001</v>
      </c>
    </row>
    <row r="72" spans="1:12">
      <c r="A72" s="771">
        <v>16</v>
      </c>
      <c r="B72" s="772">
        <v>1.1200000000000001</v>
      </c>
      <c r="C72" s="772">
        <v>1.07</v>
      </c>
    </row>
    <row r="73" spans="1:12">
      <c r="A73" s="771">
        <v>17</v>
      </c>
      <c r="B73" s="772">
        <v>1.1000000000000001</v>
      </c>
      <c r="C73" s="772">
        <v>1.06</v>
      </c>
    </row>
    <row r="74" spans="1:12">
      <c r="A74" s="773"/>
      <c r="B74" s="774"/>
      <c r="C74" s="775"/>
    </row>
    <row r="75" spans="1:12">
      <c r="A75" s="776"/>
      <c r="B75" s="775"/>
      <c r="C75" s="775"/>
    </row>
    <row r="76" spans="1:12">
      <c r="A76" s="776"/>
      <c r="B76" s="775"/>
      <c r="C76" s="775"/>
    </row>
    <row r="77" spans="1:12">
      <c r="A77" s="777" t="s">
        <v>855</v>
      </c>
    </row>
    <row r="78" spans="1:12">
      <c r="A78" s="655" t="s">
        <v>55</v>
      </c>
      <c r="B78" s="778"/>
      <c r="C78" s="32"/>
      <c r="D78" s="32"/>
      <c r="E78" s="32"/>
      <c r="F78" s="32"/>
      <c r="G78" s="32"/>
      <c r="H78" s="32"/>
      <c r="I78" s="32"/>
      <c r="J78" s="32"/>
      <c r="K78" s="775"/>
      <c r="L78" s="775"/>
    </row>
    <row r="79" spans="1:12">
      <c r="A79" s="655" t="s">
        <v>798</v>
      </c>
      <c r="B79" s="778"/>
      <c r="C79" s="32"/>
      <c r="D79" s="32"/>
      <c r="E79" s="32"/>
      <c r="F79" s="32"/>
      <c r="G79" s="32"/>
      <c r="H79" s="32"/>
      <c r="I79" s="32"/>
      <c r="J79" s="32"/>
      <c r="K79" s="775"/>
      <c r="L79" s="775"/>
    </row>
    <row r="80" spans="1:12">
      <c r="A80" s="655" t="s">
        <v>856</v>
      </c>
      <c r="B80" s="563" t="s">
        <v>55</v>
      </c>
      <c r="C80" s="778"/>
      <c r="D80" s="32"/>
      <c r="E80" s="32"/>
      <c r="F80" s="32"/>
      <c r="G80" s="32"/>
      <c r="H80" s="32"/>
      <c r="I80" s="32"/>
      <c r="J80" s="32"/>
      <c r="K80" s="32"/>
      <c r="L80" s="775"/>
    </row>
    <row r="81" spans="1:12">
      <c r="B81" s="563" t="s">
        <v>798</v>
      </c>
      <c r="C81" s="778"/>
      <c r="D81" s="32"/>
      <c r="E81" s="32"/>
      <c r="F81" s="32"/>
      <c r="G81" s="32"/>
      <c r="H81" s="32"/>
      <c r="I81" s="32"/>
      <c r="J81" s="32"/>
      <c r="K81" s="32"/>
      <c r="L81" s="775"/>
    </row>
    <row r="82" spans="1:12">
      <c r="B82" s="775"/>
      <c r="C82" s="775"/>
      <c r="D82" s="775"/>
      <c r="E82" s="775"/>
      <c r="F82" s="775"/>
      <c r="G82" s="775"/>
      <c r="H82" s="775"/>
      <c r="I82" s="775"/>
      <c r="J82" s="775"/>
      <c r="K82" s="775"/>
      <c r="L82" s="775"/>
    </row>
    <row r="86" spans="1:12">
      <c r="A86" s="516" t="s">
        <v>857</v>
      </c>
      <c r="B86" s="516"/>
      <c r="C86" s="516"/>
      <c r="D86" s="516"/>
    </row>
    <row r="87" spans="1:12">
      <c r="A87" s="516" t="s">
        <v>858</v>
      </c>
      <c r="B87" s="516" t="s">
        <v>859</v>
      </c>
      <c r="C87" s="516" t="s">
        <v>860</v>
      </c>
      <c r="D87" s="516" t="s">
        <v>861</v>
      </c>
    </row>
    <row r="88" spans="1:12">
      <c r="A88" s="516" t="s">
        <v>862</v>
      </c>
      <c r="B88" s="516" t="s">
        <v>859</v>
      </c>
      <c r="C88" s="516" t="s">
        <v>863</v>
      </c>
      <c r="D88" s="516" t="s">
        <v>864</v>
      </c>
    </row>
  </sheetData>
  <mergeCells count="3">
    <mergeCell ref="A2:D2"/>
    <mergeCell ref="A3:G3"/>
    <mergeCell ref="A24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"/>
  <sheetViews>
    <sheetView topLeftCell="A11" workbookViewId="0">
      <selection activeCell="D20" sqref="D20"/>
    </sheetView>
  </sheetViews>
  <sheetFormatPr defaultRowHeight="15"/>
  <cols>
    <col min="1" max="1" width="25.42578125" style="240" customWidth="1"/>
    <col min="2" max="2" width="15.7109375" style="240" customWidth="1"/>
    <col min="3" max="3" width="21.7109375" style="240" customWidth="1"/>
    <col min="4" max="4" width="27.140625" style="240" customWidth="1"/>
    <col min="5" max="16384" width="9.140625" style="240"/>
  </cols>
  <sheetData>
    <row r="1" spans="1:6" hidden="1">
      <c r="A1" s="107" t="s">
        <v>865</v>
      </c>
      <c r="B1" s="240" t="s">
        <v>866</v>
      </c>
      <c r="C1" s="21" t="str">
        <f>E1</f>
        <v>Male</v>
      </c>
      <c r="E1" s="240" t="s">
        <v>51</v>
      </c>
      <c r="F1" s="240" t="s">
        <v>54</v>
      </c>
    </row>
    <row r="2" spans="1:6">
      <c r="A2" s="758" t="s">
        <v>44</v>
      </c>
      <c r="B2" s="7" t="s">
        <v>867</v>
      </c>
      <c r="C2" s="7" t="s">
        <v>868</v>
      </c>
      <c r="D2" s="7"/>
    </row>
    <row r="3" spans="1:6">
      <c r="A3" s="7"/>
      <c r="B3" s="7">
        <v>15</v>
      </c>
      <c r="C3" s="7">
        <v>0</v>
      </c>
      <c r="D3" s="7"/>
    </row>
    <row r="4" spans="1:6">
      <c r="A4" s="21" t="s">
        <v>869</v>
      </c>
      <c r="B4" s="21">
        <f>B3*12+C3</f>
        <v>180</v>
      </c>
      <c r="C4" s="21"/>
      <c r="D4" s="21"/>
    </row>
    <row r="5" spans="1:6">
      <c r="A5" s="758" t="s">
        <v>53</v>
      </c>
      <c r="B5" s="7" t="str">
        <f>D5</f>
        <v>Female</v>
      </c>
      <c r="C5" s="21" t="s">
        <v>51</v>
      </c>
      <c r="D5" s="21" t="s">
        <v>54</v>
      </c>
    </row>
    <row r="6" spans="1:6">
      <c r="A6" s="758" t="s">
        <v>833</v>
      </c>
      <c r="B6" s="7" t="s">
        <v>834</v>
      </c>
      <c r="C6" s="7" t="s">
        <v>835</v>
      </c>
      <c r="D6" s="21"/>
    </row>
    <row r="7" spans="1:6">
      <c r="A7" s="7"/>
      <c r="B7" s="7">
        <v>5</v>
      </c>
      <c r="C7" s="7">
        <v>0</v>
      </c>
      <c r="D7" s="21"/>
    </row>
    <row r="8" spans="1:6">
      <c r="A8" s="7" t="s">
        <v>870</v>
      </c>
      <c r="B8" s="7">
        <v>50</v>
      </c>
    </row>
    <row r="9" spans="1:6">
      <c r="A9" s="779" t="s">
        <v>428</v>
      </c>
      <c r="B9" s="780">
        <f>'child TER'!B32</f>
        <v>21.527820833419444</v>
      </c>
    </row>
    <row r="10" spans="1:6">
      <c r="A10" s="107" t="s">
        <v>842</v>
      </c>
    </row>
    <row r="11" spans="1:6">
      <c r="A11" s="781" t="s">
        <v>871</v>
      </c>
      <c r="B11" s="781" t="str">
        <f>'child TER'!B47</f>
        <v>normal weight</v>
      </c>
    </row>
    <row r="12" spans="1:6">
      <c r="A12" s="781" t="s">
        <v>872</v>
      </c>
      <c r="B12" s="781" t="str">
        <f>'child TER'!B53</f>
        <v>normal</v>
      </c>
    </row>
    <row r="14" spans="1:6">
      <c r="A14" s="742" t="s">
        <v>873</v>
      </c>
      <c r="B14" s="743" t="s">
        <v>874</v>
      </c>
      <c r="C14" s="743"/>
      <c r="D14" s="743"/>
    </row>
    <row r="15" spans="1:6">
      <c r="A15" s="742"/>
      <c r="C15" s="743"/>
      <c r="D15" s="743"/>
    </row>
    <row r="16" spans="1:6">
      <c r="A16" s="743" t="s">
        <v>875</v>
      </c>
      <c r="B16" s="743" t="s">
        <v>620</v>
      </c>
      <c r="C16" s="743" t="s">
        <v>622</v>
      </c>
      <c r="D16" s="743" t="s">
        <v>839</v>
      </c>
    </row>
    <row r="17" spans="1:4" ht="107.25" customHeight="1">
      <c r="A17" s="550" t="s">
        <v>876</v>
      </c>
      <c r="B17" s="550" t="s">
        <v>877</v>
      </c>
      <c r="C17" s="550" t="s">
        <v>878</v>
      </c>
      <c r="D17" s="550" t="s">
        <v>879</v>
      </c>
    </row>
    <row r="18" spans="1:4" ht="15.75">
      <c r="A18" s="240" t="s">
        <v>837</v>
      </c>
      <c r="B18" s="782" t="s">
        <v>620</v>
      </c>
    </row>
    <row r="19" spans="1:4">
      <c r="A19" s="107" t="s">
        <v>880</v>
      </c>
      <c r="B19" s="240">
        <f>'child TER'!B38</f>
        <v>2000</v>
      </c>
    </row>
    <row r="20" spans="1:4">
      <c r="A20" s="779" t="s">
        <v>881</v>
      </c>
      <c r="B20" s="781">
        <f>MROUND(B19,200)</f>
        <v>2000</v>
      </c>
    </row>
    <row r="21" spans="1:4">
      <c r="A21" s="107"/>
    </row>
    <row r="22" spans="1:4">
      <c r="A22" s="1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331"/>
  <sheetViews>
    <sheetView tabSelected="1" topLeftCell="A126" workbookViewId="0">
      <selection activeCell="C137" sqref="C137"/>
    </sheetView>
  </sheetViews>
  <sheetFormatPr defaultRowHeight="15"/>
  <cols>
    <col min="1" max="1" width="5.5703125" style="262" customWidth="1"/>
    <col min="2" max="2" width="32.7109375" style="262" customWidth="1"/>
    <col min="3" max="3" width="43.140625" style="178" customWidth="1"/>
    <col min="4" max="4" width="50.5703125" style="1" customWidth="1"/>
    <col min="5" max="5" width="18.42578125" style="262" customWidth="1"/>
    <col min="6" max="6" width="19.140625" style="262" customWidth="1"/>
    <col min="7" max="7" width="14.42578125" style="42" customWidth="1"/>
    <col min="8" max="16384" width="9.140625" style="262"/>
  </cols>
  <sheetData>
    <row r="1" spans="2:5" hidden="1">
      <c r="B1" s="3" t="s">
        <v>443</v>
      </c>
    </row>
    <row r="2" spans="2:5" hidden="1">
      <c r="B2" s="262" t="s">
        <v>444</v>
      </c>
    </row>
    <row r="3" spans="2:5" hidden="1">
      <c r="B3" s="262" t="s">
        <v>445</v>
      </c>
    </row>
    <row r="4" spans="2:5" hidden="1">
      <c r="B4" s="262" t="s">
        <v>446</v>
      </c>
    </row>
    <row r="5" spans="2:5" hidden="1">
      <c r="B5" s="262" t="s">
        <v>447</v>
      </c>
    </row>
    <row r="6" spans="2:5" hidden="1">
      <c r="B6" s="479" t="s">
        <v>448</v>
      </c>
      <c r="C6" s="347"/>
    </row>
    <row r="7" spans="2:5" hidden="1">
      <c r="B7" s="262" t="s">
        <v>449</v>
      </c>
    </row>
    <row r="9" spans="2:5">
      <c r="B9" s="349" t="s">
        <v>444</v>
      </c>
      <c r="D9" s="14"/>
    </row>
    <row r="10" spans="2:5">
      <c r="B10" s="4" t="s">
        <v>520</v>
      </c>
      <c r="C10" s="629" t="s">
        <v>515</v>
      </c>
      <c r="D10" s="1" t="s">
        <v>515</v>
      </c>
      <c r="E10" s="262" t="s">
        <v>516</v>
      </c>
    </row>
    <row r="12" spans="2:5">
      <c r="B12" s="3"/>
      <c r="D12" s="14"/>
    </row>
    <row r="13" spans="2:5">
      <c r="B13" s="255" t="s">
        <v>359</v>
      </c>
      <c r="C13" s="491" t="s">
        <v>51</v>
      </c>
      <c r="D13" s="1" t="s">
        <v>51</v>
      </c>
      <c r="E13" s="241" t="s">
        <v>54</v>
      </c>
    </row>
    <row r="14" spans="2:5">
      <c r="B14" s="28" t="s">
        <v>360</v>
      </c>
      <c r="C14" s="629">
        <v>25</v>
      </c>
    </row>
    <row r="15" spans="2:5">
      <c r="B15" s="28" t="s">
        <v>361</v>
      </c>
      <c r="C15" s="269"/>
    </row>
    <row r="16" spans="2:5">
      <c r="B16" s="29" t="s">
        <v>45</v>
      </c>
      <c r="C16" s="629">
        <v>5</v>
      </c>
    </row>
    <row r="17" spans="2:11">
      <c r="B17" s="29" t="s">
        <v>46</v>
      </c>
      <c r="C17" s="629">
        <v>8</v>
      </c>
    </row>
    <row r="18" spans="2:11">
      <c r="B18" s="28" t="s">
        <v>362</v>
      </c>
      <c r="C18" s="629">
        <v>50</v>
      </c>
    </row>
    <row r="19" spans="2:11" s="2" customFormat="1" ht="37.5" hidden="1" customHeight="1">
      <c r="B19" s="28" t="s">
        <v>526</v>
      </c>
      <c r="C19" s="599"/>
      <c r="D19" s="268"/>
      <c r="E19" s="265"/>
      <c r="F19" s="265"/>
      <c r="G19" s="476"/>
    </row>
    <row r="20" spans="2:11" s="2" customFormat="1" ht="23.25" hidden="1" customHeight="1">
      <c r="B20" s="289"/>
      <c r="C20" s="491"/>
      <c r="D20" s="265"/>
      <c r="E20" s="265"/>
      <c r="F20" s="265"/>
      <c r="G20" s="476"/>
    </row>
    <row r="21" spans="2:11" s="2" customFormat="1" hidden="1">
      <c r="B21" s="289"/>
      <c r="C21" s="491"/>
      <c r="D21" s="265"/>
      <c r="E21" s="265"/>
      <c r="F21" s="265"/>
      <c r="G21" s="476"/>
    </row>
    <row r="22" spans="2:11" s="18" customFormat="1" hidden="1">
      <c r="B22" s="289"/>
      <c r="C22" s="491"/>
      <c r="H22" s="265"/>
      <c r="I22" s="265"/>
      <c r="J22" s="265"/>
      <c r="K22" s="265"/>
    </row>
    <row r="23" spans="2:11" s="18" customFormat="1" hidden="1">
      <c r="B23" s="289"/>
      <c r="C23" s="491"/>
      <c r="H23" s="265"/>
      <c r="I23" s="265"/>
      <c r="J23" s="265"/>
      <c r="K23" s="265"/>
    </row>
    <row r="24" spans="2:11" s="2" customFormat="1" ht="29.25" hidden="1" customHeight="1">
      <c r="B24" s="289"/>
      <c r="C24" s="491"/>
      <c r="D24" s="265"/>
      <c r="E24" s="265"/>
      <c r="F24" s="265"/>
      <c r="G24" s="476"/>
    </row>
    <row r="25" spans="2:11" s="2" customFormat="1" hidden="1">
      <c r="B25" s="289"/>
      <c r="C25" s="491"/>
      <c r="D25" s="265"/>
      <c r="E25" s="265"/>
      <c r="F25" s="265"/>
      <c r="G25" s="476"/>
    </row>
    <row r="26" spans="2:11">
      <c r="B26" s="31" t="s">
        <v>363</v>
      </c>
      <c r="C26" s="273" t="str">
        <f>Adults!B21</f>
        <v>54-69</v>
      </c>
    </row>
    <row r="27" spans="2:11">
      <c r="B27" s="31" t="s">
        <v>358</v>
      </c>
      <c r="C27" s="273">
        <f>Adults!B15</f>
        <v>16.76041414366566</v>
      </c>
    </row>
    <row r="28" spans="2:11">
      <c r="B28" s="31" t="s">
        <v>366</v>
      </c>
      <c r="C28" s="273"/>
      <c r="E28" s="262" t="s">
        <v>428</v>
      </c>
    </row>
    <row r="29" spans="2:11" ht="15.75" hidden="1" thickBot="1">
      <c r="B29" s="31"/>
      <c r="C29" s="273"/>
      <c r="D29" s="337" t="s">
        <v>367</v>
      </c>
      <c r="E29" s="274" t="s">
        <v>368</v>
      </c>
    </row>
    <row r="30" spans="2:11" ht="16.5" hidden="1" thickTop="1" thickBot="1">
      <c r="B30" s="31"/>
      <c r="C30" s="273"/>
      <c r="D30" s="338" t="s">
        <v>369</v>
      </c>
      <c r="E30" s="275" t="s">
        <v>370</v>
      </c>
    </row>
    <row r="31" spans="2:11" ht="15.75" hidden="1" thickBot="1">
      <c r="B31" s="31"/>
      <c r="C31" s="273"/>
      <c r="D31" s="339" t="s">
        <v>371</v>
      </c>
      <c r="E31" s="276" t="s">
        <v>372</v>
      </c>
    </row>
    <row r="32" spans="2:11" ht="15.75" hidden="1" thickBot="1">
      <c r="B32" s="31"/>
      <c r="C32" s="273"/>
      <c r="D32" s="339" t="s">
        <v>373</v>
      </c>
      <c r="E32" s="276" t="s">
        <v>374</v>
      </c>
    </row>
    <row r="33" spans="2:38" s="2" customFormat="1">
      <c r="B33" s="286" t="s">
        <v>713</v>
      </c>
      <c r="C33" s="634" t="s">
        <v>342</v>
      </c>
      <c r="D33" s="344"/>
      <c r="E33" s="635" t="s">
        <v>712</v>
      </c>
      <c r="F33" s="636">
        <f>ROUND(C18-((Adults!B11^2)*22.9),0)</f>
        <v>-18</v>
      </c>
      <c r="G33" s="18"/>
    </row>
    <row r="34" spans="2:38" s="2" customFormat="1">
      <c r="B34" s="349" t="s">
        <v>445</v>
      </c>
      <c r="C34" s="480"/>
      <c r="D34" s="344"/>
      <c r="E34" s="345"/>
      <c r="G34" s="18"/>
    </row>
    <row r="35" spans="2:38">
      <c r="B35" s="28" t="s">
        <v>429</v>
      </c>
      <c r="D35" s="1" t="s">
        <v>648</v>
      </c>
      <c r="E35" s="633" t="s">
        <v>749</v>
      </c>
      <c r="F35" s="262" t="s">
        <v>750</v>
      </c>
    </row>
    <row r="36" spans="2:38" s="32" customFormat="1" ht="42.75" customHeight="1">
      <c r="B36" s="271" t="s">
        <v>364</v>
      </c>
      <c r="C36" s="630"/>
      <c r="D36" s="631">
        <v>1</v>
      </c>
      <c r="E36" s="584">
        <f>D36+D37</f>
        <v>2</v>
      </c>
      <c r="F36" s="584" t="str">
        <f>IF(E36=2, "Sedentary",IF(E36=3,"Mild",IF(E36=4,"Moderate",IF(E36&lt;=6,"Heavy","Extreme"))))</f>
        <v>Sedentary</v>
      </c>
      <c r="G36" s="584"/>
      <c r="H36" s="36"/>
      <c r="I36" s="36"/>
      <c r="J36" s="36"/>
      <c r="K36" s="35"/>
      <c r="L36" s="35"/>
      <c r="M36" s="35"/>
      <c r="N36" s="35"/>
      <c r="O36" s="35"/>
      <c r="P36" s="35"/>
      <c r="Q36" s="35"/>
      <c r="AC36" s="33"/>
      <c r="AD36" s="263"/>
      <c r="AE36" s="33"/>
      <c r="AF36" s="33"/>
      <c r="AG36" s="34"/>
      <c r="AJ36" s="263"/>
      <c r="AK36" s="264"/>
      <c r="AL36" s="264"/>
    </row>
    <row r="37" spans="2:38" s="14" customFormat="1">
      <c r="B37" s="270" t="s">
        <v>365</v>
      </c>
      <c r="C37" s="29"/>
      <c r="D37" s="632">
        <v>1</v>
      </c>
      <c r="E37" s="585"/>
      <c r="F37" s="585"/>
      <c r="G37" s="585"/>
    </row>
    <row r="38" spans="2:38" s="14" customFormat="1">
      <c r="B38" s="270" t="s">
        <v>665</v>
      </c>
      <c r="C38" s="277" t="str">
        <f>F36</f>
        <v>Sedentary</v>
      </c>
      <c r="D38" s="585"/>
      <c r="E38" s="585"/>
      <c r="F38" s="585"/>
      <c r="G38" s="585"/>
    </row>
    <row r="39" spans="2:38" s="2" customFormat="1" ht="23.25" customHeight="1">
      <c r="B39" s="2" t="s">
        <v>668</v>
      </c>
      <c r="C39" s="2">
        <f>Adults!B58</f>
        <v>1.3</v>
      </c>
      <c r="D39" s="30"/>
      <c r="E39" s="30"/>
      <c r="F39" s="30"/>
      <c r="G39" s="585"/>
    </row>
    <row r="40" spans="2:38" s="2" customFormat="1">
      <c r="B40" s="31" t="s">
        <v>699</v>
      </c>
      <c r="C40" s="272">
        <f>IF(C10="Child",child!B20,ROUND(IF($C$50="yes",D50,Adults!B61),0))</f>
        <v>1897</v>
      </c>
      <c r="D40" s="14"/>
      <c r="G40" s="18"/>
    </row>
    <row r="41" spans="2:38" s="2" customFormat="1" ht="25.5">
      <c r="B41" s="267" t="s">
        <v>700</v>
      </c>
      <c r="C41" s="272">
        <f>MROUND(C40,200)</f>
        <v>1800</v>
      </c>
      <c r="D41" s="14"/>
      <c r="G41" s="18"/>
    </row>
    <row r="42" spans="2:38" s="2" customFormat="1" hidden="1">
      <c r="B42" s="600"/>
      <c r="C42" s="597"/>
      <c r="D42" s="14"/>
      <c r="G42" s="18"/>
    </row>
    <row r="43" spans="2:38" s="2" customFormat="1" hidden="1">
      <c r="B43" s="581"/>
      <c r="C43" s="582"/>
      <c r="D43" s="14"/>
      <c r="G43" s="18"/>
    </row>
    <row r="44" spans="2:38" s="2" customFormat="1" hidden="1">
      <c r="B44" s="265"/>
      <c r="C44" s="494"/>
      <c r="D44" s="583"/>
      <c r="G44" s="18"/>
    </row>
    <row r="45" spans="2:38" s="2" customFormat="1" hidden="1">
      <c r="B45" s="265"/>
      <c r="C45" s="494"/>
      <c r="D45" s="583"/>
      <c r="G45" s="18"/>
    </row>
    <row r="46" spans="2:38" s="2" customFormat="1" hidden="1">
      <c r="B46" s="286" t="s">
        <v>430</v>
      </c>
      <c r="C46" s="44"/>
      <c r="D46" s="14"/>
      <c r="G46" s="18"/>
    </row>
    <row r="47" spans="2:38" s="2" customFormat="1" hidden="1">
      <c r="B47" s="602" t="s">
        <v>710</v>
      </c>
      <c r="C47" s="598" t="s">
        <v>711</v>
      </c>
      <c r="D47" s="14"/>
      <c r="G47" s="18"/>
    </row>
    <row r="48" spans="2:38" s="2" customFormat="1" hidden="1">
      <c r="D48" s="14"/>
      <c r="G48" s="18"/>
    </row>
    <row r="49" spans="1:7" s="2" customFormat="1" hidden="1">
      <c r="B49" s="600"/>
      <c r="C49" s="44"/>
      <c r="D49" s="14"/>
      <c r="G49" s="18"/>
    </row>
    <row r="50" spans="1:7" s="2" customFormat="1" hidden="1">
      <c r="B50" s="600" t="s">
        <v>713</v>
      </c>
      <c r="C50" s="492" t="str">
        <f>C33</f>
        <v>no</v>
      </c>
      <c r="D50" s="44">
        <f>Adults!B61-500</f>
        <v>1397</v>
      </c>
      <c r="G50" s="18"/>
    </row>
    <row r="51" spans="1:7" s="2" customFormat="1" ht="25.5" hidden="1">
      <c r="B51" s="600" t="s">
        <v>714</v>
      </c>
      <c r="C51" s="44"/>
      <c r="D51" s="14"/>
      <c r="G51" s="18"/>
    </row>
    <row r="52" spans="1:7" s="2" customFormat="1" hidden="1">
      <c r="B52" s="600"/>
      <c r="C52" s="44"/>
      <c r="D52" s="14"/>
      <c r="G52" s="18"/>
    </row>
    <row r="53" spans="1:7" s="2" customFormat="1" hidden="1">
      <c r="B53" s="600"/>
      <c r="C53" s="44"/>
      <c r="D53" s="14"/>
      <c r="G53" s="18"/>
    </row>
    <row r="54" spans="1:7" s="2" customFormat="1" hidden="1">
      <c r="B54" s="600"/>
      <c r="C54" s="44"/>
      <c r="D54" s="14"/>
      <c r="G54" s="18"/>
    </row>
    <row r="55" spans="1:7" s="2" customFormat="1">
      <c r="B55" s="268" t="s">
        <v>399</v>
      </c>
      <c r="C55" s="44"/>
      <c r="D55" s="14"/>
      <c r="G55" s="18"/>
    </row>
    <row r="56" spans="1:7" s="2" customFormat="1" ht="31.5">
      <c r="B56" s="350" t="s">
        <v>450</v>
      </c>
      <c r="C56" s="341" t="s">
        <v>431</v>
      </c>
      <c r="D56" s="351" t="s">
        <v>454</v>
      </c>
      <c r="G56" s="18"/>
    </row>
    <row r="57" spans="1:7" s="2" customFormat="1">
      <c r="C57" s="44"/>
      <c r="D57" s="14"/>
      <c r="G57" s="18"/>
    </row>
    <row r="58" spans="1:7" s="2" customFormat="1">
      <c r="B58" s="268" t="s">
        <v>400</v>
      </c>
      <c r="C58" s="44"/>
      <c r="D58" s="14"/>
      <c r="G58" s="18"/>
    </row>
    <row r="59" spans="1:7" s="2" customFormat="1">
      <c r="B59" s="286" t="s">
        <v>432</v>
      </c>
      <c r="C59" s="341" t="s">
        <v>431</v>
      </c>
      <c r="D59" s="286" t="s">
        <v>433</v>
      </c>
      <c r="G59" s="18"/>
    </row>
    <row r="60" spans="1:7" s="2" customFormat="1">
      <c r="B60" s="268" t="s">
        <v>435</v>
      </c>
      <c r="C60" s="44"/>
      <c r="D60" s="14" t="s">
        <v>434</v>
      </c>
      <c r="G60" s="18"/>
    </row>
    <row r="61" spans="1:7" s="2" customFormat="1">
      <c r="B61" s="268"/>
      <c r="C61" s="44"/>
      <c r="D61" s="43"/>
      <c r="G61" s="18"/>
    </row>
    <row r="62" spans="1:7" s="2" customFormat="1">
      <c r="A62" s="44">
        <v>1</v>
      </c>
      <c r="B62" s="286" t="s">
        <v>410</v>
      </c>
      <c r="C62" s="44">
        <v>3</v>
      </c>
      <c r="G62" s="18"/>
    </row>
    <row r="63" spans="1:7" s="2" customFormat="1" ht="45">
      <c r="B63" s="1" t="s">
        <v>378</v>
      </c>
      <c r="C63" s="1" t="s">
        <v>376</v>
      </c>
      <c r="D63" s="178">
        <v>1</v>
      </c>
      <c r="G63" s="18"/>
    </row>
    <row r="64" spans="1:7" s="2" customFormat="1">
      <c r="B64" s="262"/>
      <c r="C64" s="1" t="s">
        <v>377</v>
      </c>
      <c r="D64" s="178">
        <v>2</v>
      </c>
      <c r="G64" s="18"/>
    </row>
    <row r="65" spans="1:7" s="2" customFormat="1">
      <c r="B65" s="262"/>
      <c r="C65" s="262" t="s">
        <v>148</v>
      </c>
      <c r="D65" s="178">
        <v>3</v>
      </c>
      <c r="G65" s="18"/>
    </row>
    <row r="66" spans="1:7" s="2" customFormat="1">
      <c r="A66" s="90"/>
      <c r="B66" s="352" t="s">
        <v>436</v>
      </c>
      <c r="C66" s="786" t="s">
        <v>402</v>
      </c>
      <c r="D66" s="786"/>
      <c r="E66" s="786"/>
      <c r="F66" s="44"/>
      <c r="G66" s="481"/>
    </row>
    <row r="67" spans="1:7" s="2" customFormat="1">
      <c r="A67" s="90"/>
      <c r="B67" s="267" t="s">
        <v>401</v>
      </c>
      <c r="C67" s="277" t="s">
        <v>529</v>
      </c>
      <c r="D67" s="340" t="s">
        <v>530</v>
      </c>
      <c r="E67" s="277" t="s">
        <v>531</v>
      </c>
    </row>
    <row r="68" spans="1:7" s="2" customFormat="1">
      <c r="A68" s="90">
        <v>1</v>
      </c>
      <c r="B68" s="267" t="s">
        <v>403</v>
      </c>
      <c r="C68" s="672">
        <f>LOOKUP($C$41,'Diet chart'!$B$5:$M$5,'Diet chart'!$B8:$M8)</f>
        <v>8</v>
      </c>
      <c r="D68" s="672">
        <f>LOOKUP($C$41,'Diet chart'!$B$5:$M$5,'Diet chart'!$B31:$M31)</f>
        <v>7</v>
      </c>
      <c r="E68" s="672">
        <f>LOOKUP($C$41,'Diet chart'!$B$5:$M$5,'Diet chart'!$B54:$M54)</f>
        <v>6</v>
      </c>
      <c r="F68" s="269"/>
      <c r="G68" s="18"/>
    </row>
    <row r="69" spans="1:7" s="2" customFormat="1">
      <c r="A69" s="90"/>
      <c r="B69" s="267"/>
      <c r="C69" s="672"/>
      <c r="D69" s="672"/>
      <c r="E69" s="673"/>
      <c r="F69" s="44"/>
      <c r="G69" s="18"/>
    </row>
    <row r="70" spans="1:7" s="2" customFormat="1">
      <c r="A70" s="277">
        <v>2</v>
      </c>
      <c r="B70" s="267" t="s">
        <v>406</v>
      </c>
      <c r="C70" s="674"/>
      <c r="D70" s="674"/>
      <c r="E70" s="675"/>
      <c r="F70" s="44"/>
      <c r="G70" s="18"/>
    </row>
    <row r="71" spans="1:7" s="2" customFormat="1">
      <c r="A71" s="90" t="s">
        <v>405</v>
      </c>
      <c r="B71" s="328" t="s">
        <v>471</v>
      </c>
      <c r="C71" s="674">
        <f>IF($C$62=1,LOOKUP($C$41,'Diet chart'!$B$5:$M$5,'Diet chart'!$B16:$M16),IF($C$62=2,LOOKUP($C$41,'Diet chart'!$B$5:$M$5,'Diet chart'!$B17:$M17),LOOKUP($C$41,'Diet chart'!$B$5:$M$5,'Diet chart'!$B22:$M22)))</f>
        <v>3</v>
      </c>
      <c r="D71" s="674">
        <f>IF($C$62=1,LOOKUP($C$41,'Diet chart'!$B$5:$M$5,'Diet chart'!$B39:$M39),IF($C$62=2,LOOKUP($C$41,'Diet chart'!$B$5:$M$5,'Diet chart'!$B40:$M40),LOOKUP($C$41,'Diet chart'!$B$5:$M$5,'Diet chart'!$B45:$M45)))</f>
        <v>2</v>
      </c>
      <c r="E71" s="674">
        <f>IF($C$62=1,LOOKUP($C$41,'Diet chart'!$B$5:$M$5,'Diet chart'!$B62:$M62),IF($C$62=2,LOOKUP($C$41,'Diet chart'!$B$5:$M$5,'Diet chart'!$B63:$M63),LOOKUP($C$41,'Diet chart'!$B$5:$M$5,'Diet chart'!$B68:$M68)))</f>
        <v>2</v>
      </c>
      <c r="F71" s="269"/>
      <c r="G71" s="18"/>
    </row>
    <row r="72" spans="1:7" s="2" customFormat="1">
      <c r="A72" s="90" t="s">
        <v>404</v>
      </c>
      <c r="B72" s="328" t="s">
        <v>426</v>
      </c>
      <c r="C72" s="674">
        <f>IF($C$62=1,LOOKUP($C$41,'Diet chart'!$B$5:$M$5,'Diet chart'!$B15:$M15),IF($C$62=2,0,LOOKUP($C$41,'Diet chart'!$B$5:$M$5,'Diet chart'!$B21:$M21)))</f>
        <v>3</v>
      </c>
      <c r="D72" s="674">
        <f>IF($C$62=1,LOOKUP($C$41,'Diet chart'!$B$5:$M$5,'Diet chart'!$B38:$M38),IF($C$62=2,0,LOOKUP($C$41,'Diet chart'!$B$5:$M$5,'Diet chart'!$B44:$M44)))</f>
        <v>3</v>
      </c>
      <c r="E72" s="674">
        <f>IF($C$62=1,LOOKUP($C$41,'Diet chart'!$B$5:$M$5,'Diet chart'!$B61:$M61),IF($C$62=2,0,LOOKUP($C$41,'Diet chart'!$B$5:$M$5,'Diet chart'!$B67:$M67)))</f>
        <v>2</v>
      </c>
      <c r="F72" s="44"/>
      <c r="G72" s="18"/>
    </row>
    <row r="73" spans="1:7" s="2" customFormat="1">
      <c r="A73" s="90" t="s">
        <v>407</v>
      </c>
      <c r="B73" s="328" t="s">
        <v>427</v>
      </c>
      <c r="C73" s="674">
        <f>IF(C62=3,LOOKUP($C$41,'Diet chart'!$B$5:$M$5,'Diet chart'!$B20:$M20),0)</f>
        <v>4</v>
      </c>
      <c r="D73" s="674">
        <f>IF(C62=3,LOOKUP($C$41,'Diet chart'!$B$5:$M$5,'Diet chart'!$B43:$M43),0)</f>
        <v>4</v>
      </c>
      <c r="E73" s="674">
        <f>IF(C62=3,LOOKUP($C$41,'Diet chart'!$B$5:$M$5,'Diet chart'!$B66:$M66),0)</f>
        <v>4</v>
      </c>
      <c r="F73" s="44"/>
      <c r="G73" s="18"/>
    </row>
    <row r="74" spans="1:7" s="2" customFormat="1">
      <c r="A74" s="90" t="s">
        <v>408</v>
      </c>
      <c r="B74" s="328" t="s">
        <v>781</v>
      </c>
      <c r="C74" s="674">
        <f>IF(C62=3,LOOKUP($C$41,'Diet chart'!$B$5:$M$5,'Diet chart'!$B23:$M23),0)</f>
        <v>0</v>
      </c>
      <c r="D74" s="674">
        <f>IF(C62=3,LOOKUP($C$41,'Diet chart'!$B$5:$M$5,'Diet chart'!$B46:$M46),0)</f>
        <v>7</v>
      </c>
      <c r="E74" s="674">
        <f>IF(C62=3,LOOKUP($C$41,'Diet chart'!$B$5:$M$5,'Diet chart'!$B69:$M69),0)</f>
        <v>7</v>
      </c>
      <c r="F74" s="44"/>
      <c r="G74" s="18"/>
    </row>
    <row r="75" spans="1:7" s="2" customFormat="1">
      <c r="A75" s="90" t="s">
        <v>422</v>
      </c>
      <c r="B75" s="328" t="s">
        <v>698</v>
      </c>
      <c r="C75" s="674">
        <f>IF(C62&lt;3,LOOKUP($C$41,'Diet chart'!$B$5:$M$5,'Diet chart'!$B18:$M18),0)</f>
        <v>0</v>
      </c>
      <c r="D75" s="674">
        <f>IF(C62&lt;3,LOOKUP($C$41,'Diet chart'!$B$5:$M$5,'Diet chart'!$B41:$M41),0)</f>
        <v>0</v>
      </c>
      <c r="E75" s="674">
        <f>IF(C62&lt;3,LOOKUP($C$41,'Diet chart'!$B$5:$M$5,'Diet chart'!$B64:$M64),0)</f>
        <v>0</v>
      </c>
      <c r="F75" s="494"/>
      <c r="G75" s="18"/>
    </row>
    <row r="76" spans="1:7" s="2" customFormat="1">
      <c r="A76" s="277">
        <v>3</v>
      </c>
      <c r="B76" s="267" t="s">
        <v>519</v>
      </c>
      <c r="C76" s="674">
        <f>IF($C$62&lt;3,LOOKUP($C$41,'Diet chart'!$B$5:$M$5,'Diet chart'!$B11:$M11),LOOKUP($C$41,'Diet chart'!$B$5:$M$5,'Diet chart'!$B12:$M12))</f>
        <v>0</v>
      </c>
      <c r="D76" s="674">
        <f>IF($C$62&lt;3,LOOKUP($C$41,'Diet chart'!$B$5:$M$5,'Diet chart'!$B34:$M34),LOOKUP($C$41,'Diet chart'!$B$5:$M$5,'Diet chart'!$B35:$M35))</f>
        <v>0</v>
      </c>
      <c r="E76" s="674">
        <f>IF($C$62&lt;3,LOOKUP($C$41,'Diet chart'!$B$5:$M$5,'Diet chart'!$B57:$M57),LOOKUP($C$41,'Diet chart'!$B$5:$M$5,'Diet chart'!$B58:$M58))</f>
        <v>0.8</v>
      </c>
      <c r="F76" s="494"/>
      <c r="G76" s="18"/>
    </row>
    <row r="77" spans="1:7" s="2" customFormat="1">
      <c r="A77" s="90">
        <v>4</v>
      </c>
      <c r="B77" s="267" t="s">
        <v>6</v>
      </c>
      <c r="C77" s="674">
        <f>LOOKUP($C$41,'Diet chart'!$B$5:$M$5,'Diet chart'!$B13:$M13)</f>
        <v>2</v>
      </c>
      <c r="D77" s="674">
        <f>LOOKUP($C$41,'Diet chart'!$B$5:$M$5,'Diet chart'!$B36:$M36)</f>
        <v>3</v>
      </c>
      <c r="E77" s="674">
        <f>LOOKUP($C$41,'Diet chart'!$B$5:$M$5,'Diet chart'!$B59:$M59)</f>
        <v>2.5</v>
      </c>
      <c r="F77" s="494"/>
      <c r="G77" s="18"/>
    </row>
    <row r="78" spans="1:7" s="2" customFormat="1">
      <c r="A78" s="90">
        <v>5</v>
      </c>
      <c r="B78" s="267" t="s">
        <v>5</v>
      </c>
      <c r="C78" s="674">
        <f>LOOKUP($C$41,'Diet chart'!$B$5:$M$5,'Diet chart'!$B9:$M9)</f>
        <v>4.5</v>
      </c>
      <c r="D78" s="674">
        <f>LOOKUP($C$41,'Diet chart'!$B$5:$M$5,'Diet chart'!$B32:$M32)</f>
        <v>3</v>
      </c>
      <c r="E78" s="674">
        <f>LOOKUP($C$41,'Diet chart'!$B$5:$M$5,'Diet chart'!$B55:$M55)</f>
        <v>4</v>
      </c>
      <c r="F78" s="494"/>
      <c r="G78" s="18"/>
    </row>
    <row r="79" spans="1:7" s="2" customFormat="1">
      <c r="A79" s="90">
        <v>6</v>
      </c>
      <c r="B79" s="267" t="s">
        <v>1</v>
      </c>
      <c r="C79" s="674">
        <f>LOOKUP($C$41,'Diet chart'!$B$5:$M$5,'Diet chart'!$B10:$M10)</f>
        <v>1.5</v>
      </c>
      <c r="D79" s="674">
        <f>LOOKUP($C$41,'Diet chart'!$B$5:$M$5,'Diet chart'!$B33:$M33)</f>
        <v>2.5</v>
      </c>
      <c r="E79" s="674">
        <f>LOOKUP($C$41,'Diet chart'!$B$5:$M$5,'Diet chart'!$B56:$M56)</f>
        <v>4</v>
      </c>
      <c r="F79" s="494"/>
      <c r="G79" s="18"/>
    </row>
    <row r="80" spans="1:7" s="2" customFormat="1">
      <c r="A80" s="90">
        <v>7</v>
      </c>
      <c r="B80" s="267" t="s">
        <v>10</v>
      </c>
      <c r="C80" s="674">
        <f>IF($C$62&lt;3,LOOKUP($C$41,'Diet chart'!$B$5:$M$5,'Diet chart'!$B24:$M24),LOOKUP($C$41,'Diet chart'!$B$5:$M$5,'Diet chart'!$B25:$M25))</f>
        <v>6</v>
      </c>
      <c r="D80" s="674">
        <f>IF($C$62&lt;3,LOOKUP($C$41,'Diet chart'!$B$5:$M$5,'Diet chart'!$B47:$M47),LOOKUP($C$41,'Diet chart'!$B$5:$M$5,'Diet chart'!$B48:$M48))</f>
        <v>6</v>
      </c>
      <c r="E80" s="674">
        <f>IF($C$62&lt;3,LOOKUP($C$41,'Diet chart'!$B$5:$M$5,'Diet chart'!$B70:$M70),LOOKUP($C$41,'Diet chart'!$B$5:$M$5,'Diet chart'!$B71:$M71))</f>
        <v>4.5</v>
      </c>
      <c r="F80" s="494"/>
      <c r="G80" s="18"/>
    </row>
    <row r="81" spans="1:10" s="2" customFormat="1">
      <c r="B81" s="586"/>
      <c r="C81" s="44"/>
      <c r="D81" s="14"/>
      <c r="G81" s="18"/>
    </row>
    <row r="82" spans="1:10" s="2" customFormat="1">
      <c r="B82" s="482" t="s">
        <v>409</v>
      </c>
      <c r="C82" s="44"/>
      <c r="D82" s="14"/>
      <c r="G82" s="18"/>
    </row>
    <row r="83" spans="1:10" s="2" customFormat="1">
      <c r="B83" s="291" t="s">
        <v>375</v>
      </c>
      <c r="C83" s="269"/>
      <c r="D83" s="14"/>
      <c r="E83" s="343"/>
      <c r="G83" s="18"/>
    </row>
    <row r="84" spans="1:10">
      <c r="B84" s="3"/>
      <c r="C84" s="262"/>
      <c r="F84" s="2"/>
      <c r="G84" s="18"/>
      <c r="H84" s="2"/>
      <c r="I84" s="2"/>
      <c r="J84" s="2"/>
    </row>
    <row r="85" spans="1:10">
      <c r="A85" s="262">
        <v>1</v>
      </c>
      <c r="B85" s="291" t="s">
        <v>394</v>
      </c>
      <c r="C85" s="282">
        <f>C62</f>
        <v>3</v>
      </c>
      <c r="D85" s="178"/>
      <c r="F85" s="2"/>
      <c r="G85" s="18"/>
      <c r="H85" s="2"/>
      <c r="I85" s="2"/>
      <c r="J85" s="2"/>
    </row>
    <row r="86" spans="1:10" ht="45">
      <c r="B86" s="1" t="s">
        <v>378</v>
      </c>
      <c r="C86" s="1" t="s">
        <v>376</v>
      </c>
      <c r="D86" s="178">
        <v>1</v>
      </c>
      <c r="F86" s="2"/>
      <c r="G86" s="18"/>
      <c r="H86" s="2"/>
      <c r="I86" s="2"/>
      <c r="J86" s="2"/>
    </row>
    <row r="87" spans="1:10">
      <c r="C87" s="1" t="s">
        <v>377</v>
      </c>
      <c r="D87" s="178">
        <v>2</v>
      </c>
    </row>
    <row r="88" spans="1:10">
      <c r="C88" s="262" t="s">
        <v>148</v>
      </c>
      <c r="D88" s="178">
        <v>3</v>
      </c>
    </row>
    <row r="89" spans="1:10" ht="26.25">
      <c r="A89" s="262">
        <v>2</v>
      </c>
      <c r="B89" s="292" t="s">
        <v>380</v>
      </c>
      <c r="C89" s="262"/>
    </row>
    <row r="90" spans="1:10">
      <c r="C90" s="262"/>
      <c r="D90" s="293" t="s">
        <v>437</v>
      </c>
    </row>
    <row r="91" spans="1:10">
      <c r="C91" s="179" t="s">
        <v>381</v>
      </c>
      <c r="D91" s="294"/>
      <c r="E91" s="179"/>
    </row>
    <row r="92" spans="1:10">
      <c r="C92" s="179" t="s">
        <v>382</v>
      </c>
      <c r="D92" s="8" t="s">
        <v>341</v>
      </c>
      <c r="E92" s="179"/>
    </row>
    <row r="93" spans="1:10">
      <c r="C93" s="179"/>
    </row>
    <row r="94" spans="1:10">
      <c r="A94" s="262">
        <v>3</v>
      </c>
      <c r="B94" s="287" t="s">
        <v>379</v>
      </c>
      <c r="C94" s="262"/>
    </row>
    <row r="95" spans="1:10">
      <c r="B95" s="1"/>
      <c r="C95" s="3"/>
      <c r="D95" s="293" t="s">
        <v>437</v>
      </c>
    </row>
    <row r="96" spans="1:10">
      <c r="C96" s="57" t="s">
        <v>244</v>
      </c>
      <c r="D96" s="8"/>
      <c r="E96" s="179"/>
    </row>
    <row r="97" spans="1:7">
      <c r="C97" s="57" t="s">
        <v>585</v>
      </c>
      <c r="D97" s="8"/>
      <c r="E97" s="179"/>
    </row>
    <row r="98" spans="1:7">
      <c r="C98" s="16" t="s">
        <v>155</v>
      </c>
      <c r="D98" s="8"/>
      <c r="E98" s="179"/>
    </row>
    <row r="99" spans="1:7">
      <c r="C99" s="57" t="s">
        <v>183</v>
      </c>
      <c r="D99" s="8"/>
      <c r="E99" s="179"/>
    </row>
    <row r="100" spans="1:7">
      <c r="C100" s="57" t="s">
        <v>167</v>
      </c>
      <c r="D100" s="8"/>
      <c r="E100" s="179"/>
    </row>
    <row r="101" spans="1:7">
      <c r="B101" s="3"/>
      <c r="C101" s="57" t="s">
        <v>484</v>
      </c>
      <c r="D101" s="8" t="s">
        <v>341</v>
      </c>
      <c r="E101" s="179"/>
    </row>
    <row r="102" spans="1:7">
      <c r="B102" s="3"/>
      <c r="C102" s="179"/>
      <c r="D102" s="8"/>
      <c r="E102" s="179"/>
    </row>
    <row r="103" spans="1:7" ht="48.75" customHeight="1">
      <c r="A103" s="262">
        <v>4</v>
      </c>
      <c r="B103" s="281" t="s">
        <v>386</v>
      </c>
      <c r="C103" s="262"/>
      <c r="D103" s="293" t="s">
        <v>437</v>
      </c>
      <c r="G103" s="1"/>
    </row>
    <row r="104" spans="1:7">
      <c r="C104" s="179" t="s">
        <v>387</v>
      </c>
      <c r="D104" s="8"/>
      <c r="G104" s="288"/>
    </row>
    <row r="105" spans="1:7">
      <c r="C105" s="179" t="s">
        <v>388</v>
      </c>
      <c r="D105" s="8" t="s">
        <v>341</v>
      </c>
      <c r="G105" s="288"/>
    </row>
    <row r="106" spans="1:7">
      <c r="C106" s="179" t="s">
        <v>389</v>
      </c>
      <c r="D106" s="8"/>
      <c r="G106" s="288"/>
    </row>
    <row r="107" spans="1:7">
      <c r="C107" s="3"/>
      <c r="D107" s="295"/>
    </row>
    <row r="108" spans="1:7">
      <c r="C108" s="3"/>
      <c r="D108" s="295"/>
    </row>
    <row r="109" spans="1:7">
      <c r="A109" s="262">
        <v>5</v>
      </c>
      <c r="B109" s="287" t="s">
        <v>392</v>
      </c>
      <c r="C109" s="262"/>
      <c r="D109" s="293" t="s">
        <v>437</v>
      </c>
    </row>
    <row r="110" spans="1:7" ht="30">
      <c r="B110" s="1" t="s">
        <v>395</v>
      </c>
      <c r="C110" s="401" t="s">
        <v>128</v>
      </c>
      <c r="D110" s="296"/>
    </row>
    <row r="111" spans="1:7">
      <c r="C111" s="1" t="s">
        <v>340</v>
      </c>
      <c r="D111" s="8" t="s">
        <v>341</v>
      </c>
      <c r="E111" s="179"/>
    </row>
    <row r="112" spans="1:7">
      <c r="C112" s="1" t="s">
        <v>339</v>
      </c>
      <c r="D112" s="8"/>
      <c r="E112" s="179"/>
    </row>
    <row r="113" spans="1:20">
      <c r="C113" s="1" t="s">
        <v>131</v>
      </c>
      <c r="D113" s="8"/>
      <c r="E113" s="179"/>
    </row>
    <row r="114" spans="1:20">
      <c r="C114" s="1" t="s">
        <v>423</v>
      </c>
      <c r="D114" s="8"/>
      <c r="E114" s="179"/>
    </row>
    <row r="115" spans="1:20">
      <c r="C115" s="262"/>
      <c r="D115" s="8"/>
      <c r="E115" s="179"/>
    </row>
    <row r="116" spans="1:20" s="2" customFormat="1">
      <c r="D116" s="43" t="s">
        <v>438</v>
      </c>
      <c r="E116" s="297"/>
      <c r="G116" s="18"/>
      <c r="T116" s="262"/>
    </row>
    <row r="117" spans="1:20" s="2" customFormat="1">
      <c r="D117" s="43" t="s">
        <v>680</v>
      </c>
      <c r="E117" s="564" t="s">
        <v>679</v>
      </c>
      <c r="F117" s="44" t="s">
        <v>680</v>
      </c>
      <c r="G117" s="18"/>
      <c r="T117" s="262"/>
    </row>
    <row r="118" spans="1:20" ht="60">
      <c r="A118" s="262">
        <v>6</v>
      </c>
      <c r="B118" s="284" t="s">
        <v>397</v>
      </c>
      <c r="C118" s="262"/>
      <c r="D118" s="587"/>
      <c r="E118" s="572">
        <f>F118</f>
        <v>21</v>
      </c>
      <c r="F118" s="4">
        <v>21</v>
      </c>
    </row>
    <row r="119" spans="1:20">
      <c r="B119" s="1"/>
      <c r="C119" s="262"/>
      <c r="F119" s="588" t="s">
        <v>706</v>
      </c>
    </row>
    <row r="120" spans="1:20">
      <c r="B120" s="3"/>
      <c r="C120" s="262"/>
    </row>
    <row r="121" spans="1:20">
      <c r="A121" s="262">
        <v>7</v>
      </c>
      <c r="B121" s="3" t="s">
        <v>411</v>
      </c>
      <c r="C121" s="262"/>
    </row>
    <row r="122" spans="1:20">
      <c r="C122" s="262"/>
      <c r="H122" s="3" t="s">
        <v>58</v>
      </c>
      <c r="I122" s="262" t="s">
        <v>682</v>
      </c>
      <c r="J122" s="262" t="s">
        <v>685</v>
      </c>
      <c r="K122" s="262" t="s">
        <v>686</v>
      </c>
      <c r="L122" s="262" t="s">
        <v>687</v>
      </c>
      <c r="M122" s="262" t="s">
        <v>688</v>
      </c>
    </row>
    <row r="123" spans="1:20">
      <c r="C123" s="262"/>
      <c r="D123" s="589" t="s">
        <v>707</v>
      </c>
      <c r="I123" s="571">
        <f>E118-E127</f>
        <v>17</v>
      </c>
      <c r="J123" s="573">
        <f>I123-E126</f>
        <v>11</v>
      </c>
      <c r="K123" s="573">
        <f>J123-E128</f>
        <v>7</v>
      </c>
      <c r="L123" s="262">
        <f>K123-E129</f>
        <v>0</v>
      </c>
      <c r="M123" s="262">
        <f>L123-E130</f>
        <v>0</v>
      </c>
    </row>
    <row r="124" spans="1:20">
      <c r="C124" s="262"/>
      <c r="D124" s="43" t="s">
        <v>680</v>
      </c>
      <c r="E124" s="564" t="s">
        <v>679</v>
      </c>
      <c r="H124" s="262" t="s">
        <v>683</v>
      </c>
      <c r="I124" s="12">
        <f>(E127-D127)/E118</f>
        <v>0</v>
      </c>
    </row>
    <row r="125" spans="1:20">
      <c r="C125" s="262"/>
      <c r="D125" s="293"/>
      <c r="E125" s="3" t="s">
        <v>58</v>
      </c>
      <c r="F125" s="3" t="s">
        <v>116</v>
      </c>
      <c r="G125" s="565" t="s">
        <v>92</v>
      </c>
      <c r="H125" s="262" t="s">
        <v>684</v>
      </c>
      <c r="I125" s="574">
        <f>1-I124</f>
        <v>1</v>
      </c>
      <c r="J125" s="262">
        <f>I125*(E118-D127)</f>
        <v>17</v>
      </c>
    </row>
    <row r="126" spans="1:20">
      <c r="B126" s="100" t="s">
        <v>681</v>
      </c>
      <c r="C126" s="262"/>
      <c r="D126" s="4">
        <v>6</v>
      </c>
      <c r="E126" s="569">
        <f>IF(D127&gt;=E127,D126,(IF(D126=0,0,IF(D126&gt;$I$123,$I$123,D126*I125))))</f>
        <v>6</v>
      </c>
      <c r="F126" s="569">
        <f>IF(D127&gt;=F127,D126,(IF(D126=0,0,IF(D126&gt;$I$127,$I$127,D126*I129))))</f>
        <v>6</v>
      </c>
      <c r="G126" s="569">
        <f>IF(D127&gt;=G127,D126,(IF(D126=0,0,IF(D126&gt;$I$131,$I$131,D126*I133))))</f>
        <v>6</v>
      </c>
      <c r="H126" s="3" t="s">
        <v>116</v>
      </c>
      <c r="I126" s="262" t="s">
        <v>682</v>
      </c>
      <c r="J126" s="262" t="s">
        <v>685</v>
      </c>
      <c r="K126" s="262" t="s">
        <v>686</v>
      </c>
      <c r="L126" s="262" t="s">
        <v>687</v>
      </c>
      <c r="M126" s="262" t="s">
        <v>688</v>
      </c>
    </row>
    <row r="127" spans="1:20">
      <c r="B127" s="389" t="s">
        <v>85</v>
      </c>
      <c r="C127" s="346"/>
      <c r="D127" s="4">
        <v>4</v>
      </c>
      <c r="E127" s="570">
        <f>IF(D127&gt;'Basic diet cal'!E96,D127,'Basic diet cal'!E96)</f>
        <v>4</v>
      </c>
      <c r="F127" s="570">
        <f>IF(D127&gt;'Basic diet cal'!F96,D127,'Basic diet cal'!F96)</f>
        <v>4</v>
      </c>
      <c r="G127" s="570">
        <f>IF(D127&gt;'Basic diet cal'!G96,D127,'Basic diet cal'!G96)</f>
        <v>4</v>
      </c>
      <c r="I127" s="567">
        <f>E118-F127</f>
        <v>17</v>
      </c>
      <c r="J127" s="568">
        <f>I127-F126</f>
        <v>11</v>
      </c>
      <c r="K127" s="568">
        <f>J127-F128</f>
        <v>7</v>
      </c>
      <c r="L127" s="568">
        <f>K127-F129</f>
        <v>0</v>
      </c>
      <c r="M127" s="568">
        <f>L127-F130</f>
        <v>0</v>
      </c>
    </row>
    <row r="128" spans="1:20">
      <c r="B128" s="57" t="s">
        <v>88</v>
      </c>
      <c r="C128" s="262"/>
      <c r="D128" s="8">
        <v>4</v>
      </c>
      <c r="E128" s="569">
        <f>IF(D127&gt;=E127,D128,IF(D128=0,0,IF(D128&gt;$J$123,$J$123,D128*I125)))</f>
        <v>4</v>
      </c>
      <c r="F128" s="569">
        <f>IF(D127&gt;=F127,D128,IF(D128=0,0,IF(D128&gt;$J$127,$J$127,D128*I129)))</f>
        <v>4</v>
      </c>
      <c r="G128" s="569">
        <f>IF(D127&gt;=G127,D128,IF(D128=0,0,IF(D128&gt;$J$131,$J$131,D128*I133)))</f>
        <v>4</v>
      </c>
      <c r="H128" s="262" t="s">
        <v>683</v>
      </c>
      <c r="I128" s="12">
        <f>(F127-D127)/E118</f>
        <v>0</v>
      </c>
    </row>
    <row r="129" spans="1:13">
      <c r="B129" s="57" t="s">
        <v>398</v>
      </c>
      <c r="C129" s="262"/>
      <c r="D129" s="676">
        <v>7</v>
      </c>
      <c r="E129" s="569">
        <f>IF(D127&gt;=E127,D129,IF(D129=0,0,IF(D129&gt;$K$123,$K$123,D129*I125)))</f>
        <v>7</v>
      </c>
      <c r="F129" s="569">
        <f>IF(D127&gt;=F127,D129,IF(D129=0,0,IF(D129&gt;$K$127,$K$127,D129*I129)))</f>
        <v>7</v>
      </c>
      <c r="G129" s="569">
        <f>IF(D127&gt;=G127,D129,IF(D129=0,0,IF(D129&gt;$K$131,$K$131,D129*I133)))</f>
        <v>7</v>
      </c>
      <c r="H129" s="262" t="s">
        <v>684</v>
      </c>
      <c r="I129" s="12">
        <f>1-I128</f>
        <v>1</v>
      </c>
    </row>
    <row r="130" spans="1:13">
      <c r="B130" s="16" t="s">
        <v>102</v>
      </c>
      <c r="C130" s="262"/>
      <c r="D130" s="8">
        <v>0</v>
      </c>
      <c r="E130" s="569">
        <f>IF(D127&gt;=E127,D130,IF(D130=0,0,IF(D130&gt;$L$123,$L$123,D130*I125)))</f>
        <v>0</v>
      </c>
      <c r="F130" s="569">
        <f>IF(D127&gt;=F127,D130,IF(D130=0,0,IF(D130&gt;$L$127,$L$127,D130*I129)))</f>
        <v>0</v>
      </c>
      <c r="G130" s="569">
        <f>IF(D127&gt;=G127,D130,IF(D130=0,0,IF(D130&gt;$L$131,$L$131,D130*I133)))</f>
        <v>0</v>
      </c>
      <c r="H130" s="3" t="s">
        <v>92</v>
      </c>
      <c r="I130" s="262" t="s">
        <v>682</v>
      </c>
      <c r="J130" s="262" t="s">
        <v>685</v>
      </c>
      <c r="K130" s="262" t="s">
        <v>686</v>
      </c>
      <c r="L130" s="262" t="s">
        <v>687</v>
      </c>
      <c r="M130" s="262" t="s">
        <v>688</v>
      </c>
    </row>
    <row r="131" spans="1:13">
      <c r="B131" s="16" t="s">
        <v>87</v>
      </c>
      <c r="C131" s="262"/>
      <c r="D131" s="8">
        <v>0</v>
      </c>
      <c r="E131" s="569">
        <f>IF(D127&gt;=E127,D131,IF(D131=0,0,IF(D131&gt;$M$123,$M$123,D131*I133)))</f>
        <v>0</v>
      </c>
      <c r="F131" s="569">
        <f>IF(D127&gt;=F127,D131,IF(D131=0,0,IF(D131&gt;$M$127,$M$127,D131*I133)))</f>
        <v>0</v>
      </c>
      <c r="G131" s="569">
        <f>IF(D127&gt;=G127,D131,IF(D131=0,0,IF(D131&gt;$M$131,$M$131,D131*I133)))</f>
        <v>0</v>
      </c>
      <c r="I131" s="567">
        <f>E118-G127</f>
        <v>17</v>
      </c>
      <c r="J131" s="568">
        <f>I131-G126</f>
        <v>11</v>
      </c>
      <c r="K131" s="568">
        <f>J131-G128</f>
        <v>7</v>
      </c>
      <c r="L131" s="568">
        <f>K131-G129</f>
        <v>0</v>
      </c>
      <c r="M131" s="568">
        <f>L131-G130</f>
        <v>0</v>
      </c>
    </row>
    <row r="132" spans="1:13">
      <c r="B132" s="95"/>
      <c r="D132" s="262">
        <f>SUM(D126:D131)</f>
        <v>21</v>
      </c>
      <c r="E132" s="573">
        <f>SUM(E126:E131)</f>
        <v>21</v>
      </c>
      <c r="F132" s="387">
        <f t="shared" ref="F132:G132" si="0">SUM(F126:F131)</f>
        <v>21</v>
      </c>
      <c r="G132" s="387">
        <f t="shared" si="0"/>
        <v>21</v>
      </c>
      <c r="H132" s="262" t="s">
        <v>683</v>
      </c>
      <c r="I132" s="12">
        <f>(G127-D127)/E118</f>
        <v>0</v>
      </c>
    </row>
    <row r="133" spans="1:13">
      <c r="B133" s="95"/>
      <c r="E133" s="573"/>
      <c r="F133" s="573"/>
      <c r="G133" s="573"/>
      <c r="H133" s="262" t="s">
        <v>684</v>
      </c>
      <c r="I133" s="12">
        <f>1-I132</f>
        <v>1</v>
      </c>
    </row>
    <row r="134" spans="1:13">
      <c r="A134" s="262">
        <v>8</v>
      </c>
      <c r="B134" s="106" t="s">
        <v>439</v>
      </c>
      <c r="C134" s="240"/>
    </row>
    <row r="135" spans="1:13">
      <c r="B135" s="57" t="s">
        <v>179</v>
      </c>
      <c r="D135" s="293" t="s">
        <v>440</v>
      </c>
    </row>
    <row r="136" spans="1:13">
      <c r="B136" s="389" t="s">
        <v>180</v>
      </c>
      <c r="C136" s="347"/>
      <c r="D136" s="687">
        <f t="shared" ref="D136:D141" si="1">IF(C136="yes", 100%,0)</f>
        <v>0</v>
      </c>
    </row>
    <row r="137" spans="1:13">
      <c r="B137" s="57" t="s">
        <v>181</v>
      </c>
      <c r="D137" s="687">
        <f t="shared" si="1"/>
        <v>0</v>
      </c>
    </row>
    <row r="138" spans="1:13">
      <c r="B138" s="57" t="s">
        <v>182</v>
      </c>
      <c r="D138" s="687">
        <f t="shared" si="1"/>
        <v>0</v>
      </c>
    </row>
    <row r="139" spans="1:13">
      <c r="B139" s="57" t="s">
        <v>101</v>
      </c>
      <c r="D139" s="687">
        <f t="shared" si="1"/>
        <v>0</v>
      </c>
      <c r="E139" s="1"/>
      <c r="F139" s="1"/>
    </row>
    <row r="140" spans="1:13">
      <c r="B140" s="57" t="s">
        <v>417</v>
      </c>
      <c r="D140" s="687">
        <f t="shared" si="1"/>
        <v>0</v>
      </c>
      <c r="E140" s="1"/>
      <c r="F140" s="1"/>
    </row>
    <row r="141" spans="1:13">
      <c r="B141" s="57" t="s">
        <v>416</v>
      </c>
      <c r="D141" s="687">
        <f t="shared" si="1"/>
        <v>0</v>
      </c>
      <c r="E141" s="1"/>
      <c r="F141" s="1"/>
    </row>
    <row r="142" spans="1:13">
      <c r="B142" s="57"/>
      <c r="C142" s="20"/>
      <c r="E142" s="1"/>
      <c r="F142" s="1"/>
    </row>
    <row r="143" spans="1:13" ht="75">
      <c r="A143" s="262">
        <v>9</v>
      </c>
      <c r="B143" s="308" t="s">
        <v>418</v>
      </c>
      <c r="C143" s="240"/>
      <c r="E143" s="1" t="s">
        <v>442</v>
      </c>
      <c r="F143" s="305" t="s">
        <v>419</v>
      </c>
    </row>
    <row r="144" spans="1:13">
      <c r="B144" s="97" t="s">
        <v>194</v>
      </c>
      <c r="C144" s="92"/>
      <c r="E144" s="1"/>
      <c r="F144" s="1"/>
    </row>
    <row r="145" spans="1:7">
      <c r="B145" s="307"/>
      <c r="C145" s="309"/>
      <c r="E145" s="1"/>
      <c r="F145" s="1"/>
    </row>
    <row r="146" spans="1:7">
      <c r="B146" s="307"/>
      <c r="C146" s="309"/>
      <c r="E146" s="1"/>
      <c r="F146" s="1"/>
    </row>
    <row r="147" spans="1:7">
      <c r="B147" s="342"/>
      <c r="D147" s="293" t="s">
        <v>437</v>
      </c>
      <c r="E147" s="1"/>
      <c r="F147" s="1"/>
    </row>
    <row r="148" spans="1:7">
      <c r="B148" s="14" t="s">
        <v>701</v>
      </c>
      <c r="D148" s="691"/>
      <c r="E148" s="1"/>
      <c r="F148" s="1"/>
    </row>
    <row r="149" spans="1:7">
      <c r="B149" s="14" t="s">
        <v>702</v>
      </c>
      <c r="D149" s="690"/>
      <c r="E149" s="1"/>
      <c r="F149" s="1"/>
    </row>
    <row r="150" spans="1:7">
      <c r="B150" s="14" t="s">
        <v>703</v>
      </c>
      <c r="D150" s="690"/>
      <c r="E150" s="1"/>
      <c r="F150" s="1"/>
    </row>
    <row r="151" spans="1:7">
      <c r="B151" s="262" t="s">
        <v>704</v>
      </c>
      <c r="D151" s="690"/>
      <c r="E151" s="1"/>
      <c r="F151" s="1"/>
    </row>
    <row r="152" spans="1:7">
      <c r="A152" s="262" t="s">
        <v>204</v>
      </c>
      <c r="B152" s="262" t="s">
        <v>705</v>
      </c>
      <c r="D152" s="8"/>
      <c r="E152" s="1"/>
      <c r="F152" s="1"/>
    </row>
    <row r="153" spans="1:7" s="332" customFormat="1">
      <c r="B153" s="333"/>
      <c r="C153" s="334"/>
      <c r="D153" s="333"/>
      <c r="E153" s="333"/>
      <c r="F153" s="333"/>
      <c r="G153" s="335"/>
    </row>
    <row r="154" spans="1:7" ht="31.5" hidden="1">
      <c r="B154" s="353" t="s">
        <v>452</v>
      </c>
    </row>
    <row r="155" spans="1:7" s="2" customFormat="1" ht="15.75" hidden="1">
      <c r="B155" s="497"/>
      <c r="C155" s="269"/>
      <c r="D155" s="14"/>
      <c r="G155" s="18"/>
    </row>
    <row r="156" spans="1:7" ht="24.75" hidden="1">
      <c r="B156" s="44" t="s">
        <v>350</v>
      </c>
      <c r="C156" s="269" t="s">
        <v>534</v>
      </c>
      <c r="D156" s="14"/>
      <c r="E156" s="2"/>
      <c r="F156" s="2"/>
    </row>
    <row r="157" spans="1:7" hidden="1">
      <c r="B157" s="2" t="s">
        <v>2</v>
      </c>
      <c r="C157" s="2"/>
      <c r="D157" s="663">
        <f>C68*'Basic diet cal'!$E$34*('Basic diet cal'!$E$22+'Basic diet cal'!$F$22)</f>
        <v>0</v>
      </c>
      <c r="E157" s="663">
        <f>D68*'Basic diet cal'!$E$34*('Basic diet cal'!$E$22+'Basic diet cal'!$F$22)</f>
        <v>0</v>
      </c>
      <c r="F157" s="663">
        <f>E68*'Basic diet cal'!$E$34*('Basic diet cal'!$E$22+'Basic diet cal'!$F$22)</f>
        <v>0</v>
      </c>
    </row>
    <row r="158" spans="1:7" hidden="1">
      <c r="B158" s="2" t="s">
        <v>79</v>
      </c>
      <c r="C158" s="269"/>
      <c r="D158" s="663">
        <f>C68*'Basic diet cal'!$E$35*('Basic diet cal'!$E$22+'Basic diet cal'!$F$22)</f>
        <v>8</v>
      </c>
      <c r="E158" s="663">
        <f>D68*'Basic diet cal'!$E$35*('Basic diet cal'!$E$22+'Basic diet cal'!$F$22)</f>
        <v>7</v>
      </c>
      <c r="F158" s="663">
        <f>E68*'Basic diet cal'!$E$35*('Basic diet cal'!$E$22+'Basic diet cal'!$F$22)</f>
        <v>6</v>
      </c>
    </row>
    <row r="159" spans="1:7" hidden="1">
      <c r="B159" s="2" t="s">
        <v>351</v>
      </c>
      <c r="C159" s="269"/>
      <c r="D159" s="663">
        <f>C68*'Basic diet cal'!$D$22</f>
        <v>0</v>
      </c>
      <c r="E159" s="663">
        <f>D68*'Basic diet cal'!$D$22</f>
        <v>0</v>
      </c>
      <c r="F159" s="663">
        <f>E68*'Basic diet cal'!$D$22</f>
        <v>0</v>
      </c>
    </row>
    <row r="160" spans="1:7" hidden="1">
      <c r="B160" s="44" t="s">
        <v>352</v>
      </c>
      <c r="C160" s="269"/>
      <c r="D160" s="664"/>
      <c r="E160" s="665"/>
      <c r="F160" s="665"/>
    </row>
    <row r="161" spans="2:6" ht="26.25" hidden="1">
      <c r="B161" s="2" t="s">
        <v>470</v>
      </c>
      <c r="C161" s="269" t="s">
        <v>532</v>
      </c>
      <c r="D161" s="664">
        <f>C71</f>
        <v>3</v>
      </c>
      <c r="E161" s="664">
        <f>D71</f>
        <v>2</v>
      </c>
      <c r="F161" s="664">
        <f>E71</f>
        <v>2</v>
      </c>
    </row>
    <row r="162" spans="2:6" hidden="1">
      <c r="B162" s="576" t="s">
        <v>692</v>
      </c>
      <c r="C162" s="577"/>
      <c r="D162" s="666"/>
      <c r="E162" s="666"/>
      <c r="F162" s="666"/>
    </row>
    <row r="163" spans="2:6" hidden="1">
      <c r="B163" s="578" t="s">
        <v>693</v>
      </c>
      <c r="C163" s="579"/>
      <c r="D163" s="667">
        <f t="shared" ref="D163:F168" si="2">E126</f>
        <v>6</v>
      </c>
      <c r="E163" s="667">
        <f t="shared" si="2"/>
        <v>6</v>
      </c>
      <c r="F163" s="667">
        <f t="shared" si="2"/>
        <v>6</v>
      </c>
    </row>
    <row r="164" spans="2:6" hidden="1">
      <c r="B164" s="578" t="s">
        <v>90</v>
      </c>
      <c r="C164" s="579"/>
      <c r="D164" s="667">
        <f t="shared" si="2"/>
        <v>4</v>
      </c>
      <c r="E164" s="667">
        <f t="shared" si="2"/>
        <v>4</v>
      </c>
      <c r="F164" s="667">
        <f t="shared" si="2"/>
        <v>4</v>
      </c>
    </row>
    <row r="165" spans="2:6" hidden="1">
      <c r="B165" s="578" t="s">
        <v>694</v>
      </c>
      <c r="C165" s="579"/>
      <c r="D165" s="667">
        <f t="shared" si="2"/>
        <v>4</v>
      </c>
      <c r="E165" s="667">
        <f t="shared" si="2"/>
        <v>4</v>
      </c>
      <c r="F165" s="667">
        <f t="shared" si="2"/>
        <v>4</v>
      </c>
    </row>
    <row r="166" spans="2:6" hidden="1">
      <c r="B166" s="578" t="s">
        <v>695</v>
      </c>
      <c r="C166" s="579"/>
      <c r="D166" s="667">
        <f t="shared" si="2"/>
        <v>7</v>
      </c>
      <c r="E166" s="667">
        <f t="shared" si="2"/>
        <v>7</v>
      </c>
      <c r="F166" s="667">
        <f t="shared" si="2"/>
        <v>7</v>
      </c>
    </row>
    <row r="167" spans="2:6" hidden="1">
      <c r="B167" s="578" t="s">
        <v>696</v>
      </c>
      <c r="C167" s="579"/>
      <c r="D167" s="667">
        <f t="shared" si="2"/>
        <v>0</v>
      </c>
      <c r="E167" s="667">
        <f t="shared" si="2"/>
        <v>0</v>
      </c>
      <c r="F167" s="667">
        <f t="shared" si="2"/>
        <v>0</v>
      </c>
    </row>
    <row r="168" spans="2:6" hidden="1">
      <c r="B168" s="578" t="s">
        <v>697</v>
      </c>
      <c r="C168" s="579"/>
      <c r="D168" s="667">
        <f t="shared" si="2"/>
        <v>0</v>
      </c>
      <c r="E168" s="667">
        <f t="shared" si="2"/>
        <v>0</v>
      </c>
      <c r="F168" s="667">
        <f t="shared" si="2"/>
        <v>0</v>
      </c>
    </row>
    <row r="169" spans="2:6" hidden="1">
      <c r="B169" s="578" t="s">
        <v>556</v>
      </c>
      <c r="C169" s="579"/>
      <c r="D169" s="668">
        <f>C75</f>
        <v>0</v>
      </c>
      <c r="E169" s="668">
        <f>D75</f>
        <v>0</v>
      </c>
      <c r="F169" s="668">
        <f>E75</f>
        <v>0</v>
      </c>
    </row>
    <row r="170" spans="2:6" hidden="1">
      <c r="B170" s="580" t="s">
        <v>121</v>
      </c>
      <c r="C170" s="579"/>
      <c r="D170" s="669">
        <f>C72</f>
        <v>3</v>
      </c>
      <c r="E170" s="669">
        <f>D72</f>
        <v>3</v>
      </c>
      <c r="F170" s="669">
        <f>E72</f>
        <v>2</v>
      </c>
    </row>
    <row r="171" spans="2:6" hidden="1">
      <c r="B171" s="2" t="s">
        <v>425</v>
      </c>
      <c r="C171" s="493" t="s">
        <v>156</v>
      </c>
      <c r="D171" s="664">
        <f>C74</f>
        <v>0</v>
      </c>
      <c r="E171" s="664">
        <f>D74</f>
        <v>7</v>
      </c>
      <c r="F171" s="664">
        <f>E74</f>
        <v>7</v>
      </c>
    </row>
    <row r="172" spans="2:6" hidden="1">
      <c r="B172" s="44" t="s">
        <v>9</v>
      </c>
      <c r="C172" s="494" t="s">
        <v>533</v>
      </c>
      <c r="D172" s="670">
        <f t="shared" ref="D172:F176" si="3">C76</f>
        <v>0</v>
      </c>
      <c r="E172" s="670">
        <f t="shared" si="3"/>
        <v>0</v>
      </c>
      <c r="F172" s="670">
        <f t="shared" si="3"/>
        <v>0.8</v>
      </c>
    </row>
    <row r="173" spans="2:6" hidden="1">
      <c r="B173" s="44" t="s">
        <v>338</v>
      </c>
      <c r="C173" s="269" t="s">
        <v>536</v>
      </c>
      <c r="D173" s="664">
        <f t="shared" si="3"/>
        <v>2</v>
      </c>
      <c r="E173" s="664">
        <f t="shared" si="3"/>
        <v>3</v>
      </c>
      <c r="F173" s="664">
        <f t="shared" si="3"/>
        <v>2.5</v>
      </c>
    </row>
    <row r="174" spans="2:6" hidden="1">
      <c r="B174" s="44" t="s">
        <v>5</v>
      </c>
      <c r="C174" s="269" t="s">
        <v>156</v>
      </c>
      <c r="D174" s="664">
        <f t="shared" si="3"/>
        <v>4.5</v>
      </c>
      <c r="E174" s="664">
        <f t="shared" si="3"/>
        <v>3</v>
      </c>
      <c r="F174" s="664">
        <f t="shared" si="3"/>
        <v>4</v>
      </c>
    </row>
    <row r="175" spans="2:6" hidden="1">
      <c r="B175" s="44" t="s">
        <v>1</v>
      </c>
      <c r="C175" s="269" t="s">
        <v>537</v>
      </c>
      <c r="D175" s="664">
        <f t="shared" si="3"/>
        <v>1.5</v>
      </c>
      <c r="E175" s="664">
        <f t="shared" si="3"/>
        <v>2.5</v>
      </c>
      <c r="F175" s="664">
        <f t="shared" si="3"/>
        <v>4</v>
      </c>
    </row>
    <row r="176" spans="2:6" hidden="1">
      <c r="B176" s="44" t="s">
        <v>111</v>
      </c>
      <c r="C176" s="269" t="s">
        <v>535</v>
      </c>
      <c r="D176" s="664">
        <f t="shared" si="3"/>
        <v>6</v>
      </c>
      <c r="E176" s="664">
        <f t="shared" si="3"/>
        <v>6</v>
      </c>
      <c r="F176" s="664">
        <f t="shared" si="3"/>
        <v>4.5</v>
      </c>
    </row>
    <row r="177" spans="2:12" hidden="1">
      <c r="B177" s="44"/>
      <c r="C177" s="269"/>
      <c r="D177" s="493"/>
      <c r="E177" s="495"/>
      <c r="F177" s="495"/>
    </row>
    <row r="178" spans="2:12" hidden="1">
      <c r="B178" s="2"/>
      <c r="C178" s="269"/>
      <c r="D178" s="14"/>
      <c r="E178" s="2"/>
      <c r="F178" s="2"/>
    </row>
    <row r="179" spans="2:12" s="2" customFormat="1" hidden="1">
      <c r="C179" s="269"/>
      <c r="D179" s="14"/>
      <c r="G179" s="18"/>
    </row>
    <row r="180" spans="2:12" ht="15.75" hidden="1">
      <c r="B180" s="478" t="s">
        <v>499</v>
      </c>
      <c r="C180" s="262"/>
      <c r="D180" s="262"/>
      <c r="J180" s="461"/>
      <c r="K180" s="461"/>
      <c r="L180" s="461"/>
    </row>
    <row r="181" spans="2:12" ht="15.75" hidden="1">
      <c r="B181" s="484" t="s">
        <v>554</v>
      </c>
      <c r="C181" s="262"/>
      <c r="D181" s="262"/>
      <c r="J181" s="461"/>
      <c r="K181" s="461"/>
      <c r="L181" s="461"/>
    </row>
    <row r="182" spans="2:12" s="2" customFormat="1" ht="15.75" hidden="1">
      <c r="B182" s="483"/>
      <c r="G182" s="18"/>
      <c r="J182" s="461"/>
      <c r="K182" s="461"/>
      <c r="L182" s="461"/>
    </row>
    <row r="183" spans="2:12" s="2" customFormat="1" hidden="1">
      <c r="B183" s="44" t="s">
        <v>3</v>
      </c>
      <c r="C183" s="44" t="s">
        <v>541</v>
      </c>
      <c r="D183" s="4" t="s">
        <v>555</v>
      </c>
      <c r="G183" s="18"/>
      <c r="J183" s="461"/>
      <c r="K183" s="461"/>
      <c r="L183" s="461"/>
    </row>
    <row r="184" spans="2:12" s="2" customFormat="1" hidden="1">
      <c r="B184" s="4" t="s">
        <v>543</v>
      </c>
      <c r="C184" s="4" t="s">
        <v>542</v>
      </c>
      <c r="D184" s="4" t="s">
        <v>341</v>
      </c>
      <c r="G184" s="18"/>
      <c r="J184" s="461"/>
      <c r="K184" s="461"/>
      <c r="L184" s="461"/>
    </row>
    <row r="185" spans="2:12" s="2" customFormat="1" ht="15.75" hidden="1">
      <c r="B185" s="496" t="s">
        <v>544</v>
      </c>
      <c r="C185" s="4" t="s">
        <v>545</v>
      </c>
      <c r="D185" s="4"/>
      <c r="G185" s="18"/>
      <c r="J185" s="461"/>
      <c r="K185" s="461"/>
      <c r="L185" s="461"/>
    </row>
    <row r="186" spans="2:12" s="2" customFormat="1" hidden="1">
      <c r="B186" s="44" t="s">
        <v>552</v>
      </c>
      <c r="C186" s="44" t="s">
        <v>546</v>
      </c>
      <c r="G186" s="18"/>
      <c r="J186" s="461"/>
      <c r="K186" s="461"/>
      <c r="L186" s="461"/>
    </row>
    <row r="187" spans="2:12" s="2" customFormat="1" ht="15.75" hidden="1">
      <c r="B187" s="484" t="s">
        <v>6</v>
      </c>
      <c r="C187" s="4"/>
      <c r="D187" s="4"/>
      <c r="G187" s="18"/>
      <c r="J187" s="461"/>
      <c r="K187" s="461"/>
      <c r="L187" s="461"/>
    </row>
    <row r="188" spans="2:12" s="2" customFormat="1" ht="15.75" hidden="1">
      <c r="B188" s="496" t="s">
        <v>543</v>
      </c>
      <c r="C188" s="4" t="s">
        <v>547</v>
      </c>
      <c r="D188" s="4" t="s">
        <v>341</v>
      </c>
      <c r="G188" s="18"/>
      <c r="J188" s="461"/>
      <c r="K188" s="461"/>
      <c r="L188" s="461"/>
    </row>
    <row r="189" spans="2:12" s="2" customFormat="1" ht="15.75" hidden="1">
      <c r="B189" s="496" t="s">
        <v>544</v>
      </c>
      <c r="C189" s="4" t="s">
        <v>548</v>
      </c>
      <c r="D189" s="4"/>
      <c r="G189" s="18"/>
      <c r="J189" s="461"/>
      <c r="K189" s="461"/>
      <c r="L189" s="461"/>
    </row>
    <row r="190" spans="2:12" s="2" customFormat="1" ht="15.75" hidden="1">
      <c r="B190" s="484" t="s">
        <v>549</v>
      </c>
      <c r="G190" s="18"/>
      <c r="J190" s="461"/>
      <c r="K190" s="461"/>
      <c r="L190" s="461"/>
    </row>
    <row r="191" spans="2:12" s="2" customFormat="1" ht="15.75" hidden="1">
      <c r="B191" s="496" t="s">
        <v>543</v>
      </c>
      <c r="C191" s="4" t="s">
        <v>553</v>
      </c>
      <c r="D191" s="4" t="s">
        <v>341</v>
      </c>
      <c r="G191" s="18"/>
      <c r="J191" s="461"/>
      <c r="K191" s="461"/>
      <c r="L191" s="461"/>
    </row>
    <row r="192" spans="2:12" s="2" customFormat="1" ht="15.75" hidden="1">
      <c r="B192" s="496" t="s">
        <v>544</v>
      </c>
      <c r="C192" s="4" t="s">
        <v>548</v>
      </c>
      <c r="D192" s="4"/>
      <c r="G192" s="18"/>
      <c r="J192" s="461"/>
      <c r="K192" s="461"/>
      <c r="L192" s="461"/>
    </row>
    <row r="193" spans="2:12" s="2" customFormat="1" ht="15.75" hidden="1">
      <c r="B193" s="484" t="s">
        <v>1</v>
      </c>
      <c r="C193" s="4" t="s">
        <v>547</v>
      </c>
      <c r="D193" s="4"/>
      <c r="G193" s="18"/>
      <c r="J193" s="461"/>
      <c r="K193" s="461"/>
      <c r="L193" s="461"/>
    </row>
    <row r="194" spans="2:12" s="2" customFormat="1" ht="15.75" hidden="1">
      <c r="B194" s="484" t="s">
        <v>9</v>
      </c>
      <c r="C194" s="4" t="s">
        <v>502</v>
      </c>
      <c r="D194" s="4"/>
      <c r="G194" s="18"/>
      <c r="J194" s="461"/>
      <c r="K194" s="461"/>
      <c r="L194" s="461"/>
    </row>
    <row r="195" spans="2:12" s="2" customFormat="1" ht="15.75" hidden="1">
      <c r="B195" s="484" t="s">
        <v>550</v>
      </c>
      <c r="C195" s="4" t="s">
        <v>551</v>
      </c>
      <c r="D195" s="4"/>
      <c r="G195" s="18"/>
      <c r="J195" s="461"/>
      <c r="K195" s="461"/>
      <c r="L195" s="461"/>
    </row>
    <row r="196" spans="2:12" s="2" customFormat="1" ht="15.75" hidden="1">
      <c r="B196" s="483"/>
      <c r="G196" s="18"/>
      <c r="J196" s="461"/>
      <c r="K196" s="461"/>
      <c r="L196" s="461"/>
    </row>
    <row r="197" spans="2:12" s="2" customFormat="1" ht="15.75" hidden="1">
      <c r="B197" s="485" t="s">
        <v>557</v>
      </c>
      <c r="C197" s="486"/>
      <c r="D197" s="486"/>
      <c r="E197" s="486"/>
      <c r="F197" s="486"/>
      <c r="G197" s="18"/>
      <c r="J197" s="461"/>
      <c r="K197" s="461"/>
      <c r="L197" s="461"/>
    </row>
    <row r="198" spans="2:12" hidden="1">
      <c r="B198" s="487" t="s">
        <v>259</v>
      </c>
      <c r="C198" s="488"/>
      <c r="D198" s="489"/>
      <c r="E198" s="486"/>
      <c r="F198" s="486"/>
      <c r="J198" s="461"/>
      <c r="K198" s="461"/>
      <c r="L198" s="461"/>
    </row>
    <row r="199" spans="2:12" hidden="1">
      <c r="B199" s="490" t="s">
        <v>3</v>
      </c>
      <c r="C199" s="488"/>
      <c r="D199" s="671">
        <f>D159</f>
        <v>0</v>
      </c>
      <c r="E199" s="671">
        <f>E159</f>
        <v>0</v>
      </c>
      <c r="F199" s="671">
        <f>F159</f>
        <v>0</v>
      </c>
    </row>
    <row r="200" spans="2:12" hidden="1">
      <c r="B200" s="490" t="s">
        <v>539</v>
      </c>
      <c r="C200" s="488"/>
      <c r="D200" s="671">
        <f>IF($D$188="yes",D173/2,D173/3)</f>
        <v>1</v>
      </c>
      <c r="E200" s="671">
        <f t="shared" ref="E200:F200" si="4">IF($D$188="yes",E173/2,E173/3)</f>
        <v>1.5</v>
      </c>
      <c r="F200" s="671">
        <f t="shared" si="4"/>
        <v>1.25</v>
      </c>
    </row>
    <row r="201" spans="2:12" hidden="1">
      <c r="B201" s="490" t="s">
        <v>1</v>
      </c>
      <c r="C201" s="488"/>
      <c r="D201" s="671">
        <f>D175/2</f>
        <v>0.75</v>
      </c>
      <c r="E201" s="671">
        <f t="shared" ref="E201:F201" si="5">E175/2</f>
        <v>1.25</v>
      </c>
      <c r="F201" s="671">
        <f t="shared" si="5"/>
        <v>2</v>
      </c>
    </row>
    <row r="202" spans="2:12" hidden="1">
      <c r="B202" s="490" t="s">
        <v>501</v>
      </c>
      <c r="C202" s="488"/>
      <c r="D202" s="671">
        <f>IF($D$191="yes",0,D174/3)</f>
        <v>0</v>
      </c>
      <c r="E202" s="671">
        <f t="shared" ref="E202:F202" si="6">IF($D$191="yes",0,E174/3)</f>
        <v>0</v>
      </c>
      <c r="F202" s="671">
        <f t="shared" si="6"/>
        <v>0</v>
      </c>
    </row>
    <row r="203" spans="2:12" ht="30" hidden="1">
      <c r="B203" s="490" t="s">
        <v>43</v>
      </c>
      <c r="C203" s="488"/>
      <c r="D203" s="489" t="str">
        <f>D170&amp; "  "&amp;"per week"</f>
        <v>3  per week</v>
      </c>
      <c r="E203" s="489" t="str">
        <f>E170&amp; "  "&amp;"per week"</f>
        <v>3  per week</v>
      </c>
      <c r="F203" s="489" t="str">
        <f>F170&amp; "  "&amp;"per week" &amp; " or egg whites only"</f>
        <v>2  per week or egg whites only</v>
      </c>
    </row>
    <row r="204" spans="2:12" hidden="1">
      <c r="B204" s="487" t="s">
        <v>500</v>
      </c>
      <c r="C204" s="488"/>
      <c r="D204" s="489"/>
      <c r="E204" s="489"/>
      <c r="F204" s="489"/>
    </row>
    <row r="205" spans="2:12" hidden="1">
      <c r="B205" s="490" t="s">
        <v>2</v>
      </c>
      <c r="C205" s="488"/>
      <c r="D205" s="671">
        <f>IF($D$184="yes",D157/2,D157)</f>
        <v>0</v>
      </c>
      <c r="E205" s="671">
        <f>IF($D$184="yes",E157/2,E157)</f>
        <v>0</v>
      </c>
      <c r="F205" s="671">
        <f>IF($D$184="yes",F157/2,F157)</f>
        <v>0</v>
      </c>
    </row>
    <row r="206" spans="2:12" hidden="1">
      <c r="B206" s="490" t="s">
        <v>79</v>
      </c>
      <c r="C206" s="488"/>
      <c r="D206" s="671">
        <f>IF($D$184="yes",D158/2,0)</f>
        <v>4</v>
      </c>
      <c r="E206" s="671">
        <f>IF($D$184="yes",E158/2,0)</f>
        <v>3.5</v>
      </c>
      <c r="F206" s="671">
        <f>IF($D$184="yes",F158/2,0)</f>
        <v>3</v>
      </c>
    </row>
    <row r="207" spans="2:12" hidden="1">
      <c r="B207" s="490" t="s">
        <v>538</v>
      </c>
      <c r="C207" s="488"/>
      <c r="D207" s="671">
        <f>D161/2</f>
        <v>1.5</v>
      </c>
      <c r="E207" s="671">
        <f>E161/2</f>
        <v>1</v>
      </c>
      <c r="F207" s="671">
        <f>F161/2</f>
        <v>1</v>
      </c>
    </row>
    <row r="208" spans="2:12" hidden="1">
      <c r="B208" s="490" t="s">
        <v>501</v>
      </c>
      <c r="C208" s="488"/>
      <c r="D208" s="671">
        <f>IF($D$191="yes",D174/2,D174/3)</f>
        <v>2.25</v>
      </c>
      <c r="E208" s="671">
        <f>IF($D$191="yes",E174/2,E174/3)</f>
        <v>1.5</v>
      </c>
      <c r="F208" s="671">
        <f>IF($D$191="yes",F174/2,F174/3)</f>
        <v>2</v>
      </c>
    </row>
    <row r="209" spans="2:7" hidden="1">
      <c r="B209" s="490" t="s">
        <v>338</v>
      </c>
      <c r="C209" s="488"/>
      <c r="D209" s="671">
        <f>IF($D$188="yes",0,D173/3)</f>
        <v>0</v>
      </c>
      <c r="E209" s="671">
        <f>IF($D$188="yes",0,E173/3)</f>
        <v>0</v>
      </c>
      <c r="F209" s="671">
        <f>IF($D$188="yes",0,F173/3)</f>
        <v>0</v>
      </c>
    </row>
    <row r="210" spans="2:7" hidden="1">
      <c r="B210" s="487" t="s">
        <v>502</v>
      </c>
      <c r="C210" s="488"/>
      <c r="D210" s="671"/>
      <c r="E210" s="671"/>
      <c r="F210" s="671"/>
    </row>
    <row r="211" spans="2:7" hidden="1">
      <c r="B211" s="490" t="s">
        <v>9</v>
      </c>
      <c r="C211" s="488"/>
      <c r="D211" s="671">
        <f>D172</f>
        <v>0</v>
      </c>
      <c r="E211" s="671">
        <f>E172</f>
        <v>0</v>
      </c>
      <c r="F211" s="671">
        <f>F172</f>
        <v>0.8</v>
      </c>
    </row>
    <row r="212" spans="2:7" hidden="1">
      <c r="B212" s="490" t="s">
        <v>1</v>
      </c>
      <c r="C212" s="488"/>
      <c r="D212" s="671">
        <f>D201</f>
        <v>0.75</v>
      </c>
      <c r="E212" s="671">
        <f>E201</f>
        <v>1.25</v>
      </c>
      <c r="F212" s="671">
        <f>F201</f>
        <v>2</v>
      </c>
    </row>
    <row r="213" spans="2:7" hidden="1">
      <c r="B213" s="490" t="s">
        <v>540</v>
      </c>
      <c r="C213" s="488"/>
      <c r="D213" s="671">
        <f>IF($D$188="yes",D173/2,0)</f>
        <v>1</v>
      </c>
      <c r="E213" s="671">
        <f>IF($D$188="yes",E173/2,0)</f>
        <v>1.5</v>
      </c>
      <c r="F213" s="671">
        <f>IF($D$188="yes",F173/2,0)</f>
        <v>1.25</v>
      </c>
    </row>
    <row r="214" spans="2:7" hidden="1">
      <c r="B214" s="487" t="s">
        <v>503</v>
      </c>
      <c r="C214" s="488"/>
      <c r="D214" s="671"/>
      <c r="E214" s="671"/>
      <c r="F214" s="671"/>
    </row>
    <row r="215" spans="2:7" hidden="1">
      <c r="B215" s="490" t="s">
        <v>2</v>
      </c>
      <c r="C215" s="488"/>
      <c r="D215" s="671">
        <f>IF($D$184="yes",D157/2,0)</f>
        <v>0</v>
      </c>
      <c r="E215" s="671">
        <f>IF($D$184="yes",E157/2,0)</f>
        <v>0</v>
      </c>
      <c r="F215" s="671">
        <f>IF($D$184="yes",F157/2,0)</f>
        <v>0</v>
      </c>
    </row>
    <row r="216" spans="2:7" hidden="1">
      <c r="B216" s="490" t="s">
        <v>79</v>
      </c>
      <c r="C216" s="488"/>
      <c r="D216" s="671">
        <f>IF($D$184="yes",D158/2,D158)</f>
        <v>4</v>
      </c>
      <c r="E216" s="671">
        <f>IF($D$184="yes",E158/2,E158)</f>
        <v>3.5</v>
      </c>
      <c r="F216" s="671">
        <f>IF($D$184="yes",F158/2,F158)</f>
        <v>3</v>
      </c>
    </row>
    <row r="217" spans="2:7" hidden="1">
      <c r="B217" s="490" t="s">
        <v>538</v>
      </c>
      <c r="C217" s="488"/>
      <c r="D217" s="671">
        <f>D207</f>
        <v>1.5</v>
      </c>
      <c r="E217" s="671">
        <f>E207</f>
        <v>1</v>
      </c>
      <c r="F217" s="671">
        <f>F207</f>
        <v>1</v>
      </c>
    </row>
    <row r="218" spans="2:7" hidden="1">
      <c r="B218" s="490" t="s">
        <v>501</v>
      </c>
      <c r="C218" s="488"/>
      <c r="D218" s="671">
        <f>IF($D$191="yes",D174/2,D174/3)</f>
        <v>2.25</v>
      </c>
      <c r="E218" s="671">
        <f>IF($D$191="yes",E174/2,E174/3)</f>
        <v>1.5</v>
      </c>
      <c r="F218" s="671">
        <f>IF($D$191="yes",F174/2,F174/3)</f>
        <v>2</v>
      </c>
    </row>
    <row r="219" spans="2:7" hidden="1">
      <c r="B219" s="490" t="s">
        <v>539</v>
      </c>
      <c r="C219" s="488"/>
      <c r="D219" s="671">
        <f>IF($D$188="yes",0,D173/3)</f>
        <v>0</v>
      </c>
      <c r="E219" s="671">
        <f>IF($D$188="yes",0,E173/3)</f>
        <v>0</v>
      </c>
      <c r="F219" s="671">
        <f>IF($D$188="yes",0,F173/3)</f>
        <v>0</v>
      </c>
    </row>
    <row r="220" spans="2:7">
      <c r="B220" s="487" t="s">
        <v>504</v>
      </c>
      <c r="C220" s="486" t="s">
        <v>560</v>
      </c>
      <c r="D220" s="501">
        <f>ROUND(MIN((D239*$C$40),(D239*$C$41)),0)</f>
        <v>528</v>
      </c>
      <c r="E220" s="501">
        <f>ROUND(MIN((E239*$C$40),(E239*$C$41)),0)</f>
        <v>610</v>
      </c>
      <c r="F220" s="501">
        <f>ROUND(MIN((F239*$C$40),(F239*$C$41)),0)</f>
        <v>301</v>
      </c>
    </row>
    <row r="221" spans="2:7" s="2" customFormat="1">
      <c r="B221" s="487" t="s">
        <v>505</v>
      </c>
      <c r="C221" s="486" t="s">
        <v>558</v>
      </c>
      <c r="D221" s="499">
        <f>ROUND(IF(D220&lt;D222,D220/20,D222/20),0)</f>
        <v>5</v>
      </c>
      <c r="E221" s="499">
        <f>ROUND(IF(E220&lt;E222,E220/20,E222/20),0)</f>
        <v>5</v>
      </c>
      <c r="F221" s="499">
        <f>ROUND(IF(F220&lt;F222,F220/20,F222/20),0)</f>
        <v>5</v>
      </c>
      <c r="G221" s="18"/>
    </row>
    <row r="222" spans="2:7" s="2" customFormat="1">
      <c r="B222" s="78" t="s">
        <v>506</v>
      </c>
      <c r="D222" s="498">
        <f>$C$40*10%*D243</f>
        <v>104.28975945990493</v>
      </c>
      <c r="E222" s="498">
        <f>$C$40*10%*E243</f>
        <v>107.31968641412324</v>
      </c>
      <c r="F222" s="498">
        <f>$C$40*10%*F243</f>
        <v>99.628644642986913</v>
      </c>
      <c r="G222" s="18"/>
    </row>
    <row r="223" spans="2:7" s="2" customFormat="1">
      <c r="B223" s="490" t="s">
        <v>559</v>
      </c>
      <c r="C223" s="486"/>
      <c r="D223" s="488">
        <f>ROUND(IF($C$40&lt;$C$41,(10%-D245)*$C$40,(10%-D245)*$C$41)/9,0)</f>
        <v>12</v>
      </c>
      <c r="E223" s="488">
        <f t="shared" ref="E223:F223" si="7">ROUND(IF($C$40&lt;$C$41,(10%-E245)*$C$40,(10%-E245)*$C$41)/9,0)</f>
        <v>12</v>
      </c>
      <c r="F223" s="488">
        <f t="shared" si="7"/>
        <v>10</v>
      </c>
      <c r="G223" s="18"/>
    </row>
    <row r="224" spans="2:7" s="2" customFormat="1">
      <c r="B224" s="490" t="s">
        <v>507</v>
      </c>
      <c r="C224" s="486"/>
      <c r="D224" s="500">
        <f>300-D246</f>
        <v>14.225999999999999</v>
      </c>
      <c r="E224" s="500">
        <f>300-E246</f>
        <v>79.198285714285703</v>
      </c>
      <c r="F224" s="500">
        <f>200-F246</f>
        <v>-0.51600000000001955</v>
      </c>
      <c r="G224" s="18"/>
    </row>
    <row r="225" spans="2:20" s="2" customFormat="1">
      <c r="B225" s="486" t="s">
        <v>561</v>
      </c>
      <c r="C225" s="488"/>
      <c r="D225" s="500">
        <f>2300-D272</f>
        <v>1052.0155265780731</v>
      </c>
      <c r="E225" s="500">
        <f t="shared" ref="E225" si="8">2300-E272</f>
        <v>1436.7714252491694</v>
      </c>
      <c r="F225" s="500">
        <f>1500-F272</f>
        <v>404.81745182724239</v>
      </c>
      <c r="G225" s="18"/>
    </row>
    <row r="226" spans="2:20" s="2" customFormat="1" hidden="1">
      <c r="C226" s="269"/>
      <c r="D226" s="14"/>
      <c r="G226" s="18"/>
    </row>
    <row r="227" spans="2:20" s="2" customFormat="1" hidden="1">
      <c r="C227" s="269"/>
      <c r="D227" s="14"/>
      <c r="G227" s="18"/>
    </row>
    <row r="228" spans="2:20" s="2" customFormat="1" hidden="1">
      <c r="C228" s="269"/>
      <c r="D228" s="14"/>
      <c r="G228" s="18"/>
    </row>
    <row r="229" spans="2:20" s="2" customFormat="1" hidden="1">
      <c r="C229" s="269"/>
      <c r="D229" s="14"/>
      <c r="G229" s="18"/>
    </row>
    <row r="230" spans="2:20" s="2" customFormat="1" hidden="1">
      <c r="C230" s="269"/>
      <c r="D230" s="14"/>
      <c r="G230" s="18"/>
    </row>
    <row r="231" spans="2:20" s="2" customFormat="1" hidden="1">
      <c r="C231" s="269"/>
      <c r="D231" s="14"/>
      <c r="G231" s="18"/>
    </row>
    <row r="232" spans="2:20" s="2" customFormat="1" hidden="1">
      <c r="C232" s="269"/>
      <c r="D232" s="14"/>
      <c r="G232" s="18"/>
    </row>
    <row r="233" spans="2:20" s="2" customFormat="1">
      <c r="B233" s="348" t="s">
        <v>453</v>
      </c>
      <c r="C233" s="269"/>
      <c r="D233" s="14"/>
      <c r="G233" s="18"/>
    </row>
    <row r="234" spans="2:20">
      <c r="B234" s="4" t="s">
        <v>355</v>
      </c>
      <c r="C234" s="4"/>
      <c r="D234" s="8"/>
      <c r="E234" s="4"/>
      <c r="F234" s="4"/>
      <c r="G234" s="290"/>
      <c r="H234" s="4"/>
      <c r="I234" s="4"/>
      <c r="J234" s="4"/>
      <c r="K234" s="4"/>
      <c r="L234" s="4"/>
      <c r="M234" s="4"/>
    </row>
    <row r="235" spans="2:20">
      <c r="B235" s="4">
        <v>1000</v>
      </c>
      <c r="C235" s="4">
        <v>1200</v>
      </c>
      <c r="D235" s="8">
        <v>1400</v>
      </c>
      <c r="E235" s="4">
        <v>1600</v>
      </c>
      <c r="F235" s="4">
        <v>1800</v>
      </c>
      <c r="G235" s="290">
        <v>2000</v>
      </c>
      <c r="H235" s="4">
        <v>2200</v>
      </c>
      <c r="I235" s="4">
        <v>2400</v>
      </c>
      <c r="J235" s="4">
        <v>2600</v>
      </c>
      <c r="K235" s="4">
        <v>2800</v>
      </c>
      <c r="L235" s="4">
        <v>3000</v>
      </c>
      <c r="M235" s="4">
        <v>3200</v>
      </c>
    </row>
    <row r="236" spans="2:20">
      <c r="C236" s="686"/>
      <c r="D236" s="449" t="s">
        <v>515</v>
      </c>
      <c r="E236" s="450"/>
      <c r="F236" s="450"/>
      <c r="G236" s="451"/>
      <c r="H236" s="450"/>
      <c r="I236" s="450"/>
      <c r="J236" s="452" t="s">
        <v>516</v>
      </c>
      <c r="K236" s="453"/>
      <c r="L236" s="453"/>
      <c r="M236" s="454"/>
      <c r="N236" s="453"/>
      <c r="O236" s="453"/>
    </row>
    <row r="237" spans="2:20" ht="30">
      <c r="B237" s="277" t="s">
        <v>451</v>
      </c>
      <c r="D237" s="449" t="s">
        <v>308</v>
      </c>
      <c r="E237" s="450"/>
      <c r="F237" s="450"/>
      <c r="G237" s="451" t="s">
        <v>309</v>
      </c>
      <c r="H237" s="450"/>
      <c r="I237" s="450"/>
      <c r="J237" s="452" t="s">
        <v>308</v>
      </c>
      <c r="K237" s="453"/>
      <c r="L237" s="453"/>
      <c r="M237" s="454" t="s">
        <v>309</v>
      </c>
      <c r="N237" s="453"/>
      <c r="O237" s="453"/>
    </row>
    <row r="238" spans="2:20">
      <c r="C238" s="336"/>
      <c r="D238" s="89" t="s">
        <v>58</v>
      </c>
      <c r="E238" s="90" t="s">
        <v>116</v>
      </c>
      <c r="F238" s="90" t="s">
        <v>92</v>
      </c>
      <c r="G238" s="89"/>
      <c r="H238" s="90"/>
      <c r="I238" s="90"/>
      <c r="J238" s="466"/>
      <c r="K238" s="466"/>
      <c r="L238" s="466"/>
      <c r="M238" s="466"/>
      <c r="N238" s="466"/>
      <c r="O238" s="466"/>
      <c r="P238" s="471" t="s">
        <v>476</v>
      </c>
      <c r="Q238" s="472"/>
      <c r="R238" s="472"/>
      <c r="S238" s="472"/>
      <c r="T238" s="472"/>
    </row>
    <row r="239" spans="2:20">
      <c r="B239" s="277" t="s">
        <v>356</v>
      </c>
      <c r="C239" s="336"/>
      <c r="D239" s="386">
        <f>IF($C$85=$D$86,LOOKUP($C$41,$B$235:$M$235,'Nutri Dashb'!$C986:$N986),IF($C$85=$D$87,LOOKUP($C$41,$B$235:$M$235,'Nutri Dashb'!$C987:$N987),LOOKUP($C$41,$B$235:$M$235,'Nutri Dashb'!$C988:$N988)))</f>
        <v>0.29336171370893327</v>
      </c>
      <c r="E239" s="354">
        <f>IF($C$85=$D$86,LOOKUP($C$41,$B$235:$M$235,'Nutri Dashb'!$C1084:$N1084),IF($C$85=$D$87,LOOKUP($C$41,$B$235:$M$235,'Nutri Dashb'!$C1085:$N1085),LOOKUP($C$41,$B$235:$M$235,'Nutri Dashb'!$C1086:$N1086)))</f>
        <v>0.33872163958102619</v>
      </c>
      <c r="F239" s="386">
        <f>IF($C$85=$D$86,LOOKUP($C$41,$B$235:$M$235,'Nutri Dashb'!$C1181:$N1181),IF($C$85=$D$87,LOOKUP($C$41,$B$235:$M$235,'Nutri Dashb'!$C1182:$N1182),LOOKUP($C$41,$B$235:$M$235,'Nutri Dashb'!$C1183:$N1183)))</f>
        <v>0.1672072788851976</v>
      </c>
      <c r="G239" s="354"/>
      <c r="H239" s="354"/>
      <c r="I239" s="354"/>
      <c r="J239" s="467">
        <f>D239</f>
        <v>0.29336171370893327</v>
      </c>
      <c r="K239" s="467">
        <f t="shared" ref="K239:K250" si="9">E239</f>
        <v>0.33872163958102619</v>
      </c>
      <c r="L239" s="467">
        <f t="shared" ref="L239:L250" si="10">F239</f>
        <v>0.1672072788851976</v>
      </c>
      <c r="M239" s="466"/>
      <c r="N239" s="466"/>
      <c r="O239" s="466"/>
      <c r="P239" s="471"/>
      <c r="Q239" s="472"/>
      <c r="R239" s="472"/>
      <c r="S239" s="472"/>
      <c r="T239" s="472"/>
    </row>
    <row r="240" spans="2:20">
      <c r="B240" s="277" t="s">
        <v>354</v>
      </c>
      <c r="C240" s="336"/>
      <c r="D240" s="354"/>
      <c r="E240" s="354"/>
      <c r="F240" s="354"/>
      <c r="G240" s="354"/>
      <c r="H240" s="354"/>
      <c r="I240" s="354"/>
      <c r="J240" s="467"/>
      <c r="K240" s="467"/>
      <c r="L240" s="467"/>
      <c r="M240" s="466"/>
      <c r="N240" s="466"/>
      <c r="O240" s="466"/>
      <c r="P240" s="471"/>
      <c r="Q240" s="472"/>
      <c r="R240" s="472"/>
      <c r="S240" s="472"/>
      <c r="T240" s="472"/>
    </row>
    <row r="241" spans="2:20">
      <c r="B241" s="355" t="s">
        <v>220</v>
      </c>
      <c r="C241" s="336"/>
      <c r="D241" s="386">
        <f>IF($C$85=$D$86,LOOKUP($C$41,$B$235:$M$235,'Nutri Dashb'!$C990:$N990),IF($C$85=$D$87,LOOKUP($C$41,$B$235:$M$235,'Nutri Dashb'!$C1020:$N1020),LOOKUP($C$41,$B$235:$M$235,'Nutri Dashb'!$C1050:$N1050)))</f>
        <v>0.29909886042825967</v>
      </c>
      <c r="E241" s="386">
        <f>IF($C$85=$D$86,LOOKUP($C$41,$B$235:$M$235,'Nutri Dashb'!$C1088:$N1088),IF($C$85=$D$87,LOOKUP($C$41,$B$235:$M$235,'Nutri Dashb'!$C1118:$N1118),LOOKUP($C$41,$B$235:$M$235,'Nutri Dashb'!$C1148:$N1148)))</f>
        <v>0.27038820679005465</v>
      </c>
      <c r="F241" s="386">
        <f>IF($C$85=$D$86,LOOKUP($C$41,$B$235:$M$235,'Nutri Dashb'!$C1185:$N1185),IF($C$85=$D$87,LOOKUP($C$41,$B$235:$M$235,'Nutri Dashb'!$C1215:$N1215),LOOKUP($C$41,$B$235:$M$235,'Nutri Dashb'!$C1245:$N1245)))</f>
        <v>0.24560862947875883</v>
      </c>
      <c r="G241" s="388"/>
      <c r="H241" s="388"/>
      <c r="I241" s="388"/>
      <c r="J241" s="467">
        <f t="shared" ref="J241:J250" si="11">D241</f>
        <v>0.29909886042825967</v>
      </c>
      <c r="K241" s="467">
        <f t="shared" si="9"/>
        <v>0.27038820679005465</v>
      </c>
      <c r="L241" s="467">
        <f t="shared" si="10"/>
        <v>0.24560862947875883</v>
      </c>
      <c r="M241" s="466"/>
      <c r="N241" s="466"/>
      <c r="O241" s="466"/>
      <c r="P241" s="471" t="s">
        <v>479</v>
      </c>
      <c r="Q241" s="472"/>
      <c r="R241" s="472"/>
      <c r="S241" s="472"/>
      <c r="T241" s="472"/>
    </row>
    <row r="242" spans="2:20">
      <c r="B242" s="355" t="s">
        <v>221</v>
      </c>
      <c r="C242" s="336"/>
      <c r="D242" s="386">
        <f>IF($C$85=$D$86,LOOKUP($C$41,$B$235:$M$235,'Nutri Dashb'!$C991:$N991),IF($C$85=$D$87,LOOKUP($C$41,$B$235:$M$235,'Nutri Dashb'!$C1021:$N1021),LOOKUP($C$41,$B$235:$M$235,'Nutri Dashb'!$C1051:$N1051)))</f>
        <v>0.15113962423223107</v>
      </c>
      <c r="E242" s="386">
        <f>IF($C$85=$D$86,LOOKUP($C$41,$B$235:$M$235,'Nutri Dashb'!$C1089:$N1089),IF($C$85=$D$87,LOOKUP($C$41,$B$235:$M$235,'Nutri Dashb'!$C1119:$N1119),LOOKUP($C$41,$B$235:$M$235,'Nutri Dashb'!$C1149:$N1149)))</f>
        <v>0.16387807463259571</v>
      </c>
      <c r="F242" s="386">
        <f>IF($C$85=$D$86,LOOKUP($C$41,$B$235:$M$235,'Nutri Dashb'!$C1186:$N1186),IF($C$85=$D$87,LOOKUP($C$41,$B$235:$M$235,'Nutri Dashb'!$C1216:$N1216),LOOKUP($C$41,$B$235:$M$235,'Nutri Dashb'!$C1246:$N1246)))</f>
        <v>0.22920083471213792</v>
      </c>
      <c r="G242" s="388"/>
      <c r="H242" s="388"/>
      <c r="I242" s="388"/>
      <c r="J242" s="467">
        <f t="shared" si="11"/>
        <v>0.15113962423223107</v>
      </c>
      <c r="K242" s="467">
        <f t="shared" si="9"/>
        <v>0.16387807463259571</v>
      </c>
      <c r="L242" s="467">
        <f t="shared" si="10"/>
        <v>0.22920083471213792</v>
      </c>
      <c r="M242" s="466"/>
      <c r="N242" s="466"/>
      <c r="O242" s="466"/>
      <c r="P242" s="471" t="s">
        <v>480</v>
      </c>
      <c r="Q242" s="472"/>
      <c r="R242" s="472"/>
      <c r="S242" s="472"/>
      <c r="T242" s="472"/>
    </row>
    <row r="243" spans="2:20">
      <c r="B243" s="355" t="s">
        <v>222</v>
      </c>
      <c r="C243" s="336"/>
      <c r="D243" s="386">
        <f>IF($C$85=$D$86,LOOKUP($C$41,$B$235:$M$235,'Nutri Dashb'!$C992:$N992),IF($C$85=$D$87,LOOKUP($C$41,$B$235:$M$235,'Nutri Dashb'!$C1022:$N1022),LOOKUP($C$41,$B$235:$M$235,'Nutri Dashb'!$C1052:$N1052)))</f>
        <v>0.54976151533950934</v>
      </c>
      <c r="E243" s="386">
        <f>IF($C$85=$D$86,LOOKUP($C$41,$B$235:$M$235,'Nutri Dashb'!$C1090:$N1090),IF($C$85=$D$87,LOOKUP($C$41,$B$235:$M$235,'Nutri Dashb'!$C1120:$N1120),LOOKUP($C$41,$B$235:$M$235,'Nutri Dashb'!$C1150:$N1150)))</f>
        <v>0.56573371857734966</v>
      </c>
      <c r="F243" s="386">
        <f>IF($C$85=$D$86,LOOKUP($C$41,$B$235:$M$235,'Nutri Dashb'!$C1187:$N1187),IF($C$85=$D$87,LOOKUP($C$41,$B$235:$M$235,'Nutri Dashb'!$C1217:$N1217),LOOKUP($C$41,$B$235:$M$235,'Nutri Dashb'!$C1247:$N1247)))</f>
        <v>0.52519053580910335</v>
      </c>
      <c r="G243" s="354"/>
      <c r="H243" s="354"/>
      <c r="I243" s="354"/>
      <c r="J243" s="467">
        <f t="shared" si="11"/>
        <v>0.54976151533950934</v>
      </c>
      <c r="K243" s="467">
        <f t="shared" si="9"/>
        <v>0.56573371857734966</v>
      </c>
      <c r="L243" s="467">
        <f t="shared" si="10"/>
        <v>0.52519053580910335</v>
      </c>
      <c r="M243" s="466"/>
      <c r="N243" s="466"/>
      <c r="O243" s="466"/>
      <c r="P243" s="471" t="s">
        <v>481</v>
      </c>
      <c r="Q243" s="472"/>
      <c r="R243" s="472"/>
      <c r="S243" s="472"/>
      <c r="T243" s="472"/>
    </row>
    <row r="244" spans="2:20">
      <c r="B244" s="390" t="s">
        <v>11</v>
      </c>
      <c r="C244" s="336"/>
      <c r="D244" s="354"/>
      <c r="E244" s="354"/>
      <c r="F244" s="354"/>
      <c r="G244" s="354"/>
      <c r="H244" s="354"/>
      <c r="I244" s="354"/>
      <c r="J244" s="467"/>
      <c r="K244" s="467"/>
      <c r="L244" s="467"/>
      <c r="M244" s="466"/>
      <c r="N244" s="466"/>
      <c r="O244" s="466"/>
      <c r="P244" s="471"/>
      <c r="Q244" s="472"/>
      <c r="R244" s="472"/>
      <c r="S244" s="472"/>
      <c r="T244" s="472"/>
    </row>
    <row r="245" spans="2:20">
      <c r="B245" s="355" t="s">
        <v>32</v>
      </c>
      <c r="C245" s="336"/>
      <c r="D245" s="354">
        <f>IF($C$85=$D$86,LOOKUP($C$41,$B$235:$M$235,'Nutri Dashb'!$C993:$N993),IF($C$85=$D$87,LOOKUP($C$41,$B$235:$M$235,'Nutri Dashb'!$C1023:$N1023),LOOKUP($C$41,$B$235:$M$235,'Nutri Dashb'!$C1053:$N1053)))</f>
        <v>4.2049195472451818E-2</v>
      </c>
      <c r="E245" s="354">
        <f>IF($C$85=$D$86,LOOKUP($C$41,$B$235:$M$235,'Nutri Dashb'!$C1091:$N1091),IF($C$85=$D$87,LOOKUP($C$41,$B$235:$M$235,'Nutri Dashb'!$C1121:$N1121),LOOKUP($C$41,$B$235:$M$235,'Nutri Dashb'!$C1151:$N1151)))</f>
        <v>3.8740979535970256E-2</v>
      </c>
      <c r="F245" s="388">
        <f>IF($C$85=$D$86,LOOKUP($C$41,$B$235:$M$235,'Nutri Dashb'!$C1188:$N1188),IF($C$85=$D$87,LOOKUP($C$41,$B$235:$M$235,'Nutri Dashb'!$C1218:$N1218),LOOKUP($C$41,$B$235:$M$235,'Nutri Dashb'!$C1248:$N1248)))</f>
        <v>5.2072538403470155E-2</v>
      </c>
      <c r="G245" s="354"/>
      <c r="H245" s="354"/>
      <c r="I245" s="354"/>
      <c r="J245" s="467">
        <f t="shared" si="11"/>
        <v>4.2049195472451818E-2</v>
      </c>
      <c r="K245" s="467">
        <f t="shared" si="9"/>
        <v>3.8740979535970256E-2</v>
      </c>
      <c r="L245" s="467">
        <f t="shared" si="10"/>
        <v>5.2072538403470155E-2</v>
      </c>
      <c r="M245" s="466"/>
      <c r="N245" s="466"/>
      <c r="O245" s="466"/>
      <c r="P245" s="471" t="s">
        <v>478</v>
      </c>
      <c r="Q245" s="472"/>
      <c r="R245" s="472"/>
      <c r="S245" s="472"/>
      <c r="T245" s="472"/>
    </row>
    <row r="246" spans="2:20">
      <c r="B246" s="355" t="s">
        <v>37</v>
      </c>
      <c r="C246" s="336"/>
      <c r="D246" s="356">
        <f>IF($C$85=$D$86,LOOKUP($C$41,$B$235:$M$235,'Nutri Dashb'!$C994:$N994),IF($C$85=$D$87,LOOKUP($C$41,$B$235:$M$235,'Nutri Dashb'!$C1024:$N1024),LOOKUP($C$41,$B$235:$M$235,'Nutri Dashb'!$C1054:$N1054)))</f>
        <v>285.774</v>
      </c>
      <c r="E246" s="356">
        <f>IF($C$85=$D$86,LOOKUP($C$41,$B$235:$M$235,'Nutri Dashb'!$C1092:$N1092),IF($C$85=$D$87,LOOKUP($C$41,$B$235:$M$235,'Nutri Dashb'!$C1122:$N1122),LOOKUP($C$41,$B$235:$M$235,'Nutri Dashb'!$C1152:$N1152)))</f>
        <v>220.8017142857143</v>
      </c>
      <c r="F246" s="356">
        <f>IF($C$85=$D$86,LOOKUP($C$41,$B$235:$M$235,'Nutri Dashb'!$C1189:$N1189),IF($C$85=$D$87,LOOKUP($C$41,$B$235:$M$235,'Nutri Dashb'!$C1219:$N1219),LOOKUP($C$41,$B$235:$M$235,'Nutri Dashb'!$C1249:$N1249)))</f>
        <v>200.51600000000002</v>
      </c>
      <c r="G246" s="356"/>
      <c r="H246" s="356"/>
      <c r="I246" s="356"/>
      <c r="J246" s="468">
        <f t="shared" si="11"/>
        <v>285.774</v>
      </c>
      <c r="K246" s="468">
        <f t="shared" si="9"/>
        <v>220.8017142857143</v>
      </c>
      <c r="L246" s="468">
        <f t="shared" si="10"/>
        <v>200.51600000000002</v>
      </c>
      <c r="M246" s="466"/>
      <c r="N246" s="466"/>
      <c r="O246" s="466"/>
      <c r="P246" s="471" t="s">
        <v>477</v>
      </c>
      <c r="Q246" s="472"/>
      <c r="R246" s="472"/>
      <c r="S246" s="472"/>
      <c r="T246" s="472"/>
    </row>
    <row r="247" spans="2:20">
      <c r="B247" s="355" t="s">
        <v>163</v>
      </c>
      <c r="C247" s="336"/>
      <c r="D247" s="386">
        <f>IF($C$85=$D$86,LOOKUP($C$41,$B$235:$M$235,'Nutri Dashb'!$C996:$N996),IF($C$85=$D$87,LOOKUP($C$41,$B$235:$M$235,'Nutri Dashb'!$C1026:$N1026),LOOKUP($C$41,$B$235:$M$235,'Nutri Dashb'!$C1056:$N1056)))</f>
        <v>7.7792396450541233E-3</v>
      </c>
      <c r="E247" s="386">
        <f>IF($C$85=$D$86,LOOKUP($C$41,$B$235:$M$235,'Nutri Dashb'!$C1094:$N1094),IF($C$85=$D$87,LOOKUP($C$41,$B$235:$M$235,'Nutri Dashb'!$C1124:$N1124),LOOKUP($C$41,$B$235:$M$235,'Nutri Dashb'!$C1154:$N1154)))</f>
        <v>8.7071264241373753E-3</v>
      </c>
      <c r="F247" s="386">
        <f>IF($C$85=$D$86,LOOKUP($C$41,$B$235:$M$235,'Nutri Dashb'!$C1191:$N1191),IF($C$85=$D$87,LOOKUP($C$41,$B$235:$M$235,'Nutri Dashb'!$C1221:$N1221),LOOKUP($C$41,$B$235:$M$235,'Nutri Dashb'!$C1251:$N1251)))</f>
        <v>1.0301169582912877E-2</v>
      </c>
      <c r="G247" s="386"/>
      <c r="H247" s="386"/>
      <c r="I247" s="386"/>
      <c r="J247" s="467">
        <f t="shared" si="11"/>
        <v>7.7792396450541233E-3</v>
      </c>
      <c r="K247" s="467">
        <f t="shared" si="9"/>
        <v>8.7071264241373753E-3</v>
      </c>
      <c r="L247" s="467">
        <f t="shared" si="10"/>
        <v>1.0301169582912877E-2</v>
      </c>
      <c r="M247" s="466"/>
      <c r="N247" s="466"/>
      <c r="O247" s="466"/>
      <c r="P247" s="471" t="s">
        <v>525</v>
      </c>
      <c r="Q247" s="472"/>
      <c r="R247" s="472"/>
      <c r="S247" s="472"/>
      <c r="T247" s="472"/>
    </row>
    <row r="248" spans="2:20">
      <c r="B248" s="355" t="s">
        <v>103</v>
      </c>
      <c r="C248" s="336"/>
      <c r="D248" s="354">
        <f>IF($C$85=$D$86,LOOKUP($C$41,$B$235:$M$235,'Nutri Dashb'!$C997:$N997),IF($C$85=$D$87,LOOKUP($C$41,$B$235:$M$235,'Nutri Dashb'!$C1027:$N1027),LOOKUP($C$41,$B$235:$M$235,'Nutri Dashb'!$C1057:$N1057)))</f>
        <v>5.8122197447822072E-2</v>
      </c>
      <c r="E248" s="354">
        <f>IF($C$85=$D$86,LOOKUP($C$41,$B$235:$M$235,'Nutri Dashb'!$C1095:$N1095),IF($C$85=$D$87,LOOKUP($C$41,$B$235:$M$235,'Nutri Dashb'!$C1125:$N1125),LOOKUP($C$41,$B$235:$M$235,'Nutri Dashb'!$C1155:$N1155)))</f>
        <v>7.1340836555851425E-2</v>
      </c>
      <c r="F248" s="354">
        <f>IF($C$85=$D$86,LOOKUP($C$41,$B$235:$M$235,'Nutri Dashb'!$C1192:$N1192),IF($C$85=$D$87,LOOKUP($C$41,$B$235:$M$235,'Nutri Dashb'!$C1222:$N1222),LOOKUP($C$41,$B$235:$M$235,'Nutri Dashb'!$C1252:$N1252)))</f>
        <v>8.5630647569227961E-2</v>
      </c>
      <c r="G248" s="354"/>
      <c r="H248" s="354"/>
      <c r="I248" s="354"/>
      <c r="J248" s="467">
        <f t="shared" si="11"/>
        <v>5.8122197447822072E-2</v>
      </c>
      <c r="K248" s="467">
        <f t="shared" si="9"/>
        <v>7.1340836555851425E-2</v>
      </c>
      <c r="L248" s="467">
        <f t="shared" si="10"/>
        <v>8.5630647569227961E-2</v>
      </c>
      <c r="M248" s="466"/>
      <c r="N248" s="466"/>
      <c r="O248" s="466"/>
      <c r="P248" s="471" t="s">
        <v>524</v>
      </c>
      <c r="Q248" s="472"/>
      <c r="R248" s="472"/>
      <c r="S248" s="472"/>
      <c r="T248" s="472"/>
    </row>
    <row r="249" spans="2:20">
      <c r="B249" s="355" t="s">
        <v>33</v>
      </c>
      <c r="C249" s="336"/>
      <c r="D249" s="354">
        <f>IF($C$85=$D$86,LOOKUP($C$41,$B$235:$M$235,'Nutri Dashb'!$C998:$N998),IF($C$85=$D$87,LOOKUP($C$41,$B$235:$M$235,'Nutri Dashb'!$C1028:$N1028),LOOKUP($C$41,$B$235:$M$235,'Nutri Dashb'!$C1058:$N1058)))</f>
        <v>5.8714268395740773E-2</v>
      </c>
      <c r="E249" s="354">
        <f>IF($C$85=$D$86,LOOKUP($C$41,$B$235:$M$235,'Nutri Dashb'!$C1096:$N1096),IF($C$85=$D$87,LOOKUP($C$41,$B$235:$M$235,'Nutri Dashb'!$C1126:$N1126),LOOKUP($C$41,$B$235:$M$235,'Nutri Dashb'!$C1156:$N1156)))</f>
        <v>5.7472123243972648E-2</v>
      </c>
      <c r="F249" s="354">
        <f>IF($C$85=$D$86,LOOKUP($C$41,$B$235:$M$235,'Nutri Dashb'!$C1193:$N1193),IF($C$85=$D$87,LOOKUP($C$41,$B$235:$M$235,'Nutri Dashb'!$C1223:$N1223),LOOKUP($C$41,$B$235:$M$235,'Nutri Dashb'!$C1253:$N1253)))</f>
        <v>9.0232436909481309E-2</v>
      </c>
      <c r="G249" s="354"/>
      <c r="H249" s="354"/>
      <c r="I249" s="354"/>
      <c r="J249" s="467">
        <f t="shared" si="11"/>
        <v>5.8714268395740773E-2</v>
      </c>
      <c r="K249" s="467">
        <f t="shared" si="9"/>
        <v>5.7472123243972648E-2</v>
      </c>
      <c r="L249" s="467">
        <f t="shared" si="10"/>
        <v>9.0232436909481309E-2</v>
      </c>
      <c r="M249" s="466"/>
      <c r="N249" s="466"/>
      <c r="O249" s="466"/>
      <c r="P249" s="471" t="s">
        <v>523</v>
      </c>
      <c r="Q249" s="472"/>
      <c r="R249" s="472"/>
      <c r="S249" s="472"/>
      <c r="T249" s="472"/>
    </row>
    <row r="250" spans="2:20">
      <c r="B250" s="355" t="s">
        <v>34</v>
      </c>
      <c r="C250" s="336"/>
      <c r="D250" s="354">
        <f>IF($C$85=$D$86,LOOKUP($C$41,$B$235:$M$235,'Nutri Dashb'!$C999:$N999),IF($C$85=$D$87,LOOKUP($C$41,$B$235:$M$235,'Nutri Dashb'!$C1029:$N1029),LOOKUP($C$41,$B$235:$M$235,'Nutri Dashb'!$C1059:$N1059)))</f>
        <v>3.7769902149878506E-2</v>
      </c>
      <c r="E250" s="354">
        <f>IF($C$85=$D$86,LOOKUP($C$41,$B$235:$M$235,'Nutri Dashb'!$C1097:$N1097),IF($C$85=$D$87,LOOKUP($C$41,$B$235:$M$235,'Nutri Dashb'!$C1127:$N1127),LOOKUP($C$41,$B$235:$M$235,'Nutri Dashb'!$C1157:$N1157)))</f>
        <v>5.2740935396127613E-2</v>
      </c>
      <c r="F250" s="354">
        <f>IF($C$85=$D$86,LOOKUP($C$41,$B$235:$M$235,'Nutri Dashb'!$C1194:$N1194),IF($C$85=$D$87,LOOKUP($C$41,$B$235:$M$235,'Nutri Dashb'!$C1224:$N1224),LOOKUP($C$41,$B$235:$M$235,'Nutri Dashb'!$C1254:$N1254)))</f>
        <v>7.8312621254755743E-2</v>
      </c>
      <c r="G250" s="354"/>
      <c r="H250" s="354"/>
      <c r="I250" s="354"/>
      <c r="J250" s="467">
        <f t="shared" si="11"/>
        <v>3.7769902149878506E-2</v>
      </c>
      <c r="K250" s="467">
        <f t="shared" si="9"/>
        <v>5.2740935396127613E-2</v>
      </c>
      <c r="L250" s="467">
        <f t="shared" si="10"/>
        <v>7.8312621254755743E-2</v>
      </c>
      <c r="M250" s="466"/>
      <c r="N250" s="466"/>
      <c r="O250" s="466"/>
      <c r="P250" s="471" t="s">
        <v>522</v>
      </c>
      <c r="Q250" s="472"/>
      <c r="R250" s="472"/>
      <c r="S250" s="472"/>
      <c r="T250" s="472"/>
    </row>
    <row r="251" spans="2:20">
      <c r="B251" s="390" t="s">
        <v>474</v>
      </c>
      <c r="C251" s="336"/>
      <c r="D251" s="354"/>
      <c r="E251" s="354"/>
      <c r="F251" s="354"/>
      <c r="G251" s="354"/>
      <c r="H251" s="354"/>
      <c r="I251" s="354"/>
      <c r="J251" s="467"/>
      <c r="K251" s="467"/>
      <c r="L251" s="467"/>
      <c r="M251" s="466"/>
      <c r="N251" s="466"/>
      <c r="O251" s="466"/>
      <c r="P251" s="471"/>
      <c r="Q251" s="472"/>
      <c r="R251" s="472"/>
      <c r="S251" s="472"/>
      <c r="T251" s="472"/>
    </row>
    <row r="252" spans="2:20">
      <c r="B252" s="355" t="s">
        <v>63</v>
      </c>
      <c r="C252" s="336"/>
      <c r="D252" s="354">
        <f>IF($C$85=$D$86,LOOKUP($C$41,$B$235:$M$235,'Nutri Dashb'!$C1000:$N1000),IF($C$85=$D$87,LOOKUP($C$41,$B$235:$M$235,'Nutri Dashb'!$C1030:$N1030),LOOKUP($C$41,$B$235:$M$235,'Nutri Dashb'!$C1060:$N1060)))</f>
        <v>3.8640196518549281</v>
      </c>
      <c r="E252" s="354">
        <f>IF($C$85=$D$86,LOOKUP($C$41,$B$235:$M$235,'Nutri Dashb'!$C1098:$N1098),IF($C$85=$D$87,LOOKUP($C$41,$B$235:$M$235,'Nutri Dashb'!$C1128:$N1128),LOOKUP($C$41,$B$235:$M$235,'Nutri Dashb'!$C1158:$N1158)))</f>
        <v>2.636059013012181</v>
      </c>
      <c r="F252" s="354">
        <f>IF($C$85=$D$86,LOOKUP($C$41,$B$235:$M$235,'Nutri Dashb'!$C1195:$N1195),IF($C$85=$D$87,LOOKUP($C$41,$B$235:$M$235,'Nutri Dashb'!$C1225:$N1225),LOOKUP($C$41,$B$235:$M$235,'Nutri Dashb'!$C1255:$N1255)))</f>
        <v>3.4920108176448874</v>
      </c>
      <c r="G252" s="354"/>
      <c r="H252" s="354"/>
      <c r="I252" s="354"/>
      <c r="J252" s="469">
        <f>IF($C$85=$D$86,LOOKUP($C$41,$B$235:$M$235,'Nutri Dashb'!$AC1000:$AN1000),IF($C$85=$D$87,LOOKUP($C$41,$B$235:$M$235,'Nutri Dashb'!$AC1030:$AN1030),LOOKUP($C$41,$B$235:$M$235,'Nutri Dashb'!$AC1060:$AN1060)))</f>
        <v>3.3120168444470814</v>
      </c>
      <c r="K252" s="469">
        <f>IF($C$85=$D$86,LOOKUP($C$41,$B$235:$M$235,'Nutri Dashb'!$AC1098:$AN1098),IF($C$85=$D$87,LOOKUP($C$41,$B$235:$M$235,'Nutri Dashb'!$AC1128:$AN1128),LOOKUP($C$41,$B$235:$M$235,'Nutri Dashb'!$AC1158:$AN1158)))</f>
        <v>2.2594791540104411</v>
      </c>
      <c r="L252" s="469">
        <f>IF($C$85=$D$86,LOOKUP($C$41,$B$235:$M$235,'Nutri Dashb'!$AC1195:$AN1195),IF($C$85=$D$87,LOOKUP($C$41,$B$235:$M$235,'Nutri Dashb'!$AC1225:$AN1225),LOOKUP($C$41,$B$235:$M$235,'Nutri Dashb'!$AC1255:$AN1255)))</f>
        <v>2.9931521294099035</v>
      </c>
      <c r="M252" s="466"/>
      <c r="N252" s="466"/>
      <c r="O252" s="466"/>
      <c r="P252" s="471" t="s">
        <v>482</v>
      </c>
      <c r="Q252" s="472"/>
      <c r="R252" s="472"/>
      <c r="S252" s="472"/>
      <c r="T252" s="472"/>
    </row>
    <row r="253" spans="2:20">
      <c r="B253" s="355" t="s">
        <v>65</v>
      </c>
      <c r="C253" s="336"/>
      <c r="D253" s="354">
        <f>IF($C$85=$D$86,LOOKUP($C$41,$B$235:$M$235,'Nutri Dashb'!$C1001:$N1001),IF($C$85=$D$87,LOOKUP($C$41,$B$235:$M$235,'Nutri Dashb'!$C1031:$N1031),LOOKUP($C$41,$B$235:$M$235,'Nutri Dashb'!$C1061:$N1061)))</f>
        <v>3.2155820535714286</v>
      </c>
      <c r="E253" s="354">
        <f>IF($C$85=$D$86,LOOKUP($C$41,$B$235:$M$235,'Nutri Dashb'!$C1099:$N1099),IF($C$85=$D$87,LOOKUP($C$41,$B$235:$M$235,'Nutri Dashb'!$C1129:$N1129),LOOKUP($C$41,$B$235:$M$235,'Nutri Dashb'!$C1159:$N1159)))</f>
        <v>2.959078511904762</v>
      </c>
      <c r="F253" s="354">
        <f>IF($C$85=$D$86,LOOKUP($C$41,$B$235:$M$235,'Nutri Dashb'!$C1196:$N1196),IF($C$85=$D$87,LOOKUP($C$41,$B$235:$M$235,'Nutri Dashb'!$C1226:$N1226),LOOKUP($C$41,$B$235:$M$235,'Nutri Dashb'!$C1256:$N1256)))</f>
        <v>4.3097773214285713</v>
      </c>
      <c r="G253" s="354"/>
      <c r="H253" s="354"/>
      <c r="I253" s="354"/>
      <c r="J253" s="469">
        <f>IF($C$85=$D$86,LOOKUP($C$41,$B$235:$M$235,'Nutri Dashb'!$AC1001:$AN1001),IF($C$85=$D$87,LOOKUP($C$41,$B$235:$M$235,'Nutri Dashb'!$AC1031:$AN1031),LOOKUP($C$41,$B$235:$M$235,'Nutri Dashb'!$AC1061:$AN1061)))</f>
        <v>1.9788197252747253</v>
      </c>
      <c r="K253" s="469">
        <f>IF($C$85=$D$86,LOOKUP($C$41,$B$235:$M$235,'Nutri Dashb'!$AC1099:$AN1099),IF($C$85=$D$87,LOOKUP($C$41,$B$235:$M$235,'Nutri Dashb'!$AC1129:$AN1129),LOOKUP($C$41,$B$235:$M$235,'Nutri Dashb'!$AC1159:$AN1159)))</f>
        <v>1.8209713919413919</v>
      </c>
      <c r="L253" s="469">
        <f>IF($C$85=$D$86,LOOKUP($C$41,$B$235:$M$235,'Nutri Dashb'!$AC1196:$AN1196),IF($C$85=$D$87,LOOKUP($C$41,$B$235:$M$235,'Nutri Dashb'!$AC1226:$AN1226),LOOKUP($C$41,$B$235:$M$235,'Nutri Dashb'!$AC1256:$AN1256)))</f>
        <v>2.6521706593406589</v>
      </c>
      <c r="M253" s="466"/>
      <c r="N253" s="466"/>
      <c r="O253" s="466"/>
      <c r="P253" s="471" t="s">
        <v>483</v>
      </c>
      <c r="Q253" s="472"/>
      <c r="R253" s="472"/>
      <c r="S253" s="472"/>
      <c r="T253" s="472"/>
    </row>
    <row r="254" spans="2:20">
      <c r="B254" s="355" t="s">
        <v>100</v>
      </c>
      <c r="C254" s="336"/>
      <c r="D254" s="354">
        <f>IF($C$85=$D$86,LOOKUP($C$41,$B$235:$M$235,'Nutri Dashb'!$C1002:$N1002),IF($C$85=$D$87,LOOKUP($C$41,$B$235:$M$235,'Nutri Dashb'!$C1032:$N1032),LOOKUP($C$41,$B$235:$M$235,'Nutri Dashb'!$C1062:$N1062)))</f>
        <v>1.8214285714285714E-2</v>
      </c>
      <c r="E254" s="354">
        <f>IF($C$85=$D$86,LOOKUP($C$41,$B$235:$M$235,'Nutri Dashb'!$C1100:$N1100),IF($C$85=$D$87,LOOKUP($C$41,$B$235:$M$235,'Nutri Dashb'!$C1130:$N1130),LOOKUP($C$41,$B$235:$M$235,'Nutri Dashb'!$C1160:$N1160)))</f>
        <v>1.8214285714285714E-2</v>
      </c>
      <c r="F254" s="354">
        <f>IF($C$85=$D$86,LOOKUP($C$41,$B$235:$M$235,'Nutri Dashb'!$C1197:$N1197),IF($C$85=$D$87,LOOKUP($C$41,$B$235:$M$235,'Nutri Dashb'!$C1227:$N1227),LOOKUP($C$41,$B$235:$M$235,'Nutri Dashb'!$C1257:$N1257)))</f>
        <v>1.2142857142857143E-2</v>
      </c>
      <c r="G254" s="354"/>
      <c r="H254" s="354"/>
      <c r="I254" s="354"/>
      <c r="J254" s="469">
        <f>IF($C$85=$D$86,LOOKUP($C$41,$B$235:$M$235,'Nutri Dashb'!$AC1002:$AN1002),IF($C$85=$D$87,LOOKUP($C$41,$B$235:$M$235,'Nutri Dashb'!$AC1032:$AN1032),LOOKUP($C$41,$B$235:$M$235,'Nutri Dashb'!$AC1062:$AN1062)))</f>
        <v>1.8214285714285714E-2</v>
      </c>
      <c r="K254" s="469">
        <f>IF($C$85=$D$86,LOOKUP($C$41,$B$235:$M$235,'Nutri Dashb'!$AC1100:$AN1100),IF($C$85=$D$87,LOOKUP($C$41,$B$235:$M$235,'Nutri Dashb'!$AC1130:$AN1130),LOOKUP($C$41,$B$235:$M$235,'Nutri Dashb'!$AC1160:$AN1160)))</f>
        <v>1.8214285714285714E-2</v>
      </c>
      <c r="L254" s="469">
        <f>IF($C$85=$D$86,LOOKUP($C$41,$B$235:$M$235,'Nutri Dashb'!$AC1197:$AN1197),IF($C$85=$D$87,LOOKUP($C$41,$B$235:$M$235,'Nutri Dashb'!$AC1227:$AN1227),LOOKUP($C$41,$B$235:$M$235,'Nutri Dashb'!$AC1257:$AN1257)))</f>
        <v>1.2142857142857143E-2</v>
      </c>
      <c r="M254" s="466"/>
      <c r="N254" s="466"/>
      <c r="O254" s="466"/>
      <c r="P254" s="472"/>
      <c r="Q254" s="472"/>
      <c r="R254" s="472"/>
      <c r="S254" s="472"/>
      <c r="T254" s="472"/>
    </row>
    <row r="255" spans="2:20">
      <c r="B255" s="355" t="s">
        <v>64</v>
      </c>
      <c r="C255" s="336"/>
      <c r="D255" s="354">
        <f>IF($C$85=$D$86,LOOKUP($C$41,$B$235:$M$235,'Nutri Dashb'!$C1003:$N1003),IF($C$85=$D$87,LOOKUP($C$41,$B$235:$M$235,'Nutri Dashb'!$C1033:$N1033),LOOKUP($C$41,$B$235:$M$235,'Nutri Dashb'!$C1063:$N1063)))</f>
        <v>1.4350428571428571</v>
      </c>
      <c r="E255" s="354">
        <f>IF($C$85=$D$86,LOOKUP($C$41,$B$235:$M$235,'Nutri Dashb'!$C1101:$N1101),IF($C$85=$D$87,LOOKUP($C$41,$B$235:$M$235,'Nutri Dashb'!$C1131:$N1131),LOOKUP($C$41,$B$235:$M$235,'Nutri Dashb'!$C1161:$N1161)))</f>
        <v>1.0271714285714286</v>
      </c>
      <c r="F255" s="354">
        <f>IF($C$85=$D$86,LOOKUP($C$41,$B$235:$M$235,'Nutri Dashb'!$C1198:$N1198),IF($C$85=$D$87,LOOKUP($C$41,$B$235:$M$235,'Nutri Dashb'!$C1228:$N1228),LOOKUP($C$41,$B$235:$M$235,'Nutri Dashb'!$C1258:$N1258)))</f>
        <v>1.434695238095238</v>
      </c>
      <c r="G255" s="354"/>
      <c r="H255" s="354"/>
      <c r="I255" s="354"/>
      <c r="J255" s="469">
        <f>IF($C$85=$D$86,LOOKUP($C$41,$B$235:$M$235,'Nutri Dashb'!$AC1003:$AN1003),IF($C$85=$D$87,LOOKUP($C$41,$B$235:$M$235,'Nutri Dashb'!$AC1033:$AN1033),LOOKUP($C$41,$B$235:$M$235,'Nutri Dashb'!$AC1063:$AN1063)))</f>
        <v>1.4350428571428571</v>
      </c>
      <c r="K255" s="469">
        <f>IF($C$85=$D$86,LOOKUP($C$41,$B$235:$M$235,'Nutri Dashb'!$AC1101:$AN1101),IF($C$85=$D$87,LOOKUP($C$41,$B$235:$M$235,'Nutri Dashb'!$AC1131:$AN1131),LOOKUP($C$41,$B$235:$M$235,'Nutri Dashb'!$AC1161:$AN1161)))</f>
        <v>1.0271714285714286</v>
      </c>
      <c r="L255" s="469">
        <f>IF($C$85=$D$86,LOOKUP($C$41,$B$235:$M$235,'Nutri Dashb'!$AC1198:$AN1198),IF($C$85=$D$87,LOOKUP($C$41,$B$235:$M$235,'Nutri Dashb'!$AC1228:$AN1228),LOOKUP($C$41,$B$235:$M$235,'Nutri Dashb'!$AC1258:$AN1258)))</f>
        <v>1.434695238095238</v>
      </c>
      <c r="M255" s="466"/>
      <c r="N255" s="466"/>
      <c r="O255" s="466"/>
      <c r="P255" s="472"/>
      <c r="Q255" s="472"/>
      <c r="R255" s="472"/>
      <c r="S255" s="472"/>
      <c r="T255" s="472"/>
    </row>
    <row r="256" spans="2:20">
      <c r="B256" s="355" t="s">
        <v>291</v>
      </c>
      <c r="C256" s="336"/>
      <c r="D256" s="354">
        <f>IF($C$85=$D$86,LOOKUP($C$41,$B$235:$M$235,'Nutri Dashb'!$C1004:$N1004),IF($C$85=$D$87,LOOKUP($C$41,$B$235:$M$235,'Nutri Dashb'!$C1034:$N1034),LOOKUP($C$41,$B$235:$M$235,'Nutri Dashb'!$C1064:$N1064)))</f>
        <v>0.94380745431893698</v>
      </c>
      <c r="E256" s="354">
        <f>IF($C$85=$D$86,LOOKUP($C$41,$B$235:$M$235,'Nutri Dashb'!$C1102:$N1102),IF($C$85=$D$87,LOOKUP($C$41,$B$235:$M$235,'Nutri Dashb'!$C1132:$N1132),LOOKUP($C$41,$B$235:$M$235,'Nutri Dashb'!$C1162:$N1162)))</f>
        <v>0.81259367386489478</v>
      </c>
      <c r="F256" s="354">
        <f>IF($C$85=$D$86,LOOKUP($C$41,$B$235:$M$235,'Nutri Dashb'!$C1199:$N1199),IF($C$85=$D$87,LOOKUP($C$41,$B$235:$M$235,'Nutri Dashb'!$C1229:$N1229),LOOKUP($C$41,$B$235:$M$235,'Nutri Dashb'!$C1259:$N1259)))</f>
        <v>0.88465380675526051</v>
      </c>
      <c r="G256" s="354"/>
      <c r="H256" s="354"/>
      <c r="I256" s="354"/>
      <c r="J256" s="469">
        <f>IF($C$85=$D$86,LOOKUP($C$41,$B$235:$M$235,'Nutri Dashb'!$AC1004:$AN1004),IF($C$85=$D$87,LOOKUP($C$41,$B$235:$M$235,'Nutri Dashb'!$AC1034:$AN1034),LOOKUP($C$41,$B$235:$M$235,'Nutri Dashb'!$AC1064:$AN1064)))</f>
        <v>0.94380745431893698</v>
      </c>
      <c r="K256" s="469">
        <f>IF($C$85=$D$86,LOOKUP($C$41,$B$235:$M$235,'Nutri Dashb'!$AC1102:$AN1102),IF($C$85=$D$87,LOOKUP($C$41,$B$235:$M$235,'Nutri Dashb'!$AC1132:$AN1132),LOOKUP($C$41,$B$235:$M$235,'Nutri Dashb'!$AC1162:$AN1162)))</f>
        <v>0.81259367386489478</v>
      </c>
      <c r="L256" s="469">
        <f>IF($C$85=$D$86,LOOKUP($C$41,$B$235:$M$235,'Nutri Dashb'!$AC1199:$AN1199),IF($C$85=$D$87,LOOKUP($C$41,$B$235:$M$235,'Nutri Dashb'!$AC1229:$AN1229),LOOKUP($C$41,$B$235:$M$235,'Nutri Dashb'!$AC1259:$AN1259)))</f>
        <v>0.88465380675526051</v>
      </c>
      <c r="M256" s="466"/>
      <c r="N256" s="466"/>
      <c r="O256" s="466"/>
      <c r="P256" s="472"/>
      <c r="Q256" s="472"/>
      <c r="R256" s="472"/>
      <c r="S256" s="472"/>
      <c r="T256" s="472"/>
    </row>
    <row r="257" spans="2:20">
      <c r="B257" s="355" t="s">
        <v>292</v>
      </c>
      <c r="C257" s="336"/>
      <c r="D257" s="354">
        <f>IF($C$85=$D$86,LOOKUP($C$41,$B$235:$M$235,'Nutri Dashb'!$C1005:$N1005),IF($C$85=$D$87,LOOKUP($C$41,$B$235:$M$235,'Nutri Dashb'!$C1035:$N1035),LOOKUP($C$41,$B$235:$M$235,'Nutri Dashb'!$C1065:$N1065)))</f>
        <v>1.0432203340056956</v>
      </c>
      <c r="E257" s="354">
        <f>IF($C$85=$D$86,LOOKUP($C$41,$B$235:$M$235,'Nutri Dashb'!$C1103:$N1103),IF($C$85=$D$87,LOOKUP($C$41,$B$235:$M$235,'Nutri Dashb'!$C1133:$N1133),LOOKUP($C$41,$B$235:$M$235,'Nutri Dashb'!$C1163:$N1163)))</f>
        <v>0.82392508898908401</v>
      </c>
      <c r="F257" s="354">
        <f>IF($C$85=$D$86,LOOKUP($C$41,$B$235:$M$235,'Nutri Dashb'!$C1200:$N1200),IF($C$85=$D$87,LOOKUP($C$41,$B$235:$M$235,'Nutri Dashb'!$C1230:$N1230),LOOKUP($C$41,$B$235:$M$235,'Nutri Dashb'!$C1260:$N1260)))</f>
        <v>0.88827395190634406</v>
      </c>
      <c r="G257" s="354"/>
      <c r="H257" s="354"/>
      <c r="I257" s="354"/>
      <c r="J257" s="469">
        <f>IF($C$85=$D$86,LOOKUP($C$41,$B$235:$M$235,'Nutri Dashb'!$AC1005:$AN1005),IF($C$85=$D$87,LOOKUP($C$41,$B$235:$M$235,'Nutri Dashb'!$AC1035:$AN1035),LOOKUP($C$41,$B$235:$M$235,'Nutri Dashb'!$AC1065:$AN1065)))</f>
        <v>1.0432203340056956</v>
      </c>
      <c r="K257" s="469">
        <f>IF($C$85=$D$86,LOOKUP($C$41,$B$235:$M$235,'Nutri Dashb'!$AC1103:$AN1103),IF($C$85=$D$87,LOOKUP($C$41,$B$235:$M$235,'Nutri Dashb'!$AC1133:$AN1133),LOOKUP($C$41,$B$235:$M$235,'Nutri Dashb'!$AC1163:$AN1163)))</f>
        <v>0.82392508898908401</v>
      </c>
      <c r="L257" s="469">
        <f>IF($C$85=$D$86,LOOKUP($C$41,$B$235:$M$235,'Nutri Dashb'!$AC1200:$AN1200),IF($C$85=$D$87,LOOKUP($C$41,$B$235:$M$235,'Nutri Dashb'!$AC1230:$AN1230),LOOKUP($C$41,$B$235:$M$235,'Nutri Dashb'!$AC1260:$AN1260)))</f>
        <v>0.88827395190634406</v>
      </c>
      <c r="M257" s="466"/>
      <c r="N257" s="466"/>
      <c r="O257" s="466"/>
      <c r="P257" s="472"/>
      <c r="Q257" s="472"/>
      <c r="R257" s="472"/>
      <c r="S257" s="472"/>
      <c r="T257" s="472"/>
    </row>
    <row r="258" spans="2:20">
      <c r="B258" s="355" t="s">
        <v>574</v>
      </c>
      <c r="C258" s="336"/>
      <c r="D258" s="354">
        <f>IF($C$85=$D$86,LOOKUP($C$41,$B$235:$M$235,'Nutri Dashb'!$C1006:$N1006),IF($C$85=$D$87,LOOKUP($C$41,$B$235:$M$235,'Nutri Dashb'!$C1036:$N1036),LOOKUP($C$41,$B$235:$M$235,'Nutri Dashb'!$C1066:$N1066)))</f>
        <v>1.6420530115759968</v>
      </c>
      <c r="E258" s="354">
        <f>IF($C$85=$D$86,LOOKUP($C$41,$B$235:$M$235,'Nutri Dashb'!$C1104:$N1104),IF($C$85=$D$87,LOOKUP($C$41,$B$235:$M$235,'Nutri Dashb'!$C1134:$N1134),LOOKUP($C$41,$B$235:$M$235,'Nutri Dashb'!$C1164:$N1164)))</f>
        <v>1.2928941450373754</v>
      </c>
      <c r="F258" s="354">
        <f>IF($C$85=$D$86,LOOKUP($C$41,$B$235:$M$235,'Nutri Dashb'!$C1201:$N1201),IF($C$85=$D$87,LOOKUP($C$41,$B$235:$M$235,'Nutri Dashb'!$C1231:$N1231),LOOKUP($C$41,$B$235:$M$235,'Nutri Dashb'!$C1261:$N1261)))</f>
        <v>1.3340703374169436</v>
      </c>
      <c r="G258" s="354"/>
      <c r="H258" s="354"/>
      <c r="I258" s="354"/>
      <c r="J258" s="469">
        <f>IF($C$85=$D$86,LOOKUP($C$41,$B$235:$M$235,'Nutri Dashb'!$AC1006:$AN1006),IF($C$85=$D$87,LOOKUP($C$41,$B$235:$M$235,'Nutri Dashb'!$AC1036:$AN1036),LOOKUP($C$41,$B$235:$M$235,'Nutri Dashb'!$AC1066:$AN1066)))</f>
        <v>1.8766320132297107</v>
      </c>
      <c r="K258" s="469">
        <f>IF($C$85=$D$86,LOOKUP($C$41,$B$235:$M$235,'Nutri Dashb'!$AC1104:$AN1104),IF($C$85=$D$87,LOOKUP($C$41,$B$235:$M$235,'Nutri Dashb'!$AC1134:$AN1134),LOOKUP($C$41,$B$235:$M$235,'Nutri Dashb'!$AC1164:$AN1164)))</f>
        <v>1.4775933086141433</v>
      </c>
      <c r="L258" s="469">
        <f>IF($C$85=$D$86,LOOKUP($C$41,$B$235:$M$235,'Nutri Dashb'!$AC1201:$AN1201),IF($C$85=$D$87,LOOKUP($C$41,$B$235:$M$235,'Nutri Dashb'!$AC1231:$AN1231),LOOKUP($C$41,$B$235:$M$235,'Nutri Dashb'!$AC1261:$AN1261)))</f>
        <v>1.5246518141907928</v>
      </c>
      <c r="M258" s="466"/>
      <c r="N258" s="466"/>
      <c r="O258" s="466"/>
      <c r="P258" s="472"/>
      <c r="Q258" s="472"/>
      <c r="R258" s="472"/>
      <c r="S258" s="472"/>
      <c r="T258" s="472"/>
    </row>
    <row r="259" spans="2:20">
      <c r="B259" s="355" t="s">
        <v>109</v>
      </c>
      <c r="C259" s="336"/>
      <c r="D259" s="354">
        <f>IF($C$85=$D$86,LOOKUP($C$41,$B$235:$M$235,'Nutri Dashb'!$C1007:$N1007),IF($C$85=$D$87,LOOKUP($C$41,$B$235:$M$235,'Nutri Dashb'!$C1037:$N1037),LOOKUP($C$41,$B$235:$M$235,'Nutri Dashb'!$C1067:$N1067)))</f>
        <v>2.4227417582417581</v>
      </c>
      <c r="E259" s="354">
        <f>IF($C$85=$D$86,LOOKUP($C$41,$B$235:$M$235,'Nutri Dashb'!$C1105:$N1105),IF($C$85=$D$87,LOOKUP($C$41,$B$235:$M$235,'Nutri Dashb'!$C1135:$N1135),LOOKUP($C$41,$B$235:$M$235,'Nutri Dashb'!$C1165:$N1165)))</f>
        <v>2.1517912087912086</v>
      </c>
      <c r="F259" s="354">
        <f>IF($C$85=$D$86,LOOKUP($C$41,$B$235:$M$235,'Nutri Dashb'!$C1202:$N1202),IF($C$85=$D$87,LOOKUP($C$41,$B$235:$M$235,'Nutri Dashb'!$C1232:$N1232),LOOKUP($C$41,$B$235:$M$235,'Nutri Dashb'!$C1262:$N1262)))</f>
        <v>2.1433663003663002</v>
      </c>
      <c r="G259" s="354"/>
      <c r="H259" s="354"/>
      <c r="I259" s="354"/>
      <c r="J259" s="469">
        <f>IF($C$85=$D$86,LOOKUP($C$41,$B$235:$M$235,'Nutri Dashb'!$AC1007:$AN1007),IF($C$85=$D$87,LOOKUP($C$41,$B$235:$M$235,'Nutri Dashb'!$AC1037:$AN1037),LOOKUP($C$41,$B$235:$M$235,'Nutri Dashb'!$AC1067:$AN1067)))</f>
        <v>1.5747821428571429</v>
      </c>
      <c r="K259" s="469">
        <f>IF($C$85=$D$86,LOOKUP($C$41,$B$235:$M$235,'Nutri Dashb'!$AC1105:$AN1105),IF($C$85=$D$87,LOOKUP($C$41,$B$235:$M$235,'Nutri Dashb'!$AC1135:$AN1135),LOOKUP($C$41,$B$235:$M$235,'Nutri Dashb'!$AC1165:$AN1165)))</f>
        <v>1.3986642857142857</v>
      </c>
      <c r="L259" s="469">
        <f>IF($C$85=$D$86,LOOKUP($C$41,$B$235:$M$235,'Nutri Dashb'!$AC1202:$AN1202),IF($C$85=$D$87,LOOKUP($C$41,$B$235:$M$235,'Nutri Dashb'!$AC1232:$AN1232),LOOKUP($C$41,$B$235:$M$235,'Nutri Dashb'!$AC1262:$AN1262)))</f>
        <v>1.3931880952380951</v>
      </c>
      <c r="M259" s="466"/>
      <c r="N259" s="466"/>
      <c r="O259" s="466"/>
      <c r="P259" s="472"/>
      <c r="Q259" s="472"/>
      <c r="R259" s="472"/>
      <c r="S259" s="472"/>
      <c r="T259" s="472"/>
    </row>
    <row r="260" spans="2:20">
      <c r="B260" s="355" t="s">
        <v>110</v>
      </c>
      <c r="C260" s="336"/>
      <c r="D260" s="354">
        <f>IF($C$85=$D$86,LOOKUP($C$41,$B$235:$M$235,'Nutri Dashb'!$C1008:$N1008),IF($C$85=$D$87,LOOKUP($C$41,$B$235:$M$235,'Nutri Dashb'!$C1038:$N1038),LOOKUP($C$41,$B$235:$M$235,'Nutri Dashb'!$C1068:$N1068)))</f>
        <v>3.3947142857142865</v>
      </c>
      <c r="E260" s="354">
        <f>IF($C$85=$D$86,LOOKUP($C$41,$B$235:$M$235,'Nutri Dashb'!$C1106:$N1106),IF($C$85=$D$87,LOOKUP($C$41,$B$235:$M$235,'Nutri Dashb'!$C1136:$N1136),LOOKUP($C$41,$B$235:$M$235,'Nutri Dashb'!$C1166:$N1166)))</f>
        <v>2.3488571428571432</v>
      </c>
      <c r="F260" s="354">
        <f>IF($C$85=$D$86,LOOKUP($C$41,$B$235:$M$235,'Nutri Dashb'!$C1203:$N1203),IF($C$85=$D$87,LOOKUP($C$41,$B$235:$M$235,'Nutri Dashb'!$C1233:$N1233),LOOKUP($C$41,$B$235:$M$235,'Nutri Dashb'!$C1263:$N1263)))</f>
        <v>2.2631428571428573</v>
      </c>
      <c r="G260" s="354"/>
      <c r="H260" s="354"/>
      <c r="I260" s="354"/>
      <c r="J260" s="469">
        <f>IF($C$85=$D$86,LOOKUP($C$41,$B$235:$M$235,'Nutri Dashb'!$AC1008:$AN1008),IF($C$85=$D$87,LOOKUP($C$41,$B$235:$M$235,'Nutri Dashb'!$AC1038:$AN1038),LOOKUP($C$41,$B$235:$M$235,'Nutri Dashb'!$AC1068:$AN1068)))</f>
        <v>3.3947142857142865</v>
      </c>
      <c r="K260" s="469">
        <f>IF($C$85=$D$86,LOOKUP($C$41,$B$235:$M$235,'Nutri Dashb'!$AC1106:$AN1106),IF($C$85=$D$87,LOOKUP($C$41,$B$235:$M$235,'Nutri Dashb'!$AC1136:$AN1136),LOOKUP($C$41,$B$235:$M$235,'Nutri Dashb'!$AC1166:$AN1166)))</f>
        <v>2.3488571428571432</v>
      </c>
      <c r="L260" s="469">
        <f>IF($C$85=$D$86,LOOKUP($C$41,$B$235:$M$235,'Nutri Dashb'!$AC1203:$AN1203),IF($C$85=$D$87,LOOKUP($C$41,$B$235:$M$235,'Nutri Dashb'!$AC1233:$AN1233),LOOKUP($C$41,$B$235:$M$235,'Nutri Dashb'!$AC1263:$AN1263)))</f>
        <v>2.2631428571428573</v>
      </c>
      <c r="M260" s="469"/>
      <c r="N260" s="469"/>
      <c r="O260" s="469"/>
      <c r="P260" s="472"/>
      <c r="Q260" s="472"/>
      <c r="R260" s="472"/>
      <c r="S260" s="472"/>
      <c r="T260" s="472"/>
    </row>
    <row r="261" spans="2:20">
      <c r="B261" s="355" t="s">
        <v>108</v>
      </c>
      <c r="C261" s="336"/>
      <c r="D261" s="354">
        <f>IF($C$85=$D$86,LOOKUP($C$41,$B$235:$M$235,'Nutri Dashb'!$C1009:$N1009),IF($C$85=$D$87,LOOKUP($C$41,$B$235:$M$235,'Nutri Dashb'!$C1039:$N1039),LOOKUP($C$41,$B$235:$M$235,'Nutri Dashb'!$C1069:$N1069)))</f>
        <v>0.2480306517857144</v>
      </c>
      <c r="E261" s="354">
        <f>IF($C$85=$D$86,LOOKUP($C$41,$B$235:$M$235,'Nutri Dashb'!$C1107:$N1107),IF($C$85=$D$87,LOOKUP($C$41,$B$235:$M$235,'Nutri Dashb'!$C1137:$N1137),LOOKUP($C$41,$B$235:$M$235,'Nutri Dashb'!$C1167:$N1167)))</f>
        <v>0.44721091071428576</v>
      </c>
      <c r="F261" s="354">
        <f>IF($C$85=$D$86,LOOKUP($C$41,$B$235:$M$235,'Nutri Dashb'!$C1204:$N1204),IF($C$85=$D$87,LOOKUP($C$41,$B$235:$M$235,'Nutri Dashb'!$C1234:$N1234),LOOKUP($C$41,$B$235:$M$235,'Nutri Dashb'!$C1264:$N1264)))</f>
        <v>0.68596264285714303</v>
      </c>
      <c r="G261" s="354"/>
      <c r="H261" s="354"/>
      <c r="I261" s="354"/>
      <c r="J261" s="469">
        <f>IF($C$85=$D$86,LOOKUP($C$41,$B$235:$M$235,'Nutri Dashb'!$AC1009:$AN1009),IF($C$85=$D$87,LOOKUP($C$41,$B$235:$M$235,'Nutri Dashb'!$AC1039:$AN1039),LOOKUP($C$41,$B$235:$M$235,'Nutri Dashb'!$AC1069:$AN1069)))</f>
        <v>0.33070753571428585</v>
      </c>
      <c r="K261" s="469">
        <f>IF($C$85=$D$86,LOOKUP($C$41,$B$235:$M$235,'Nutri Dashb'!$AC1107:$AN1107),IF($C$85=$D$87,LOOKUP($C$41,$B$235:$M$235,'Nutri Dashb'!$AC1137:$AN1137),LOOKUP($C$41,$B$235:$M$235,'Nutri Dashb'!$AC1167:$AN1167)))</f>
        <v>0.59628121428571434</v>
      </c>
      <c r="L261" s="469">
        <f>IF($C$85=$D$86,LOOKUP($C$41,$B$235:$M$235,'Nutri Dashb'!$AC1204:$AN1204),IF($C$85=$D$87,LOOKUP($C$41,$B$235:$M$235,'Nutri Dashb'!$AC1234:$AN1234),LOOKUP($C$41,$B$235:$M$235,'Nutri Dashb'!$AC1264:$AN1264)))</f>
        <v>0.91461685714285734</v>
      </c>
      <c r="M261" s="469"/>
      <c r="N261" s="469"/>
      <c r="O261" s="469"/>
      <c r="P261" s="472"/>
      <c r="Q261" s="472"/>
      <c r="R261" s="472"/>
      <c r="S261" s="472"/>
      <c r="T261" s="472"/>
    </row>
    <row r="262" spans="2:20">
      <c r="B262" s="390" t="s">
        <v>475</v>
      </c>
      <c r="C262" s="336"/>
      <c r="D262" s="354"/>
      <c r="E262" s="354"/>
      <c r="F262" s="354"/>
      <c r="G262" s="277"/>
      <c r="H262" s="277"/>
      <c r="I262" s="277"/>
      <c r="J262" s="466"/>
      <c r="K262" s="466"/>
      <c r="L262" s="466"/>
      <c r="M262" s="469"/>
      <c r="N262" s="469"/>
      <c r="O262" s="469"/>
      <c r="P262" s="472"/>
      <c r="Q262" s="472"/>
      <c r="R262" s="472"/>
      <c r="S262" s="472"/>
      <c r="T262" s="472"/>
    </row>
    <row r="263" spans="2:20">
      <c r="B263" s="355" t="s">
        <v>293</v>
      </c>
      <c r="C263" s="336"/>
      <c r="D263" s="354">
        <f>IF($C$85=$D$86,LOOKUP($C$41,$B$235:$M$235,'Nutri Dashb'!$C1010:$N1010),IF($C$85=$D$87,LOOKUP($C$41,$B$235:$M$235,'Nutri Dashb'!$C1040:$N1040),LOOKUP($C$41,$B$235:$M$235,'Nutri Dashb'!$C1070:$N1070)))</f>
        <v>1.2056485294117645</v>
      </c>
      <c r="E263" s="354">
        <f>IF($C$85=$D$86,LOOKUP($C$41,$B$235:$M$235,'Nutri Dashb'!$C1108:$N1108),IF($C$85=$D$87,LOOKUP($C$41,$B$235:$M$235,'Nutri Dashb'!$C1138:$N1138),LOOKUP($C$41,$B$235:$M$235,'Nutri Dashb'!$C1168:$N1168)))</f>
        <v>1.1675752100840335</v>
      </c>
      <c r="F263" s="354">
        <f>IF($C$85=$D$86,LOOKUP($C$41,$B$235:$M$235,'Nutri Dashb'!$C1205:$N1205),IF($C$85=$D$87,LOOKUP($C$41,$B$235:$M$235,'Nutri Dashb'!$C1235:$N1235),LOOKUP($C$41,$B$235:$M$235,'Nutri Dashb'!$C1265:$N1265)))</f>
        <v>1.3886291316526613</v>
      </c>
      <c r="G263" s="354"/>
      <c r="H263" s="354"/>
      <c r="I263" s="354"/>
      <c r="J263" s="469">
        <f>IF($C$85=$D$86,LOOKUP($C$41,$B$235:$M$235,'Nutri Dashb'!$AC1010:$AN1010),IF($C$85=$D$87,LOOKUP($C$41,$B$235:$M$235,'Nutri Dashb'!$AC1040:$AN1040),LOOKUP($C$41,$B$235:$M$235,'Nutri Dashb'!$AC1070:$AN1070)))</f>
        <v>0.75911203703703689</v>
      </c>
      <c r="K263" s="469">
        <f>IF($C$85=$D$86,LOOKUP($C$41,$B$235:$M$235,'Nutri Dashb'!$AC1108:$AN1108),IF($C$85=$D$87,LOOKUP($C$41,$B$235:$M$235,'Nutri Dashb'!$AC1138:$AN1138),LOOKUP($C$41,$B$235:$M$235,'Nutri Dashb'!$AC1168:$AN1168)))</f>
        <v>0.73513994708994712</v>
      </c>
      <c r="L263" s="469">
        <f>IF($C$85=$D$86,LOOKUP($C$41,$B$235:$M$235,'Nutri Dashb'!$AC1205:$AN1205),IF($C$85=$D$87,LOOKUP($C$41,$B$235:$M$235,'Nutri Dashb'!$AC1235:$AN1235),LOOKUP($C$41,$B$235:$M$235,'Nutri Dashb'!$AC1265:$AN1265)))</f>
        <v>0.87432204585537932</v>
      </c>
      <c r="M263" s="466"/>
      <c r="N263" s="466"/>
      <c r="O263" s="466"/>
      <c r="P263" s="472"/>
      <c r="Q263" s="472"/>
      <c r="R263" s="472"/>
      <c r="S263" s="472"/>
      <c r="T263" s="472"/>
    </row>
    <row r="264" spans="2:20">
      <c r="B264" s="355" t="s">
        <v>8</v>
      </c>
      <c r="C264" s="336"/>
      <c r="D264" s="354">
        <f>IF($C$85=$D$86,LOOKUP($C$41,$B$235:$M$235,'Nutri Dashb'!$C1011:$N1011),IF($C$85=$D$87,LOOKUP($C$41,$B$235:$M$235,'Nutri Dashb'!$C1041:$N1041),LOOKUP($C$41,$B$235:$M$235,'Nutri Dashb'!$C1071:$N1071)))</f>
        <v>0.45619403377630124</v>
      </c>
      <c r="E264" s="354">
        <f>IF($C$85=$D$86,LOOKUP($C$41,$B$235:$M$235,'Nutri Dashb'!$C1109:$N1109),IF($C$85=$D$87,LOOKUP($C$41,$B$235:$M$235,'Nutri Dashb'!$C1139:$N1139),LOOKUP($C$41,$B$235:$M$235,'Nutri Dashb'!$C1169:$N1169)))</f>
        <v>0.81712954042081942</v>
      </c>
      <c r="F264" s="354">
        <f>IF($C$85=$D$86,LOOKUP($C$41,$B$235:$M$235,'Nutri Dashb'!$C1206:$N1206),IF($C$85=$D$87,LOOKUP($C$41,$B$235:$M$235,'Nutri Dashb'!$C1236:$N1236),LOOKUP($C$41,$B$235:$M$235,'Nutri Dashb'!$C1266:$N1266)))</f>
        <v>0.99051996308600965</v>
      </c>
      <c r="G264" s="354"/>
      <c r="H264" s="354"/>
      <c r="I264" s="354"/>
      <c r="J264" s="469">
        <f>IF($C$85=$D$86,LOOKUP($C$41,$B$235:$M$235,'Nutri Dashb'!$AC1011:$AN1011),IF($C$85=$D$87,LOOKUP($C$41,$B$235:$M$235,'Nutri Dashb'!$AC1041:$AN1041),LOOKUP($C$41,$B$235:$M$235,'Nutri Dashb'!$AC1071:$AN1071)))</f>
        <v>0.22809701688815062</v>
      </c>
      <c r="K264" s="469">
        <f>IF($C$85=$D$86,LOOKUP($C$41,$B$235:$M$235,'Nutri Dashb'!$AC1109:$AN1109),IF($C$85=$D$87,LOOKUP($C$41,$B$235:$M$235,'Nutri Dashb'!$AC1139:$AN1139),LOOKUP($C$41,$B$235:$M$235,'Nutri Dashb'!$AC1169:$AN1169)))</f>
        <v>0.40856477021040971</v>
      </c>
      <c r="L264" s="469">
        <f>IF($C$85=$D$86,LOOKUP($C$41,$B$235:$M$235,'Nutri Dashb'!$AC1206:$AN1206),IF($C$85=$D$87,LOOKUP($C$41,$B$235:$M$235,'Nutri Dashb'!$AC1236:$AN1236),LOOKUP($C$41,$B$235:$M$235,'Nutri Dashb'!$AC1266:$AN1266)))</f>
        <v>0.49525998154300482</v>
      </c>
      <c r="M264" s="469"/>
      <c r="N264" s="469"/>
      <c r="O264" s="469"/>
      <c r="P264" s="472"/>
      <c r="Q264" s="472"/>
      <c r="R264" s="472"/>
      <c r="S264" s="472"/>
      <c r="T264" s="472"/>
    </row>
    <row r="265" spans="2:20">
      <c r="B265" s="355" t="s">
        <v>94</v>
      </c>
      <c r="C265" s="336"/>
      <c r="D265" s="354">
        <f>IF($C$85=$D$86,LOOKUP($C$41,$B$235:$M$235,'Nutri Dashb'!$C1012:$N1012),IF($C$85=$D$87,LOOKUP($C$41,$B$235:$M$235,'Nutri Dashb'!$C1042:$N1042),LOOKUP($C$41,$B$235:$M$235,'Nutri Dashb'!$C1072:$N1072)))</f>
        <v>0.64455478002322886</v>
      </c>
      <c r="E265" s="354">
        <f>IF($C$85=$D$86,LOOKUP($C$41,$B$235:$M$235,'Nutri Dashb'!$C1110:$N1110),IF($C$85=$D$87,LOOKUP($C$41,$B$235:$M$235,'Nutri Dashb'!$C1140:$N1140),LOOKUP($C$41,$B$235:$M$235,'Nutri Dashb'!$C1170:$N1170)))</f>
        <v>0.56825852543554001</v>
      </c>
      <c r="F265" s="354">
        <f>IF($C$85=$D$86,LOOKUP($C$41,$B$235:$M$235,'Nutri Dashb'!$C1207:$N1207),IF($C$85=$D$87,LOOKUP($C$41,$B$235:$M$235,'Nutri Dashb'!$C1237:$N1237),LOOKUP($C$41,$B$235:$M$235,'Nutri Dashb'!$C1267:$N1267)))</f>
        <v>0.69574541974448301</v>
      </c>
      <c r="G265" s="354"/>
      <c r="H265" s="354"/>
      <c r="I265" s="354"/>
      <c r="J265" s="469">
        <f>IF($C$85=$D$86,LOOKUP($C$41,$B$235:$M$235,'Nutri Dashb'!$AC1012:$AN1012),IF($C$85=$D$87,LOOKUP($C$41,$B$235:$M$235,'Nutri Dashb'!$AC1042:$AN1042),LOOKUP($C$41,$B$235:$M$235,'Nutri Dashb'!$AC1072:$AN1072)))</f>
        <v>0.74948230235259172</v>
      </c>
      <c r="K265" s="469">
        <f>IF($C$85=$D$86,LOOKUP($C$41,$B$235:$M$235,'Nutri Dashb'!$AC1110:$AN1110),IF($C$85=$D$87,LOOKUP($C$41,$B$235:$M$235,'Nutri Dashb'!$AC1140:$AN1140),LOOKUP($C$41,$B$235:$M$235,'Nutri Dashb'!$AC1170:$AN1170)))</f>
        <v>0.66076572725062799</v>
      </c>
      <c r="L265" s="469">
        <f>IF($C$85=$D$86,LOOKUP($C$41,$B$235:$M$235,'Nutri Dashb'!$AC1207:$AN1207),IF($C$85=$D$87,LOOKUP($C$41,$B$235:$M$235,'Nutri Dashb'!$AC1237:$AN1237),LOOKUP($C$41,$B$235:$M$235,'Nutri Dashb'!$AC1267:$AN1267)))</f>
        <v>0.80900630202846868</v>
      </c>
      <c r="M265" s="469"/>
      <c r="N265" s="469"/>
      <c r="O265" s="469"/>
      <c r="P265" s="472"/>
      <c r="Q265" s="472"/>
      <c r="R265" s="472"/>
      <c r="S265" s="472"/>
      <c r="T265" s="472"/>
    </row>
    <row r="266" spans="2:20">
      <c r="B266" s="355" t="s">
        <v>95</v>
      </c>
      <c r="C266" s="336"/>
      <c r="D266" s="354">
        <f>IF($C$85=$D$86,LOOKUP($C$41,$B$235:$M$235,'Nutri Dashb'!$C1013:$N1013),IF($C$85=$D$87,LOOKUP($C$41,$B$235:$M$235,'Nutri Dashb'!$C1043:$N1043),LOOKUP($C$41,$B$235:$M$235,'Nutri Dashb'!$C1073:$N1073)))</f>
        <v>1.3058281775210085</v>
      </c>
      <c r="E266" s="354">
        <f>IF($C$85=$D$86,LOOKUP($C$41,$B$235:$M$235,'Nutri Dashb'!$C1111:$N1111),IF($C$85=$D$87,LOOKUP($C$41,$B$235:$M$235,'Nutri Dashb'!$C1141:$N1141),LOOKUP($C$41,$B$235:$M$235,'Nutri Dashb'!$C1172:$N1172)))</f>
        <v>1.2705941351540617</v>
      </c>
      <c r="F266" s="354">
        <f>IF($C$85=$D$86,LOOKUP($C$41,$B$235:$M$235,'Nutri Dashb'!$C1208:$N1208),IF($C$85=$D$87,LOOKUP($C$41,$B$235:$M$235,'Nutri Dashb'!$C1238:$N1238),LOOKUP($C$41,$B$235:$M$235,'Nutri Dashb'!$C1268:$N1268)))</f>
        <v>1.5117187850140055</v>
      </c>
      <c r="G266" s="354"/>
      <c r="H266" s="354"/>
      <c r="I266" s="354"/>
      <c r="J266" s="469">
        <f>IF($C$85=$D$86,LOOKUP($C$41,$B$235:$M$235,'Nutri Dashb'!$AC1013:$AN1013),IF($C$85=$D$87,LOOKUP($C$41,$B$235:$M$235,'Nutri Dashb'!$AC1043:$AN1043),LOOKUP($C$41,$B$235:$M$235,'Nutri Dashb'!$AC1073:$AN1073)))</f>
        <v>2.2768286172161174</v>
      </c>
      <c r="K266" s="469">
        <f>IF($C$85=$D$86,LOOKUP($C$41,$B$235:$M$235,'Nutri Dashb'!$AC1111:$AN1111),IF($C$85=$D$87,LOOKUP($C$41,$B$235:$M$235,'Nutri Dashb'!$AC1141:$AN1141),LOOKUP($C$41,$B$235:$M$235,'Nutri Dashb'!$AC1172:$AN1172)))</f>
        <v>2.2153949023199027</v>
      </c>
      <c r="L266" s="469">
        <f>IF($C$85=$D$86,LOOKUP($C$41,$B$235:$M$235,'Nutri Dashb'!$AC1208:$AN1208),IF($C$85=$D$87,LOOKUP($C$41,$B$235:$M$235,'Nutri Dashb'!$AC1238:$AN1238),LOOKUP($C$41,$B$235:$M$235,'Nutri Dashb'!$AC1268:$AN1268)))</f>
        <v>2.6358173687423685</v>
      </c>
      <c r="M266" s="469"/>
      <c r="N266" s="469"/>
      <c r="O266" s="469"/>
      <c r="P266" s="472"/>
      <c r="Q266" s="472"/>
      <c r="R266" s="472"/>
      <c r="S266" s="472"/>
      <c r="T266" s="472"/>
    </row>
    <row r="267" spans="2:20">
      <c r="B267" s="355" t="s">
        <v>266</v>
      </c>
      <c r="C267" s="336"/>
      <c r="D267" s="354">
        <f>IF($C$85=$D$86,LOOKUP($C$41,$B$235:$M$235,'Nutri Dashb'!$C1015:$N1015),IF($C$85=$D$87,LOOKUP($C$41,$B$235:$M$235,'Nutri Dashb'!$C1045:$N1045),LOOKUP($C$41,$B$235:$M$235,'Nutri Dashb'!$C1075:$N1075)))</f>
        <v>14.760445535714286</v>
      </c>
      <c r="E267" s="354">
        <f>IF($C$85=$D$86,LOOKUP($C$41,$B$235:$M$235,'Nutri Dashb'!$C1113:$N1113),IF($C$85=$D$87,LOOKUP($C$41,$B$235:$M$235,'Nutri Dashb'!$C1143:$N1143),LOOKUP($C$41,$B$235:$M$235,'Nutri Dashb'!$C1173:$N1173)))</f>
        <v>13.048273214285715</v>
      </c>
      <c r="F267" s="354">
        <f>IF($C$85=$D$86,LOOKUP($C$41,$B$235:$M$235,'Nutri Dashb'!$C1210:$N1210),IF($C$85=$D$87,LOOKUP($C$41,$B$235:$M$235,'Nutri Dashb'!$C1240:$N1240),LOOKUP($C$41,$B$235:$M$235,'Nutri Dashb'!$C1270:$N1270)))</f>
        <v>11.386630357142856</v>
      </c>
      <c r="G267" s="354"/>
      <c r="H267" s="354"/>
      <c r="I267" s="354"/>
      <c r="J267" s="469">
        <f>IF($C$85=$D$86,LOOKUP($C$41,$B$235:$M$235,'Nutri Dashb'!$AC1015:$AN1015),IF($C$85=$D$87,LOOKUP($C$41,$B$235:$M$235,'Nutri Dashb'!$AC1045:$AN1045),LOOKUP($C$41,$B$235:$M$235,'Nutri Dashb'!$AC1075:$AN1075)))</f>
        <v>10.73486948051948</v>
      </c>
      <c r="K267" s="469">
        <f>IF($C$85=$D$86,LOOKUP($C$41,$B$235:$M$235,'Nutri Dashb'!$AC1113:$AN1113),IF($C$85=$D$87,LOOKUP($C$41,$B$235:$M$235,'Nutri Dashb'!$AC1143:$AN1143),LOOKUP($C$41,$B$235:$M$235,'Nutri Dashb'!$AC1173:$AN1173)))</f>
        <v>9.4896532467532477</v>
      </c>
      <c r="L267" s="469">
        <f>IF($C$85=$D$86,LOOKUP($C$41,$B$235:$M$235,'Nutri Dashb'!$AC1210:$AN1210),IF($C$85=$D$87,LOOKUP($C$41,$B$235:$M$235,'Nutri Dashb'!$AC1240:$AN1240),LOOKUP($C$41,$B$235:$M$235,'Nutri Dashb'!$AC1270:$AN1270)))</f>
        <v>8.2811857142857139</v>
      </c>
      <c r="M267" s="466"/>
      <c r="N267" s="466"/>
      <c r="O267" s="466"/>
      <c r="P267" s="472"/>
      <c r="Q267" s="472"/>
      <c r="R267" s="472"/>
      <c r="S267" s="472"/>
      <c r="T267" s="472"/>
    </row>
    <row r="268" spans="2:20">
      <c r="B268" s="355" t="s">
        <v>62</v>
      </c>
      <c r="C268" s="336"/>
      <c r="D268" s="354">
        <f>IF($C$85=$D$86,LOOKUP($C$41,$B$235:$M$235,'Nutri Dashb'!$C1017:$N1017),IF($C$85=$D$87,LOOKUP($C$41,$B$235:$M$235,'Nutri Dashb'!$C1047:$N1047),LOOKUP($C$41,$B$235:$M$235,'Nutri Dashb'!$C1077:$N1077)))</f>
        <v>1.3932562500000001</v>
      </c>
      <c r="E268" s="354">
        <f>IF($C$85=$D$86,LOOKUP($C$41,$B$235:$M$235,'Nutri Dashb'!$C1115:$N1115),IF($C$85=$D$87,LOOKUP($C$41,$B$235:$M$235,'Nutri Dashb'!$C1145:$N1145),LOOKUP($C$41,$B$235:$M$235,'Nutri Dashb'!$C1175:$N1175)))</f>
        <v>1.1319565476190474</v>
      </c>
      <c r="F268" s="354">
        <f>IF($C$85=$D$86,LOOKUP($C$41,$B$235:$M$235,'Nutri Dashb'!$C1212:$N1212),IF($C$85=$D$87,LOOKUP($C$41,$B$235:$M$235,'Nutri Dashb'!$C1242:$N1242),LOOKUP($C$41,$B$235:$M$235,'Nutri Dashb'!$C1272:$N1272)))</f>
        <v>1.1722124999999999</v>
      </c>
      <c r="G268" s="354"/>
      <c r="H268" s="354"/>
      <c r="I268" s="354"/>
      <c r="J268" s="469">
        <f>IF($C$85=$D$86,LOOKUP($C$41,$B$235:$M$235,'Nutri Dashb'!$AC1017:$AN1017),IF($C$85=$D$87,LOOKUP($C$41,$B$235:$M$235,'Nutri Dashb'!$AC1047:$AN1047),LOOKUP($C$41,$B$235:$M$235,'Nutri Dashb'!$AC1077:$AN1077)))</f>
        <v>1.5199159090909091</v>
      </c>
      <c r="K268" s="469">
        <f>IF($C$85=$D$86,LOOKUP($C$41,$B$235:$M$235,'Nutri Dashb'!$AC1115:$AN1115),IF($C$85=$D$87,LOOKUP($C$41,$B$235:$M$235,'Nutri Dashb'!$AC1145:$AN1145),LOOKUP($C$41,$B$235:$M$235,'Nutri Dashb'!$AC1175:$AN1175)))</f>
        <v>1.2348616883116881</v>
      </c>
      <c r="L268" s="469">
        <f>IF($C$85=$D$86,LOOKUP($C$41,$B$235:$M$235,'Nutri Dashb'!$AC1212:$AN1212),IF($C$85=$D$87,LOOKUP($C$41,$B$235:$M$235,'Nutri Dashb'!$AC1242:$AN1242),LOOKUP($C$41,$B$235:$M$235,'Nutri Dashb'!$AC1272:$AN1272)))</f>
        <v>1.2787772727272726</v>
      </c>
      <c r="M268" s="466"/>
      <c r="N268" s="466"/>
      <c r="O268" s="466"/>
      <c r="P268" s="472"/>
      <c r="Q268" s="472"/>
      <c r="R268" s="472"/>
      <c r="S268" s="472"/>
      <c r="T268" s="472"/>
    </row>
    <row r="269" spans="2:20">
      <c r="B269" s="355" t="s">
        <v>268</v>
      </c>
      <c r="C269" s="336"/>
      <c r="D269" s="354">
        <f>IF($C$85=$D$86,LOOKUP($C$41,$B$235:$M$235,'Nutri Dashb'!$C1016:$N1016),IF($C$85=$D$87,LOOKUP($C$41,$B$235:$M$235,'Nutri Dashb'!$C1046:$N1046),LOOKUP($C$41,$B$235:$M$235,'Nutri Dashb'!$C1076:$N1076)))</f>
        <v>2.5839741511585474</v>
      </c>
      <c r="E269" s="354">
        <f>IF($C$85=$D$86,LOOKUP($C$41,$B$235:$M$235,'Nutri Dashb'!$C1114:$N1114),IF($C$85=$D$87,LOOKUP($C$41,$B$235:$M$235,'Nutri Dashb'!$C1144:$N1144),LOOKUP($C$41,$B$235:$M$235,'Nutri Dashb'!$C1174:$N1174)))</f>
        <v>2.7117457060755337</v>
      </c>
      <c r="F269" s="354">
        <f>IF($C$85=$D$86,LOOKUP($C$41,$B$235:$M$235,'Nutri Dashb'!$C1211:$N1211),IF($C$85=$D$87,LOOKUP($C$41,$B$235:$M$235,'Nutri Dashb'!$C1241:$N1241),LOOKUP($C$41,$B$235:$M$235,'Nutri Dashb'!$C1271:$N1271)))</f>
        <v>2.8359742531776444</v>
      </c>
      <c r="G269" s="90"/>
      <c r="H269" s="90"/>
      <c r="I269" s="90"/>
      <c r="J269" s="466"/>
      <c r="K269" s="466"/>
      <c r="L269" s="466"/>
      <c r="M269" s="466"/>
      <c r="N269" s="466"/>
      <c r="O269" s="466"/>
      <c r="P269" s="472"/>
      <c r="Q269" s="472"/>
      <c r="R269" s="472"/>
      <c r="S269" s="472"/>
      <c r="T269" s="472"/>
    </row>
    <row r="270" spans="2:20">
      <c r="B270" s="390" t="s">
        <v>97</v>
      </c>
      <c r="C270" s="336"/>
      <c r="D270" s="354">
        <f>IF($C$85=$D$86,LOOKUP($C$41,$B$235:$M$235,'Nutri Dashb'!$C1014:$N1014),IF($C$85=$D$87,LOOKUP($C$41,$B$235:$M$235,'Nutri Dashb'!$C1044:$N1044),LOOKUP($C$41,$B$235:$M$235,'Nutri Dashb'!$C1074:$N1074)))</f>
        <v>1.1015029761904762</v>
      </c>
      <c r="E270" s="354">
        <f>IF($C$85=$D$86,LOOKUP($C$41,$B$235:$M$235,'Nutri Dashb'!$C1112:$N1112),IF($C$85=$D$87,LOOKUP($C$41,$B$235:$M$235,'Nutri Dashb'!$C1142:$N1142),LOOKUP($C$41,$B$235:$M$235,'Nutri Dashb'!$C1171:$N1171)))</f>
        <v>1.1351130952380954</v>
      </c>
      <c r="F270" s="354">
        <f>IF($C$85=$D$86,LOOKUP($C$41,$B$235:$M$235,'Nutri Dashb'!$C1209:$N1209),IF($C$85=$D$87,LOOKUP($C$41,$B$235:$M$235,'Nutri Dashb'!$C1239:$N1239),LOOKUP($C$41,$B$235:$M$235,'Nutri Dashb'!$C1269:$N1269)))</f>
        <v>1.3349603174603175</v>
      </c>
      <c r="G270" s="354"/>
      <c r="H270" s="354"/>
      <c r="I270" s="354"/>
      <c r="J270" s="469">
        <f>IF($C$85=$D$86,LOOKUP($C$41,$B$235:$M$235,'Nutri Dashb'!$AC1014:$AN1014),IF($C$85=$D$87,LOOKUP($C$41,$B$235:$M$235,'Nutri Dashb'!$AC1044:$AN1044),LOOKUP($C$41,$B$235:$M$235,'Nutri Dashb'!$AC1074:$AN1074)))</f>
        <v>1.0659706221198155</v>
      </c>
      <c r="K270" s="469">
        <f>IF($C$85=$D$86,LOOKUP($C$41,$B$235:$M$235,'Nutri Dashb'!$AC1112:$AN1112),IF($C$85=$D$87,LOOKUP($C$41,$B$235:$M$235,'Nutri Dashb'!$AC1142:$AN1142),LOOKUP($C$41,$B$235:$M$235,'Nutri Dashb'!$AC1171:$AN1171)))</f>
        <v>1.0984965437788019</v>
      </c>
      <c r="L270" s="469">
        <f>IF($C$85=$D$86,LOOKUP($C$41,$B$235:$M$235,'Nutri Dashb'!$AC1209:$AN1209),IF($C$85=$D$87,LOOKUP($C$41,$B$235:$M$235,'Nutri Dashb'!$AC1239:$AN1239),LOOKUP($C$41,$B$235:$M$235,'Nutri Dashb'!$AC1269:$AN1269)))</f>
        <v>1.2918970814132105</v>
      </c>
      <c r="M270" s="466"/>
      <c r="N270" s="466"/>
      <c r="O270" s="466"/>
      <c r="P270" s="472"/>
      <c r="Q270" s="472"/>
      <c r="R270" s="472"/>
      <c r="S270" s="472"/>
      <c r="T270" s="472"/>
    </row>
    <row r="271" spans="2:20">
      <c r="B271" s="390" t="s">
        <v>518</v>
      </c>
      <c r="C271" s="336"/>
      <c r="D271" s="354"/>
      <c r="E271" s="354"/>
      <c r="F271" s="354"/>
      <c r="G271" s="354"/>
      <c r="H271" s="354"/>
      <c r="I271" s="354"/>
      <c r="J271" s="470"/>
      <c r="K271" s="470"/>
      <c r="L271" s="470"/>
      <c r="M271" s="466"/>
      <c r="N271" s="466"/>
      <c r="O271" s="466"/>
      <c r="P271" s="472"/>
      <c r="Q271" s="472"/>
      <c r="R271" s="472"/>
      <c r="S271" s="472"/>
      <c r="T271" s="472"/>
    </row>
    <row r="272" spans="2:20">
      <c r="B272" s="409" t="s">
        <v>81</v>
      </c>
      <c r="C272" s="354"/>
      <c r="D272" s="356">
        <f>IF($C$85=$D$86,LOOKUP($C$41,$B$235:$M$235,'Nutri Dashb'!$C995:$N995),IF($C$85=$D$87,LOOKUP($C$41,$B$235:$M$235,'Nutri Dashb'!$C1025:$N1025),LOOKUP($C$41,$B$235:$M$235,'Nutri Dashb'!$C1055:$N1055)))</f>
        <v>1247.9844734219269</v>
      </c>
      <c r="E272" s="356">
        <f>IF($C$85=$D$86,LOOKUP($C$41,$B$235:$M$235,'Nutri Dashb'!$C1093:$N1093),IF($C$85=$D$87,LOOKUP($C$41,$B$235:$M$235,'Nutri Dashb'!$C1121:$N1121),LOOKUP($C$41,$B$235:$M$235,'Nutri Dashb'!$C1153:$N1153)))</f>
        <v>863.2285747508306</v>
      </c>
      <c r="F272" s="356">
        <f>IF($C$85=$D$86,LOOKUP($C$41,$B$235:$M$235,'Nutri Dashb'!$C1190:$N1190),IF($C$85=$D$87,LOOKUP($C$41,$B$235:$M$235,'Nutri Dashb'!$C1220:$N1220),LOOKUP($C$41,$B$235:$M$235,'Nutri Dashb'!$C1250:$N1250)))</f>
        <v>1095.1825481727576</v>
      </c>
      <c r="G272" s="90"/>
      <c r="H272" s="90"/>
      <c r="I272" s="90"/>
      <c r="J272" s="466"/>
      <c r="K272" s="466"/>
      <c r="L272" s="466"/>
      <c r="M272" s="466"/>
      <c r="N272" s="466"/>
      <c r="O272" s="466"/>
      <c r="P272" s="472"/>
      <c r="Q272" s="472"/>
      <c r="R272" s="472"/>
      <c r="S272" s="472"/>
      <c r="T272" s="472"/>
    </row>
    <row r="273" spans="2:6" s="462" customFormat="1">
      <c r="B273" s="463"/>
      <c r="C273" s="464"/>
      <c r="D273" s="465"/>
      <c r="E273" s="465"/>
      <c r="F273" s="465"/>
    </row>
    <row r="274" spans="2:6" s="462" customFormat="1">
      <c r="B274" s="463"/>
      <c r="C274" s="464"/>
      <c r="D274" s="465"/>
      <c r="E274" s="465"/>
      <c r="F274" s="465"/>
    </row>
    <row r="275" spans="2:6">
      <c r="B275" s="78"/>
      <c r="E275" s="1"/>
      <c r="F275" s="1"/>
    </row>
    <row r="276" spans="2:6">
      <c r="B276" s="78"/>
      <c r="E276" s="1"/>
      <c r="F276" s="1"/>
    </row>
    <row r="277" spans="2:6">
      <c r="B277" s="78"/>
      <c r="E277" s="1"/>
      <c r="F277" s="1"/>
    </row>
    <row r="278" spans="2:6">
      <c r="B278" s="78"/>
      <c r="E278" s="1"/>
      <c r="F278" s="1"/>
    </row>
    <row r="279" spans="2:6">
      <c r="B279" s="78"/>
      <c r="E279" s="1"/>
      <c r="F279" s="1"/>
    </row>
    <row r="280" spans="2:6">
      <c r="B280" s="78"/>
      <c r="E280" s="1"/>
      <c r="F280" s="1"/>
    </row>
    <row r="281" spans="2:6">
      <c r="B281" s="78"/>
    </row>
    <row r="282" spans="2:6">
      <c r="B282" s="78"/>
    </row>
    <row r="283" spans="2:6">
      <c r="B283" s="78"/>
    </row>
    <row r="284" spans="2:6">
      <c r="B284" s="78"/>
    </row>
    <row r="285" spans="2:6">
      <c r="B285" s="78"/>
    </row>
    <row r="286" spans="2:6">
      <c r="B286" s="78"/>
    </row>
    <row r="287" spans="2:6">
      <c r="B287" s="78"/>
    </row>
    <row r="288" spans="2:6">
      <c r="B288" s="78"/>
    </row>
    <row r="289" spans="2:2">
      <c r="B289" s="78"/>
    </row>
    <row r="290" spans="2:2">
      <c r="B290" s="78"/>
    </row>
    <row r="291" spans="2:2">
      <c r="B291" s="78"/>
    </row>
    <row r="292" spans="2:2">
      <c r="B292" s="78"/>
    </row>
    <row r="293" spans="2:2">
      <c r="B293" s="78"/>
    </row>
    <row r="294" spans="2:2">
      <c r="B294" s="78"/>
    </row>
    <row r="295" spans="2:2">
      <c r="B295" s="78"/>
    </row>
    <row r="296" spans="2:2">
      <c r="B296" s="78"/>
    </row>
    <row r="297" spans="2:2">
      <c r="B297" s="78"/>
    </row>
    <row r="298" spans="2:2">
      <c r="B298" s="78"/>
    </row>
    <row r="299" spans="2:2">
      <c r="B299" s="78"/>
    </row>
    <row r="300" spans="2:2">
      <c r="B300" s="78"/>
    </row>
    <row r="301" spans="2:2">
      <c r="B301" s="78"/>
    </row>
    <row r="302" spans="2:2">
      <c r="B302" s="228"/>
    </row>
    <row r="303" spans="2:2">
      <c r="B303" s="78"/>
    </row>
    <row r="304" spans="2:2">
      <c r="B304" s="78"/>
    </row>
    <row r="305" spans="2:2">
      <c r="B305" s="78"/>
    </row>
    <row r="306" spans="2:2">
      <c r="B306" s="78"/>
    </row>
    <row r="307" spans="2:2">
      <c r="B307" s="78"/>
    </row>
    <row r="308" spans="2:2">
      <c r="B308" s="78"/>
    </row>
    <row r="309" spans="2:2">
      <c r="B309" s="78"/>
    </row>
    <row r="310" spans="2:2">
      <c r="B310" s="78"/>
    </row>
    <row r="311" spans="2:2">
      <c r="B311" s="78"/>
    </row>
    <row r="312" spans="2:2">
      <c r="B312" s="78"/>
    </row>
    <row r="313" spans="2:2">
      <c r="B313" s="78"/>
    </row>
    <row r="314" spans="2:2">
      <c r="B314" s="78"/>
    </row>
    <row r="315" spans="2:2">
      <c r="B315" s="78"/>
    </row>
    <row r="316" spans="2:2">
      <c r="B316" s="78"/>
    </row>
    <row r="317" spans="2:2">
      <c r="B317" s="78"/>
    </row>
    <row r="318" spans="2:2">
      <c r="B318" s="78"/>
    </row>
    <row r="319" spans="2:2">
      <c r="B319" s="78"/>
    </row>
    <row r="320" spans="2:2">
      <c r="B320" s="78"/>
    </row>
    <row r="321" spans="2:2">
      <c r="B321" s="78"/>
    </row>
    <row r="322" spans="2:2">
      <c r="B322" s="78"/>
    </row>
    <row r="323" spans="2:2">
      <c r="B323" s="78"/>
    </row>
    <row r="324" spans="2:2">
      <c r="B324" s="78"/>
    </row>
    <row r="325" spans="2:2">
      <c r="B325" s="78"/>
    </row>
    <row r="326" spans="2:2">
      <c r="B326" s="78"/>
    </row>
    <row r="327" spans="2:2">
      <c r="B327" s="78"/>
    </row>
    <row r="328" spans="2:2">
      <c r="B328" s="78"/>
    </row>
    <row r="329" spans="2:2">
      <c r="B329" s="78"/>
    </row>
    <row r="330" spans="2:2">
      <c r="B330" s="78"/>
    </row>
    <row r="331" spans="2:2">
      <c r="B331" s="78"/>
    </row>
  </sheetData>
  <mergeCells count="1">
    <mergeCell ref="C66:E66"/>
  </mergeCells>
  <dataValidations count="1">
    <dataValidation type="list" allowBlank="1" showInputMessage="1" showErrorMessage="1" sqref="D118">
      <formula1>$T$108:$T$129</formula1>
    </dataValidation>
  </dataValidations>
  <pageMargins left="0.7" right="0.7" top="0.75" bottom="0.75" header="0.3" footer="0.3"/>
  <pageSetup paperSize="9" orientation="portrait" horizontalDpi="300" verticalDpi="300" r:id="rId1"/>
  <ignoredErrors>
    <ignoredError sqref="D242:F252 C68:E72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Z281"/>
  <sheetViews>
    <sheetView zoomScale="106" zoomScaleNormal="106" workbookViewId="0">
      <pane xSplit="4" ySplit="2" topLeftCell="AH207" activePane="bottomRight" state="frozen"/>
      <selection activeCell="O16" sqref="O16"/>
      <selection pane="topRight" activeCell="O16" sqref="O16"/>
      <selection pane="bottomLeft" activeCell="O16" sqref="O16"/>
      <selection pane="bottomRight" activeCell="E203" sqref="E203:AS218"/>
    </sheetView>
  </sheetViews>
  <sheetFormatPr defaultRowHeight="15"/>
  <cols>
    <col min="1" max="1" width="8.140625" style="5" customWidth="1"/>
    <col min="2" max="2" width="5.85546875" style="5" customWidth="1"/>
    <col min="3" max="3" width="8.7109375" style="5" customWidth="1"/>
    <col min="4" max="4" width="26.28515625" style="5" customWidth="1"/>
    <col min="5" max="5" width="10.28515625" style="23" customWidth="1"/>
    <col min="6" max="6" width="6.85546875" style="23" customWidth="1"/>
    <col min="7" max="7" width="10.140625" style="23" customWidth="1"/>
    <col min="8" max="8" width="12.42578125" style="23" customWidth="1"/>
    <col min="9" max="9" width="10.140625" style="23" customWidth="1"/>
    <col min="10" max="10" width="8.42578125" style="23" customWidth="1"/>
    <col min="11" max="11" width="11" style="23" customWidth="1"/>
    <col min="12" max="16" width="11" style="88" customWidth="1"/>
    <col min="17" max="33" width="11" style="21" customWidth="1"/>
    <col min="34" max="34" width="9" style="21" customWidth="1"/>
    <col min="35" max="35" width="9.140625" style="21" customWidth="1"/>
    <col min="36" max="45" width="9.140625" style="21"/>
    <col min="46" max="16384" width="9.140625" style="23"/>
  </cols>
  <sheetData>
    <row r="1" spans="1:87" ht="45">
      <c r="D1" s="313" t="s">
        <v>441</v>
      </c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5"/>
      <c r="R1" s="315"/>
      <c r="S1" s="316"/>
      <c r="T1" s="316"/>
      <c r="U1" s="316"/>
      <c r="V1" s="317"/>
      <c r="W1" s="317"/>
      <c r="X1" s="317"/>
      <c r="Y1" s="318"/>
      <c r="Z1" s="319"/>
      <c r="AA1" s="317"/>
      <c r="AB1" s="317"/>
      <c r="AC1" s="317"/>
      <c r="AD1" s="317"/>
      <c r="AE1" s="317"/>
      <c r="AF1" s="317"/>
      <c r="AG1" s="318"/>
      <c r="AH1" s="310"/>
      <c r="AI1" s="310"/>
      <c r="AJ1" s="310"/>
      <c r="BB1" s="21"/>
      <c r="BC1" s="21"/>
      <c r="BD1" s="21"/>
      <c r="BE1" s="21"/>
      <c r="BF1" s="21"/>
      <c r="BG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</row>
    <row r="2" spans="1:87" s="186" customFormat="1" ht="30">
      <c r="A2" s="16" t="s">
        <v>568</v>
      </c>
      <c r="C2" s="16" t="s">
        <v>465</v>
      </c>
      <c r="D2" s="399"/>
      <c r="E2" s="320" t="s">
        <v>96</v>
      </c>
      <c r="F2" s="320" t="s">
        <v>7</v>
      </c>
      <c r="G2" s="320" t="s">
        <v>91</v>
      </c>
      <c r="H2" s="320" t="s">
        <v>107</v>
      </c>
      <c r="I2" s="320" t="s">
        <v>37</v>
      </c>
      <c r="J2" s="320" t="s">
        <v>33</v>
      </c>
      <c r="K2" s="320" t="s">
        <v>34</v>
      </c>
      <c r="L2" s="320" t="s">
        <v>97</v>
      </c>
      <c r="M2" s="320" t="s">
        <v>81</v>
      </c>
      <c r="N2" s="320" t="s">
        <v>163</v>
      </c>
      <c r="O2" s="320" t="s">
        <v>103</v>
      </c>
      <c r="P2" s="320" t="s">
        <v>8</v>
      </c>
      <c r="Q2" s="320" t="s">
        <v>203</v>
      </c>
      <c r="R2" s="320" t="s">
        <v>63</v>
      </c>
      <c r="S2" s="320" t="s">
        <v>204</v>
      </c>
      <c r="T2" s="320" t="s">
        <v>205</v>
      </c>
      <c r="U2" s="320" t="s">
        <v>206</v>
      </c>
      <c r="V2" s="320" t="s">
        <v>207</v>
      </c>
      <c r="W2" s="320" t="s">
        <v>208</v>
      </c>
      <c r="X2" s="320" t="s">
        <v>473</v>
      </c>
      <c r="Y2" s="320" t="s">
        <v>209</v>
      </c>
      <c r="Z2" s="320" t="s">
        <v>108</v>
      </c>
      <c r="AA2" s="320" t="s">
        <v>210</v>
      </c>
      <c r="AB2" s="320" t="s">
        <v>61</v>
      </c>
      <c r="AC2" s="320" t="s">
        <v>211</v>
      </c>
      <c r="AD2" s="320" t="s">
        <v>212</v>
      </c>
      <c r="AE2" s="320" t="s">
        <v>213</v>
      </c>
      <c r="AF2" s="320" t="s">
        <v>214</v>
      </c>
      <c r="AG2" s="320" t="s">
        <v>215</v>
      </c>
      <c r="AH2" s="325" t="s">
        <v>239</v>
      </c>
      <c r="AI2" s="326"/>
      <c r="AJ2" s="326"/>
      <c r="AK2" s="21"/>
      <c r="AL2" s="21"/>
      <c r="AM2" s="21"/>
      <c r="AN2" s="21"/>
      <c r="AO2" s="21"/>
      <c r="AP2" s="21"/>
      <c r="AQ2" s="21"/>
      <c r="AR2" s="21"/>
      <c r="AS2" s="21"/>
      <c r="BB2" s="21"/>
      <c r="BC2" s="21"/>
      <c r="BD2" s="21"/>
      <c r="BE2" s="21"/>
      <c r="BF2" s="21"/>
      <c r="BG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</row>
    <row r="3" spans="1:87" s="15" customFormat="1">
      <c r="B3" s="502"/>
      <c r="C3" s="502">
        <f t="shared" ref="C3:C13" si="0">(E3+F3)*4+G3*9</f>
        <v>86.08</v>
      </c>
      <c r="D3" s="320" t="s">
        <v>3</v>
      </c>
      <c r="E3" s="361">
        <f>E57</f>
        <v>17.600000000000001</v>
      </c>
      <c r="F3" s="361">
        <f t="shared" ref="F3:AG3" si="1">F57</f>
        <v>3.2</v>
      </c>
      <c r="G3" s="361">
        <f t="shared" si="1"/>
        <v>0.32</v>
      </c>
      <c r="H3" s="361">
        <f t="shared" si="1"/>
        <v>0.08</v>
      </c>
      <c r="I3" s="361">
        <f t="shared" si="1"/>
        <v>0</v>
      </c>
      <c r="J3" s="361">
        <f t="shared" si="1"/>
        <v>0.08</v>
      </c>
      <c r="K3" s="361">
        <f t="shared" si="1"/>
        <v>0.16</v>
      </c>
      <c r="L3" s="361">
        <f t="shared" si="1"/>
        <v>3.2</v>
      </c>
      <c r="M3" s="361">
        <f t="shared" si="1"/>
        <v>1.6</v>
      </c>
      <c r="N3" s="361">
        <f t="shared" si="1"/>
        <v>36.799999999999997</v>
      </c>
      <c r="O3" s="361">
        <f t="shared" si="1"/>
        <v>708.8</v>
      </c>
      <c r="P3" s="361">
        <f>P57</f>
        <v>8</v>
      </c>
      <c r="Q3" s="361">
        <f t="shared" si="1"/>
        <v>0.4</v>
      </c>
      <c r="R3" s="361">
        <f t="shared" ref="R3:AA3" si="2">R57</f>
        <v>1.6</v>
      </c>
      <c r="S3" s="361">
        <f t="shared" si="2"/>
        <v>0</v>
      </c>
      <c r="T3" s="361">
        <f t="shared" si="2"/>
        <v>0</v>
      </c>
      <c r="U3" s="361">
        <f t="shared" si="2"/>
        <v>0.2</v>
      </c>
      <c r="V3" s="637">
        <f t="shared" si="2"/>
        <v>9.6000000000000002E-2</v>
      </c>
      <c r="W3" s="637">
        <f t="shared" si="2"/>
        <v>0.04</v>
      </c>
      <c r="X3" s="637">
        <f t="shared" si="2"/>
        <v>1.52</v>
      </c>
      <c r="Y3" s="637">
        <f t="shared" si="2"/>
        <v>0.32</v>
      </c>
      <c r="Z3" s="637">
        <f t="shared" si="2"/>
        <v>10.559999999999999</v>
      </c>
      <c r="AA3" s="637">
        <f t="shared" si="2"/>
        <v>0</v>
      </c>
      <c r="AB3" s="637">
        <f t="shared" si="1"/>
        <v>0.91999999999999993</v>
      </c>
      <c r="AC3" s="361">
        <f t="shared" si="1"/>
        <v>33.119999999999997</v>
      </c>
      <c r="AD3" s="361">
        <f t="shared" si="1"/>
        <v>97.6</v>
      </c>
      <c r="AE3" s="361">
        <f t="shared" si="1"/>
        <v>0.72</v>
      </c>
      <c r="AF3" s="361">
        <f t="shared" si="1"/>
        <v>0.4</v>
      </c>
      <c r="AG3" s="361">
        <f t="shared" si="1"/>
        <v>68</v>
      </c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BB3" s="60"/>
      <c r="BC3" s="60"/>
      <c r="BD3" s="60"/>
      <c r="BE3" s="60"/>
      <c r="BF3" s="60"/>
      <c r="BG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</row>
    <row r="4" spans="1:87">
      <c r="B4" s="257"/>
      <c r="C4" s="257">
        <f t="shared" si="0"/>
        <v>43.659791666666671</v>
      </c>
      <c r="D4" s="320" t="s">
        <v>157</v>
      </c>
      <c r="E4" s="324">
        <f t="shared" ref="E4:AG4" si="3">E233</f>
        <v>8.7895833333333329</v>
      </c>
      <c r="F4" s="324">
        <f t="shared" si="3"/>
        <v>1.7058333333333335</v>
      </c>
      <c r="G4" s="324">
        <f t="shared" si="3"/>
        <v>0.18645833333333336</v>
      </c>
      <c r="H4" s="324">
        <f t="shared" si="3"/>
        <v>3.7983333333333327E-2</v>
      </c>
      <c r="I4" s="324">
        <f t="shared" si="3"/>
        <v>0</v>
      </c>
      <c r="J4" s="324">
        <f t="shared" si="3"/>
        <v>5.3683333333333347E-2</v>
      </c>
      <c r="K4" s="324">
        <f t="shared" si="3"/>
        <v>0.11501500000000002</v>
      </c>
      <c r="L4" s="324">
        <f t="shared" si="3"/>
        <v>1.9987500000000002</v>
      </c>
      <c r="M4" s="324">
        <f t="shared" si="3"/>
        <v>225</v>
      </c>
      <c r="N4" s="324">
        <f t="shared" si="3"/>
        <v>10</v>
      </c>
      <c r="O4" s="324"/>
      <c r="P4" s="324">
        <f t="shared" si="3"/>
        <v>24.910333333333334</v>
      </c>
      <c r="Q4" s="324">
        <f t="shared" si="3"/>
        <v>0</v>
      </c>
      <c r="R4" s="324">
        <f t="shared" si="3"/>
        <v>461.94924999999995</v>
      </c>
      <c r="S4" s="324">
        <f t="shared" si="3"/>
        <v>21.587</v>
      </c>
      <c r="T4" s="324">
        <f t="shared" si="3"/>
        <v>0</v>
      </c>
      <c r="U4" s="324">
        <f t="shared" si="3"/>
        <v>2.58</v>
      </c>
      <c r="V4" s="638">
        <f t="shared" si="3"/>
        <v>7.4786666666666682E-2</v>
      </c>
      <c r="W4" s="638">
        <f t="shared" si="3"/>
        <v>4.8360833333333339E-2</v>
      </c>
      <c r="X4" s="638">
        <f t="shared" si="3"/>
        <v>0.72012583333333335</v>
      </c>
      <c r="Y4" s="638">
        <f t="shared" si="3"/>
        <v>4.0000000000000008E-2</v>
      </c>
      <c r="Z4" s="638">
        <f t="shared" si="3"/>
        <v>31.615108333333335</v>
      </c>
      <c r="AA4" s="638">
        <f t="shared" si="3"/>
        <v>0</v>
      </c>
      <c r="AB4" s="638">
        <f t="shared" si="3"/>
        <v>1.7739166666666666</v>
      </c>
      <c r="AC4" s="324">
        <f t="shared" si="3"/>
        <v>32.450000000000003</v>
      </c>
      <c r="AD4" s="324">
        <f t="shared" si="3"/>
        <v>252.76</v>
      </c>
      <c r="AE4" s="324">
        <f t="shared" si="3"/>
        <v>0.14850000000000002</v>
      </c>
      <c r="AF4" s="324">
        <f t="shared" si="3"/>
        <v>0</v>
      </c>
      <c r="AG4" s="324">
        <f t="shared" si="3"/>
        <v>0</v>
      </c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</row>
    <row r="5" spans="1:87">
      <c r="B5" s="257"/>
      <c r="C5" s="257">
        <f t="shared" si="0"/>
        <v>67.483720930232579</v>
      </c>
      <c r="D5" s="320" t="s">
        <v>1</v>
      </c>
      <c r="E5" s="321">
        <f t="shared" ref="E5:AG5" si="4">E156</f>
        <v>13.532558139534888</v>
      </c>
      <c r="F5" s="321">
        <f t="shared" si="4"/>
        <v>1.1093023255813954</v>
      </c>
      <c r="G5" s="321">
        <f t="shared" si="4"/>
        <v>0.99069767441860468</v>
      </c>
      <c r="H5" s="321">
        <f t="shared" si="4"/>
        <v>0</v>
      </c>
      <c r="I5" s="321">
        <f t="shared" si="4"/>
        <v>0</v>
      </c>
      <c r="J5" s="321">
        <f t="shared" si="4"/>
        <v>0.3</v>
      </c>
      <c r="K5" s="321">
        <f t="shared" si="4"/>
        <v>0.7</v>
      </c>
      <c r="L5" s="321">
        <f t="shared" si="4"/>
        <v>3.6599999999999993</v>
      </c>
      <c r="M5" s="321">
        <f t="shared" si="4"/>
        <v>10.476744186046513</v>
      </c>
      <c r="N5" s="321">
        <f t="shared" si="4"/>
        <v>100</v>
      </c>
      <c r="O5" s="321">
        <f t="shared" si="4"/>
        <v>600</v>
      </c>
      <c r="P5" s="321">
        <f t="shared" si="4"/>
        <v>43.930232558139537</v>
      </c>
      <c r="Q5" s="321">
        <f t="shared" si="4"/>
        <v>0</v>
      </c>
      <c r="R5" s="321">
        <f t="shared" si="4"/>
        <v>14.145348837209303</v>
      </c>
      <c r="S5" s="321">
        <f t="shared" si="4"/>
        <v>21.476190476190474</v>
      </c>
      <c r="T5" s="321">
        <f t="shared" si="4"/>
        <v>0</v>
      </c>
      <c r="U5" s="321">
        <f t="shared" si="4"/>
        <v>0.2</v>
      </c>
      <c r="V5" s="639">
        <f t="shared" si="4"/>
        <v>3.8139534883720939E-2</v>
      </c>
      <c r="W5" s="639">
        <f t="shared" si="4"/>
        <v>5.1627906976744194E-2</v>
      </c>
      <c r="X5" s="639">
        <f t="shared" si="4"/>
        <v>0.42325581395348838</v>
      </c>
      <c r="Y5" s="639">
        <f t="shared" si="4"/>
        <v>0.1</v>
      </c>
      <c r="Z5" s="639">
        <f t="shared" si="4"/>
        <v>10</v>
      </c>
      <c r="AA5" s="639">
        <f t="shared" si="4"/>
        <v>0</v>
      </c>
      <c r="AB5" s="639">
        <f t="shared" si="4"/>
        <v>1.3771428571428577</v>
      </c>
      <c r="AC5" s="321">
        <f t="shared" si="4"/>
        <v>25.666666666666668</v>
      </c>
      <c r="AD5" s="321">
        <f t="shared" si="4"/>
        <v>121.54390243902439</v>
      </c>
      <c r="AE5" s="321">
        <f t="shared" si="4"/>
        <v>0.24399999999999997</v>
      </c>
      <c r="AF5" s="321">
        <f t="shared" si="4"/>
        <v>0.17655172413793105</v>
      </c>
      <c r="AG5" s="321">
        <f t="shared" si="4"/>
        <v>1</v>
      </c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</row>
    <row r="6" spans="1:87" s="58" customFormat="1">
      <c r="B6" s="257"/>
      <c r="C6" s="257">
        <f t="shared" si="0"/>
        <v>181.01666666666665</v>
      </c>
      <c r="D6" s="320" t="s">
        <v>9</v>
      </c>
      <c r="E6" s="323">
        <f t="shared" ref="E6:AH6" si="5">E172</f>
        <v>5.8166666666666664</v>
      </c>
      <c r="F6" s="323">
        <f t="shared" si="5"/>
        <v>5.6499999999999995</v>
      </c>
      <c r="G6" s="323">
        <f t="shared" si="5"/>
        <v>15.016666666666666</v>
      </c>
      <c r="H6" s="323">
        <f t="shared" si="5"/>
        <v>1.6499999999999997</v>
      </c>
      <c r="I6" s="323">
        <f t="shared" si="5"/>
        <v>0</v>
      </c>
      <c r="J6" s="323">
        <f t="shared" si="5"/>
        <v>6.3</v>
      </c>
      <c r="K6" s="323">
        <f t="shared" si="5"/>
        <v>6.2666666666666666</v>
      </c>
      <c r="L6" s="323">
        <f t="shared" si="5"/>
        <v>2.1333333333333333</v>
      </c>
      <c r="M6" s="323">
        <f t="shared" si="5"/>
        <v>2.12</v>
      </c>
      <c r="N6" s="323">
        <f t="shared" si="5"/>
        <v>532.83333333333337</v>
      </c>
      <c r="O6" s="323">
        <f t="shared" si="5"/>
        <v>5703.5</v>
      </c>
      <c r="P6" s="323">
        <f t="shared" si="5"/>
        <v>31</v>
      </c>
      <c r="Q6" s="323">
        <f t="shared" si="5"/>
        <v>1.1333333333333333</v>
      </c>
      <c r="R6" s="323">
        <f t="shared" si="5"/>
        <v>5.1833333333333336</v>
      </c>
      <c r="S6" s="323">
        <f t="shared" si="5"/>
        <v>0.28333333333333338</v>
      </c>
      <c r="T6" s="323">
        <f t="shared" si="5"/>
        <v>0</v>
      </c>
      <c r="U6" s="323">
        <f t="shared" si="5"/>
        <v>1.8333333333333333</v>
      </c>
      <c r="V6" s="640">
        <f t="shared" si="5"/>
        <v>6.6666666666666666E-2</v>
      </c>
      <c r="W6" s="640">
        <f t="shared" si="5"/>
        <v>5.000000000000001E-2</v>
      </c>
      <c r="X6" s="640">
        <f t="shared" si="5"/>
        <v>1.0333333333333334</v>
      </c>
      <c r="Y6" s="640">
        <f t="shared" si="5"/>
        <v>0.16666666666666666</v>
      </c>
      <c r="Z6" s="640">
        <f t="shared" si="5"/>
        <v>17.833333333333332</v>
      </c>
      <c r="AA6" s="640">
        <f t="shared" si="5"/>
        <v>0</v>
      </c>
      <c r="AB6" s="640">
        <f t="shared" si="5"/>
        <v>1.155</v>
      </c>
      <c r="AC6" s="323">
        <f t="shared" si="5"/>
        <v>56.083333333333336</v>
      </c>
      <c r="AD6" s="323">
        <f t="shared" si="5"/>
        <v>187</v>
      </c>
      <c r="AE6" s="323">
        <f t="shared" si="5"/>
        <v>0.95000000000000007</v>
      </c>
      <c r="AF6" s="323">
        <f t="shared" si="5"/>
        <v>0.3833333333333333</v>
      </c>
      <c r="AG6" s="323">
        <f t="shared" si="5"/>
        <v>2.9000000000000004</v>
      </c>
      <c r="AH6" s="323">
        <f t="shared" si="5"/>
        <v>37.679999999999993</v>
      </c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</row>
    <row r="7" spans="1:87">
      <c r="B7" s="257"/>
      <c r="C7" s="257">
        <f t="shared" si="0"/>
        <v>0</v>
      </c>
      <c r="D7" s="320" t="s">
        <v>466</v>
      </c>
      <c r="E7" s="322">
        <f t="shared" ref="E7:AG7" si="6">E144*2</f>
        <v>0</v>
      </c>
      <c r="F7" s="322">
        <f t="shared" si="6"/>
        <v>0</v>
      </c>
      <c r="G7" s="361">
        <f t="shared" si="6"/>
        <v>0</v>
      </c>
      <c r="H7" s="361">
        <f t="shared" si="6"/>
        <v>0</v>
      </c>
      <c r="I7" s="322">
        <f t="shared" si="6"/>
        <v>0</v>
      </c>
      <c r="J7" s="322">
        <f t="shared" si="6"/>
        <v>0</v>
      </c>
      <c r="K7" s="322">
        <f t="shared" si="6"/>
        <v>0</v>
      </c>
      <c r="L7" s="322">
        <f t="shared" si="6"/>
        <v>0</v>
      </c>
      <c r="M7" s="322">
        <f t="shared" si="6"/>
        <v>0</v>
      </c>
      <c r="N7" s="322">
        <f t="shared" si="6"/>
        <v>0</v>
      </c>
      <c r="O7" s="322">
        <f t="shared" si="6"/>
        <v>0</v>
      </c>
      <c r="P7" s="322">
        <f t="shared" si="6"/>
        <v>0</v>
      </c>
      <c r="Q7" s="322">
        <f t="shared" si="6"/>
        <v>0</v>
      </c>
      <c r="R7" s="322">
        <f t="shared" si="6"/>
        <v>0</v>
      </c>
      <c r="S7" s="322">
        <f t="shared" si="6"/>
        <v>0</v>
      </c>
      <c r="T7" s="322">
        <f t="shared" si="6"/>
        <v>0</v>
      </c>
      <c r="U7" s="322">
        <f t="shared" si="6"/>
        <v>0</v>
      </c>
      <c r="V7" s="637">
        <f t="shared" si="6"/>
        <v>0</v>
      </c>
      <c r="W7" s="637">
        <f t="shared" si="6"/>
        <v>0</v>
      </c>
      <c r="X7" s="637">
        <f t="shared" si="6"/>
        <v>0</v>
      </c>
      <c r="Y7" s="637">
        <f t="shared" si="6"/>
        <v>0</v>
      </c>
      <c r="Z7" s="637">
        <f t="shared" si="6"/>
        <v>0</v>
      </c>
      <c r="AA7" s="637">
        <f t="shared" si="6"/>
        <v>0</v>
      </c>
      <c r="AB7" s="637">
        <f t="shared" si="6"/>
        <v>0</v>
      </c>
      <c r="AC7" s="322">
        <f t="shared" si="6"/>
        <v>0</v>
      </c>
      <c r="AD7" s="322">
        <f t="shared" si="6"/>
        <v>0</v>
      </c>
      <c r="AE7" s="322">
        <f t="shared" si="6"/>
        <v>0</v>
      </c>
      <c r="AF7" s="322">
        <f t="shared" si="6"/>
        <v>0</v>
      </c>
      <c r="AG7" s="322">
        <f t="shared" si="6"/>
        <v>0</v>
      </c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</row>
    <row r="8" spans="1:87">
      <c r="B8" s="257"/>
      <c r="C8" s="257">
        <f t="shared" si="0"/>
        <v>67.5</v>
      </c>
      <c r="D8" s="320" t="s">
        <v>114</v>
      </c>
      <c r="E8" s="321">
        <f t="shared" ref="E8:AG8" si="7">E76</f>
        <v>1.2</v>
      </c>
      <c r="F8" s="321">
        <f t="shared" si="7"/>
        <v>6</v>
      </c>
      <c r="G8" s="321">
        <f t="shared" si="7"/>
        <v>4.3</v>
      </c>
      <c r="H8" s="321">
        <f t="shared" si="7"/>
        <v>1.6</v>
      </c>
      <c r="I8" s="321">
        <f t="shared" si="7"/>
        <v>212</v>
      </c>
      <c r="J8" s="321">
        <f t="shared" si="7"/>
        <v>2</v>
      </c>
      <c r="K8" s="321">
        <f t="shared" si="7"/>
        <v>0.7</v>
      </c>
      <c r="L8" s="321">
        <f t="shared" si="7"/>
        <v>0</v>
      </c>
      <c r="M8" s="321">
        <f t="shared" si="7"/>
        <v>62</v>
      </c>
      <c r="N8" s="321">
        <f t="shared" si="7"/>
        <v>37</v>
      </c>
      <c r="O8" s="321">
        <f t="shared" si="7"/>
        <v>572</v>
      </c>
      <c r="P8" s="321">
        <f t="shared" si="7"/>
        <v>25</v>
      </c>
      <c r="Q8" s="321">
        <f t="shared" si="7"/>
        <v>0</v>
      </c>
      <c r="R8" s="321">
        <f t="shared" si="7"/>
        <v>85</v>
      </c>
      <c r="S8" s="321">
        <f t="shared" si="7"/>
        <v>0</v>
      </c>
      <c r="T8" s="321">
        <f t="shared" si="7"/>
        <v>17</v>
      </c>
      <c r="U8" s="321">
        <f t="shared" si="7"/>
        <v>0.5</v>
      </c>
      <c r="V8" s="639">
        <f t="shared" si="7"/>
        <v>0.02</v>
      </c>
      <c r="W8" s="639">
        <f t="shared" si="7"/>
        <v>0.25</v>
      </c>
      <c r="X8" s="639">
        <f t="shared" si="7"/>
        <v>0.02</v>
      </c>
      <c r="Y8" s="639">
        <f t="shared" si="7"/>
        <v>0.1</v>
      </c>
      <c r="Z8" s="639">
        <f t="shared" si="7"/>
        <v>18</v>
      </c>
      <c r="AA8" s="639">
        <f t="shared" si="7"/>
        <v>0.6</v>
      </c>
      <c r="AB8" s="639">
        <f t="shared" si="7"/>
        <v>0.6</v>
      </c>
      <c r="AC8" s="321">
        <f t="shared" si="7"/>
        <v>5</v>
      </c>
      <c r="AD8" s="321">
        <f t="shared" si="7"/>
        <v>63</v>
      </c>
      <c r="AE8" s="321">
        <f t="shared" si="7"/>
        <v>0.5</v>
      </c>
      <c r="AF8" s="321">
        <f>AF76/1000</f>
        <v>2.6499999999999999E-2</v>
      </c>
      <c r="AG8" s="321">
        <f t="shared" si="7"/>
        <v>16</v>
      </c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</row>
    <row r="9" spans="1:87">
      <c r="B9" s="257"/>
      <c r="C9" s="257">
        <f t="shared" si="0"/>
        <v>100.71642857142858</v>
      </c>
      <c r="D9" s="320" t="s">
        <v>4</v>
      </c>
      <c r="E9" s="321">
        <f t="shared" ref="E9" si="8">E68</f>
        <v>17.56607142857143</v>
      </c>
      <c r="F9" s="321">
        <f t="shared" ref="F9:AG9" si="9">F68</f>
        <v>6.8464285714285724</v>
      </c>
      <c r="G9" s="321">
        <f t="shared" si="9"/>
        <v>0.34071428571428569</v>
      </c>
      <c r="H9" s="321">
        <f t="shared" si="9"/>
        <v>9.1607142857142873E-2</v>
      </c>
      <c r="I9" s="321">
        <f t="shared" si="9"/>
        <v>0</v>
      </c>
      <c r="J9" s="321">
        <f t="shared" si="9"/>
        <v>9.8035714285714309E-2</v>
      </c>
      <c r="K9" s="321">
        <f t="shared" si="9"/>
        <v>0.15107142857142855</v>
      </c>
      <c r="L9" s="321">
        <f t="shared" si="9"/>
        <v>4.5642857142857141</v>
      </c>
      <c r="M9" s="321">
        <f t="shared" si="9"/>
        <v>195.42857142857142</v>
      </c>
      <c r="N9" s="321">
        <f t="shared" si="9"/>
        <v>33.299999999999997</v>
      </c>
      <c r="O9" s="321">
        <f t="shared" si="9"/>
        <v>121.5</v>
      </c>
      <c r="P9" s="321">
        <f>P68</f>
        <v>21.985714285714288</v>
      </c>
      <c r="Q9" s="321">
        <f t="shared" si="9"/>
        <v>0</v>
      </c>
      <c r="R9" s="321">
        <f t="shared" ref="R9:AA9" si="10">R68</f>
        <v>1.4271428571428575</v>
      </c>
      <c r="S9" s="321">
        <f t="shared" si="10"/>
        <v>1.0012500000000002</v>
      </c>
      <c r="T9" s="321">
        <f t="shared" si="10"/>
        <v>0</v>
      </c>
      <c r="U9" s="321">
        <f t="shared" si="10"/>
        <v>0.09</v>
      </c>
      <c r="V9" s="639">
        <f t="shared" si="10"/>
        <v>0.14962500000000004</v>
      </c>
      <c r="W9" s="639">
        <f t="shared" si="10"/>
        <v>5.0142857142857149E-2</v>
      </c>
      <c r="X9" s="639">
        <f t="shared" si="10"/>
        <v>0.61312499999999992</v>
      </c>
      <c r="Y9" s="639">
        <f t="shared" si="10"/>
        <v>0.1767857142857143</v>
      </c>
      <c r="Z9" s="639">
        <f t="shared" si="10"/>
        <v>147.38142857142856</v>
      </c>
      <c r="AA9" s="639">
        <f t="shared" si="10"/>
        <v>0</v>
      </c>
      <c r="AB9" s="639">
        <f t="shared" si="9"/>
        <v>1.8920892857142857</v>
      </c>
      <c r="AC9" s="321">
        <f t="shared" si="9"/>
        <v>35.359232142857145</v>
      </c>
      <c r="AD9" s="321">
        <f t="shared" si="9"/>
        <v>277.2</v>
      </c>
      <c r="AE9" s="321">
        <f t="shared" si="9"/>
        <v>0.87910714285714298</v>
      </c>
      <c r="AF9" s="321">
        <f t="shared" si="9"/>
        <v>0.30765117857142865</v>
      </c>
      <c r="AG9" s="321">
        <f t="shared" si="9"/>
        <v>4.6124999999999998</v>
      </c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</row>
    <row r="10" spans="1:87" s="58" customFormat="1">
      <c r="B10" s="257"/>
      <c r="C10" s="257">
        <f t="shared" si="0"/>
        <v>88</v>
      </c>
      <c r="D10" s="320" t="s">
        <v>216</v>
      </c>
      <c r="E10" s="324">
        <f t="shared" ref="E10:AG10" si="11">E79</f>
        <v>2</v>
      </c>
      <c r="F10" s="324">
        <f t="shared" si="11"/>
        <v>9.1999999999999993</v>
      </c>
      <c r="G10" s="324">
        <f t="shared" si="11"/>
        <v>4.8</v>
      </c>
      <c r="H10" s="324">
        <f t="shared" si="11"/>
        <v>0.8</v>
      </c>
      <c r="I10" s="324">
        <f t="shared" si="11"/>
        <v>0</v>
      </c>
      <c r="J10" s="324">
        <f t="shared" si="11"/>
        <v>1.2</v>
      </c>
      <c r="K10" s="324">
        <f t="shared" si="11"/>
        <v>2</v>
      </c>
      <c r="L10" s="324">
        <f t="shared" si="11"/>
        <v>1.2</v>
      </c>
      <c r="M10" s="324">
        <f t="shared" si="11"/>
        <v>4</v>
      </c>
      <c r="N10" s="324">
        <f t="shared" si="11"/>
        <v>202</v>
      </c>
      <c r="O10" s="324">
        <f t="shared" si="11"/>
        <v>1796</v>
      </c>
      <c r="P10" s="324">
        <f t="shared" si="11"/>
        <v>225</v>
      </c>
      <c r="Q10" s="324">
        <f t="shared" si="11"/>
        <v>0.8</v>
      </c>
      <c r="R10" s="324">
        <f t="shared" si="11"/>
        <v>0</v>
      </c>
      <c r="S10" s="324">
        <f t="shared" si="11"/>
        <v>0.4</v>
      </c>
      <c r="T10" s="324">
        <f t="shared" si="11"/>
        <v>0</v>
      </c>
      <c r="U10" s="324">
        <f t="shared" si="11"/>
        <v>0</v>
      </c>
      <c r="V10" s="638">
        <f t="shared" si="11"/>
        <v>0</v>
      </c>
      <c r="W10" s="638">
        <f t="shared" si="11"/>
        <v>0</v>
      </c>
      <c r="X10" s="638">
        <f t="shared" si="11"/>
        <v>0</v>
      </c>
      <c r="Y10" s="638">
        <f t="shared" si="11"/>
        <v>0</v>
      </c>
      <c r="Z10" s="638">
        <f t="shared" si="11"/>
        <v>21.2</v>
      </c>
      <c r="AA10" s="638">
        <f t="shared" si="11"/>
        <v>0</v>
      </c>
      <c r="AB10" s="638">
        <f t="shared" si="11"/>
        <v>2.5</v>
      </c>
      <c r="AC10" s="324">
        <f t="shared" si="11"/>
        <v>41.6</v>
      </c>
      <c r="AD10" s="324">
        <f t="shared" si="11"/>
        <v>165.6</v>
      </c>
      <c r="AE10" s="324">
        <f t="shared" si="11"/>
        <v>0.8</v>
      </c>
      <c r="AF10" s="658">
        <f t="shared" si="11"/>
        <v>0.4</v>
      </c>
      <c r="AG10" s="324">
        <f t="shared" si="11"/>
        <v>11.2</v>
      </c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</row>
    <row r="11" spans="1:87">
      <c r="B11" s="257"/>
      <c r="C11" s="257">
        <f t="shared" si="0"/>
        <v>85.561900000000009</v>
      </c>
      <c r="D11" s="320" t="s">
        <v>565</v>
      </c>
      <c r="E11" s="321">
        <f t="shared" ref="E11" si="12">E123</f>
        <v>-8.7830357142857132</v>
      </c>
      <c r="F11" s="321">
        <f t="shared" ref="F11:AG11" si="13">F123</f>
        <v>19.19932857142857</v>
      </c>
      <c r="G11" s="321">
        <f t="shared" si="13"/>
        <v>4.8774142857142859</v>
      </c>
      <c r="H11" s="321">
        <f t="shared" si="13"/>
        <v>1.4820250000000001</v>
      </c>
      <c r="I11" s="321">
        <f t="shared" si="13"/>
        <v>64.972285714285718</v>
      </c>
      <c r="J11" s="321">
        <f t="shared" si="13"/>
        <v>2.0364107142857142</v>
      </c>
      <c r="K11" s="321">
        <f t="shared" si="13"/>
        <v>0.73012142857142859</v>
      </c>
      <c r="L11" s="321">
        <f t="shared" si="13"/>
        <v>-2.3464285714285711</v>
      </c>
      <c r="M11" s="321">
        <f t="shared" si="13"/>
        <v>60.132642857142855</v>
      </c>
      <c r="N11" s="321">
        <f t="shared" si="13"/>
        <v>198.05485714285714</v>
      </c>
      <c r="O11" s="321">
        <f t="shared" si="13"/>
        <v>466.2437142857143</v>
      </c>
      <c r="P11" s="321">
        <f>P123</f>
        <v>7.0034285714285716</v>
      </c>
      <c r="Q11" s="321">
        <f t="shared" si="13"/>
        <v>0</v>
      </c>
      <c r="R11" s="321">
        <f t="shared" ref="R11:AA11" si="14">R123</f>
        <v>56.397857142857148</v>
      </c>
      <c r="S11" s="321">
        <f t="shared" si="14"/>
        <v>-0.2441678571428571</v>
      </c>
      <c r="T11" s="321">
        <f t="shared" si="14"/>
        <v>0</v>
      </c>
      <c r="U11" s="321">
        <f t="shared" si="14"/>
        <v>0.20871428571428571</v>
      </c>
      <c r="V11" s="639">
        <f t="shared" si="14"/>
        <v>-1.2583928571428572E-2</v>
      </c>
      <c r="W11" s="639">
        <f t="shared" si="14"/>
        <v>0.24609999999999999</v>
      </c>
      <c r="X11" s="639">
        <f t="shared" si="14"/>
        <v>3.4096089285714282</v>
      </c>
      <c r="Y11" s="639">
        <f t="shared" si="14"/>
        <v>7.2235714285714278E-2</v>
      </c>
      <c r="Z11" s="639">
        <f t="shared" si="14"/>
        <v>-66.618714285714276</v>
      </c>
      <c r="AA11" s="639">
        <f t="shared" si="14"/>
        <v>1.045857142857143</v>
      </c>
      <c r="AB11" s="639">
        <f t="shared" si="13"/>
        <v>0.94351428571428553</v>
      </c>
      <c r="AC11" s="321">
        <f t="shared" si="13"/>
        <v>-2.5487589285714307</v>
      </c>
      <c r="AD11" s="321">
        <f t="shared" si="13"/>
        <v>96.514857142857153</v>
      </c>
      <c r="AE11" s="321">
        <f t="shared" si="13"/>
        <v>3.2368464285714285</v>
      </c>
      <c r="AF11" s="321">
        <f t="shared" si="13"/>
        <v>4.0601249999999978E-3</v>
      </c>
      <c r="AG11" s="321">
        <f t="shared" si="13"/>
        <v>12.686892857142857</v>
      </c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</row>
    <row r="12" spans="1:87">
      <c r="B12" s="257"/>
      <c r="C12" s="257">
        <f t="shared" si="0"/>
        <v>0</v>
      </c>
      <c r="D12" s="320" t="s">
        <v>158</v>
      </c>
      <c r="E12" s="322">
        <f t="shared" ref="E12:AH12" si="15">E224/3</f>
        <v>0</v>
      </c>
      <c r="F12" s="322">
        <f t="shared" si="15"/>
        <v>0</v>
      </c>
      <c r="G12" s="322">
        <f t="shared" si="15"/>
        <v>0</v>
      </c>
      <c r="H12" s="322">
        <f t="shared" si="15"/>
        <v>0</v>
      </c>
      <c r="I12" s="322">
        <f t="shared" si="15"/>
        <v>0</v>
      </c>
      <c r="J12" s="322">
        <f t="shared" si="15"/>
        <v>0</v>
      </c>
      <c r="K12" s="322">
        <f t="shared" si="15"/>
        <v>0</v>
      </c>
      <c r="L12" s="322">
        <f t="shared" si="15"/>
        <v>0</v>
      </c>
      <c r="M12" s="322">
        <f t="shared" si="15"/>
        <v>0</v>
      </c>
      <c r="N12" s="322">
        <f t="shared" si="15"/>
        <v>0</v>
      </c>
      <c r="O12" s="322">
        <f t="shared" si="15"/>
        <v>0</v>
      </c>
      <c r="P12" s="322">
        <f t="shared" si="15"/>
        <v>0</v>
      </c>
      <c r="Q12" s="322">
        <f t="shared" si="15"/>
        <v>0</v>
      </c>
      <c r="R12" s="322">
        <f t="shared" si="15"/>
        <v>0</v>
      </c>
      <c r="S12" s="322">
        <f t="shared" si="15"/>
        <v>0</v>
      </c>
      <c r="T12" s="322">
        <f t="shared" si="15"/>
        <v>0</v>
      </c>
      <c r="U12" s="322">
        <f t="shared" si="15"/>
        <v>0</v>
      </c>
      <c r="V12" s="322">
        <f t="shared" si="15"/>
        <v>0</v>
      </c>
      <c r="W12" s="322">
        <f t="shared" si="15"/>
        <v>0</v>
      </c>
      <c r="X12" s="322">
        <f t="shared" si="15"/>
        <v>0</v>
      </c>
      <c r="Y12" s="322">
        <f t="shared" si="15"/>
        <v>0</v>
      </c>
      <c r="Z12" s="322">
        <f t="shared" si="15"/>
        <v>0</v>
      </c>
      <c r="AA12" s="322">
        <f t="shared" si="15"/>
        <v>0</v>
      </c>
      <c r="AB12" s="322">
        <f t="shared" si="15"/>
        <v>0</v>
      </c>
      <c r="AC12" s="322">
        <f t="shared" si="15"/>
        <v>0</v>
      </c>
      <c r="AD12" s="322">
        <f t="shared" si="15"/>
        <v>0</v>
      </c>
      <c r="AE12" s="322">
        <f t="shared" si="15"/>
        <v>0</v>
      </c>
      <c r="AF12" s="322">
        <f t="shared" si="15"/>
        <v>0</v>
      </c>
      <c r="AG12" s="322">
        <f t="shared" si="15"/>
        <v>0</v>
      </c>
      <c r="AH12" s="322">
        <f t="shared" si="15"/>
        <v>0</v>
      </c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</row>
    <row r="13" spans="1:87">
      <c r="B13" s="257"/>
      <c r="C13" s="257">
        <f t="shared" si="0"/>
        <v>20</v>
      </c>
      <c r="D13" s="320" t="s">
        <v>420</v>
      </c>
      <c r="E13" s="323">
        <f t="shared" ref="E13:AG13" si="16">E162</f>
        <v>5</v>
      </c>
      <c r="F13" s="323">
        <f t="shared" si="16"/>
        <v>0</v>
      </c>
      <c r="G13" s="323">
        <f t="shared" si="16"/>
        <v>0</v>
      </c>
      <c r="H13" s="323">
        <f t="shared" si="16"/>
        <v>0</v>
      </c>
      <c r="I13" s="323">
        <f t="shared" si="16"/>
        <v>0</v>
      </c>
      <c r="J13" s="323">
        <f t="shared" si="16"/>
        <v>0</v>
      </c>
      <c r="K13" s="323">
        <f t="shared" si="16"/>
        <v>0</v>
      </c>
      <c r="L13" s="323">
        <f t="shared" si="16"/>
        <v>0</v>
      </c>
      <c r="M13" s="323">
        <f t="shared" si="16"/>
        <v>0</v>
      </c>
      <c r="N13" s="323">
        <f t="shared" si="16"/>
        <v>0</v>
      </c>
      <c r="O13" s="323">
        <f t="shared" si="16"/>
        <v>0</v>
      </c>
      <c r="P13" s="323">
        <f t="shared" si="16"/>
        <v>0</v>
      </c>
      <c r="Q13" s="323">
        <f t="shared" si="16"/>
        <v>5</v>
      </c>
      <c r="R13" s="323">
        <f t="shared" si="16"/>
        <v>0</v>
      </c>
      <c r="S13" s="323">
        <f t="shared" si="16"/>
        <v>0</v>
      </c>
      <c r="T13" s="323">
        <f t="shared" si="16"/>
        <v>0</v>
      </c>
      <c r="U13" s="323">
        <f t="shared" si="16"/>
        <v>0</v>
      </c>
      <c r="V13" s="323">
        <f t="shared" si="16"/>
        <v>0</v>
      </c>
      <c r="W13" s="323">
        <f t="shared" si="16"/>
        <v>0</v>
      </c>
      <c r="X13" s="323">
        <f t="shared" si="16"/>
        <v>0</v>
      </c>
      <c r="Y13" s="323">
        <f t="shared" si="16"/>
        <v>0</v>
      </c>
      <c r="Z13" s="323">
        <f t="shared" si="16"/>
        <v>0</v>
      </c>
      <c r="AA13" s="323">
        <f t="shared" si="16"/>
        <v>0</v>
      </c>
      <c r="AB13" s="323">
        <f t="shared" si="16"/>
        <v>0</v>
      </c>
      <c r="AC13" s="323">
        <f t="shared" si="16"/>
        <v>0</v>
      </c>
      <c r="AD13" s="323">
        <f t="shared" si="16"/>
        <v>0</v>
      </c>
      <c r="AE13" s="323">
        <f t="shared" si="16"/>
        <v>0</v>
      </c>
      <c r="AF13" s="323">
        <f t="shared" si="16"/>
        <v>0</v>
      </c>
      <c r="AG13" s="323">
        <f t="shared" si="16"/>
        <v>0</v>
      </c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</row>
    <row r="14" spans="1:87" s="21" customFormat="1">
      <c r="B14" s="503"/>
      <c r="C14" s="503"/>
      <c r="D14" s="152"/>
      <c r="E14" s="152"/>
      <c r="F14" s="154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57"/>
      <c r="R14" s="57"/>
      <c r="S14" s="57"/>
      <c r="T14" s="57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6"/>
      <c r="AF14" s="57"/>
      <c r="AG14" s="57"/>
    </row>
    <row r="15" spans="1:87" s="58" customFormat="1">
      <c r="B15" s="5"/>
      <c r="C15" s="5"/>
      <c r="D15" s="105" t="s">
        <v>3</v>
      </c>
      <c r="E15" s="6"/>
      <c r="H15" s="6" t="s">
        <v>414</v>
      </c>
      <c r="J15" s="9"/>
      <c r="L15" s="88"/>
      <c r="M15" s="88"/>
      <c r="N15" s="88"/>
      <c r="O15" s="88"/>
      <c r="P15" s="88"/>
      <c r="Q15" s="62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4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</row>
    <row r="16" spans="1:87" s="21" customFormat="1" ht="26.25">
      <c r="B16" s="503"/>
      <c r="C16" s="503"/>
      <c r="D16" s="281" t="s">
        <v>380</v>
      </c>
      <c r="F16" s="57" t="s">
        <v>413</v>
      </c>
      <c r="G16" s="57" t="s">
        <v>342</v>
      </c>
      <c r="H16" s="262" t="s">
        <v>259</v>
      </c>
      <c r="I16" s="262" t="s">
        <v>383</v>
      </c>
      <c r="J16" s="262" t="s">
        <v>384</v>
      </c>
      <c r="K16" s="262" t="s">
        <v>385</v>
      </c>
      <c r="Q16" s="28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</row>
    <row r="17" spans="2:16380" s="21" customFormat="1">
      <c r="B17" s="503"/>
      <c r="C17" s="503"/>
      <c r="D17" s="179" t="s">
        <v>381</v>
      </c>
      <c r="E17" s="329">
        <f>'I&amp;O'!D91</f>
        <v>0</v>
      </c>
      <c r="H17" s="11">
        <v>0.33329999999999999</v>
      </c>
      <c r="I17" s="11">
        <v>0.33329999999999999</v>
      </c>
      <c r="J17" s="11">
        <v>0.33329999999999999</v>
      </c>
      <c r="K17" s="11">
        <v>0</v>
      </c>
      <c r="Q17" s="285"/>
      <c r="R17" s="155"/>
      <c r="S17" s="155"/>
      <c r="T17" s="155"/>
      <c r="U17" s="378">
        <f>2.4*0.6</f>
        <v>1.44</v>
      </c>
      <c r="V17" s="155"/>
      <c r="W17" s="155"/>
      <c r="X17" s="155"/>
      <c r="Y17" s="155"/>
      <c r="Z17" s="155"/>
      <c r="AA17" s="155"/>
      <c r="AB17" s="155"/>
      <c r="AC17" s="155"/>
      <c r="AD17" s="155"/>
      <c r="AE17" s="156"/>
    </row>
    <row r="18" spans="2:16380" s="21" customFormat="1">
      <c r="B18" s="503"/>
      <c r="C18" s="503"/>
      <c r="D18" s="179" t="s">
        <v>382</v>
      </c>
      <c r="E18" s="329" t="str">
        <f>'I&amp;O'!D92</f>
        <v>yes</v>
      </c>
      <c r="H18" s="11">
        <v>0</v>
      </c>
      <c r="I18" s="11">
        <v>0.5</v>
      </c>
      <c r="J18" s="11">
        <v>0.5</v>
      </c>
      <c r="K18" s="11">
        <v>0</v>
      </c>
      <c r="Q18" s="28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6"/>
    </row>
    <row r="19" spans="2:16380" s="21" customFormat="1">
      <c r="B19" s="503"/>
      <c r="C19" s="503"/>
      <c r="D19" s="1" t="s">
        <v>424</v>
      </c>
      <c r="E19" s="21">
        <f>IF(E17="yes",3,2)</f>
        <v>2</v>
      </c>
      <c r="H19" s="262"/>
      <c r="I19" s="11"/>
      <c r="J19" s="11"/>
      <c r="K19" s="262"/>
      <c r="Q19" s="28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6"/>
    </row>
    <row r="20" spans="2:16380" s="21" customFormat="1">
      <c r="B20" s="503"/>
      <c r="C20" s="503"/>
      <c r="D20" s="179" t="s">
        <v>415</v>
      </c>
      <c r="I20" s="11"/>
      <c r="J20" s="11"/>
      <c r="K20" s="262"/>
      <c r="Q20" s="28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6"/>
    </row>
    <row r="21" spans="2:16380" s="21" customFormat="1">
      <c r="B21" s="503"/>
      <c r="C21" s="503"/>
      <c r="D21" s="1" t="s">
        <v>259</v>
      </c>
      <c r="E21" s="262" t="s">
        <v>383</v>
      </c>
      <c r="F21" s="262" t="s">
        <v>384</v>
      </c>
      <c r="G21" s="262" t="s">
        <v>385</v>
      </c>
      <c r="H21" s="262"/>
      <c r="I21" s="11"/>
      <c r="J21" s="11"/>
      <c r="K21" s="262"/>
      <c r="Q21" s="28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6"/>
    </row>
    <row r="22" spans="2:16380" s="21" customFormat="1">
      <c r="B22" s="503"/>
      <c r="C22" s="503"/>
      <c r="D22" s="179">
        <f>IF($E$17="yes",H17,H$18)</f>
        <v>0</v>
      </c>
      <c r="E22" s="179">
        <f t="shared" ref="E22:G22" si="17">IF($E$17="yes",I17,I$18)</f>
        <v>0.5</v>
      </c>
      <c r="F22" s="179">
        <f t="shared" si="17"/>
        <v>0.5</v>
      </c>
      <c r="G22" s="179">
        <f t="shared" si="17"/>
        <v>0</v>
      </c>
      <c r="H22" s="262"/>
      <c r="I22" s="11"/>
      <c r="J22" s="11"/>
      <c r="K22" s="262"/>
      <c r="Q22" s="28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6"/>
    </row>
    <row r="23" spans="2:16380" s="21" customFormat="1">
      <c r="B23" s="503"/>
      <c r="C23" s="503"/>
      <c r="D23" s="281" t="s">
        <v>379</v>
      </c>
      <c r="E23" s="57"/>
      <c r="J23" s="9"/>
      <c r="Q23" s="28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6"/>
    </row>
    <row r="24" spans="2:16380" s="21" customFormat="1">
      <c r="B24" s="503"/>
      <c r="C24" s="503"/>
      <c r="D24" s="400" t="s">
        <v>244</v>
      </c>
      <c r="E24" s="4">
        <f>'I&amp;O'!D96</f>
        <v>0</v>
      </c>
      <c r="F24" s="57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  <c r="BJ24" s="262"/>
      <c r="BK24" s="262"/>
      <c r="BL24" s="262"/>
      <c r="BM24" s="262"/>
      <c r="BN24" s="262"/>
      <c r="BO24" s="262"/>
      <c r="BP24" s="262"/>
      <c r="BQ24" s="262"/>
      <c r="BR24" s="262"/>
      <c r="BS24" s="262"/>
      <c r="BT24" s="262"/>
      <c r="BU24" s="262"/>
      <c r="BV24" s="262"/>
      <c r="BW24" s="262"/>
      <c r="BX24" s="262"/>
      <c r="BY24" s="262"/>
      <c r="BZ24" s="262"/>
      <c r="CA24" s="262"/>
      <c r="CB24" s="262"/>
      <c r="CC24" s="262"/>
      <c r="CD24" s="262"/>
      <c r="CE24" s="262"/>
      <c r="CF24" s="262"/>
      <c r="CG24" s="262"/>
      <c r="CH24" s="262"/>
      <c r="CI24" s="262"/>
      <c r="CJ24" s="262"/>
      <c r="CK24" s="262"/>
      <c r="CL24" s="262"/>
      <c r="CM24" s="262"/>
      <c r="CN24" s="262"/>
      <c r="CO24" s="262"/>
      <c r="CP24" s="262"/>
      <c r="CQ24" s="262"/>
      <c r="CR24" s="262"/>
      <c r="CS24" s="262"/>
      <c r="CT24" s="262"/>
      <c r="CU24" s="262"/>
      <c r="CV24" s="262"/>
      <c r="CW24" s="262"/>
      <c r="CX24" s="262"/>
      <c r="CY24" s="262"/>
      <c r="CZ24" s="262"/>
      <c r="DA24" s="262"/>
      <c r="DB24" s="262"/>
      <c r="DC24" s="262"/>
      <c r="DD24" s="262"/>
      <c r="DE24" s="262"/>
      <c r="DF24" s="262"/>
      <c r="DG24" s="262"/>
      <c r="DH24" s="262"/>
      <c r="DI24" s="262"/>
      <c r="DJ24" s="262"/>
      <c r="DK24" s="262"/>
      <c r="DL24" s="262"/>
      <c r="DM24" s="262"/>
      <c r="DN24" s="262"/>
      <c r="DO24" s="262"/>
      <c r="DP24" s="262"/>
      <c r="DQ24" s="262"/>
      <c r="DR24" s="262"/>
      <c r="DS24" s="262"/>
      <c r="DT24" s="262"/>
      <c r="DU24" s="262"/>
      <c r="DV24" s="262"/>
      <c r="DW24" s="262"/>
      <c r="DX24" s="262"/>
      <c r="DY24" s="262"/>
      <c r="DZ24" s="262"/>
      <c r="EA24" s="262"/>
      <c r="EB24" s="262"/>
      <c r="EC24" s="262"/>
      <c r="ED24" s="262"/>
      <c r="EE24" s="262"/>
      <c r="EF24" s="262"/>
      <c r="EG24" s="262"/>
      <c r="EH24" s="262"/>
      <c r="EI24" s="262"/>
      <c r="EJ24" s="262"/>
      <c r="EK24" s="262"/>
      <c r="EL24" s="262"/>
      <c r="EM24" s="262"/>
      <c r="EN24" s="262"/>
      <c r="EO24" s="262"/>
      <c r="EP24" s="262"/>
      <c r="EQ24" s="262"/>
      <c r="ER24" s="262"/>
      <c r="ES24" s="262"/>
      <c r="ET24" s="262"/>
      <c r="EU24" s="262"/>
      <c r="EV24" s="262"/>
      <c r="EW24" s="262"/>
      <c r="EX24" s="262"/>
      <c r="EY24" s="262"/>
      <c r="EZ24" s="262"/>
      <c r="FA24" s="262"/>
      <c r="FB24" s="262"/>
      <c r="FC24" s="262"/>
      <c r="FD24" s="262"/>
      <c r="FE24" s="262"/>
      <c r="FF24" s="262"/>
      <c r="FG24" s="262"/>
      <c r="FH24" s="262"/>
      <c r="FI24" s="262"/>
      <c r="FJ24" s="262"/>
      <c r="FK24" s="262"/>
      <c r="FL24" s="262"/>
      <c r="FM24" s="262"/>
      <c r="FN24" s="262"/>
      <c r="FO24" s="262"/>
      <c r="FP24" s="262"/>
      <c r="FQ24" s="262"/>
      <c r="FR24" s="262"/>
      <c r="FS24" s="262"/>
      <c r="FT24" s="262"/>
      <c r="FU24" s="262"/>
      <c r="FV24" s="262"/>
      <c r="FW24" s="262"/>
      <c r="FX24" s="262"/>
      <c r="FY24" s="262"/>
      <c r="FZ24" s="262"/>
      <c r="GA24" s="262"/>
      <c r="GB24" s="262"/>
      <c r="GC24" s="262"/>
      <c r="GD24" s="262"/>
      <c r="GE24" s="262"/>
      <c r="GF24" s="262"/>
      <c r="GG24" s="262"/>
      <c r="GH24" s="262"/>
      <c r="GI24" s="262"/>
      <c r="GJ24" s="262"/>
      <c r="GK24" s="262"/>
      <c r="GL24" s="262"/>
      <c r="GM24" s="262"/>
      <c r="GN24" s="262"/>
      <c r="GO24" s="262"/>
      <c r="GP24" s="262"/>
      <c r="GQ24" s="262"/>
      <c r="GR24" s="262"/>
      <c r="GS24" s="262"/>
      <c r="GT24" s="262"/>
      <c r="GU24" s="262"/>
      <c r="GV24" s="262"/>
      <c r="GW24" s="262"/>
      <c r="GX24" s="262"/>
      <c r="GY24" s="262"/>
      <c r="GZ24" s="262"/>
      <c r="HA24" s="262"/>
      <c r="HB24" s="262"/>
      <c r="HC24" s="262"/>
      <c r="HD24" s="262"/>
      <c r="HE24" s="262"/>
      <c r="HF24" s="262"/>
      <c r="HG24" s="262"/>
      <c r="HH24" s="262"/>
      <c r="HI24" s="262"/>
      <c r="HJ24" s="262"/>
      <c r="HK24" s="262"/>
      <c r="HL24" s="262"/>
      <c r="HM24" s="262"/>
      <c r="HN24" s="262"/>
      <c r="HO24" s="262"/>
      <c r="HP24" s="262"/>
      <c r="HQ24" s="262"/>
      <c r="HR24" s="262"/>
      <c r="HS24" s="262"/>
      <c r="HT24" s="262"/>
      <c r="HU24" s="262"/>
      <c r="HV24" s="262"/>
      <c r="HW24" s="262"/>
      <c r="HX24" s="262"/>
      <c r="HY24" s="262"/>
      <c r="HZ24" s="262"/>
      <c r="IA24" s="262"/>
      <c r="IB24" s="262"/>
      <c r="IC24" s="262"/>
      <c r="ID24" s="262"/>
      <c r="IE24" s="262"/>
      <c r="IF24" s="262"/>
      <c r="IG24" s="262"/>
      <c r="IH24" s="262"/>
      <c r="II24" s="262"/>
      <c r="IJ24" s="262"/>
      <c r="IK24" s="262"/>
      <c r="IL24" s="262"/>
      <c r="IM24" s="262"/>
      <c r="IN24" s="262"/>
      <c r="IO24" s="262"/>
      <c r="IP24" s="262"/>
      <c r="IQ24" s="262"/>
      <c r="IR24" s="262"/>
      <c r="IS24" s="262"/>
      <c r="IT24" s="262"/>
      <c r="IU24" s="262"/>
      <c r="IV24" s="262"/>
      <c r="IW24" s="262"/>
      <c r="IX24" s="262"/>
      <c r="IY24" s="262"/>
      <c r="IZ24" s="262"/>
      <c r="JA24" s="262"/>
      <c r="JB24" s="262"/>
      <c r="JC24" s="262"/>
      <c r="JD24" s="262"/>
      <c r="JE24" s="262"/>
      <c r="JF24" s="262"/>
      <c r="JG24" s="262"/>
      <c r="JH24" s="262"/>
      <c r="JI24" s="262"/>
      <c r="JJ24" s="262"/>
      <c r="JK24" s="262"/>
      <c r="JL24" s="262"/>
      <c r="JM24" s="262"/>
      <c r="JN24" s="262"/>
      <c r="JO24" s="262"/>
      <c r="JP24" s="262"/>
      <c r="JQ24" s="262"/>
      <c r="JR24" s="262"/>
      <c r="JS24" s="262"/>
      <c r="JT24" s="262"/>
      <c r="JU24" s="262"/>
      <c r="JV24" s="262"/>
      <c r="JW24" s="262"/>
      <c r="JX24" s="262"/>
      <c r="JY24" s="262"/>
      <c r="JZ24" s="262"/>
      <c r="KA24" s="262"/>
      <c r="KB24" s="262"/>
      <c r="KC24" s="262"/>
      <c r="KD24" s="262"/>
      <c r="KE24" s="262"/>
      <c r="KF24" s="262"/>
      <c r="KG24" s="262"/>
      <c r="KH24" s="262"/>
      <c r="KI24" s="262"/>
      <c r="KJ24" s="262"/>
      <c r="KK24" s="262"/>
      <c r="KL24" s="262"/>
      <c r="KM24" s="262"/>
      <c r="KN24" s="262"/>
      <c r="KO24" s="262"/>
      <c r="KP24" s="262"/>
      <c r="KQ24" s="262"/>
      <c r="KR24" s="262"/>
      <c r="KS24" s="262"/>
      <c r="KT24" s="262"/>
      <c r="KU24" s="262"/>
      <c r="KV24" s="262"/>
      <c r="KW24" s="262"/>
      <c r="KX24" s="262"/>
      <c r="KY24" s="262"/>
      <c r="KZ24" s="262"/>
      <c r="LA24" s="262"/>
      <c r="LB24" s="262"/>
      <c r="LC24" s="262"/>
      <c r="LD24" s="262"/>
      <c r="LE24" s="262"/>
      <c r="LF24" s="262"/>
      <c r="LG24" s="262"/>
      <c r="LH24" s="262"/>
      <c r="LI24" s="262"/>
      <c r="LJ24" s="262"/>
      <c r="LK24" s="262"/>
      <c r="LL24" s="262"/>
      <c r="LM24" s="262"/>
      <c r="LN24" s="262"/>
      <c r="LO24" s="262"/>
      <c r="LP24" s="262"/>
      <c r="LQ24" s="262"/>
      <c r="LR24" s="262"/>
      <c r="LS24" s="262"/>
      <c r="LT24" s="262"/>
      <c r="LU24" s="262"/>
      <c r="LV24" s="262"/>
      <c r="LW24" s="262"/>
      <c r="LX24" s="262"/>
      <c r="LY24" s="262"/>
      <c r="LZ24" s="262"/>
      <c r="MA24" s="262"/>
      <c r="MB24" s="262"/>
      <c r="MC24" s="262"/>
      <c r="MD24" s="262"/>
      <c r="ME24" s="262"/>
      <c r="MF24" s="262"/>
      <c r="MG24" s="262"/>
      <c r="MH24" s="262"/>
      <c r="MI24" s="262"/>
      <c r="MJ24" s="262"/>
      <c r="MK24" s="262"/>
      <c r="ML24" s="262"/>
      <c r="MM24" s="262"/>
      <c r="MN24" s="262"/>
      <c r="MO24" s="262"/>
      <c r="MP24" s="262"/>
      <c r="MQ24" s="262"/>
      <c r="MR24" s="262"/>
      <c r="MS24" s="262"/>
      <c r="MT24" s="262"/>
      <c r="MU24" s="262"/>
      <c r="MV24" s="262"/>
      <c r="MW24" s="262"/>
      <c r="MX24" s="262"/>
      <c r="MY24" s="262"/>
      <c r="MZ24" s="262"/>
      <c r="NA24" s="262"/>
      <c r="NB24" s="262"/>
      <c r="NC24" s="262"/>
      <c r="ND24" s="262"/>
      <c r="NE24" s="262"/>
      <c r="NF24" s="262"/>
      <c r="NG24" s="262"/>
      <c r="NH24" s="262"/>
      <c r="NI24" s="262"/>
      <c r="NJ24" s="262"/>
      <c r="NK24" s="262"/>
      <c r="NL24" s="262"/>
      <c r="NM24" s="262"/>
      <c r="NN24" s="262"/>
      <c r="NO24" s="262"/>
      <c r="NP24" s="262"/>
      <c r="NQ24" s="262"/>
      <c r="NR24" s="262"/>
      <c r="NS24" s="262"/>
      <c r="NT24" s="262"/>
      <c r="NU24" s="262"/>
      <c r="NV24" s="262"/>
      <c r="NW24" s="262"/>
      <c r="NX24" s="262"/>
      <c r="NY24" s="262"/>
      <c r="NZ24" s="262"/>
      <c r="OA24" s="262"/>
      <c r="OB24" s="262"/>
      <c r="OC24" s="262"/>
      <c r="OD24" s="262"/>
      <c r="OE24" s="262"/>
      <c r="OF24" s="262"/>
      <c r="OG24" s="262"/>
      <c r="OH24" s="262"/>
      <c r="OI24" s="262"/>
      <c r="OJ24" s="262"/>
      <c r="OK24" s="262"/>
      <c r="OL24" s="262"/>
      <c r="OM24" s="262"/>
      <c r="ON24" s="262"/>
      <c r="OO24" s="262"/>
      <c r="OP24" s="262"/>
      <c r="OQ24" s="262"/>
      <c r="OR24" s="262"/>
      <c r="OS24" s="262"/>
      <c r="OT24" s="262"/>
      <c r="OU24" s="262"/>
      <c r="OV24" s="262"/>
      <c r="OW24" s="262"/>
      <c r="OX24" s="262"/>
      <c r="OY24" s="262"/>
      <c r="OZ24" s="262"/>
      <c r="PA24" s="262"/>
      <c r="PB24" s="262"/>
      <c r="PC24" s="262"/>
      <c r="PD24" s="262"/>
      <c r="PE24" s="262"/>
      <c r="PF24" s="262"/>
      <c r="PG24" s="262"/>
      <c r="PH24" s="262"/>
      <c r="PI24" s="262"/>
      <c r="PJ24" s="262"/>
      <c r="PK24" s="262"/>
      <c r="PL24" s="262"/>
      <c r="PM24" s="262"/>
      <c r="PN24" s="262"/>
      <c r="PO24" s="262"/>
      <c r="PP24" s="262"/>
      <c r="PQ24" s="262"/>
      <c r="PR24" s="262"/>
      <c r="PS24" s="262"/>
      <c r="PT24" s="262"/>
      <c r="PU24" s="262"/>
      <c r="PV24" s="262"/>
      <c r="PW24" s="262"/>
      <c r="PX24" s="262"/>
      <c r="PY24" s="262"/>
      <c r="PZ24" s="262"/>
      <c r="QA24" s="262"/>
      <c r="QB24" s="262"/>
      <c r="QC24" s="262"/>
      <c r="QD24" s="262"/>
      <c r="QE24" s="262"/>
      <c r="QF24" s="262"/>
      <c r="QG24" s="262"/>
      <c r="QH24" s="262"/>
      <c r="QI24" s="262"/>
      <c r="QJ24" s="262"/>
      <c r="QK24" s="262"/>
      <c r="QL24" s="262"/>
      <c r="QM24" s="262"/>
      <c r="QN24" s="262"/>
      <c r="QO24" s="262"/>
      <c r="QP24" s="262"/>
      <c r="QQ24" s="262"/>
      <c r="QR24" s="262"/>
      <c r="QS24" s="262"/>
      <c r="QT24" s="262"/>
      <c r="QU24" s="262"/>
      <c r="QV24" s="262"/>
      <c r="QW24" s="262"/>
      <c r="QX24" s="262"/>
      <c r="QY24" s="262"/>
      <c r="QZ24" s="262"/>
      <c r="RA24" s="262"/>
      <c r="RB24" s="262"/>
      <c r="RC24" s="262"/>
      <c r="RD24" s="262"/>
      <c r="RE24" s="262"/>
      <c r="RF24" s="262"/>
      <c r="RG24" s="262"/>
      <c r="RH24" s="262"/>
      <c r="RI24" s="262"/>
      <c r="RJ24" s="262"/>
      <c r="RK24" s="262"/>
      <c r="RL24" s="262"/>
      <c r="RM24" s="262"/>
      <c r="RN24" s="262"/>
      <c r="RO24" s="262"/>
      <c r="RP24" s="262"/>
      <c r="RQ24" s="262"/>
      <c r="RR24" s="262"/>
      <c r="RS24" s="262"/>
      <c r="RT24" s="262"/>
      <c r="RU24" s="262"/>
      <c r="RV24" s="262"/>
      <c r="RW24" s="262"/>
      <c r="RX24" s="262"/>
      <c r="RY24" s="262"/>
      <c r="RZ24" s="262"/>
      <c r="SA24" s="262"/>
      <c r="SB24" s="262"/>
      <c r="SC24" s="262"/>
      <c r="SD24" s="262"/>
      <c r="SE24" s="262"/>
      <c r="SF24" s="262"/>
      <c r="SG24" s="262"/>
      <c r="SH24" s="262"/>
      <c r="SI24" s="262"/>
      <c r="SJ24" s="262"/>
      <c r="SK24" s="262"/>
      <c r="SL24" s="262"/>
      <c r="SM24" s="262"/>
      <c r="SN24" s="262"/>
      <c r="SO24" s="262"/>
      <c r="SP24" s="262"/>
      <c r="SQ24" s="262"/>
      <c r="SR24" s="262"/>
      <c r="SS24" s="262"/>
      <c r="ST24" s="262"/>
      <c r="SU24" s="262"/>
      <c r="SV24" s="262"/>
      <c r="SW24" s="262"/>
      <c r="SX24" s="262"/>
      <c r="SY24" s="262"/>
      <c r="SZ24" s="262"/>
      <c r="TA24" s="262"/>
      <c r="TB24" s="262"/>
      <c r="TC24" s="262"/>
      <c r="TD24" s="262"/>
      <c r="TE24" s="262"/>
      <c r="TF24" s="262"/>
      <c r="TG24" s="262"/>
      <c r="TH24" s="262"/>
      <c r="TI24" s="262"/>
      <c r="TJ24" s="262"/>
      <c r="TK24" s="262"/>
      <c r="TL24" s="262"/>
      <c r="TM24" s="262"/>
      <c r="TN24" s="262"/>
      <c r="TO24" s="262"/>
      <c r="TP24" s="262"/>
      <c r="TQ24" s="262"/>
      <c r="TR24" s="262"/>
      <c r="TS24" s="262"/>
      <c r="TT24" s="262"/>
      <c r="TU24" s="262"/>
      <c r="TV24" s="262"/>
      <c r="TW24" s="262"/>
      <c r="TX24" s="262"/>
      <c r="TY24" s="262"/>
      <c r="TZ24" s="262"/>
      <c r="UA24" s="262"/>
      <c r="UB24" s="262"/>
      <c r="UC24" s="262"/>
      <c r="UD24" s="262"/>
      <c r="UE24" s="262"/>
      <c r="UF24" s="262"/>
      <c r="UG24" s="262"/>
      <c r="UH24" s="262"/>
      <c r="UI24" s="262"/>
      <c r="UJ24" s="262"/>
      <c r="UK24" s="262"/>
      <c r="UL24" s="262"/>
      <c r="UM24" s="262"/>
      <c r="UN24" s="262"/>
      <c r="UO24" s="262"/>
      <c r="UP24" s="262"/>
      <c r="UQ24" s="262"/>
      <c r="UR24" s="262"/>
      <c r="US24" s="262"/>
      <c r="UT24" s="262"/>
      <c r="UU24" s="262"/>
      <c r="UV24" s="262"/>
      <c r="UW24" s="262"/>
      <c r="UX24" s="262"/>
      <c r="UY24" s="262"/>
      <c r="UZ24" s="262"/>
      <c r="VA24" s="262"/>
      <c r="VB24" s="262"/>
      <c r="VC24" s="262"/>
      <c r="VD24" s="262"/>
      <c r="VE24" s="262"/>
      <c r="VF24" s="262"/>
      <c r="VG24" s="262"/>
      <c r="VH24" s="262"/>
      <c r="VI24" s="262"/>
      <c r="VJ24" s="262"/>
      <c r="VK24" s="262"/>
      <c r="VL24" s="262"/>
      <c r="VM24" s="262"/>
      <c r="VN24" s="262"/>
      <c r="VO24" s="262"/>
      <c r="VP24" s="262"/>
      <c r="VQ24" s="262"/>
      <c r="VR24" s="262"/>
      <c r="VS24" s="262"/>
      <c r="VT24" s="262"/>
      <c r="VU24" s="262"/>
      <c r="VV24" s="262"/>
      <c r="VW24" s="262"/>
      <c r="VX24" s="262"/>
      <c r="VY24" s="262"/>
      <c r="VZ24" s="262"/>
      <c r="WA24" s="262"/>
      <c r="WB24" s="262"/>
      <c r="WC24" s="262"/>
      <c r="WD24" s="262"/>
      <c r="WE24" s="262"/>
      <c r="WF24" s="262"/>
      <c r="WG24" s="262"/>
      <c r="WH24" s="262"/>
      <c r="WI24" s="262"/>
      <c r="WJ24" s="262"/>
      <c r="WK24" s="262"/>
      <c r="WL24" s="262"/>
      <c r="WM24" s="262"/>
      <c r="WN24" s="262"/>
      <c r="WO24" s="262"/>
      <c r="WP24" s="262"/>
      <c r="WQ24" s="262"/>
      <c r="WR24" s="262"/>
      <c r="WS24" s="262"/>
      <c r="WT24" s="262"/>
      <c r="WU24" s="262"/>
      <c r="WV24" s="262"/>
      <c r="WW24" s="262"/>
      <c r="WX24" s="262"/>
      <c r="WY24" s="262"/>
      <c r="WZ24" s="262"/>
      <c r="XA24" s="262"/>
      <c r="XB24" s="262"/>
      <c r="XC24" s="262"/>
      <c r="XD24" s="262"/>
      <c r="XE24" s="262"/>
      <c r="XF24" s="262"/>
      <c r="XG24" s="262"/>
      <c r="XH24" s="262"/>
      <c r="XI24" s="262"/>
      <c r="XJ24" s="262"/>
      <c r="XK24" s="262"/>
      <c r="XL24" s="262"/>
      <c r="XM24" s="262"/>
      <c r="XN24" s="262"/>
      <c r="XO24" s="262"/>
      <c r="XP24" s="262"/>
      <c r="XQ24" s="262"/>
      <c r="XR24" s="262"/>
      <c r="XS24" s="262"/>
      <c r="XT24" s="262"/>
      <c r="XU24" s="262"/>
      <c r="XV24" s="262"/>
      <c r="XW24" s="262"/>
      <c r="XX24" s="262"/>
      <c r="XY24" s="262"/>
      <c r="XZ24" s="262"/>
      <c r="YA24" s="262"/>
      <c r="YB24" s="262"/>
      <c r="YC24" s="262"/>
      <c r="YD24" s="262"/>
      <c r="YE24" s="262"/>
      <c r="YF24" s="262"/>
      <c r="YG24" s="262"/>
      <c r="YH24" s="262"/>
      <c r="YI24" s="262"/>
      <c r="YJ24" s="262"/>
      <c r="YK24" s="262"/>
      <c r="YL24" s="262"/>
      <c r="YM24" s="262"/>
      <c r="YN24" s="262"/>
      <c r="YO24" s="262"/>
      <c r="YP24" s="262"/>
      <c r="YQ24" s="262"/>
      <c r="YR24" s="262"/>
      <c r="YS24" s="262"/>
      <c r="YT24" s="262"/>
      <c r="YU24" s="262"/>
      <c r="YV24" s="262"/>
      <c r="YW24" s="262"/>
      <c r="YX24" s="262"/>
      <c r="YY24" s="262"/>
      <c r="YZ24" s="262"/>
      <c r="ZA24" s="262"/>
      <c r="ZB24" s="262"/>
      <c r="ZC24" s="262"/>
      <c r="ZD24" s="262"/>
      <c r="ZE24" s="262"/>
      <c r="ZF24" s="262"/>
      <c r="ZG24" s="262"/>
      <c r="ZH24" s="262"/>
      <c r="ZI24" s="262"/>
      <c r="ZJ24" s="262"/>
      <c r="ZK24" s="262"/>
      <c r="ZL24" s="262"/>
      <c r="ZM24" s="262"/>
      <c r="ZN24" s="262"/>
      <c r="ZO24" s="262"/>
      <c r="ZP24" s="262"/>
      <c r="ZQ24" s="262"/>
      <c r="ZR24" s="262"/>
      <c r="ZS24" s="262"/>
      <c r="ZT24" s="262"/>
      <c r="ZU24" s="262"/>
      <c r="ZV24" s="262"/>
      <c r="ZW24" s="262"/>
      <c r="ZX24" s="262"/>
      <c r="ZY24" s="262"/>
      <c r="ZZ24" s="262"/>
      <c r="AAA24" s="262"/>
      <c r="AAB24" s="262"/>
      <c r="AAC24" s="262"/>
      <c r="AAD24" s="262"/>
      <c r="AAE24" s="262"/>
      <c r="AAF24" s="262"/>
      <c r="AAG24" s="262"/>
      <c r="AAH24" s="262"/>
      <c r="AAI24" s="262"/>
      <c r="AAJ24" s="262"/>
      <c r="AAK24" s="262"/>
      <c r="AAL24" s="262"/>
      <c r="AAM24" s="262"/>
      <c r="AAN24" s="262"/>
      <c r="AAO24" s="262"/>
      <c r="AAP24" s="262"/>
      <c r="AAQ24" s="262"/>
      <c r="AAR24" s="262"/>
      <c r="AAS24" s="262"/>
      <c r="AAT24" s="262"/>
      <c r="AAU24" s="262"/>
      <c r="AAV24" s="262"/>
      <c r="AAW24" s="262"/>
      <c r="AAX24" s="262"/>
      <c r="AAY24" s="262"/>
      <c r="AAZ24" s="262"/>
      <c r="ABA24" s="262"/>
      <c r="ABB24" s="262"/>
      <c r="ABC24" s="262"/>
      <c r="ABD24" s="262"/>
      <c r="ABE24" s="262"/>
      <c r="ABF24" s="262"/>
      <c r="ABG24" s="262"/>
      <c r="ABH24" s="262"/>
      <c r="ABI24" s="262"/>
      <c r="ABJ24" s="262"/>
      <c r="ABK24" s="262"/>
      <c r="ABL24" s="262"/>
      <c r="ABM24" s="262"/>
      <c r="ABN24" s="262"/>
      <c r="ABO24" s="262"/>
      <c r="ABP24" s="262"/>
      <c r="ABQ24" s="262"/>
      <c r="ABR24" s="262"/>
      <c r="ABS24" s="262"/>
      <c r="ABT24" s="262"/>
      <c r="ABU24" s="262"/>
      <c r="ABV24" s="262"/>
      <c r="ABW24" s="262"/>
      <c r="ABX24" s="262"/>
      <c r="ABY24" s="262"/>
      <c r="ABZ24" s="262"/>
      <c r="ACA24" s="262"/>
      <c r="ACB24" s="262"/>
      <c r="ACC24" s="262"/>
      <c r="ACD24" s="262"/>
      <c r="ACE24" s="262"/>
      <c r="ACF24" s="262"/>
      <c r="ACG24" s="262"/>
      <c r="ACH24" s="262"/>
      <c r="ACI24" s="262"/>
      <c r="ACJ24" s="262"/>
      <c r="ACK24" s="262"/>
      <c r="ACL24" s="262"/>
      <c r="ACM24" s="262"/>
      <c r="ACN24" s="262"/>
      <c r="ACO24" s="262"/>
      <c r="ACP24" s="262"/>
      <c r="ACQ24" s="262"/>
      <c r="ACR24" s="262"/>
      <c r="ACS24" s="262"/>
      <c r="ACT24" s="262"/>
      <c r="ACU24" s="262"/>
      <c r="ACV24" s="262"/>
      <c r="ACW24" s="262"/>
      <c r="ACX24" s="262"/>
      <c r="ACY24" s="262"/>
      <c r="ACZ24" s="262"/>
      <c r="ADA24" s="262"/>
      <c r="ADB24" s="262"/>
      <c r="ADC24" s="262"/>
      <c r="ADD24" s="262"/>
      <c r="ADE24" s="262"/>
      <c r="ADF24" s="262"/>
      <c r="ADG24" s="262"/>
      <c r="ADH24" s="262"/>
      <c r="ADI24" s="262"/>
      <c r="ADJ24" s="262"/>
      <c r="ADK24" s="262"/>
      <c r="ADL24" s="262"/>
      <c r="ADM24" s="262"/>
      <c r="ADN24" s="262"/>
      <c r="ADO24" s="262"/>
      <c r="ADP24" s="262"/>
      <c r="ADQ24" s="262"/>
      <c r="ADR24" s="262"/>
      <c r="ADS24" s="262"/>
      <c r="ADT24" s="262"/>
      <c r="ADU24" s="262"/>
      <c r="ADV24" s="262"/>
      <c r="ADW24" s="262"/>
      <c r="ADX24" s="262"/>
      <c r="ADY24" s="262"/>
      <c r="ADZ24" s="262"/>
      <c r="AEA24" s="262"/>
      <c r="AEB24" s="262"/>
      <c r="AEC24" s="262"/>
      <c r="AED24" s="262"/>
      <c r="AEE24" s="262"/>
      <c r="AEF24" s="262"/>
      <c r="AEG24" s="262"/>
      <c r="AEH24" s="262"/>
      <c r="AEI24" s="262"/>
      <c r="AEJ24" s="262"/>
      <c r="AEK24" s="262"/>
      <c r="AEL24" s="262"/>
      <c r="AEM24" s="262"/>
      <c r="AEN24" s="262"/>
      <c r="AEO24" s="262"/>
      <c r="AEP24" s="262"/>
      <c r="AEQ24" s="262"/>
      <c r="AER24" s="262"/>
      <c r="AES24" s="262"/>
      <c r="AET24" s="262"/>
      <c r="AEU24" s="262"/>
      <c r="AEV24" s="262"/>
      <c r="AEW24" s="262"/>
      <c r="AEX24" s="262"/>
      <c r="AEY24" s="262"/>
      <c r="AEZ24" s="262"/>
      <c r="AFA24" s="262"/>
      <c r="AFB24" s="262"/>
      <c r="AFC24" s="262"/>
      <c r="AFD24" s="262"/>
      <c r="AFE24" s="262"/>
      <c r="AFF24" s="262"/>
      <c r="AFG24" s="262"/>
      <c r="AFH24" s="262"/>
      <c r="AFI24" s="262"/>
      <c r="AFJ24" s="262"/>
      <c r="AFK24" s="262"/>
      <c r="AFL24" s="262"/>
      <c r="AFM24" s="262"/>
      <c r="AFN24" s="262"/>
      <c r="AFO24" s="262"/>
      <c r="AFP24" s="262"/>
      <c r="AFQ24" s="262"/>
      <c r="AFR24" s="262"/>
      <c r="AFS24" s="262"/>
      <c r="AFT24" s="262"/>
      <c r="AFU24" s="262"/>
      <c r="AFV24" s="262"/>
      <c r="AFW24" s="262"/>
      <c r="AFX24" s="262"/>
      <c r="AFY24" s="262"/>
      <c r="AFZ24" s="262"/>
      <c r="AGA24" s="262"/>
      <c r="AGB24" s="262"/>
      <c r="AGC24" s="262"/>
      <c r="AGD24" s="262"/>
      <c r="AGE24" s="262"/>
      <c r="AGF24" s="262"/>
      <c r="AGG24" s="262"/>
      <c r="AGH24" s="262"/>
      <c r="AGI24" s="262"/>
      <c r="AGJ24" s="262"/>
      <c r="AGK24" s="262"/>
      <c r="AGL24" s="262"/>
      <c r="AGM24" s="262"/>
      <c r="AGN24" s="262"/>
      <c r="AGO24" s="262"/>
      <c r="AGP24" s="262"/>
      <c r="AGQ24" s="262"/>
      <c r="AGR24" s="262"/>
      <c r="AGS24" s="262"/>
      <c r="AGT24" s="262"/>
      <c r="AGU24" s="262"/>
      <c r="AGV24" s="262"/>
      <c r="AGW24" s="262"/>
      <c r="AGX24" s="262"/>
      <c r="AGY24" s="262"/>
      <c r="AGZ24" s="262"/>
      <c r="AHA24" s="262"/>
      <c r="AHB24" s="262"/>
      <c r="AHC24" s="262"/>
      <c r="AHD24" s="262"/>
      <c r="AHE24" s="262"/>
      <c r="AHF24" s="262"/>
      <c r="AHG24" s="262"/>
      <c r="AHH24" s="262"/>
      <c r="AHI24" s="262"/>
      <c r="AHJ24" s="262"/>
      <c r="AHK24" s="262"/>
      <c r="AHL24" s="262"/>
      <c r="AHM24" s="262"/>
      <c r="AHN24" s="262"/>
      <c r="AHO24" s="262"/>
      <c r="AHP24" s="262"/>
      <c r="AHQ24" s="262"/>
      <c r="AHR24" s="262"/>
      <c r="AHS24" s="262"/>
      <c r="AHT24" s="262"/>
      <c r="AHU24" s="262"/>
      <c r="AHV24" s="262"/>
      <c r="AHW24" s="262"/>
      <c r="AHX24" s="262"/>
      <c r="AHY24" s="262"/>
      <c r="AHZ24" s="262"/>
      <c r="AIA24" s="262"/>
      <c r="AIB24" s="262"/>
      <c r="AIC24" s="262"/>
      <c r="AID24" s="262"/>
      <c r="AIE24" s="262"/>
      <c r="AIF24" s="262"/>
      <c r="AIG24" s="262"/>
      <c r="AIH24" s="262"/>
      <c r="AII24" s="262"/>
      <c r="AIJ24" s="262"/>
      <c r="AIK24" s="262"/>
      <c r="AIL24" s="262"/>
      <c r="AIM24" s="262"/>
      <c r="AIN24" s="262"/>
      <c r="AIO24" s="262"/>
      <c r="AIP24" s="262"/>
      <c r="AIQ24" s="262"/>
      <c r="AIR24" s="262"/>
      <c r="AIS24" s="262"/>
      <c r="AIT24" s="262"/>
      <c r="AIU24" s="262"/>
      <c r="AIV24" s="262"/>
      <c r="AIW24" s="262"/>
      <c r="AIX24" s="262"/>
      <c r="AIY24" s="262"/>
      <c r="AIZ24" s="262"/>
      <c r="AJA24" s="262"/>
      <c r="AJB24" s="262"/>
      <c r="AJC24" s="262"/>
      <c r="AJD24" s="262"/>
      <c r="AJE24" s="262"/>
      <c r="AJF24" s="262"/>
      <c r="AJG24" s="262"/>
      <c r="AJH24" s="262"/>
      <c r="AJI24" s="262"/>
      <c r="AJJ24" s="262"/>
      <c r="AJK24" s="262"/>
      <c r="AJL24" s="262"/>
      <c r="AJM24" s="262"/>
      <c r="AJN24" s="262"/>
      <c r="AJO24" s="262"/>
      <c r="AJP24" s="262"/>
      <c r="AJQ24" s="262"/>
      <c r="AJR24" s="262"/>
      <c r="AJS24" s="262"/>
      <c r="AJT24" s="262"/>
      <c r="AJU24" s="262"/>
      <c r="AJV24" s="262"/>
      <c r="AJW24" s="262"/>
      <c r="AJX24" s="262"/>
      <c r="AJY24" s="262"/>
      <c r="AJZ24" s="262"/>
      <c r="AKA24" s="262"/>
      <c r="AKB24" s="262"/>
      <c r="AKC24" s="262"/>
      <c r="AKD24" s="262"/>
      <c r="AKE24" s="262"/>
      <c r="AKF24" s="262"/>
      <c r="AKG24" s="262"/>
      <c r="AKH24" s="262"/>
      <c r="AKI24" s="262"/>
      <c r="AKJ24" s="262"/>
      <c r="AKK24" s="262"/>
      <c r="AKL24" s="262"/>
      <c r="AKM24" s="262"/>
      <c r="AKN24" s="262"/>
      <c r="AKO24" s="262"/>
      <c r="AKP24" s="262"/>
      <c r="AKQ24" s="262"/>
      <c r="AKR24" s="262"/>
      <c r="AKS24" s="262"/>
      <c r="AKT24" s="262"/>
      <c r="AKU24" s="262"/>
      <c r="AKV24" s="262"/>
      <c r="AKW24" s="262"/>
      <c r="AKX24" s="262"/>
      <c r="AKY24" s="262"/>
      <c r="AKZ24" s="262"/>
      <c r="ALA24" s="262"/>
      <c r="ALB24" s="262"/>
      <c r="ALC24" s="262"/>
      <c r="ALD24" s="262"/>
      <c r="ALE24" s="262"/>
      <c r="ALF24" s="262"/>
      <c r="ALG24" s="262"/>
      <c r="ALH24" s="262"/>
      <c r="ALI24" s="262"/>
      <c r="ALJ24" s="262"/>
      <c r="ALK24" s="262"/>
      <c r="ALL24" s="262"/>
      <c r="ALM24" s="262"/>
      <c r="ALN24" s="262"/>
      <c r="ALO24" s="262"/>
      <c r="ALP24" s="262"/>
      <c r="ALQ24" s="262"/>
      <c r="ALR24" s="262"/>
      <c r="ALS24" s="262"/>
      <c r="ALT24" s="262"/>
      <c r="ALU24" s="262"/>
      <c r="ALV24" s="262"/>
      <c r="ALW24" s="262"/>
      <c r="ALX24" s="262"/>
      <c r="ALY24" s="262"/>
      <c r="ALZ24" s="262"/>
      <c r="AMA24" s="262"/>
      <c r="AMB24" s="262"/>
      <c r="AMC24" s="262"/>
      <c r="AMD24" s="262"/>
      <c r="AME24" s="262"/>
      <c r="AMF24" s="262"/>
      <c r="AMG24" s="262"/>
      <c r="AMH24" s="262"/>
      <c r="AMI24" s="262"/>
      <c r="AMJ24" s="262"/>
      <c r="AMK24" s="262"/>
      <c r="AML24" s="262"/>
      <c r="AMM24" s="262"/>
      <c r="AMN24" s="262"/>
      <c r="AMO24" s="262"/>
      <c r="AMP24" s="262"/>
      <c r="AMQ24" s="262"/>
      <c r="AMR24" s="262"/>
      <c r="AMS24" s="262"/>
      <c r="AMT24" s="262"/>
      <c r="AMU24" s="262"/>
      <c r="AMV24" s="262"/>
      <c r="AMW24" s="262"/>
      <c r="AMX24" s="262"/>
      <c r="AMY24" s="262"/>
      <c r="AMZ24" s="262"/>
      <c r="ANA24" s="262"/>
      <c r="ANB24" s="262"/>
      <c r="ANC24" s="262"/>
      <c r="AND24" s="262"/>
      <c r="ANE24" s="262"/>
      <c r="ANF24" s="262"/>
      <c r="ANG24" s="262"/>
      <c r="ANH24" s="262"/>
      <c r="ANI24" s="262"/>
      <c r="ANJ24" s="262"/>
      <c r="ANK24" s="262"/>
      <c r="ANL24" s="262"/>
      <c r="ANM24" s="262"/>
      <c r="ANN24" s="262"/>
      <c r="ANO24" s="262"/>
      <c r="ANP24" s="262"/>
      <c r="ANQ24" s="262"/>
      <c r="ANR24" s="262"/>
      <c r="ANS24" s="262"/>
      <c r="ANT24" s="262"/>
      <c r="ANU24" s="262"/>
      <c r="ANV24" s="262"/>
      <c r="ANW24" s="262"/>
      <c r="ANX24" s="262"/>
      <c r="ANY24" s="262"/>
      <c r="ANZ24" s="262"/>
      <c r="AOA24" s="262"/>
      <c r="AOB24" s="262"/>
      <c r="AOC24" s="262"/>
      <c r="AOD24" s="262"/>
      <c r="AOE24" s="262"/>
      <c r="AOF24" s="262"/>
      <c r="AOG24" s="262"/>
      <c r="AOH24" s="262"/>
      <c r="AOI24" s="262"/>
      <c r="AOJ24" s="262"/>
      <c r="AOK24" s="262"/>
      <c r="AOL24" s="262"/>
      <c r="AOM24" s="262"/>
      <c r="AON24" s="262"/>
      <c r="AOO24" s="262"/>
      <c r="AOP24" s="262"/>
      <c r="AOQ24" s="262"/>
      <c r="AOR24" s="262"/>
      <c r="AOS24" s="262"/>
      <c r="AOT24" s="262"/>
      <c r="AOU24" s="262"/>
      <c r="AOV24" s="262"/>
      <c r="AOW24" s="262"/>
      <c r="AOX24" s="262"/>
      <c r="AOY24" s="262"/>
      <c r="AOZ24" s="262"/>
      <c r="APA24" s="262"/>
      <c r="APB24" s="262"/>
      <c r="APC24" s="262"/>
      <c r="APD24" s="262"/>
      <c r="APE24" s="262"/>
      <c r="APF24" s="262"/>
      <c r="APG24" s="262"/>
      <c r="APH24" s="262"/>
      <c r="API24" s="262"/>
      <c r="APJ24" s="262"/>
      <c r="APK24" s="262"/>
      <c r="APL24" s="262"/>
      <c r="APM24" s="262"/>
      <c r="APN24" s="262"/>
      <c r="APO24" s="262"/>
      <c r="APP24" s="262"/>
      <c r="APQ24" s="262"/>
      <c r="APR24" s="262"/>
      <c r="APS24" s="262"/>
      <c r="APT24" s="262"/>
      <c r="APU24" s="262"/>
      <c r="APV24" s="262"/>
      <c r="APW24" s="262"/>
      <c r="APX24" s="262"/>
      <c r="APY24" s="262"/>
      <c r="APZ24" s="262"/>
      <c r="AQA24" s="262"/>
      <c r="AQB24" s="262"/>
      <c r="AQC24" s="262"/>
      <c r="AQD24" s="262"/>
      <c r="AQE24" s="262"/>
      <c r="AQF24" s="262"/>
      <c r="AQG24" s="262"/>
      <c r="AQH24" s="262"/>
      <c r="AQI24" s="262"/>
      <c r="AQJ24" s="262"/>
      <c r="AQK24" s="262"/>
      <c r="AQL24" s="262"/>
      <c r="AQM24" s="262"/>
      <c r="AQN24" s="262"/>
      <c r="AQO24" s="262"/>
      <c r="AQP24" s="262"/>
      <c r="AQQ24" s="262"/>
      <c r="AQR24" s="262"/>
      <c r="AQS24" s="262"/>
      <c r="AQT24" s="262"/>
      <c r="AQU24" s="262"/>
      <c r="AQV24" s="262"/>
      <c r="AQW24" s="262"/>
      <c r="AQX24" s="262"/>
      <c r="AQY24" s="262"/>
      <c r="AQZ24" s="262"/>
      <c r="ARA24" s="262"/>
      <c r="ARB24" s="262"/>
      <c r="ARC24" s="262"/>
      <c r="ARD24" s="262"/>
      <c r="ARE24" s="262"/>
      <c r="ARF24" s="262"/>
      <c r="ARG24" s="262"/>
      <c r="ARH24" s="262"/>
      <c r="ARI24" s="262"/>
      <c r="ARJ24" s="262"/>
      <c r="ARK24" s="262"/>
      <c r="ARL24" s="262"/>
      <c r="ARM24" s="262"/>
      <c r="ARN24" s="262"/>
      <c r="ARO24" s="262"/>
      <c r="ARP24" s="262"/>
      <c r="ARQ24" s="262"/>
      <c r="ARR24" s="262"/>
      <c r="ARS24" s="262"/>
      <c r="ART24" s="262"/>
      <c r="ARU24" s="262"/>
      <c r="ARV24" s="262"/>
      <c r="ARW24" s="262"/>
      <c r="ARX24" s="262"/>
      <c r="ARY24" s="262"/>
      <c r="ARZ24" s="262"/>
      <c r="ASA24" s="262"/>
      <c r="ASB24" s="262"/>
      <c r="ASC24" s="262"/>
      <c r="ASD24" s="262"/>
      <c r="ASE24" s="262"/>
      <c r="ASF24" s="262"/>
      <c r="ASG24" s="262"/>
      <c r="ASH24" s="262"/>
      <c r="ASI24" s="262"/>
      <c r="ASJ24" s="262"/>
      <c r="ASK24" s="262"/>
      <c r="ASL24" s="262"/>
      <c r="ASM24" s="262"/>
      <c r="ASN24" s="262"/>
      <c r="ASO24" s="262"/>
      <c r="ASP24" s="262"/>
      <c r="ASQ24" s="262"/>
      <c r="ASR24" s="262"/>
      <c r="ASS24" s="262"/>
      <c r="AST24" s="262"/>
      <c r="ASU24" s="262"/>
      <c r="ASV24" s="262"/>
      <c r="ASW24" s="262"/>
      <c r="ASX24" s="262"/>
      <c r="ASY24" s="262"/>
      <c r="ASZ24" s="262"/>
      <c r="ATA24" s="262"/>
      <c r="ATB24" s="262"/>
      <c r="ATC24" s="262"/>
      <c r="ATD24" s="262"/>
      <c r="ATE24" s="262"/>
      <c r="ATF24" s="262"/>
      <c r="ATG24" s="262"/>
      <c r="ATH24" s="262"/>
      <c r="ATI24" s="262"/>
      <c r="ATJ24" s="262"/>
      <c r="ATK24" s="262"/>
      <c r="ATL24" s="262"/>
      <c r="ATM24" s="262"/>
      <c r="ATN24" s="262"/>
      <c r="ATO24" s="262"/>
      <c r="ATP24" s="262"/>
      <c r="ATQ24" s="262"/>
      <c r="ATR24" s="262"/>
      <c r="ATS24" s="262"/>
      <c r="ATT24" s="262"/>
      <c r="ATU24" s="262"/>
      <c r="ATV24" s="262"/>
      <c r="ATW24" s="262"/>
      <c r="ATX24" s="262"/>
      <c r="ATY24" s="262"/>
      <c r="ATZ24" s="262"/>
      <c r="AUA24" s="262"/>
      <c r="AUB24" s="262"/>
      <c r="AUC24" s="262"/>
      <c r="AUD24" s="262"/>
      <c r="AUE24" s="262"/>
      <c r="AUF24" s="262"/>
      <c r="AUG24" s="262"/>
      <c r="AUH24" s="262"/>
      <c r="AUI24" s="262"/>
      <c r="AUJ24" s="262"/>
      <c r="AUK24" s="262"/>
      <c r="AUL24" s="262"/>
      <c r="AUM24" s="262"/>
      <c r="AUN24" s="262"/>
      <c r="AUO24" s="262"/>
      <c r="AUP24" s="262"/>
      <c r="AUQ24" s="262"/>
      <c r="AUR24" s="262"/>
      <c r="AUS24" s="262"/>
      <c r="AUT24" s="262"/>
      <c r="AUU24" s="262"/>
      <c r="AUV24" s="262"/>
      <c r="AUW24" s="262"/>
      <c r="AUX24" s="262"/>
      <c r="AUY24" s="262"/>
      <c r="AUZ24" s="262"/>
      <c r="AVA24" s="262"/>
      <c r="AVB24" s="262"/>
      <c r="AVC24" s="262"/>
      <c r="AVD24" s="262"/>
      <c r="AVE24" s="262"/>
      <c r="AVF24" s="262"/>
      <c r="AVG24" s="262"/>
      <c r="AVH24" s="262"/>
      <c r="AVI24" s="262"/>
      <c r="AVJ24" s="262"/>
      <c r="AVK24" s="262"/>
      <c r="AVL24" s="262"/>
      <c r="AVM24" s="262"/>
      <c r="AVN24" s="262"/>
      <c r="AVO24" s="262"/>
      <c r="AVP24" s="262"/>
      <c r="AVQ24" s="262"/>
      <c r="AVR24" s="262"/>
      <c r="AVS24" s="262"/>
      <c r="AVT24" s="262"/>
      <c r="AVU24" s="262"/>
      <c r="AVV24" s="262"/>
      <c r="AVW24" s="262"/>
      <c r="AVX24" s="262"/>
      <c r="AVY24" s="262"/>
      <c r="AVZ24" s="262"/>
      <c r="AWA24" s="262"/>
      <c r="AWB24" s="262"/>
      <c r="AWC24" s="262"/>
      <c r="AWD24" s="262"/>
      <c r="AWE24" s="262"/>
      <c r="AWF24" s="262"/>
      <c r="AWG24" s="262"/>
      <c r="AWH24" s="262"/>
      <c r="AWI24" s="262"/>
      <c r="AWJ24" s="262"/>
      <c r="AWK24" s="262"/>
      <c r="AWL24" s="262"/>
      <c r="AWM24" s="262"/>
      <c r="AWN24" s="262"/>
      <c r="AWO24" s="262"/>
      <c r="AWP24" s="262"/>
      <c r="AWQ24" s="262"/>
      <c r="AWR24" s="262"/>
      <c r="AWS24" s="262"/>
      <c r="AWT24" s="262"/>
      <c r="AWU24" s="262"/>
      <c r="AWV24" s="262"/>
      <c r="AWW24" s="262"/>
      <c r="AWX24" s="262"/>
      <c r="AWY24" s="262"/>
      <c r="AWZ24" s="262"/>
      <c r="AXA24" s="262"/>
      <c r="AXB24" s="262"/>
      <c r="AXC24" s="262"/>
      <c r="AXD24" s="262"/>
      <c r="AXE24" s="262"/>
      <c r="AXF24" s="262"/>
      <c r="AXG24" s="262"/>
      <c r="AXH24" s="262"/>
      <c r="AXI24" s="262"/>
      <c r="AXJ24" s="262"/>
      <c r="AXK24" s="262"/>
      <c r="AXL24" s="262"/>
      <c r="AXM24" s="262"/>
      <c r="AXN24" s="262"/>
      <c r="AXO24" s="262"/>
      <c r="AXP24" s="262"/>
      <c r="AXQ24" s="262"/>
      <c r="AXR24" s="262"/>
      <c r="AXS24" s="262"/>
      <c r="AXT24" s="262"/>
      <c r="AXU24" s="262"/>
      <c r="AXV24" s="262"/>
      <c r="AXW24" s="262"/>
      <c r="AXX24" s="262"/>
      <c r="AXY24" s="262"/>
      <c r="AXZ24" s="262"/>
      <c r="AYA24" s="262"/>
      <c r="AYB24" s="262"/>
      <c r="AYC24" s="262"/>
      <c r="AYD24" s="262"/>
      <c r="AYE24" s="262"/>
      <c r="AYF24" s="262"/>
      <c r="AYG24" s="262"/>
      <c r="AYH24" s="262"/>
      <c r="AYI24" s="262"/>
      <c r="AYJ24" s="262"/>
      <c r="AYK24" s="262"/>
      <c r="AYL24" s="262"/>
      <c r="AYM24" s="262"/>
      <c r="AYN24" s="262"/>
      <c r="AYO24" s="262"/>
      <c r="AYP24" s="262"/>
      <c r="AYQ24" s="262"/>
      <c r="AYR24" s="262"/>
      <c r="AYS24" s="262"/>
      <c r="AYT24" s="262"/>
      <c r="AYU24" s="262"/>
      <c r="AYV24" s="262"/>
      <c r="AYW24" s="262"/>
      <c r="AYX24" s="262"/>
      <c r="AYY24" s="262"/>
      <c r="AYZ24" s="262"/>
      <c r="AZA24" s="262"/>
      <c r="AZB24" s="262"/>
      <c r="AZC24" s="262"/>
      <c r="AZD24" s="262"/>
      <c r="AZE24" s="262"/>
      <c r="AZF24" s="262"/>
      <c r="AZG24" s="262"/>
      <c r="AZH24" s="262"/>
      <c r="AZI24" s="262"/>
      <c r="AZJ24" s="262"/>
      <c r="AZK24" s="262"/>
      <c r="AZL24" s="262"/>
      <c r="AZM24" s="262"/>
      <c r="AZN24" s="262"/>
      <c r="AZO24" s="262"/>
      <c r="AZP24" s="262"/>
      <c r="AZQ24" s="262"/>
      <c r="AZR24" s="262"/>
      <c r="AZS24" s="262"/>
      <c r="AZT24" s="262"/>
      <c r="AZU24" s="262"/>
      <c r="AZV24" s="262"/>
      <c r="AZW24" s="262"/>
      <c r="AZX24" s="262"/>
      <c r="AZY24" s="262"/>
      <c r="AZZ24" s="262"/>
      <c r="BAA24" s="262"/>
      <c r="BAB24" s="262"/>
      <c r="BAC24" s="262"/>
      <c r="BAD24" s="262"/>
      <c r="BAE24" s="262"/>
      <c r="BAF24" s="262"/>
      <c r="BAG24" s="262"/>
      <c r="BAH24" s="262"/>
      <c r="BAI24" s="262"/>
      <c r="BAJ24" s="262"/>
      <c r="BAK24" s="262"/>
      <c r="BAL24" s="262"/>
      <c r="BAM24" s="262"/>
      <c r="BAN24" s="262"/>
      <c r="BAO24" s="262"/>
      <c r="BAP24" s="262"/>
      <c r="BAQ24" s="262"/>
      <c r="BAR24" s="262"/>
      <c r="BAS24" s="262"/>
      <c r="BAT24" s="262"/>
      <c r="BAU24" s="262"/>
      <c r="BAV24" s="262"/>
      <c r="BAW24" s="262"/>
      <c r="BAX24" s="262"/>
      <c r="BAY24" s="262"/>
      <c r="BAZ24" s="262"/>
      <c r="BBA24" s="262"/>
      <c r="BBB24" s="262"/>
      <c r="BBC24" s="262"/>
      <c r="BBD24" s="262"/>
      <c r="BBE24" s="262"/>
      <c r="BBF24" s="262"/>
      <c r="BBG24" s="262"/>
      <c r="BBH24" s="262"/>
      <c r="BBI24" s="262"/>
      <c r="BBJ24" s="262"/>
      <c r="BBK24" s="262"/>
      <c r="BBL24" s="262"/>
      <c r="BBM24" s="262"/>
      <c r="BBN24" s="262"/>
      <c r="BBO24" s="262"/>
      <c r="BBP24" s="262"/>
      <c r="BBQ24" s="262"/>
      <c r="BBR24" s="262"/>
      <c r="BBS24" s="262"/>
      <c r="BBT24" s="262"/>
      <c r="BBU24" s="262"/>
      <c r="BBV24" s="262"/>
      <c r="BBW24" s="262"/>
      <c r="BBX24" s="262"/>
      <c r="BBY24" s="262"/>
      <c r="BBZ24" s="262"/>
      <c r="BCA24" s="262"/>
      <c r="BCB24" s="262"/>
      <c r="BCC24" s="262"/>
      <c r="BCD24" s="262"/>
      <c r="BCE24" s="262"/>
      <c r="BCF24" s="262"/>
      <c r="BCG24" s="262"/>
      <c r="BCH24" s="262"/>
      <c r="BCI24" s="262"/>
      <c r="BCJ24" s="262"/>
      <c r="BCK24" s="262"/>
      <c r="BCL24" s="262"/>
      <c r="BCM24" s="262"/>
      <c r="BCN24" s="262"/>
      <c r="BCO24" s="262"/>
      <c r="BCP24" s="262"/>
      <c r="BCQ24" s="262"/>
      <c r="BCR24" s="262"/>
      <c r="BCS24" s="262"/>
      <c r="BCT24" s="262"/>
      <c r="BCU24" s="262"/>
      <c r="BCV24" s="262"/>
      <c r="BCW24" s="262"/>
      <c r="BCX24" s="262"/>
      <c r="BCY24" s="262"/>
      <c r="BCZ24" s="262"/>
      <c r="BDA24" s="262"/>
      <c r="BDB24" s="262"/>
      <c r="BDC24" s="262"/>
      <c r="BDD24" s="262"/>
      <c r="BDE24" s="262"/>
      <c r="BDF24" s="262"/>
      <c r="BDG24" s="262"/>
      <c r="BDH24" s="262"/>
      <c r="BDI24" s="262"/>
      <c r="BDJ24" s="262"/>
      <c r="BDK24" s="262"/>
      <c r="BDL24" s="262"/>
      <c r="BDM24" s="262"/>
      <c r="BDN24" s="262"/>
      <c r="BDO24" s="262"/>
      <c r="BDP24" s="262"/>
      <c r="BDQ24" s="262"/>
      <c r="BDR24" s="262"/>
      <c r="BDS24" s="262"/>
      <c r="BDT24" s="262"/>
      <c r="BDU24" s="262"/>
      <c r="BDV24" s="262"/>
      <c r="BDW24" s="262"/>
      <c r="BDX24" s="262"/>
      <c r="BDY24" s="262"/>
      <c r="BDZ24" s="262"/>
      <c r="BEA24" s="262"/>
      <c r="BEB24" s="262"/>
      <c r="BEC24" s="262"/>
      <c r="BED24" s="262"/>
      <c r="BEE24" s="262"/>
      <c r="BEF24" s="262"/>
      <c r="BEG24" s="262"/>
      <c r="BEH24" s="262"/>
      <c r="BEI24" s="262"/>
      <c r="BEJ24" s="262"/>
      <c r="BEK24" s="262"/>
      <c r="BEL24" s="262"/>
      <c r="BEM24" s="262"/>
      <c r="BEN24" s="262"/>
      <c r="BEO24" s="262"/>
      <c r="BEP24" s="262"/>
      <c r="BEQ24" s="262"/>
      <c r="BER24" s="262"/>
      <c r="BES24" s="262"/>
      <c r="BET24" s="262"/>
      <c r="BEU24" s="262"/>
      <c r="BEV24" s="262"/>
      <c r="BEW24" s="262"/>
      <c r="BEX24" s="262"/>
      <c r="BEY24" s="262"/>
      <c r="BEZ24" s="262"/>
      <c r="BFA24" s="262"/>
      <c r="BFB24" s="262"/>
      <c r="BFC24" s="262"/>
      <c r="BFD24" s="262"/>
      <c r="BFE24" s="262"/>
      <c r="BFF24" s="262"/>
      <c r="BFG24" s="262"/>
      <c r="BFH24" s="262"/>
      <c r="BFI24" s="262"/>
      <c r="BFJ24" s="262"/>
      <c r="BFK24" s="262"/>
      <c r="BFL24" s="262"/>
      <c r="BFM24" s="262"/>
      <c r="BFN24" s="262"/>
      <c r="BFO24" s="262"/>
      <c r="BFP24" s="262"/>
      <c r="BFQ24" s="262"/>
      <c r="BFR24" s="262"/>
      <c r="BFS24" s="262"/>
      <c r="BFT24" s="262"/>
      <c r="BFU24" s="262"/>
      <c r="BFV24" s="262"/>
      <c r="BFW24" s="262"/>
      <c r="BFX24" s="262"/>
      <c r="BFY24" s="262"/>
      <c r="BFZ24" s="262"/>
      <c r="BGA24" s="262"/>
      <c r="BGB24" s="262"/>
      <c r="BGC24" s="262"/>
      <c r="BGD24" s="262"/>
      <c r="BGE24" s="262"/>
      <c r="BGF24" s="262"/>
      <c r="BGG24" s="262"/>
      <c r="BGH24" s="262"/>
      <c r="BGI24" s="262"/>
      <c r="BGJ24" s="262"/>
      <c r="BGK24" s="262"/>
      <c r="BGL24" s="262"/>
      <c r="BGM24" s="262"/>
      <c r="BGN24" s="262"/>
      <c r="BGO24" s="262"/>
      <c r="BGP24" s="262"/>
      <c r="BGQ24" s="262"/>
      <c r="BGR24" s="262"/>
      <c r="BGS24" s="262"/>
      <c r="BGT24" s="262"/>
      <c r="BGU24" s="262"/>
      <c r="BGV24" s="262"/>
      <c r="BGW24" s="262"/>
      <c r="BGX24" s="262"/>
      <c r="BGY24" s="262"/>
      <c r="BGZ24" s="262"/>
      <c r="BHA24" s="262"/>
      <c r="BHB24" s="262"/>
      <c r="BHC24" s="262"/>
      <c r="BHD24" s="262"/>
      <c r="BHE24" s="262"/>
      <c r="BHF24" s="262"/>
      <c r="BHG24" s="262"/>
      <c r="BHH24" s="262"/>
      <c r="BHI24" s="262"/>
      <c r="BHJ24" s="262"/>
      <c r="BHK24" s="262"/>
      <c r="BHL24" s="262"/>
      <c r="BHM24" s="262"/>
      <c r="BHN24" s="262"/>
      <c r="BHO24" s="262"/>
      <c r="BHP24" s="262"/>
      <c r="BHQ24" s="262"/>
      <c r="BHR24" s="262"/>
      <c r="BHS24" s="262"/>
      <c r="BHT24" s="262"/>
      <c r="BHU24" s="262"/>
      <c r="BHV24" s="262"/>
      <c r="BHW24" s="262"/>
      <c r="BHX24" s="262"/>
      <c r="BHY24" s="262"/>
      <c r="BHZ24" s="262"/>
      <c r="BIA24" s="262"/>
      <c r="BIB24" s="262"/>
      <c r="BIC24" s="262"/>
      <c r="BID24" s="262"/>
      <c r="BIE24" s="262"/>
      <c r="BIF24" s="262"/>
      <c r="BIG24" s="262"/>
      <c r="BIH24" s="262"/>
      <c r="BII24" s="262"/>
      <c r="BIJ24" s="262"/>
      <c r="BIK24" s="262"/>
      <c r="BIL24" s="262"/>
      <c r="BIM24" s="262"/>
      <c r="BIN24" s="262"/>
      <c r="BIO24" s="262"/>
      <c r="BIP24" s="262"/>
      <c r="BIQ24" s="262"/>
      <c r="BIR24" s="262"/>
      <c r="BIS24" s="262"/>
      <c r="BIT24" s="262"/>
      <c r="BIU24" s="262"/>
      <c r="BIV24" s="262"/>
      <c r="BIW24" s="262"/>
      <c r="BIX24" s="262"/>
      <c r="BIY24" s="262"/>
      <c r="BIZ24" s="262"/>
      <c r="BJA24" s="262"/>
      <c r="BJB24" s="262"/>
      <c r="BJC24" s="262"/>
      <c r="BJD24" s="262"/>
      <c r="BJE24" s="262"/>
      <c r="BJF24" s="262"/>
      <c r="BJG24" s="262"/>
      <c r="BJH24" s="262"/>
      <c r="BJI24" s="262"/>
      <c r="BJJ24" s="262"/>
      <c r="BJK24" s="262"/>
      <c r="BJL24" s="262"/>
      <c r="BJM24" s="262"/>
      <c r="BJN24" s="262"/>
      <c r="BJO24" s="262"/>
      <c r="BJP24" s="262"/>
      <c r="BJQ24" s="262"/>
      <c r="BJR24" s="262"/>
      <c r="BJS24" s="262"/>
      <c r="BJT24" s="262"/>
      <c r="BJU24" s="262"/>
      <c r="BJV24" s="262"/>
      <c r="BJW24" s="262"/>
      <c r="BJX24" s="262"/>
      <c r="BJY24" s="262"/>
      <c r="BJZ24" s="262"/>
      <c r="BKA24" s="262"/>
      <c r="BKB24" s="262"/>
      <c r="BKC24" s="262"/>
      <c r="BKD24" s="262"/>
      <c r="BKE24" s="262"/>
      <c r="BKF24" s="262"/>
      <c r="BKG24" s="262"/>
      <c r="BKH24" s="262"/>
      <c r="BKI24" s="262"/>
      <c r="BKJ24" s="262"/>
      <c r="BKK24" s="262"/>
      <c r="BKL24" s="262"/>
      <c r="BKM24" s="262"/>
      <c r="BKN24" s="262"/>
      <c r="BKO24" s="262"/>
      <c r="BKP24" s="262"/>
      <c r="BKQ24" s="262"/>
      <c r="BKR24" s="262"/>
      <c r="BKS24" s="262"/>
      <c r="BKT24" s="262"/>
      <c r="BKU24" s="262"/>
      <c r="BKV24" s="262"/>
      <c r="BKW24" s="262"/>
      <c r="BKX24" s="262"/>
      <c r="BKY24" s="262"/>
      <c r="BKZ24" s="262"/>
      <c r="BLA24" s="262"/>
      <c r="BLB24" s="262"/>
      <c r="BLC24" s="262"/>
      <c r="BLD24" s="262"/>
      <c r="BLE24" s="262"/>
      <c r="BLF24" s="262"/>
      <c r="BLG24" s="262"/>
      <c r="BLH24" s="262"/>
      <c r="BLI24" s="262"/>
      <c r="BLJ24" s="262"/>
      <c r="BLK24" s="262"/>
      <c r="BLL24" s="262"/>
      <c r="BLM24" s="262"/>
      <c r="BLN24" s="262"/>
      <c r="BLO24" s="262"/>
      <c r="BLP24" s="262"/>
      <c r="BLQ24" s="262"/>
      <c r="BLR24" s="262"/>
      <c r="BLS24" s="262"/>
      <c r="BLT24" s="262"/>
      <c r="BLU24" s="262"/>
      <c r="BLV24" s="262"/>
      <c r="BLW24" s="262"/>
      <c r="BLX24" s="262"/>
      <c r="BLY24" s="262"/>
      <c r="BLZ24" s="262"/>
      <c r="BMA24" s="262"/>
      <c r="BMB24" s="262"/>
      <c r="BMC24" s="262"/>
      <c r="BMD24" s="262"/>
      <c r="BME24" s="262"/>
      <c r="BMF24" s="262"/>
      <c r="BMG24" s="262"/>
      <c r="BMH24" s="262"/>
      <c r="BMI24" s="262"/>
      <c r="BMJ24" s="262"/>
      <c r="BMK24" s="262"/>
      <c r="BML24" s="262"/>
      <c r="BMM24" s="262"/>
      <c r="BMN24" s="262"/>
      <c r="BMO24" s="262"/>
      <c r="BMP24" s="262"/>
      <c r="BMQ24" s="262"/>
      <c r="BMR24" s="262"/>
      <c r="BMS24" s="262"/>
      <c r="BMT24" s="262"/>
      <c r="BMU24" s="262"/>
      <c r="BMV24" s="262"/>
      <c r="BMW24" s="262"/>
      <c r="BMX24" s="262"/>
      <c r="BMY24" s="262"/>
      <c r="BMZ24" s="262"/>
      <c r="BNA24" s="262"/>
      <c r="BNB24" s="262"/>
      <c r="BNC24" s="262"/>
      <c r="BND24" s="262"/>
      <c r="BNE24" s="262"/>
      <c r="BNF24" s="262"/>
      <c r="BNG24" s="262"/>
      <c r="BNH24" s="262"/>
      <c r="BNI24" s="262"/>
      <c r="BNJ24" s="262"/>
      <c r="BNK24" s="262"/>
      <c r="BNL24" s="262"/>
      <c r="BNM24" s="262"/>
      <c r="BNN24" s="262"/>
      <c r="BNO24" s="262"/>
      <c r="BNP24" s="262"/>
      <c r="BNQ24" s="262"/>
      <c r="BNR24" s="262"/>
      <c r="BNS24" s="262"/>
      <c r="BNT24" s="262"/>
      <c r="BNU24" s="262"/>
      <c r="BNV24" s="262"/>
      <c r="BNW24" s="262"/>
      <c r="BNX24" s="262"/>
      <c r="BNY24" s="262"/>
      <c r="BNZ24" s="262"/>
      <c r="BOA24" s="262"/>
      <c r="BOB24" s="262"/>
      <c r="BOC24" s="262"/>
      <c r="BOD24" s="262"/>
      <c r="BOE24" s="262"/>
      <c r="BOF24" s="262"/>
      <c r="BOG24" s="262"/>
      <c r="BOH24" s="262"/>
      <c r="BOI24" s="262"/>
      <c r="BOJ24" s="262"/>
      <c r="BOK24" s="262"/>
      <c r="BOL24" s="262"/>
      <c r="BOM24" s="262"/>
      <c r="BON24" s="262"/>
      <c r="BOO24" s="262"/>
      <c r="BOP24" s="262"/>
      <c r="BOQ24" s="262"/>
      <c r="BOR24" s="262"/>
      <c r="BOS24" s="262"/>
      <c r="BOT24" s="262"/>
      <c r="BOU24" s="262"/>
      <c r="BOV24" s="262"/>
      <c r="BOW24" s="262"/>
      <c r="BOX24" s="262"/>
      <c r="BOY24" s="262"/>
      <c r="BOZ24" s="262"/>
      <c r="BPA24" s="262"/>
      <c r="BPB24" s="262"/>
      <c r="BPC24" s="262"/>
      <c r="BPD24" s="262"/>
      <c r="BPE24" s="262"/>
      <c r="BPF24" s="262"/>
      <c r="BPG24" s="262"/>
      <c r="BPH24" s="262"/>
      <c r="BPI24" s="262"/>
      <c r="BPJ24" s="262"/>
      <c r="BPK24" s="262"/>
      <c r="BPL24" s="262"/>
      <c r="BPM24" s="262"/>
      <c r="BPN24" s="262"/>
      <c r="BPO24" s="262"/>
      <c r="BPP24" s="262"/>
      <c r="BPQ24" s="262"/>
      <c r="BPR24" s="262"/>
      <c r="BPS24" s="262"/>
      <c r="BPT24" s="262"/>
      <c r="BPU24" s="262"/>
      <c r="BPV24" s="262"/>
      <c r="BPW24" s="262"/>
      <c r="BPX24" s="262"/>
      <c r="BPY24" s="262"/>
      <c r="BPZ24" s="262"/>
      <c r="BQA24" s="262"/>
      <c r="BQB24" s="262"/>
      <c r="BQC24" s="262"/>
      <c r="BQD24" s="262"/>
      <c r="BQE24" s="262"/>
      <c r="BQF24" s="262"/>
      <c r="BQG24" s="262"/>
      <c r="BQH24" s="262"/>
      <c r="BQI24" s="262"/>
      <c r="BQJ24" s="262"/>
      <c r="BQK24" s="262"/>
      <c r="BQL24" s="262"/>
      <c r="BQM24" s="262"/>
      <c r="BQN24" s="262"/>
      <c r="BQO24" s="262"/>
      <c r="BQP24" s="262"/>
      <c r="BQQ24" s="262"/>
      <c r="BQR24" s="262"/>
      <c r="BQS24" s="262"/>
      <c r="BQT24" s="262"/>
      <c r="BQU24" s="262"/>
      <c r="BQV24" s="262"/>
      <c r="BQW24" s="262"/>
      <c r="BQX24" s="262"/>
      <c r="BQY24" s="262"/>
      <c r="BQZ24" s="262"/>
      <c r="BRA24" s="262"/>
      <c r="BRB24" s="262"/>
      <c r="BRC24" s="262"/>
      <c r="BRD24" s="262"/>
      <c r="BRE24" s="262"/>
      <c r="BRF24" s="262"/>
      <c r="BRG24" s="262"/>
      <c r="BRH24" s="262"/>
      <c r="BRI24" s="262"/>
      <c r="BRJ24" s="262"/>
      <c r="BRK24" s="262"/>
      <c r="BRL24" s="262"/>
      <c r="BRM24" s="262"/>
      <c r="BRN24" s="262"/>
      <c r="BRO24" s="262"/>
      <c r="BRP24" s="262"/>
      <c r="BRQ24" s="262"/>
      <c r="BRR24" s="262"/>
      <c r="BRS24" s="262"/>
      <c r="BRT24" s="262"/>
      <c r="BRU24" s="262"/>
      <c r="BRV24" s="262"/>
      <c r="BRW24" s="262"/>
      <c r="BRX24" s="262"/>
      <c r="BRY24" s="262"/>
      <c r="BRZ24" s="262"/>
      <c r="BSA24" s="262"/>
      <c r="BSB24" s="262"/>
      <c r="BSC24" s="262"/>
      <c r="BSD24" s="262"/>
      <c r="BSE24" s="262"/>
      <c r="BSF24" s="262"/>
      <c r="BSG24" s="262"/>
      <c r="BSH24" s="262"/>
      <c r="BSI24" s="262"/>
      <c r="BSJ24" s="262"/>
      <c r="BSK24" s="262"/>
      <c r="BSL24" s="262"/>
      <c r="BSM24" s="262"/>
      <c r="BSN24" s="262"/>
      <c r="BSO24" s="262"/>
      <c r="BSP24" s="262"/>
      <c r="BSQ24" s="262"/>
      <c r="BSR24" s="262"/>
      <c r="BSS24" s="262"/>
      <c r="BST24" s="262"/>
      <c r="BSU24" s="262"/>
      <c r="BSV24" s="262"/>
      <c r="BSW24" s="262"/>
      <c r="BSX24" s="262"/>
      <c r="BSY24" s="262"/>
      <c r="BSZ24" s="262"/>
      <c r="BTA24" s="262"/>
      <c r="BTB24" s="262"/>
      <c r="BTC24" s="262"/>
      <c r="BTD24" s="262"/>
      <c r="BTE24" s="262"/>
      <c r="BTF24" s="262"/>
      <c r="BTG24" s="262"/>
      <c r="BTH24" s="262"/>
      <c r="BTI24" s="262"/>
      <c r="BTJ24" s="262"/>
      <c r="BTK24" s="262"/>
      <c r="BTL24" s="262"/>
      <c r="BTM24" s="262"/>
      <c r="BTN24" s="262"/>
      <c r="BTO24" s="262"/>
      <c r="BTP24" s="262"/>
      <c r="BTQ24" s="262"/>
      <c r="BTR24" s="262"/>
      <c r="BTS24" s="262"/>
      <c r="BTT24" s="262"/>
      <c r="BTU24" s="262"/>
      <c r="BTV24" s="262"/>
      <c r="BTW24" s="262"/>
      <c r="BTX24" s="262"/>
      <c r="BTY24" s="262"/>
      <c r="BTZ24" s="262"/>
      <c r="BUA24" s="262"/>
      <c r="BUB24" s="262"/>
      <c r="BUC24" s="262"/>
      <c r="BUD24" s="262"/>
      <c r="BUE24" s="262"/>
      <c r="BUF24" s="262"/>
      <c r="BUG24" s="262"/>
      <c r="BUH24" s="262"/>
      <c r="BUI24" s="262"/>
      <c r="BUJ24" s="262"/>
      <c r="BUK24" s="262"/>
      <c r="BUL24" s="262"/>
      <c r="BUM24" s="262"/>
      <c r="BUN24" s="262"/>
      <c r="BUO24" s="262"/>
      <c r="BUP24" s="262"/>
      <c r="BUQ24" s="262"/>
      <c r="BUR24" s="262"/>
      <c r="BUS24" s="262"/>
      <c r="BUT24" s="262"/>
      <c r="BUU24" s="262"/>
      <c r="BUV24" s="262"/>
      <c r="BUW24" s="262"/>
      <c r="BUX24" s="262"/>
      <c r="BUY24" s="262"/>
      <c r="BUZ24" s="262"/>
      <c r="BVA24" s="262"/>
      <c r="BVB24" s="262"/>
      <c r="BVC24" s="262"/>
      <c r="BVD24" s="262"/>
      <c r="BVE24" s="262"/>
      <c r="BVF24" s="262"/>
      <c r="BVG24" s="262"/>
      <c r="BVH24" s="262"/>
      <c r="BVI24" s="262"/>
      <c r="BVJ24" s="262"/>
      <c r="BVK24" s="262"/>
      <c r="BVL24" s="262"/>
      <c r="BVM24" s="262"/>
      <c r="BVN24" s="262"/>
      <c r="BVO24" s="262"/>
      <c r="BVP24" s="262"/>
      <c r="BVQ24" s="262"/>
      <c r="BVR24" s="262"/>
      <c r="BVS24" s="262"/>
      <c r="BVT24" s="262"/>
      <c r="BVU24" s="262"/>
      <c r="BVV24" s="262"/>
      <c r="BVW24" s="262"/>
      <c r="BVX24" s="262"/>
      <c r="BVY24" s="262"/>
      <c r="BVZ24" s="262"/>
      <c r="BWA24" s="262"/>
      <c r="BWB24" s="262"/>
      <c r="BWC24" s="262"/>
      <c r="BWD24" s="262"/>
      <c r="BWE24" s="262"/>
      <c r="BWF24" s="262"/>
      <c r="BWG24" s="262"/>
      <c r="BWH24" s="262"/>
      <c r="BWI24" s="262"/>
      <c r="BWJ24" s="262"/>
      <c r="BWK24" s="262"/>
      <c r="BWL24" s="262"/>
      <c r="BWM24" s="262"/>
      <c r="BWN24" s="262"/>
      <c r="BWO24" s="262"/>
      <c r="BWP24" s="262"/>
      <c r="BWQ24" s="262"/>
      <c r="BWR24" s="262"/>
      <c r="BWS24" s="262"/>
      <c r="BWT24" s="262"/>
      <c r="BWU24" s="262"/>
      <c r="BWV24" s="262"/>
      <c r="BWW24" s="262"/>
      <c r="BWX24" s="262"/>
      <c r="BWY24" s="262"/>
      <c r="BWZ24" s="262"/>
      <c r="BXA24" s="262"/>
      <c r="BXB24" s="262"/>
      <c r="BXC24" s="262"/>
      <c r="BXD24" s="262"/>
      <c r="BXE24" s="262"/>
      <c r="BXF24" s="262"/>
      <c r="BXG24" s="262"/>
      <c r="BXH24" s="262"/>
      <c r="BXI24" s="262"/>
      <c r="BXJ24" s="262"/>
      <c r="BXK24" s="262"/>
      <c r="BXL24" s="262"/>
      <c r="BXM24" s="262"/>
      <c r="BXN24" s="262"/>
      <c r="BXO24" s="262"/>
      <c r="BXP24" s="262"/>
      <c r="BXQ24" s="262"/>
      <c r="BXR24" s="262"/>
      <c r="BXS24" s="262"/>
      <c r="BXT24" s="262"/>
      <c r="BXU24" s="262"/>
      <c r="BXV24" s="262"/>
      <c r="BXW24" s="262"/>
      <c r="BXX24" s="262"/>
      <c r="BXY24" s="262"/>
      <c r="BXZ24" s="262"/>
      <c r="BYA24" s="262"/>
      <c r="BYB24" s="262"/>
      <c r="BYC24" s="262"/>
      <c r="BYD24" s="262"/>
      <c r="BYE24" s="262"/>
      <c r="BYF24" s="262"/>
      <c r="BYG24" s="262"/>
      <c r="BYH24" s="262"/>
      <c r="BYI24" s="262"/>
      <c r="BYJ24" s="262"/>
      <c r="BYK24" s="262"/>
      <c r="BYL24" s="262"/>
      <c r="BYM24" s="262"/>
      <c r="BYN24" s="262"/>
      <c r="BYO24" s="262"/>
      <c r="BYP24" s="262"/>
      <c r="BYQ24" s="262"/>
      <c r="BYR24" s="262"/>
      <c r="BYS24" s="262"/>
      <c r="BYT24" s="262"/>
      <c r="BYU24" s="262"/>
      <c r="BYV24" s="262"/>
      <c r="BYW24" s="262"/>
      <c r="BYX24" s="262"/>
      <c r="BYY24" s="262"/>
      <c r="BYZ24" s="262"/>
      <c r="BZA24" s="262"/>
      <c r="BZB24" s="262"/>
      <c r="BZC24" s="262"/>
      <c r="BZD24" s="262"/>
      <c r="BZE24" s="262"/>
      <c r="BZF24" s="262"/>
      <c r="BZG24" s="262"/>
      <c r="BZH24" s="262"/>
      <c r="BZI24" s="262"/>
      <c r="BZJ24" s="262"/>
      <c r="BZK24" s="262"/>
      <c r="BZL24" s="262"/>
      <c r="BZM24" s="262"/>
      <c r="BZN24" s="262"/>
      <c r="BZO24" s="262"/>
      <c r="BZP24" s="262"/>
      <c r="BZQ24" s="262"/>
      <c r="BZR24" s="262"/>
      <c r="BZS24" s="262"/>
      <c r="BZT24" s="262"/>
      <c r="BZU24" s="262"/>
      <c r="BZV24" s="262"/>
      <c r="BZW24" s="262"/>
      <c r="BZX24" s="262"/>
      <c r="BZY24" s="262"/>
      <c r="BZZ24" s="262"/>
      <c r="CAA24" s="262"/>
      <c r="CAB24" s="262"/>
      <c r="CAC24" s="262"/>
      <c r="CAD24" s="262"/>
      <c r="CAE24" s="262"/>
      <c r="CAF24" s="262"/>
      <c r="CAG24" s="262"/>
      <c r="CAH24" s="262"/>
      <c r="CAI24" s="262"/>
      <c r="CAJ24" s="262"/>
      <c r="CAK24" s="262"/>
      <c r="CAL24" s="262"/>
      <c r="CAM24" s="262"/>
      <c r="CAN24" s="262"/>
      <c r="CAO24" s="262"/>
      <c r="CAP24" s="262"/>
      <c r="CAQ24" s="262"/>
      <c r="CAR24" s="262"/>
      <c r="CAS24" s="262"/>
      <c r="CAT24" s="262"/>
      <c r="CAU24" s="262"/>
      <c r="CAV24" s="262"/>
      <c r="CAW24" s="262"/>
      <c r="CAX24" s="262"/>
      <c r="CAY24" s="262"/>
      <c r="CAZ24" s="262"/>
      <c r="CBA24" s="262"/>
      <c r="CBB24" s="262"/>
      <c r="CBC24" s="262"/>
      <c r="CBD24" s="262"/>
      <c r="CBE24" s="262"/>
      <c r="CBF24" s="262"/>
      <c r="CBG24" s="262"/>
      <c r="CBH24" s="262"/>
      <c r="CBI24" s="262"/>
      <c r="CBJ24" s="262"/>
      <c r="CBK24" s="262"/>
      <c r="CBL24" s="262"/>
      <c r="CBM24" s="262"/>
      <c r="CBN24" s="262"/>
      <c r="CBO24" s="262"/>
      <c r="CBP24" s="262"/>
      <c r="CBQ24" s="262"/>
      <c r="CBR24" s="262"/>
      <c r="CBS24" s="262"/>
      <c r="CBT24" s="262"/>
      <c r="CBU24" s="262"/>
      <c r="CBV24" s="262"/>
      <c r="CBW24" s="262"/>
      <c r="CBX24" s="262"/>
      <c r="CBY24" s="262"/>
      <c r="CBZ24" s="262"/>
      <c r="CCA24" s="262"/>
      <c r="CCB24" s="262"/>
      <c r="CCC24" s="262"/>
      <c r="CCD24" s="262"/>
      <c r="CCE24" s="262"/>
      <c r="CCF24" s="262"/>
      <c r="CCG24" s="262"/>
      <c r="CCH24" s="262"/>
      <c r="CCI24" s="262"/>
      <c r="CCJ24" s="262"/>
      <c r="CCK24" s="262"/>
      <c r="CCL24" s="262"/>
      <c r="CCM24" s="262"/>
      <c r="CCN24" s="262"/>
      <c r="CCO24" s="262"/>
      <c r="CCP24" s="262"/>
      <c r="CCQ24" s="262"/>
      <c r="CCR24" s="262"/>
      <c r="CCS24" s="262"/>
      <c r="CCT24" s="262"/>
      <c r="CCU24" s="262"/>
      <c r="CCV24" s="262"/>
      <c r="CCW24" s="262"/>
      <c r="CCX24" s="262"/>
      <c r="CCY24" s="262"/>
      <c r="CCZ24" s="262"/>
      <c r="CDA24" s="262"/>
      <c r="CDB24" s="262"/>
      <c r="CDC24" s="262"/>
      <c r="CDD24" s="262"/>
      <c r="CDE24" s="262"/>
      <c r="CDF24" s="262"/>
      <c r="CDG24" s="262"/>
      <c r="CDH24" s="262"/>
      <c r="CDI24" s="262"/>
      <c r="CDJ24" s="262"/>
      <c r="CDK24" s="262"/>
      <c r="CDL24" s="262"/>
      <c r="CDM24" s="262"/>
      <c r="CDN24" s="262"/>
      <c r="CDO24" s="262"/>
      <c r="CDP24" s="262"/>
      <c r="CDQ24" s="262"/>
      <c r="CDR24" s="262"/>
      <c r="CDS24" s="262"/>
      <c r="CDT24" s="262"/>
      <c r="CDU24" s="262"/>
      <c r="CDV24" s="262"/>
      <c r="CDW24" s="262"/>
      <c r="CDX24" s="262"/>
      <c r="CDY24" s="262"/>
      <c r="CDZ24" s="262"/>
      <c r="CEA24" s="262"/>
      <c r="CEB24" s="262"/>
      <c r="CEC24" s="262"/>
      <c r="CED24" s="262"/>
      <c r="CEE24" s="262"/>
      <c r="CEF24" s="262"/>
      <c r="CEG24" s="262"/>
      <c r="CEH24" s="262"/>
      <c r="CEI24" s="262"/>
      <c r="CEJ24" s="262"/>
      <c r="CEK24" s="262"/>
      <c r="CEL24" s="262"/>
      <c r="CEM24" s="262"/>
      <c r="CEN24" s="262"/>
      <c r="CEO24" s="262"/>
      <c r="CEP24" s="262"/>
      <c r="CEQ24" s="262"/>
      <c r="CER24" s="262"/>
      <c r="CES24" s="262"/>
      <c r="CET24" s="262"/>
      <c r="CEU24" s="262"/>
      <c r="CEV24" s="262"/>
      <c r="CEW24" s="262"/>
      <c r="CEX24" s="262"/>
      <c r="CEY24" s="262"/>
      <c r="CEZ24" s="262"/>
      <c r="CFA24" s="262"/>
      <c r="CFB24" s="262"/>
      <c r="CFC24" s="262"/>
      <c r="CFD24" s="262"/>
      <c r="CFE24" s="262"/>
      <c r="CFF24" s="262"/>
      <c r="CFG24" s="262"/>
      <c r="CFH24" s="262"/>
      <c r="CFI24" s="262"/>
      <c r="CFJ24" s="262"/>
      <c r="CFK24" s="262"/>
      <c r="CFL24" s="262"/>
      <c r="CFM24" s="262"/>
      <c r="CFN24" s="262"/>
      <c r="CFO24" s="262"/>
      <c r="CFP24" s="262"/>
      <c r="CFQ24" s="262"/>
      <c r="CFR24" s="262"/>
      <c r="CFS24" s="262"/>
      <c r="CFT24" s="262"/>
      <c r="CFU24" s="262"/>
      <c r="CFV24" s="262"/>
      <c r="CFW24" s="262"/>
      <c r="CFX24" s="262"/>
      <c r="CFY24" s="262"/>
      <c r="CFZ24" s="262"/>
      <c r="CGA24" s="262"/>
      <c r="CGB24" s="262"/>
      <c r="CGC24" s="262"/>
      <c r="CGD24" s="262"/>
      <c r="CGE24" s="262"/>
      <c r="CGF24" s="262"/>
      <c r="CGG24" s="262"/>
      <c r="CGH24" s="262"/>
      <c r="CGI24" s="262"/>
      <c r="CGJ24" s="262"/>
      <c r="CGK24" s="262"/>
      <c r="CGL24" s="262"/>
      <c r="CGM24" s="262"/>
      <c r="CGN24" s="262"/>
      <c r="CGO24" s="262"/>
      <c r="CGP24" s="262"/>
      <c r="CGQ24" s="262"/>
      <c r="CGR24" s="262"/>
      <c r="CGS24" s="262"/>
      <c r="CGT24" s="262"/>
      <c r="CGU24" s="262"/>
      <c r="CGV24" s="262"/>
      <c r="CGW24" s="262"/>
      <c r="CGX24" s="262"/>
      <c r="CGY24" s="262"/>
      <c r="CGZ24" s="262"/>
      <c r="CHA24" s="262"/>
      <c r="CHB24" s="262"/>
      <c r="CHC24" s="262"/>
      <c r="CHD24" s="262"/>
      <c r="CHE24" s="262"/>
      <c r="CHF24" s="262"/>
      <c r="CHG24" s="262"/>
      <c r="CHH24" s="262"/>
      <c r="CHI24" s="262"/>
      <c r="CHJ24" s="262"/>
      <c r="CHK24" s="262"/>
      <c r="CHL24" s="262"/>
      <c r="CHM24" s="262"/>
      <c r="CHN24" s="262"/>
      <c r="CHO24" s="262"/>
      <c r="CHP24" s="262"/>
      <c r="CHQ24" s="262"/>
      <c r="CHR24" s="262"/>
      <c r="CHS24" s="262"/>
      <c r="CHT24" s="262"/>
      <c r="CHU24" s="262"/>
      <c r="CHV24" s="262"/>
      <c r="CHW24" s="262"/>
      <c r="CHX24" s="262"/>
      <c r="CHY24" s="262"/>
      <c r="CHZ24" s="262"/>
      <c r="CIA24" s="262"/>
      <c r="CIB24" s="262"/>
      <c r="CIC24" s="262"/>
      <c r="CID24" s="262"/>
      <c r="CIE24" s="262"/>
      <c r="CIF24" s="262"/>
      <c r="CIG24" s="262"/>
      <c r="CIH24" s="262"/>
      <c r="CII24" s="262"/>
      <c r="CIJ24" s="262"/>
      <c r="CIK24" s="262"/>
      <c r="CIL24" s="262"/>
      <c r="CIM24" s="262"/>
      <c r="CIN24" s="262"/>
      <c r="CIO24" s="262"/>
      <c r="CIP24" s="262"/>
      <c r="CIQ24" s="262"/>
      <c r="CIR24" s="262"/>
      <c r="CIS24" s="262"/>
      <c r="CIT24" s="262"/>
      <c r="CIU24" s="262"/>
      <c r="CIV24" s="262"/>
      <c r="CIW24" s="262"/>
      <c r="CIX24" s="262"/>
      <c r="CIY24" s="262"/>
      <c r="CIZ24" s="262"/>
      <c r="CJA24" s="262"/>
      <c r="CJB24" s="262"/>
      <c r="CJC24" s="262"/>
      <c r="CJD24" s="262"/>
      <c r="CJE24" s="262"/>
      <c r="CJF24" s="262"/>
      <c r="CJG24" s="262"/>
      <c r="CJH24" s="262"/>
      <c r="CJI24" s="262"/>
      <c r="CJJ24" s="262"/>
      <c r="CJK24" s="262"/>
      <c r="CJL24" s="262"/>
      <c r="CJM24" s="262"/>
      <c r="CJN24" s="262"/>
      <c r="CJO24" s="262"/>
      <c r="CJP24" s="262"/>
      <c r="CJQ24" s="262"/>
      <c r="CJR24" s="262"/>
      <c r="CJS24" s="262"/>
      <c r="CJT24" s="262"/>
      <c r="CJU24" s="262"/>
      <c r="CJV24" s="262"/>
      <c r="CJW24" s="262"/>
      <c r="CJX24" s="262"/>
      <c r="CJY24" s="262"/>
      <c r="CJZ24" s="262"/>
      <c r="CKA24" s="262"/>
      <c r="CKB24" s="262"/>
      <c r="CKC24" s="262"/>
      <c r="CKD24" s="262"/>
      <c r="CKE24" s="262"/>
      <c r="CKF24" s="262"/>
      <c r="CKG24" s="262"/>
      <c r="CKH24" s="262"/>
      <c r="CKI24" s="262"/>
      <c r="CKJ24" s="262"/>
      <c r="CKK24" s="262"/>
      <c r="CKL24" s="262"/>
      <c r="CKM24" s="262"/>
      <c r="CKN24" s="262"/>
      <c r="CKO24" s="262"/>
      <c r="CKP24" s="262"/>
      <c r="CKQ24" s="262"/>
      <c r="CKR24" s="262"/>
      <c r="CKS24" s="262"/>
      <c r="CKT24" s="262"/>
      <c r="CKU24" s="262"/>
      <c r="CKV24" s="262"/>
      <c r="CKW24" s="262"/>
      <c r="CKX24" s="262"/>
      <c r="CKY24" s="262"/>
      <c r="CKZ24" s="262"/>
      <c r="CLA24" s="262"/>
      <c r="CLB24" s="262"/>
      <c r="CLC24" s="262"/>
      <c r="CLD24" s="262"/>
      <c r="CLE24" s="262"/>
      <c r="CLF24" s="262"/>
      <c r="CLG24" s="262"/>
      <c r="CLH24" s="262"/>
      <c r="CLI24" s="262"/>
      <c r="CLJ24" s="262"/>
      <c r="CLK24" s="262"/>
      <c r="CLL24" s="262"/>
      <c r="CLM24" s="262"/>
      <c r="CLN24" s="262"/>
      <c r="CLO24" s="262"/>
      <c r="CLP24" s="262"/>
      <c r="CLQ24" s="262"/>
      <c r="CLR24" s="262"/>
      <c r="CLS24" s="262"/>
      <c r="CLT24" s="262"/>
      <c r="CLU24" s="262"/>
      <c r="CLV24" s="262"/>
      <c r="CLW24" s="262"/>
      <c r="CLX24" s="262"/>
      <c r="CLY24" s="262"/>
      <c r="CLZ24" s="262"/>
      <c r="CMA24" s="262"/>
      <c r="CMB24" s="262"/>
      <c r="CMC24" s="262"/>
      <c r="CMD24" s="262"/>
      <c r="CME24" s="262"/>
      <c r="CMF24" s="262"/>
      <c r="CMG24" s="262"/>
      <c r="CMH24" s="262"/>
      <c r="CMI24" s="262"/>
      <c r="CMJ24" s="262"/>
      <c r="CMK24" s="262"/>
      <c r="CML24" s="262"/>
      <c r="CMM24" s="262"/>
      <c r="CMN24" s="262"/>
      <c r="CMO24" s="262"/>
      <c r="CMP24" s="262"/>
      <c r="CMQ24" s="262"/>
      <c r="CMR24" s="262"/>
      <c r="CMS24" s="262"/>
      <c r="CMT24" s="262"/>
      <c r="CMU24" s="262"/>
      <c r="CMV24" s="262"/>
      <c r="CMW24" s="262"/>
      <c r="CMX24" s="262"/>
      <c r="CMY24" s="262"/>
      <c r="CMZ24" s="262"/>
      <c r="CNA24" s="262"/>
      <c r="CNB24" s="262"/>
      <c r="CNC24" s="262"/>
      <c r="CND24" s="262"/>
      <c r="CNE24" s="262"/>
      <c r="CNF24" s="262"/>
      <c r="CNG24" s="262"/>
      <c r="CNH24" s="262"/>
      <c r="CNI24" s="262"/>
      <c r="CNJ24" s="262"/>
      <c r="CNK24" s="262"/>
      <c r="CNL24" s="262"/>
      <c r="CNM24" s="262"/>
      <c r="CNN24" s="262"/>
      <c r="CNO24" s="262"/>
      <c r="CNP24" s="262"/>
      <c r="CNQ24" s="262"/>
      <c r="CNR24" s="262"/>
      <c r="CNS24" s="262"/>
      <c r="CNT24" s="262"/>
      <c r="CNU24" s="262"/>
      <c r="CNV24" s="262"/>
      <c r="CNW24" s="262"/>
      <c r="CNX24" s="262"/>
      <c r="CNY24" s="262"/>
      <c r="CNZ24" s="262"/>
      <c r="COA24" s="262"/>
      <c r="COB24" s="262"/>
      <c r="COC24" s="262"/>
      <c r="COD24" s="262"/>
      <c r="COE24" s="262"/>
      <c r="COF24" s="262"/>
      <c r="COG24" s="262"/>
      <c r="COH24" s="262"/>
      <c r="COI24" s="262"/>
      <c r="COJ24" s="262"/>
      <c r="COK24" s="262"/>
      <c r="COL24" s="262"/>
      <c r="COM24" s="262"/>
      <c r="CON24" s="262"/>
      <c r="COO24" s="262"/>
      <c r="COP24" s="262"/>
      <c r="COQ24" s="262"/>
      <c r="COR24" s="262"/>
      <c r="COS24" s="262"/>
      <c r="COT24" s="262"/>
      <c r="COU24" s="262"/>
      <c r="COV24" s="262"/>
      <c r="COW24" s="262"/>
      <c r="COX24" s="262"/>
      <c r="COY24" s="262"/>
      <c r="COZ24" s="262"/>
      <c r="CPA24" s="262"/>
      <c r="CPB24" s="262"/>
      <c r="CPC24" s="262"/>
      <c r="CPD24" s="262"/>
      <c r="CPE24" s="262"/>
      <c r="CPF24" s="262"/>
      <c r="CPG24" s="262"/>
      <c r="CPH24" s="262"/>
      <c r="CPI24" s="262"/>
      <c r="CPJ24" s="262"/>
      <c r="CPK24" s="262"/>
      <c r="CPL24" s="262"/>
      <c r="CPM24" s="262"/>
      <c r="CPN24" s="262"/>
      <c r="CPO24" s="262"/>
      <c r="CPP24" s="262"/>
      <c r="CPQ24" s="262"/>
      <c r="CPR24" s="262"/>
      <c r="CPS24" s="262"/>
      <c r="CPT24" s="262"/>
      <c r="CPU24" s="262"/>
      <c r="CPV24" s="262"/>
      <c r="CPW24" s="262"/>
      <c r="CPX24" s="262"/>
      <c r="CPY24" s="262"/>
      <c r="CPZ24" s="262"/>
      <c r="CQA24" s="262"/>
      <c r="CQB24" s="262"/>
      <c r="CQC24" s="262"/>
      <c r="CQD24" s="262"/>
      <c r="CQE24" s="262"/>
      <c r="CQF24" s="262"/>
      <c r="CQG24" s="262"/>
      <c r="CQH24" s="262"/>
      <c r="CQI24" s="262"/>
      <c r="CQJ24" s="262"/>
      <c r="CQK24" s="262"/>
      <c r="CQL24" s="262"/>
      <c r="CQM24" s="262"/>
      <c r="CQN24" s="262"/>
      <c r="CQO24" s="262"/>
      <c r="CQP24" s="262"/>
      <c r="CQQ24" s="262"/>
      <c r="CQR24" s="262"/>
      <c r="CQS24" s="262"/>
      <c r="CQT24" s="262"/>
      <c r="CQU24" s="262"/>
      <c r="CQV24" s="262"/>
      <c r="CQW24" s="262"/>
      <c r="CQX24" s="262"/>
      <c r="CQY24" s="262"/>
      <c r="CQZ24" s="262"/>
      <c r="CRA24" s="262"/>
      <c r="CRB24" s="262"/>
      <c r="CRC24" s="262"/>
      <c r="CRD24" s="262"/>
      <c r="CRE24" s="262"/>
      <c r="CRF24" s="262"/>
      <c r="CRG24" s="262"/>
      <c r="CRH24" s="262"/>
      <c r="CRI24" s="262"/>
      <c r="CRJ24" s="262"/>
      <c r="CRK24" s="262"/>
      <c r="CRL24" s="262"/>
      <c r="CRM24" s="262"/>
      <c r="CRN24" s="262"/>
      <c r="CRO24" s="262"/>
      <c r="CRP24" s="262"/>
      <c r="CRQ24" s="262"/>
      <c r="CRR24" s="262"/>
      <c r="CRS24" s="262"/>
      <c r="CRT24" s="262"/>
      <c r="CRU24" s="262"/>
      <c r="CRV24" s="262"/>
      <c r="CRW24" s="262"/>
      <c r="CRX24" s="262"/>
      <c r="CRY24" s="262"/>
      <c r="CRZ24" s="262"/>
      <c r="CSA24" s="262"/>
      <c r="CSB24" s="262"/>
      <c r="CSC24" s="262"/>
      <c r="CSD24" s="262"/>
      <c r="CSE24" s="262"/>
      <c r="CSF24" s="262"/>
      <c r="CSG24" s="262"/>
      <c r="CSH24" s="262"/>
      <c r="CSI24" s="262"/>
      <c r="CSJ24" s="262"/>
      <c r="CSK24" s="262"/>
      <c r="CSL24" s="262"/>
      <c r="CSM24" s="262"/>
      <c r="CSN24" s="262"/>
      <c r="CSO24" s="262"/>
      <c r="CSP24" s="262"/>
      <c r="CSQ24" s="262"/>
      <c r="CSR24" s="262"/>
      <c r="CSS24" s="262"/>
      <c r="CST24" s="262"/>
      <c r="CSU24" s="262"/>
      <c r="CSV24" s="262"/>
      <c r="CSW24" s="262"/>
      <c r="CSX24" s="262"/>
      <c r="CSY24" s="262"/>
      <c r="CSZ24" s="262"/>
      <c r="CTA24" s="262"/>
      <c r="CTB24" s="262"/>
      <c r="CTC24" s="262"/>
      <c r="CTD24" s="262"/>
      <c r="CTE24" s="262"/>
      <c r="CTF24" s="262"/>
      <c r="CTG24" s="262"/>
      <c r="CTH24" s="262"/>
      <c r="CTI24" s="262"/>
      <c r="CTJ24" s="262"/>
      <c r="CTK24" s="262"/>
      <c r="CTL24" s="262"/>
      <c r="CTM24" s="262"/>
      <c r="CTN24" s="262"/>
      <c r="CTO24" s="262"/>
      <c r="CTP24" s="262"/>
      <c r="CTQ24" s="262"/>
      <c r="CTR24" s="262"/>
      <c r="CTS24" s="262"/>
      <c r="CTT24" s="262"/>
      <c r="CTU24" s="262"/>
      <c r="CTV24" s="262"/>
      <c r="CTW24" s="262"/>
      <c r="CTX24" s="262"/>
      <c r="CTY24" s="262"/>
      <c r="CTZ24" s="262"/>
      <c r="CUA24" s="262"/>
      <c r="CUB24" s="262"/>
      <c r="CUC24" s="262"/>
      <c r="CUD24" s="262"/>
      <c r="CUE24" s="262"/>
      <c r="CUF24" s="262"/>
      <c r="CUG24" s="262"/>
      <c r="CUH24" s="262"/>
      <c r="CUI24" s="262"/>
      <c r="CUJ24" s="262"/>
      <c r="CUK24" s="262"/>
      <c r="CUL24" s="262"/>
      <c r="CUM24" s="262"/>
      <c r="CUN24" s="262"/>
      <c r="CUO24" s="262"/>
      <c r="CUP24" s="262"/>
      <c r="CUQ24" s="262"/>
      <c r="CUR24" s="262"/>
      <c r="CUS24" s="262"/>
      <c r="CUT24" s="262"/>
      <c r="CUU24" s="262"/>
      <c r="CUV24" s="262"/>
      <c r="CUW24" s="262"/>
      <c r="CUX24" s="262"/>
      <c r="CUY24" s="262"/>
      <c r="CUZ24" s="262"/>
      <c r="CVA24" s="262"/>
      <c r="CVB24" s="262"/>
      <c r="CVC24" s="262"/>
      <c r="CVD24" s="262"/>
      <c r="CVE24" s="262"/>
      <c r="CVF24" s="262"/>
      <c r="CVG24" s="262"/>
      <c r="CVH24" s="262"/>
      <c r="CVI24" s="262"/>
      <c r="CVJ24" s="262"/>
      <c r="CVK24" s="262"/>
      <c r="CVL24" s="262"/>
      <c r="CVM24" s="262"/>
      <c r="CVN24" s="262"/>
      <c r="CVO24" s="262"/>
      <c r="CVP24" s="262"/>
      <c r="CVQ24" s="262"/>
      <c r="CVR24" s="262"/>
      <c r="CVS24" s="262"/>
      <c r="CVT24" s="262"/>
      <c r="CVU24" s="262"/>
      <c r="CVV24" s="262"/>
      <c r="CVW24" s="262"/>
      <c r="CVX24" s="262"/>
      <c r="CVY24" s="262"/>
      <c r="CVZ24" s="262"/>
      <c r="CWA24" s="262"/>
      <c r="CWB24" s="262"/>
      <c r="CWC24" s="262"/>
      <c r="CWD24" s="262"/>
      <c r="CWE24" s="262"/>
      <c r="CWF24" s="262"/>
      <c r="CWG24" s="262"/>
      <c r="CWH24" s="262"/>
      <c r="CWI24" s="262"/>
      <c r="CWJ24" s="262"/>
      <c r="CWK24" s="262"/>
      <c r="CWL24" s="262"/>
      <c r="CWM24" s="262"/>
      <c r="CWN24" s="262"/>
      <c r="CWO24" s="262"/>
      <c r="CWP24" s="262"/>
      <c r="CWQ24" s="262"/>
      <c r="CWR24" s="262"/>
      <c r="CWS24" s="262"/>
      <c r="CWT24" s="262"/>
      <c r="CWU24" s="262"/>
      <c r="CWV24" s="262"/>
      <c r="CWW24" s="262"/>
      <c r="CWX24" s="262"/>
      <c r="CWY24" s="262"/>
      <c r="CWZ24" s="262"/>
      <c r="CXA24" s="262"/>
      <c r="CXB24" s="262"/>
      <c r="CXC24" s="262"/>
      <c r="CXD24" s="262"/>
      <c r="CXE24" s="262"/>
      <c r="CXF24" s="262"/>
      <c r="CXG24" s="262"/>
      <c r="CXH24" s="262"/>
      <c r="CXI24" s="262"/>
      <c r="CXJ24" s="262"/>
      <c r="CXK24" s="262"/>
      <c r="CXL24" s="262"/>
      <c r="CXM24" s="262"/>
      <c r="CXN24" s="262"/>
      <c r="CXO24" s="262"/>
      <c r="CXP24" s="262"/>
      <c r="CXQ24" s="262"/>
      <c r="CXR24" s="262"/>
      <c r="CXS24" s="262"/>
      <c r="CXT24" s="262"/>
      <c r="CXU24" s="262"/>
      <c r="CXV24" s="262"/>
      <c r="CXW24" s="262"/>
      <c r="CXX24" s="262"/>
      <c r="CXY24" s="262"/>
      <c r="CXZ24" s="262"/>
      <c r="CYA24" s="262"/>
      <c r="CYB24" s="262"/>
      <c r="CYC24" s="262"/>
      <c r="CYD24" s="262"/>
      <c r="CYE24" s="262"/>
      <c r="CYF24" s="262"/>
      <c r="CYG24" s="262"/>
      <c r="CYH24" s="262"/>
      <c r="CYI24" s="262"/>
      <c r="CYJ24" s="262"/>
      <c r="CYK24" s="262"/>
      <c r="CYL24" s="262"/>
      <c r="CYM24" s="262"/>
      <c r="CYN24" s="262"/>
      <c r="CYO24" s="262"/>
      <c r="CYP24" s="262"/>
      <c r="CYQ24" s="262"/>
      <c r="CYR24" s="262"/>
      <c r="CYS24" s="262"/>
      <c r="CYT24" s="262"/>
      <c r="CYU24" s="262"/>
      <c r="CYV24" s="262"/>
      <c r="CYW24" s="262"/>
      <c r="CYX24" s="262"/>
      <c r="CYY24" s="262"/>
      <c r="CYZ24" s="262"/>
      <c r="CZA24" s="262"/>
      <c r="CZB24" s="262"/>
      <c r="CZC24" s="262"/>
      <c r="CZD24" s="262"/>
      <c r="CZE24" s="262"/>
      <c r="CZF24" s="262"/>
      <c r="CZG24" s="262"/>
      <c r="CZH24" s="262"/>
      <c r="CZI24" s="262"/>
      <c r="CZJ24" s="262"/>
      <c r="CZK24" s="262"/>
      <c r="CZL24" s="262"/>
      <c r="CZM24" s="262"/>
      <c r="CZN24" s="262"/>
      <c r="CZO24" s="262"/>
      <c r="CZP24" s="262"/>
      <c r="CZQ24" s="262"/>
      <c r="CZR24" s="262"/>
      <c r="CZS24" s="262"/>
      <c r="CZT24" s="262"/>
      <c r="CZU24" s="262"/>
      <c r="CZV24" s="262"/>
      <c r="CZW24" s="262"/>
      <c r="CZX24" s="262"/>
      <c r="CZY24" s="262"/>
      <c r="CZZ24" s="262"/>
      <c r="DAA24" s="262"/>
      <c r="DAB24" s="262"/>
      <c r="DAC24" s="262"/>
      <c r="DAD24" s="262"/>
      <c r="DAE24" s="262"/>
      <c r="DAF24" s="262"/>
      <c r="DAG24" s="262"/>
      <c r="DAH24" s="262"/>
      <c r="DAI24" s="262"/>
      <c r="DAJ24" s="262"/>
      <c r="DAK24" s="262"/>
      <c r="DAL24" s="262"/>
      <c r="DAM24" s="262"/>
      <c r="DAN24" s="262"/>
      <c r="DAO24" s="262"/>
      <c r="DAP24" s="262"/>
      <c r="DAQ24" s="262"/>
      <c r="DAR24" s="262"/>
      <c r="DAS24" s="262"/>
      <c r="DAT24" s="262"/>
      <c r="DAU24" s="262"/>
      <c r="DAV24" s="262"/>
      <c r="DAW24" s="262"/>
      <c r="DAX24" s="262"/>
      <c r="DAY24" s="262"/>
      <c r="DAZ24" s="262"/>
      <c r="DBA24" s="262"/>
      <c r="DBB24" s="262"/>
      <c r="DBC24" s="262"/>
      <c r="DBD24" s="262"/>
      <c r="DBE24" s="262"/>
      <c r="DBF24" s="262"/>
      <c r="DBG24" s="262"/>
      <c r="DBH24" s="262"/>
      <c r="DBI24" s="262"/>
      <c r="DBJ24" s="262"/>
      <c r="DBK24" s="262"/>
      <c r="DBL24" s="262"/>
      <c r="DBM24" s="262"/>
      <c r="DBN24" s="262"/>
      <c r="DBO24" s="262"/>
      <c r="DBP24" s="262"/>
      <c r="DBQ24" s="262"/>
      <c r="DBR24" s="262"/>
      <c r="DBS24" s="262"/>
      <c r="DBT24" s="262"/>
      <c r="DBU24" s="262"/>
      <c r="DBV24" s="262"/>
      <c r="DBW24" s="262"/>
      <c r="DBX24" s="262"/>
      <c r="DBY24" s="262"/>
      <c r="DBZ24" s="262"/>
      <c r="DCA24" s="262"/>
      <c r="DCB24" s="262"/>
      <c r="DCC24" s="262"/>
      <c r="DCD24" s="262"/>
      <c r="DCE24" s="262"/>
      <c r="DCF24" s="262"/>
      <c r="DCG24" s="262"/>
      <c r="DCH24" s="262"/>
      <c r="DCI24" s="262"/>
      <c r="DCJ24" s="262"/>
      <c r="DCK24" s="262"/>
      <c r="DCL24" s="262"/>
      <c r="DCM24" s="262"/>
      <c r="DCN24" s="262"/>
      <c r="DCO24" s="262"/>
      <c r="DCP24" s="262"/>
      <c r="DCQ24" s="262"/>
      <c r="DCR24" s="262"/>
      <c r="DCS24" s="262"/>
      <c r="DCT24" s="262"/>
      <c r="DCU24" s="262"/>
      <c r="DCV24" s="262"/>
      <c r="DCW24" s="262"/>
      <c r="DCX24" s="262"/>
      <c r="DCY24" s="262"/>
      <c r="DCZ24" s="262"/>
      <c r="DDA24" s="262"/>
      <c r="DDB24" s="262"/>
      <c r="DDC24" s="262"/>
      <c r="DDD24" s="262"/>
      <c r="DDE24" s="262"/>
      <c r="DDF24" s="262"/>
      <c r="DDG24" s="262"/>
      <c r="DDH24" s="262"/>
      <c r="DDI24" s="262"/>
      <c r="DDJ24" s="262"/>
      <c r="DDK24" s="262"/>
      <c r="DDL24" s="262"/>
      <c r="DDM24" s="262"/>
      <c r="DDN24" s="262"/>
      <c r="DDO24" s="262"/>
      <c r="DDP24" s="262"/>
      <c r="DDQ24" s="262"/>
      <c r="DDR24" s="262"/>
      <c r="DDS24" s="262"/>
      <c r="DDT24" s="262"/>
      <c r="DDU24" s="262"/>
      <c r="DDV24" s="262"/>
      <c r="DDW24" s="262"/>
      <c r="DDX24" s="262"/>
      <c r="DDY24" s="262"/>
      <c r="DDZ24" s="262"/>
      <c r="DEA24" s="262"/>
      <c r="DEB24" s="262"/>
      <c r="DEC24" s="262"/>
      <c r="DED24" s="262"/>
      <c r="DEE24" s="262"/>
      <c r="DEF24" s="262"/>
      <c r="DEG24" s="262"/>
      <c r="DEH24" s="262"/>
      <c r="DEI24" s="262"/>
      <c r="DEJ24" s="262"/>
      <c r="DEK24" s="262"/>
      <c r="DEL24" s="262"/>
      <c r="DEM24" s="262"/>
      <c r="DEN24" s="262"/>
      <c r="DEO24" s="262"/>
      <c r="DEP24" s="262"/>
      <c r="DEQ24" s="262"/>
      <c r="DER24" s="262"/>
      <c r="DES24" s="262"/>
      <c r="DET24" s="262"/>
      <c r="DEU24" s="262"/>
      <c r="DEV24" s="262"/>
      <c r="DEW24" s="262"/>
      <c r="DEX24" s="262"/>
      <c r="DEY24" s="262"/>
      <c r="DEZ24" s="262"/>
      <c r="DFA24" s="262"/>
      <c r="DFB24" s="262"/>
      <c r="DFC24" s="262"/>
      <c r="DFD24" s="262"/>
      <c r="DFE24" s="262"/>
      <c r="DFF24" s="262"/>
      <c r="DFG24" s="262"/>
      <c r="DFH24" s="262"/>
      <c r="DFI24" s="262"/>
      <c r="DFJ24" s="262"/>
      <c r="DFK24" s="262"/>
      <c r="DFL24" s="262"/>
      <c r="DFM24" s="262"/>
      <c r="DFN24" s="262"/>
      <c r="DFO24" s="262"/>
      <c r="DFP24" s="262"/>
      <c r="DFQ24" s="262"/>
      <c r="DFR24" s="262"/>
      <c r="DFS24" s="262"/>
      <c r="DFT24" s="262"/>
      <c r="DFU24" s="262"/>
      <c r="DFV24" s="262"/>
      <c r="DFW24" s="262"/>
      <c r="DFX24" s="262"/>
      <c r="DFY24" s="262"/>
      <c r="DFZ24" s="262"/>
      <c r="DGA24" s="262"/>
      <c r="DGB24" s="262"/>
      <c r="DGC24" s="262"/>
      <c r="DGD24" s="262"/>
      <c r="DGE24" s="262"/>
      <c r="DGF24" s="262"/>
      <c r="DGG24" s="262"/>
      <c r="DGH24" s="262"/>
      <c r="DGI24" s="262"/>
      <c r="DGJ24" s="262"/>
      <c r="DGK24" s="262"/>
      <c r="DGL24" s="262"/>
      <c r="DGM24" s="262"/>
      <c r="DGN24" s="262"/>
      <c r="DGO24" s="262"/>
      <c r="DGP24" s="262"/>
      <c r="DGQ24" s="262"/>
      <c r="DGR24" s="262"/>
      <c r="DGS24" s="262"/>
      <c r="DGT24" s="262"/>
      <c r="DGU24" s="262"/>
      <c r="DGV24" s="262"/>
      <c r="DGW24" s="262"/>
      <c r="DGX24" s="262"/>
      <c r="DGY24" s="262"/>
      <c r="DGZ24" s="262"/>
      <c r="DHA24" s="262"/>
      <c r="DHB24" s="262"/>
      <c r="DHC24" s="262"/>
      <c r="DHD24" s="262"/>
      <c r="DHE24" s="262"/>
      <c r="DHF24" s="262"/>
      <c r="DHG24" s="262"/>
      <c r="DHH24" s="262"/>
      <c r="DHI24" s="262"/>
      <c r="DHJ24" s="262"/>
      <c r="DHK24" s="262"/>
      <c r="DHL24" s="262"/>
      <c r="DHM24" s="262"/>
      <c r="DHN24" s="262"/>
      <c r="DHO24" s="262"/>
      <c r="DHP24" s="262"/>
      <c r="DHQ24" s="262"/>
      <c r="DHR24" s="262"/>
      <c r="DHS24" s="262"/>
      <c r="DHT24" s="262"/>
      <c r="DHU24" s="262"/>
      <c r="DHV24" s="262"/>
      <c r="DHW24" s="262"/>
      <c r="DHX24" s="262"/>
      <c r="DHY24" s="262"/>
      <c r="DHZ24" s="262"/>
      <c r="DIA24" s="262"/>
      <c r="DIB24" s="262"/>
      <c r="DIC24" s="262"/>
      <c r="DID24" s="262"/>
      <c r="DIE24" s="262"/>
      <c r="DIF24" s="262"/>
      <c r="DIG24" s="262"/>
      <c r="DIH24" s="262"/>
      <c r="DII24" s="262"/>
      <c r="DIJ24" s="262"/>
      <c r="DIK24" s="262"/>
      <c r="DIL24" s="262"/>
      <c r="DIM24" s="262"/>
      <c r="DIN24" s="262"/>
      <c r="DIO24" s="262"/>
      <c r="DIP24" s="262"/>
      <c r="DIQ24" s="262"/>
      <c r="DIR24" s="262"/>
      <c r="DIS24" s="262"/>
      <c r="DIT24" s="262"/>
      <c r="DIU24" s="262"/>
      <c r="DIV24" s="262"/>
      <c r="DIW24" s="262"/>
      <c r="DIX24" s="262"/>
      <c r="DIY24" s="262"/>
      <c r="DIZ24" s="262"/>
      <c r="DJA24" s="262"/>
      <c r="DJB24" s="262"/>
      <c r="DJC24" s="262"/>
      <c r="DJD24" s="262"/>
      <c r="DJE24" s="262"/>
      <c r="DJF24" s="262"/>
      <c r="DJG24" s="262"/>
      <c r="DJH24" s="262"/>
      <c r="DJI24" s="262"/>
      <c r="DJJ24" s="262"/>
      <c r="DJK24" s="262"/>
      <c r="DJL24" s="262"/>
      <c r="DJM24" s="262"/>
      <c r="DJN24" s="262"/>
      <c r="DJO24" s="262"/>
      <c r="DJP24" s="262"/>
      <c r="DJQ24" s="262"/>
      <c r="DJR24" s="262"/>
      <c r="DJS24" s="262"/>
      <c r="DJT24" s="262"/>
      <c r="DJU24" s="262"/>
      <c r="DJV24" s="262"/>
      <c r="DJW24" s="262"/>
      <c r="DJX24" s="262"/>
      <c r="DJY24" s="262"/>
      <c r="DJZ24" s="262"/>
      <c r="DKA24" s="262"/>
      <c r="DKB24" s="262"/>
      <c r="DKC24" s="262"/>
      <c r="DKD24" s="262"/>
      <c r="DKE24" s="262"/>
      <c r="DKF24" s="262"/>
      <c r="DKG24" s="262"/>
      <c r="DKH24" s="262"/>
      <c r="DKI24" s="262"/>
      <c r="DKJ24" s="262"/>
      <c r="DKK24" s="262"/>
      <c r="DKL24" s="262"/>
      <c r="DKM24" s="262"/>
      <c r="DKN24" s="262"/>
      <c r="DKO24" s="262"/>
      <c r="DKP24" s="262"/>
      <c r="DKQ24" s="262"/>
      <c r="DKR24" s="262"/>
      <c r="DKS24" s="262"/>
      <c r="DKT24" s="262"/>
      <c r="DKU24" s="262"/>
      <c r="DKV24" s="262"/>
      <c r="DKW24" s="262"/>
      <c r="DKX24" s="262"/>
      <c r="DKY24" s="262"/>
      <c r="DKZ24" s="262"/>
      <c r="DLA24" s="262"/>
      <c r="DLB24" s="262"/>
      <c r="DLC24" s="262"/>
      <c r="DLD24" s="262"/>
      <c r="DLE24" s="262"/>
      <c r="DLF24" s="262"/>
      <c r="DLG24" s="262"/>
      <c r="DLH24" s="262"/>
      <c r="DLI24" s="262"/>
      <c r="DLJ24" s="262"/>
      <c r="DLK24" s="262"/>
      <c r="DLL24" s="262"/>
      <c r="DLM24" s="262"/>
      <c r="DLN24" s="262"/>
      <c r="DLO24" s="262"/>
      <c r="DLP24" s="262"/>
      <c r="DLQ24" s="262"/>
      <c r="DLR24" s="262"/>
      <c r="DLS24" s="262"/>
      <c r="DLT24" s="262"/>
      <c r="DLU24" s="262"/>
      <c r="DLV24" s="262"/>
      <c r="DLW24" s="262"/>
      <c r="DLX24" s="262"/>
      <c r="DLY24" s="262"/>
      <c r="DLZ24" s="262"/>
      <c r="DMA24" s="262"/>
      <c r="DMB24" s="262"/>
      <c r="DMC24" s="262"/>
      <c r="DMD24" s="262"/>
      <c r="DME24" s="262"/>
      <c r="DMF24" s="262"/>
      <c r="DMG24" s="262"/>
      <c r="DMH24" s="262"/>
      <c r="DMI24" s="262"/>
      <c r="DMJ24" s="262"/>
      <c r="DMK24" s="262"/>
      <c r="DML24" s="262"/>
      <c r="DMM24" s="262"/>
      <c r="DMN24" s="262"/>
      <c r="DMO24" s="262"/>
      <c r="DMP24" s="262"/>
      <c r="DMQ24" s="262"/>
      <c r="DMR24" s="262"/>
      <c r="DMS24" s="262"/>
      <c r="DMT24" s="262"/>
      <c r="DMU24" s="262"/>
      <c r="DMV24" s="262"/>
      <c r="DMW24" s="262"/>
      <c r="DMX24" s="262"/>
      <c r="DMY24" s="262"/>
      <c r="DMZ24" s="262"/>
      <c r="DNA24" s="262"/>
      <c r="DNB24" s="262"/>
      <c r="DNC24" s="262"/>
      <c r="DND24" s="262"/>
      <c r="DNE24" s="262"/>
      <c r="DNF24" s="262"/>
      <c r="DNG24" s="262"/>
      <c r="DNH24" s="262"/>
      <c r="DNI24" s="262"/>
      <c r="DNJ24" s="262"/>
      <c r="DNK24" s="262"/>
      <c r="DNL24" s="262"/>
      <c r="DNM24" s="262"/>
      <c r="DNN24" s="262"/>
      <c r="DNO24" s="262"/>
      <c r="DNP24" s="262"/>
      <c r="DNQ24" s="262"/>
      <c r="DNR24" s="262"/>
      <c r="DNS24" s="262"/>
      <c r="DNT24" s="262"/>
      <c r="DNU24" s="262"/>
      <c r="DNV24" s="262"/>
      <c r="DNW24" s="262"/>
      <c r="DNX24" s="262"/>
      <c r="DNY24" s="262"/>
      <c r="DNZ24" s="262"/>
      <c r="DOA24" s="262"/>
      <c r="DOB24" s="262"/>
      <c r="DOC24" s="262"/>
      <c r="DOD24" s="262"/>
      <c r="DOE24" s="262"/>
      <c r="DOF24" s="262"/>
      <c r="DOG24" s="262"/>
      <c r="DOH24" s="262"/>
      <c r="DOI24" s="262"/>
      <c r="DOJ24" s="262"/>
      <c r="DOK24" s="262"/>
      <c r="DOL24" s="262"/>
      <c r="DOM24" s="262"/>
      <c r="DON24" s="262"/>
      <c r="DOO24" s="262"/>
      <c r="DOP24" s="262"/>
      <c r="DOQ24" s="262"/>
      <c r="DOR24" s="262"/>
      <c r="DOS24" s="262"/>
      <c r="DOT24" s="262"/>
      <c r="DOU24" s="262"/>
      <c r="DOV24" s="262"/>
      <c r="DOW24" s="262"/>
      <c r="DOX24" s="262"/>
      <c r="DOY24" s="262"/>
      <c r="DOZ24" s="262"/>
      <c r="DPA24" s="262"/>
      <c r="DPB24" s="262"/>
      <c r="DPC24" s="262"/>
      <c r="DPD24" s="262"/>
      <c r="DPE24" s="262"/>
      <c r="DPF24" s="262"/>
      <c r="DPG24" s="262"/>
      <c r="DPH24" s="262"/>
      <c r="DPI24" s="262"/>
      <c r="DPJ24" s="262"/>
      <c r="DPK24" s="262"/>
      <c r="DPL24" s="262"/>
      <c r="DPM24" s="262"/>
      <c r="DPN24" s="262"/>
      <c r="DPO24" s="262"/>
      <c r="DPP24" s="262"/>
      <c r="DPQ24" s="262"/>
      <c r="DPR24" s="262"/>
      <c r="DPS24" s="262"/>
      <c r="DPT24" s="262"/>
      <c r="DPU24" s="262"/>
      <c r="DPV24" s="262"/>
      <c r="DPW24" s="262"/>
      <c r="DPX24" s="262"/>
      <c r="DPY24" s="262"/>
      <c r="DPZ24" s="262"/>
      <c r="DQA24" s="262"/>
      <c r="DQB24" s="262"/>
      <c r="DQC24" s="262"/>
      <c r="DQD24" s="262"/>
      <c r="DQE24" s="262"/>
      <c r="DQF24" s="262"/>
      <c r="DQG24" s="262"/>
      <c r="DQH24" s="262"/>
      <c r="DQI24" s="262"/>
      <c r="DQJ24" s="262"/>
      <c r="DQK24" s="262"/>
      <c r="DQL24" s="262"/>
      <c r="DQM24" s="262"/>
      <c r="DQN24" s="262"/>
      <c r="DQO24" s="262"/>
      <c r="DQP24" s="262"/>
      <c r="DQQ24" s="262"/>
      <c r="DQR24" s="262"/>
      <c r="DQS24" s="262"/>
      <c r="DQT24" s="262"/>
      <c r="DQU24" s="262"/>
      <c r="DQV24" s="262"/>
      <c r="DQW24" s="262"/>
      <c r="DQX24" s="262"/>
      <c r="DQY24" s="262"/>
      <c r="DQZ24" s="262"/>
      <c r="DRA24" s="262"/>
      <c r="DRB24" s="262"/>
      <c r="DRC24" s="262"/>
      <c r="DRD24" s="262"/>
      <c r="DRE24" s="262"/>
      <c r="DRF24" s="262"/>
      <c r="DRG24" s="262"/>
      <c r="DRH24" s="262"/>
      <c r="DRI24" s="262"/>
      <c r="DRJ24" s="262"/>
      <c r="DRK24" s="262"/>
      <c r="DRL24" s="262"/>
      <c r="DRM24" s="262"/>
      <c r="DRN24" s="262"/>
      <c r="DRO24" s="262"/>
      <c r="DRP24" s="262"/>
      <c r="DRQ24" s="262"/>
      <c r="DRR24" s="262"/>
      <c r="DRS24" s="262"/>
      <c r="DRT24" s="262"/>
      <c r="DRU24" s="262"/>
      <c r="DRV24" s="262"/>
      <c r="DRW24" s="262"/>
      <c r="DRX24" s="262"/>
      <c r="DRY24" s="262"/>
      <c r="DRZ24" s="262"/>
      <c r="DSA24" s="262"/>
      <c r="DSB24" s="262"/>
      <c r="DSC24" s="262"/>
      <c r="DSD24" s="262"/>
      <c r="DSE24" s="262"/>
      <c r="DSF24" s="262"/>
      <c r="DSG24" s="262"/>
      <c r="DSH24" s="262"/>
      <c r="DSI24" s="262"/>
      <c r="DSJ24" s="262"/>
      <c r="DSK24" s="262"/>
      <c r="DSL24" s="262"/>
      <c r="DSM24" s="262"/>
      <c r="DSN24" s="262"/>
      <c r="DSO24" s="262"/>
      <c r="DSP24" s="262"/>
      <c r="DSQ24" s="262"/>
      <c r="DSR24" s="262"/>
      <c r="DSS24" s="262"/>
      <c r="DST24" s="262"/>
      <c r="DSU24" s="262"/>
      <c r="DSV24" s="262"/>
      <c r="DSW24" s="262"/>
      <c r="DSX24" s="262"/>
      <c r="DSY24" s="262"/>
      <c r="DSZ24" s="262"/>
      <c r="DTA24" s="262"/>
      <c r="DTB24" s="262"/>
      <c r="DTC24" s="262"/>
      <c r="DTD24" s="262"/>
      <c r="DTE24" s="262"/>
      <c r="DTF24" s="262"/>
      <c r="DTG24" s="262"/>
      <c r="DTH24" s="262"/>
      <c r="DTI24" s="262"/>
      <c r="DTJ24" s="262"/>
      <c r="DTK24" s="262"/>
      <c r="DTL24" s="262"/>
      <c r="DTM24" s="262"/>
      <c r="DTN24" s="262"/>
      <c r="DTO24" s="262"/>
      <c r="DTP24" s="262"/>
      <c r="DTQ24" s="262"/>
      <c r="DTR24" s="262"/>
      <c r="DTS24" s="262"/>
      <c r="DTT24" s="262"/>
      <c r="DTU24" s="262"/>
      <c r="DTV24" s="262"/>
      <c r="DTW24" s="262"/>
      <c r="DTX24" s="262"/>
      <c r="DTY24" s="262"/>
      <c r="DTZ24" s="262"/>
      <c r="DUA24" s="262"/>
      <c r="DUB24" s="262"/>
      <c r="DUC24" s="262"/>
      <c r="DUD24" s="262"/>
      <c r="DUE24" s="262"/>
      <c r="DUF24" s="262"/>
      <c r="DUG24" s="262"/>
      <c r="DUH24" s="262"/>
      <c r="DUI24" s="262"/>
      <c r="DUJ24" s="262"/>
      <c r="DUK24" s="262"/>
      <c r="DUL24" s="262"/>
      <c r="DUM24" s="262"/>
      <c r="DUN24" s="262"/>
      <c r="DUO24" s="262"/>
      <c r="DUP24" s="262"/>
      <c r="DUQ24" s="262"/>
      <c r="DUR24" s="262"/>
      <c r="DUS24" s="262"/>
      <c r="DUT24" s="262"/>
      <c r="DUU24" s="262"/>
      <c r="DUV24" s="262"/>
      <c r="DUW24" s="262"/>
      <c r="DUX24" s="262"/>
      <c r="DUY24" s="262"/>
      <c r="DUZ24" s="262"/>
      <c r="DVA24" s="262"/>
      <c r="DVB24" s="262"/>
      <c r="DVC24" s="262"/>
      <c r="DVD24" s="262"/>
      <c r="DVE24" s="262"/>
      <c r="DVF24" s="262"/>
      <c r="DVG24" s="262"/>
      <c r="DVH24" s="262"/>
      <c r="DVI24" s="262"/>
      <c r="DVJ24" s="262"/>
      <c r="DVK24" s="262"/>
      <c r="DVL24" s="262"/>
      <c r="DVM24" s="262"/>
      <c r="DVN24" s="262"/>
      <c r="DVO24" s="262"/>
      <c r="DVP24" s="262"/>
      <c r="DVQ24" s="262"/>
      <c r="DVR24" s="262"/>
      <c r="DVS24" s="262"/>
      <c r="DVT24" s="262"/>
      <c r="DVU24" s="262"/>
      <c r="DVV24" s="262"/>
      <c r="DVW24" s="262"/>
      <c r="DVX24" s="262"/>
      <c r="DVY24" s="262"/>
      <c r="DVZ24" s="262"/>
      <c r="DWA24" s="262"/>
      <c r="DWB24" s="262"/>
      <c r="DWC24" s="262"/>
      <c r="DWD24" s="262"/>
      <c r="DWE24" s="262"/>
      <c r="DWF24" s="262"/>
      <c r="DWG24" s="262"/>
      <c r="DWH24" s="262"/>
      <c r="DWI24" s="262"/>
      <c r="DWJ24" s="262"/>
      <c r="DWK24" s="262"/>
      <c r="DWL24" s="262"/>
      <c r="DWM24" s="262"/>
      <c r="DWN24" s="262"/>
      <c r="DWO24" s="262"/>
      <c r="DWP24" s="262"/>
      <c r="DWQ24" s="262"/>
      <c r="DWR24" s="262"/>
      <c r="DWS24" s="262"/>
      <c r="DWT24" s="262"/>
      <c r="DWU24" s="262"/>
      <c r="DWV24" s="262"/>
      <c r="DWW24" s="262"/>
      <c r="DWX24" s="262"/>
      <c r="DWY24" s="262"/>
      <c r="DWZ24" s="262"/>
      <c r="DXA24" s="262"/>
      <c r="DXB24" s="262"/>
      <c r="DXC24" s="262"/>
      <c r="DXD24" s="262"/>
      <c r="DXE24" s="262"/>
      <c r="DXF24" s="262"/>
      <c r="DXG24" s="262"/>
      <c r="DXH24" s="262"/>
      <c r="DXI24" s="262"/>
      <c r="DXJ24" s="262"/>
      <c r="DXK24" s="262"/>
      <c r="DXL24" s="262"/>
      <c r="DXM24" s="262"/>
      <c r="DXN24" s="262"/>
      <c r="DXO24" s="262"/>
      <c r="DXP24" s="262"/>
      <c r="DXQ24" s="262"/>
      <c r="DXR24" s="262"/>
      <c r="DXS24" s="262"/>
      <c r="DXT24" s="262"/>
      <c r="DXU24" s="262"/>
      <c r="DXV24" s="262"/>
      <c r="DXW24" s="262"/>
      <c r="DXX24" s="262"/>
      <c r="DXY24" s="262"/>
      <c r="DXZ24" s="262"/>
      <c r="DYA24" s="262"/>
      <c r="DYB24" s="262"/>
      <c r="DYC24" s="262"/>
      <c r="DYD24" s="262"/>
      <c r="DYE24" s="262"/>
      <c r="DYF24" s="262"/>
      <c r="DYG24" s="262"/>
      <c r="DYH24" s="262"/>
      <c r="DYI24" s="262"/>
      <c r="DYJ24" s="262"/>
      <c r="DYK24" s="262"/>
      <c r="DYL24" s="262"/>
      <c r="DYM24" s="262"/>
      <c r="DYN24" s="262"/>
      <c r="DYO24" s="262"/>
      <c r="DYP24" s="262"/>
      <c r="DYQ24" s="262"/>
      <c r="DYR24" s="262"/>
      <c r="DYS24" s="262"/>
      <c r="DYT24" s="262"/>
      <c r="DYU24" s="262"/>
      <c r="DYV24" s="262"/>
      <c r="DYW24" s="262"/>
      <c r="DYX24" s="262"/>
      <c r="DYY24" s="262"/>
      <c r="DYZ24" s="262"/>
      <c r="DZA24" s="262"/>
      <c r="DZB24" s="262"/>
      <c r="DZC24" s="262"/>
      <c r="DZD24" s="262"/>
      <c r="DZE24" s="262"/>
      <c r="DZF24" s="262"/>
      <c r="DZG24" s="262"/>
      <c r="DZH24" s="262"/>
      <c r="DZI24" s="262"/>
      <c r="DZJ24" s="262"/>
      <c r="DZK24" s="262"/>
      <c r="DZL24" s="262"/>
      <c r="DZM24" s="262"/>
      <c r="DZN24" s="262"/>
      <c r="DZO24" s="262"/>
      <c r="DZP24" s="262"/>
      <c r="DZQ24" s="262"/>
      <c r="DZR24" s="262"/>
      <c r="DZS24" s="262"/>
      <c r="DZT24" s="262"/>
      <c r="DZU24" s="262"/>
      <c r="DZV24" s="262"/>
      <c r="DZW24" s="262"/>
      <c r="DZX24" s="262"/>
      <c r="DZY24" s="262"/>
      <c r="DZZ24" s="262"/>
      <c r="EAA24" s="262"/>
      <c r="EAB24" s="262"/>
      <c r="EAC24" s="262"/>
      <c r="EAD24" s="262"/>
      <c r="EAE24" s="262"/>
      <c r="EAF24" s="262"/>
      <c r="EAG24" s="262"/>
      <c r="EAH24" s="262"/>
      <c r="EAI24" s="262"/>
      <c r="EAJ24" s="262"/>
      <c r="EAK24" s="262"/>
      <c r="EAL24" s="262"/>
      <c r="EAM24" s="262"/>
      <c r="EAN24" s="262"/>
      <c r="EAO24" s="262"/>
      <c r="EAP24" s="262"/>
      <c r="EAQ24" s="262"/>
      <c r="EAR24" s="262"/>
      <c r="EAS24" s="262"/>
      <c r="EAT24" s="262"/>
      <c r="EAU24" s="262"/>
      <c r="EAV24" s="262"/>
      <c r="EAW24" s="262"/>
      <c r="EAX24" s="262"/>
      <c r="EAY24" s="262"/>
      <c r="EAZ24" s="262"/>
      <c r="EBA24" s="262"/>
      <c r="EBB24" s="262"/>
      <c r="EBC24" s="262"/>
      <c r="EBD24" s="262"/>
      <c r="EBE24" s="262"/>
      <c r="EBF24" s="262"/>
      <c r="EBG24" s="262"/>
      <c r="EBH24" s="262"/>
      <c r="EBI24" s="262"/>
      <c r="EBJ24" s="262"/>
      <c r="EBK24" s="262"/>
      <c r="EBL24" s="262"/>
      <c r="EBM24" s="262"/>
      <c r="EBN24" s="262"/>
      <c r="EBO24" s="262"/>
      <c r="EBP24" s="262"/>
      <c r="EBQ24" s="262"/>
      <c r="EBR24" s="262"/>
      <c r="EBS24" s="262"/>
      <c r="EBT24" s="262"/>
      <c r="EBU24" s="262"/>
      <c r="EBV24" s="262"/>
      <c r="EBW24" s="262"/>
      <c r="EBX24" s="262"/>
      <c r="EBY24" s="262"/>
      <c r="EBZ24" s="262"/>
      <c r="ECA24" s="262"/>
      <c r="ECB24" s="262"/>
      <c r="ECC24" s="262"/>
      <c r="ECD24" s="262"/>
      <c r="ECE24" s="262"/>
      <c r="ECF24" s="262"/>
      <c r="ECG24" s="262"/>
      <c r="ECH24" s="262"/>
      <c r="ECI24" s="262"/>
      <c r="ECJ24" s="262"/>
      <c r="ECK24" s="262"/>
      <c r="ECL24" s="262"/>
      <c r="ECM24" s="262"/>
      <c r="ECN24" s="262"/>
      <c r="ECO24" s="262"/>
      <c r="ECP24" s="262"/>
      <c r="ECQ24" s="262"/>
      <c r="ECR24" s="262"/>
      <c r="ECS24" s="262"/>
      <c r="ECT24" s="262"/>
      <c r="ECU24" s="262"/>
      <c r="ECV24" s="262"/>
      <c r="ECW24" s="262"/>
      <c r="ECX24" s="262"/>
      <c r="ECY24" s="262"/>
      <c r="ECZ24" s="262"/>
      <c r="EDA24" s="262"/>
      <c r="EDB24" s="262"/>
      <c r="EDC24" s="262"/>
      <c r="EDD24" s="262"/>
      <c r="EDE24" s="262"/>
      <c r="EDF24" s="262"/>
      <c r="EDG24" s="262"/>
      <c r="EDH24" s="262"/>
      <c r="EDI24" s="262"/>
      <c r="EDJ24" s="262"/>
      <c r="EDK24" s="262"/>
      <c r="EDL24" s="262"/>
      <c r="EDM24" s="262"/>
      <c r="EDN24" s="262"/>
      <c r="EDO24" s="262"/>
      <c r="EDP24" s="262"/>
      <c r="EDQ24" s="262"/>
      <c r="EDR24" s="262"/>
      <c r="EDS24" s="262"/>
      <c r="EDT24" s="262"/>
      <c r="EDU24" s="262"/>
      <c r="EDV24" s="262"/>
      <c r="EDW24" s="262"/>
      <c r="EDX24" s="262"/>
      <c r="EDY24" s="262"/>
      <c r="EDZ24" s="262"/>
      <c r="EEA24" s="262"/>
      <c r="EEB24" s="262"/>
      <c r="EEC24" s="262"/>
      <c r="EED24" s="262"/>
      <c r="EEE24" s="262"/>
      <c r="EEF24" s="262"/>
      <c r="EEG24" s="262"/>
      <c r="EEH24" s="262"/>
      <c r="EEI24" s="262"/>
      <c r="EEJ24" s="262"/>
      <c r="EEK24" s="262"/>
      <c r="EEL24" s="262"/>
      <c r="EEM24" s="262"/>
      <c r="EEN24" s="262"/>
      <c r="EEO24" s="262"/>
      <c r="EEP24" s="262"/>
      <c r="EEQ24" s="262"/>
      <c r="EER24" s="262"/>
      <c r="EES24" s="262"/>
      <c r="EET24" s="262"/>
      <c r="EEU24" s="262"/>
      <c r="EEV24" s="262"/>
      <c r="EEW24" s="262"/>
      <c r="EEX24" s="262"/>
      <c r="EEY24" s="262"/>
      <c r="EEZ24" s="262"/>
      <c r="EFA24" s="262"/>
      <c r="EFB24" s="262"/>
      <c r="EFC24" s="262"/>
      <c r="EFD24" s="262"/>
      <c r="EFE24" s="262"/>
      <c r="EFF24" s="262"/>
      <c r="EFG24" s="262"/>
      <c r="EFH24" s="262"/>
      <c r="EFI24" s="262"/>
      <c r="EFJ24" s="262"/>
      <c r="EFK24" s="262"/>
      <c r="EFL24" s="262"/>
      <c r="EFM24" s="262"/>
      <c r="EFN24" s="262"/>
      <c r="EFO24" s="262"/>
      <c r="EFP24" s="262"/>
      <c r="EFQ24" s="262"/>
      <c r="EFR24" s="262"/>
      <c r="EFS24" s="262"/>
      <c r="EFT24" s="262"/>
      <c r="EFU24" s="262"/>
      <c r="EFV24" s="262"/>
      <c r="EFW24" s="262"/>
      <c r="EFX24" s="262"/>
      <c r="EFY24" s="262"/>
      <c r="EFZ24" s="262"/>
      <c r="EGA24" s="262"/>
      <c r="EGB24" s="262"/>
      <c r="EGC24" s="262"/>
      <c r="EGD24" s="262"/>
      <c r="EGE24" s="262"/>
      <c r="EGF24" s="262"/>
      <c r="EGG24" s="262"/>
      <c r="EGH24" s="262"/>
      <c r="EGI24" s="262"/>
      <c r="EGJ24" s="262"/>
      <c r="EGK24" s="262"/>
      <c r="EGL24" s="262"/>
      <c r="EGM24" s="262"/>
      <c r="EGN24" s="262"/>
      <c r="EGO24" s="262"/>
      <c r="EGP24" s="262"/>
      <c r="EGQ24" s="262"/>
      <c r="EGR24" s="262"/>
      <c r="EGS24" s="262"/>
      <c r="EGT24" s="262"/>
      <c r="EGU24" s="262"/>
      <c r="EGV24" s="262"/>
      <c r="EGW24" s="262"/>
      <c r="EGX24" s="262"/>
      <c r="EGY24" s="262"/>
      <c r="EGZ24" s="262"/>
      <c r="EHA24" s="262"/>
      <c r="EHB24" s="262"/>
      <c r="EHC24" s="262"/>
      <c r="EHD24" s="262"/>
      <c r="EHE24" s="262"/>
      <c r="EHF24" s="262"/>
      <c r="EHG24" s="262"/>
      <c r="EHH24" s="262"/>
      <c r="EHI24" s="262"/>
      <c r="EHJ24" s="262"/>
      <c r="EHK24" s="262"/>
      <c r="EHL24" s="262"/>
      <c r="EHM24" s="262"/>
      <c r="EHN24" s="262"/>
      <c r="EHO24" s="262"/>
      <c r="EHP24" s="262"/>
      <c r="EHQ24" s="262"/>
      <c r="EHR24" s="262"/>
      <c r="EHS24" s="262"/>
      <c r="EHT24" s="262"/>
      <c r="EHU24" s="262"/>
      <c r="EHV24" s="262"/>
      <c r="EHW24" s="262"/>
      <c r="EHX24" s="262"/>
      <c r="EHY24" s="262"/>
      <c r="EHZ24" s="262"/>
      <c r="EIA24" s="262"/>
      <c r="EIB24" s="262"/>
      <c r="EIC24" s="262"/>
      <c r="EID24" s="262"/>
      <c r="EIE24" s="262"/>
      <c r="EIF24" s="262"/>
      <c r="EIG24" s="262"/>
      <c r="EIH24" s="262"/>
      <c r="EII24" s="262"/>
      <c r="EIJ24" s="262"/>
      <c r="EIK24" s="262"/>
      <c r="EIL24" s="262"/>
      <c r="EIM24" s="262"/>
      <c r="EIN24" s="262"/>
      <c r="EIO24" s="262"/>
      <c r="EIP24" s="262"/>
      <c r="EIQ24" s="262"/>
      <c r="EIR24" s="262"/>
      <c r="EIS24" s="262"/>
      <c r="EIT24" s="262"/>
      <c r="EIU24" s="262"/>
      <c r="EIV24" s="262"/>
      <c r="EIW24" s="262"/>
      <c r="EIX24" s="262"/>
      <c r="EIY24" s="262"/>
      <c r="EIZ24" s="262"/>
      <c r="EJA24" s="262"/>
      <c r="EJB24" s="262"/>
      <c r="EJC24" s="262"/>
      <c r="EJD24" s="262"/>
      <c r="EJE24" s="262"/>
      <c r="EJF24" s="262"/>
      <c r="EJG24" s="262"/>
      <c r="EJH24" s="262"/>
      <c r="EJI24" s="262"/>
      <c r="EJJ24" s="262"/>
      <c r="EJK24" s="262"/>
      <c r="EJL24" s="262"/>
      <c r="EJM24" s="262"/>
      <c r="EJN24" s="262"/>
      <c r="EJO24" s="262"/>
      <c r="EJP24" s="262"/>
      <c r="EJQ24" s="262"/>
      <c r="EJR24" s="262"/>
      <c r="EJS24" s="262"/>
      <c r="EJT24" s="262"/>
      <c r="EJU24" s="262"/>
      <c r="EJV24" s="262"/>
      <c r="EJW24" s="262"/>
      <c r="EJX24" s="262"/>
      <c r="EJY24" s="262"/>
      <c r="EJZ24" s="262"/>
      <c r="EKA24" s="262"/>
      <c r="EKB24" s="262"/>
      <c r="EKC24" s="262"/>
      <c r="EKD24" s="262"/>
      <c r="EKE24" s="262"/>
      <c r="EKF24" s="262"/>
      <c r="EKG24" s="262"/>
      <c r="EKH24" s="262"/>
      <c r="EKI24" s="262"/>
      <c r="EKJ24" s="262"/>
      <c r="EKK24" s="262"/>
      <c r="EKL24" s="262"/>
      <c r="EKM24" s="262"/>
      <c r="EKN24" s="262"/>
      <c r="EKO24" s="262"/>
      <c r="EKP24" s="262"/>
      <c r="EKQ24" s="262"/>
      <c r="EKR24" s="262"/>
      <c r="EKS24" s="262"/>
      <c r="EKT24" s="262"/>
      <c r="EKU24" s="262"/>
      <c r="EKV24" s="262"/>
      <c r="EKW24" s="262"/>
      <c r="EKX24" s="262"/>
      <c r="EKY24" s="262"/>
      <c r="EKZ24" s="262"/>
      <c r="ELA24" s="262"/>
      <c r="ELB24" s="262"/>
      <c r="ELC24" s="262"/>
      <c r="ELD24" s="262"/>
      <c r="ELE24" s="262"/>
      <c r="ELF24" s="262"/>
      <c r="ELG24" s="262"/>
      <c r="ELH24" s="262"/>
      <c r="ELI24" s="262"/>
      <c r="ELJ24" s="262"/>
      <c r="ELK24" s="262"/>
      <c r="ELL24" s="262"/>
      <c r="ELM24" s="262"/>
      <c r="ELN24" s="262"/>
      <c r="ELO24" s="262"/>
      <c r="ELP24" s="262"/>
      <c r="ELQ24" s="262"/>
      <c r="ELR24" s="262"/>
      <c r="ELS24" s="262"/>
      <c r="ELT24" s="262"/>
      <c r="ELU24" s="262"/>
      <c r="ELV24" s="262"/>
      <c r="ELW24" s="262"/>
      <c r="ELX24" s="262"/>
      <c r="ELY24" s="262"/>
      <c r="ELZ24" s="262"/>
      <c r="EMA24" s="262"/>
      <c r="EMB24" s="262"/>
      <c r="EMC24" s="262"/>
      <c r="EMD24" s="262"/>
      <c r="EME24" s="262"/>
      <c r="EMF24" s="262"/>
      <c r="EMG24" s="262"/>
      <c r="EMH24" s="262"/>
      <c r="EMI24" s="262"/>
      <c r="EMJ24" s="262"/>
      <c r="EMK24" s="262"/>
      <c r="EML24" s="262"/>
      <c r="EMM24" s="262"/>
      <c r="EMN24" s="262"/>
      <c r="EMO24" s="262"/>
      <c r="EMP24" s="262"/>
      <c r="EMQ24" s="262"/>
      <c r="EMR24" s="262"/>
      <c r="EMS24" s="262"/>
      <c r="EMT24" s="262"/>
      <c r="EMU24" s="262"/>
      <c r="EMV24" s="262"/>
      <c r="EMW24" s="262"/>
      <c r="EMX24" s="262"/>
      <c r="EMY24" s="262"/>
      <c r="EMZ24" s="262"/>
      <c r="ENA24" s="262"/>
      <c r="ENB24" s="262"/>
      <c r="ENC24" s="262"/>
      <c r="END24" s="262"/>
      <c r="ENE24" s="262"/>
      <c r="ENF24" s="262"/>
      <c r="ENG24" s="262"/>
      <c r="ENH24" s="262"/>
      <c r="ENI24" s="262"/>
      <c r="ENJ24" s="262"/>
      <c r="ENK24" s="262"/>
      <c r="ENL24" s="262"/>
      <c r="ENM24" s="262"/>
      <c r="ENN24" s="262"/>
      <c r="ENO24" s="262"/>
      <c r="ENP24" s="262"/>
      <c r="ENQ24" s="262"/>
      <c r="ENR24" s="262"/>
      <c r="ENS24" s="262"/>
      <c r="ENT24" s="262"/>
      <c r="ENU24" s="262"/>
      <c r="ENV24" s="262"/>
      <c r="ENW24" s="262"/>
      <c r="ENX24" s="262"/>
      <c r="ENY24" s="262"/>
      <c r="ENZ24" s="262"/>
      <c r="EOA24" s="262"/>
      <c r="EOB24" s="262"/>
      <c r="EOC24" s="262"/>
      <c r="EOD24" s="262"/>
      <c r="EOE24" s="262"/>
      <c r="EOF24" s="262"/>
      <c r="EOG24" s="262"/>
      <c r="EOH24" s="262"/>
      <c r="EOI24" s="262"/>
      <c r="EOJ24" s="262"/>
      <c r="EOK24" s="262"/>
      <c r="EOL24" s="262"/>
      <c r="EOM24" s="262"/>
      <c r="EON24" s="262"/>
      <c r="EOO24" s="262"/>
      <c r="EOP24" s="262"/>
      <c r="EOQ24" s="262"/>
      <c r="EOR24" s="262"/>
      <c r="EOS24" s="262"/>
      <c r="EOT24" s="262"/>
      <c r="EOU24" s="262"/>
      <c r="EOV24" s="262"/>
      <c r="EOW24" s="262"/>
      <c r="EOX24" s="262"/>
      <c r="EOY24" s="262"/>
      <c r="EOZ24" s="262"/>
      <c r="EPA24" s="262"/>
      <c r="EPB24" s="262"/>
      <c r="EPC24" s="262"/>
      <c r="EPD24" s="262"/>
      <c r="EPE24" s="262"/>
      <c r="EPF24" s="262"/>
      <c r="EPG24" s="262"/>
      <c r="EPH24" s="262"/>
      <c r="EPI24" s="262"/>
      <c r="EPJ24" s="262"/>
      <c r="EPK24" s="262"/>
      <c r="EPL24" s="262"/>
      <c r="EPM24" s="262"/>
      <c r="EPN24" s="262"/>
      <c r="EPO24" s="262"/>
      <c r="EPP24" s="262"/>
      <c r="EPQ24" s="262"/>
      <c r="EPR24" s="262"/>
      <c r="EPS24" s="262"/>
      <c r="EPT24" s="262"/>
      <c r="EPU24" s="262"/>
      <c r="EPV24" s="262"/>
      <c r="EPW24" s="262"/>
      <c r="EPX24" s="262"/>
      <c r="EPY24" s="262"/>
      <c r="EPZ24" s="262"/>
      <c r="EQA24" s="262"/>
      <c r="EQB24" s="262"/>
      <c r="EQC24" s="262"/>
      <c r="EQD24" s="262"/>
      <c r="EQE24" s="262"/>
      <c r="EQF24" s="262"/>
      <c r="EQG24" s="262"/>
      <c r="EQH24" s="262"/>
      <c r="EQI24" s="262"/>
      <c r="EQJ24" s="262"/>
      <c r="EQK24" s="262"/>
      <c r="EQL24" s="262"/>
      <c r="EQM24" s="262"/>
      <c r="EQN24" s="262"/>
      <c r="EQO24" s="262"/>
      <c r="EQP24" s="262"/>
      <c r="EQQ24" s="262"/>
      <c r="EQR24" s="262"/>
      <c r="EQS24" s="262"/>
      <c r="EQT24" s="262"/>
      <c r="EQU24" s="262"/>
      <c r="EQV24" s="262"/>
      <c r="EQW24" s="262"/>
      <c r="EQX24" s="262"/>
      <c r="EQY24" s="262"/>
      <c r="EQZ24" s="262"/>
      <c r="ERA24" s="262"/>
      <c r="ERB24" s="262"/>
      <c r="ERC24" s="262"/>
      <c r="ERD24" s="262"/>
      <c r="ERE24" s="262"/>
      <c r="ERF24" s="262"/>
      <c r="ERG24" s="262"/>
      <c r="ERH24" s="262"/>
      <c r="ERI24" s="262"/>
      <c r="ERJ24" s="262"/>
      <c r="ERK24" s="262"/>
      <c r="ERL24" s="262"/>
      <c r="ERM24" s="262"/>
      <c r="ERN24" s="262"/>
      <c r="ERO24" s="262"/>
      <c r="ERP24" s="262"/>
      <c r="ERQ24" s="262"/>
      <c r="ERR24" s="262"/>
      <c r="ERS24" s="262"/>
      <c r="ERT24" s="262"/>
      <c r="ERU24" s="262"/>
      <c r="ERV24" s="262"/>
      <c r="ERW24" s="262"/>
      <c r="ERX24" s="262"/>
      <c r="ERY24" s="262"/>
      <c r="ERZ24" s="262"/>
      <c r="ESA24" s="262"/>
      <c r="ESB24" s="262"/>
      <c r="ESC24" s="262"/>
      <c r="ESD24" s="262"/>
      <c r="ESE24" s="262"/>
      <c r="ESF24" s="262"/>
      <c r="ESG24" s="262"/>
      <c r="ESH24" s="262"/>
      <c r="ESI24" s="262"/>
      <c r="ESJ24" s="262"/>
      <c r="ESK24" s="262"/>
      <c r="ESL24" s="262"/>
      <c r="ESM24" s="262"/>
      <c r="ESN24" s="262"/>
      <c r="ESO24" s="262"/>
      <c r="ESP24" s="262"/>
      <c r="ESQ24" s="262"/>
      <c r="ESR24" s="262"/>
      <c r="ESS24" s="262"/>
      <c r="EST24" s="262"/>
      <c r="ESU24" s="262"/>
      <c r="ESV24" s="262"/>
      <c r="ESW24" s="262"/>
      <c r="ESX24" s="262"/>
      <c r="ESY24" s="262"/>
      <c r="ESZ24" s="262"/>
      <c r="ETA24" s="262"/>
      <c r="ETB24" s="262"/>
      <c r="ETC24" s="262"/>
      <c r="ETD24" s="262"/>
      <c r="ETE24" s="262"/>
      <c r="ETF24" s="262"/>
      <c r="ETG24" s="262"/>
      <c r="ETH24" s="262"/>
      <c r="ETI24" s="262"/>
      <c r="ETJ24" s="262"/>
      <c r="ETK24" s="262"/>
      <c r="ETL24" s="262"/>
      <c r="ETM24" s="262"/>
      <c r="ETN24" s="262"/>
      <c r="ETO24" s="262"/>
      <c r="ETP24" s="262"/>
      <c r="ETQ24" s="262"/>
      <c r="ETR24" s="262"/>
      <c r="ETS24" s="262"/>
      <c r="ETT24" s="262"/>
      <c r="ETU24" s="262"/>
      <c r="ETV24" s="262"/>
      <c r="ETW24" s="262"/>
      <c r="ETX24" s="262"/>
      <c r="ETY24" s="262"/>
      <c r="ETZ24" s="262"/>
      <c r="EUA24" s="262"/>
      <c r="EUB24" s="262"/>
      <c r="EUC24" s="262"/>
      <c r="EUD24" s="262"/>
      <c r="EUE24" s="262"/>
      <c r="EUF24" s="262"/>
      <c r="EUG24" s="262"/>
      <c r="EUH24" s="262"/>
      <c r="EUI24" s="262"/>
      <c r="EUJ24" s="262"/>
      <c r="EUK24" s="262"/>
      <c r="EUL24" s="262"/>
      <c r="EUM24" s="262"/>
      <c r="EUN24" s="262"/>
      <c r="EUO24" s="262"/>
      <c r="EUP24" s="262"/>
      <c r="EUQ24" s="262"/>
      <c r="EUR24" s="262"/>
      <c r="EUS24" s="262"/>
      <c r="EUT24" s="262"/>
      <c r="EUU24" s="262"/>
      <c r="EUV24" s="262"/>
      <c r="EUW24" s="262"/>
      <c r="EUX24" s="262"/>
      <c r="EUY24" s="262"/>
      <c r="EUZ24" s="262"/>
      <c r="EVA24" s="262"/>
      <c r="EVB24" s="262"/>
      <c r="EVC24" s="262"/>
      <c r="EVD24" s="262"/>
      <c r="EVE24" s="262"/>
      <c r="EVF24" s="262"/>
      <c r="EVG24" s="262"/>
      <c r="EVH24" s="262"/>
      <c r="EVI24" s="262"/>
      <c r="EVJ24" s="262"/>
      <c r="EVK24" s="262"/>
      <c r="EVL24" s="262"/>
      <c r="EVM24" s="262"/>
      <c r="EVN24" s="262"/>
      <c r="EVO24" s="262"/>
      <c r="EVP24" s="262"/>
      <c r="EVQ24" s="262"/>
      <c r="EVR24" s="262"/>
      <c r="EVS24" s="262"/>
      <c r="EVT24" s="262"/>
      <c r="EVU24" s="262"/>
      <c r="EVV24" s="262"/>
      <c r="EVW24" s="262"/>
      <c r="EVX24" s="262"/>
      <c r="EVY24" s="262"/>
      <c r="EVZ24" s="262"/>
      <c r="EWA24" s="262"/>
      <c r="EWB24" s="262"/>
      <c r="EWC24" s="262"/>
      <c r="EWD24" s="262"/>
      <c r="EWE24" s="262"/>
      <c r="EWF24" s="262"/>
      <c r="EWG24" s="262"/>
      <c r="EWH24" s="262"/>
      <c r="EWI24" s="262"/>
      <c r="EWJ24" s="262"/>
      <c r="EWK24" s="262"/>
      <c r="EWL24" s="262"/>
      <c r="EWM24" s="262"/>
      <c r="EWN24" s="262"/>
      <c r="EWO24" s="262"/>
      <c r="EWP24" s="262"/>
      <c r="EWQ24" s="262"/>
      <c r="EWR24" s="262"/>
      <c r="EWS24" s="262"/>
      <c r="EWT24" s="262"/>
      <c r="EWU24" s="262"/>
      <c r="EWV24" s="262"/>
      <c r="EWW24" s="262"/>
      <c r="EWX24" s="262"/>
      <c r="EWY24" s="262"/>
      <c r="EWZ24" s="262"/>
      <c r="EXA24" s="262"/>
      <c r="EXB24" s="262"/>
      <c r="EXC24" s="262"/>
      <c r="EXD24" s="262"/>
      <c r="EXE24" s="262"/>
      <c r="EXF24" s="262"/>
      <c r="EXG24" s="262"/>
      <c r="EXH24" s="262"/>
      <c r="EXI24" s="262"/>
      <c r="EXJ24" s="262"/>
      <c r="EXK24" s="262"/>
      <c r="EXL24" s="262"/>
      <c r="EXM24" s="262"/>
      <c r="EXN24" s="262"/>
      <c r="EXO24" s="262"/>
      <c r="EXP24" s="262"/>
      <c r="EXQ24" s="262"/>
      <c r="EXR24" s="262"/>
      <c r="EXS24" s="262"/>
      <c r="EXT24" s="262"/>
      <c r="EXU24" s="262"/>
      <c r="EXV24" s="262"/>
      <c r="EXW24" s="262"/>
      <c r="EXX24" s="262"/>
      <c r="EXY24" s="262"/>
      <c r="EXZ24" s="262"/>
      <c r="EYA24" s="262"/>
      <c r="EYB24" s="262"/>
      <c r="EYC24" s="262"/>
      <c r="EYD24" s="262"/>
      <c r="EYE24" s="262"/>
      <c r="EYF24" s="262"/>
      <c r="EYG24" s="262"/>
      <c r="EYH24" s="262"/>
      <c r="EYI24" s="262"/>
      <c r="EYJ24" s="262"/>
      <c r="EYK24" s="262"/>
      <c r="EYL24" s="262"/>
      <c r="EYM24" s="262"/>
      <c r="EYN24" s="262"/>
      <c r="EYO24" s="262"/>
      <c r="EYP24" s="262"/>
      <c r="EYQ24" s="262"/>
      <c r="EYR24" s="262"/>
      <c r="EYS24" s="262"/>
      <c r="EYT24" s="262"/>
      <c r="EYU24" s="262"/>
      <c r="EYV24" s="262"/>
      <c r="EYW24" s="262"/>
      <c r="EYX24" s="262"/>
      <c r="EYY24" s="262"/>
      <c r="EYZ24" s="262"/>
      <c r="EZA24" s="262"/>
      <c r="EZB24" s="262"/>
      <c r="EZC24" s="262"/>
      <c r="EZD24" s="262"/>
      <c r="EZE24" s="262"/>
      <c r="EZF24" s="262"/>
      <c r="EZG24" s="262"/>
      <c r="EZH24" s="262"/>
      <c r="EZI24" s="262"/>
      <c r="EZJ24" s="262"/>
      <c r="EZK24" s="262"/>
      <c r="EZL24" s="262"/>
      <c r="EZM24" s="262"/>
      <c r="EZN24" s="262"/>
      <c r="EZO24" s="262"/>
      <c r="EZP24" s="262"/>
      <c r="EZQ24" s="262"/>
      <c r="EZR24" s="262"/>
      <c r="EZS24" s="262"/>
      <c r="EZT24" s="262"/>
      <c r="EZU24" s="262"/>
      <c r="EZV24" s="262"/>
      <c r="EZW24" s="262"/>
      <c r="EZX24" s="262"/>
      <c r="EZY24" s="262"/>
      <c r="EZZ24" s="262"/>
      <c r="FAA24" s="262"/>
      <c r="FAB24" s="262"/>
      <c r="FAC24" s="262"/>
      <c r="FAD24" s="262"/>
      <c r="FAE24" s="262"/>
      <c r="FAF24" s="262"/>
      <c r="FAG24" s="262"/>
      <c r="FAH24" s="262"/>
      <c r="FAI24" s="262"/>
      <c r="FAJ24" s="262"/>
      <c r="FAK24" s="262"/>
      <c r="FAL24" s="262"/>
      <c r="FAM24" s="262"/>
      <c r="FAN24" s="262"/>
      <c r="FAO24" s="262"/>
      <c r="FAP24" s="262"/>
      <c r="FAQ24" s="262"/>
      <c r="FAR24" s="262"/>
      <c r="FAS24" s="262"/>
      <c r="FAT24" s="262"/>
      <c r="FAU24" s="262"/>
      <c r="FAV24" s="262"/>
      <c r="FAW24" s="262"/>
      <c r="FAX24" s="262"/>
      <c r="FAY24" s="262"/>
      <c r="FAZ24" s="262"/>
      <c r="FBA24" s="262"/>
      <c r="FBB24" s="262"/>
      <c r="FBC24" s="262"/>
      <c r="FBD24" s="262"/>
      <c r="FBE24" s="262"/>
      <c r="FBF24" s="262"/>
      <c r="FBG24" s="262"/>
      <c r="FBH24" s="262"/>
      <c r="FBI24" s="262"/>
      <c r="FBJ24" s="262"/>
      <c r="FBK24" s="262"/>
      <c r="FBL24" s="262"/>
      <c r="FBM24" s="262"/>
      <c r="FBN24" s="262"/>
      <c r="FBO24" s="262"/>
      <c r="FBP24" s="262"/>
      <c r="FBQ24" s="262"/>
      <c r="FBR24" s="262"/>
      <c r="FBS24" s="262"/>
      <c r="FBT24" s="262"/>
      <c r="FBU24" s="262"/>
      <c r="FBV24" s="262"/>
      <c r="FBW24" s="262"/>
      <c r="FBX24" s="262"/>
      <c r="FBY24" s="262"/>
      <c r="FBZ24" s="262"/>
      <c r="FCA24" s="262"/>
      <c r="FCB24" s="262"/>
      <c r="FCC24" s="262"/>
      <c r="FCD24" s="262"/>
      <c r="FCE24" s="262"/>
      <c r="FCF24" s="262"/>
      <c r="FCG24" s="262"/>
      <c r="FCH24" s="262"/>
      <c r="FCI24" s="262"/>
      <c r="FCJ24" s="262"/>
      <c r="FCK24" s="262"/>
      <c r="FCL24" s="262"/>
      <c r="FCM24" s="262"/>
      <c r="FCN24" s="262"/>
      <c r="FCO24" s="262"/>
      <c r="FCP24" s="262"/>
      <c r="FCQ24" s="262"/>
      <c r="FCR24" s="262"/>
      <c r="FCS24" s="262"/>
      <c r="FCT24" s="262"/>
      <c r="FCU24" s="262"/>
      <c r="FCV24" s="262"/>
      <c r="FCW24" s="262"/>
      <c r="FCX24" s="262"/>
      <c r="FCY24" s="262"/>
      <c r="FCZ24" s="262"/>
      <c r="FDA24" s="262"/>
      <c r="FDB24" s="262"/>
      <c r="FDC24" s="262"/>
      <c r="FDD24" s="262"/>
      <c r="FDE24" s="262"/>
      <c r="FDF24" s="262"/>
      <c r="FDG24" s="262"/>
      <c r="FDH24" s="262"/>
      <c r="FDI24" s="262"/>
      <c r="FDJ24" s="262"/>
      <c r="FDK24" s="262"/>
      <c r="FDL24" s="262"/>
      <c r="FDM24" s="262"/>
      <c r="FDN24" s="262"/>
      <c r="FDO24" s="262"/>
      <c r="FDP24" s="262"/>
      <c r="FDQ24" s="262"/>
      <c r="FDR24" s="262"/>
      <c r="FDS24" s="262"/>
      <c r="FDT24" s="262"/>
      <c r="FDU24" s="262"/>
      <c r="FDV24" s="262"/>
      <c r="FDW24" s="262"/>
      <c r="FDX24" s="262"/>
      <c r="FDY24" s="262"/>
      <c r="FDZ24" s="262"/>
      <c r="FEA24" s="262"/>
      <c r="FEB24" s="262"/>
      <c r="FEC24" s="262"/>
      <c r="FED24" s="262"/>
      <c r="FEE24" s="262"/>
      <c r="FEF24" s="262"/>
      <c r="FEG24" s="262"/>
      <c r="FEH24" s="262"/>
      <c r="FEI24" s="262"/>
      <c r="FEJ24" s="262"/>
      <c r="FEK24" s="262"/>
      <c r="FEL24" s="262"/>
      <c r="FEM24" s="262"/>
      <c r="FEN24" s="262"/>
      <c r="FEO24" s="262"/>
      <c r="FEP24" s="262"/>
      <c r="FEQ24" s="262"/>
      <c r="FER24" s="262"/>
      <c r="FES24" s="262"/>
      <c r="FET24" s="262"/>
      <c r="FEU24" s="262"/>
      <c r="FEV24" s="262"/>
      <c r="FEW24" s="262"/>
      <c r="FEX24" s="262"/>
      <c r="FEY24" s="262"/>
      <c r="FEZ24" s="262"/>
      <c r="FFA24" s="262"/>
      <c r="FFB24" s="262"/>
      <c r="FFC24" s="262"/>
      <c r="FFD24" s="262"/>
      <c r="FFE24" s="262"/>
      <c r="FFF24" s="262"/>
      <c r="FFG24" s="262"/>
      <c r="FFH24" s="262"/>
      <c r="FFI24" s="262"/>
      <c r="FFJ24" s="262"/>
      <c r="FFK24" s="262"/>
      <c r="FFL24" s="262"/>
      <c r="FFM24" s="262"/>
      <c r="FFN24" s="262"/>
      <c r="FFO24" s="262"/>
      <c r="FFP24" s="262"/>
      <c r="FFQ24" s="262"/>
      <c r="FFR24" s="262"/>
      <c r="FFS24" s="262"/>
      <c r="FFT24" s="262"/>
      <c r="FFU24" s="262"/>
      <c r="FFV24" s="262"/>
      <c r="FFW24" s="262"/>
      <c r="FFX24" s="262"/>
      <c r="FFY24" s="262"/>
      <c r="FFZ24" s="262"/>
      <c r="FGA24" s="262"/>
      <c r="FGB24" s="262"/>
      <c r="FGC24" s="262"/>
      <c r="FGD24" s="262"/>
      <c r="FGE24" s="262"/>
      <c r="FGF24" s="262"/>
      <c r="FGG24" s="262"/>
      <c r="FGH24" s="262"/>
      <c r="FGI24" s="262"/>
      <c r="FGJ24" s="262"/>
      <c r="FGK24" s="262"/>
      <c r="FGL24" s="262"/>
      <c r="FGM24" s="262"/>
      <c r="FGN24" s="262"/>
      <c r="FGO24" s="262"/>
      <c r="FGP24" s="262"/>
      <c r="FGQ24" s="262"/>
      <c r="FGR24" s="262"/>
      <c r="FGS24" s="262"/>
      <c r="FGT24" s="262"/>
      <c r="FGU24" s="262"/>
      <c r="FGV24" s="262"/>
      <c r="FGW24" s="262"/>
      <c r="FGX24" s="262"/>
      <c r="FGY24" s="262"/>
      <c r="FGZ24" s="262"/>
      <c r="FHA24" s="262"/>
      <c r="FHB24" s="262"/>
      <c r="FHC24" s="262"/>
      <c r="FHD24" s="262"/>
      <c r="FHE24" s="262"/>
      <c r="FHF24" s="262"/>
      <c r="FHG24" s="262"/>
      <c r="FHH24" s="262"/>
      <c r="FHI24" s="262"/>
      <c r="FHJ24" s="262"/>
      <c r="FHK24" s="262"/>
      <c r="FHL24" s="262"/>
      <c r="FHM24" s="262"/>
      <c r="FHN24" s="262"/>
      <c r="FHO24" s="262"/>
      <c r="FHP24" s="262"/>
      <c r="FHQ24" s="262"/>
      <c r="FHR24" s="262"/>
      <c r="FHS24" s="262"/>
      <c r="FHT24" s="262"/>
      <c r="FHU24" s="262"/>
      <c r="FHV24" s="262"/>
      <c r="FHW24" s="262"/>
      <c r="FHX24" s="262"/>
      <c r="FHY24" s="262"/>
      <c r="FHZ24" s="262"/>
      <c r="FIA24" s="262"/>
      <c r="FIB24" s="262"/>
      <c r="FIC24" s="262"/>
      <c r="FID24" s="262"/>
      <c r="FIE24" s="262"/>
      <c r="FIF24" s="262"/>
      <c r="FIG24" s="262"/>
      <c r="FIH24" s="262"/>
      <c r="FII24" s="262"/>
      <c r="FIJ24" s="262"/>
      <c r="FIK24" s="262"/>
      <c r="FIL24" s="262"/>
      <c r="FIM24" s="262"/>
      <c r="FIN24" s="262"/>
      <c r="FIO24" s="262"/>
      <c r="FIP24" s="262"/>
      <c r="FIQ24" s="262"/>
      <c r="FIR24" s="262"/>
      <c r="FIS24" s="262"/>
      <c r="FIT24" s="262"/>
      <c r="FIU24" s="262"/>
      <c r="FIV24" s="262"/>
      <c r="FIW24" s="262"/>
      <c r="FIX24" s="262"/>
      <c r="FIY24" s="262"/>
      <c r="FIZ24" s="262"/>
      <c r="FJA24" s="262"/>
      <c r="FJB24" s="262"/>
      <c r="FJC24" s="262"/>
      <c r="FJD24" s="262"/>
      <c r="FJE24" s="262"/>
      <c r="FJF24" s="262"/>
      <c r="FJG24" s="262"/>
      <c r="FJH24" s="262"/>
      <c r="FJI24" s="262"/>
      <c r="FJJ24" s="262"/>
      <c r="FJK24" s="262"/>
      <c r="FJL24" s="262"/>
      <c r="FJM24" s="262"/>
      <c r="FJN24" s="262"/>
      <c r="FJO24" s="262"/>
      <c r="FJP24" s="262"/>
      <c r="FJQ24" s="262"/>
      <c r="FJR24" s="262"/>
      <c r="FJS24" s="262"/>
      <c r="FJT24" s="262"/>
      <c r="FJU24" s="262"/>
      <c r="FJV24" s="262"/>
      <c r="FJW24" s="262"/>
      <c r="FJX24" s="262"/>
      <c r="FJY24" s="262"/>
      <c r="FJZ24" s="262"/>
      <c r="FKA24" s="262"/>
      <c r="FKB24" s="262"/>
      <c r="FKC24" s="262"/>
      <c r="FKD24" s="262"/>
      <c r="FKE24" s="262"/>
      <c r="FKF24" s="262"/>
      <c r="FKG24" s="262"/>
      <c r="FKH24" s="262"/>
      <c r="FKI24" s="262"/>
      <c r="FKJ24" s="262"/>
      <c r="FKK24" s="262"/>
      <c r="FKL24" s="262"/>
      <c r="FKM24" s="262"/>
      <c r="FKN24" s="262"/>
      <c r="FKO24" s="262"/>
      <c r="FKP24" s="262"/>
      <c r="FKQ24" s="262"/>
      <c r="FKR24" s="262"/>
      <c r="FKS24" s="262"/>
      <c r="FKT24" s="262"/>
      <c r="FKU24" s="262"/>
      <c r="FKV24" s="262"/>
      <c r="FKW24" s="262"/>
      <c r="FKX24" s="262"/>
      <c r="FKY24" s="262"/>
      <c r="FKZ24" s="262"/>
      <c r="FLA24" s="262"/>
      <c r="FLB24" s="262"/>
      <c r="FLC24" s="262"/>
      <c r="FLD24" s="262"/>
      <c r="FLE24" s="262"/>
      <c r="FLF24" s="262"/>
      <c r="FLG24" s="262"/>
      <c r="FLH24" s="262"/>
      <c r="FLI24" s="262"/>
      <c r="FLJ24" s="262"/>
      <c r="FLK24" s="262"/>
      <c r="FLL24" s="262"/>
      <c r="FLM24" s="262"/>
      <c r="FLN24" s="262"/>
      <c r="FLO24" s="262"/>
      <c r="FLP24" s="262"/>
      <c r="FLQ24" s="262"/>
      <c r="FLR24" s="262"/>
      <c r="FLS24" s="262"/>
      <c r="FLT24" s="262"/>
      <c r="FLU24" s="262"/>
      <c r="FLV24" s="262"/>
      <c r="FLW24" s="262"/>
      <c r="FLX24" s="262"/>
      <c r="FLY24" s="262"/>
      <c r="FLZ24" s="262"/>
      <c r="FMA24" s="262"/>
      <c r="FMB24" s="262"/>
      <c r="FMC24" s="262"/>
      <c r="FMD24" s="262"/>
      <c r="FME24" s="262"/>
      <c r="FMF24" s="262"/>
      <c r="FMG24" s="262"/>
      <c r="FMH24" s="262"/>
      <c r="FMI24" s="262"/>
      <c r="FMJ24" s="262"/>
      <c r="FMK24" s="262"/>
      <c r="FML24" s="262"/>
      <c r="FMM24" s="262"/>
      <c r="FMN24" s="262"/>
      <c r="FMO24" s="262"/>
      <c r="FMP24" s="262"/>
      <c r="FMQ24" s="262"/>
      <c r="FMR24" s="262"/>
      <c r="FMS24" s="262"/>
      <c r="FMT24" s="262"/>
      <c r="FMU24" s="262"/>
      <c r="FMV24" s="262"/>
      <c r="FMW24" s="262"/>
      <c r="FMX24" s="262"/>
      <c r="FMY24" s="262"/>
      <c r="FMZ24" s="262"/>
      <c r="FNA24" s="262"/>
      <c r="FNB24" s="262"/>
      <c r="FNC24" s="262"/>
      <c r="FND24" s="262"/>
      <c r="FNE24" s="262"/>
      <c r="FNF24" s="262"/>
      <c r="FNG24" s="262"/>
      <c r="FNH24" s="262"/>
      <c r="FNI24" s="262"/>
      <c r="FNJ24" s="262"/>
      <c r="FNK24" s="262"/>
      <c r="FNL24" s="262"/>
      <c r="FNM24" s="262"/>
      <c r="FNN24" s="262"/>
      <c r="FNO24" s="262"/>
      <c r="FNP24" s="262"/>
      <c r="FNQ24" s="262"/>
      <c r="FNR24" s="262"/>
      <c r="FNS24" s="262"/>
      <c r="FNT24" s="262"/>
      <c r="FNU24" s="262"/>
      <c r="FNV24" s="262"/>
      <c r="FNW24" s="262"/>
      <c r="FNX24" s="262"/>
      <c r="FNY24" s="262"/>
      <c r="FNZ24" s="262"/>
      <c r="FOA24" s="262"/>
      <c r="FOB24" s="262"/>
      <c r="FOC24" s="262"/>
      <c r="FOD24" s="262"/>
      <c r="FOE24" s="262"/>
      <c r="FOF24" s="262"/>
      <c r="FOG24" s="262"/>
      <c r="FOH24" s="262"/>
      <c r="FOI24" s="262"/>
      <c r="FOJ24" s="262"/>
      <c r="FOK24" s="262"/>
      <c r="FOL24" s="262"/>
      <c r="FOM24" s="262"/>
      <c r="FON24" s="262"/>
      <c r="FOO24" s="262"/>
      <c r="FOP24" s="262"/>
      <c r="FOQ24" s="262"/>
      <c r="FOR24" s="262"/>
      <c r="FOS24" s="262"/>
      <c r="FOT24" s="262"/>
      <c r="FOU24" s="262"/>
      <c r="FOV24" s="262"/>
      <c r="FOW24" s="262"/>
      <c r="FOX24" s="262"/>
      <c r="FOY24" s="262"/>
      <c r="FOZ24" s="262"/>
      <c r="FPA24" s="262"/>
      <c r="FPB24" s="262"/>
      <c r="FPC24" s="262"/>
      <c r="FPD24" s="262"/>
      <c r="FPE24" s="262"/>
      <c r="FPF24" s="262"/>
      <c r="FPG24" s="262"/>
      <c r="FPH24" s="262"/>
      <c r="FPI24" s="262"/>
      <c r="FPJ24" s="262"/>
      <c r="FPK24" s="262"/>
      <c r="FPL24" s="262"/>
      <c r="FPM24" s="262"/>
      <c r="FPN24" s="262"/>
      <c r="FPO24" s="262"/>
      <c r="FPP24" s="262"/>
      <c r="FPQ24" s="262"/>
      <c r="FPR24" s="262"/>
      <c r="FPS24" s="262"/>
      <c r="FPT24" s="262"/>
      <c r="FPU24" s="262"/>
      <c r="FPV24" s="262"/>
      <c r="FPW24" s="262"/>
      <c r="FPX24" s="262"/>
      <c r="FPY24" s="262"/>
      <c r="FPZ24" s="262"/>
      <c r="FQA24" s="262"/>
      <c r="FQB24" s="262"/>
      <c r="FQC24" s="262"/>
      <c r="FQD24" s="262"/>
      <c r="FQE24" s="262"/>
      <c r="FQF24" s="262"/>
      <c r="FQG24" s="262"/>
      <c r="FQH24" s="262"/>
      <c r="FQI24" s="262"/>
      <c r="FQJ24" s="262"/>
      <c r="FQK24" s="262"/>
      <c r="FQL24" s="262"/>
      <c r="FQM24" s="262"/>
      <c r="FQN24" s="262"/>
      <c r="FQO24" s="262"/>
      <c r="FQP24" s="262"/>
      <c r="FQQ24" s="262"/>
      <c r="FQR24" s="262"/>
      <c r="FQS24" s="262"/>
      <c r="FQT24" s="262"/>
      <c r="FQU24" s="262"/>
      <c r="FQV24" s="262"/>
      <c r="FQW24" s="262"/>
      <c r="FQX24" s="262"/>
      <c r="FQY24" s="262"/>
      <c r="FQZ24" s="262"/>
      <c r="FRA24" s="262"/>
      <c r="FRB24" s="262"/>
      <c r="FRC24" s="262"/>
      <c r="FRD24" s="262"/>
      <c r="FRE24" s="262"/>
      <c r="FRF24" s="262"/>
      <c r="FRG24" s="262"/>
      <c r="FRH24" s="262"/>
      <c r="FRI24" s="262"/>
      <c r="FRJ24" s="262"/>
      <c r="FRK24" s="262"/>
      <c r="FRL24" s="262"/>
      <c r="FRM24" s="262"/>
      <c r="FRN24" s="262"/>
      <c r="FRO24" s="262"/>
      <c r="FRP24" s="262"/>
      <c r="FRQ24" s="262"/>
      <c r="FRR24" s="262"/>
      <c r="FRS24" s="262"/>
      <c r="FRT24" s="262"/>
      <c r="FRU24" s="262"/>
      <c r="FRV24" s="262"/>
      <c r="FRW24" s="262"/>
      <c r="FRX24" s="262"/>
      <c r="FRY24" s="262"/>
      <c r="FRZ24" s="262"/>
      <c r="FSA24" s="262"/>
      <c r="FSB24" s="262"/>
      <c r="FSC24" s="262"/>
      <c r="FSD24" s="262"/>
      <c r="FSE24" s="262"/>
      <c r="FSF24" s="262"/>
      <c r="FSG24" s="262"/>
      <c r="FSH24" s="262"/>
      <c r="FSI24" s="262"/>
      <c r="FSJ24" s="262"/>
      <c r="FSK24" s="262"/>
      <c r="FSL24" s="262"/>
      <c r="FSM24" s="262"/>
      <c r="FSN24" s="262"/>
      <c r="FSO24" s="262"/>
      <c r="FSP24" s="262"/>
      <c r="FSQ24" s="262"/>
      <c r="FSR24" s="262"/>
      <c r="FSS24" s="262"/>
      <c r="FST24" s="262"/>
      <c r="FSU24" s="262"/>
      <c r="FSV24" s="262"/>
      <c r="FSW24" s="262"/>
      <c r="FSX24" s="262"/>
      <c r="FSY24" s="262"/>
      <c r="FSZ24" s="262"/>
      <c r="FTA24" s="262"/>
      <c r="FTB24" s="262"/>
      <c r="FTC24" s="262"/>
      <c r="FTD24" s="262"/>
      <c r="FTE24" s="262"/>
      <c r="FTF24" s="262"/>
      <c r="FTG24" s="262"/>
      <c r="FTH24" s="262"/>
      <c r="FTI24" s="262"/>
      <c r="FTJ24" s="262"/>
      <c r="FTK24" s="262"/>
      <c r="FTL24" s="262"/>
      <c r="FTM24" s="262"/>
      <c r="FTN24" s="262"/>
      <c r="FTO24" s="262"/>
      <c r="FTP24" s="262"/>
      <c r="FTQ24" s="262"/>
      <c r="FTR24" s="262"/>
      <c r="FTS24" s="262"/>
      <c r="FTT24" s="262"/>
      <c r="FTU24" s="262"/>
      <c r="FTV24" s="262"/>
      <c r="FTW24" s="262"/>
      <c r="FTX24" s="262"/>
      <c r="FTY24" s="262"/>
      <c r="FTZ24" s="262"/>
      <c r="FUA24" s="262"/>
      <c r="FUB24" s="262"/>
      <c r="FUC24" s="262"/>
      <c r="FUD24" s="262"/>
      <c r="FUE24" s="262"/>
      <c r="FUF24" s="262"/>
      <c r="FUG24" s="262"/>
      <c r="FUH24" s="262"/>
      <c r="FUI24" s="262"/>
      <c r="FUJ24" s="262"/>
      <c r="FUK24" s="262"/>
      <c r="FUL24" s="262"/>
      <c r="FUM24" s="262"/>
      <c r="FUN24" s="262"/>
      <c r="FUO24" s="262"/>
      <c r="FUP24" s="262"/>
      <c r="FUQ24" s="262"/>
      <c r="FUR24" s="262"/>
      <c r="FUS24" s="262"/>
      <c r="FUT24" s="262"/>
      <c r="FUU24" s="262"/>
      <c r="FUV24" s="262"/>
      <c r="FUW24" s="262"/>
      <c r="FUX24" s="262"/>
      <c r="FUY24" s="262"/>
      <c r="FUZ24" s="262"/>
      <c r="FVA24" s="262"/>
      <c r="FVB24" s="262"/>
      <c r="FVC24" s="262"/>
      <c r="FVD24" s="262"/>
      <c r="FVE24" s="262"/>
      <c r="FVF24" s="262"/>
      <c r="FVG24" s="262"/>
      <c r="FVH24" s="262"/>
      <c r="FVI24" s="262"/>
      <c r="FVJ24" s="262"/>
      <c r="FVK24" s="262"/>
      <c r="FVL24" s="262"/>
      <c r="FVM24" s="262"/>
      <c r="FVN24" s="262"/>
      <c r="FVO24" s="262"/>
      <c r="FVP24" s="262"/>
      <c r="FVQ24" s="262"/>
      <c r="FVR24" s="262"/>
      <c r="FVS24" s="262"/>
      <c r="FVT24" s="262"/>
      <c r="FVU24" s="262"/>
      <c r="FVV24" s="262"/>
      <c r="FVW24" s="262"/>
      <c r="FVX24" s="262"/>
      <c r="FVY24" s="262"/>
      <c r="FVZ24" s="262"/>
      <c r="FWA24" s="262"/>
      <c r="FWB24" s="262"/>
      <c r="FWC24" s="262"/>
      <c r="FWD24" s="262"/>
      <c r="FWE24" s="262"/>
      <c r="FWF24" s="262"/>
      <c r="FWG24" s="262"/>
      <c r="FWH24" s="262"/>
      <c r="FWI24" s="262"/>
      <c r="FWJ24" s="262"/>
      <c r="FWK24" s="262"/>
      <c r="FWL24" s="262"/>
      <c r="FWM24" s="262"/>
      <c r="FWN24" s="262"/>
      <c r="FWO24" s="262"/>
      <c r="FWP24" s="262"/>
      <c r="FWQ24" s="262"/>
      <c r="FWR24" s="262"/>
      <c r="FWS24" s="262"/>
      <c r="FWT24" s="262"/>
      <c r="FWU24" s="262"/>
      <c r="FWV24" s="262"/>
      <c r="FWW24" s="262"/>
      <c r="FWX24" s="262"/>
      <c r="FWY24" s="262"/>
      <c r="FWZ24" s="262"/>
      <c r="FXA24" s="262"/>
      <c r="FXB24" s="262"/>
      <c r="FXC24" s="262"/>
      <c r="FXD24" s="262"/>
      <c r="FXE24" s="262"/>
      <c r="FXF24" s="262"/>
      <c r="FXG24" s="262"/>
      <c r="FXH24" s="262"/>
      <c r="FXI24" s="262"/>
      <c r="FXJ24" s="262"/>
      <c r="FXK24" s="262"/>
      <c r="FXL24" s="262"/>
      <c r="FXM24" s="262"/>
      <c r="FXN24" s="262"/>
      <c r="FXO24" s="262"/>
      <c r="FXP24" s="262"/>
      <c r="FXQ24" s="262"/>
      <c r="FXR24" s="262"/>
      <c r="FXS24" s="262"/>
      <c r="FXT24" s="262"/>
      <c r="FXU24" s="262"/>
      <c r="FXV24" s="262"/>
      <c r="FXW24" s="262"/>
      <c r="FXX24" s="262"/>
      <c r="FXY24" s="262"/>
      <c r="FXZ24" s="262"/>
      <c r="FYA24" s="262"/>
      <c r="FYB24" s="262"/>
      <c r="FYC24" s="262"/>
      <c r="FYD24" s="262"/>
      <c r="FYE24" s="262"/>
      <c r="FYF24" s="262"/>
      <c r="FYG24" s="262"/>
      <c r="FYH24" s="262"/>
      <c r="FYI24" s="262"/>
      <c r="FYJ24" s="262"/>
      <c r="FYK24" s="262"/>
      <c r="FYL24" s="262"/>
      <c r="FYM24" s="262"/>
      <c r="FYN24" s="262"/>
      <c r="FYO24" s="262"/>
      <c r="FYP24" s="262"/>
      <c r="FYQ24" s="262"/>
      <c r="FYR24" s="262"/>
      <c r="FYS24" s="262"/>
      <c r="FYT24" s="262"/>
      <c r="FYU24" s="262"/>
      <c r="FYV24" s="262"/>
      <c r="FYW24" s="262"/>
      <c r="FYX24" s="262"/>
      <c r="FYY24" s="262"/>
      <c r="FYZ24" s="262"/>
      <c r="FZA24" s="262"/>
      <c r="FZB24" s="262"/>
      <c r="FZC24" s="262"/>
      <c r="FZD24" s="262"/>
      <c r="FZE24" s="262"/>
      <c r="FZF24" s="262"/>
      <c r="FZG24" s="262"/>
      <c r="FZH24" s="262"/>
      <c r="FZI24" s="262"/>
      <c r="FZJ24" s="262"/>
      <c r="FZK24" s="262"/>
      <c r="FZL24" s="262"/>
      <c r="FZM24" s="262"/>
      <c r="FZN24" s="262"/>
      <c r="FZO24" s="262"/>
      <c r="FZP24" s="262"/>
      <c r="FZQ24" s="262"/>
      <c r="FZR24" s="262"/>
      <c r="FZS24" s="262"/>
      <c r="FZT24" s="262"/>
      <c r="FZU24" s="262"/>
      <c r="FZV24" s="262"/>
      <c r="FZW24" s="262"/>
      <c r="FZX24" s="262"/>
      <c r="FZY24" s="262"/>
      <c r="FZZ24" s="262"/>
      <c r="GAA24" s="262"/>
      <c r="GAB24" s="262"/>
      <c r="GAC24" s="262"/>
      <c r="GAD24" s="262"/>
      <c r="GAE24" s="262"/>
      <c r="GAF24" s="262"/>
      <c r="GAG24" s="262"/>
      <c r="GAH24" s="262"/>
      <c r="GAI24" s="262"/>
      <c r="GAJ24" s="262"/>
      <c r="GAK24" s="262"/>
      <c r="GAL24" s="262"/>
      <c r="GAM24" s="262"/>
      <c r="GAN24" s="262"/>
      <c r="GAO24" s="262"/>
      <c r="GAP24" s="262"/>
      <c r="GAQ24" s="262"/>
      <c r="GAR24" s="262"/>
      <c r="GAS24" s="262"/>
      <c r="GAT24" s="262"/>
      <c r="GAU24" s="262"/>
      <c r="GAV24" s="262"/>
      <c r="GAW24" s="262"/>
      <c r="GAX24" s="262"/>
      <c r="GAY24" s="262"/>
      <c r="GAZ24" s="262"/>
      <c r="GBA24" s="262"/>
      <c r="GBB24" s="262"/>
      <c r="GBC24" s="262"/>
      <c r="GBD24" s="262"/>
      <c r="GBE24" s="262"/>
      <c r="GBF24" s="262"/>
      <c r="GBG24" s="262"/>
      <c r="GBH24" s="262"/>
      <c r="GBI24" s="262"/>
      <c r="GBJ24" s="262"/>
      <c r="GBK24" s="262"/>
      <c r="GBL24" s="262"/>
      <c r="GBM24" s="262"/>
      <c r="GBN24" s="262"/>
      <c r="GBO24" s="262"/>
      <c r="GBP24" s="262"/>
      <c r="GBQ24" s="262"/>
      <c r="GBR24" s="262"/>
      <c r="GBS24" s="262"/>
      <c r="GBT24" s="262"/>
      <c r="GBU24" s="262"/>
      <c r="GBV24" s="262"/>
      <c r="GBW24" s="262"/>
      <c r="GBX24" s="262"/>
      <c r="GBY24" s="262"/>
      <c r="GBZ24" s="262"/>
      <c r="GCA24" s="262"/>
      <c r="GCB24" s="262"/>
      <c r="GCC24" s="262"/>
      <c r="GCD24" s="262"/>
      <c r="GCE24" s="262"/>
      <c r="GCF24" s="262"/>
      <c r="GCG24" s="262"/>
      <c r="GCH24" s="262"/>
      <c r="GCI24" s="262"/>
      <c r="GCJ24" s="262"/>
      <c r="GCK24" s="262"/>
      <c r="GCL24" s="262"/>
      <c r="GCM24" s="262"/>
      <c r="GCN24" s="262"/>
      <c r="GCO24" s="262"/>
      <c r="GCP24" s="262"/>
      <c r="GCQ24" s="262"/>
      <c r="GCR24" s="262"/>
      <c r="GCS24" s="262"/>
      <c r="GCT24" s="262"/>
      <c r="GCU24" s="262"/>
      <c r="GCV24" s="262"/>
      <c r="GCW24" s="262"/>
      <c r="GCX24" s="262"/>
      <c r="GCY24" s="262"/>
      <c r="GCZ24" s="262"/>
      <c r="GDA24" s="262"/>
      <c r="GDB24" s="262"/>
      <c r="GDC24" s="262"/>
      <c r="GDD24" s="262"/>
      <c r="GDE24" s="262"/>
      <c r="GDF24" s="262"/>
      <c r="GDG24" s="262"/>
      <c r="GDH24" s="262"/>
      <c r="GDI24" s="262"/>
      <c r="GDJ24" s="262"/>
      <c r="GDK24" s="262"/>
      <c r="GDL24" s="262"/>
      <c r="GDM24" s="262"/>
      <c r="GDN24" s="262"/>
      <c r="GDO24" s="262"/>
      <c r="GDP24" s="262"/>
      <c r="GDQ24" s="262"/>
      <c r="GDR24" s="262"/>
      <c r="GDS24" s="262"/>
      <c r="GDT24" s="262"/>
      <c r="GDU24" s="262"/>
      <c r="GDV24" s="262"/>
      <c r="GDW24" s="262"/>
      <c r="GDX24" s="262"/>
      <c r="GDY24" s="262"/>
      <c r="GDZ24" s="262"/>
      <c r="GEA24" s="262"/>
      <c r="GEB24" s="262"/>
      <c r="GEC24" s="262"/>
      <c r="GED24" s="262"/>
      <c r="GEE24" s="262"/>
      <c r="GEF24" s="262"/>
      <c r="GEG24" s="262"/>
      <c r="GEH24" s="262"/>
      <c r="GEI24" s="262"/>
      <c r="GEJ24" s="262"/>
      <c r="GEK24" s="262"/>
      <c r="GEL24" s="262"/>
      <c r="GEM24" s="262"/>
      <c r="GEN24" s="262"/>
      <c r="GEO24" s="262"/>
      <c r="GEP24" s="262"/>
      <c r="GEQ24" s="262"/>
      <c r="GER24" s="262"/>
      <c r="GES24" s="262"/>
      <c r="GET24" s="262"/>
      <c r="GEU24" s="262"/>
      <c r="GEV24" s="262"/>
      <c r="GEW24" s="262"/>
      <c r="GEX24" s="262"/>
      <c r="GEY24" s="262"/>
      <c r="GEZ24" s="262"/>
      <c r="GFA24" s="262"/>
      <c r="GFB24" s="262"/>
      <c r="GFC24" s="262"/>
      <c r="GFD24" s="262"/>
      <c r="GFE24" s="262"/>
      <c r="GFF24" s="262"/>
      <c r="GFG24" s="262"/>
      <c r="GFH24" s="262"/>
      <c r="GFI24" s="262"/>
      <c r="GFJ24" s="262"/>
      <c r="GFK24" s="262"/>
      <c r="GFL24" s="262"/>
      <c r="GFM24" s="262"/>
      <c r="GFN24" s="262"/>
      <c r="GFO24" s="262"/>
      <c r="GFP24" s="262"/>
      <c r="GFQ24" s="262"/>
      <c r="GFR24" s="262"/>
      <c r="GFS24" s="262"/>
      <c r="GFT24" s="262"/>
      <c r="GFU24" s="262"/>
      <c r="GFV24" s="262"/>
      <c r="GFW24" s="262"/>
      <c r="GFX24" s="262"/>
      <c r="GFY24" s="262"/>
      <c r="GFZ24" s="262"/>
      <c r="GGA24" s="262"/>
      <c r="GGB24" s="262"/>
      <c r="GGC24" s="262"/>
      <c r="GGD24" s="262"/>
      <c r="GGE24" s="262"/>
      <c r="GGF24" s="262"/>
      <c r="GGG24" s="262"/>
      <c r="GGH24" s="262"/>
      <c r="GGI24" s="262"/>
      <c r="GGJ24" s="262"/>
      <c r="GGK24" s="262"/>
      <c r="GGL24" s="262"/>
      <c r="GGM24" s="262"/>
      <c r="GGN24" s="262"/>
      <c r="GGO24" s="262"/>
      <c r="GGP24" s="262"/>
      <c r="GGQ24" s="262"/>
      <c r="GGR24" s="262"/>
      <c r="GGS24" s="262"/>
      <c r="GGT24" s="262"/>
      <c r="GGU24" s="262"/>
      <c r="GGV24" s="262"/>
      <c r="GGW24" s="262"/>
      <c r="GGX24" s="262"/>
      <c r="GGY24" s="262"/>
      <c r="GGZ24" s="262"/>
      <c r="GHA24" s="262"/>
      <c r="GHB24" s="262"/>
      <c r="GHC24" s="262"/>
      <c r="GHD24" s="262"/>
      <c r="GHE24" s="262"/>
      <c r="GHF24" s="262"/>
      <c r="GHG24" s="262"/>
      <c r="GHH24" s="262"/>
      <c r="GHI24" s="262"/>
      <c r="GHJ24" s="262"/>
      <c r="GHK24" s="262"/>
      <c r="GHL24" s="262"/>
      <c r="GHM24" s="262"/>
      <c r="GHN24" s="262"/>
      <c r="GHO24" s="262"/>
      <c r="GHP24" s="262"/>
      <c r="GHQ24" s="262"/>
      <c r="GHR24" s="262"/>
      <c r="GHS24" s="262"/>
      <c r="GHT24" s="262"/>
      <c r="GHU24" s="262"/>
      <c r="GHV24" s="262"/>
      <c r="GHW24" s="262"/>
      <c r="GHX24" s="262"/>
      <c r="GHY24" s="262"/>
      <c r="GHZ24" s="262"/>
      <c r="GIA24" s="262"/>
      <c r="GIB24" s="262"/>
      <c r="GIC24" s="262"/>
      <c r="GID24" s="262"/>
      <c r="GIE24" s="262"/>
      <c r="GIF24" s="262"/>
      <c r="GIG24" s="262"/>
      <c r="GIH24" s="262"/>
      <c r="GII24" s="262"/>
      <c r="GIJ24" s="262"/>
      <c r="GIK24" s="262"/>
      <c r="GIL24" s="262"/>
      <c r="GIM24" s="262"/>
      <c r="GIN24" s="262"/>
      <c r="GIO24" s="262"/>
      <c r="GIP24" s="262"/>
      <c r="GIQ24" s="262"/>
      <c r="GIR24" s="262"/>
      <c r="GIS24" s="262"/>
      <c r="GIT24" s="262"/>
      <c r="GIU24" s="262"/>
      <c r="GIV24" s="262"/>
      <c r="GIW24" s="262"/>
      <c r="GIX24" s="262"/>
      <c r="GIY24" s="262"/>
      <c r="GIZ24" s="262"/>
      <c r="GJA24" s="262"/>
      <c r="GJB24" s="262"/>
      <c r="GJC24" s="262"/>
      <c r="GJD24" s="262"/>
      <c r="GJE24" s="262"/>
      <c r="GJF24" s="262"/>
      <c r="GJG24" s="262"/>
      <c r="GJH24" s="262"/>
      <c r="GJI24" s="262"/>
      <c r="GJJ24" s="262"/>
      <c r="GJK24" s="262"/>
      <c r="GJL24" s="262"/>
      <c r="GJM24" s="262"/>
      <c r="GJN24" s="262"/>
      <c r="GJO24" s="262"/>
      <c r="GJP24" s="262"/>
      <c r="GJQ24" s="262"/>
      <c r="GJR24" s="262"/>
      <c r="GJS24" s="262"/>
      <c r="GJT24" s="262"/>
      <c r="GJU24" s="262"/>
      <c r="GJV24" s="262"/>
      <c r="GJW24" s="262"/>
      <c r="GJX24" s="262"/>
      <c r="GJY24" s="262"/>
      <c r="GJZ24" s="262"/>
      <c r="GKA24" s="262"/>
      <c r="GKB24" s="262"/>
      <c r="GKC24" s="262"/>
      <c r="GKD24" s="262"/>
      <c r="GKE24" s="262"/>
      <c r="GKF24" s="262"/>
      <c r="GKG24" s="262"/>
      <c r="GKH24" s="262"/>
      <c r="GKI24" s="262"/>
      <c r="GKJ24" s="262"/>
      <c r="GKK24" s="262"/>
      <c r="GKL24" s="262"/>
      <c r="GKM24" s="262"/>
      <c r="GKN24" s="262"/>
      <c r="GKO24" s="262"/>
      <c r="GKP24" s="262"/>
      <c r="GKQ24" s="262"/>
      <c r="GKR24" s="262"/>
      <c r="GKS24" s="262"/>
      <c r="GKT24" s="262"/>
      <c r="GKU24" s="262"/>
      <c r="GKV24" s="262"/>
      <c r="GKW24" s="262"/>
      <c r="GKX24" s="262"/>
      <c r="GKY24" s="262"/>
      <c r="GKZ24" s="262"/>
      <c r="GLA24" s="262"/>
      <c r="GLB24" s="262"/>
      <c r="GLC24" s="262"/>
      <c r="GLD24" s="262"/>
      <c r="GLE24" s="262"/>
      <c r="GLF24" s="262"/>
      <c r="GLG24" s="262"/>
      <c r="GLH24" s="262"/>
      <c r="GLI24" s="262"/>
      <c r="GLJ24" s="262"/>
      <c r="GLK24" s="262"/>
      <c r="GLL24" s="262"/>
      <c r="GLM24" s="262"/>
      <c r="GLN24" s="262"/>
      <c r="GLO24" s="262"/>
      <c r="GLP24" s="262"/>
      <c r="GLQ24" s="262"/>
      <c r="GLR24" s="262"/>
      <c r="GLS24" s="262"/>
      <c r="GLT24" s="262"/>
      <c r="GLU24" s="262"/>
      <c r="GLV24" s="262"/>
      <c r="GLW24" s="262"/>
      <c r="GLX24" s="262"/>
      <c r="GLY24" s="262"/>
      <c r="GLZ24" s="262"/>
      <c r="GMA24" s="262"/>
      <c r="GMB24" s="262"/>
      <c r="GMC24" s="262"/>
      <c r="GMD24" s="262"/>
      <c r="GME24" s="262"/>
      <c r="GMF24" s="262"/>
      <c r="GMG24" s="262"/>
      <c r="GMH24" s="262"/>
      <c r="GMI24" s="262"/>
      <c r="GMJ24" s="262"/>
      <c r="GMK24" s="262"/>
      <c r="GML24" s="262"/>
      <c r="GMM24" s="262"/>
      <c r="GMN24" s="262"/>
      <c r="GMO24" s="262"/>
      <c r="GMP24" s="262"/>
      <c r="GMQ24" s="262"/>
      <c r="GMR24" s="262"/>
      <c r="GMS24" s="262"/>
      <c r="GMT24" s="262"/>
      <c r="GMU24" s="262"/>
      <c r="GMV24" s="262"/>
      <c r="GMW24" s="262"/>
      <c r="GMX24" s="262"/>
      <c r="GMY24" s="262"/>
      <c r="GMZ24" s="262"/>
      <c r="GNA24" s="262"/>
      <c r="GNB24" s="262"/>
      <c r="GNC24" s="262"/>
      <c r="GND24" s="262"/>
      <c r="GNE24" s="262"/>
      <c r="GNF24" s="262"/>
      <c r="GNG24" s="262"/>
      <c r="GNH24" s="262"/>
      <c r="GNI24" s="262"/>
      <c r="GNJ24" s="262"/>
      <c r="GNK24" s="262"/>
      <c r="GNL24" s="262"/>
      <c r="GNM24" s="262"/>
      <c r="GNN24" s="262"/>
      <c r="GNO24" s="262"/>
      <c r="GNP24" s="262"/>
      <c r="GNQ24" s="262"/>
      <c r="GNR24" s="262"/>
      <c r="GNS24" s="262"/>
      <c r="GNT24" s="262"/>
      <c r="GNU24" s="262"/>
      <c r="GNV24" s="262"/>
      <c r="GNW24" s="262"/>
      <c r="GNX24" s="262"/>
      <c r="GNY24" s="262"/>
      <c r="GNZ24" s="262"/>
      <c r="GOA24" s="262"/>
      <c r="GOB24" s="262"/>
      <c r="GOC24" s="262"/>
      <c r="GOD24" s="262"/>
      <c r="GOE24" s="262"/>
      <c r="GOF24" s="262"/>
      <c r="GOG24" s="262"/>
      <c r="GOH24" s="262"/>
      <c r="GOI24" s="262"/>
      <c r="GOJ24" s="262"/>
      <c r="GOK24" s="262"/>
      <c r="GOL24" s="262"/>
      <c r="GOM24" s="262"/>
      <c r="GON24" s="262"/>
      <c r="GOO24" s="262"/>
      <c r="GOP24" s="262"/>
      <c r="GOQ24" s="262"/>
      <c r="GOR24" s="262"/>
      <c r="GOS24" s="262"/>
      <c r="GOT24" s="262"/>
      <c r="GOU24" s="262"/>
      <c r="GOV24" s="262"/>
      <c r="GOW24" s="262"/>
      <c r="GOX24" s="262"/>
      <c r="GOY24" s="262"/>
      <c r="GOZ24" s="262"/>
      <c r="GPA24" s="262"/>
      <c r="GPB24" s="262"/>
      <c r="GPC24" s="262"/>
      <c r="GPD24" s="262"/>
      <c r="GPE24" s="262"/>
      <c r="GPF24" s="262"/>
      <c r="GPG24" s="262"/>
      <c r="GPH24" s="262"/>
      <c r="GPI24" s="262"/>
      <c r="GPJ24" s="262"/>
      <c r="GPK24" s="262"/>
      <c r="GPL24" s="262"/>
      <c r="GPM24" s="262"/>
      <c r="GPN24" s="262"/>
      <c r="GPO24" s="262"/>
      <c r="GPP24" s="262"/>
      <c r="GPQ24" s="262"/>
      <c r="GPR24" s="262"/>
      <c r="GPS24" s="262"/>
      <c r="GPT24" s="262"/>
      <c r="GPU24" s="262"/>
      <c r="GPV24" s="262"/>
      <c r="GPW24" s="262"/>
      <c r="GPX24" s="262"/>
      <c r="GPY24" s="262"/>
      <c r="GPZ24" s="262"/>
      <c r="GQA24" s="262"/>
      <c r="GQB24" s="262"/>
      <c r="GQC24" s="262"/>
      <c r="GQD24" s="262"/>
      <c r="GQE24" s="262"/>
      <c r="GQF24" s="262"/>
      <c r="GQG24" s="262"/>
      <c r="GQH24" s="262"/>
      <c r="GQI24" s="262"/>
      <c r="GQJ24" s="262"/>
      <c r="GQK24" s="262"/>
      <c r="GQL24" s="262"/>
      <c r="GQM24" s="262"/>
      <c r="GQN24" s="262"/>
      <c r="GQO24" s="262"/>
      <c r="GQP24" s="262"/>
      <c r="GQQ24" s="262"/>
      <c r="GQR24" s="262"/>
      <c r="GQS24" s="262"/>
      <c r="GQT24" s="262"/>
      <c r="GQU24" s="262"/>
      <c r="GQV24" s="262"/>
      <c r="GQW24" s="262"/>
      <c r="GQX24" s="262"/>
      <c r="GQY24" s="262"/>
      <c r="GQZ24" s="262"/>
      <c r="GRA24" s="262"/>
      <c r="GRB24" s="262"/>
      <c r="GRC24" s="262"/>
      <c r="GRD24" s="262"/>
      <c r="GRE24" s="262"/>
      <c r="GRF24" s="262"/>
      <c r="GRG24" s="262"/>
      <c r="GRH24" s="262"/>
      <c r="GRI24" s="262"/>
      <c r="GRJ24" s="262"/>
      <c r="GRK24" s="262"/>
      <c r="GRL24" s="262"/>
      <c r="GRM24" s="262"/>
      <c r="GRN24" s="262"/>
      <c r="GRO24" s="262"/>
      <c r="GRP24" s="262"/>
      <c r="GRQ24" s="262"/>
      <c r="GRR24" s="262"/>
      <c r="GRS24" s="262"/>
      <c r="GRT24" s="262"/>
      <c r="GRU24" s="262"/>
      <c r="GRV24" s="262"/>
      <c r="GRW24" s="262"/>
      <c r="GRX24" s="262"/>
      <c r="GRY24" s="262"/>
      <c r="GRZ24" s="262"/>
      <c r="GSA24" s="262"/>
      <c r="GSB24" s="262"/>
      <c r="GSC24" s="262"/>
      <c r="GSD24" s="262"/>
      <c r="GSE24" s="262"/>
      <c r="GSF24" s="262"/>
      <c r="GSG24" s="262"/>
      <c r="GSH24" s="262"/>
      <c r="GSI24" s="262"/>
      <c r="GSJ24" s="262"/>
      <c r="GSK24" s="262"/>
      <c r="GSL24" s="262"/>
      <c r="GSM24" s="262"/>
      <c r="GSN24" s="262"/>
      <c r="GSO24" s="262"/>
      <c r="GSP24" s="262"/>
      <c r="GSQ24" s="262"/>
      <c r="GSR24" s="262"/>
      <c r="GSS24" s="262"/>
      <c r="GST24" s="262"/>
      <c r="GSU24" s="262"/>
      <c r="GSV24" s="262"/>
      <c r="GSW24" s="262"/>
      <c r="GSX24" s="262"/>
      <c r="GSY24" s="262"/>
      <c r="GSZ24" s="262"/>
      <c r="GTA24" s="262"/>
      <c r="GTB24" s="262"/>
      <c r="GTC24" s="262"/>
      <c r="GTD24" s="262"/>
      <c r="GTE24" s="262"/>
      <c r="GTF24" s="262"/>
      <c r="GTG24" s="262"/>
      <c r="GTH24" s="262"/>
      <c r="GTI24" s="262"/>
      <c r="GTJ24" s="262"/>
      <c r="GTK24" s="262"/>
      <c r="GTL24" s="262"/>
      <c r="GTM24" s="262"/>
      <c r="GTN24" s="262"/>
      <c r="GTO24" s="262"/>
      <c r="GTP24" s="262"/>
      <c r="GTQ24" s="262"/>
      <c r="GTR24" s="262"/>
      <c r="GTS24" s="262"/>
      <c r="GTT24" s="262"/>
      <c r="GTU24" s="262"/>
      <c r="GTV24" s="262"/>
      <c r="GTW24" s="262"/>
      <c r="GTX24" s="262"/>
      <c r="GTY24" s="262"/>
      <c r="GTZ24" s="262"/>
      <c r="GUA24" s="262"/>
      <c r="GUB24" s="262"/>
      <c r="GUC24" s="262"/>
      <c r="GUD24" s="262"/>
      <c r="GUE24" s="262"/>
      <c r="GUF24" s="262"/>
      <c r="GUG24" s="262"/>
      <c r="GUH24" s="262"/>
      <c r="GUI24" s="262"/>
      <c r="GUJ24" s="262"/>
      <c r="GUK24" s="262"/>
      <c r="GUL24" s="262"/>
      <c r="GUM24" s="262"/>
      <c r="GUN24" s="262"/>
      <c r="GUO24" s="262"/>
      <c r="GUP24" s="262"/>
      <c r="GUQ24" s="262"/>
      <c r="GUR24" s="262"/>
      <c r="GUS24" s="262"/>
      <c r="GUT24" s="262"/>
      <c r="GUU24" s="262"/>
      <c r="GUV24" s="262"/>
      <c r="GUW24" s="262"/>
      <c r="GUX24" s="262"/>
      <c r="GUY24" s="262"/>
      <c r="GUZ24" s="262"/>
      <c r="GVA24" s="262"/>
      <c r="GVB24" s="262"/>
      <c r="GVC24" s="262"/>
      <c r="GVD24" s="262"/>
      <c r="GVE24" s="262"/>
      <c r="GVF24" s="262"/>
      <c r="GVG24" s="262"/>
      <c r="GVH24" s="262"/>
      <c r="GVI24" s="262"/>
      <c r="GVJ24" s="262"/>
      <c r="GVK24" s="262"/>
      <c r="GVL24" s="262"/>
      <c r="GVM24" s="262"/>
      <c r="GVN24" s="262"/>
      <c r="GVO24" s="262"/>
      <c r="GVP24" s="262"/>
      <c r="GVQ24" s="262"/>
      <c r="GVR24" s="262"/>
      <c r="GVS24" s="262"/>
      <c r="GVT24" s="262"/>
      <c r="GVU24" s="262"/>
      <c r="GVV24" s="262"/>
      <c r="GVW24" s="262"/>
      <c r="GVX24" s="262"/>
      <c r="GVY24" s="262"/>
      <c r="GVZ24" s="262"/>
      <c r="GWA24" s="262"/>
      <c r="GWB24" s="262"/>
      <c r="GWC24" s="262"/>
      <c r="GWD24" s="262"/>
      <c r="GWE24" s="262"/>
      <c r="GWF24" s="262"/>
      <c r="GWG24" s="262"/>
      <c r="GWH24" s="262"/>
      <c r="GWI24" s="262"/>
      <c r="GWJ24" s="262"/>
      <c r="GWK24" s="262"/>
      <c r="GWL24" s="262"/>
      <c r="GWM24" s="262"/>
      <c r="GWN24" s="262"/>
      <c r="GWO24" s="262"/>
      <c r="GWP24" s="262"/>
      <c r="GWQ24" s="262"/>
      <c r="GWR24" s="262"/>
      <c r="GWS24" s="262"/>
      <c r="GWT24" s="262"/>
      <c r="GWU24" s="262"/>
      <c r="GWV24" s="262"/>
      <c r="GWW24" s="262"/>
      <c r="GWX24" s="262"/>
      <c r="GWY24" s="262"/>
      <c r="GWZ24" s="262"/>
      <c r="GXA24" s="262"/>
      <c r="GXB24" s="262"/>
      <c r="GXC24" s="262"/>
      <c r="GXD24" s="262"/>
      <c r="GXE24" s="262"/>
      <c r="GXF24" s="262"/>
      <c r="GXG24" s="262"/>
      <c r="GXH24" s="262"/>
      <c r="GXI24" s="262"/>
      <c r="GXJ24" s="262"/>
      <c r="GXK24" s="262"/>
      <c r="GXL24" s="262"/>
      <c r="GXM24" s="262"/>
      <c r="GXN24" s="262"/>
      <c r="GXO24" s="262"/>
      <c r="GXP24" s="262"/>
      <c r="GXQ24" s="262"/>
      <c r="GXR24" s="262"/>
      <c r="GXS24" s="262"/>
      <c r="GXT24" s="262"/>
      <c r="GXU24" s="262"/>
      <c r="GXV24" s="262"/>
      <c r="GXW24" s="262"/>
      <c r="GXX24" s="262"/>
      <c r="GXY24" s="262"/>
      <c r="GXZ24" s="262"/>
      <c r="GYA24" s="262"/>
      <c r="GYB24" s="262"/>
      <c r="GYC24" s="262"/>
      <c r="GYD24" s="262"/>
      <c r="GYE24" s="262"/>
      <c r="GYF24" s="262"/>
      <c r="GYG24" s="262"/>
      <c r="GYH24" s="262"/>
      <c r="GYI24" s="262"/>
      <c r="GYJ24" s="262"/>
      <c r="GYK24" s="262"/>
      <c r="GYL24" s="262"/>
      <c r="GYM24" s="262"/>
      <c r="GYN24" s="262"/>
      <c r="GYO24" s="262"/>
      <c r="GYP24" s="262"/>
      <c r="GYQ24" s="262"/>
      <c r="GYR24" s="262"/>
      <c r="GYS24" s="262"/>
      <c r="GYT24" s="262"/>
      <c r="GYU24" s="262"/>
      <c r="GYV24" s="262"/>
      <c r="GYW24" s="262"/>
      <c r="GYX24" s="262"/>
      <c r="GYY24" s="262"/>
      <c r="GYZ24" s="262"/>
      <c r="GZA24" s="262"/>
      <c r="GZB24" s="262"/>
      <c r="GZC24" s="262"/>
      <c r="GZD24" s="262"/>
      <c r="GZE24" s="262"/>
      <c r="GZF24" s="262"/>
      <c r="GZG24" s="262"/>
      <c r="GZH24" s="262"/>
      <c r="GZI24" s="262"/>
      <c r="GZJ24" s="262"/>
      <c r="GZK24" s="262"/>
      <c r="GZL24" s="262"/>
      <c r="GZM24" s="262"/>
      <c r="GZN24" s="262"/>
      <c r="GZO24" s="262"/>
      <c r="GZP24" s="262"/>
      <c r="GZQ24" s="262"/>
      <c r="GZR24" s="262"/>
      <c r="GZS24" s="262"/>
      <c r="GZT24" s="262"/>
      <c r="GZU24" s="262"/>
      <c r="GZV24" s="262"/>
      <c r="GZW24" s="262"/>
      <c r="GZX24" s="262"/>
      <c r="GZY24" s="262"/>
      <c r="GZZ24" s="262"/>
      <c r="HAA24" s="262"/>
      <c r="HAB24" s="262"/>
      <c r="HAC24" s="262"/>
      <c r="HAD24" s="262"/>
      <c r="HAE24" s="262"/>
      <c r="HAF24" s="262"/>
      <c r="HAG24" s="262"/>
      <c r="HAH24" s="262"/>
      <c r="HAI24" s="262"/>
      <c r="HAJ24" s="262"/>
      <c r="HAK24" s="262"/>
      <c r="HAL24" s="262"/>
      <c r="HAM24" s="262"/>
      <c r="HAN24" s="262"/>
      <c r="HAO24" s="262"/>
      <c r="HAP24" s="262"/>
      <c r="HAQ24" s="262"/>
      <c r="HAR24" s="262"/>
      <c r="HAS24" s="262"/>
      <c r="HAT24" s="262"/>
      <c r="HAU24" s="262"/>
      <c r="HAV24" s="262"/>
      <c r="HAW24" s="262"/>
      <c r="HAX24" s="262"/>
      <c r="HAY24" s="262"/>
      <c r="HAZ24" s="262"/>
      <c r="HBA24" s="262"/>
      <c r="HBB24" s="262"/>
      <c r="HBC24" s="262"/>
      <c r="HBD24" s="262"/>
      <c r="HBE24" s="262"/>
      <c r="HBF24" s="262"/>
      <c r="HBG24" s="262"/>
      <c r="HBH24" s="262"/>
      <c r="HBI24" s="262"/>
      <c r="HBJ24" s="262"/>
      <c r="HBK24" s="262"/>
      <c r="HBL24" s="262"/>
      <c r="HBM24" s="262"/>
      <c r="HBN24" s="262"/>
      <c r="HBO24" s="262"/>
      <c r="HBP24" s="262"/>
      <c r="HBQ24" s="262"/>
      <c r="HBR24" s="262"/>
      <c r="HBS24" s="262"/>
      <c r="HBT24" s="262"/>
      <c r="HBU24" s="262"/>
      <c r="HBV24" s="262"/>
      <c r="HBW24" s="262"/>
      <c r="HBX24" s="262"/>
      <c r="HBY24" s="262"/>
      <c r="HBZ24" s="262"/>
      <c r="HCA24" s="262"/>
      <c r="HCB24" s="262"/>
      <c r="HCC24" s="262"/>
      <c r="HCD24" s="262"/>
      <c r="HCE24" s="262"/>
      <c r="HCF24" s="262"/>
      <c r="HCG24" s="262"/>
      <c r="HCH24" s="262"/>
      <c r="HCI24" s="262"/>
      <c r="HCJ24" s="262"/>
      <c r="HCK24" s="262"/>
      <c r="HCL24" s="262"/>
      <c r="HCM24" s="262"/>
      <c r="HCN24" s="262"/>
      <c r="HCO24" s="262"/>
      <c r="HCP24" s="262"/>
      <c r="HCQ24" s="262"/>
      <c r="HCR24" s="262"/>
      <c r="HCS24" s="262"/>
      <c r="HCT24" s="262"/>
      <c r="HCU24" s="262"/>
      <c r="HCV24" s="262"/>
      <c r="HCW24" s="262"/>
      <c r="HCX24" s="262"/>
      <c r="HCY24" s="262"/>
      <c r="HCZ24" s="262"/>
      <c r="HDA24" s="262"/>
      <c r="HDB24" s="262"/>
      <c r="HDC24" s="262"/>
      <c r="HDD24" s="262"/>
      <c r="HDE24" s="262"/>
      <c r="HDF24" s="262"/>
      <c r="HDG24" s="262"/>
      <c r="HDH24" s="262"/>
      <c r="HDI24" s="262"/>
      <c r="HDJ24" s="262"/>
      <c r="HDK24" s="262"/>
      <c r="HDL24" s="262"/>
      <c r="HDM24" s="262"/>
      <c r="HDN24" s="262"/>
      <c r="HDO24" s="262"/>
      <c r="HDP24" s="262"/>
      <c r="HDQ24" s="262"/>
      <c r="HDR24" s="262"/>
      <c r="HDS24" s="262"/>
      <c r="HDT24" s="262"/>
      <c r="HDU24" s="262"/>
      <c r="HDV24" s="262"/>
      <c r="HDW24" s="262"/>
      <c r="HDX24" s="262"/>
      <c r="HDY24" s="262"/>
      <c r="HDZ24" s="262"/>
      <c r="HEA24" s="262"/>
      <c r="HEB24" s="262"/>
      <c r="HEC24" s="262"/>
      <c r="HED24" s="262"/>
      <c r="HEE24" s="262"/>
      <c r="HEF24" s="262"/>
      <c r="HEG24" s="262"/>
      <c r="HEH24" s="262"/>
      <c r="HEI24" s="262"/>
      <c r="HEJ24" s="262"/>
      <c r="HEK24" s="262"/>
      <c r="HEL24" s="262"/>
      <c r="HEM24" s="262"/>
      <c r="HEN24" s="262"/>
      <c r="HEO24" s="262"/>
      <c r="HEP24" s="262"/>
      <c r="HEQ24" s="262"/>
      <c r="HER24" s="262"/>
      <c r="HES24" s="262"/>
      <c r="HET24" s="262"/>
      <c r="HEU24" s="262"/>
      <c r="HEV24" s="262"/>
      <c r="HEW24" s="262"/>
      <c r="HEX24" s="262"/>
      <c r="HEY24" s="262"/>
      <c r="HEZ24" s="262"/>
      <c r="HFA24" s="262"/>
      <c r="HFB24" s="262"/>
      <c r="HFC24" s="262"/>
      <c r="HFD24" s="262"/>
      <c r="HFE24" s="262"/>
      <c r="HFF24" s="262"/>
      <c r="HFG24" s="262"/>
      <c r="HFH24" s="262"/>
      <c r="HFI24" s="262"/>
      <c r="HFJ24" s="262"/>
      <c r="HFK24" s="262"/>
      <c r="HFL24" s="262"/>
      <c r="HFM24" s="262"/>
      <c r="HFN24" s="262"/>
      <c r="HFO24" s="262"/>
      <c r="HFP24" s="262"/>
      <c r="HFQ24" s="262"/>
      <c r="HFR24" s="262"/>
      <c r="HFS24" s="262"/>
      <c r="HFT24" s="262"/>
      <c r="HFU24" s="262"/>
      <c r="HFV24" s="262"/>
      <c r="HFW24" s="262"/>
      <c r="HFX24" s="262"/>
      <c r="HFY24" s="262"/>
      <c r="HFZ24" s="262"/>
      <c r="HGA24" s="262"/>
      <c r="HGB24" s="262"/>
      <c r="HGC24" s="262"/>
      <c r="HGD24" s="262"/>
      <c r="HGE24" s="262"/>
      <c r="HGF24" s="262"/>
      <c r="HGG24" s="262"/>
      <c r="HGH24" s="262"/>
      <c r="HGI24" s="262"/>
      <c r="HGJ24" s="262"/>
      <c r="HGK24" s="262"/>
      <c r="HGL24" s="262"/>
      <c r="HGM24" s="262"/>
      <c r="HGN24" s="262"/>
      <c r="HGO24" s="262"/>
      <c r="HGP24" s="262"/>
      <c r="HGQ24" s="262"/>
      <c r="HGR24" s="262"/>
      <c r="HGS24" s="262"/>
      <c r="HGT24" s="262"/>
      <c r="HGU24" s="262"/>
      <c r="HGV24" s="262"/>
      <c r="HGW24" s="262"/>
      <c r="HGX24" s="262"/>
      <c r="HGY24" s="262"/>
      <c r="HGZ24" s="262"/>
      <c r="HHA24" s="262"/>
      <c r="HHB24" s="262"/>
      <c r="HHC24" s="262"/>
      <c r="HHD24" s="262"/>
      <c r="HHE24" s="262"/>
      <c r="HHF24" s="262"/>
      <c r="HHG24" s="262"/>
      <c r="HHH24" s="262"/>
      <c r="HHI24" s="262"/>
      <c r="HHJ24" s="262"/>
      <c r="HHK24" s="262"/>
      <c r="HHL24" s="262"/>
      <c r="HHM24" s="262"/>
      <c r="HHN24" s="262"/>
      <c r="HHO24" s="262"/>
      <c r="HHP24" s="262"/>
      <c r="HHQ24" s="262"/>
      <c r="HHR24" s="262"/>
      <c r="HHS24" s="262"/>
      <c r="HHT24" s="262"/>
      <c r="HHU24" s="262"/>
      <c r="HHV24" s="262"/>
      <c r="HHW24" s="262"/>
      <c r="HHX24" s="262"/>
      <c r="HHY24" s="262"/>
      <c r="HHZ24" s="262"/>
      <c r="HIA24" s="262"/>
      <c r="HIB24" s="262"/>
      <c r="HIC24" s="262"/>
      <c r="HID24" s="262"/>
      <c r="HIE24" s="262"/>
      <c r="HIF24" s="262"/>
      <c r="HIG24" s="262"/>
      <c r="HIH24" s="262"/>
      <c r="HII24" s="262"/>
      <c r="HIJ24" s="262"/>
      <c r="HIK24" s="262"/>
      <c r="HIL24" s="262"/>
      <c r="HIM24" s="262"/>
      <c r="HIN24" s="262"/>
      <c r="HIO24" s="262"/>
      <c r="HIP24" s="262"/>
      <c r="HIQ24" s="262"/>
      <c r="HIR24" s="262"/>
      <c r="HIS24" s="262"/>
      <c r="HIT24" s="262"/>
      <c r="HIU24" s="262"/>
      <c r="HIV24" s="262"/>
      <c r="HIW24" s="262"/>
      <c r="HIX24" s="262"/>
      <c r="HIY24" s="262"/>
      <c r="HIZ24" s="262"/>
      <c r="HJA24" s="262"/>
      <c r="HJB24" s="262"/>
      <c r="HJC24" s="262"/>
      <c r="HJD24" s="262"/>
      <c r="HJE24" s="262"/>
      <c r="HJF24" s="262"/>
      <c r="HJG24" s="262"/>
      <c r="HJH24" s="262"/>
      <c r="HJI24" s="262"/>
      <c r="HJJ24" s="262"/>
      <c r="HJK24" s="262"/>
      <c r="HJL24" s="262"/>
      <c r="HJM24" s="262"/>
      <c r="HJN24" s="262"/>
      <c r="HJO24" s="262"/>
      <c r="HJP24" s="262"/>
      <c r="HJQ24" s="262"/>
      <c r="HJR24" s="262"/>
      <c r="HJS24" s="262"/>
      <c r="HJT24" s="262"/>
      <c r="HJU24" s="262"/>
      <c r="HJV24" s="262"/>
      <c r="HJW24" s="262"/>
      <c r="HJX24" s="262"/>
      <c r="HJY24" s="262"/>
      <c r="HJZ24" s="262"/>
      <c r="HKA24" s="262"/>
      <c r="HKB24" s="262"/>
      <c r="HKC24" s="262"/>
      <c r="HKD24" s="262"/>
      <c r="HKE24" s="262"/>
      <c r="HKF24" s="262"/>
      <c r="HKG24" s="262"/>
      <c r="HKH24" s="262"/>
      <c r="HKI24" s="262"/>
      <c r="HKJ24" s="262"/>
      <c r="HKK24" s="262"/>
      <c r="HKL24" s="262"/>
      <c r="HKM24" s="262"/>
      <c r="HKN24" s="262"/>
      <c r="HKO24" s="262"/>
      <c r="HKP24" s="262"/>
      <c r="HKQ24" s="262"/>
      <c r="HKR24" s="262"/>
      <c r="HKS24" s="262"/>
      <c r="HKT24" s="262"/>
      <c r="HKU24" s="262"/>
      <c r="HKV24" s="262"/>
      <c r="HKW24" s="262"/>
      <c r="HKX24" s="262"/>
      <c r="HKY24" s="262"/>
      <c r="HKZ24" s="262"/>
      <c r="HLA24" s="262"/>
      <c r="HLB24" s="262"/>
      <c r="HLC24" s="262"/>
      <c r="HLD24" s="262"/>
      <c r="HLE24" s="262"/>
      <c r="HLF24" s="262"/>
      <c r="HLG24" s="262"/>
      <c r="HLH24" s="262"/>
      <c r="HLI24" s="262"/>
      <c r="HLJ24" s="262"/>
      <c r="HLK24" s="262"/>
      <c r="HLL24" s="262"/>
      <c r="HLM24" s="262"/>
      <c r="HLN24" s="262"/>
      <c r="HLO24" s="262"/>
      <c r="HLP24" s="262"/>
      <c r="HLQ24" s="262"/>
      <c r="HLR24" s="262"/>
      <c r="HLS24" s="262"/>
      <c r="HLT24" s="262"/>
      <c r="HLU24" s="262"/>
      <c r="HLV24" s="262"/>
      <c r="HLW24" s="262"/>
      <c r="HLX24" s="262"/>
      <c r="HLY24" s="262"/>
      <c r="HLZ24" s="262"/>
      <c r="HMA24" s="262"/>
      <c r="HMB24" s="262"/>
      <c r="HMC24" s="262"/>
      <c r="HMD24" s="262"/>
      <c r="HME24" s="262"/>
      <c r="HMF24" s="262"/>
      <c r="HMG24" s="262"/>
      <c r="HMH24" s="262"/>
      <c r="HMI24" s="262"/>
      <c r="HMJ24" s="262"/>
      <c r="HMK24" s="262"/>
      <c r="HML24" s="262"/>
      <c r="HMM24" s="262"/>
      <c r="HMN24" s="262"/>
      <c r="HMO24" s="262"/>
      <c r="HMP24" s="262"/>
      <c r="HMQ24" s="262"/>
      <c r="HMR24" s="262"/>
      <c r="HMS24" s="262"/>
      <c r="HMT24" s="262"/>
      <c r="HMU24" s="262"/>
      <c r="HMV24" s="262"/>
      <c r="HMW24" s="262"/>
      <c r="HMX24" s="262"/>
      <c r="HMY24" s="262"/>
      <c r="HMZ24" s="262"/>
      <c r="HNA24" s="262"/>
      <c r="HNB24" s="262"/>
      <c r="HNC24" s="262"/>
      <c r="HND24" s="262"/>
      <c r="HNE24" s="262"/>
      <c r="HNF24" s="262"/>
      <c r="HNG24" s="262"/>
      <c r="HNH24" s="262"/>
      <c r="HNI24" s="262"/>
      <c r="HNJ24" s="262"/>
      <c r="HNK24" s="262"/>
      <c r="HNL24" s="262"/>
      <c r="HNM24" s="262"/>
      <c r="HNN24" s="262"/>
      <c r="HNO24" s="262"/>
      <c r="HNP24" s="262"/>
      <c r="HNQ24" s="262"/>
      <c r="HNR24" s="262"/>
      <c r="HNS24" s="262"/>
      <c r="HNT24" s="262"/>
      <c r="HNU24" s="262"/>
      <c r="HNV24" s="262"/>
      <c r="HNW24" s="262"/>
      <c r="HNX24" s="262"/>
      <c r="HNY24" s="262"/>
      <c r="HNZ24" s="262"/>
      <c r="HOA24" s="262"/>
      <c r="HOB24" s="262"/>
      <c r="HOC24" s="262"/>
      <c r="HOD24" s="262"/>
      <c r="HOE24" s="262"/>
      <c r="HOF24" s="262"/>
      <c r="HOG24" s="262"/>
      <c r="HOH24" s="262"/>
      <c r="HOI24" s="262"/>
      <c r="HOJ24" s="262"/>
      <c r="HOK24" s="262"/>
      <c r="HOL24" s="262"/>
      <c r="HOM24" s="262"/>
      <c r="HON24" s="262"/>
      <c r="HOO24" s="262"/>
      <c r="HOP24" s="262"/>
      <c r="HOQ24" s="262"/>
      <c r="HOR24" s="262"/>
      <c r="HOS24" s="262"/>
      <c r="HOT24" s="262"/>
      <c r="HOU24" s="262"/>
      <c r="HOV24" s="262"/>
      <c r="HOW24" s="262"/>
      <c r="HOX24" s="262"/>
      <c r="HOY24" s="262"/>
      <c r="HOZ24" s="262"/>
      <c r="HPA24" s="262"/>
      <c r="HPB24" s="262"/>
      <c r="HPC24" s="262"/>
      <c r="HPD24" s="262"/>
      <c r="HPE24" s="262"/>
      <c r="HPF24" s="262"/>
      <c r="HPG24" s="262"/>
      <c r="HPH24" s="262"/>
      <c r="HPI24" s="262"/>
      <c r="HPJ24" s="262"/>
      <c r="HPK24" s="262"/>
      <c r="HPL24" s="262"/>
      <c r="HPM24" s="262"/>
      <c r="HPN24" s="262"/>
      <c r="HPO24" s="262"/>
      <c r="HPP24" s="262"/>
      <c r="HPQ24" s="262"/>
      <c r="HPR24" s="262"/>
      <c r="HPS24" s="262"/>
      <c r="HPT24" s="262"/>
      <c r="HPU24" s="262"/>
      <c r="HPV24" s="262"/>
      <c r="HPW24" s="262"/>
      <c r="HPX24" s="262"/>
      <c r="HPY24" s="262"/>
      <c r="HPZ24" s="262"/>
      <c r="HQA24" s="262"/>
      <c r="HQB24" s="262"/>
      <c r="HQC24" s="262"/>
      <c r="HQD24" s="262"/>
      <c r="HQE24" s="262"/>
      <c r="HQF24" s="262"/>
      <c r="HQG24" s="262"/>
      <c r="HQH24" s="262"/>
      <c r="HQI24" s="262"/>
      <c r="HQJ24" s="262"/>
      <c r="HQK24" s="262"/>
      <c r="HQL24" s="262"/>
      <c r="HQM24" s="262"/>
      <c r="HQN24" s="262"/>
      <c r="HQO24" s="262"/>
      <c r="HQP24" s="262"/>
      <c r="HQQ24" s="262"/>
      <c r="HQR24" s="262"/>
      <c r="HQS24" s="262"/>
      <c r="HQT24" s="262"/>
      <c r="HQU24" s="262"/>
      <c r="HQV24" s="262"/>
      <c r="HQW24" s="262"/>
      <c r="HQX24" s="262"/>
      <c r="HQY24" s="262"/>
      <c r="HQZ24" s="262"/>
      <c r="HRA24" s="262"/>
      <c r="HRB24" s="262"/>
      <c r="HRC24" s="262"/>
      <c r="HRD24" s="262"/>
      <c r="HRE24" s="262"/>
      <c r="HRF24" s="262"/>
      <c r="HRG24" s="262"/>
      <c r="HRH24" s="262"/>
      <c r="HRI24" s="262"/>
      <c r="HRJ24" s="262"/>
      <c r="HRK24" s="262"/>
      <c r="HRL24" s="262"/>
      <c r="HRM24" s="262"/>
      <c r="HRN24" s="262"/>
      <c r="HRO24" s="262"/>
      <c r="HRP24" s="262"/>
      <c r="HRQ24" s="262"/>
      <c r="HRR24" s="262"/>
      <c r="HRS24" s="262"/>
      <c r="HRT24" s="262"/>
      <c r="HRU24" s="262"/>
      <c r="HRV24" s="262"/>
      <c r="HRW24" s="262"/>
      <c r="HRX24" s="262"/>
      <c r="HRY24" s="262"/>
      <c r="HRZ24" s="262"/>
      <c r="HSA24" s="262"/>
      <c r="HSB24" s="262"/>
      <c r="HSC24" s="262"/>
      <c r="HSD24" s="262"/>
      <c r="HSE24" s="262"/>
      <c r="HSF24" s="262"/>
      <c r="HSG24" s="262"/>
      <c r="HSH24" s="262"/>
      <c r="HSI24" s="262"/>
      <c r="HSJ24" s="262"/>
      <c r="HSK24" s="262"/>
      <c r="HSL24" s="262"/>
      <c r="HSM24" s="262"/>
      <c r="HSN24" s="262"/>
      <c r="HSO24" s="262"/>
      <c r="HSP24" s="262"/>
      <c r="HSQ24" s="262"/>
      <c r="HSR24" s="262"/>
      <c r="HSS24" s="262"/>
      <c r="HST24" s="262"/>
      <c r="HSU24" s="262"/>
      <c r="HSV24" s="262"/>
      <c r="HSW24" s="262"/>
      <c r="HSX24" s="262"/>
      <c r="HSY24" s="262"/>
      <c r="HSZ24" s="262"/>
      <c r="HTA24" s="262"/>
      <c r="HTB24" s="262"/>
      <c r="HTC24" s="262"/>
      <c r="HTD24" s="262"/>
      <c r="HTE24" s="262"/>
      <c r="HTF24" s="262"/>
      <c r="HTG24" s="262"/>
      <c r="HTH24" s="262"/>
      <c r="HTI24" s="262"/>
      <c r="HTJ24" s="262"/>
      <c r="HTK24" s="262"/>
      <c r="HTL24" s="262"/>
      <c r="HTM24" s="262"/>
      <c r="HTN24" s="262"/>
      <c r="HTO24" s="262"/>
      <c r="HTP24" s="262"/>
      <c r="HTQ24" s="262"/>
      <c r="HTR24" s="262"/>
      <c r="HTS24" s="262"/>
      <c r="HTT24" s="262"/>
      <c r="HTU24" s="262"/>
      <c r="HTV24" s="262"/>
      <c r="HTW24" s="262"/>
      <c r="HTX24" s="262"/>
      <c r="HTY24" s="262"/>
      <c r="HTZ24" s="262"/>
      <c r="HUA24" s="262"/>
      <c r="HUB24" s="262"/>
      <c r="HUC24" s="262"/>
      <c r="HUD24" s="262"/>
      <c r="HUE24" s="262"/>
      <c r="HUF24" s="262"/>
      <c r="HUG24" s="262"/>
      <c r="HUH24" s="262"/>
      <c r="HUI24" s="262"/>
      <c r="HUJ24" s="262"/>
      <c r="HUK24" s="262"/>
      <c r="HUL24" s="262"/>
      <c r="HUM24" s="262"/>
      <c r="HUN24" s="262"/>
      <c r="HUO24" s="262"/>
      <c r="HUP24" s="262"/>
      <c r="HUQ24" s="262"/>
      <c r="HUR24" s="262"/>
      <c r="HUS24" s="262"/>
      <c r="HUT24" s="262"/>
      <c r="HUU24" s="262"/>
      <c r="HUV24" s="262"/>
      <c r="HUW24" s="262"/>
      <c r="HUX24" s="262"/>
      <c r="HUY24" s="262"/>
      <c r="HUZ24" s="262"/>
      <c r="HVA24" s="262"/>
      <c r="HVB24" s="262"/>
      <c r="HVC24" s="262"/>
      <c r="HVD24" s="262"/>
      <c r="HVE24" s="262"/>
      <c r="HVF24" s="262"/>
      <c r="HVG24" s="262"/>
      <c r="HVH24" s="262"/>
      <c r="HVI24" s="262"/>
      <c r="HVJ24" s="262"/>
      <c r="HVK24" s="262"/>
      <c r="HVL24" s="262"/>
      <c r="HVM24" s="262"/>
      <c r="HVN24" s="262"/>
      <c r="HVO24" s="262"/>
      <c r="HVP24" s="262"/>
      <c r="HVQ24" s="262"/>
      <c r="HVR24" s="262"/>
      <c r="HVS24" s="262"/>
      <c r="HVT24" s="262"/>
      <c r="HVU24" s="262"/>
      <c r="HVV24" s="262"/>
      <c r="HVW24" s="262"/>
      <c r="HVX24" s="262"/>
      <c r="HVY24" s="262"/>
      <c r="HVZ24" s="262"/>
      <c r="HWA24" s="262"/>
      <c r="HWB24" s="262"/>
      <c r="HWC24" s="262"/>
      <c r="HWD24" s="262"/>
      <c r="HWE24" s="262"/>
      <c r="HWF24" s="262"/>
      <c r="HWG24" s="262"/>
      <c r="HWH24" s="262"/>
      <c r="HWI24" s="262"/>
      <c r="HWJ24" s="262"/>
      <c r="HWK24" s="262"/>
      <c r="HWL24" s="262"/>
      <c r="HWM24" s="262"/>
      <c r="HWN24" s="262"/>
      <c r="HWO24" s="262"/>
      <c r="HWP24" s="262"/>
      <c r="HWQ24" s="262"/>
      <c r="HWR24" s="262"/>
      <c r="HWS24" s="262"/>
      <c r="HWT24" s="262"/>
      <c r="HWU24" s="262"/>
      <c r="HWV24" s="262"/>
      <c r="HWW24" s="262"/>
      <c r="HWX24" s="262"/>
      <c r="HWY24" s="262"/>
      <c r="HWZ24" s="262"/>
      <c r="HXA24" s="262"/>
      <c r="HXB24" s="262"/>
      <c r="HXC24" s="262"/>
      <c r="HXD24" s="262"/>
      <c r="HXE24" s="262"/>
      <c r="HXF24" s="262"/>
      <c r="HXG24" s="262"/>
      <c r="HXH24" s="262"/>
      <c r="HXI24" s="262"/>
      <c r="HXJ24" s="262"/>
      <c r="HXK24" s="262"/>
      <c r="HXL24" s="262"/>
      <c r="HXM24" s="262"/>
      <c r="HXN24" s="262"/>
      <c r="HXO24" s="262"/>
      <c r="HXP24" s="262"/>
      <c r="HXQ24" s="262"/>
      <c r="HXR24" s="262"/>
      <c r="HXS24" s="262"/>
      <c r="HXT24" s="262"/>
      <c r="HXU24" s="262"/>
      <c r="HXV24" s="262"/>
      <c r="HXW24" s="262"/>
      <c r="HXX24" s="262"/>
      <c r="HXY24" s="262"/>
      <c r="HXZ24" s="262"/>
      <c r="HYA24" s="262"/>
      <c r="HYB24" s="262"/>
      <c r="HYC24" s="262"/>
      <c r="HYD24" s="262"/>
      <c r="HYE24" s="262"/>
      <c r="HYF24" s="262"/>
      <c r="HYG24" s="262"/>
      <c r="HYH24" s="262"/>
      <c r="HYI24" s="262"/>
      <c r="HYJ24" s="262"/>
      <c r="HYK24" s="262"/>
      <c r="HYL24" s="262"/>
      <c r="HYM24" s="262"/>
      <c r="HYN24" s="262"/>
      <c r="HYO24" s="262"/>
      <c r="HYP24" s="262"/>
      <c r="HYQ24" s="262"/>
      <c r="HYR24" s="262"/>
      <c r="HYS24" s="262"/>
      <c r="HYT24" s="262"/>
      <c r="HYU24" s="262"/>
      <c r="HYV24" s="262"/>
      <c r="HYW24" s="262"/>
      <c r="HYX24" s="262"/>
      <c r="HYY24" s="262"/>
      <c r="HYZ24" s="262"/>
      <c r="HZA24" s="262"/>
      <c r="HZB24" s="262"/>
      <c r="HZC24" s="262"/>
      <c r="HZD24" s="262"/>
      <c r="HZE24" s="262"/>
      <c r="HZF24" s="262"/>
      <c r="HZG24" s="262"/>
      <c r="HZH24" s="262"/>
      <c r="HZI24" s="262"/>
      <c r="HZJ24" s="262"/>
      <c r="HZK24" s="262"/>
      <c r="HZL24" s="262"/>
      <c r="HZM24" s="262"/>
      <c r="HZN24" s="262"/>
      <c r="HZO24" s="262"/>
      <c r="HZP24" s="262"/>
      <c r="HZQ24" s="262"/>
      <c r="HZR24" s="262"/>
      <c r="HZS24" s="262"/>
      <c r="HZT24" s="262"/>
      <c r="HZU24" s="262"/>
      <c r="HZV24" s="262"/>
      <c r="HZW24" s="262"/>
      <c r="HZX24" s="262"/>
      <c r="HZY24" s="262"/>
      <c r="HZZ24" s="262"/>
      <c r="IAA24" s="262"/>
      <c r="IAB24" s="262"/>
      <c r="IAC24" s="262"/>
      <c r="IAD24" s="262"/>
      <c r="IAE24" s="262"/>
      <c r="IAF24" s="262"/>
      <c r="IAG24" s="262"/>
      <c r="IAH24" s="262"/>
      <c r="IAI24" s="262"/>
      <c r="IAJ24" s="262"/>
      <c r="IAK24" s="262"/>
      <c r="IAL24" s="262"/>
      <c r="IAM24" s="262"/>
      <c r="IAN24" s="262"/>
      <c r="IAO24" s="262"/>
      <c r="IAP24" s="262"/>
      <c r="IAQ24" s="262"/>
      <c r="IAR24" s="262"/>
      <c r="IAS24" s="262"/>
      <c r="IAT24" s="262"/>
      <c r="IAU24" s="262"/>
      <c r="IAV24" s="262"/>
      <c r="IAW24" s="262"/>
      <c r="IAX24" s="262"/>
      <c r="IAY24" s="262"/>
      <c r="IAZ24" s="262"/>
      <c r="IBA24" s="262"/>
      <c r="IBB24" s="262"/>
      <c r="IBC24" s="262"/>
      <c r="IBD24" s="262"/>
      <c r="IBE24" s="262"/>
      <c r="IBF24" s="262"/>
      <c r="IBG24" s="262"/>
      <c r="IBH24" s="262"/>
      <c r="IBI24" s="262"/>
      <c r="IBJ24" s="262"/>
      <c r="IBK24" s="262"/>
      <c r="IBL24" s="262"/>
      <c r="IBM24" s="262"/>
      <c r="IBN24" s="262"/>
      <c r="IBO24" s="262"/>
      <c r="IBP24" s="262"/>
      <c r="IBQ24" s="262"/>
      <c r="IBR24" s="262"/>
      <c r="IBS24" s="262"/>
      <c r="IBT24" s="262"/>
      <c r="IBU24" s="262"/>
      <c r="IBV24" s="262"/>
      <c r="IBW24" s="262"/>
      <c r="IBX24" s="262"/>
      <c r="IBY24" s="262"/>
      <c r="IBZ24" s="262"/>
      <c r="ICA24" s="262"/>
      <c r="ICB24" s="262"/>
      <c r="ICC24" s="262"/>
      <c r="ICD24" s="262"/>
      <c r="ICE24" s="262"/>
      <c r="ICF24" s="262"/>
      <c r="ICG24" s="262"/>
      <c r="ICH24" s="262"/>
      <c r="ICI24" s="262"/>
      <c r="ICJ24" s="262"/>
      <c r="ICK24" s="262"/>
      <c r="ICL24" s="262"/>
      <c r="ICM24" s="262"/>
      <c r="ICN24" s="262"/>
      <c r="ICO24" s="262"/>
      <c r="ICP24" s="262"/>
      <c r="ICQ24" s="262"/>
      <c r="ICR24" s="262"/>
      <c r="ICS24" s="262"/>
      <c r="ICT24" s="262"/>
      <c r="ICU24" s="262"/>
      <c r="ICV24" s="262"/>
      <c r="ICW24" s="262"/>
      <c r="ICX24" s="262"/>
      <c r="ICY24" s="262"/>
      <c r="ICZ24" s="262"/>
      <c r="IDA24" s="262"/>
      <c r="IDB24" s="262"/>
      <c r="IDC24" s="262"/>
      <c r="IDD24" s="262"/>
      <c r="IDE24" s="262"/>
      <c r="IDF24" s="262"/>
      <c r="IDG24" s="262"/>
      <c r="IDH24" s="262"/>
      <c r="IDI24" s="262"/>
      <c r="IDJ24" s="262"/>
      <c r="IDK24" s="262"/>
      <c r="IDL24" s="262"/>
      <c r="IDM24" s="262"/>
      <c r="IDN24" s="262"/>
      <c r="IDO24" s="262"/>
      <c r="IDP24" s="262"/>
      <c r="IDQ24" s="262"/>
      <c r="IDR24" s="262"/>
      <c r="IDS24" s="262"/>
      <c r="IDT24" s="262"/>
      <c r="IDU24" s="262"/>
      <c r="IDV24" s="262"/>
      <c r="IDW24" s="262"/>
      <c r="IDX24" s="262"/>
      <c r="IDY24" s="262"/>
      <c r="IDZ24" s="262"/>
      <c r="IEA24" s="262"/>
      <c r="IEB24" s="262"/>
      <c r="IEC24" s="262"/>
      <c r="IED24" s="262"/>
      <c r="IEE24" s="262"/>
      <c r="IEF24" s="262"/>
      <c r="IEG24" s="262"/>
      <c r="IEH24" s="262"/>
      <c r="IEI24" s="262"/>
      <c r="IEJ24" s="262"/>
      <c r="IEK24" s="262"/>
      <c r="IEL24" s="262"/>
      <c r="IEM24" s="262"/>
      <c r="IEN24" s="262"/>
      <c r="IEO24" s="262"/>
      <c r="IEP24" s="262"/>
      <c r="IEQ24" s="262"/>
      <c r="IER24" s="262"/>
      <c r="IES24" s="262"/>
      <c r="IET24" s="262"/>
      <c r="IEU24" s="262"/>
      <c r="IEV24" s="262"/>
      <c r="IEW24" s="262"/>
      <c r="IEX24" s="262"/>
      <c r="IEY24" s="262"/>
      <c r="IEZ24" s="262"/>
      <c r="IFA24" s="262"/>
      <c r="IFB24" s="262"/>
      <c r="IFC24" s="262"/>
      <c r="IFD24" s="262"/>
      <c r="IFE24" s="262"/>
      <c r="IFF24" s="262"/>
      <c r="IFG24" s="262"/>
      <c r="IFH24" s="262"/>
      <c r="IFI24" s="262"/>
      <c r="IFJ24" s="262"/>
      <c r="IFK24" s="262"/>
      <c r="IFL24" s="262"/>
      <c r="IFM24" s="262"/>
      <c r="IFN24" s="262"/>
      <c r="IFO24" s="262"/>
      <c r="IFP24" s="262"/>
      <c r="IFQ24" s="262"/>
      <c r="IFR24" s="262"/>
      <c r="IFS24" s="262"/>
      <c r="IFT24" s="262"/>
      <c r="IFU24" s="262"/>
      <c r="IFV24" s="262"/>
      <c r="IFW24" s="262"/>
      <c r="IFX24" s="262"/>
      <c r="IFY24" s="262"/>
      <c r="IFZ24" s="262"/>
      <c r="IGA24" s="262"/>
      <c r="IGB24" s="262"/>
      <c r="IGC24" s="262"/>
      <c r="IGD24" s="262"/>
      <c r="IGE24" s="262"/>
      <c r="IGF24" s="262"/>
      <c r="IGG24" s="262"/>
      <c r="IGH24" s="262"/>
      <c r="IGI24" s="262"/>
      <c r="IGJ24" s="262"/>
      <c r="IGK24" s="262"/>
      <c r="IGL24" s="262"/>
      <c r="IGM24" s="262"/>
      <c r="IGN24" s="262"/>
      <c r="IGO24" s="262"/>
      <c r="IGP24" s="262"/>
      <c r="IGQ24" s="262"/>
      <c r="IGR24" s="262"/>
      <c r="IGS24" s="262"/>
      <c r="IGT24" s="262"/>
      <c r="IGU24" s="262"/>
      <c r="IGV24" s="262"/>
      <c r="IGW24" s="262"/>
      <c r="IGX24" s="262"/>
      <c r="IGY24" s="262"/>
      <c r="IGZ24" s="262"/>
      <c r="IHA24" s="262"/>
      <c r="IHB24" s="262"/>
      <c r="IHC24" s="262"/>
      <c r="IHD24" s="262"/>
      <c r="IHE24" s="262"/>
      <c r="IHF24" s="262"/>
      <c r="IHG24" s="262"/>
      <c r="IHH24" s="262"/>
      <c r="IHI24" s="262"/>
      <c r="IHJ24" s="262"/>
      <c r="IHK24" s="262"/>
      <c r="IHL24" s="262"/>
      <c r="IHM24" s="262"/>
      <c r="IHN24" s="262"/>
      <c r="IHO24" s="262"/>
      <c r="IHP24" s="262"/>
      <c r="IHQ24" s="262"/>
      <c r="IHR24" s="262"/>
      <c r="IHS24" s="262"/>
      <c r="IHT24" s="262"/>
      <c r="IHU24" s="262"/>
      <c r="IHV24" s="262"/>
      <c r="IHW24" s="262"/>
      <c r="IHX24" s="262"/>
      <c r="IHY24" s="262"/>
      <c r="IHZ24" s="262"/>
      <c r="IIA24" s="262"/>
      <c r="IIB24" s="262"/>
      <c r="IIC24" s="262"/>
      <c r="IID24" s="262"/>
      <c r="IIE24" s="262"/>
      <c r="IIF24" s="262"/>
      <c r="IIG24" s="262"/>
      <c r="IIH24" s="262"/>
      <c r="III24" s="262"/>
      <c r="IIJ24" s="262"/>
      <c r="IIK24" s="262"/>
      <c r="IIL24" s="262"/>
      <c r="IIM24" s="262"/>
      <c r="IIN24" s="262"/>
      <c r="IIO24" s="262"/>
      <c r="IIP24" s="262"/>
      <c r="IIQ24" s="262"/>
      <c r="IIR24" s="262"/>
      <c r="IIS24" s="262"/>
      <c r="IIT24" s="262"/>
      <c r="IIU24" s="262"/>
      <c r="IIV24" s="262"/>
      <c r="IIW24" s="262"/>
      <c r="IIX24" s="262"/>
      <c r="IIY24" s="262"/>
      <c r="IIZ24" s="262"/>
      <c r="IJA24" s="262"/>
      <c r="IJB24" s="262"/>
      <c r="IJC24" s="262"/>
      <c r="IJD24" s="262"/>
      <c r="IJE24" s="262"/>
      <c r="IJF24" s="262"/>
      <c r="IJG24" s="262"/>
      <c r="IJH24" s="262"/>
      <c r="IJI24" s="262"/>
      <c r="IJJ24" s="262"/>
      <c r="IJK24" s="262"/>
      <c r="IJL24" s="262"/>
      <c r="IJM24" s="262"/>
      <c r="IJN24" s="262"/>
      <c r="IJO24" s="262"/>
      <c r="IJP24" s="262"/>
      <c r="IJQ24" s="262"/>
      <c r="IJR24" s="262"/>
      <c r="IJS24" s="262"/>
      <c r="IJT24" s="262"/>
      <c r="IJU24" s="262"/>
      <c r="IJV24" s="262"/>
      <c r="IJW24" s="262"/>
      <c r="IJX24" s="262"/>
      <c r="IJY24" s="262"/>
      <c r="IJZ24" s="262"/>
      <c r="IKA24" s="262"/>
      <c r="IKB24" s="262"/>
      <c r="IKC24" s="262"/>
      <c r="IKD24" s="262"/>
      <c r="IKE24" s="262"/>
      <c r="IKF24" s="262"/>
      <c r="IKG24" s="262"/>
      <c r="IKH24" s="262"/>
      <c r="IKI24" s="262"/>
      <c r="IKJ24" s="262"/>
      <c r="IKK24" s="262"/>
      <c r="IKL24" s="262"/>
      <c r="IKM24" s="262"/>
      <c r="IKN24" s="262"/>
      <c r="IKO24" s="262"/>
      <c r="IKP24" s="262"/>
      <c r="IKQ24" s="262"/>
      <c r="IKR24" s="262"/>
      <c r="IKS24" s="262"/>
      <c r="IKT24" s="262"/>
      <c r="IKU24" s="262"/>
      <c r="IKV24" s="262"/>
      <c r="IKW24" s="262"/>
      <c r="IKX24" s="262"/>
      <c r="IKY24" s="262"/>
      <c r="IKZ24" s="262"/>
      <c r="ILA24" s="262"/>
      <c r="ILB24" s="262"/>
      <c r="ILC24" s="262"/>
      <c r="ILD24" s="262"/>
      <c r="ILE24" s="262"/>
      <c r="ILF24" s="262"/>
      <c r="ILG24" s="262"/>
      <c r="ILH24" s="262"/>
      <c r="ILI24" s="262"/>
      <c r="ILJ24" s="262"/>
      <c r="ILK24" s="262"/>
      <c r="ILL24" s="262"/>
      <c r="ILM24" s="262"/>
      <c r="ILN24" s="262"/>
      <c r="ILO24" s="262"/>
      <c r="ILP24" s="262"/>
      <c r="ILQ24" s="262"/>
      <c r="ILR24" s="262"/>
      <c r="ILS24" s="262"/>
      <c r="ILT24" s="262"/>
      <c r="ILU24" s="262"/>
      <c r="ILV24" s="262"/>
      <c r="ILW24" s="262"/>
      <c r="ILX24" s="262"/>
      <c r="ILY24" s="262"/>
      <c r="ILZ24" s="262"/>
      <c r="IMA24" s="262"/>
      <c r="IMB24" s="262"/>
      <c r="IMC24" s="262"/>
      <c r="IMD24" s="262"/>
      <c r="IME24" s="262"/>
      <c r="IMF24" s="262"/>
      <c r="IMG24" s="262"/>
      <c r="IMH24" s="262"/>
      <c r="IMI24" s="262"/>
      <c r="IMJ24" s="262"/>
      <c r="IMK24" s="262"/>
      <c r="IML24" s="262"/>
      <c r="IMM24" s="262"/>
      <c r="IMN24" s="262"/>
      <c r="IMO24" s="262"/>
      <c r="IMP24" s="262"/>
      <c r="IMQ24" s="262"/>
      <c r="IMR24" s="262"/>
      <c r="IMS24" s="262"/>
      <c r="IMT24" s="262"/>
      <c r="IMU24" s="262"/>
      <c r="IMV24" s="262"/>
      <c r="IMW24" s="262"/>
      <c r="IMX24" s="262"/>
      <c r="IMY24" s="262"/>
      <c r="IMZ24" s="262"/>
      <c r="INA24" s="262"/>
      <c r="INB24" s="262"/>
      <c r="INC24" s="262"/>
      <c r="IND24" s="262"/>
      <c r="INE24" s="262"/>
      <c r="INF24" s="262"/>
      <c r="ING24" s="262"/>
      <c r="INH24" s="262"/>
      <c r="INI24" s="262"/>
      <c r="INJ24" s="262"/>
      <c r="INK24" s="262"/>
      <c r="INL24" s="262"/>
      <c r="INM24" s="262"/>
      <c r="INN24" s="262"/>
      <c r="INO24" s="262"/>
      <c r="INP24" s="262"/>
      <c r="INQ24" s="262"/>
      <c r="INR24" s="262"/>
      <c r="INS24" s="262"/>
      <c r="INT24" s="262"/>
      <c r="INU24" s="262"/>
      <c r="INV24" s="262"/>
      <c r="INW24" s="262"/>
      <c r="INX24" s="262"/>
      <c r="INY24" s="262"/>
      <c r="INZ24" s="262"/>
      <c r="IOA24" s="262"/>
      <c r="IOB24" s="262"/>
      <c r="IOC24" s="262"/>
      <c r="IOD24" s="262"/>
      <c r="IOE24" s="262"/>
      <c r="IOF24" s="262"/>
      <c r="IOG24" s="262"/>
      <c r="IOH24" s="262"/>
      <c r="IOI24" s="262"/>
      <c r="IOJ24" s="262"/>
      <c r="IOK24" s="262"/>
      <c r="IOL24" s="262"/>
      <c r="IOM24" s="262"/>
      <c r="ION24" s="262"/>
      <c r="IOO24" s="262"/>
      <c r="IOP24" s="262"/>
      <c r="IOQ24" s="262"/>
      <c r="IOR24" s="262"/>
      <c r="IOS24" s="262"/>
      <c r="IOT24" s="262"/>
      <c r="IOU24" s="262"/>
      <c r="IOV24" s="262"/>
      <c r="IOW24" s="262"/>
      <c r="IOX24" s="262"/>
      <c r="IOY24" s="262"/>
      <c r="IOZ24" s="262"/>
      <c r="IPA24" s="262"/>
      <c r="IPB24" s="262"/>
      <c r="IPC24" s="262"/>
      <c r="IPD24" s="262"/>
      <c r="IPE24" s="262"/>
      <c r="IPF24" s="262"/>
      <c r="IPG24" s="262"/>
      <c r="IPH24" s="262"/>
      <c r="IPI24" s="262"/>
      <c r="IPJ24" s="262"/>
      <c r="IPK24" s="262"/>
      <c r="IPL24" s="262"/>
      <c r="IPM24" s="262"/>
      <c r="IPN24" s="262"/>
      <c r="IPO24" s="262"/>
      <c r="IPP24" s="262"/>
      <c r="IPQ24" s="262"/>
      <c r="IPR24" s="262"/>
      <c r="IPS24" s="262"/>
      <c r="IPT24" s="262"/>
      <c r="IPU24" s="262"/>
      <c r="IPV24" s="262"/>
      <c r="IPW24" s="262"/>
      <c r="IPX24" s="262"/>
      <c r="IPY24" s="262"/>
      <c r="IPZ24" s="262"/>
      <c r="IQA24" s="262"/>
      <c r="IQB24" s="262"/>
      <c r="IQC24" s="262"/>
      <c r="IQD24" s="262"/>
      <c r="IQE24" s="262"/>
      <c r="IQF24" s="262"/>
      <c r="IQG24" s="262"/>
      <c r="IQH24" s="262"/>
      <c r="IQI24" s="262"/>
      <c r="IQJ24" s="262"/>
      <c r="IQK24" s="262"/>
      <c r="IQL24" s="262"/>
      <c r="IQM24" s="262"/>
      <c r="IQN24" s="262"/>
      <c r="IQO24" s="262"/>
      <c r="IQP24" s="262"/>
      <c r="IQQ24" s="262"/>
      <c r="IQR24" s="262"/>
      <c r="IQS24" s="262"/>
      <c r="IQT24" s="262"/>
      <c r="IQU24" s="262"/>
      <c r="IQV24" s="262"/>
      <c r="IQW24" s="262"/>
      <c r="IQX24" s="262"/>
      <c r="IQY24" s="262"/>
      <c r="IQZ24" s="262"/>
      <c r="IRA24" s="262"/>
      <c r="IRB24" s="262"/>
      <c r="IRC24" s="262"/>
      <c r="IRD24" s="262"/>
      <c r="IRE24" s="262"/>
      <c r="IRF24" s="262"/>
      <c r="IRG24" s="262"/>
      <c r="IRH24" s="262"/>
      <c r="IRI24" s="262"/>
      <c r="IRJ24" s="262"/>
      <c r="IRK24" s="262"/>
      <c r="IRL24" s="262"/>
      <c r="IRM24" s="262"/>
      <c r="IRN24" s="262"/>
      <c r="IRO24" s="262"/>
      <c r="IRP24" s="262"/>
      <c r="IRQ24" s="262"/>
      <c r="IRR24" s="262"/>
      <c r="IRS24" s="262"/>
      <c r="IRT24" s="262"/>
      <c r="IRU24" s="262"/>
      <c r="IRV24" s="262"/>
      <c r="IRW24" s="262"/>
      <c r="IRX24" s="262"/>
      <c r="IRY24" s="262"/>
      <c r="IRZ24" s="262"/>
      <c r="ISA24" s="262"/>
      <c r="ISB24" s="262"/>
      <c r="ISC24" s="262"/>
      <c r="ISD24" s="262"/>
      <c r="ISE24" s="262"/>
      <c r="ISF24" s="262"/>
      <c r="ISG24" s="262"/>
      <c r="ISH24" s="262"/>
      <c r="ISI24" s="262"/>
      <c r="ISJ24" s="262"/>
      <c r="ISK24" s="262"/>
      <c r="ISL24" s="262"/>
      <c r="ISM24" s="262"/>
      <c r="ISN24" s="262"/>
      <c r="ISO24" s="262"/>
      <c r="ISP24" s="262"/>
      <c r="ISQ24" s="262"/>
      <c r="ISR24" s="262"/>
      <c r="ISS24" s="262"/>
      <c r="IST24" s="262"/>
      <c r="ISU24" s="262"/>
      <c r="ISV24" s="262"/>
      <c r="ISW24" s="262"/>
      <c r="ISX24" s="262"/>
      <c r="ISY24" s="262"/>
      <c r="ISZ24" s="262"/>
      <c r="ITA24" s="262"/>
      <c r="ITB24" s="262"/>
      <c r="ITC24" s="262"/>
      <c r="ITD24" s="262"/>
      <c r="ITE24" s="262"/>
      <c r="ITF24" s="262"/>
      <c r="ITG24" s="262"/>
      <c r="ITH24" s="262"/>
      <c r="ITI24" s="262"/>
      <c r="ITJ24" s="262"/>
      <c r="ITK24" s="262"/>
      <c r="ITL24" s="262"/>
      <c r="ITM24" s="262"/>
      <c r="ITN24" s="262"/>
      <c r="ITO24" s="262"/>
      <c r="ITP24" s="262"/>
      <c r="ITQ24" s="262"/>
      <c r="ITR24" s="262"/>
      <c r="ITS24" s="262"/>
      <c r="ITT24" s="262"/>
      <c r="ITU24" s="262"/>
      <c r="ITV24" s="262"/>
      <c r="ITW24" s="262"/>
      <c r="ITX24" s="262"/>
      <c r="ITY24" s="262"/>
      <c r="ITZ24" s="262"/>
      <c r="IUA24" s="262"/>
      <c r="IUB24" s="262"/>
      <c r="IUC24" s="262"/>
      <c r="IUD24" s="262"/>
      <c r="IUE24" s="262"/>
      <c r="IUF24" s="262"/>
      <c r="IUG24" s="262"/>
      <c r="IUH24" s="262"/>
      <c r="IUI24" s="262"/>
      <c r="IUJ24" s="262"/>
      <c r="IUK24" s="262"/>
      <c r="IUL24" s="262"/>
      <c r="IUM24" s="262"/>
      <c r="IUN24" s="262"/>
      <c r="IUO24" s="262"/>
      <c r="IUP24" s="262"/>
      <c r="IUQ24" s="262"/>
      <c r="IUR24" s="262"/>
      <c r="IUS24" s="262"/>
      <c r="IUT24" s="262"/>
      <c r="IUU24" s="262"/>
      <c r="IUV24" s="262"/>
      <c r="IUW24" s="262"/>
      <c r="IUX24" s="262"/>
      <c r="IUY24" s="262"/>
      <c r="IUZ24" s="262"/>
      <c r="IVA24" s="262"/>
      <c r="IVB24" s="262"/>
      <c r="IVC24" s="262"/>
      <c r="IVD24" s="262"/>
      <c r="IVE24" s="262"/>
      <c r="IVF24" s="262"/>
      <c r="IVG24" s="262"/>
      <c r="IVH24" s="262"/>
      <c r="IVI24" s="262"/>
      <c r="IVJ24" s="262"/>
      <c r="IVK24" s="262"/>
      <c r="IVL24" s="262"/>
      <c r="IVM24" s="262"/>
      <c r="IVN24" s="262"/>
      <c r="IVO24" s="262"/>
      <c r="IVP24" s="262"/>
      <c r="IVQ24" s="262"/>
      <c r="IVR24" s="262"/>
      <c r="IVS24" s="262"/>
      <c r="IVT24" s="262"/>
      <c r="IVU24" s="262"/>
      <c r="IVV24" s="262"/>
      <c r="IVW24" s="262"/>
      <c r="IVX24" s="262"/>
      <c r="IVY24" s="262"/>
      <c r="IVZ24" s="262"/>
      <c r="IWA24" s="262"/>
      <c r="IWB24" s="262"/>
      <c r="IWC24" s="262"/>
      <c r="IWD24" s="262"/>
      <c r="IWE24" s="262"/>
      <c r="IWF24" s="262"/>
      <c r="IWG24" s="262"/>
      <c r="IWH24" s="262"/>
      <c r="IWI24" s="262"/>
      <c r="IWJ24" s="262"/>
      <c r="IWK24" s="262"/>
      <c r="IWL24" s="262"/>
      <c r="IWM24" s="262"/>
      <c r="IWN24" s="262"/>
      <c r="IWO24" s="262"/>
      <c r="IWP24" s="262"/>
      <c r="IWQ24" s="262"/>
      <c r="IWR24" s="262"/>
      <c r="IWS24" s="262"/>
      <c r="IWT24" s="262"/>
      <c r="IWU24" s="262"/>
      <c r="IWV24" s="262"/>
      <c r="IWW24" s="262"/>
      <c r="IWX24" s="262"/>
      <c r="IWY24" s="262"/>
      <c r="IWZ24" s="262"/>
      <c r="IXA24" s="262"/>
      <c r="IXB24" s="262"/>
      <c r="IXC24" s="262"/>
      <c r="IXD24" s="262"/>
      <c r="IXE24" s="262"/>
      <c r="IXF24" s="262"/>
      <c r="IXG24" s="262"/>
      <c r="IXH24" s="262"/>
      <c r="IXI24" s="262"/>
      <c r="IXJ24" s="262"/>
      <c r="IXK24" s="262"/>
      <c r="IXL24" s="262"/>
      <c r="IXM24" s="262"/>
      <c r="IXN24" s="262"/>
      <c r="IXO24" s="262"/>
      <c r="IXP24" s="262"/>
      <c r="IXQ24" s="262"/>
      <c r="IXR24" s="262"/>
      <c r="IXS24" s="262"/>
      <c r="IXT24" s="262"/>
      <c r="IXU24" s="262"/>
      <c r="IXV24" s="262"/>
      <c r="IXW24" s="262"/>
      <c r="IXX24" s="262"/>
      <c r="IXY24" s="262"/>
      <c r="IXZ24" s="262"/>
      <c r="IYA24" s="262"/>
      <c r="IYB24" s="262"/>
      <c r="IYC24" s="262"/>
      <c r="IYD24" s="262"/>
      <c r="IYE24" s="262"/>
      <c r="IYF24" s="262"/>
      <c r="IYG24" s="262"/>
      <c r="IYH24" s="262"/>
      <c r="IYI24" s="262"/>
      <c r="IYJ24" s="262"/>
      <c r="IYK24" s="262"/>
      <c r="IYL24" s="262"/>
      <c r="IYM24" s="262"/>
      <c r="IYN24" s="262"/>
      <c r="IYO24" s="262"/>
      <c r="IYP24" s="262"/>
      <c r="IYQ24" s="262"/>
      <c r="IYR24" s="262"/>
      <c r="IYS24" s="262"/>
      <c r="IYT24" s="262"/>
      <c r="IYU24" s="262"/>
      <c r="IYV24" s="262"/>
      <c r="IYW24" s="262"/>
      <c r="IYX24" s="262"/>
      <c r="IYY24" s="262"/>
      <c r="IYZ24" s="262"/>
      <c r="IZA24" s="262"/>
      <c r="IZB24" s="262"/>
      <c r="IZC24" s="262"/>
      <c r="IZD24" s="262"/>
      <c r="IZE24" s="262"/>
      <c r="IZF24" s="262"/>
      <c r="IZG24" s="262"/>
      <c r="IZH24" s="262"/>
      <c r="IZI24" s="262"/>
      <c r="IZJ24" s="262"/>
      <c r="IZK24" s="262"/>
      <c r="IZL24" s="262"/>
      <c r="IZM24" s="262"/>
      <c r="IZN24" s="262"/>
      <c r="IZO24" s="262"/>
      <c r="IZP24" s="262"/>
      <c r="IZQ24" s="262"/>
      <c r="IZR24" s="262"/>
      <c r="IZS24" s="262"/>
      <c r="IZT24" s="262"/>
      <c r="IZU24" s="262"/>
      <c r="IZV24" s="262"/>
      <c r="IZW24" s="262"/>
      <c r="IZX24" s="262"/>
      <c r="IZY24" s="262"/>
      <c r="IZZ24" s="262"/>
      <c r="JAA24" s="262"/>
      <c r="JAB24" s="262"/>
      <c r="JAC24" s="262"/>
      <c r="JAD24" s="262"/>
      <c r="JAE24" s="262"/>
      <c r="JAF24" s="262"/>
      <c r="JAG24" s="262"/>
      <c r="JAH24" s="262"/>
      <c r="JAI24" s="262"/>
      <c r="JAJ24" s="262"/>
      <c r="JAK24" s="262"/>
      <c r="JAL24" s="262"/>
      <c r="JAM24" s="262"/>
      <c r="JAN24" s="262"/>
      <c r="JAO24" s="262"/>
      <c r="JAP24" s="262"/>
      <c r="JAQ24" s="262"/>
      <c r="JAR24" s="262"/>
      <c r="JAS24" s="262"/>
      <c r="JAT24" s="262"/>
      <c r="JAU24" s="262"/>
      <c r="JAV24" s="262"/>
      <c r="JAW24" s="262"/>
      <c r="JAX24" s="262"/>
      <c r="JAY24" s="262"/>
      <c r="JAZ24" s="262"/>
      <c r="JBA24" s="262"/>
      <c r="JBB24" s="262"/>
      <c r="JBC24" s="262"/>
      <c r="JBD24" s="262"/>
      <c r="JBE24" s="262"/>
      <c r="JBF24" s="262"/>
      <c r="JBG24" s="262"/>
      <c r="JBH24" s="262"/>
      <c r="JBI24" s="262"/>
      <c r="JBJ24" s="262"/>
      <c r="JBK24" s="262"/>
      <c r="JBL24" s="262"/>
      <c r="JBM24" s="262"/>
      <c r="JBN24" s="262"/>
      <c r="JBO24" s="262"/>
      <c r="JBP24" s="262"/>
      <c r="JBQ24" s="262"/>
      <c r="JBR24" s="262"/>
      <c r="JBS24" s="262"/>
      <c r="JBT24" s="262"/>
      <c r="JBU24" s="262"/>
      <c r="JBV24" s="262"/>
      <c r="JBW24" s="262"/>
      <c r="JBX24" s="262"/>
      <c r="JBY24" s="262"/>
      <c r="JBZ24" s="262"/>
      <c r="JCA24" s="262"/>
      <c r="JCB24" s="262"/>
      <c r="JCC24" s="262"/>
      <c r="JCD24" s="262"/>
      <c r="JCE24" s="262"/>
      <c r="JCF24" s="262"/>
      <c r="JCG24" s="262"/>
      <c r="JCH24" s="262"/>
      <c r="JCI24" s="262"/>
      <c r="JCJ24" s="262"/>
      <c r="JCK24" s="262"/>
      <c r="JCL24" s="262"/>
      <c r="JCM24" s="262"/>
      <c r="JCN24" s="262"/>
      <c r="JCO24" s="262"/>
      <c r="JCP24" s="262"/>
      <c r="JCQ24" s="262"/>
      <c r="JCR24" s="262"/>
      <c r="JCS24" s="262"/>
      <c r="JCT24" s="262"/>
      <c r="JCU24" s="262"/>
      <c r="JCV24" s="262"/>
      <c r="JCW24" s="262"/>
      <c r="JCX24" s="262"/>
      <c r="JCY24" s="262"/>
      <c r="JCZ24" s="262"/>
      <c r="JDA24" s="262"/>
      <c r="JDB24" s="262"/>
      <c r="JDC24" s="262"/>
      <c r="JDD24" s="262"/>
      <c r="JDE24" s="262"/>
      <c r="JDF24" s="262"/>
      <c r="JDG24" s="262"/>
      <c r="JDH24" s="262"/>
      <c r="JDI24" s="262"/>
      <c r="JDJ24" s="262"/>
      <c r="JDK24" s="262"/>
      <c r="JDL24" s="262"/>
      <c r="JDM24" s="262"/>
      <c r="JDN24" s="262"/>
      <c r="JDO24" s="262"/>
      <c r="JDP24" s="262"/>
      <c r="JDQ24" s="262"/>
      <c r="JDR24" s="262"/>
      <c r="JDS24" s="262"/>
      <c r="JDT24" s="262"/>
      <c r="JDU24" s="262"/>
      <c r="JDV24" s="262"/>
      <c r="JDW24" s="262"/>
      <c r="JDX24" s="262"/>
      <c r="JDY24" s="262"/>
      <c r="JDZ24" s="262"/>
      <c r="JEA24" s="262"/>
      <c r="JEB24" s="262"/>
      <c r="JEC24" s="262"/>
      <c r="JED24" s="262"/>
      <c r="JEE24" s="262"/>
      <c r="JEF24" s="262"/>
      <c r="JEG24" s="262"/>
      <c r="JEH24" s="262"/>
      <c r="JEI24" s="262"/>
      <c r="JEJ24" s="262"/>
      <c r="JEK24" s="262"/>
      <c r="JEL24" s="262"/>
      <c r="JEM24" s="262"/>
      <c r="JEN24" s="262"/>
      <c r="JEO24" s="262"/>
      <c r="JEP24" s="262"/>
      <c r="JEQ24" s="262"/>
      <c r="JER24" s="262"/>
      <c r="JES24" s="262"/>
      <c r="JET24" s="262"/>
      <c r="JEU24" s="262"/>
      <c r="JEV24" s="262"/>
      <c r="JEW24" s="262"/>
      <c r="JEX24" s="262"/>
      <c r="JEY24" s="262"/>
      <c r="JEZ24" s="262"/>
      <c r="JFA24" s="262"/>
      <c r="JFB24" s="262"/>
      <c r="JFC24" s="262"/>
      <c r="JFD24" s="262"/>
      <c r="JFE24" s="262"/>
      <c r="JFF24" s="262"/>
      <c r="JFG24" s="262"/>
      <c r="JFH24" s="262"/>
      <c r="JFI24" s="262"/>
      <c r="JFJ24" s="262"/>
      <c r="JFK24" s="262"/>
      <c r="JFL24" s="262"/>
      <c r="JFM24" s="262"/>
      <c r="JFN24" s="262"/>
      <c r="JFO24" s="262"/>
      <c r="JFP24" s="262"/>
      <c r="JFQ24" s="262"/>
      <c r="JFR24" s="262"/>
      <c r="JFS24" s="262"/>
      <c r="JFT24" s="262"/>
      <c r="JFU24" s="262"/>
      <c r="JFV24" s="262"/>
      <c r="JFW24" s="262"/>
      <c r="JFX24" s="262"/>
      <c r="JFY24" s="262"/>
      <c r="JFZ24" s="262"/>
      <c r="JGA24" s="262"/>
      <c r="JGB24" s="262"/>
      <c r="JGC24" s="262"/>
      <c r="JGD24" s="262"/>
      <c r="JGE24" s="262"/>
      <c r="JGF24" s="262"/>
      <c r="JGG24" s="262"/>
      <c r="JGH24" s="262"/>
      <c r="JGI24" s="262"/>
      <c r="JGJ24" s="262"/>
      <c r="JGK24" s="262"/>
      <c r="JGL24" s="262"/>
      <c r="JGM24" s="262"/>
      <c r="JGN24" s="262"/>
      <c r="JGO24" s="262"/>
      <c r="JGP24" s="262"/>
      <c r="JGQ24" s="262"/>
      <c r="JGR24" s="262"/>
      <c r="JGS24" s="262"/>
      <c r="JGT24" s="262"/>
      <c r="JGU24" s="262"/>
      <c r="JGV24" s="262"/>
      <c r="JGW24" s="262"/>
      <c r="JGX24" s="262"/>
      <c r="JGY24" s="262"/>
      <c r="JGZ24" s="262"/>
      <c r="JHA24" s="262"/>
      <c r="JHB24" s="262"/>
      <c r="JHC24" s="262"/>
      <c r="JHD24" s="262"/>
      <c r="JHE24" s="262"/>
      <c r="JHF24" s="262"/>
      <c r="JHG24" s="262"/>
      <c r="JHH24" s="262"/>
      <c r="JHI24" s="262"/>
      <c r="JHJ24" s="262"/>
      <c r="JHK24" s="262"/>
      <c r="JHL24" s="262"/>
      <c r="JHM24" s="262"/>
      <c r="JHN24" s="262"/>
      <c r="JHO24" s="262"/>
      <c r="JHP24" s="262"/>
      <c r="JHQ24" s="262"/>
      <c r="JHR24" s="262"/>
      <c r="JHS24" s="262"/>
      <c r="JHT24" s="262"/>
      <c r="JHU24" s="262"/>
      <c r="JHV24" s="262"/>
      <c r="JHW24" s="262"/>
      <c r="JHX24" s="262"/>
      <c r="JHY24" s="262"/>
      <c r="JHZ24" s="262"/>
      <c r="JIA24" s="262"/>
      <c r="JIB24" s="262"/>
      <c r="JIC24" s="262"/>
      <c r="JID24" s="262"/>
      <c r="JIE24" s="262"/>
      <c r="JIF24" s="262"/>
      <c r="JIG24" s="262"/>
      <c r="JIH24" s="262"/>
      <c r="JII24" s="262"/>
      <c r="JIJ24" s="262"/>
      <c r="JIK24" s="262"/>
      <c r="JIL24" s="262"/>
      <c r="JIM24" s="262"/>
      <c r="JIN24" s="262"/>
      <c r="JIO24" s="262"/>
      <c r="JIP24" s="262"/>
      <c r="JIQ24" s="262"/>
      <c r="JIR24" s="262"/>
      <c r="JIS24" s="262"/>
      <c r="JIT24" s="262"/>
      <c r="JIU24" s="262"/>
      <c r="JIV24" s="262"/>
      <c r="JIW24" s="262"/>
      <c r="JIX24" s="262"/>
      <c r="JIY24" s="262"/>
      <c r="JIZ24" s="262"/>
      <c r="JJA24" s="262"/>
      <c r="JJB24" s="262"/>
      <c r="JJC24" s="262"/>
      <c r="JJD24" s="262"/>
      <c r="JJE24" s="262"/>
      <c r="JJF24" s="262"/>
      <c r="JJG24" s="262"/>
      <c r="JJH24" s="262"/>
      <c r="JJI24" s="262"/>
      <c r="JJJ24" s="262"/>
      <c r="JJK24" s="262"/>
      <c r="JJL24" s="262"/>
      <c r="JJM24" s="262"/>
      <c r="JJN24" s="262"/>
      <c r="JJO24" s="262"/>
      <c r="JJP24" s="262"/>
      <c r="JJQ24" s="262"/>
      <c r="JJR24" s="262"/>
      <c r="JJS24" s="262"/>
      <c r="JJT24" s="262"/>
      <c r="JJU24" s="262"/>
      <c r="JJV24" s="262"/>
      <c r="JJW24" s="262"/>
      <c r="JJX24" s="262"/>
      <c r="JJY24" s="262"/>
      <c r="JJZ24" s="262"/>
      <c r="JKA24" s="262"/>
      <c r="JKB24" s="262"/>
      <c r="JKC24" s="262"/>
      <c r="JKD24" s="262"/>
      <c r="JKE24" s="262"/>
      <c r="JKF24" s="262"/>
      <c r="JKG24" s="262"/>
      <c r="JKH24" s="262"/>
      <c r="JKI24" s="262"/>
      <c r="JKJ24" s="262"/>
      <c r="JKK24" s="262"/>
      <c r="JKL24" s="262"/>
      <c r="JKM24" s="262"/>
      <c r="JKN24" s="262"/>
      <c r="JKO24" s="262"/>
      <c r="JKP24" s="262"/>
      <c r="JKQ24" s="262"/>
      <c r="JKR24" s="262"/>
      <c r="JKS24" s="262"/>
      <c r="JKT24" s="262"/>
      <c r="JKU24" s="262"/>
      <c r="JKV24" s="262"/>
      <c r="JKW24" s="262"/>
      <c r="JKX24" s="262"/>
      <c r="JKY24" s="262"/>
      <c r="JKZ24" s="262"/>
      <c r="JLA24" s="262"/>
      <c r="JLB24" s="262"/>
      <c r="JLC24" s="262"/>
      <c r="JLD24" s="262"/>
      <c r="JLE24" s="262"/>
      <c r="JLF24" s="262"/>
      <c r="JLG24" s="262"/>
      <c r="JLH24" s="262"/>
      <c r="JLI24" s="262"/>
      <c r="JLJ24" s="262"/>
      <c r="JLK24" s="262"/>
      <c r="JLL24" s="262"/>
      <c r="JLM24" s="262"/>
      <c r="JLN24" s="262"/>
      <c r="JLO24" s="262"/>
      <c r="JLP24" s="262"/>
      <c r="JLQ24" s="262"/>
      <c r="JLR24" s="262"/>
      <c r="JLS24" s="262"/>
      <c r="JLT24" s="262"/>
      <c r="JLU24" s="262"/>
      <c r="JLV24" s="262"/>
      <c r="JLW24" s="262"/>
      <c r="JLX24" s="262"/>
      <c r="JLY24" s="262"/>
      <c r="JLZ24" s="262"/>
      <c r="JMA24" s="262"/>
      <c r="JMB24" s="262"/>
      <c r="JMC24" s="262"/>
      <c r="JMD24" s="262"/>
      <c r="JME24" s="262"/>
      <c r="JMF24" s="262"/>
      <c r="JMG24" s="262"/>
      <c r="JMH24" s="262"/>
      <c r="JMI24" s="262"/>
      <c r="JMJ24" s="262"/>
      <c r="JMK24" s="262"/>
      <c r="JML24" s="262"/>
      <c r="JMM24" s="262"/>
      <c r="JMN24" s="262"/>
      <c r="JMO24" s="262"/>
      <c r="JMP24" s="262"/>
      <c r="JMQ24" s="262"/>
      <c r="JMR24" s="262"/>
      <c r="JMS24" s="262"/>
      <c r="JMT24" s="262"/>
      <c r="JMU24" s="262"/>
      <c r="JMV24" s="262"/>
      <c r="JMW24" s="262"/>
      <c r="JMX24" s="262"/>
      <c r="JMY24" s="262"/>
      <c r="JMZ24" s="262"/>
      <c r="JNA24" s="262"/>
      <c r="JNB24" s="262"/>
      <c r="JNC24" s="262"/>
      <c r="JND24" s="262"/>
      <c r="JNE24" s="262"/>
      <c r="JNF24" s="262"/>
      <c r="JNG24" s="262"/>
      <c r="JNH24" s="262"/>
      <c r="JNI24" s="262"/>
      <c r="JNJ24" s="262"/>
      <c r="JNK24" s="262"/>
      <c r="JNL24" s="262"/>
      <c r="JNM24" s="262"/>
      <c r="JNN24" s="262"/>
      <c r="JNO24" s="262"/>
      <c r="JNP24" s="262"/>
      <c r="JNQ24" s="262"/>
      <c r="JNR24" s="262"/>
      <c r="JNS24" s="262"/>
      <c r="JNT24" s="262"/>
      <c r="JNU24" s="262"/>
      <c r="JNV24" s="262"/>
      <c r="JNW24" s="262"/>
      <c r="JNX24" s="262"/>
      <c r="JNY24" s="262"/>
      <c r="JNZ24" s="262"/>
      <c r="JOA24" s="262"/>
      <c r="JOB24" s="262"/>
      <c r="JOC24" s="262"/>
      <c r="JOD24" s="262"/>
      <c r="JOE24" s="262"/>
      <c r="JOF24" s="262"/>
      <c r="JOG24" s="262"/>
      <c r="JOH24" s="262"/>
      <c r="JOI24" s="262"/>
      <c r="JOJ24" s="262"/>
      <c r="JOK24" s="262"/>
      <c r="JOL24" s="262"/>
      <c r="JOM24" s="262"/>
      <c r="JON24" s="262"/>
      <c r="JOO24" s="262"/>
      <c r="JOP24" s="262"/>
      <c r="JOQ24" s="262"/>
      <c r="JOR24" s="262"/>
      <c r="JOS24" s="262"/>
      <c r="JOT24" s="262"/>
      <c r="JOU24" s="262"/>
      <c r="JOV24" s="262"/>
      <c r="JOW24" s="262"/>
      <c r="JOX24" s="262"/>
      <c r="JOY24" s="262"/>
      <c r="JOZ24" s="262"/>
      <c r="JPA24" s="262"/>
      <c r="JPB24" s="262"/>
      <c r="JPC24" s="262"/>
      <c r="JPD24" s="262"/>
      <c r="JPE24" s="262"/>
      <c r="JPF24" s="262"/>
      <c r="JPG24" s="262"/>
      <c r="JPH24" s="262"/>
      <c r="JPI24" s="262"/>
      <c r="JPJ24" s="262"/>
      <c r="JPK24" s="262"/>
      <c r="JPL24" s="262"/>
      <c r="JPM24" s="262"/>
      <c r="JPN24" s="262"/>
      <c r="JPO24" s="262"/>
      <c r="JPP24" s="262"/>
      <c r="JPQ24" s="262"/>
      <c r="JPR24" s="262"/>
      <c r="JPS24" s="262"/>
      <c r="JPT24" s="262"/>
      <c r="JPU24" s="262"/>
      <c r="JPV24" s="262"/>
      <c r="JPW24" s="262"/>
      <c r="JPX24" s="262"/>
      <c r="JPY24" s="262"/>
      <c r="JPZ24" s="262"/>
      <c r="JQA24" s="262"/>
      <c r="JQB24" s="262"/>
      <c r="JQC24" s="262"/>
      <c r="JQD24" s="262"/>
      <c r="JQE24" s="262"/>
      <c r="JQF24" s="262"/>
      <c r="JQG24" s="262"/>
      <c r="JQH24" s="262"/>
      <c r="JQI24" s="262"/>
      <c r="JQJ24" s="262"/>
      <c r="JQK24" s="262"/>
      <c r="JQL24" s="262"/>
      <c r="JQM24" s="262"/>
      <c r="JQN24" s="262"/>
      <c r="JQO24" s="262"/>
      <c r="JQP24" s="262"/>
      <c r="JQQ24" s="262"/>
      <c r="JQR24" s="262"/>
      <c r="JQS24" s="262"/>
      <c r="JQT24" s="262"/>
      <c r="JQU24" s="262"/>
      <c r="JQV24" s="262"/>
      <c r="JQW24" s="262"/>
      <c r="JQX24" s="262"/>
      <c r="JQY24" s="262"/>
      <c r="JQZ24" s="262"/>
      <c r="JRA24" s="262"/>
      <c r="JRB24" s="262"/>
      <c r="JRC24" s="262"/>
      <c r="JRD24" s="262"/>
      <c r="JRE24" s="262"/>
      <c r="JRF24" s="262"/>
      <c r="JRG24" s="262"/>
      <c r="JRH24" s="262"/>
      <c r="JRI24" s="262"/>
      <c r="JRJ24" s="262"/>
      <c r="JRK24" s="262"/>
      <c r="JRL24" s="262"/>
      <c r="JRM24" s="262"/>
      <c r="JRN24" s="262"/>
      <c r="JRO24" s="262"/>
      <c r="JRP24" s="262"/>
      <c r="JRQ24" s="262"/>
      <c r="JRR24" s="262"/>
      <c r="JRS24" s="262"/>
      <c r="JRT24" s="262"/>
      <c r="JRU24" s="262"/>
      <c r="JRV24" s="262"/>
      <c r="JRW24" s="262"/>
      <c r="JRX24" s="262"/>
      <c r="JRY24" s="262"/>
      <c r="JRZ24" s="262"/>
      <c r="JSA24" s="262"/>
      <c r="JSB24" s="262"/>
      <c r="JSC24" s="262"/>
      <c r="JSD24" s="262"/>
      <c r="JSE24" s="262"/>
      <c r="JSF24" s="262"/>
      <c r="JSG24" s="262"/>
      <c r="JSH24" s="262"/>
      <c r="JSI24" s="262"/>
      <c r="JSJ24" s="262"/>
      <c r="JSK24" s="262"/>
      <c r="JSL24" s="262"/>
      <c r="JSM24" s="262"/>
      <c r="JSN24" s="262"/>
      <c r="JSO24" s="262"/>
      <c r="JSP24" s="262"/>
      <c r="JSQ24" s="262"/>
      <c r="JSR24" s="262"/>
      <c r="JSS24" s="262"/>
      <c r="JST24" s="262"/>
      <c r="JSU24" s="262"/>
      <c r="JSV24" s="262"/>
      <c r="JSW24" s="262"/>
      <c r="JSX24" s="262"/>
      <c r="JSY24" s="262"/>
      <c r="JSZ24" s="262"/>
      <c r="JTA24" s="262"/>
      <c r="JTB24" s="262"/>
      <c r="JTC24" s="262"/>
      <c r="JTD24" s="262"/>
      <c r="JTE24" s="262"/>
      <c r="JTF24" s="262"/>
      <c r="JTG24" s="262"/>
      <c r="JTH24" s="262"/>
      <c r="JTI24" s="262"/>
      <c r="JTJ24" s="262"/>
      <c r="JTK24" s="262"/>
      <c r="JTL24" s="262"/>
      <c r="JTM24" s="262"/>
      <c r="JTN24" s="262"/>
      <c r="JTO24" s="262"/>
      <c r="JTP24" s="262"/>
      <c r="JTQ24" s="262"/>
      <c r="JTR24" s="262"/>
      <c r="JTS24" s="262"/>
      <c r="JTT24" s="262"/>
      <c r="JTU24" s="262"/>
      <c r="JTV24" s="262"/>
      <c r="JTW24" s="262"/>
      <c r="JTX24" s="262"/>
      <c r="JTY24" s="262"/>
      <c r="JTZ24" s="262"/>
      <c r="JUA24" s="262"/>
      <c r="JUB24" s="262"/>
      <c r="JUC24" s="262"/>
      <c r="JUD24" s="262"/>
      <c r="JUE24" s="262"/>
      <c r="JUF24" s="262"/>
      <c r="JUG24" s="262"/>
      <c r="JUH24" s="262"/>
      <c r="JUI24" s="262"/>
      <c r="JUJ24" s="262"/>
      <c r="JUK24" s="262"/>
      <c r="JUL24" s="262"/>
      <c r="JUM24" s="262"/>
      <c r="JUN24" s="262"/>
      <c r="JUO24" s="262"/>
      <c r="JUP24" s="262"/>
      <c r="JUQ24" s="262"/>
      <c r="JUR24" s="262"/>
      <c r="JUS24" s="262"/>
      <c r="JUT24" s="262"/>
      <c r="JUU24" s="262"/>
      <c r="JUV24" s="262"/>
      <c r="JUW24" s="262"/>
      <c r="JUX24" s="262"/>
      <c r="JUY24" s="262"/>
      <c r="JUZ24" s="262"/>
      <c r="JVA24" s="262"/>
      <c r="JVB24" s="262"/>
      <c r="JVC24" s="262"/>
      <c r="JVD24" s="262"/>
      <c r="JVE24" s="262"/>
      <c r="JVF24" s="262"/>
      <c r="JVG24" s="262"/>
      <c r="JVH24" s="262"/>
      <c r="JVI24" s="262"/>
      <c r="JVJ24" s="262"/>
      <c r="JVK24" s="262"/>
      <c r="JVL24" s="262"/>
      <c r="JVM24" s="262"/>
      <c r="JVN24" s="262"/>
      <c r="JVO24" s="262"/>
      <c r="JVP24" s="262"/>
      <c r="JVQ24" s="262"/>
      <c r="JVR24" s="262"/>
      <c r="JVS24" s="262"/>
      <c r="JVT24" s="262"/>
      <c r="JVU24" s="262"/>
      <c r="JVV24" s="262"/>
      <c r="JVW24" s="262"/>
      <c r="JVX24" s="262"/>
      <c r="JVY24" s="262"/>
      <c r="JVZ24" s="262"/>
      <c r="JWA24" s="262"/>
      <c r="JWB24" s="262"/>
      <c r="JWC24" s="262"/>
      <c r="JWD24" s="262"/>
      <c r="JWE24" s="262"/>
      <c r="JWF24" s="262"/>
      <c r="JWG24" s="262"/>
      <c r="JWH24" s="262"/>
      <c r="JWI24" s="262"/>
      <c r="JWJ24" s="262"/>
      <c r="JWK24" s="262"/>
      <c r="JWL24" s="262"/>
      <c r="JWM24" s="262"/>
      <c r="JWN24" s="262"/>
      <c r="JWO24" s="262"/>
      <c r="JWP24" s="262"/>
      <c r="JWQ24" s="262"/>
      <c r="JWR24" s="262"/>
      <c r="JWS24" s="262"/>
      <c r="JWT24" s="262"/>
      <c r="JWU24" s="262"/>
      <c r="JWV24" s="262"/>
      <c r="JWW24" s="262"/>
      <c r="JWX24" s="262"/>
      <c r="JWY24" s="262"/>
      <c r="JWZ24" s="262"/>
      <c r="JXA24" s="262"/>
      <c r="JXB24" s="262"/>
      <c r="JXC24" s="262"/>
      <c r="JXD24" s="262"/>
      <c r="JXE24" s="262"/>
      <c r="JXF24" s="262"/>
      <c r="JXG24" s="262"/>
      <c r="JXH24" s="262"/>
      <c r="JXI24" s="262"/>
      <c r="JXJ24" s="262"/>
      <c r="JXK24" s="262"/>
      <c r="JXL24" s="262"/>
      <c r="JXM24" s="262"/>
      <c r="JXN24" s="262"/>
      <c r="JXO24" s="262"/>
      <c r="JXP24" s="262"/>
      <c r="JXQ24" s="262"/>
      <c r="JXR24" s="262"/>
      <c r="JXS24" s="262"/>
      <c r="JXT24" s="262"/>
      <c r="JXU24" s="262"/>
      <c r="JXV24" s="262"/>
      <c r="JXW24" s="262"/>
      <c r="JXX24" s="262"/>
      <c r="JXY24" s="262"/>
      <c r="JXZ24" s="262"/>
      <c r="JYA24" s="262"/>
      <c r="JYB24" s="262"/>
      <c r="JYC24" s="262"/>
      <c r="JYD24" s="262"/>
      <c r="JYE24" s="262"/>
      <c r="JYF24" s="262"/>
      <c r="JYG24" s="262"/>
      <c r="JYH24" s="262"/>
      <c r="JYI24" s="262"/>
      <c r="JYJ24" s="262"/>
      <c r="JYK24" s="262"/>
      <c r="JYL24" s="262"/>
      <c r="JYM24" s="262"/>
      <c r="JYN24" s="262"/>
      <c r="JYO24" s="262"/>
      <c r="JYP24" s="262"/>
      <c r="JYQ24" s="262"/>
      <c r="JYR24" s="262"/>
      <c r="JYS24" s="262"/>
      <c r="JYT24" s="262"/>
      <c r="JYU24" s="262"/>
      <c r="JYV24" s="262"/>
      <c r="JYW24" s="262"/>
      <c r="JYX24" s="262"/>
      <c r="JYY24" s="262"/>
      <c r="JYZ24" s="262"/>
      <c r="JZA24" s="262"/>
      <c r="JZB24" s="262"/>
      <c r="JZC24" s="262"/>
      <c r="JZD24" s="262"/>
      <c r="JZE24" s="262"/>
      <c r="JZF24" s="262"/>
      <c r="JZG24" s="262"/>
      <c r="JZH24" s="262"/>
      <c r="JZI24" s="262"/>
      <c r="JZJ24" s="262"/>
      <c r="JZK24" s="262"/>
      <c r="JZL24" s="262"/>
      <c r="JZM24" s="262"/>
      <c r="JZN24" s="262"/>
      <c r="JZO24" s="262"/>
      <c r="JZP24" s="262"/>
      <c r="JZQ24" s="262"/>
      <c r="JZR24" s="262"/>
      <c r="JZS24" s="262"/>
      <c r="JZT24" s="262"/>
      <c r="JZU24" s="262"/>
      <c r="JZV24" s="262"/>
      <c r="JZW24" s="262"/>
      <c r="JZX24" s="262"/>
      <c r="JZY24" s="262"/>
      <c r="JZZ24" s="262"/>
      <c r="KAA24" s="262"/>
      <c r="KAB24" s="262"/>
      <c r="KAC24" s="262"/>
      <c r="KAD24" s="262"/>
      <c r="KAE24" s="262"/>
      <c r="KAF24" s="262"/>
      <c r="KAG24" s="262"/>
      <c r="KAH24" s="262"/>
      <c r="KAI24" s="262"/>
      <c r="KAJ24" s="262"/>
      <c r="KAK24" s="262"/>
      <c r="KAL24" s="262"/>
      <c r="KAM24" s="262"/>
      <c r="KAN24" s="262"/>
      <c r="KAO24" s="262"/>
      <c r="KAP24" s="262"/>
      <c r="KAQ24" s="262"/>
      <c r="KAR24" s="262"/>
      <c r="KAS24" s="262"/>
      <c r="KAT24" s="262"/>
      <c r="KAU24" s="262"/>
      <c r="KAV24" s="262"/>
      <c r="KAW24" s="262"/>
      <c r="KAX24" s="262"/>
      <c r="KAY24" s="262"/>
      <c r="KAZ24" s="262"/>
      <c r="KBA24" s="262"/>
      <c r="KBB24" s="262"/>
      <c r="KBC24" s="262"/>
      <c r="KBD24" s="262"/>
      <c r="KBE24" s="262"/>
      <c r="KBF24" s="262"/>
      <c r="KBG24" s="262"/>
      <c r="KBH24" s="262"/>
      <c r="KBI24" s="262"/>
      <c r="KBJ24" s="262"/>
      <c r="KBK24" s="262"/>
      <c r="KBL24" s="262"/>
      <c r="KBM24" s="262"/>
      <c r="KBN24" s="262"/>
      <c r="KBO24" s="262"/>
      <c r="KBP24" s="262"/>
      <c r="KBQ24" s="262"/>
      <c r="KBR24" s="262"/>
      <c r="KBS24" s="262"/>
      <c r="KBT24" s="262"/>
      <c r="KBU24" s="262"/>
      <c r="KBV24" s="262"/>
      <c r="KBW24" s="262"/>
      <c r="KBX24" s="262"/>
      <c r="KBY24" s="262"/>
      <c r="KBZ24" s="262"/>
      <c r="KCA24" s="262"/>
      <c r="KCB24" s="262"/>
      <c r="KCC24" s="262"/>
      <c r="KCD24" s="262"/>
      <c r="KCE24" s="262"/>
      <c r="KCF24" s="262"/>
      <c r="KCG24" s="262"/>
      <c r="KCH24" s="262"/>
      <c r="KCI24" s="262"/>
      <c r="KCJ24" s="262"/>
      <c r="KCK24" s="262"/>
      <c r="KCL24" s="262"/>
      <c r="KCM24" s="262"/>
      <c r="KCN24" s="262"/>
      <c r="KCO24" s="262"/>
      <c r="KCP24" s="262"/>
      <c r="KCQ24" s="262"/>
      <c r="KCR24" s="262"/>
      <c r="KCS24" s="262"/>
      <c r="KCT24" s="262"/>
      <c r="KCU24" s="262"/>
      <c r="KCV24" s="262"/>
      <c r="KCW24" s="262"/>
      <c r="KCX24" s="262"/>
      <c r="KCY24" s="262"/>
      <c r="KCZ24" s="262"/>
      <c r="KDA24" s="262"/>
      <c r="KDB24" s="262"/>
      <c r="KDC24" s="262"/>
      <c r="KDD24" s="262"/>
      <c r="KDE24" s="262"/>
      <c r="KDF24" s="262"/>
      <c r="KDG24" s="262"/>
      <c r="KDH24" s="262"/>
      <c r="KDI24" s="262"/>
      <c r="KDJ24" s="262"/>
      <c r="KDK24" s="262"/>
      <c r="KDL24" s="262"/>
      <c r="KDM24" s="262"/>
      <c r="KDN24" s="262"/>
      <c r="KDO24" s="262"/>
      <c r="KDP24" s="262"/>
      <c r="KDQ24" s="262"/>
      <c r="KDR24" s="262"/>
      <c r="KDS24" s="262"/>
      <c r="KDT24" s="262"/>
      <c r="KDU24" s="262"/>
      <c r="KDV24" s="262"/>
      <c r="KDW24" s="262"/>
      <c r="KDX24" s="262"/>
      <c r="KDY24" s="262"/>
      <c r="KDZ24" s="262"/>
      <c r="KEA24" s="262"/>
      <c r="KEB24" s="262"/>
      <c r="KEC24" s="262"/>
      <c r="KED24" s="262"/>
      <c r="KEE24" s="262"/>
      <c r="KEF24" s="262"/>
      <c r="KEG24" s="262"/>
      <c r="KEH24" s="262"/>
      <c r="KEI24" s="262"/>
      <c r="KEJ24" s="262"/>
      <c r="KEK24" s="262"/>
      <c r="KEL24" s="262"/>
      <c r="KEM24" s="262"/>
      <c r="KEN24" s="262"/>
      <c r="KEO24" s="262"/>
      <c r="KEP24" s="262"/>
      <c r="KEQ24" s="262"/>
      <c r="KER24" s="262"/>
      <c r="KES24" s="262"/>
      <c r="KET24" s="262"/>
      <c r="KEU24" s="262"/>
      <c r="KEV24" s="262"/>
      <c r="KEW24" s="262"/>
      <c r="KEX24" s="262"/>
      <c r="KEY24" s="262"/>
      <c r="KEZ24" s="262"/>
      <c r="KFA24" s="262"/>
      <c r="KFB24" s="262"/>
      <c r="KFC24" s="262"/>
      <c r="KFD24" s="262"/>
      <c r="KFE24" s="262"/>
      <c r="KFF24" s="262"/>
      <c r="KFG24" s="262"/>
      <c r="KFH24" s="262"/>
      <c r="KFI24" s="262"/>
      <c r="KFJ24" s="262"/>
      <c r="KFK24" s="262"/>
      <c r="KFL24" s="262"/>
      <c r="KFM24" s="262"/>
      <c r="KFN24" s="262"/>
      <c r="KFO24" s="262"/>
      <c r="KFP24" s="262"/>
      <c r="KFQ24" s="262"/>
      <c r="KFR24" s="262"/>
      <c r="KFS24" s="262"/>
      <c r="KFT24" s="262"/>
      <c r="KFU24" s="262"/>
      <c r="KFV24" s="262"/>
      <c r="KFW24" s="262"/>
      <c r="KFX24" s="262"/>
      <c r="KFY24" s="262"/>
      <c r="KFZ24" s="262"/>
      <c r="KGA24" s="262"/>
      <c r="KGB24" s="262"/>
      <c r="KGC24" s="262"/>
      <c r="KGD24" s="262"/>
      <c r="KGE24" s="262"/>
      <c r="KGF24" s="262"/>
      <c r="KGG24" s="262"/>
      <c r="KGH24" s="262"/>
      <c r="KGI24" s="262"/>
      <c r="KGJ24" s="262"/>
      <c r="KGK24" s="262"/>
      <c r="KGL24" s="262"/>
      <c r="KGM24" s="262"/>
      <c r="KGN24" s="262"/>
      <c r="KGO24" s="262"/>
      <c r="KGP24" s="262"/>
      <c r="KGQ24" s="262"/>
      <c r="KGR24" s="262"/>
      <c r="KGS24" s="262"/>
      <c r="KGT24" s="262"/>
      <c r="KGU24" s="262"/>
      <c r="KGV24" s="262"/>
      <c r="KGW24" s="262"/>
      <c r="KGX24" s="262"/>
      <c r="KGY24" s="262"/>
      <c r="KGZ24" s="262"/>
      <c r="KHA24" s="262"/>
      <c r="KHB24" s="262"/>
      <c r="KHC24" s="262"/>
      <c r="KHD24" s="262"/>
      <c r="KHE24" s="262"/>
      <c r="KHF24" s="262"/>
      <c r="KHG24" s="262"/>
      <c r="KHH24" s="262"/>
      <c r="KHI24" s="262"/>
      <c r="KHJ24" s="262"/>
      <c r="KHK24" s="262"/>
      <c r="KHL24" s="262"/>
      <c r="KHM24" s="262"/>
      <c r="KHN24" s="262"/>
      <c r="KHO24" s="262"/>
      <c r="KHP24" s="262"/>
      <c r="KHQ24" s="262"/>
      <c r="KHR24" s="262"/>
      <c r="KHS24" s="262"/>
      <c r="KHT24" s="262"/>
      <c r="KHU24" s="262"/>
      <c r="KHV24" s="262"/>
      <c r="KHW24" s="262"/>
      <c r="KHX24" s="262"/>
      <c r="KHY24" s="262"/>
      <c r="KHZ24" s="262"/>
      <c r="KIA24" s="262"/>
      <c r="KIB24" s="262"/>
      <c r="KIC24" s="262"/>
      <c r="KID24" s="262"/>
      <c r="KIE24" s="262"/>
      <c r="KIF24" s="262"/>
      <c r="KIG24" s="262"/>
      <c r="KIH24" s="262"/>
      <c r="KII24" s="262"/>
      <c r="KIJ24" s="262"/>
      <c r="KIK24" s="262"/>
      <c r="KIL24" s="262"/>
      <c r="KIM24" s="262"/>
      <c r="KIN24" s="262"/>
      <c r="KIO24" s="262"/>
      <c r="KIP24" s="262"/>
      <c r="KIQ24" s="262"/>
      <c r="KIR24" s="262"/>
      <c r="KIS24" s="262"/>
      <c r="KIT24" s="262"/>
      <c r="KIU24" s="262"/>
      <c r="KIV24" s="262"/>
      <c r="KIW24" s="262"/>
      <c r="KIX24" s="262"/>
      <c r="KIY24" s="262"/>
      <c r="KIZ24" s="262"/>
      <c r="KJA24" s="262"/>
      <c r="KJB24" s="262"/>
      <c r="KJC24" s="262"/>
      <c r="KJD24" s="262"/>
      <c r="KJE24" s="262"/>
      <c r="KJF24" s="262"/>
      <c r="KJG24" s="262"/>
      <c r="KJH24" s="262"/>
      <c r="KJI24" s="262"/>
      <c r="KJJ24" s="262"/>
      <c r="KJK24" s="262"/>
      <c r="KJL24" s="262"/>
      <c r="KJM24" s="262"/>
      <c r="KJN24" s="262"/>
      <c r="KJO24" s="262"/>
      <c r="KJP24" s="262"/>
      <c r="KJQ24" s="262"/>
      <c r="KJR24" s="262"/>
      <c r="KJS24" s="262"/>
      <c r="KJT24" s="262"/>
      <c r="KJU24" s="262"/>
      <c r="KJV24" s="262"/>
      <c r="KJW24" s="262"/>
      <c r="KJX24" s="262"/>
      <c r="KJY24" s="262"/>
      <c r="KJZ24" s="262"/>
      <c r="KKA24" s="262"/>
      <c r="KKB24" s="262"/>
      <c r="KKC24" s="262"/>
      <c r="KKD24" s="262"/>
      <c r="KKE24" s="262"/>
      <c r="KKF24" s="262"/>
      <c r="KKG24" s="262"/>
      <c r="KKH24" s="262"/>
      <c r="KKI24" s="262"/>
      <c r="KKJ24" s="262"/>
      <c r="KKK24" s="262"/>
      <c r="KKL24" s="262"/>
      <c r="KKM24" s="262"/>
      <c r="KKN24" s="262"/>
      <c r="KKO24" s="262"/>
      <c r="KKP24" s="262"/>
      <c r="KKQ24" s="262"/>
      <c r="KKR24" s="262"/>
      <c r="KKS24" s="262"/>
      <c r="KKT24" s="262"/>
      <c r="KKU24" s="262"/>
      <c r="KKV24" s="262"/>
      <c r="KKW24" s="262"/>
      <c r="KKX24" s="262"/>
      <c r="KKY24" s="262"/>
      <c r="KKZ24" s="262"/>
      <c r="KLA24" s="262"/>
      <c r="KLB24" s="262"/>
      <c r="KLC24" s="262"/>
      <c r="KLD24" s="262"/>
      <c r="KLE24" s="262"/>
      <c r="KLF24" s="262"/>
      <c r="KLG24" s="262"/>
      <c r="KLH24" s="262"/>
      <c r="KLI24" s="262"/>
      <c r="KLJ24" s="262"/>
      <c r="KLK24" s="262"/>
      <c r="KLL24" s="262"/>
      <c r="KLM24" s="262"/>
      <c r="KLN24" s="262"/>
      <c r="KLO24" s="262"/>
      <c r="KLP24" s="262"/>
      <c r="KLQ24" s="262"/>
      <c r="KLR24" s="262"/>
      <c r="KLS24" s="262"/>
      <c r="KLT24" s="262"/>
      <c r="KLU24" s="262"/>
      <c r="KLV24" s="262"/>
      <c r="KLW24" s="262"/>
      <c r="KLX24" s="262"/>
      <c r="KLY24" s="262"/>
      <c r="KLZ24" s="262"/>
      <c r="KMA24" s="262"/>
      <c r="KMB24" s="262"/>
      <c r="KMC24" s="262"/>
      <c r="KMD24" s="262"/>
      <c r="KME24" s="262"/>
      <c r="KMF24" s="262"/>
      <c r="KMG24" s="262"/>
      <c r="KMH24" s="262"/>
      <c r="KMI24" s="262"/>
      <c r="KMJ24" s="262"/>
      <c r="KMK24" s="262"/>
      <c r="KML24" s="262"/>
      <c r="KMM24" s="262"/>
      <c r="KMN24" s="262"/>
      <c r="KMO24" s="262"/>
      <c r="KMP24" s="262"/>
      <c r="KMQ24" s="262"/>
      <c r="KMR24" s="262"/>
      <c r="KMS24" s="262"/>
      <c r="KMT24" s="262"/>
      <c r="KMU24" s="262"/>
      <c r="KMV24" s="262"/>
      <c r="KMW24" s="262"/>
      <c r="KMX24" s="262"/>
      <c r="KMY24" s="262"/>
      <c r="KMZ24" s="262"/>
      <c r="KNA24" s="262"/>
      <c r="KNB24" s="262"/>
      <c r="KNC24" s="262"/>
      <c r="KND24" s="262"/>
      <c r="KNE24" s="262"/>
      <c r="KNF24" s="262"/>
      <c r="KNG24" s="262"/>
      <c r="KNH24" s="262"/>
      <c r="KNI24" s="262"/>
      <c r="KNJ24" s="262"/>
      <c r="KNK24" s="262"/>
      <c r="KNL24" s="262"/>
      <c r="KNM24" s="262"/>
      <c r="KNN24" s="262"/>
      <c r="KNO24" s="262"/>
      <c r="KNP24" s="262"/>
      <c r="KNQ24" s="262"/>
      <c r="KNR24" s="262"/>
      <c r="KNS24" s="262"/>
      <c r="KNT24" s="262"/>
      <c r="KNU24" s="262"/>
      <c r="KNV24" s="262"/>
      <c r="KNW24" s="262"/>
      <c r="KNX24" s="262"/>
      <c r="KNY24" s="262"/>
      <c r="KNZ24" s="262"/>
      <c r="KOA24" s="262"/>
      <c r="KOB24" s="262"/>
      <c r="KOC24" s="262"/>
      <c r="KOD24" s="262"/>
      <c r="KOE24" s="262"/>
      <c r="KOF24" s="262"/>
      <c r="KOG24" s="262"/>
      <c r="KOH24" s="262"/>
      <c r="KOI24" s="262"/>
      <c r="KOJ24" s="262"/>
      <c r="KOK24" s="262"/>
      <c r="KOL24" s="262"/>
      <c r="KOM24" s="262"/>
      <c r="KON24" s="262"/>
      <c r="KOO24" s="262"/>
      <c r="KOP24" s="262"/>
      <c r="KOQ24" s="262"/>
      <c r="KOR24" s="262"/>
      <c r="KOS24" s="262"/>
      <c r="KOT24" s="262"/>
      <c r="KOU24" s="262"/>
      <c r="KOV24" s="262"/>
      <c r="KOW24" s="262"/>
      <c r="KOX24" s="262"/>
      <c r="KOY24" s="262"/>
      <c r="KOZ24" s="262"/>
      <c r="KPA24" s="262"/>
      <c r="KPB24" s="262"/>
      <c r="KPC24" s="262"/>
      <c r="KPD24" s="262"/>
      <c r="KPE24" s="262"/>
      <c r="KPF24" s="262"/>
      <c r="KPG24" s="262"/>
      <c r="KPH24" s="262"/>
      <c r="KPI24" s="262"/>
      <c r="KPJ24" s="262"/>
      <c r="KPK24" s="262"/>
      <c r="KPL24" s="262"/>
      <c r="KPM24" s="262"/>
      <c r="KPN24" s="262"/>
      <c r="KPO24" s="262"/>
      <c r="KPP24" s="262"/>
      <c r="KPQ24" s="262"/>
      <c r="KPR24" s="262"/>
      <c r="KPS24" s="262"/>
      <c r="KPT24" s="262"/>
      <c r="KPU24" s="262"/>
      <c r="KPV24" s="262"/>
      <c r="KPW24" s="262"/>
      <c r="KPX24" s="262"/>
      <c r="KPY24" s="262"/>
      <c r="KPZ24" s="262"/>
      <c r="KQA24" s="262"/>
      <c r="KQB24" s="262"/>
      <c r="KQC24" s="262"/>
      <c r="KQD24" s="262"/>
      <c r="KQE24" s="262"/>
      <c r="KQF24" s="262"/>
      <c r="KQG24" s="262"/>
      <c r="KQH24" s="262"/>
      <c r="KQI24" s="262"/>
      <c r="KQJ24" s="262"/>
      <c r="KQK24" s="262"/>
      <c r="KQL24" s="262"/>
      <c r="KQM24" s="262"/>
      <c r="KQN24" s="262"/>
      <c r="KQO24" s="262"/>
      <c r="KQP24" s="262"/>
      <c r="KQQ24" s="262"/>
      <c r="KQR24" s="262"/>
      <c r="KQS24" s="262"/>
      <c r="KQT24" s="262"/>
      <c r="KQU24" s="262"/>
      <c r="KQV24" s="262"/>
      <c r="KQW24" s="262"/>
      <c r="KQX24" s="262"/>
      <c r="KQY24" s="262"/>
      <c r="KQZ24" s="262"/>
      <c r="KRA24" s="262"/>
      <c r="KRB24" s="262"/>
      <c r="KRC24" s="262"/>
      <c r="KRD24" s="262"/>
      <c r="KRE24" s="262"/>
      <c r="KRF24" s="262"/>
      <c r="KRG24" s="262"/>
      <c r="KRH24" s="262"/>
      <c r="KRI24" s="262"/>
      <c r="KRJ24" s="262"/>
      <c r="KRK24" s="262"/>
      <c r="KRL24" s="262"/>
      <c r="KRM24" s="262"/>
      <c r="KRN24" s="262"/>
      <c r="KRO24" s="262"/>
      <c r="KRP24" s="262"/>
      <c r="KRQ24" s="262"/>
      <c r="KRR24" s="262"/>
      <c r="KRS24" s="262"/>
      <c r="KRT24" s="262"/>
      <c r="KRU24" s="262"/>
      <c r="KRV24" s="262"/>
      <c r="KRW24" s="262"/>
      <c r="KRX24" s="262"/>
      <c r="KRY24" s="262"/>
      <c r="KRZ24" s="262"/>
      <c r="KSA24" s="262"/>
      <c r="KSB24" s="262"/>
      <c r="KSC24" s="262"/>
      <c r="KSD24" s="262"/>
      <c r="KSE24" s="262"/>
      <c r="KSF24" s="262"/>
      <c r="KSG24" s="262"/>
      <c r="KSH24" s="262"/>
      <c r="KSI24" s="262"/>
      <c r="KSJ24" s="262"/>
      <c r="KSK24" s="262"/>
      <c r="KSL24" s="262"/>
      <c r="KSM24" s="262"/>
      <c r="KSN24" s="262"/>
      <c r="KSO24" s="262"/>
      <c r="KSP24" s="262"/>
      <c r="KSQ24" s="262"/>
      <c r="KSR24" s="262"/>
      <c r="KSS24" s="262"/>
      <c r="KST24" s="262"/>
      <c r="KSU24" s="262"/>
      <c r="KSV24" s="262"/>
      <c r="KSW24" s="262"/>
      <c r="KSX24" s="262"/>
      <c r="KSY24" s="262"/>
      <c r="KSZ24" s="262"/>
      <c r="KTA24" s="262"/>
      <c r="KTB24" s="262"/>
      <c r="KTC24" s="262"/>
      <c r="KTD24" s="262"/>
      <c r="KTE24" s="262"/>
      <c r="KTF24" s="262"/>
      <c r="KTG24" s="262"/>
      <c r="KTH24" s="262"/>
      <c r="KTI24" s="262"/>
      <c r="KTJ24" s="262"/>
      <c r="KTK24" s="262"/>
      <c r="KTL24" s="262"/>
      <c r="KTM24" s="262"/>
      <c r="KTN24" s="262"/>
      <c r="KTO24" s="262"/>
      <c r="KTP24" s="262"/>
      <c r="KTQ24" s="262"/>
      <c r="KTR24" s="262"/>
      <c r="KTS24" s="262"/>
      <c r="KTT24" s="262"/>
      <c r="KTU24" s="262"/>
      <c r="KTV24" s="262"/>
      <c r="KTW24" s="262"/>
      <c r="KTX24" s="262"/>
      <c r="KTY24" s="262"/>
      <c r="KTZ24" s="262"/>
      <c r="KUA24" s="262"/>
      <c r="KUB24" s="262"/>
      <c r="KUC24" s="262"/>
      <c r="KUD24" s="262"/>
      <c r="KUE24" s="262"/>
      <c r="KUF24" s="262"/>
      <c r="KUG24" s="262"/>
      <c r="KUH24" s="262"/>
      <c r="KUI24" s="262"/>
      <c r="KUJ24" s="262"/>
      <c r="KUK24" s="262"/>
      <c r="KUL24" s="262"/>
      <c r="KUM24" s="262"/>
      <c r="KUN24" s="262"/>
      <c r="KUO24" s="262"/>
      <c r="KUP24" s="262"/>
      <c r="KUQ24" s="262"/>
      <c r="KUR24" s="262"/>
      <c r="KUS24" s="262"/>
      <c r="KUT24" s="262"/>
      <c r="KUU24" s="262"/>
      <c r="KUV24" s="262"/>
      <c r="KUW24" s="262"/>
      <c r="KUX24" s="262"/>
      <c r="KUY24" s="262"/>
      <c r="KUZ24" s="262"/>
      <c r="KVA24" s="262"/>
      <c r="KVB24" s="262"/>
      <c r="KVC24" s="262"/>
      <c r="KVD24" s="262"/>
      <c r="KVE24" s="262"/>
      <c r="KVF24" s="262"/>
      <c r="KVG24" s="262"/>
      <c r="KVH24" s="262"/>
      <c r="KVI24" s="262"/>
      <c r="KVJ24" s="262"/>
      <c r="KVK24" s="262"/>
      <c r="KVL24" s="262"/>
      <c r="KVM24" s="262"/>
      <c r="KVN24" s="262"/>
      <c r="KVO24" s="262"/>
      <c r="KVP24" s="262"/>
      <c r="KVQ24" s="262"/>
      <c r="KVR24" s="262"/>
      <c r="KVS24" s="262"/>
      <c r="KVT24" s="262"/>
      <c r="KVU24" s="262"/>
      <c r="KVV24" s="262"/>
      <c r="KVW24" s="262"/>
      <c r="KVX24" s="262"/>
      <c r="KVY24" s="262"/>
      <c r="KVZ24" s="262"/>
      <c r="KWA24" s="262"/>
      <c r="KWB24" s="262"/>
      <c r="KWC24" s="262"/>
      <c r="KWD24" s="262"/>
      <c r="KWE24" s="262"/>
      <c r="KWF24" s="262"/>
      <c r="KWG24" s="262"/>
      <c r="KWH24" s="262"/>
      <c r="KWI24" s="262"/>
      <c r="KWJ24" s="262"/>
      <c r="KWK24" s="262"/>
      <c r="KWL24" s="262"/>
      <c r="KWM24" s="262"/>
      <c r="KWN24" s="262"/>
      <c r="KWO24" s="262"/>
      <c r="KWP24" s="262"/>
      <c r="KWQ24" s="262"/>
      <c r="KWR24" s="262"/>
      <c r="KWS24" s="262"/>
      <c r="KWT24" s="262"/>
      <c r="KWU24" s="262"/>
      <c r="KWV24" s="262"/>
      <c r="KWW24" s="262"/>
      <c r="KWX24" s="262"/>
      <c r="KWY24" s="262"/>
      <c r="KWZ24" s="262"/>
      <c r="KXA24" s="262"/>
      <c r="KXB24" s="262"/>
      <c r="KXC24" s="262"/>
      <c r="KXD24" s="262"/>
      <c r="KXE24" s="262"/>
      <c r="KXF24" s="262"/>
      <c r="KXG24" s="262"/>
      <c r="KXH24" s="262"/>
      <c r="KXI24" s="262"/>
      <c r="KXJ24" s="262"/>
      <c r="KXK24" s="262"/>
      <c r="KXL24" s="262"/>
      <c r="KXM24" s="262"/>
      <c r="KXN24" s="262"/>
      <c r="KXO24" s="262"/>
      <c r="KXP24" s="262"/>
      <c r="KXQ24" s="262"/>
      <c r="KXR24" s="262"/>
      <c r="KXS24" s="262"/>
      <c r="KXT24" s="262"/>
      <c r="KXU24" s="262"/>
      <c r="KXV24" s="262"/>
      <c r="KXW24" s="262"/>
      <c r="KXX24" s="262"/>
      <c r="KXY24" s="262"/>
      <c r="KXZ24" s="262"/>
      <c r="KYA24" s="262"/>
      <c r="KYB24" s="262"/>
      <c r="KYC24" s="262"/>
      <c r="KYD24" s="262"/>
      <c r="KYE24" s="262"/>
      <c r="KYF24" s="262"/>
      <c r="KYG24" s="262"/>
      <c r="KYH24" s="262"/>
      <c r="KYI24" s="262"/>
      <c r="KYJ24" s="262"/>
      <c r="KYK24" s="262"/>
      <c r="KYL24" s="262"/>
      <c r="KYM24" s="262"/>
      <c r="KYN24" s="262"/>
      <c r="KYO24" s="262"/>
      <c r="KYP24" s="262"/>
      <c r="KYQ24" s="262"/>
      <c r="KYR24" s="262"/>
      <c r="KYS24" s="262"/>
      <c r="KYT24" s="262"/>
      <c r="KYU24" s="262"/>
      <c r="KYV24" s="262"/>
      <c r="KYW24" s="262"/>
      <c r="KYX24" s="262"/>
      <c r="KYY24" s="262"/>
      <c r="KYZ24" s="262"/>
      <c r="KZA24" s="262"/>
      <c r="KZB24" s="262"/>
      <c r="KZC24" s="262"/>
      <c r="KZD24" s="262"/>
      <c r="KZE24" s="262"/>
      <c r="KZF24" s="262"/>
      <c r="KZG24" s="262"/>
      <c r="KZH24" s="262"/>
      <c r="KZI24" s="262"/>
      <c r="KZJ24" s="262"/>
      <c r="KZK24" s="262"/>
      <c r="KZL24" s="262"/>
      <c r="KZM24" s="262"/>
      <c r="KZN24" s="262"/>
      <c r="KZO24" s="262"/>
      <c r="KZP24" s="262"/>
      <c r="KZQ24" s="262"/>
      <c r="KZR24" s="262"/>
      <c r="KZS24" s="262"/>
      <c r="KZT24" s="262"/>
      <c r="KZU24" s="262"/>
      <c r="KZV24" s="262"/>
      <c r="KZW24" s="262"/>
      <c r="KZX24" s="262"/>
      <c r="KZY24" s="262"/>
      <c r="KZZ24" s="262"/>
      <c r="LAA24" s="262"/>
      <c r="LAB24" s="262"/>
      <c r="LAC24" s="262"/>
      <c r="LAD24" s="262"/>
      <c r="LAE24" s="262"/>
      <c r="LAF24" s="262"/>
      <c r="LAG24" s="262"/>
      <c r="LAH24" s="262"/>
      <c r="LAI24" s="262"/>
      <c r="LAJ24" s="262"/>
      <c r="LAK24" s="262"/>
      <c r="LAL24" s="262"/>
      <c r="LAM24" s="262"/>
      <c r="LAN24" s="262"/>
      <c r="LAO24" s="262"/>
      <c r="LAP24" s="262"/>
      <c r="LAQ24" s="262"/>
      <c r="LAR24" s="262"/>
      <c r="LAS24" s="262"/>
      <c r="LAT24" s="262"/>
      <c r="LAU24" s="262"/>
      <c r="LAV24" s="262"/>
      <c r="LAW24" s="262"/>
      <c r="LAX24" s="262"/>
      <c r="LAY24" s="262"/>
      <c r="LAZ24" s="262"/>
      <c r="LBA24" s="262"/>
      <c r="LBB24" s="262"/>
      <c r="LBC24" s="262"/>
      <c r="LBD24" s="262"/>
      <c r="LBE24" s="262"/>
      <c r="LBF24" s="262"/>
      <c r="LBG24" s="262"/>
      <c r="LBH24" s="262"/>
      <c r="LBI24" s="262"/>
      <c r="LBJ24" s="262"/>
      <c r="LBK24" s="262"/>
      <c r="LBL24" s="262"/>
      <c r="LBM24" s="262"/>
      <c r="LBN24" s="262"/>
      <c r="LBO24" s="262"/>
      <c r="LBP24" s="262"/>
      <c r="LBQ24" s="262"/>
      <c r="LBR24" s="262"/>
      <c r="LBS24" s="262"/>
      <c r="LBT24" s="262"/>
      <c r="LBU24" s="262"/>
      <c r="LBV24" s="262"/>
      <c r="LBW24" s="262"/>
      <c r="LBX24" s="262"/>
      <c r="LBY24" s="262"/>
      <c r="LBZ24" s="262"/>
      <c r="LCA24" s="262"/>
      <c r="LCB24" s="262"/>
      <c r="LCC24" s="262"/>
      <c r="LCD24" s="262"/>
      <c r="LCE24" s="262"/>
      <c r="LCF24" s="262"/>
      <c r="LCG24" s="262"/>
      <c r="LCH24" s="262"/>
      <c r="LCI24" s="262"/>
      <c r="LCJ24" s="262"/>
      <c r="LCK24" s="262"/>
      <c r="LCL24" s="262"/>
      <c r="LCM24" s="262"/>
      <c r="LCN24" s="262"/>
      <c r="LCO24" s="262"/>
      <c r="LCP24" s="262"/>
      <c r="LCQ24" s="262"/>
      <c r="LCR24" s="262"/>
      <c r="LCS24" s="262"/>
      <c r="LCT24" s="262"/>
      <c r="LCU24" s="262"/>
      <c r="LCV24" s="262"/>
      <c r="LCW24" s="262"/>
      <c r="LCX24" s="262"/>
      <c r="LCY24" s="262"/>
      <c r="LCZ24" s="262"/>
      <c r="LDA24" s="262"/>
      <c r="LDB24" s="262"/>
      <c r="LDC24" s="262"/>
      <c r="LDD24" s="262"/>
      <c r="LDE24" s="262"/>
      <c r="LDF24" s="262"/>
      <c r="LDG24" s="262"/>
      <c r="LDH24" s="262"/>
      <c r="LDI24" s="262"/>
      <c r="LDJ24" s="262"/>
      <c r="LDK24" s="262"/>
      <c r="LDL24" s="262"/>
      <c r="LDM24" s="262"/>
      <c r="LDN24" s="262"/>
      <c r="LDO24" s="262"/>
      <c r="LDP24" s="262"/>
      <c r="LDQ24" s="262"/>
      <c r="LDR24" s="262"/>
      <c r="LDS24" s="262"/>
      <c r="LDT24" s="262"/>
      <c r="LDU24" s="262"/>
      <c r="LDV24" s="262"/>
      <c r="LDW24" s="262"/>
      <c r="LDX24" s="262"/>
      <c r="LDY24" s="262"/>
      <c r="LDZ24" s="262"/>
      <c r="LEA24" s="262"/>
      <c r="LEB24" s="262"/>
      <c r="LEC24" s="262"/>
      <c r="LED24" s="262"/>
      <c r="LEE24" s="262"/>
      <c r="LEF24" s="262"/>
      <c r="LEG24" s="262"/>
      <c r="LEH24" s="262"/>
      <c r="LEI24" s="262"/>
      <c r="LEJ24" s="262"/>
      <c r="LEK24" s="262"/>
      <c r="LEL24" s="262"/>
      <c r="LEM24" s="262"/>
      <c r="LEN24" s="262"/>
      <c r="LEO24" s="262"/>
      <c r="LEP24" s="262"/>
      <c r="LEQ24" s="262"/>
      <c r="LER24" s="262"/>
      <c r="LES24" s="262"/>
      <c r="LET24" s="262"/>
      <c r="LEU24" s="262"/>
      <c r="LEV24" s="262"/>
      <c r="LEW24" s="262"/>
      <c r="LEX24" s="262"/>
      <c r="LEY24" s="262"/>
      <c r="LEZ24" s="262"/>
      <c r="LFA24" s="262"/>
      <c r="LFB24" s="262"/>
      <c r="LFC24" s="262"/>
      <c r="LFD24" s="262"/>
      <c r="LFE24" s="262"/>
      <c r="LFF24" s="262"/>
      <c r="LFG24" s="262"/>
      <c r="LFH24" s="262"/>
      <c r="LFI24" s="262"/>
      <c r="LFJ24" s="262"/>
      <c r="LFK24" s="262"/>
      <c r="LFL24" s="262"/>
      <c r="LFM24" s="262"/>
      <c r="LFN24" s="262"/>
      <c r="LFO24" s="262"/>
      <c r="LFP24" s="262"/>
      <c r="LFQ24" s="262"/>
      <c r="LFR24" s="262"/>
      <c r="LFS24" s="262"/>
      <c r="LFT24" s="262"/>
      <c r="LFU24" s="262"/>
      <c r="LFV24" s="262"/>
      <c r="LFW24" s="262"/>
      <c r="LFX24" s="262"/>
      <c r="LFY24" s="262"/>
      <c r="LFZ24" s="262"/>
      <c r="LGA24" s="262"/>
      <c r="LGB24" s="262"/>
      <c r="LGC24" s="262"/>
      <c r="LGD24" s="262"/>
      <c r="LGE24" s="262"/>
      <c r="LGF24" s="262"/>
      <c r="LGG24" s="262"/>
      <c r="LGH24" s="262"/>
      <c r="LGI24" s="262"/>
      <c r="LGJ24" s="262"/>
      <c r="LGK24" s="262"/>
      <c r="LGL24" s="262"/>
      <c r="LGM24" s="262"/>
      <c r="LGN24" s="262"/>
      <c r="LGO24" s="262"/>
      <c r="LGP24" s="262"/>
      <c r="LGQ24" s="262"/>
      <c r="LGR24" s="262"/>
      <c r="LGS24" s="262"/>
      <c r="LGT24" s="262"/>
      <c r="LGU24" s="262"/>
      <c r="LGV24" s="262"/>
      <c r="LGW24" s="262"/>
      <c r="LGX24" s="262"/>
      <c r="LGY24" s="262"/>
      <c r="LGZ24" s="262"/>
      <c r="LHA24" s="262"/>
      <c r="LHB24" s="262"/>
      <c r="LHC24" s="262"/>
      <c r="LHD24" s="262"/>
      <c r="LHE24" s="262"/>
      <c r="LHF24" s="262"/>
      <c r="LHG24" s="262"/>
      <c r="LHH24" s="262"/>
      <c r="LHI24" s="262"/>
      <c r="LHJ24" s="262"/>
      <c r="LHK24" s="262"/>
      <c r="LHL24" s="262"/>
      <c r="LHM24" s="262"/>
      <c r="LHN24" s="262"/>
      <c r="LHO24" s="262"/>
      <c r="LHP24" s="262"/>
      <c r="LHQ24" s="262"/>
      <c r="LHR24" s="262"/>
      <c r="LHS24" s="262"/>
      <c r="LHT24" s="262"/>
      <c r="LHU24" s="262"/>
      <c r="LHV24" s="262"/>
      <c r="LHW24" s="262"/>
      <c r="LHX24" s="262"/>
      <c r="LHY24" s="262"/>
      <c r="LHZ24" s="262"/>
      <c r="LIA24" s="262"/>
      <c r="LIB24" s="262"/>
      <c r="LIC24" s="262"/>
      <c r="LID24" s="262"/>
      <c r="LIE24" s="262"/>
      <c r="LIF24" s="262"/>
      <c r="LIG24" s="262"/>
      <c r="LIH24" s="262"/>
      <c r="LII24" s="262"/>
      <c r="LIJ24" s="262"/>
      <c r="LIK24" s="262"/>
      <c r="LIL24" s="262"/>
      <c r="LIM24" s="262"/>
      <c r="LIN24" s="262"/>
      <c r="LIO24" s="262"/>
      <c r="LIP24" s="262"/>
      <c r="LIQ24" s="262"/>
      <c r="LIR24" s="262"/>
      <c r="LIS24" s="262"/>
      <c r="LIT24" s="262"/>
      <c r="LIU24" s="262"/>
      <c r="LIV24" s="262"/>
      <c r="LIW24" s="262"/>
      <c r="LIX24" s="262"/>
      <c r="LIY24" s="262"/>
      <c r="LIZ24" s="262"/>
      <c r="LJA24" s="262"/>
      <c r="LJB24" s="262"/>
      <c r="LJC24" s="262"/>
      <c r="LJD24" s="262"/>
      <c r="LJE24" s="262"/>
      <c r="LJF24" s="262"/>
      <c r="LJG24" s="262"/>
      <c r="LJH24" s="262"/>
      <c r="LJI24" s="262"/>
      <c r="LJJ24" s="262"/>
      <c r="LJK24" s="262"/>
      <c r="LJL24" s="262"/>
      <c r="LJM24" s="262"/>
      <c r="LJN24" s="262"/>
      <c r="LJO24" s="262"/>
      <c r="LJP24" s="262"/>
      <c r="LJQ24" s="262"/>
      <c r="LJR24" s="262"/>
      <c r="LJS24" s="262"/>
      <c r="LJT24" s="262"/>
      <c r="LJU24" s="262"/>
      <c r="LJV24" s="262"/>
      <c r="LJW24" s="262"/>
      <c r="LJX24" s="262"/>
      <c r="LJY24" s="262"/>
      <c r="LJZ24" s="262"/>
      <c r="LKA24" s="262"/>
      <c r="LKB24" s="262"/>
      <c r="LKC24" s="262"/>
      <c r="LKD24" s="262"/>
      <c r="LKE24" s="262"/>
      <c r="LKF24" s="262"/>
      <c r="LKG24" s="262"/>
      <c r="LKH24" s="262"/>
      <c r="LKI24" s="262"/>
      <c r="LKJ24" s="262"/>
      <c r="LKK24" s="262"/>
      <c r="LKL24" s="262"/>
      <c r="LKM24" s="262"/>
      <c r="LKN24" s="262"/>
      <c r="LKO24" s="262"/>
      <c r="LKP24" s="262"/>
      <c r="LKQ24" s="262"/>
      <c r="LKR24" s="262"/>
      <c r="LKS24" s="262"/>
      <c r="LKT24" s="262"/>
      <c r="LKU24" s="262"/>
      <c r="LKV24" s="262"/>
      <c r="LKW24" s="262"/>
      <c r="LKX24" s="262"/>
      <c r="LKY24" s="262"/>
      <c r="LKZ24" s="262"/>
      <c r="LLA24" s="262"/>
      <c r="LLB24" s="262"/>
      <c r="LLC24" s="262"/>
      <c r="LLD24" s="262"/>
      <c r="LLE24" s="262"/>
      <c r="LLF24" s="262"/>
      <c r="LLG24" s="262"/>
      <c r="LLH24" s="262"/>
      <c r="LLI24" s="262"/>
      <c r="LLJ24" s="262"/>
      <c r="LLK24" s="262"/>
      <c r="LLL24" s="262"/>
      <c r="LLM24" s="262"/>
      <c r="LLN24" s="262"/>
      <c r="LLO24" s="262"/>
      <c r="LLP24" s="262"/>
      <c r="LLQ24" s="262"/>
      <c r="LLR24" s="262"/>
      <c r="LLS24" s="262"/>
      <c r="LLT24" s="262"/>
      <c r="LLU24" s="262"/>
      <c r="LLV24" s="262"/>
      <c r="LLW24" s="262"/>
      <c r="LLX24" s="262"/>
      <c r="LLY24" s="262"/>
      <c r="LLZ24" s="262"/>
      <c r="LMA24" s="262"/>
      <c r="LMB24" s="262"/>
      <c r="LMC24" s="262"/>
      <c r="LMD24" s="262"/>
      <c r="LME24" s="262"/>
      <c r="LMF24" s="262"/>
      <c r="LMG24" s="262"/>
      <c r="LMH24" s="262"/>
      <c r="LMI24" s="262"/>
      <c r="LMJ24" s="262"/>
      <c r="LMK24" s="262"/>
      <c r="LML24" s="262"/>
      <c r="LMM24" s="262"/>
      <c r="LMN24" s="262"/>
      <c r="LMO24" s="262"/>
      <c r="LMP24" s="262"/>
      <c r="LMQ24" s="262"/>
      <c r="LMR24" s="262"/>
      <c r="LMS24" s="262"/>
      <c r="LMT24" s="262"/>
      <c r="LMU24" s="262"/>
      <c r="LMV24" s="262"/>
      <c r="LMW24" s="262"/>
      <c r="LMX24" s="262"/>
      <c r="LMY24" s="262"/>
      <c r="LMZ24" s="262"/>
      <c r="LNA24" s="262"/>
      <c r="LNB24" s="262"/>
      <c r="LNC24" s="262"/>
      <c r="LND24" s="262"/>
      <c r="LNE24" s="262"/>
      <c r="LNF24" s="262"/>
      <c r="LNG24" s="262"/>
      <c r="LNH24" s="262"/>
      <c r="LNI24" s="262"/>
      <c r="LNJ24" s="262"/>
      <c r="LNK24" s="262"/>
      <c r="LNL24" s="262"/>
      <c r="LNM24" s="262"/>
      <c r="LNN24" s="262"/>
      <c r="LNO24" s="262"/>
      <c r="LNP24" s="262"/>
      <c r="LNQ24" s="262"/>
      <c r="LNR24" s="262"/>
      <c r="LNS24" s="262"/>
      <c r="LNT24" s="262"/>
      <c r="LNU24" s="262"/>
      <c r="LNV24" s="262"/>
      <c r="LNW24" s="262"/>
      <c r="LNX24" s="262"/>
      <c r="LNY24" s="262"/>
      <c r="LNZ24" s="262"/>
      <c r="LOA24" s="262"/>
      <c r="LOB24" s="262"/>
      <c r="LOC24" s="262"/>
      <c r="LOD24" s="262"/>
      <c r="LOE24" s="262"/>
      <c r="LOF24" s="262"/>
      <c r="LOG24" s="262"/>
      <c r="LOH24" s="262"/>
      <c r="LOI24" s="262"/>
      <c r="LOJ24" s="262"/>
      <c r="LOK24" s="262"/>
      <c r="LOL24" s="262"/>
      <c r="LOM24" s="262"/>
      <c r="LON24" s="262"/>
      <c r="LOO24" s="262"/>
      <c r="LOP24" s="262"/>
      <c r="LOQ24" s="262"/>
      <c r="LOR24" s="262"/>
      <c r="LOS24" s="262"/>
      <c r="LOT24" s="262"/>
      <c r="LOU24" s="262"/>
      <c r="LOV24" s="262"/>
      <c r="LOW24" s="262"/>
      <c r="LOX24" s="262"/>
      <c r="LOY24" s="262"/>
      <c r="LOZ24" s="262"/>
      <c r="LPA24" s="262"/>
      <c r="LPB24" s="262"/>
      <c r="LPC24" s="262"/>
      <c r="LPD24" s="262"/>
      <c r="LPE24" s="262"/>
      <c r="LPF24" s="262"/>
      <c r="LPG24" s="262"/>
      <c r="LPH24" s="262"/>
      <c r="LPI24" s="262"/>
      <c r="LPJ24" s="262"/>
      <c r="LPK24" s="262"/>
      <c r="LPL24" s="262"/>
      <c r="LPM24" s="262"/>
      <c r="LPN24" s="262"/>
      <c r="LPO24" s="262"/>
      <c r="LPP24" s="262"/>
      <c r="LPQ24" s="262"/>
      <c r="LPR24" s="262"/>
      <c r="LPS24" s="262"/>
      <c r="LPT24" s="262"/>
      <c r="LPU24" s="262"/>
      <c r="LPV24" s="262"/>
      <c r="LPW24" s="262"/>
      <c r="LPX24" s="262"/>
      <c r="LPY24" s="262"/>
      <c r="LPZ24" s="262"/>
      <c r="LQA24" s="262"/>
      <c r="LQB24" s="262"/>
      <c r="LQC24" s="262"/>
      <c r="LQD24" s="262"/>
      <c r="LQE24" s="262"/>
      <c r="LQF24" s="262"/>
      <c r="LQG24" s="262"/>
      <c r="LQH24" s="262"/>
      <c r="LQI24" s="262"/>
      <c r="LQJ24" s="262"/>
      <c r="LQK24" s="262"/>
      <c r="LQL24" s="262"/>
      <c r="LQM24" s="262"/>
      <c r="LQN24" s="262"/>
      <c r="LQO24" s="262"/>
      <c r="LQP24" s="262"/>
      <c r="LQQ24" s="262"/>
      <c r="LQR24" s="262"/>
      <c r="LQS24" s="262"/>
      <c r="LQT24" s="262"/>
      <c r="LQU24" s="262"/>
      <c r="LQV24" s="262"/>
      <c r="LQW24" s="262"/>
      <c r="LQX24" s="262"/>
      <c r="LQY24" s="262"/>
      <c r="LQZ24" s="262"/>
      <c r="LRA24" s="262"/>
      <c r="LRB24" s="262"/>
      <c r="LRC24" s="262"/>
      <c r="LRD24" s="262"/>
      <c r="LRE24" s="262"/>
      <c r="LRF24" s="262"/>
      <c r="LRG24" s="262"/>
      <c r="LRH24" s="262"/>
      <c r="LRI24" s="262"/>
      <c r="LRJ24" s="262"/>
      <c r="LRK24" s="262"/>
      <c r="LRL24" s="262"/>
      <c r="LRM24" s="262"/>
      <c r="LRN24" s="262"/>
      <c r="LRO24" s="262"/>
      <c r="LRP24" s="262"/>
      <c r="LRQ24" s="262"/>
      <c r="LRR24" s="262"/>
      <c r="LRS24" s="262"/>
      <c r="LRT24" s="262"/>
      <c r="LRU24" s="262"/>
      <c r="LRV24" s="262"/>
      <c r="LRW24" s="262"/>
      <c r="LRX24" s="262"/>
      <c r="LRY24" s="262"/>
      <c r="LRZ24" s="262"/>
      <c r="LSA24" s="262"/>
      <c r="LSB24" s="262"/>
      <c r="LSC24" s="262"/>
      <c r="LSD24" s="262"/>
      <c r="LSE24" s="262"/>
      <c r="LSF24" s="262"/>
      <c r="LSG24" s="262"/>
      <c r="LSH24" s="262"/>
      <c r="LSI24" s="262"/>
      <c r="LSJ24" s="262"/>
      <c r="LSK24" s="262"/>
      <c r="LSL24" s="262"/>
      <c r="LSM24" s="262"/>
      <c r="LSN24" s="262"/>
      <c r="LSO24" s="262"/>
      <c r="LSP24" s="262"/>
      <c r="LSQ24" s="262"/>
      <c r="LSR24" s="262"/>
      <c r="LSS24" s="262"/>
      <c r="LST24" s="262"/>
      <c r="LSU24" s="262"/>
      <c r="LSV24" s="262"/>
      <c r="LSW24" s="262"/>
      <c r="LSX24" s="262"/>
      <c r="LSY24" s="262"/>
      <c r="LSZ24" s="262"/>
      <c r="LTA24" s="262"/>
      <c r="LTB24" s="262"/>
      <c r="LTC24" s="262"/>
      <c r="LTD24" s="262"/>
      <c r="LTE24" s="262"/>
      <c r="LTF24" s="262"/>
      <c r="LTG24" s="262"/>
      <c r="LTH24" s="262"/>
      <c r="LTI24" s="262"/>
      <c r="LTJ24" s="262"/>
      <c r="LTK24" s="262"/>
      <c r="LTL24" s="262"/>
      <c r="LTM24" s="262"/>
      <c r="LTN24" s="262"/>
      <c r="LTO24" s="262"/>
      <c r="LTP24" s="262"/>
      <c r="LTQ24" s="262"/>
      <c r="LTR24" s="262"/>
      <c r="LTS24" s="262"/>
      <c r="LTT24" s="262"/>
      <c r="LTU24" s="262"/>
      <c r="LTV24" s="262"/>
      <c r="LTW24" s="262"/>
      <c r="LTX24" s="262"/>
      <c r="LTY24" s="262"/>
      <c r="LTZ24" s="262"/>
      <c r="LUA24" s="262"/>
      <c r="LUB24" s="262"/>
      <c r="LUC24" s="262"/>
      <c r="LUD24" s="262"/>
      <c r="LUE24" s="262"/>
      <c r="LUF24" s="262"/>
      <c r="LUG24" s="262"/>
      <c r="LUH24" s="262"/>
      <c r="LUI24" s="262"/>
      <c r="LUJ24" s="262"/>
      <c r="LUK24" s="262"/>
      <c r="LUL24" s="262"/>
      <c r="LUM24" s="262"/>
      <c r="LUN24" s="262"/>
      <c r="LUO24" s="262"/>
      <c r="LUP24" s="262"/>
      <c r="LUQ24" s="262"/>
      <c r="LUR24" s="262"/>
      <c r="LUS24" s="262"/>
      <c r="LUT24" s="262"/>
      <c r="LUU24" s="262"/>
      <c r="LUV24" s="262"/>
      <c r="LUW24" s="262"/>
      <c r="LUX24" s="262"/>
      <c r="LUY24" s="262"/>
      <c r="LUZ24" s="262"/>
      <c r="LVA24" s="262"/>
      <c r="LVB24" s="262"/>
      <c r="LVC24" s="262"/>
      <c r="LVD24" s="262"/>
      <c r="LVE24" s="262"/>
      <c r="LVF24" s="262"/>
      <c r="LVG24" s="262"/>
      <c r="LVH24" s="262"/>
      <c r="LVI24" s="262"/>
      <c r="LVJ24" s="262"/>
      <c r="LVK24" s="262"/>
      <c r="LVL24" s="262"/>
      <c r="LVM24" s="262"/>
      <c r="LVN24" s="262"/>
      <c r="LVO24" s="262"/>
      <c r="LVP24" s="262"/>
      <c r="LVQ24" s="262"/>
      <c r="LVR24" s="262"/>
      <c r="LVS24" s="262"/>
      <c r="LVT24" s="262"/>
      <c r="LVU24" s="262"/>
      <c r="LVV24" s="262"/>
      <c r="LVW24" s="262"/>
      <c r="LVX24" s="262"/>
      <c r="LVY24" s="262"/>
      <c r="LVZ24" s="262"/>
      <c r="LWA24" s="262"/>
      <c r="LWB24" s="262"/>
      <c r="LWC24" s="262"/>
      <c r="LWD24" s="262"/>
      <c r="LWE24" s="262"/>
      <c r="LWF24" s="262"/>
      <c r="LWG24" s="262"/>
      <c r="LWH24" s="262"/>
      <c r="LWI24" s="262"/>
      <c r="LWJ24" s="262"/>
      <c r="LWK24" s="262"/>
      <c r="LWL24" s="262"/>
      <c r="LWM24" s="262"/>
      <c r="LWN24" s="262"/>
      <c r="LWO24" s="262"/>
      <c r="LWP24" s="262"/>
      <c r="LWQ24" s="262"/>
      <c r="LWR24" s="262"/>
      <c r="LWS24" s="262"/>
      <c r="LWT24" s="262"/>
      <c r="LWU24" s="262"/>
      <c r="LWV24" s="262"/>
      <c r="LWW24" s="262"/>
      <c r="LWX24" s="262"/>
      <c r="LWY24" s="262"/>
      <c r="LWZ24" s="262"/>
      <c r="LXA24" s="262"/>
      <c r="LXB24" s="262"/>
      <c r="LXC24" s="262"/>
      <c r="LXD24" s="262"/>
      <c r="LXE24" s="262"/>
      <c r="LXF24" s="262"/>
      <c r="LXG24" s="262"/>
      <c r="LXH24" s="262"/>
      <c r="LXI24" s="262"/>
      <c r="LXJ24" s="262"/>
      <c r="LXK24" s="262"/>
      <c r="LXL24" s="262"/>
      <c r="LXM24" s="262"/>
      <c r="LXN24" s="262"/>
      <c r="LXO24" s="262"/>
      <c r="LXP24" s="262"/>
      <c r="LXQ24" s="262"/>
      <c r="LXR24" s="262"/>
      <c r="LXS24" s="262"/>
      <c r="LXT24" s="262"/>
      <c r="LXU24" s="262"/>
      <c r="LXV24" s="262"/>
      <c r="LXW24" s="262"/>
      <c r="LXX24" s="262"/>
      <c r="LXY24" s="262"/>
      <c r="LXZ24" s="262"/>
      <c r="LYA24" s="262"/>
      <c r="LYB24" s="262"/>
      <c r="LYC24" s="262"/>
      <c r="LYD24" s="262"/>
      <c r="LYE24" s="262"/>
      <c r="LYF24" s="262"/>
      <c r="LYG24" s="262"/>
      <c r="LYH24" s="262"/>
      <c r="LYI24" s="262"/>
      <c r="LYJ24" s="262"/>
      <c r="LYK24" s="262"/>
      <c r="LYL24" s="262"/>
      <c r="LYM24" s="262"/>
      <c r="LYN24" s="262"/>
      <c r="LYO24" s="262"/>
      <c r="LYP24" s="262"/>
      <c r="LYQ24" s="262"/>
      <c r="LYR24" s="262"/>
      <c r="LYS24" s="262"/>
      <c r="LYT24" s="262"/>
      <c r="LYU24" s="262"/>
      <c r="LYV24" s="262"/>
      <c r="LYW24" s="262"/>
      <c r="LYX24" s="262"/>
      <c r="LYY24" s="262"/>
      <c r="LYZ24" s="262"/>
      <c r="LZA24" s="262"/>
      <c r="LZB24" s="262"/>
      <c r="LZC24" s="262"/>
      <c r="LZD24" s="262"/>
      <c r="LZE24" s="262"/>
      <c r="LZF24" s="262"/>
      <c r="LZG24" s="262"/>
      <c r="LZH24" s="262"/>
      <c r="LZI24" s="262"/>
      <c r="LZJ24" s="262"/>
      <c r="LZK24" s="262"/>
      <c r="LZL24" s="262"/>
      <c r="LZM24" s="262"/>
      <c r="LZN24" s="262"/>
      <c r="LZO24" s="262"/>
      <c r="LZP24" s="262"/>
      <c r="LZQ24" s="262"/>
      <c r="LZR24" s="262"/>
      <c r="LZS24" s="262"/>
      <c r="LZT24" s="262"/>
      <c r="LZU24" s="262"/>
      <c r="LZV24" s="262"/>
      <c r="LZW24" s="262"/>
      <c r="LZX24" s="262"/>
      <c r="LZY24" s="262"/>
      <c r="LZZ24" s="262"/>
      <c r="MAA24" s="262"/>
      <c r="MAB24" s="262"/>
      <c r="MAC24" s="262"/>
      <c r="MAD24" s="262"/>
      <c r="MAE24" s="262"/>
      <c r="MAF24" s="262"/>
      <c r="MAG24" s="262"/>
      <c r="MAH24" s="262"/>
      <c r="MAI24" s="262"/>
      <c r="MAJ24" s="262"/>
      <c r="MAK24" s="262"/>
      <c r="MAL24" s="262"/>
      <c r="MAM24" s="262"/>
      <c r="MAN24" s="262"/>
      <c r="MAO24" s="262"/>
      <c r="MAP24" s="262"/>
      <c r="MAQ24" s="262"/>
      <c r="MAR24" s="262"/>
      <c r="MAS24" s="262"/>
      <c r="MAT24" s="262"/>
      <c r="MAU24" s="262"/>
      <c r="MAV24" s="262"/>
      <c r="MAW24" s="262"/>
      <c r="MAX24" s="262"/>
      <c r="MAY24" s="262"/>
      <c r="MAZ24" s="262"/>
      <c r="MBA24" s="262"/>
      <c r="MBB24" s="262"/>
      <c r="MBC24" s="262"/>
      <c r="MBD24" s="262"/>
      <c r="MBE24" s="262"/>
      <c r="MBF24" s="262"/>
      <c r="MBG24" s="262"/>
      <c r="MBH24" s="262"/>
      <c r="MBI24" s="262"/>
      <c r="MBJ24" s="262"/>
      <c r="MBK24" s="262"/>
      <c r="MBL24" s="262"/>
      <c r="MBM24" s="262"/>
      <c r="MBN24" s="262"/>
      <c r="MBO24" s="262"/>
      <c r="MBP24" s="262"/>
      <c r="MBQ24" s="262"/>
      <c r="MBR24" s="262"/>
      <c r="MBS24" s="262"/>
      <c r="MBT24" s="262"/>
      <c r="MBU24" s="262"/>
      <c r="MBV24" s="262"/>
      <c r="MBW24" s="262"/>
      <c r="MBX24" s="262"/>
      <c r="MBY24" s="262"/>
      <c r="MBZ24" s="262"/>
      <c r="MCA24" s="262"/>
      <c r="MCB24" s="262"/>
      <c r="MCC24" s="262"/>
      <c r="MCD24" s="262"/>
      <c r="MCE24" s="262"/>
      <c r="MCF24" s="262"/>
      <c r="MCG24" s="262"/>
      <c r="MCH24" s="262"/>
      <c r="MCI24" s="262"/>
      <c r="MCJ24" s="262"/>
      <c r="MCK24" s="262"/>
      <c r="MCL24" s="262"/>
      <c r="MCM24" s="262"/>
      <c r="MCN24" s="262"/>
      <c r="MCO24" s="262"/>
      <c r="MCP24" s="262"/>
      <c r="MCQ24" s="262"/>
      <c r="MCR24" s="262"/>
      <c r="MCS24" s="262"/>
      <c r="MCT24" s="262"/>
      <c r="MCU24" s="262"/>
      <c r="MCV24" s="262"/>
      <c r="MCW24" s="262"/>
      <c r="MCX24" s="262"/>
      <c r="MCY24" s="262"/>
      <c r="MCZ24" s="262"/>
      <c r="MDA24" s="262"/>
      <c r="MDB24" s="262"/>
      <c r="MDC24" s="262"/>
      <c r="MDD24" s="262"/>
      <c r="MDE24" s="262"/>
      <c r="MDF24" s="262"/>
      <c r="MDG24" s="262"/>
      <c r="MDH24" s="262"/>
      <c r="MDI24" s="262"/>
      <c r="MDJ24" s="262"/>
      <c r="MDK24" s="262"/>
      <c r="MDL24" s="262"/>
      <c r="MDM24" s="262"/>
      <c r="MDN24" s="262"/>
      <c r="MDO24" s="262"/>
      <c r="MDP24" s="262"/>
      <c r="MDQ24" s="262"/>
      <c r="MDR24" s="262"/>
      <c r="MDS24" s="262"/>
      <c r="MDT24" s="262"/>
      <c r="MDU24" s="262"/>
      <c r="MDV24" s="262"/>
      <c r="MDW24" s="262"/>
      <c r="MDX24" s="262"/>
      <c r="MDY24" s="262"/>
      <c r="MDZ24" s="262"/>
      <c r="MEA24" s="262"/>
      <c r="MEB24" s="262"/>
      <c r="MEC24" s="262"/>
      <c r="MED24" s="262"/>
      <c r="MEE24" s="262"/>
      <c r="MEF24" s="262"/>
      <c r="MEG24" s="262"/>
      <c r="MEH24" s="262"/>
      <c r="MEI24" s="262"/>
      <c r="MEJ24" s="262"/>
      <c r="MEK24" s="262"/>
      <c r="MEL24" s="262"/>
      <c r="MEM24" s="262"/>
      <c r="MEN24" s="262"/>
      <c r="MEO24" s="262"/>
      <c r="MEP24" s="262"/>
      <c r="MEQ24" s="262"/>
      <c r="MER24" s="262"/>
      <c r="MES24" s="262"/>
      <c r="MET24" s="262"/>
      <c r="MEU24" s="262"/>
      <c r="MEV24" s="262"/>
      <c r="MEW24" s="262"/>
      <c r="MEX24" s="262"/>
      <c r="MEY24" s="262"/>
      <c r="MEZ24" s="262"/>
      <c r="MFA24" s="262"/>
      <c r="MFB24" s="262"/>
      <c r="MFC24" s="262"/>
      <c r="MFD24" s="262"/>
      <c r="MFE24" s="262"/>
      <c r="MFF24" s="262"/>
      <c r="MFG24" s="262"/>
      <c r="MFH24" s="262"/>
      <c r="MFI24" s="262"/>
      <c r="MFJ24" s="262"/>
      <c r="MFK24" s="262"/>
      <c r="MFL24" s="262"/>
      <c r="MFM24" s="262"/>
      <c r="MFN24" s="262"/>
      <c r="MFO24" s="262"/>
      <c r="MFP24" s="262"/>
      <c r="MFQ24" s="262"/>
      <c r="MFR24" s="262"/>
      <c r="MFS24" s="262"/>
      <c r="MFT24" s="262"/>
      <c r="MFU24" s="262"/>
      <c r="MFV24" s="262"/>
      <c r="MFW24" s="262"/>
      <c r="MFX24" s="262"/>
      <c r="MFY24" s="262"/>
      <c r="MFZ24" s="262"/>
      <c r="MGA24" s="262"/>
      <c r="MGB24" s="262"/>
      <c r="MGC24" s="262"/>
      <c r="MGD24" s="262"/>
      <c r="MGE24" s="262"/>
      <c r="MGF24" s="262"/>
      <c r="MGG24" s="262"/>
      <c r="MGH24" s="262"/>
      <c r="MGI24" s="262"/>
      <c r="MGJ24" s="262"/>
      <c r="MGK24" s="262"/>
      <c r="MGL24" s="262"/>
      <c r="MGM24" s="262"/>
      <c r="MGN24" s="262"/>
      <c r="MGO24" s="262"/>
      <c r="MGP24" s="262"/>
      <c r="MGQ24" s="262"/>
      <c r="MGR24" s="262"/>
      <c r="MGS24" s="262"/>
      <c r="MGT24" s="262"/>
      <c r="MGU24" s="262"/>
      <c r="MGV24" s="262"/>
      <c r="MGW24" s="262"/>
      <c r="MGX24" s="262"/>
      <c r="MGY24" s="262"/>
      <c r="MGZ24" s="262"/>
      <c r="MHA24" s="262"/>
      <c r="MHB24" s="262"/>
      <c r="MHC24" s="262"/>
      <c r="MHD24" s="262"/>
      <c r="MHE24" s="262"/>
      <c r="MHF24" s="262"/>
      <c r="MHG24" s="262"/>
      <c r="MHH24" s="262"/>
      <c r="MHI24" s="262"/>
      <c r="MHJ24" s="262"/>
      <c r="MHK24" s="262"/>
      <c r="MHL24" s="262"/>
      <c r="MHM24" s="262"/>
      <c r="MHN24" s="262"/>
      <c r="MHO24" s="262"/>
      <c r="MHP24" s="262"/>
      <c r="MHQ24" s="262"/>
      <c r="MHR24" s="262"/>
      <c r="MHS24" s="262"/>
      <c r="MHT24" s="262"/>
      <c r="MHU24" s="262"/>
      <c r="MHV24" s="262"/>
      <c r="MHW24" s="262"/>
      <c r="MHX24" s="262"/>
      <c r="MHY24" s="262"/>
      <c r="MHZ24" s="262"/>
      <c r="MIA24" s="262"/>
      <c r="MIB24" s="262"/>
      <c r="MIC24" s="262"/>
      <c r="MID24" s="262"/>
      <c r="MIE24" s="262"/>
      <c r="MIF24" s="262"/>
      <c r="MIG24" s="262"/>
      <c r="MIH24" s="262"/>
      <c r="MII24" s="262"/>
      <c r="MIJ24" s="262"/>
      <c r="MIK24" s="262"/>
      <c r="MIL24" s="262"/>
      <c r="MIM24" s="262"/>
      <c r="MIN24" s="262"/>
      <c r="MIO24" s="262"/>
      <c r="MIP24" s="262"/>
      <c r="MIQ24" s="262"/>
      <c r="MIR24" s="262"/>
      <c r="MIS24" s="262"/>
      <c r="MIT24" s="262"/>
      <c r="MIU24" s="262"/>
      <c r="MIV24" s="262"/>
      <c r="MIW24" s="262"/>
      <c r="MIX24" s="262"/>
      <c r="MIY24" s="262"/>
      <c r="MIZ24" s="262"/>
      <c r="MJA24" s="262"/>
      <c r="MJB24" s="262"/>
      <c r="MJC24" s="262"/>
      <c r="MJD24" s="262"/>
      <c r="MJE24" s="262"/>
      <c r="MJF24" s="262"/>
      <c r="MJG24" s="262"/>
      <c r="MJH24" s="262"/>
      <c r="MJI24" s="262"/>
      <c r="MJJ24" s="262"/>
      <c r="MJK24" s="262"/>
      <c r="MJL24" s="262"/>
      <c r="MJM24" s="262"/>
      <c r="MJN24" s="262"/>
      <c r="MJO24" s="262"/>
      <c r="MJP24" s="262"/>
      <c r="MJQ24" s="262"/>
      <c r="MJR24" s="262"/>
      <c r="MJS24" s="262"/>
      <c r="MJT24" s="262"/>
      <c r="MJU24" s="262"/>
      <c r="MJV24" s="262"/>
      <c r="MJW24" s="262"/>
      <c r="MJX24" s="262"/>
      <c r="MJY24" s="262"/>
      <c r="MJZ24" s="262"/>
      <c r="MKA24" s="262"/>
      <c r="MKB24" s="262"/>
      <c r="MKC24" s="262"/>
      <c r="MKD24" s="262"/>
      <c r="MKE24" s="262"/>
      <c r="MKF24" s="262"/>
      <c r="MKG24" s="262"/>
      <c r="MKH24" s="262"/>
      <c r="MKI24" s="262"/>
      <c r="MKJ24" s="262"/>
      <c r="MKK24" s="262"/>
      <c r="MKL24" s="262"/>
      <c r="MKM24" s="262"/>
      <c r="MKN24" s="262"/>
      <c r="MKO24" s="262"/>
      <c r="MKP24" s="262"/>
      <c r="MKQ24" s="262"/>
      <c r="MKR24" s="262"/>
      <c r="MKS24" s="262"/>
      <c r="MKT24" s="262"/>
      <c r="MKU24" s="262"/>
      <c r="MKV24" s="262"/>
      <c r="MKW24" s="262"/>
      <c r="MKX24" s="262"/>
      <c r="MKY24" s="262"/>
      <c r="MKZ24" s="262"/>
      <c r="MLA24" s="262"/>
      <c r="MLB24" s="262"/>
      <c r="MLC24" s="262"/>
      <c r="MLD24" s="262"/>
      <c r="MLE24" s="262"/>
      <c r="MLF24" s="262"/>
      <c r="MLG24" s="262"/>
      <c r="MLH24" s="262"/>
      <c r="MLI24" s="262"/>
      <c r="MLJ24" s="262"/>
      <c r="MLK24" s="262"/>
      <c r="MLL24" s="262"/>
      <c r="MLM24" s="262"/>
      <c r="MLN24" s="262"/>
      <c r="MLO24" s="262"/>
      <c r="MLP24" s="262"/>
      <c r="MLQ24" s="262"/>
      <c r="MLR24" s="262"/>
      <c r="MLS24" s="262"/>
      <c r="MLT24" s="262"/>
      <c r="MLU24" s="262"/>
      <c r="MLV24" s="262"/>
      <c r="MLW24" s="262"/>
      <c r="MLX24" s="262"/>
      <c r="MLY24" s="262"/>
      <c r="MLZ24" s="262"/>
      <c r="MMA24" s="262"/>
      <c r="MMB24" s="262"/>
      <c r="MMC24" s="262"/>
      <c r="MMD24" s="262"/>
      <c r="MME24" s="262"/>
      <c r="MMF24" s="262"/>
      <c r="MMG24" s="262"/>
      <c r="MMH24" s="262"/>
      <c r="MMI24" s="262"/>
      <c r="MMJ24" s="262"/>
      <c r="MMK24" s="262"/>
      <c r="MML24" s="262"/>
      <c r="MMM24" s="262"/>
      <c r="MMN24" s="262"/>
      <c r="MMO24" s="262"/>
      <c r="MMP24" s="262"/>
      <c r="MMQ24" s="262"/>
      <c r="MMR24" s="262"/>
      <c r="MMS24" s="262"/>
      <c r="MMT24" s="262"/>
      <c r="MMU24" s="262"/>
      <c r="MMV24" s="262"/>
      <c r="MMW24" s="262"/>
      <c r="MMX24" s="262"/>
      <c r="MMY24" s="262"/>
      <c r="MMZ24" s="262"/>
      <c r="MNA24" s="262"/>
      <c r="MNB24" s="262"/>
      <c r="MNC24" s="262"/>
      <c r="MND24" s="262"/>
      <c r="MNE24" s="262"/>
      <c r="MNF24" s="262"/>
      <c r="MNG24" s="262"/>
      <c r="MNH24" s="262"/>
      <c r="MNI24" s="262"/>
      <c r="MNJ24" s="262"/>
      <c r="MNK24" s="262"/>
      <c r="MNL24" s="262"/>
      <c r="MNM24" s="262"/>
      <c r="MNN24" s="262"/>
      <c r="MNO24" s="262"/>
      <c r="MNP24" s="262"/>
      <c r="MNQ24" s="262"/>
      <c r="MNR24" s="262"/>
      <c r="MNS24" s="262"/>
      <c r="MNT24" s="262"/>
      <c r="MNU24" s="262"/>
      <c r="MNV24" s="262"/>
      <c r="MNW24" s="262"/>
      <c r="MNX24" s="262"/>
      <c r="MNY24" s="262"/>
      <c r="MNZ24" s="262"/>
      <c r="MOA24" s="262"/>
      <c r="MOB24" s="262"/>
      <c r="MOC24" s="262"/>
      <c r="MOD24" s="262"/>
      <c r="MOE24" s="262"/>
      <c r="MOF24" s="262"/>
      <c r="MOG24" s="262"/>
      <c r="MOH24" s="262"/>
      <c r="MOI24" s="262"/>
      <c r="MOJ24" s="262"/>
      <c r="MOK24" s="262"/>
      <c r="MOL24" s="262"/>
      <c r="MOM24" s="262"/>
      <c r="MON24" s="262"/>
      <c r="MOO24" s="262"/>
      <c r="MOP24" s="262"/>
      <c r="MOQ24" s="262"/>
      <c r="MOR24" s="262"/>
      <c r="MOS24" s="262"/>
      <c r="MOT24" s="262"/>
      <c r="MOU24" s="262"/>
      <c r="MOV24" s="262"/>
      <c r="MOW24" s="262"/>
      <c r="MOX24" s="262"/>
      <c r="MOY24" s="262"/>
      <c r="MOZ24" s="262"/>
      <c r="MPA24" s="262"/>
      <c r="MPB24" s="262"/>
      <c r="MPC24" s="262"/>
      <c r="MPD24" s="262"/>
      <c r="MPE24" s="262"/>
      <c r="MPF24" s="262"/>
      <c r="MPG24" s="262"/>
      <c r="MPH24" s="262"/>
      <c r="MPI24" s="262"/>
      <c r="MPJ24" s="262"/>
      <c r="MPK24" s="262"/>
      <c r="MPL24" s="262"/>
      <c r="MPM24" s="262"/>
      <c r="MPN24" s="262"/>
      <c r="MPO24" s="262"/>
      <c r="MPP24" s="262"/>
      <c r="MPQ24" s="262"/>
      <c r="MPR24" s="262"/>
      <c r="MPS24" s="262"/>
      <c r="MPT24" s="262"/>
      <c r="MPU24" s="262"/>
      <c r="MPV24" s="262"/>
      <c r="MPW24" s="262"/>
      <c r="MPX24" s="262"/>
      <c r="MPY24" s="262"/>
      <c r="MPZ24" s="262"/>
      <c r="MQA24" s="262"/>
      <c r="MQB24" s="262"/>
      <c r="MQC24" s="262"/>
      <c r="MQD24" s="262"/>
      <c r="MQE24" s="262"/>
      <c r="MQF24" s="262"/>
      <c r="MQG24" s="262"/>
      <c r="MQH24" s="262"/>
      <c r="MQI24" s="262"/>
      <c r="MQJ24" s="262"/>
      <c r="MQK24" s="262"/>
      <c r="MQL24" s="262"/>
      <c r="MQM24" s="262"/>
      <c r="MQN24" s="262"/>
      <c r="MQO24" s="262"/>
      <c r="MQP24" s="262"/>
      <c r="MQQ24" s="262"/>
      <c r="MQR24" s="262"/>
      <c r="MQS24" s="262"/>
      <c r="MQT24" s="262"/>
      <c r="MQU24" s="262"/>
      <c r="MQV24" s="262"/>
      <c r="MQW24" s="262"/>
      <c r="MQX24" s="262"/>
      <c r="MQY24" s="262"/>
      <c r="MQZ24" s="262"/>
      <c r="MRA24" s="262"/>
      <c r="MRB24" s="262"/>
      <c r="MRC24" s="262"/>
      <c r="MRD24" s="262"/>
      <c r="MRE24" s="262"/>
      <c r="MRF24" s="262"/>
      <c r="MRG24" s="262"/>
      <c r="MRH24" s="262"/>
      <c r="MRI24" s="262"/>
      <c r="MRJ24" s="262"/>
      <c r="MRK24" s="262"/>
      <c r="MRL24" s="262"/>
      <c r="MRM24" s="262"/>
      <c r="MRN24" s="262"/>
      <c r="MRO24" s="262"/>
      <c r="MRP24" s="262"/>
      <c r="MRQ24" s="262"/>
      <c r="MRR24" s="262"/>
      <c r="MRS24" s="262"/>
      <c r="MRT24" s="262"/>
      <c r="MRU24" s="262"/>
      <c r="MRV24" s="262"/>
      <c r="MRW24" s="262"/>
      <c r="MRX24" s="262"/>
      <c r="MRY24" s="262"/>
      <c r="MRZ24" s="262"/>
      <c r="MSA24" s="262"/>
      <c r="MSB24" s="262"/>
      <c r="MSC24" s="262"/>
      <c r="MSD24" s="262"/>
      <c r="MSE24" s="262"/>
      <c r="MSF24" s="262"/>
      <c r="MSG24" s="262"/>
      <c r="MSH24" s="262"/>
      <c r="MSI24" s="262"/>
      <c r="MSJ24" s="262"/>
      <c r="MSK24" s="262"/>
      <c r="MSL24" s="262"/>
      <c r="MSM24" s="262"/>
      <c r="MSN24" s="262"/>
      <c r="MSO24" s="262"/>
      <c r="MSP24" s="262"/>
      <c r="MSQ24" s="262"/>
      <c r="MSR24" s="262"/>
      <c r="MSS24" s="262"/>
      <c r="MST24" s="262"/>
      <c r="MSU24" s="262"/>
      <c r="MSV24" s="262"/>
      <c r="MSW24" s="262"/>
      <c r="MSX24" s="262"/>
      <c r="MSY24" s="262"/>
      <c r="MSZ24" s="262"/>
      <c r="MTA24" s="262"/>
      <c r="MTB24" s="262"/>
      <c r="MTC24" s="262"/>
      <c r="MTD24" s="262"/>
      <c r="MTE24" s="262"/>
      <c r="MTF24" s="262"/>
      <c r="MTG24" s="262"/>
      <c r="MTH24" s="262"/>
      <c r="MTI24" s="262"/>
      <c r="MTJ24" s="262"/>
      <c r="MTK24" s="262"/>
      <c r="MTL24" s="262"/>
      <c r="MTM24" s="262"/>
      <c r="MTN24" s="262"/>
      <c r="MTO24" s="262"/>
      <c r="MTP24" s="262"/>
      <c r="MTQ24" s="262"/>
      <c r="MTR24" s="262"/>
      <c r="MTS24" s="262"/>
      <c r="MTT24" s="262"/>
      <c r="MTU24" s="262"/>
      <c r="MTV24" s="262"/>
      <c r="MTW24" s="262"/>
      <c r="MTX24" s="262"/>
      <c r="MTY24" s="262"/>
      <c r="MTZ24" s="262"/>
      <c r="MUA24" s="262"/>
      <c r="MUB24" s="262"/>
      <c r="MUC24" s="262"/>
      <c r="MUD24" s="262"/>
      <c r="MUE24" s="262"/>
      <c r="MUF24" s="262"/>
      <c r="MUG24" s="262"/>
      <c r="MUH24" s="262"/>
      <c r="MUI24" s="262"/>
      <c r="MUJ24" s="262"/>
      <c r="MUK24" s="262"/>
      <c r="MUL24" s="262"/>
      <c r="MUM24" s="262"/>
      <c r="MUN24" s="262"/>
      <c r="MUO24" s="262"/>
      <c r="MUP24" s="262"/>
      <c r="MUQ24" s="262"/>
      <c r="MUR24" s="262"/>
      <c r="MUS24" s="262"/>
      <c r="MUT24" s="262"/>
      <c r="MUU24" s="262"/>
      <c r="MUV24" s="262"/>
      <c r="MUW24" s="262"/>
      <c r="MUX24" s="262"/>
      <c r="MUY24" s="262"/>
      <c r="MUZ24" s="262"/>
      <c r="MVA24" s="262"/>
      <c r="MVB24" s="262"/>
      <c r="MVC24" s="262"/>
      <c r="MVD24" s="262"/>
      <c r="MVE24" s="262"/>
      <c r="MVF24" s="262"/>
      <c r="MVG24" s="262"/>
      <c r="MVH24" s="262"/>
      <c r="MVI24" s="262"/>
      <c r="MVJ24" s="262"/>
      <c r="MVK24" s="262"/>
      <c r="MVL24" s="262"/>
      <c r="MVM24" s="262"/>
      <c r="MVN24" s="262"/>
      <c r="MVO24" s="262"/>
      <c r="MVP24" s="262"/>
      <c r="MVQ24" s="262"/>
      <c r="MVR24" s="262"/>
      <c r="MVS24" s="262"/>
      <c r="MVT24" s="262"/>
      <c r="MVU24" s="262"/>
      <c r="MVV24" s="262"/>
      <c r="MVW24" s="262"/>
      <c r="MVX24" s="262"/>
      <c r="MVY24" s="262"/>
      <c r="MVZ24" s="262"/>
      <c r="MWA24" s="262"/>
      <c r="MWB24" s="262"/>
      <c r="MWC24" s="262"/>
      <c r="MWD24" s="262"/>
      <c r="MWE24" s="262"/>
      <c r="MWF24" s="262"/>
      <c r="MWG24" s="262"/>
      <c r="MWH24" s="262"/>
      <c r="MWI24" s="262"/>
      <c r="MWJ24" s="262"/>
      <c r="MWK24" s="262"/>
      <c r="MWL24" s="262"/>
      <c r="MWM24" s="262"/>
      <c r="MWN24" s="262"/>
      <c r="MWO24" s="262"/>
      <c r="MWP24" s="262"/>
      <c r="MWQ24" s="262"/>
      <c r="MWR24" s="262"/>
      <c r="MWS24" s="262"/>
      <c r="MWT24" s="262"/>
      <c r="MWU24" s="262"/>
      <c r="MWV24" s="262"/>
      <c r="MWW24" s="262"/>
      <c r="MWX24" s="262"/>
      <c r="MWY24" s="262"/>
      <c r="MWZ24" s="262"/>
      <c r="MXA24" s="262"/>
      <c r="MXB24" s="262"/>
      <c r="MXC24" s="262"/>
      <c r="MXD24" s="262"/>
      <c r="MXE24" s="262"/>
      <c r="MXF24" s="262"/>
      <c r="MXG24" s="262"/>
      <c r="MXH24" s="262"/>
      <c r="MXI24" s="262"/>
      <c r="MXJ24" s="262"/>
      <c r="MXK24" s="262"/>
      <c r="MXL24" s="262"/>
      <c r="MXM24" s="262"/>
      <c r="MXN24" s="262"/>
      <c r="MXO24" s="262"/>
      <c r="MXP24" s="262"/>
      <c r="MXQ24" s="262"/>
      <c r="MXR24" s="262"/>
      <c r="MXS24" s="262"/>
      <c r="MXT24" s="262"/>
      <c r="MXU24" s="262"/>
      <c r="MXV24" s="262"/>
      <c r="MXW24" s="262"/>
      <c r="MXX24" s="262"/>
      <c r="MXY24" s="262"/>
      <c r="MXZ24" s="262"/>
      <c r="MYA24" s="262"/>
      <c r="MYB24" s="262"/>
      <c r="MYC24" s="262"/>
      <c r="MYD24" s="262"/>
      <c r="MYE24" s="262"/>
      <c r="MYF24" s="262"/>
      <c r="MYG24" s="262"/>
      <c r="MYH24" s="262"/>
      <c r="MYI24" s="262"/>
      <c r="MYJ24" s="262"/>
      <c r="MYK24" s="262"/>
      <c r="MYL24" s="262"/>
      <c r="MYM24" s="262"/>
      <c r="MYN24" s="262"/>
      <c r="MYO24" s="262"/>
      <c r="MYP24" s="262"/>
      <c r="MYQ24" s="262"/>
      <c r="MYR24" s="262"/>
      <c r="MYS24" s="262"/>
      <c r="MYT24" s="262"/>
      <c r="MYU24" s="262"/>
      <c r="MYV24" s="262"/>
      <c r="MYW24" s="262"/>
      <c r="MYX24" s="262"/>
      <c r="MYY24" s="262"/>
      <c r="MYZ24" s="262"/>
      <c r="MZA24" s="262"/>
      <c r="MZB24" s="262"/>
      <c r="MZC24" s="262"/>
      <c r="MZD24" s="262"/>
      <c r="MZE24" s="262"/>
      <c r="MZF24" s="262"/>
      <c r="MZG24" s="262"/>
      <c r="MZH24" s="262"/>
      <c r="MZI24" s="262"/>
      <c r="MZJ24" s="262"/>
      <c r="MZK24" s="262"/>
      <c r="MZL24" s="262"/>
      <c r="MZM24" s="262"/>
      <c r="MZN24" s="262"/>
      <c r="MZO24" s="262"/>
      <c r="MZP24" s="262"/>
      <c r="MZQ24" s="262"/>
      <c r="MZR24" s="262"/>
      <c r="MZS24" s="262"/>
      <c r="MZT24" s="262"/>
      <c r="MZU24" s="262"/>
      <c r="MZV24" s="262"/>
      <c r="MZW24" s="262"/>
      <c r="MZX24" s="262"/>
      <c r="MZY24" s="262"/>
      <c r="MZZ24" s="262"/>
      <c r="NAA24" s="262"/>
      <c r="NAB24" s="262"/>
      <c r="NAC24" s="262"/>
      <c r="NAD24" s="262"/>
      <c r="NAE24" s="262"/>
      <c r="NAF24" s="262"/>
      <c r="NAG24" s="262"/>
      <c r="NAH24" s="262"/>
      <c r="NAI24" s="262"/>
      <c r="NAJ24" s="262"/>
      <c r="NAK24" s="262"/>
      <c r="NAL24" s="262"/>
      <c r="NAM24" s="262"/>
      <c r="NAN24" s="262"/>
      <c r="NAO24" s="262"/>
      <c r="NAP24" s="262"/>
      <c r="NAQ24" s="262"/>
      <c r="NAR24" s="262"/>
      <c r="NAS24" s="262"/>
      <c r="NAT24" s="262"/>
      <c r="NAU24" s="262"/>
      <c r="NAV24" s="262"/>
      <c r="NAW24" s="262"/>
      <c r="NAX24" s="262"/>
      <c r="NAY24" s="262"/>
      <c r="NAZ24" s="262"/>
      <c r="NBA24" s="262"/>
      <c r="NBB24" s="262"/>
      <c r="NBC24" s="262"/>
      <c r="NBD24" s="262"/>
      <c r="NBE24" s="262"/>
      <c r="NBF24" s="262"/>
      <c r="NBG24" s="262"/>
      <c r="NBH24" s="262"/>
      <c r="NBI24" s="262"/>
      <c r="NBJ24" s="262"/>
      <c r="NBK24" s="262"/>
      <c r="NBL24" s="262"/>
      <c r="NBM24" s="262"/>
      <c r="NBN24" s="262"/>
      <c r="NBO24" s="262"/>
      <c r="NBP24" s="262"/>
      <c r="NBQ24" s="262"/>
      <c r="NBR24" s="262"/>
      <c r="NBS24" s="262"/>
      <c r="NBT24" s="262"/>
      <c r="NBU24" s="262"/>
      <c r="NBV24" s="262"/>
      <c r="NBW24" s="262"/>
      <c r="NBX24" s="262"/>
      <c r="NBY24" s="262"/>
      <c r="NBZ24" s="262"/>
      <c r="NCA24" s="262"/>
      <c r="NCB24" s="262"/>
      <c r="NCC24" s="262"/>
      <c r="NCD24" s="262"/>
      <c r="NCE24" s="262"/>
      <c r="NCF24" s="262"/>
      <c r="NCG24" s="262"/>
      <c r="NCH24" s="262"/>
      <c r="NCI24" s="262"/>
      <c r="NCJ24" s="262"/>
      <c r="NCK24" s="262"/>
      <c r="NCL24" s="262"/>
      <c r="NCM24" s="262"/>
      <c r="NCN24" s="262"/>
      <c r="NCO24" s="262"/>
      <c r="NCP24" s="262"/>
      <c r="NCQ24" s="262"/>
      <c r="NCR24" s="262"/>
      <c r="NCS24" s="262"/>
      <c r="NCT24" s="262"/>
      <c r="NCU24" s="262"/>
      <c r="NCV24" s="262"/>
      <c r="NCW24" s="262"/>
      <c r="NCX24" s="262"/>
      <c r="NCY24" s="262"/>
      <c r="NCZ24" s="262"/>
      <c r="NDA24" s="262"/>
      <c r="NDB24" s="262"/>
      <c r="NDC24" s="262"/>
      <c r="NDD24" s="262"/>
      <c r="NDE24" s="262"/>
      <c r="NDF24" s="262"/>
      <c r="NDG24" s="262"/>
      <c r="NDH24" s="262"/>
      <c r="NDI24" s="262"/>
      <c r="NDJ24" s="262"/>
      <c r="NDK24" s="262"/>
      <c r="NDL24" s="262"/>
      <c r="NDM24" s="262"/>
      <c r="NDN24" s="262"/>
      <c r="NDO24" s="262"/>
      <c r="NDP24" s="262"/>
      <c r="NDQ24" s="262"/>
      <c r="NDR24" s="262"/>
      <c r="NDS24" s="262"/>
      <c r="NDT24" s="262"/>
      <c r="NDU24" s="262"/>
      <c r="NDV24" s="262"/>
      <c r="NDW24" s="262"/>
      <c r="NDX24" s="262"/>
      <c r="NDY24" s="262"/>
      <c r="NDZ24" s="262"/>
      <c r="NEA24" s="262"/>
      <c r="NEB24" s="262"/>
      <c r="NEC24" s="262"/>
      <c r="NED24" s="262"/>
      <c r="NEE24" s="262"/>
      <c r="NEF24" s="262"/>
      <c r="NEG24" s="262"/>
      <c r="NEH24" s="262"/>
      <c r="NEI24" s="262"/>
      <c r="NEJ24" s="262"/>
      <c r="NEK24" s="262"/>
      <c r="NEL24" s="262"/>
      <c r="NEM24" s="262"/>
      <c r="NEN24" s="262"/>
      <c r="NEO24" s="262"/>
      <c r="NEP24" s="262"/>
      <c r="NEQ24" s="262"/>
      <c r="NER24" s="262"/>
      <c r="NES24" s="262"/>
      <c r="NET24" s="262"/>
      <c r="NEU24" s="262"/>
      <c r="NEV24" s="262"/>
      <c r="NEW24" s="262"/>
      <c r="NEX24" s="262"/>
      <c r="NEY24" s="262"/>
      <c r="NEZ24" s="262"/>
      <c r="NFA24" s="262"/>
      <c r="NFB24" s="262"/>
      <c r="NFC24" s="262"/>
      <c r="NFD24" s="262"/>
      <c r="NFE24" s="262"/>
      <c r="NFF24" s="262"/>
      <c r="NFG24" s="262"/>
      <c r="NFH24" s="262"/>
      <c r="NFI24" s="262"/>
      <c r="NFJ24" s="262"/>
      <c r="NFK24" s="262"/>
      <c r="NFL24" s="262"/>
      <c r="NFM24" s="262"/>
      <c r="NFN24" s="262"/>
      <c r="NFO24" s="262"/>
      <c r="NFP24" s="262"/>
      <c r="NFQ24" s="262"/>
      <c r="NFR24" s="262"/>
      <c r="NFS24" s="262"/>
      <c r="NFT24" s="262"/>
      <c r="NFU24" s="262"/>
      <c r="NFV24" s="262"/>
      <c r="NFW24" s="262"/>
      <c r="NFX24" s="262"/>
      <c r="NFY24" s="262"/>
      <c r="NFZ24" s="262"/>
      <c r="NGA24" s="262"/>
      <c r="NGB24" s="262"/>
      <c r="NGC24" s="262"/>
      <c r="NGD24" s="262"/>
      <c r="NGE24" s="262"/>
      <c r="NGF24" s="262"/>
      <c r="NGG24" s="262"/>
      <c r="NGH24" s="262"/>
      <c r="NGI24" s="262"/>
      <c r="NGJ24" s="262"/>
      <c r="NGK24" s="262"/>
      <c r="NGL24" s="262"/>
      <c r="NGM24" s="262"/>
      <c r="NGN24" s="262"/>
      <c r="NGO24" s="262"/>
      <c r="NGP24" s="262"/>
      <c r="NGQ24" s="262"/>
      <c r="NGR24" s="262"/>
      <c r="NGS24" s="262"/>
      <c r="NGT24" s="262"/>
      <c r="NGU24" s="262"/>
      <c r="NGV24" s="262"/>
      <c r="NGW24" s="262"/>
      <c r="NGX24" s="262"/>
      <c r="NGY24" s="262"/>
      <c r="NGZ24" s="262"/>
      <c r="NHA24" s="262"/>
      <c r="NHB24" s="262"/>
      <c r="NHC24" s="262"/>
      <c r="NHD24" s="262"/>
      <c r="NHE24" s="262"/>
      <c r="NHF24" s="262"/>
      <c r="NHG24" s="262"/>
      <c r="NHH24" s="262"/>
      <c r="NHI24" s="262"/>
      <c r="NHJ24" s="262"/>
      <c r="NHK24" s="262"/>
      <c r="NHL24" s="262"/>
      <c r="NHM24" s="262"/>
      <c r="NHN24" s="262"/>
      <c r="NHO24" s="262"/>
      <c r="NHP24" s="262"/>
      <c r="NHQ24" s="262"/>
      <c r="NHR24" s="262"/>
      <c r="NHS24" s="262"/>
      <c r="NHT24" s="262"/>
      <c r="NHU24" s="262"/>
      <c r="NHV24" s="262"/>
      <c r="NHW24" s="262"/>
      <c r="NHX24" s="262"/>
      <c r="NHY24" s="262"/>
      <c r="NHZ24" s="262"/>
      <c r="NIA24" s="262"/>
      <c r="NIB24" s="262"/>
      <c r="NIC24" s="262"/>
      <c r="NID24" s="262"/>
      <c r="NIE24" s="262"/>
      <c r="NIF24" s="262"/>
      <c r="NIG24" s="262"/>
      <c r="NIH24" s="262"/>
      <c r="NII24" s="262"/>
      <c r="NIJ24" s="262"/>
      <c r="NIK24" s="262"/>
      <c r="NIL24" s="262"/>
      <c r="NIM24" s="262"/>
      <c r="NIN24" s="262"/>
      <c r="NIO24" s="262"/>
      <c r="NIP24" s="262"/>
      <c r="NIQ24" s="262"/>
      <c r="NIR24" s="262"/>
      <c r="NIS24" s="262"/>
      <c r="NIT24" s="262"/>
      <c r="NIU24" s="262"/>
      <c r="NIV24" s="262"/>
      <c r="NIW24" s="262"/>
      <c r="NIX24" s="262"/>
      <c r="NIY24" s="262"/>
      <c r="NIZ24" s="262"/>
      <c r="NJA24" s="262"/>
      <c r="NJB24" s="262"/>
      <c r="NJC24" s="262"/>
      <c r="NJD24" s="262"/>
      <c r="NJE24" s="262"/>
      <c r="NJF24" s="262"/>
      <c r="NJG24" s="262"/>
      <c r="NJH24" s="262"/>
      <c r="NJI24" s="262"/>
      <c r="NJJ24" s="262"/>
      <c r="NJK24" s="262"/>
      <c r="NJL24" s="262"/>
      <c r="NJM24" s="262"/>
      <c r="NJN24" s="262"/>
      <c r="NJO24" s="262"/>
      <c r="NJP24" s="262"/>
      <c r="NJQ24" s="262"/>
      <c r="NJR24" s="262"/>
      <c r="NJS24" s="262"/>
      <c r="NJT24" s="262"/>
      <c r="NJU24" s="262"/>
      <c r="NJV24" s="262"/>
      <c r="NJW24" s="262"/>
      <c r="NJX24" s="262"/>
      <c r="NJY24" s="262"/>
      <c r="NJZ24" s="262"/>
      <c r="NKA24" s="262"/>
      <c r="NKB24" s="262"/>
      <c r="NKC24" s="262"/>
      <c r="NKD24" s="262"/>
      <c r="NKE24" s="262"/>
      <c r="NKF24" s="262"/>
      <c r="NKG24" s="262"/>
      <c r="NKH24" s="262"/>
      <c r="NKI24" s="262"/>
      <c r="NKJ24" s="262"/>
      <c r="NKK24" s="262"/>
      <c r="NKL24" s="262"/>
      <c r="NKM24" s="262"/>
      <c r="NKN24" s="262"/>
      <c r="NKO24" s="262"/>
      <c r="NKP24" s="262"/>
      <c r="NKQ24" s="262"/>
      <c r="NKR24" s="262"/>
      <c r="NKS24" s="262"/>
      <c r="NKT24" s="262"/>
      <c r="NKU24" s="262"/>
      <c r="NKV24" s="262"/>
      <c r="NKW24" s="262"/>
      <c r="NKX24" s="262"/>
      <c r="NKY24" s="262"/>
      <c r="NKZ24" s="262"/>
      <c r="NLA24" s="262"/>
      <c r="NLB24" s="262"/>
      <c r="NLC24" s="262"/>
      <c r="NLD24" s="262"/>
      <c r="NLE24" s="262"/>
      <c r="NLF24" s="262"/>
      <c r="NLG24" s="262"/>
      <c r="NLH24" s="262"/>
      <c r="NLI24" s="262"/>
      <c r="NLJ24" s="262"/>
      <c r="NLK24" s="262"/>
      <c r="NLL24" s="262"/>
      <c r="NLM24" s="262"/>
      <c r="NLN24" s="262"/>
      <c r="NLO24" s="262"/>
      <c r="NLP24" s="262"/>
      <c r="NLQ24" s="262"/>
      <c r="NLR24" s="262"/>
      <c r="NLS24" s="262"/>
      <c r="NLT24" s="262"/>
      <c r="NLU24" s="262"/>
      <c r="NLV24" s="262"/>
      <c r="NLW24" s="262"/>
      <c r="NLX24" s="262"/>
      <c r="NLY24" s="262"/>
      <c r="NLZ24" s="262"/>
      <c r="NMA24" s="262"/>
      <c r="NMB24" s="262"/>
      <c r="NMC24" s="262"/>
      <c r="NMD24" s="262"/>
      <c r="NME24" s="262"/>
      <c r="NMF24" s="262"/>
      <c r="NMG24" s="262"/>
      <c r="NMH24" s="262"/>
      <c r="NMI24" s="262"/>
      <c r="NMJ24" s="262"/>
      <c r="NMK24" s="262"/>
      <c r="NML24" s="262"/>
      <c r="NMM24" s="262"/>
      <c r="NMN24" s="262"/>
      <c r="NMO24" s="262"/>
      <c r="NMP24" s="262"/>
      <c r="NMQ24" s="262"/>
      <c r="NMR24" s="262"/>
      <c r="NMS24" s="262"/>
      <c r="NMT24" s="262"/>
      <c r="NMU24" s="262"/>
      <c r="NMV24" s="262"/>
      <c r="NMW24" s="262"/>
      <c r="NMX24" s="262"/>
      <c r="NMY24" s="262"/>
      <c r="NMZ24" s="262"/>
      <c r="NNA24" s="262"/>
      <c r="NNB24" s="262"/>
      <c r="NNC24" s="262"/>
      <c r="NND24" s="262"/>
      <c r="NNE24" s="262"/>
      <c r="NNF24" s="262"/>
      <c r="NNG24" s="262"/>
      <c r="NNH24" s="262"/>
      <c r="NNI24" s="262"/>
      <c r="NNJ24" s="262"/>
      <c r="NNK24" s="262"/>
      <c r="NNL24" s="262"/>
      <c r="NNM24" s="262"/>
      <c r="NNN24" s="262"/>
      <c r="NNO24" s="262"/>
      <c r="NNP24" s="262"/>
      <c r="NNQ24" s="262"/>
      <c r="NNR24" s="262"/>
      <c r="NNS24" s="262"/>
      <c r="NNT24" s="262"/>
      <c r="NNU24" s="262"/>
      <c r="NNV24" s="262"/>
      <c r="NNW24" s="262"/>
      <c r="NNX24" s="262"/>
      <c r="NNY24" s="262"/>
      <c r="NNZ24" s="262"/>
      <c r="NOA24" s="262"/>
      <c r="NOB24" s="262"/>
      <c r="NOC24" s="262"/>
      <c r="NOD24" s="262"/>
      <c r="NOE24" s="262"/>
      <c r="NOF24" s="262"/>
      <c r="NOG24" s="262"/>
      <c r="NOH24" s="262"/>
      <c r="NOI24" s="262"/>
      <c r="NOJ24" s="262"/>
      <c r="NOK24" s="262"/>
      <c r="NOL24" s="262"/>
      <c r="NOM24" s="262"/>
      <c r="NON24" s="262"/>
      <c r="NOO24" s="262"/>
      <c r="NOP24" s="262"/>
      <c r="NOQ24" s="262"/>
      <c r="NOR24" s="262"/>
      <c r="NOS24" s="262"/>
      <c r="NOT24" s="262"/>
      <c r="NOU24" s="262"/>
      <c r="NOV24" s="262"/>
      <c r="NOW24" s="262"/>
      <c r="NOX24" s="262"/>
      <c r="NOY24" s="262"/>
      <c r="NOZ24" s="262"/>
      <c r="NPA24" s="262"/>
      <c r="NPB24" s="262"/>
      <c r="NPC24" s="262"/>
      <c r="NPD24" s="262"/>
      <c r="NPE24" s="262"/>
      <c r="NPF24" s="262"/>
      <c r="NPG24" s="262"/>
      <c r="NPH24" s="262"/>
      <c r="NPI24" s="262"/>
      <c r="NPJ24" s="262"/>
      <c r="NPK24" s="262"/>
      <c r="NPL24" s="262"/>
      <c r="NPM24" s="262"/>
      <c r="NPN24" s="262"/>
      <c r="NPO24" s="262"/>
      <c r="NPP24" s="262"/>
      <c r="NPQ24" s="262"/>
      <c r="NPR24" s="262"/>
      <c r="NPS24" s="262"/>
      <c r="NPT24" s="262"/>
      <c r="NPU24" s="262"/>
      <c r="NPV24" s="262"/>
      <c r="NPW24" s="262"/>
      <c r="NPX24" s="262"/>
      <c r="NPY24" s="262"/>
      <c r="NPZ24" s="262"/>
      <c r="NQA24" s="262"/>
      <c r="NQB24" s="262"/>
      <c r="NQC24" s="262"/>
      <c r="NQD24" s="262"/>
      <c r="NQE24" s="262"/>
      <c r="NQF24" s="262"/>
      <c r="NQG24" s="262"/>
      <c r="NQH24" s="262"/>
      <c r="NQI24" s="262"/>
      <c r="NQJ24" s="262"/>
      <c r="NQK24" s="262"/>
      <c r="NQL24" s="262"/>
      <c r="NQM24" s="262"/>
      <c r="NQN24" s="262"/>
      <c r="NQO24" s="262"/>
      <c r="NQP24" s="262"/>
      <c r="NQQ24" s="262"/>
      <c r="NQR24" s="262"/>
      <c r="NQS24" s="262"/>
      <c r="NQT24" s="262"/>
      <c r="NQU24" s="262"/>
      <c r="NQV24" s="262"/>
      <c r="NQW24" s="262"/>
      <c r="NQX24" s="262"/>
      <c r="NQY24" s="262"/>
      <c r="NQZ24" s="262"/>
      <c r="NRA24" s="262"/>
      <c r="NRB24" s="262"/>
      <c r="NRC24" s="262"/>
      <c r="NRD24" s="262"/>
      <c r="NRE24" s="262"/>
      <c r="NRF24" s="262"/>
      <c r="NRG24" s="262"/>
      <c r="NRH24" s="262"/>
      <c r="NRI24" s="262"/>
      <c r="NRJ24" s="262"/>
      <c r="NRK24" s="262"/>
      <c r="NRL24" s="262"/>
      <c r="NRM24" s="262"/>
      <c r="NRN24" s="262"/>
      <c r="NRO24" s="262"/>
      <c r="NRP24" s="262"/>
      <c r="NRQ24" s="262"/>
      <c r="NRR24" s="262"/>
      <c r="NRS24" s="262"/>
      <c r="NRT24" s="262"/>
      <c r="NRU24" s="262"/>
      <c r="NRV24" s="262"/>
      <c r="NRW24" s="262"/>
      <c r="NRX24" s="262"/>
      <c r="NRY24" s="262"/>
      <c r="NRZ24" s="262"/>
      <c r="NSA24" s="262"/>
      <c r="NSB24" s="262"/>
      <c r="NSC24" s="262"/>
      <c r="NSD24" s="262"/>
      <c r="NSE24" s="262"/>
      <c r="NSF24" s="262"/>
      <c r="NSG24" s="262"/>
      <c r="NSH24" s="262"/>
      <c r="NSI24" s="262"/>
      <c r="NSJ24" s="262"/>
      <c r="NSK24" s="262"/>
      <c r="NSL24" s="262"/>
      <c r="NSM24" s="262"/>
      <c r="NSN24" s="262"/>
      <c r="NSO24" s="262"/>
      <c r="NSP24" s="262"/>
      <c r="NSQ24" s="262"/>
      <c r="NSR24" s="262"/>
      <c r="NSS24" s="262"/>
      <c r="NST24" s="262"/>
      <c r="NSU24" s="262"/>
      <c r="NSV24" s="262"/>
      <c r="NSW24" s="262"/>
      <c r="NSX24" s="262"/>
      <c r="NSY24" s="262"/>
      <c r="NSZ24" s="262"/>
      <c r="NTA24" s="262"/>
      <c r="NTB24" s="262"/>
      <c r="NTC24" s="262"/>
      <c r="NTD24" s="262"/>
      <c r="NTE24" s="262"/>
      <c r="NTF24" s="262"/>
      <c r="NTG24" s="262"/>
      <c r="NTH24" s="262"/>
      <c r="NTI24" s="262"/>
      <c r="NTJ24" s="262"/>
      <c r="NTK24" s="262"/>
      <c r="NTL24" s="262"/>
      <c r="NTM24" s="262"/>
      <c r="NTN24" s="262"/>
      <c r="NTO24" s="262"/>
      <c r="NTP24" s="262"/>
      <c r="NTQ24" s="262"/>
      <c r="NTR24" s="262"/>
      <c r="NTS24" s="262"/>
      <c r="NTT24" s="262"/>
      <c r="NTU24" s="262"/>
      <c r="NTV24" s="262"/>
      <c r="NTW24" s="262"/>
      <c r="NTX24" s="262"/>
      <c r="NTY24" s="262"/>
      <c r="NTZ24" s="262"/>
      <c r="NUA24" s="262"/>
      <c r="NUB24" s="262"/>
      <c r="NUC24" s="262"/>
      <c r="NUD24" s="262"/>
      <c r="NUE24" s="262"/>
      <c r="NUF24" s="262"/>
      <c r="NUG24" s="262"/>
      <c r="NUH24" s="262"/>
      <c r="NUI24" s="262"/>
      <c r="NUJ24" s="262"/>
      <c r="NUK24" s="262"/>
      <c r="NUL24" s="262"/>
      <c r="NUM24" s="262"/>
      <c r="NUN24" s="262"/>
      <c r="NUO24" s="262"/>
      <c r="NUP24" s="262"/>
      <c r="NUQ24" s="262"/>
      <c r="NUR24" s="262"/>
      <c r="NUS24" s="262"/>
      <c r="NUT24" s="262"/>
      <c r="NUU24" s="262"/>
      <c r="NUV24" s="262"/>
      <c r="NUW24" s="262"/>
      <c r="NUX24" s="262"/>
      <c r="NUY24" s="262"/>
      <c r="NUZ24" s="262"/>
      <c r="NVA24" s="262"/>
      <c r="NVB24" s="262"/>
      <c r="NVC24" s="262"/>
      <c r="NVD24" s="262"/>
      <c r="NVE24" s="262"/>
      <c r="NVF24" s="262"/>
      <c r="NVG24" s="262"/>
      <c r="NVH24" s="262"/>
      <c r="NVI24" s="262"/>
      <c r="NVJ24" s="262"/>
      <c r="NVK24" s="262"/>
      <c r="NVL24" s="262"/>
      <c r="NVM24" s="262"/>
      <c r="NVN24" s="262"/>
      <c r="NVO24" s="262"/>
      <c r="NVP24" s="262"/>
      <c r="NVQ24" s="262"/>
      <c r="NVR24" s="262"/>
      <c r="NVS24" s="262"/>
      <c r="NVT24" s="262"/>
      <c r="NVU24" s="262"/>
      <c r="NVV24" s="262"/>
      <c r="NVW24" s="262"/>
      <c r="NVX24" s="262"/>
      <c r="NVY24" s="262"/>
      <c r="NVZ24" s="262"/>
      <c r="NWA24" s="262"/>
      <c r="NWB24" s="262"/>
      <c r="NWC24" s="262"/>
      <c r="NWD24" s="262"/>
      <c r="NWE24" s="262"/>
      <c r="NWF24" s="262"/>
      <c r="NWG24" s="262"/>
      <c r="NWH24" s="262"/>
      <c r="NWI24" s="262"/>
      <c r="NWJ24" s="262"/>
      <c r="NWK24" s="262"/>
      <c r="NWL24" s="262"/>
      <c r="NWM24" s="262"/>
      <c r="NWN24" s="262"/>
      <c r="NWO24" s="262"/>
      <c r="NWP24" s="262"/>
      <c r="NWQ24" s="262"/>
      <c r="NWR24" s="262"/>
      <c r="NWS24" s="262"/>
      <c r="NWT24" s="262"/>
      <c r="NWU24" s="262"/>
      <c r="NWV24" s="262"/>
      <c r="NWW24" s="262"/>
      <c r="NWX24" s="262"/>
      <c r="NWY24" s="262"/>
      <c r="NWZ24" s="262"/>
      <c r="NXA24" s="262"/>
      <c r="NXB24" s="262"/>
      <c r="NXC24" s="262"/>
      <c r="NXD24" s="262"/>
      <c r="NXE24" s="262"/>
      <c r="NXF24" s="262"/>
      <c r="NXG24" s="262"/>
      <c r="NXH24" s="262"/>
      <c r="NXI24" s="262"/>
      <c r="NXJ24" s="262"/>
      <c r="NXK24" s="262"/>
      <c r="NXL24" s="262"/>
      <c r="NXM24" s="262"/>
      <c r="NXN24" s="262"/>
      <c r="NXO24" s="262"/>
      <c r="NXP24" s="262"/>
      <c r="NXQ24" s="262"/>
      <c r="NXR24" s="262"/>
      <c r="NXS24" s="262"/>
      <c r="NXT24" s="262"/>
      <c r="NXU24" s="262"/>
      <c r="NXV24" s="262"/>
      <c r="NXW24" s="262"/>
      <c r="NXX24" s="262"/>
      <c r="NXY24" s="262"/>
      <c r="NXZ24" s="262"/>
      <c r="NYA24" s="262"/>
      <c r="NYB24" s="262"/>
      <c r="NYC24" s="262"/>
      <c r="NYD24" s="262"/>
      <c r="NYE24" s="262"/>
      <c r="NYF24" s="262"/>
      <c r="NYG24" s="262"/>
      <c r="NYH24" s="262"/>
      <c r="NYI24" s="262"/>
      <c r="NYJ24" s="262"/>
      <c r="NYK24" s="262"/>
      <c r="NYL24" s="262"/>
      <c r="NYM24" s="262"/>
      <c r="NYN24" s="262"/>
      <c r="NYO24" s="262"/>
      <c r="NYP24" s="262"/>
      <c r="NYQ24" s="262"/>
      <c r="NYR24" s="262"/>
      <c r="NYS24" s="262"/>
      <c r="NYT24" s="262"/>
      <c r="NYU24" s="262"/>
      <c r="NYV24" s="262"/>
      <c r="NYW24" s="262"/>
      <c r="NYX24" s="262"/>
      <c r="NYY24" s="262"/>
      <c r="NYZ24" s="262"/>
      <c r="NZA24" s="262"/>
      <c r="NZB24" s="262"/>
      <c r="NZC24" s="262"/>
      <c r="NZD24" s="262"/>
      <c r="NZE24" s="262"/>
      <c r="NZF24" s="262"/>
      <c r="NZG24" s="262"/>
      <c r="NZH24" s="262"/>
      <c r="NZI24" s="262"/>
      <c r="NZJ24" s="262"/>
      <c r="NZK24" s="262"/>
      <c r="NZL24" s="262"/>
      <c r="NZM24" s="262"/>
      <c r="NZN24" s="262"/>
      <c r="NZO24" s="262"/>
      <c r="NZP24" s="262"/>
      <c r="NZQ24" s="262"/>
      <c r="NZR24" s="262"/>
      <c r="NZS24" s="262"/>
      <c r="NZT24" s="262"/>
      <c r="NZU24" s="262"/>
      <c r="NZV24" s="262"/>
      <c r="NZW24" s="262"/>
      <c r="NZX24" s="262"/>
      <c r="NZY24" s="262"/>
      <c r="NZZ24" s="262"/>
      <c r="OAA24" s="262"/>
      <c r="OAB24" s="262"/>
      <c r="OAC24" s="262"/>
      <c r="OAD24" s="262"/>
      <c r="OAE24" s="262"/>
      <c r="OAF24" s="262"/>
      <c r="OAG24" s="262"/>
      <c r="OAH24" s="262"/>
      <c r="OAI24" s="262"/>
      <c r="OAJ24" s="262"/>
      <c r="OAK24" s="262"/>
      <c r="OAL24" s="262"/>
      <c r="OAM24" s="262"/>
      <c r="OAN24" s="262"/>
      <c r="OAO24" s="262"/>
      <c r="OAP24" s="262"/>
      <c r="OAQ24" s="262"/>
      <c r="OAR24" s="262"/>
      <c r="OAS24" s="262"/>
      <c r="OAT24" s="262"/>
      <c r="OAU24" s="262"/>
      <c r="OAV24" s="262"/>
      <c r="OAW24" s="262"/>
      <c r="OAX24" s="262"/>
      <c r="OAY24" s="262"/>
      <c r="OAZ24" s="262"/>
      <c r="OBA24" s="262"/>
      <c r="OBB24" s="262"/>
      <c r="OBC24" s="262"/>
      <c r="OBD24" s="262"/>
      <c r="OBE24" s="262"/>
      <c r="OBF24" s="262"/>
      <c r="OBG24" s="262"/>
      <c r="OBH24" s="262"/>
      <c r="OBI24" s="262"/>
      <c r="OBJ24" s="262"/>
      <c r="OBK24" s="262"/>
      <c r="OBL24" s="262"/>
      <c r="OBM24" s="262"/>
      <c r="OBN24" s="262"/>
      <c r="OBO24" s="262"/>
      <c r="OBP24" s="262"/>
      <c r="OBQ24" s="262"/>
      <c r="OBR24" s="262"/>
      <c r="OBS24" s="262"/>
      <c r="OBT24" s="262"/>
      <c r="OBU24" s="262"/>
      <c r="OBV24" s="262"/>
      <c r="OBW24" s="262"/>
      <c r="OBX24" s="262"/>
      <c r="OBY24" s="262"/>
      <c r="OBZ24" s="262"/>
      <c r="OCA24" s="262"/>
      <c r="OCB24" s="262"/>
      <c r="OCC24" s="262"/>
      <c r="OCD24" s="262"/>
      <c r="OCE24" s="262"/>
      <c r="OCF24" s="262"/>
      <c r="OCG24" s="262"/>
      <c r="OCH24" s="262"/>
      <c r="OCI24" s="262"/>
      <c r="OCJ24" s="262"/>
      <c r="OCK24" s="262"/>
      <c r="OCL24" s="262"/>
      <c r="OCM24" s="262"/>
      <c r="OCN24" s="262"/>
      <c r="OCO24" s="262"/>
      <c r="OCP24" s="262"/>
      <c r="OCQ24" s="262"/>
      <c r="OCR24" s="262"/>
      <c r="OCS24" s="262"/>
      <c r="OCT24" s="262"/>
      <c r="OCU24" s="262"/>
      <c r="OCV24" s="262"/>
      <c r="OCW24" s="262"/>
      <c r="OCX24" s="262"/>
      <c r="OCY24" s="262"/>
      <c r="OCZ24" s="262"/>
      <c r="ODA24" s="262"/>
      <c r="ODB24" s="262"/>
      <c r="ODC24" s="262"/>
      <c r="ODD24" s="262"/>
      <c r="ODE24" s="262"/>
      <c r="ODF24" s="262"/>
      <c r="ODG24" s="262"/>
      <c r="ODH24" s="262"/>
      <c r="ODI24" s="262"/>
      <c r="ODJ24" s="262"/>
      <c r="ODK24" s="262"/>
      <c r="ODL24" s="262"/>
      <c r="ODM24" s="262"/>
      <c r="ODN24" s="262"/>
      <c r="ODO24" s="262"/>
      <c r="ODP24" s="262"/>
      <c r="ODQ24" s="262"/>
      <c r="ODR24" s="262"/>
      <c r="ODS24" s="262"/>
      <c r="ODT24" s="262"/>
      <c r="ODU24" s="262"/>
      <c r="ODV24" s="262"/>
      <c r="ODW24" s="262"/>
      <c r="ODX24" s="262"/>
      <c r="ODY24" s="262"/>
      <c r="ODZ24" s="262"/>
      <c r="OEA24" s="262"/>
      <c r="OEB24" s="262"/>
      <c r="OEC24" s="262"/>
      <c r="OED24" s="262"/>
      <c r="OEE24" s="262"/>
      <c r="OEF24" s="262"/>
      <c r="OEG24" s="262"/>
      <c r="OEH24" s="262"/>
      <c r="OEI24" s="262"/>
      <c r="OEJ24" s="262"/>
      <c r="OEK24" s="262"/>
      <c r="OEL24" s="262"/>
      <c r="OEM24" s="262"/>
      <c r="OEN24" s="262"/>
      <c r="OEO24" s="262"/>
      <c r="OEP24" s="262"/>
      <c r="OEQ24" s="262"/>
      <c r="OER24" s="262"/>
      <c r="OES24" s="262"/>
      <c r="OET24" s="262"/>
      <c r="OEU24" s="262"/>
      <c r="OEV24" s="262"/>
      <c r="OEW24" s="262"/>
      <c r="OEX24" s="262"/>
      <c r="OEY24" s="262"/>
      <c r="OEZ24" s="262"/>
      <c r="OFA24" s="262"/>
      <c r="OFB24" s="262"/>
      <c r="OFC24" s="262"/>
      <c r="OFD24" s="262"/>
      <c r="OFE24" s="262"/>
      <c r="OFF24" s="262"/>
      <c r="OFG24" s="262"/>
      <c r="OFH24" s="262"/>
      <c r="OFI24" s="262"/>
      <c r="OFJ24" s="262"/>
      <c r="OFK24" s="262"/>
      <c r="OFL24" s="262"/>
      <c r="OFM24" s="262"/>
      <c r="OFN24" s="262"/>
      <c r="OFO24" s="262"/>
      <c r="OFP24" s="262"/>
      <c r="OFQ24" s="262"/>
      <c r="OFR24" s="262"/>
      <c r="OFS24" s="262"/>
      <c r="OFT24" s="262"/>
      <c r="OFU24" s="262"/>
      <c r="OFV24" s="262"/>
      <c r="OFW24" s="262"/>
      <c r="OFX24" s="262"/>
      <c r="OFY24" s="262"/>
      <c r="OFZ24" s="262"/>
      <c r="OGA24" s="262"/>
      <c r="OGB24" s="262"/>
      <c r="OGC24" s="262"/>
      <c r="OGD24" s="262"/>
      <c r="OGE24" s="262"/>
      <c r="OGF24" s="262"/>
      <c r="OGG24" s="262"/>
      <c r="OGH24" s="262"/>
      <c r="OGI24" s="262"/>
      <c r="OGJ24" s="262"/>
      <c r="OGK24" s="262"/>
      <c r="OGL24" s="262"/>
      <c r="OGM24" s="262"/>
      <c r="OGN24" s="262"/>
      <c r="OGO24" s="262"/>
      <c r="OGP24" s="262"/>
      <c r="OGQ24" s="262"/>
      <c r="OGR24" s="262"/>
      <c r="OGS24" s="262"/>
      <c r="OGT24" s="262"/>
      <c r="OGU24" s="262"/>
      <c r="OGV24" s="262"/>
      <c r="OGW24" s="262"/>
      <c r="OGX24" s="262"/>
      <c r="OGY24" s="262"/>
      <c r="OGZ24" s="262"/>
      <c r="OHA24" s="262"/>
      <c r="OHB24" s="262"/>
      <c r="OHC24" s="262"/>
      <c r="OHD24" s="262"/>
      <c r="OHE24" s="262"/>
      <c r="OHF24" s="262"/>
      <c r="OHG24" s="262"/>
      <c r="OHH24" s="262"/>
      <c r="OHI24" s="262"/>
      <c r="OHJ24" s="262"/>
      <c r="OHK24" s="262"/>
      <c r="OHL24" s="262"/>
      <c r="OHM24" s="262"/>
      <c r="OHN24" s="262"/>
      <c r="OHO24" s="262"/>
      <c r="OHP24" s="262"/>
      <c r="OHQ24" s="262"/>
      <c r="OHR24" s="262"/>
      <c r="OHS24" s="262"/>
      <c r="OHT24" s="262"/>
      <c r="OHU24" s="262"/>
      <c r="OHV24" s="262"/>
      <c r="OHW24" s="262"/>
      <c r="OHX24" s="262"/>
      <c r="OHY24" s="262"/>
      <c r="OHZ24" s="262"/>
      <c r="OIA24" s="262"/>
      <c r="OIB24" s="262"/>
      <c r="OIC24" s="262"/>
      <c r="OID24" s="262"/>
      <c r="OIE24" s="262"/>
      <c r="OIF24" s="262"/>
      <c r="OIG24" s="262"/>
      <c r="OIH24" s="262"/>
      <c r="OII24" s="262"/>
      <c r="OIJ24" s="262"/>
      <c r="OIK24" s="262"/>
      <c r="OIL24" s="262"/>
      <c r="OIM24" s="262"/>
      <c r="OIN24" s="262"/>
      <c r="OIO24" s="262"/>
      <c r="OIP24" s="262"/>
      <c r="OIQ24" s="262"/>
      <c r="OIR24" s="262"/>
      <c r="OIS24" s="262"/>
      <c r="OIT24" s="262"/>
      <c r="OIU24" s="262"/>
      <c r="OIV24" s="262"/>
      <c r="OIW24" s="262"/>
      <c r="OIX24" s="262"/>
      <c r="OIY24" s="262"/>
      <c r="OIZ24" s="262"/>
      <c r="OJA24" s="262"/>
      <c r="OJB24" s="262"/>
      <c r="OJC24" s="262"/>
      <c r="OJD24" s="262"/>
      <c r="OJE24" s="262"/>
      <c r="OJF24" s="262"/>
      <c r="OJG24" s="262"/>
      <c r="OJH24" s="262"/>
      <c r="OJI24" s="262"/>
      <c r="OJJ24" s="262"/>
      <c r="OJK24" s="262"/>
      <c r="OJL24" s="262"/>
      <c r="OJM24" s="262"/>
      <c r="OJN24" s="262"/>
      <c r="OJO24" s="262"/>
      <c r="OJP24" s="262"/>
      <c r="OJQ24" s="262"/>
      <c r="OJR24" s="262"/>
      <c r="OJS24" s="262"/>
      <c r="OJT24" s="262"/>
      <c r="OJU24" s="262"/>
      <c r="OJV24" s="262"/>
      <c r="OJW24" s="262"/>
      <c r="OJX24" s="262"/>
      <c r="OJY24" s="262"/>
      <c r="OJZ24" s="262"/>
      <c r="OKA24" s="262"/>
      <c r="OKB24" s="262"/>
      <c r="OKC24" s="262"/>
      <c r="OKD24" s="262"/>
      <c r="OKE24" s="262"/>
      <c r="OKF24" s="262"/>
      <c r="OKG24" s="262"/>
      <c r="OKH24" s="262"/>
      <c r="OKI24" s="262"/>
      <c r="OKJ24" s="262"/>
      <c r="OKK24" s="262"/>
      <c r="OKL24" s="262"/>
      <c r="OKM24" s="262"/>
      <c r="OKN24" s="262"/>
      <c r="OKO24" s="262"/>
      <c r="OKP24" s="262"/>
      <c r="OKQ24" s="262"/>
      <c r="OKR24" s="262"/>
      <c r="OKS24" s="262"/>
      <c r="OKT24" s="262"/>
      <c r="OKU24" s="262"/>
      <c r="OKV24" s="262"/>
      <c r="OKW24" s="262"/>
      <c r="OKX24" s="262"/>
      <c r="OKY24" s="262"/>
      <c r="OKZ24" s="262"/>
      <c r="OLA24" s="262"/>
      <c r="OLB24" s="262"/>
      <c r="OLC24" s="262"/>
      <c r="OLD24" s="262"/>
      <c r="OLE24" s="262"/>
      <c r="OLF24" s="262"/>
      <c r="OLG24" s="262"/>
      <c r="OLH24" s="262"/>
      <c r="OLI24" s="262"/>
      <c r="OLJ24" s="262"/>
      <c r="OLK24" s="262"/>
      <c r="OLL24" s="262"/>
      <c r="OLM24" s="262"/>
      <c r="OLN24" s="262"/>
      <c r="OLO24" s="262"/>
      <c r="OLP24" s="262"/>
      <c r="OLQ24" s="262"/>
      <c r="OLR24" s="262"/>
      <c r="OLS24" s="262"/>
      <c r="OLT24" s="262"/>
      <c r="OLU24" s="262"/>
      <c r="OLV24" s="262"/>
      <c r="OLW24" s="262"/>
      <c r="OLX24" s="262"/>
      <c r="OLY24" s="262"/>
      <c r="OLZ24" s="262"/>
      <c r="OMA24" s="262"/>
      <c r="OMB24" s="262"/>
      <c r="OMC24" s="262"/>
      <c r="OMD24" s="262"/>
      <c r="OME24" s="262"/>
      <c r="OMF24" s="262"/>
      <c r="OMG24" s="262"/>
      <c r="OMH24" s="262"/>
      <c r="OMI24" s="262"/>
      <c r="OMJ24" s="262"/>
      <c r="OMK24" s="262"/>
      <c r="OML24" s="262"/>
      <c r="OMM24" s="262"/>
      <c r="OMN24" s="262"/>
      <c r="OMO24" s="262"/>
      <c r="OMP24" s="262"/>
      <c r="OMQ24" s="262"/>
      <c r="OMR24" s="262"/>
      <c r="OMS24" s="262"/>
      <c r="OMT24" s="262"/>
      <c r="OMU24" s="262"/>
      <c r="OMV24" s="262"/>
      <c r="OMW24" s="262"/>
      <c r="OMX24" s="262"/>
      <c r="OMY24" s="262"/>
      <c r="OMZ24" s="262"/>
      <c r="ONA24" s="262"/>
      <c r="ONB24" s="262"/>
      <c r="ONC24" s="262"/>
      <c r="OND24" s="262"/>
      <c r="ONE24" s="262"/>
      <c r="ONF24" s="262"/>
      <c r="ONG24" s="262"/>
      <c r="ONH24" s="262"/>
      <c r="ONI24" s="262"/>
      <c r="ONJ24" s="262"/>
      <c r="ONK24" s="262"/>
      <c r="ONL24" s="262"/>
      <c r="ONM24" s="262"/>
      <c r="ONN24" s="262"/>
      <c r="ONO24" s="262"/>
      <c r="ONP24" s="262"/>
      <c r="ONQ24" s="262"/>
      <c r="ONR24" s="262"/>
      <c r="ONS24" s="262"/>
      <c r="ONT24" s="262"/>
      <c r="ONU24" s="262"/>
      <c r="ONV24" s="262"/>
      <c r="ONW24" s="262"/>
      <c r="ONX24" s="262"/>
      <c r="ONY24" s="262"/>
      <c r="ONZ24" s="262"/>
      <c r="OOA24" s="262"/>
      <c r="OOB24" s="262"/>
      <c r="OOC24" s="262"/>
      <c r="OOD24" s="262"/>
      <c r="OOE24" s="262"/>
      <c r="OOF24" s="262"/>
      <c r="OOG24" s="262"/>
      <c r="OOH24" s="262"/>
      <c r="OOI24" s="262"/>
      <c r="OOJ24" s="262"/>
      <c r="OOK24" s="262"/>
      <c r="OOL24" s="262"/>
      <c r="OOM24" s="262"/>
      <c r="OON24" s="262"/>
      <c r="OOO24" s="262"/>
      <c r="OOP24" s="262"/>
      <c r="OOQ24" s="262"/>
      <c r="OOR24" s="262"/>
      <c r="OOS24" s="262"/>
      <c r="OOT24" s="262"/>
      <c r="OOU24" s="262"/>
      <c r="OOV24" s="262"/>
      <c r="OOW24" s="262"/>
      <c r="OOX24" s="262"/>
      <c r="OOY24" s="262"/>
      <c r="OOZ24" s="262"/>
      <c r="OPA24" s="262"/>
      <c r="OPB24" s="262"/>
      <c r="OPC24" s="262"/>
      <c r="OPD24" s="262"/>
      <c r="OPE24" s="262"/>
      <c r="OPF24" s="262"/>
      <c r="OPG24" s="262"/>
      <c r="OPH24" s="262"/>
      <c r="OPI24" s="262"/>
      <c r="OPJ24" s="262"/>
      <c r="OPK24" s="262"/>
      <c r="OPL24" s="262"/>
      <c r="OPM24" s="262"/>
      <c r="OPN24" s="262"/>
      <c r="OPO24" s="262"/>
      <c r="OPP24" s="262"/>
      <c r="OPQ24" s="262"/>
      <c r="OPR24" s="262"/>
      <c r="OPS24" s="262"/>
      <c r="OPT24" s="262"/>
      <c r="OPU24" s="262"/>
      <c r="OPV24" s="262"/>
      <c r="OPW24" s="262"/>
      <c r="OPX24" s="262"/>
      <c r="OPY24" s="262"/>
      <c r="OPZ24" s="262"/>
      <c r="OQA24" s="262"/>
      <c r="OQB24" s="262"/>
      <c r="OQC24" s="262"/>
      <c r="OQD24" s="262"/>
      <c r="OQE24" s="262"/>
      <c r="OQF24" s="262"/>
      <c r="OQG24" s="262"/>
      <c r="OQH24" s="262"/>
      <c r="OQI24" s="262"/>
      <c r="OQJ24" s="262"/>
      <c r="OQK24" s="262"/>
      <c r="OQL24" s="262"/>
      <c r="OQM24" s="262"/>
      <c r="OQN24" s="262"/>
      <c r="OQO24" s="262"/>
      <c r="OQP24" s="262"/>
      <c r="OQQ24" s="262"/>
      <c r="OQR24" s="262"/>
      <c r="OQS24" s="262"/>
      <c r="OQT24" s="262"/>
      <c r="OQU24" s="262"/>
      <c r="OQV24" s="262"/>
      <c r="OQW24" s="262"/>
      <c r="OQX24" s="262"/>
      <c r="OQY24" s="262"/>
      <c r="OQZ24" s="262"/>
      <c r="ORA24" s="262"/>
      <c r="ORB24" s="262"/>
      <c r="ORC24" s="262"/>
      <c r="ORD24" s="262"/>
      <c r="ORE24" s="262"/>
      <c r="ORF24" s="262"/>
      <c r="ORG24" s="262"/>
      <c r="ORH24" s="262"/>
      <c r="ORI24" s="262"/>
      <c r="ORJ24" s="262"/>
      <c r="ORK24" s="262"/>
      <c r="ORL24" s="262"/>
      <c r="ORM24" s="262"/>
      <c r="ORN24" s="262"/>
      <c r="ORO24" s="262"/>
      <c r="ORP24" s="262"/>
      <c r="ORQ24" s="262"/>
      <c r="ORR24" s="262"/>
      <c r="ORS24" s="262"/>
      <c r="ORT24" s="262"/>
      <c r="ORU24" s="262"/>
      <c r="ORV24" s="262"/>
      <c r="ORW24" s="262"/>
      <c r="ORX24" s="262"/>
      <c r="ORY24" s="262"/>
      <c r="ORZ24" s="262"/>
      <c r="OSA24" s="262"/>
      <c r="OSB24" s="262"/>
      <c r="OSC24" s="262"/>
      <c r="OSD24" s="262"/>
      <c r="OSE24" s="262"/>
      <c r="OSF24" s="262"/>
      <c r="OSG24" s="262"/>
      <c r="OSH24" s="262"/>
      <c r="OSI24" s="262"/>
      <c r="OSJ24" s="262"/>
      <c r="OSK24" s="262"/>
      <c r="OSL24" s="262"/>
      <c r="OSM24" s="262"/>
      <c r="OSN24" s="262"/>
      <c r="OSO24" s="262"/>
      <c r="OSP24" s="262"/>
      <c r="OSQ24" s="262"/>
      <c r="OSR24" s="262"/>
      <c r="OSS24" s="262"/>
      <c r="OST24" s="262"/>
      <c r="OSU24" s="262"/>
      <c r="OSV24" s="262"/>
      <c r="OSW24" s="262"/>
      <c r="OSX24" s="262"/>
      <c r="OSY24" s="262"/>
      <c r="OSZ24" s="262"/>
      <c r="OTA24" s="262"/>
      <c r="OTB24" s="262"/>
      <c r="OTC24" s="262"/>
      <c r="OTD24" s="262"/>
      <c r="OTE24" s="262"/>
      <c r="OTF24" s="262"/>
      <c r="OTG24" s="262"/>
      <c r="OTH24" s="262"/>
      <c r="OTI24" s="262"/>
      <c r="OTJ24" s="262"/>
      <c r="OTK24" s="262"/>
      <c r="OTL24" s="262"/>
      <c r="OTM24" s="262"/>
      <c r="OTN24" s="262"/>
      <c r="OTO24" s="262"/>
      <c r="OTP24" s="262"/>
      <c r="OTQ24" s="262"/>
      <c r="OTR24" s="262"/>
      <c r="OTS24" s="262"/>
      <c r="OTT24" s="262"/>
      <c r="OTU24" s="262"/>
      <c r="OTV24" s="262"/>
      <c r="OTW24" s="262"/>
      <c r="OTX24" s="262"/>
      <c r="OTY24" s="262"/>
      <c r="OTZ24" s="262"/>
      <c r="OUA24" s="262"/>
      <c r="OUB24" s="262"/>
      <c r="OUC24" s="262"/>
      <c r="OUD24" s="262"/>
      <c r="OUE24" s="262"/>
      <c r="OUF24" s="262"/>
      <c r="OUG24" s="262"/>
      <c r="OUH24" s="262"/>
      <c r="OUI24" s="262"/>
      <c r="OUJ24" s="262"/>
      <c r="OUK24" s="262"/>
      <c r="OUL24" s="262"/>
      <c r="OUM24" s="262"/>
      <c r="OUN24" s="262"/>
      <c r="OUO24" s="262"/>
      <c r="OUP24" s="262"/>
      <c r="OUQ24" s="262"/>
      <c r="OUR24" s="262"/>
      <c r="OUS24" s="262"/>
      <c r="OUT24" s="262"/>
      <c r="OUU24" s="262"/>
      <c r="OUV24" s="262"/>
      <c r="OUW24" s="262"/>
      <c r="OUX24" s="262"/>
      <c r="OUY24" s="262"/>
      <c r="OUZ24" s="262"/>
      <c r="OVA24" s="262"/>
      <c r="OVB24" s="262"/>
      <c r="OVC24" s="262"/>
      <c r="OVD24" s="262"/>
      <c r="OVE24" s="262"/>
      <c r="OVF24" s="262"/>
      <c r="OVG24" s="262"/>
      <c r="OVH24" s="262"/>
      <c r="OVI24" s="262"/>
      <c r="OVJ24" s="262"/>
      <c r="OVK24" s="262"/>
      <c r="OVL24" s="262"/>
      <c r="OVM24" s="262"/>
      <c r="OVN24" s="262"/>
      <c r="OVO24" s="262"/>
      <c r="OVP24" s="262"/>
      <c r="OVQ24" s="262"/>
      <c r="OVR24" s="262"/>
      <c r="OVS24" s="262"/>
      <c r="OVT24" s="262"/>
      <c r="OVU24" s="262"/>
      <c r="OVV24" s="262"/>
      <c r="OVW24" s="262"/>
      <c r="OVX24" s="262"/>
      <c r="OVY24" s="262"/>
      <c r="OVZ24" s="262"/>
      <c r="OWA24" s="262"/>
      <c r="OWB24" s="262"/>
      <c r="OWC24" s="262"/>
      <c r="OWD24" s="262"/>
      <c r="OWE24" s="262"/>
      <c r="OWF24" s="262"/>
      <c r="OWG24" s="262"/>
      <c r="OWH24" s="262"/>
      <c r="OWI24" s="262"/>
      <c r="OWJ24" s="262"/>
      <c r="OWK24" s="262"/>
      <c r="OWL24" s="262"/>
      <c r="OWM24" s="262"/>
      <c r="OWN24" s="262"/>
      <c r="OWO24" s="262"/>
      <c r="OWP24" s="262"/>
      <c r="OWQ24" s="262"/>
      <c r="OWR24" s="262"/>
      <c r="OWS24" s="262"/>
      <c r="OWT24" s="262"/>
      <c r="OWU24" s="262"/>
      <c r="OWV24" s="262"/>
      <c r="OWW24" s="262"/>
      <c r="OWX24" s="262"/>
      <c r="OWY24" s="262"/>
      <c r="OWZ24" s="262"/>
      <c r="OXA24" s="262"/>
      <c r="OXB24" s="262"/>
      <c r="OXC24" s="262"/>
      <c r="OXD24" s="262"/>
      <c r="OXE24" s="262"/>
      <c r="OXF24" s="262"/>
      <c r="OXG24" s="262"/>
      <c r="OXH24" s="262"/>
      <c r="OXI24" s="262"/>
      <c r="OXJ24" s="262"/>
      <c r="OXK24" s="262"/>
      <c r="OXL24" s="262"/>
      <c r="OXM24" s="262"/>
      <c r="OXN24" s="262"/>
      <c r="OXO24" s="262"/>
      <c r="OXP24" s="262"/>
      <c r="OXQ24" s="262"/>
      <c r="OXR24" s="262"/>
      <c r="OXS24" s="262"/>
      <c r="OXT24" s="262"/>
      <c r="OXU24" s="262"/>
      <c r="OXV24" s="262"/>
      <c r="OXW24" s="262"/>
      <c r="OXX24" s="262"/>
      <c r="OXY24" s="262"/>
      <c r="OXZ24" s="262"/>
      <c r="OYA24" s="262"/>
      <c r="OYB24" s="262"/>
      <c r="OYC24" s="262"/>
      <c r="OYD24" s="262"/>
      <c r="OYE24" s="262"/>
      <c r="OYF24" s="262"/>
      <c r="OYG24" s="262"/>
      <c r="OYH24" s="262"/>
      <c r="OYI24" s="262"/>
      <c r="OYJ24" s="262"/>
      <c r="OYK24" s="262"/>
      <c r="OYL24" s="262"/>
      <c r="OYM24" s="262"/>
      <c r="OYN24" s="262"/>
      <c r="OYO24" s="262"/>
      <c r="OYP24" s="262"/>
      <c r="OYQ24" s="262"/>
      <c r="OYR24" s="262"/>
      <c r="OYS24" s="262"/>
      <c r="OYT24" s="262"/>
      <c r="OYU24" s="262"/>
      <c r="OYV24" s="262"/>
      <c r="OYW24" s="262"/>
      <c r="OYX24" s="262"/>
      <c r="OYY24" s="262"/>
      <c r="OYZ24" s="262"/>
      <c r="OZA24" s="262"/>
      <c r="OZB24" s="262"/>
      <c r="OZC24" s="262"/>
      <c r="OZD24" s="262"/>
      <c r="OZE24" s="262"/>
      <c r="OZF24" s="262"/>
      <c r="OZG24" s="262"/>
      <c r="OZH24" s="262"/>
      <c r="OZI24" s="262"/>
      <c r="OZJ24" s="262"/>
      <c r="OZK24" s="262"/>
      <c r="OZL24" s="262"/>
      <c r="OZM24" s="262"/>
      <c r="OZN24" s="262"/>
      <c r="OZO24" s="262"/>
      <c r="OZP24" s="262"/>
      <c r="OZQ24" s="262"/>
      <c r="OZR24" s="262"/>
      <c r="OZS24" s="262"/>
      <c r="OZT24" s="262"/>
      <c r="OZU24" s="262"/>
      <c r="OZV24" s="262"/>
      <c r="OZW24" s="262"/>
      <c r="OZX24" s="262"/>
      <c r="OZY24" s="262"/>
      <c r="OZZ24" s="262"/>
      <c r="PAA24" s="262"/>
      <c r="PAB24" s="262"/>
      <c r="PAC24" s="262"/>
      <c r="PAD24" s="262"/>
      <c r="PAE24" s="262"/>
      <c r="PAF24" s="262"/>
      <c r="PAG24" s="262"/>
      <c r="PAH24" s="262"/>
      <c r="PAI24" s="262"/>
      <c r="PAJ24" s="262"/>
      <c r="PAK24" s="262"/>
      <c r="PAL24" s="262"/>
      <c r="PAM24" s="262"/>
      <c r="PAN24" s="262"/>
      <c r="PAO24" s="262"/>
      <c r="PAP24" s="262"/>
      <c r="PAQ24" s="262"/>
      <c r="PAR24" s="262"/>
      <c r="PAS24" s="262"/>
      <c r="PAT24" s="262"/>
      <c r="PAU24" s="262"/>
      <c r="PAV24" s="262"/>
      <c r="PAW24" s="262"/>
      <c r="PAX24" s="262"/>
      <c r="PAY24" s="262"/>
      <c r="PAZ24" s="262"/>
      <c r="PBA24" s="262"/>
      <c r="PBB24" s="262"/>
      <c r="PBC24" s="262"/>
      <c r="PBD24" s="262"/>
      <c r="PBE24" s="262"/>
      <c r="PBF24" s="262"/>
      <c r="PBG24" s="262"/>
      <c r="PBH24" s="262"/>
      <c r="PBI24" s="262"/>
      <c r="PBJ24" s="262"/>
      <c r="PBK24" s="262"/>
      <c r="PBL24" s="262"/>
      <c r="PBM24" s="262"/>
      <c r="PBN24" s="262"/>
      <c r="PBO24" s="262"/>
      <c r="PBP24" s="262"/>
      <c r="PBQ24" s="262"/>
      <c r="PBR24" s="262"/>
      <c r="PBS24" s="262"/>
      <c r="PBT24" s="262"/>
      <c r="PBU24" s="262"/>
      <c r="PBV24" s="262"/>
      <c r="PBW24" s="262"/>
      <c r="PBX24" s="262"/>
      <c r="PBY24" s="262"/>
      <c r="PBZ24" s="262"/>
      <c r="PCA24" s="262"/>
      <c r="PCB24" s="262"/>
      <c r="PCC24" s="262"/>
      <c r="PCD24" s="262"/>
      <c r="PCE24" s="262"/>
      <c r="PCF24" s="262"/>
      <c r="PCG24" s="262"/>
      <c r="PCH24" s="262"/>
      <c r="PCI24" s="262"/>
      <c r="PCJ24" s="262"/>
      <c r="PCK24" s="262"/>
      <c r="PCL24" s="262"/>
      <c r="PCM24" s="262"/>
      <c r="PCN24" s="262"/>
      <c r="PCO24" s="262"/>
      <c r="PCP24" s="262"/>
      <c r="PCQ24" s="262"/>
      <c r="PCR24" s="262"/>
      <c r="PCS24" s="262"/>
      <c r="PCT24" s="262"/>
      <c r="PCU24" s="262"/>
      <c r="PCV24" s="262"/>
      <c r="PCW24" s="262"/>
      <c r="PCX24" s="262"/>
      <c r="PCY24" s="262"/>
      <c r="PCZ24" s="262"/>
      <c r="PDA24" s="262"/>
      <c r="PDB24" s="262"/>
      <c r="PDC24" s="262"/>
      <c r="PDD24" s="262"/>
      <c r="PDE24" s="262"/>
      <c r="PDF24" s="262"/>
      <c r="PDG24" s="262"/>
      <c r="PDH24" s="262"/>
      <c r="PDI24" s="262"/>
      <c r="PDJ24" s="262"/>
      <c r="PDK24" s="262"/>
      <c r="PDL24" s="262"/>
      <c r="PDM24" s="262"/>
      <c r="PDN24" s="262"/>
      <c r="PDO24" s="262"/>
      <c r="PDP24" s="262"/>
      <c r="PDQ24" s="262"/>
      <c r="PDR24" s="262"/>
      <c r="PDS24" s="262"/>
      <c r="PDT24" s="262"/>
      <c r="PDU24" s="262"/>
      <c r="PDV24" s="262"/>
      <c r="PDW24" s="262"/>
      <c r="PDX24" s="262"/>
      <c r="PDY24" s="262"/>
      <c r="PDZ24" s="262"/>
      <c r="PEA24" s="262"/>
      <c r="PEB24" s="262"/>
      <c r="PEC24" s="262"/>
      <c r="PED24" s="262"/>
      <c r="PEE24" s="262"/>
      <c r="PEF24" s="262"/>
      <c r="PEG24" s="262"/>
      <c r="PEH24" s="262"/>
      <c r="PEI24" s="262"/>
      <c r="PEJ24" s="262"/>
      <c r="PEK24" s="262"/>
      <c r="PEL24" s="262"/>
      <c r="PEM24" s="262"/>
      <c r="PEN24" s="262"/>
      <c r="PEO24" s="262"/>
      <c r="PEP24" s="262"/>
      <c r="PEQ24" s="262"/>
      <c r="PER24" s="262"/>
      <c r="PES24" s="262"/>
      <c r="PET24" s="262"/>
      <c r="PEU24" s="262"/>
      <c r="PEV24" s="262"/>
      <c r="PEW24" s="262"/>
      <c r="PEX24" s="262"/>
      <c r="PEY24" s="262"/>
      <c r="PEZ24" s="262"/>
      <c r="PFA24" s="262"/>
      <c r="PFB24" s="262"/>
      <c r="PFC24" s="262"/>
      <c r="PFD24" s="262"/>
      <c r="PFE24" s="262"/>
      <c r="PFF24" s="262"/>
      <c r="PFG24" s="262"/>
      <c r="PFH24" s="262"/>
      <c r="PFI24" s="262"/>
      <c r="PFJ24" s="262"/>
      <c r="PFK24" s="262"/>
      <c r="PFL24" s="262"/>
      <c r="PFM24" s="262"/>
      <c r="PFN24" s="262"/>
      <c r="PFO24" s="262"/>
      <c r="PFP24" s="262"/>
      <c r="PFQ24" s="262"/>
      <c r="PFR24" s="262"/>
      <c r="PFS24" s="262"/>
      <c r="PFT24" s="262"/>
      <c r="PFU24" s="262"/>
      <c r="PFV24" s="262"/>
      <c r="PFW24" s="262"/>
      <c r="PFX24" s="262"/>
      <c r="PFY24" s="262"/>
      <c r="PFZ24" s="262"/>
      <c r="PGA24" s="262"/>
      <c r="PGB24" s="262"/>
      <c r="PGC24" s="262"/>
      <c r="PGD24" s="262"/>
      <c r="PGE24" s="262"/>
      <c r="PGF24" s="262"/>
      <c r="PGG24" s="262"/>
      <c r="PGH24" s="262"/>
      <c r="PGI24" s="262"/>
      <c r="PGJ24" s="262"/>
      <c r="PGK24" s="262"/>
      <c r="PGL24" s="262"/>
      <c r="PGM24" s="262"/>
      <c r="PGN24" s="262"/>
      <c r="PGO24" s="262"/>
      <c r="PGP24" s="262"/>
      <c r="PGQ24" s="262"/>
      <c r="PGR24" s="262"/>
      <c r="PGS24" s="262"/>
      <c r="PGT24" s="262"/>
      <c r="PGU24" s="262"/>
      <c r="PGV24" s="262"/>
      <c r="PGW24" s="262"/>
      <c r="PGX24" s="262"/>
      <c r="PGY24" s="262"/>
      <c r="PGZ24" s="262"/>
      <c r="PHA24" s="262"/>
      <c r="PHB24" s="262"/>
      <c r="PHC24" s="262"/>
      <c r="PHD24" s="262"/>
      <c r="PHE24" s="262"/>
      <c r="PHF24" s="262"/>
      <c r="PHG24" s="262"/>
      <c r="PHH24" s="262"/>
      <c r="PHI24" s="262"/>
      <c r="PHJ24" s="262"/>
      <c r="PHK24" s="262"/>
      <c r="PHL24" s="262"/>
      <c r="PHM24" s="262"/>
      <c r="PHN24" s="262"/>
      <c r="PHO24" s="262"/>
      <c r="PHP24" s="262"/>
      <c r="PHQ24" s="262"/>
      <c r="PHR24" s="262"/>
      <c r="PHS24" s="262"/>
      <c r="PHT24" s="262"/>
      <c r="PHU24" s="262"/>
      <c r="PHV24" s="262"/>
      <c r="PHW24" s="262"/>
      <c r="PHX24" s="262"/>
      <c r="PHY24" s="262"/>
      <c r="PHZ24" s="262"/>
      <c r="PIA24" s="262"/>
      <c r="PIB24" s="262"/>
      <c r="PIC24" s="262"/>
      <c r="PID24" s="262"/>
      <c r="PIE24" s="262"/>
      <c r="PIF24" s="262"/>
      <c r="PIG24" s="262"/>
      <c r="PIH24" s="262"/>
      <c r="PII24" s="262"/>
      <c r="PIJ24" s="262"/>
      <c r="PIK24" s="262"/>
      <c r="PIL24" s="262"/>
      <c r="PIM24" s="262"/>
      <c r="PIN24" s="262"/>
      <c r="PIO24" s="262"/>
      <c r="PIP24" s="262"/>
      <c r="PIQ24" s="262"/>
      <c r="PIR24" s="262"/>
      <c r="PIS24" s="262"/>
      <c r="PIT24" s="262"/>
      <c r="PIU24" s="262"/>
      <c r="PIV24" s="262"/>
      <c r="PIW24" s="262"/>
      <c r="PIX24" s="262"/>
      <c r="PIY24" s="262"/>
      <c r="PIZ24" s="262"/>
      <c r="PJA24" s="262"/>
      <c r="PJB24" s="262"/>
      <c r="PJC24" s="262"/>
      <c r="PJD24" s="262"/>
      <c r="PJE24" s="262"/>
      <c r="PJF24" s="262"/>
      <c r="PJG24" s="262"/>
      <c r="PJH24" s="262"/>
      <c r="PJI24" s="262"/>
      <c r="PJJ24" s="262"/>
      <c r="PJK24" s="262"/>
      <c r="PJL24" s="262"/>
      <c r="PJM24" s="262"/>
      <c r="PJN24" s="262"/>
      <c r="PJO24" s="262"/>
      <c r="PJP24" s="262"/>
      <c r="PJQ24" s="262"/>
      <c r="PJR24" s="262"/>
      <c r="PJS24" s="262"/>
      <c r="PJT24" s="262"/>
      <c r="PJU24" s="262"/>
      <c r="PJV24" s="262"/>
      <c r="PJW24" s="262"/>
      <c r="PJX24" s="262"/>
      <c r="PJY24" s="262"/>
      <c r="PJZ24" s="262"/>
      <c r="PKA24" s="262"/>
      <c r="PKB24" s="262"/>
      <c r="PKC24" s="262"/>
      <c r="PKD24" s="262"/>
      <c r="PKE24" s="262"/>
      <c r="PKF24" s="262"/>
      <c r="PKG24" s="262"/>
      <c r="PKH24" s="262"/>
      <c r="PKI24" s="262"/>
      <c r="PKJ24" s="262"/>
      <c r="PKK24" s="262"/>
      <c r="PKL24" s="262"/>
      <c r="PKM24" s="262"/>
      <c r="PKN24" s="262"/>
      <c r="PKO24" s="262"/>
      <c r="PKP24" s="262"/>
      <c r="PKQ24" s="262"/>
      <c r="PKR24" s="262"/>
      <c r="PKS24" s="262"/>
      <c r="PKT24" s="262"/>
      <c r="PKU24" s="262"/>
      <c r="PKV24" s="262"/>
      <c r="PKW24" s="262"/>
      <c r="PKX24" s="262"/>
      <c r="PKY24" s="262"/>
      <c r="PKZ24" s="262"/>
      <c r="PLA24" s="262"/>
      <c r="PLB24" s="262"/>
      <c r="PLC24" s="262"/>
      <c r="PLD24" s="262"/>
      <c r="PLE24" s="262"/>
      <c r="PLF24" s="262"/>
      <c r="PLG24" s="262"/>
      <c r="PLH24" s="262"/>
      <c r="PLI24" s="262"/>
      <c r="PLJ24" s="262"/>
      <c r="PLK24" s="262"/>
      <c r="PLL24" s="262"/>
      <c r="PLM24" s="262"/>
      <c r="PLN24" s="262"/>
      <c r="PLO24" s="262"/>
      <c r="PLP24" s="262"/>
      <c r="PLQ24" s="262"/>
      <c r="PLR24" s="262"/>
      <c r="PLS24" s="262"/>
      <c r="PLT24" s="262"/>
      <c r="PLU24" s="262"/>
      <c r="PLV24" s="262"/>
      <c r="PLW24" s="262"/>
      <c r="PLX24" s="262"/>
      <c r="PLY24" s="262"/>
      <c r="PLZ24" s="262"/>
      <c r="PMA24" s="262"/>
      <c r="PMB24" s="262"/>
      <c r="PMC24" s="262"/>
      <c r="PMD24" s="262"/>
      <c r="PME24" s="262"/>
      <c r="PMF24" s="262"/>
      <c r="PMG24" s="262"/>
      <c r="PMH24" s="262"/>
      <c r="PMI24" s="262"/>
      <c r="PMJ24" s="262"/>
      <c r="PMK24" s="262"/>
      <c r="PML24" s="262"/>
      <c r="PMM24" s="262"/>
      <c r="PMN24" s="262"/>
      <c r="PMO24" s="262"/>
      <c r="PMP24" s="262"/>
      <c r="PMQ24" s="262"/>
      <c r="PMR24" s="262"/>
      <c r="PMS24" s="262"/>
      <c r="PMT24" s="262"/>
      <c r="PMU24" s="262"/>
      <c r="PMV24" s="262"/>
      <c r="PMW24" s="262"/>
      <c r="PMX24" s="262"/>
      <c r="PMY24" s="262"/>
      <c r="PMZ24" s="262"/>
      <c r="PNA24" s="262"/>
      <c r="PNB24" s="262"/>
      <c r="PNC24" s="262"/>
      <c r="PND24" s="262"/>
      <c r="PNE24" s="262"/>
      <c r="PNF24" s="262"/>
      <c r="PNG24" s="262"/>
      <c r="PNH24" s="262"/>
      <c r="PNI24" s="262"/>
      <c r="PNJ24" s="262"/>
      <c r="PNK24" s="262"/>
      <c r="PNL24" s="262"/>
      <c r="PNM24" s="262"/>
      <c r="PNN24" s="262"/>
      <c r="PNO24" s="262"/>
      <c r="PNP24" s="262"/>
      <c r="PNQ24" s="262"/>
      <c r="PNR24" s="262"/>
      <c r="PNS24" s="262"/>
      <c r="PNT24" s="262"/>
      <c r="PNU24" s="262"/>
      <c r="PNV24" s="262"/>
      <c r="PNW24" s="262"/>
      <c r="PNX24" s="262"/>
      <c r="PNY24" s="262"/>
      <c r="PNZ24" s="262"/>
      <c r="POA24" s="262"/>
      <c r="POB24" s="262"/>
      <c r="POC24" s="262"/>
      <c r="POD24" s="262"/>
      <c r="POE24" s="262"/>
      <c r="POF24" s="262"/>
      <c r="POG24" s="262"/>
      <c r="POH24" s="262"/>
      <c r="POI24" s="262"/>
      <c r="POJ24" s="262"/>
      <c r="POK24" s="262"/>
      <c r="POL24" s="262"/>
      <c r="POM24" s="262"/>
      <c r="PON24" s="262"/>
      <c r="POO24" s="262"/>
      <c r="POP24" s="262"/>
      <c r="POQ24" s="262"/>
      <c r="POR24" s="262"/>
      <c r="POS24" s="262"/>
      <c r="POT24" s="262"/>
      <c r="POU24" s="262"/>
      <c r="POV24" s="262"/>
      <c r="POW24" s="262"/>
      <c r="POX24" s="262"/>
      <c r="POY24" s="262"/>
      <c r="POZ24" s="262"/>
      <c r="PPA24" s="262"/>
      <c r="PPB24" s="262"/>
      <c r="PPC24" s="262"/>
      <c r="PPD24" s="262"/>
      <c r="PPE24" s="262"/>
      <c r="PPF24" s="262"/>
      <c r="PPG24" s="262"/>
      <c r="PPH24" s="262"/>
      <c r="PPI24" s="262"/>
      <c r="PPJ24" s="262"/>
      <c r="PPK24" s="262"/>
      <c r="PPL24" s="262"/>
      <c r="PPM24" s="262"/>
      <c r="PPN24" s="262"/>
      <c r="PPO24" s="262"/>
      <c r="PPP24" s="262"/>
      <c r="PPQ24" s="262"/>
      <c r="PPR24" s="262"/>
      <c r="PPS24" s="262"/>
      <c r="PPT24" s="262"/>
      <c r="PPU24" s="262"/>
      <c r="PPV24" s="262"/>
      <c r="PPW24" s="262"/>
      <c r="PPX24" s="262"/>
      <c r="PPY24" s="262"/>
      <c r="PPZ24" s="262"/>
      <c r="PQA24" s="262"/>
      <c r="PQB24" s="262"/>
      <c r="PQC24" s="262"/>
      <c r="PQD24" s="262"/>
      <c r="PQE24" s="262"/>
      <c r="PQF24" s="262"/>
      <c r="PQG24" s="262"/>
      <c r="PQH24" s="262"/>
      <c r="PQI24" s="262"/>
      <c r="PQJ24" s="262"/>
      <c r="PQK24" s="262"/>
      <c r="PQL24" s="262"/>
      <c r="PQM24" s="262"/>
      <c r="PQN24" s="262"/>
      <c r="PQO24" s="262"/>
      <c r="PQP24" s="262"/>
      <c r="PQQ24" s="262"/>
      <c r="PQR24" s="262"/>
      <c r="PQS24" s="262"/>
      <c r="PQT24" s="262"/>
      <c r="PQU24" s="262"/>
      <c r="PQV24" s="262"/>
      <c r="PQW24" s="262"/>
      <c r="PQX24" s="262"/>
      <c r="PQY24" s="262"/>
      <c r="PQZ24" s="262"/>
      <c r="PRA24" s="262"/>
      <c r="PRB24" s="262"/>
      <c r="PRC24" s="262"/>
      <c r="PRD24" s="262"/>
      <c r="PRE24" s="262"/>
      <c r="PRF24" s="262"/>
      <c r="PRG24" s="262"/>
      <c r="PRH24" s="262"/>
      <c r="PRI24" s="262"/>
      <c r="PRJ24" s="262"/>
      <c r="PRK24" s="262"/>
      <c r="PRL24" s="262"/>
      <c r="PRM24" s="262"/>
      <c r="PRN24" s="262"/>
      <c r="PRO24" s="262"/>
      <c r="PRP24" s="262"/>
      <c r="PRQ24" s="262"/>
      <c r="PRR24" s="262"/>
      <c r="PRS24" s="262"/>
      <c r="PRT24" s="262"/>
      <c r="PRU24" s="262"/>
      <c r="PRV24" s="262"/>
      <c r="PRW24" s="262"/>
      <c r="PRX24" s="262"/>
      <c r="PRY24" s="262"/>
      <c r="PRZ24" s="262"/>
      <c r="PSA24" s="262"/>
      <c r="PSB24" s="262"/>
      <c r="PSC24" s="262"/>
      <c r="PSD24" s="262"/>
      <c r="PSE24" s="262"/>
      <c r="PSF24" s="262"/>
      <c r="PSG24" s="262"/>
      <c r="PSH24" s="262"/>
      <c r="PSI24" s="262"/>
      <c r="PSJ24" s="262"/>
      <c r="PSK24" s="262"/>
      <c r="PSL24" s="262"/>
      <c r="PSM24" s="262"/>
      <c r="PSN24" s="262"/>
      <c r="PSO24" s="262"/>
      <c r="PSP24" s="262"/>
      <c r="PSQ24" s="262"/>
      <c r="PSR24" s="262"/>
      <c r="PSS24" s="262"/>
      <c r="PST24" s="262"/>
      <c r="PSU24" s="262"/>
      <c r="PSV24" s="262"/>
      <c r="PSW24" s="262"/>
      <c r="PSX24" s="262"/>
      <c r="PSY24" s="262"/>
      <c r="PSZ24" s="262"/>
      <c r="PTA24" s="262"/>
      <c r="PTB24" s="262"/>
      <c r="PTC24" s="262"/>
      <c r="PTD24" s="262"/>
      <c r="PTE24" s="262"/>
      <c r="PTF24" s="262"/>
      <c r="PTG24" s="262"/>
      <c r="PTH24" s="262"/>
      <c r="PTI24" s="262"/>
      <c r="PTJ24" s="262"/>
      <c r="PTK24" s="262"/>
      <c r="PTL24" s="262"/>
      <c r="PTM24" s="262"/>
      <c r="PTN24" s="262"/>
      <c r="PTO24" s="262"/>
      <c r="PTP24" s="262"/>
      <c r="PTQ24" s="262"/>
      <c r="PTR24" s="262"/>
      <c r="PTS24" s="262"/>
      <c r="PTT24" s="262"/>
      <c r="PTU24" s="262"/>
      <c r="PTV24" s="262"/>
      <c r="PTW24" s="262"/>
      <c r="PTX24" s="262"/>
      <c r="PTY24" s="262"/>
      <c r="PTZ24" s="262"/>
      <c r="PUA24" s="262"/>
      <c r="PUB24" s="262"/>
      <c r="PUC24" s="262"/>
      <c r="PUD24" s="262"/>
      <c r="PUE24" s="262"/>
      <c r="PUF24" s="262"/>
      <c r="PUG24" s="262"/>
      <c r="PUH24" s="262"/>
      <c r="PUI24" s="262"/>
      <c r="PUJ24" s="262"/>
      <c r="PUK24" s="262"/>
      <c r="PUL24" s="262"/>
      <c r="PUM24" s="262"/>
      <c r="PUN24" s="262"/>
      <c r="PUO24" s="262"/>
      <c r="PUP24" s="262"/>
      <c r="PUQ24" s="262"/>
      <c r="PUR24" s="262"/>
      <c r="PUS24" s="262"/>
      <c r="PUT24" s="262"/>
      <c r="PUU24" s="262"/>
      <c r="PUV24" s="262"/>
      <c r="PUW24" s="262"/>
      <c r="PUX24" s="262"/>
      <c r="PUY24" s="262"/>
      <c r="PUZ24" s="262"/>
      <c r="PVA24" s="262"/>
      <c r="PVB24" s="262"/>
      <c r="PVC24" s="262"/>
      <c r="PVD24" s="262"/>
      <c r="PVE24" s="262"/>
      <c r="PVF24" s="262"/>
      <c r="PVG24" s="262"/>
      <c r="PVH24" s="262"/>
      <c r="PVI24" s="262"/>
      <c r="PVJ24" s="262"/>
      <c r="PVK24" s="262"/>
      <c r="PVL24" s="262"/>
      <c r="PVM24" s="262"/>
      <c r="PVN24" s="262"/>
      <c r="PVO24" s="262"/>
      <c r="PVP24" s="262"/>
      <c r="PVQ24" s="262"/>
      <c r="PVR24" s="262"/>
      <c r="PVS24" s="262"/>
      <c r="PVT24" s="262"/>
      <c r="PVU24" s="262"/>
      <c r="PVV24" s="262"/>
      <c r="PVW24" s="262"/>
      <c r="PVX24" s="262"/>
      <c r="PVY24" s="262"/>
      <c r="PVZ24" s="262"/>
      <c r="PWA24" s="262"/>
      <c r="PWB24" s="262"/>
      <c r="PWC24" s="262"/>
      <c r="PWD24" s="262"/>
      <c r="PWE24" s="262"/>
      <c r="PWF24" s="262"/>
      <c r="PWG24" s="262"/>
      <c r="PWH24" s="262"/>
      <c r="PWI24" s="262"/>
      <c r="PWJ24" s="262"/>
      <c r="PWK24" s="262"/>
      <c r="PWL24" s="262"/>
      <c r="PWM24" s="262"/>
      <c r="PWN24" s="262"/>
      <c r="PWO24" s="262"/>
      <c r="PWP24" s="262"/>
      <c r="PWQ24" s="262"/>
      <c r="PWR24" s="262"/>
      <c r="PWS24" s="262"/>
      <c r="PWT24" s="262"/>
      <c r="PWU24" s="262"/>
      <c r="PWV24" s="262"/>
      <c r="PWW24" s="262"/>
      <c r="PWX24" s="262"/>
      <c r="PWY24" s="262"/>
      <c r="PWZ24" s="262"/>
      <c r="PXA24" s="262"/>
      <c r="PXB24" s="262"/>
      <c r="PXC24" s="262"/>
      <c r="PXD24" s="262"/>
      <c r="PXE24" s="262"/>
      <c r="PXF24" s="262"/>
      <c r="PXG24" s="262"/>
      <c r="PXH24" s="262"/>
      <c r="PXI24" s="262"/>
      <c r="PXJ24" s="262"/>
      <c r="PXK24" s="262"/>
      <c r="PXL24" s="262"/>
      <c r="PXM24" s="262"/>
      <c r="PXN24" s="262"/>
      <c r="PXO24" s="262"/>
      <c r="PXP24" s="262"/>
      <c r="PXQ24" s="262"/>
      <c r="PXR24" s="262"/>
      <c r="PXS24" s="262"/>
      <c r="PXT24" s="262"/>
      <c r="PXU24" s="262"/>
      <c r="PXV24" s="262"/>
      <c r="PXW24" s="262"/>
      <c r="PXX24" s="262"/>
      <c r="PXY24" s="262"/>
      <c r="PXZ24" s="262"/>
      <c r="PYA24" s="262"/>
      <c r="PYB24" s="262"/>
      <c r="PYC24" s="262"/>
      <c r="PYD24" s="262"/>
      <c r="PYE24" s="262"/>
      <c r="PYF24" s="262"/>
      <c r="PYG24" s="262"/>
      <c r="PYH24" s="262"/>
      <c r="PYI24" s="262"/>
      <c r="PYJ24" s="262"/>
      <c r="PYK24" s="262"/>
      <c r="PYL24" s="262"/>
      <c r="PYM24" s="262"/>
      <c r="PYN24" s="262"/>
      <c r="PYO24" s="262"/>
      <c r="PYP24" s="262"/>
      <c r="PYQ24" s="262"/>
      <c r="PYR24" s="262"/>
      <c r="PYS24" s="262"/>
      <c r="PYT24" s="262"/>
      <c r="PYU24" s="262"/>
      <c r="PYV24" s="262"/>
      <c r="PYW24" s="262"/>
      <c r="PYX24" s="262"/>
      <c r="PYY24" s="262"/>
      <c r="PYZ24" s="262"/>
      <c r="PZA24" s="262"/>
      <c r="PZB24" s="262"/>
      <c r="PZC24" s="262"/>
      <c r="PZD24" s="262"/>
      <c r="PZE24" s="262"/>
      <c r="PZF24" s="262"/>
      <c r="PZG24" s="262"/>
      <c r="PZH24" s="262"/>
      <c r="PZI24" s="262"/>
      <c r="PZJ24" s="262"/>
      <c r="PZK24" s="262"/>
      <c r="PZL24" s="262"/>
      <c r="PZM24" s="262"/>
      <c r="PZN24" s="262"/>
      <c r="PZO24" s="262"/>
      <c r="PZP24" s="262"/>
      <c r="PZQ24" s="262"/>
      <c r="PZR24" s="262"/>
      <c r="PZS24" s="262"/>
      <c r="PZT24" s="262"/>
      <c r="PZU24" s="262"/>
      <c r="PZV24" s="262"/>
      <c r="PZW24" s="262"/>
      <c r="PZX24" s="262"/>
      <c r="PZY24" s="262"/>
      <c r="PZZ24" s="262"/>
      <c r="QAA24" s="262"/>
      <c r="QAB24" s="262"/>
      <c r="QAC24" s="262"/>
      <c r="QAD24" s="262"/>
      <c r="QAE24" s="262"/>
      <c r="QAF24" s="262"/>
      <c r="QAG24" s="262"/>
      <c r="QAH24" s="262"/>
      <c r="QAI24" s="262"/>
      <c r="QAJ24" s="262"/>
      <c r="QAK24" s="262"/>
      <c r="QAL24" s="262"/>
      <c r="QAM24" s="262"/>
      <c r="QAN24" s="262"/>
      <c r="QAO24" s="262"/>
      <c r="QAP24" s="262"/>
      <c r="QAQ24" s="262"/>
      <c r="QAR24" s="262"/>
      <c r="QAS24" s="262"/>
      <c r="QAT24" s="262"/>
      <c r="QAU24" s="262"/>
      <c r="QAV24" s="262"/>
      <c r="QAW24" s="262"/>
      <c r="QAX24" s="262"/>
      <c r="QAY24" s="262"/>
      <c r="QAZ24" s="262"/>
      <c r="QBA24" s="262"/>
      <c r="QBB24" s="262"/>
      <c r="QBC24" s="262"/>
      <c r="QBD24" s="262"/>
      <c r="QBE24" s="262"/>
      <c r="QBF24" s="262"/>
      <c r="QBG24" s="262"/>
      <c r="QBH24" s="262"/>
      <c r="QBI24" s="262"/>
      <c r="QBJ24" s="262"/>
      <c r="QBK24" s="262"/>
      <c r="QBL24" s="262"/>
      <c r="QBM24" s="262"/>
      <c r="QBN24" s="262"/>
      <c r="QBO24" s="262"/>
      <c r="QBP24" s="262"/>
      <c r="QBQ24" s="262"/>
      <c r="QBR24" s="262"/>
      <c r="QBS24" s="262"/>
      <c r="QBT24" s="262"/>
      <c r="QBU24" s="262"/>
      <c r="QBV24" s="262"/>
      <c r="QBW24" s="262"/>
      <c r="QBX24" s="262"/>
      <c r="QBY24" s="262"/>
      <c r="QBZ24" s="262"/>
      <c r="QCA24" s="262"/>
      <c r="QCB24" s="262"/>
      <c r="QCC24" s="262"/>
      <c r="QCD24" s="262"/>
      <c r="QCE24" s="262"/>
      <c r="QCF24" s="262"/>
      <c r="QCG24" s="262"/>
      <c r="QCH24" s="262"/>
      <c r="QCI24" s="262"/>
      <c r="QCJ24" s="262"/>
      <c r="QCK24" s="262"/>
      <c r="QCL24" s="262"/>
      <c r="QCM24" s="262"/>
      <c r="QCN24" s="262"/>
      <c r="QCO24" s="262"/>
      <c r="QCP24" s="262"/>
      <c r="QCQ24" s="262"/>
      <c r="QCR24" s="262"/>
      <c r="QCS24" s="262"/>
      <c r="QCT24" s="262"/>
      <c r="QCU24" s="262"/>
      <c r="QCV24" s="262"/>
      <c r="QCW24" s="262"/>
      <c r="QCX24" s="262"/>
      <c r="QCY24" s="262"/>
      <c r="QCZ24" s="262"/>
      <c r="QDA24" s="262"/>
      <c r="QDB24" s="262"/>
      <c r="QDC24" s="262"/>
      <c r="QDD24" s="262"/>
      <c r="QDE24" s="262"/>
      <c r="QDF24" s="262"/>
      <c r="QDG24" s="262"/>
      <c r="QDH24" s="262"/>
      <c r="QDI24" s="262"/>
      <c r="QDJ24" s="262"/>
      <c r="QDK24" s="262"/>
      <c r="QDL24" s="262"/>
      <c r="QDM24" s="262"/>
      <c r="QDN24" s="262"/>
      <c r="QDO24" s="262"/>
      <c r="QDP24" s="262"/>
      <c r="QDQ24" s="262"/>
      <c r="QDR24" s="262"/>
      <c r="QDS24" s="262"/>
      <c r="QDT24" s="262"/>
      <c r="QDU24" s="262"/>
      <c r="QDV24" s="262"/>
      <c r="QDW24" s="262"/>
      <c r="QDX24" s="262"/>
      <c r="QDY24" s="262"/>
      <c r="QDZ24" s="262"/>
      <c r="QEA24" s="262"/>
      <c r="QEB24" s="262"/>
      <c r="QEC24" s="262"/>
      <c r="QED24" s="262"/>
      <c r="QEE24" s="262"/>
      <c r="QEF24" s="262"/>
      <c r="QEG24" s="262"/>
      <c r="QEH24" s="262"/>
      <c r="QEI24" s="262"/>
      <c r="QEJ24" s="262"/>
      <c r="QEK24" s="262"/>
      <c r="QEL24" s="262"/>
      <c r="QEM24" s="262"/>
      <c r="QEN24" s="262"/>
      <c r="QEO24" s="262"/>
      <c r="QEP24" s="262"/>
      <c r="QEQ24" s="262"/>
      <c r="QER24" s="262"/>
      <c r="QES24" s="262"/>
      <c r="QET24" s="262"/>
      <c r="QEU24" s="262"/>
      <c r="QEV24" s="262"/>
      <c r="QEW24" s="262"/>
      <c r="QEX24" s="262"/>
      <c r="QEY24" s="262"/>
      <c r="QEZ24" s="262"/>
      <c r="QFA24" s="262"/>
      <c r="QFB24" s="262"/>
      <c r="QFC24" s="262"/>
      <c r="QFD24" s="262"/>
      <c r="QFE24" s="262"/>
      <c r="QFF24" s="262"/>
      <c r="QFG24" s="262"/>
      <c r="QFH24" s="262"/>
      <c r="QFI24" s="262"/>
      <c r="QFJ24" s="262"/>
      <c r="QFK24" s="262"/>
      <c r="QFL24" s="262"/>
      <c r="QFM24" s="262"/>
      <c r="QFN24" s="262"/>
      <c r="QFO24" s="262"/>
      <c r="QFP24" s="262"/>
      <c r="QFQ24" s="262"/>
      <c r="QFR24" s="262"/>
      <c r="QFS24" s="262"/>
      <c r="QFT24" s="262"/>
      <c r="QFU24" s="262"/>
      <c r="QFV24" s="262"/>
      <c r="QFW24" s="262"/>
      <c r="QFX24" s="262"/>
      <c r="QFY24" s="262"/>
      <c r="QFZ24" s="262"/>
      <c r="QGA24" s="262"/>
      <c r="QGB24" s="262"/>
      <c r="QGC24" s="262"/>
      <c r="QGD24" s="262"/>
      <c r="QGE24" s="262"/>
      <c r="QGF24" s="262"/>
      <c r="QGG24" s="262"/>
      <c r="QGH24" s="262"/>
      <c r="QGI24" s="262"/>
      <c r="QGJ24" s="262"/>
      <c r="QGK24" s="262"/>
      <c r="QGL24" s="262"/>
      <c r="QGM24" s="262"/>
      <c r="QGN24" s="262"/>
      <c r="QGO24" s="262"/>
      <c r="QGP24" s="262"/>
      <c r="QGQ24" s="262"/>
      <c r="QGR24" s="262"/>
      <c r="QGS24" s="262"/>
      <c r="QGT24" s="262"/>
      <c r="QGU24" s="262"/>
      <c r="QGV24" s="262"/>
      <c r="QGW24" s="262"/>
      <c r="QGX24" s="262"/>
      <c r="QGY24" s="262"/>
      <c r="QGZ24" s="262"/>
      <c r="QHA24" s="262"/>
      <c r="QHB24" s="262"/>
      <c r="QHC24" s="262"/>
      <c r="QHD24" s="262"/>
      <c r="QHE24" s="262"/>
      <c r="QHF24" s="262"/>
      <c r="QHG24" s="262"/>
      <c r="QHH24" s="262"/>
      <c r="QHI24" s="262"/>
      <c r="QHJ24" s="262"/>
      <c r="QHK24" s="262"/>
      <c r="QHL24" s="262"/>
      <c r="QHM24" s="262"/>
      <c r="QHN24" s="262"/>
      <c r="QHO24" s="262"/>
      <c r="QHP24" s="262"/>
      <c r="QHQ24" s="262"/>
      <c r="QHR24" s="262"/>
      <c r="QHS24" s="262"/>
      <c r="QHT24" s="262"/>
      <c r="QHU24" s="262"/>
      <c r="QHV24" s="262"/>
      <c r="QHW24" s="262"/>
      <c r="QHX24" s="262"/>
      <c r="QHY24" s="262"/>
      <c r="QHZ24" s="262"/>
      <c r="QIA24" s="262"/>
      <c r="QIB24" s="262"/>
      <c r="QIC24" s="262"/>
      <c r="QID24" s="262"/>
      <c r="QIE24" s="262"/>
      <c r="QIF24" s="262"/>
      <c r="QIG24" s="262"/>
      <c r="QIH24" s="262"/>
      <c r="QII24" s="262"/>
      <c r="QIJ24" s="262"/>
      <c r="QIK24" s="262"/>
      <c r="QIL24" s="262"/>
      <c r="QIM24" s="262"/>
      <c r="QIN24" s="262"/>
      <c r="QIO24" s="262"/>
      <c r="QIP24" s="262"/>
      <c r="QIQ24" s="262"/>
      <c r="QIR24" s="262"/>
      <c r="QIS24" s="262"/>
      <c r="QIT24" s="262"/>
      <c r="QIU24" s="262"/>
      <c r="QIV24" s="262"/>
      <c r="QIW24" s="262"/>
      <c r="QIX24" s="262"/>
      <c r="QIY24" s="262"/>
      <c r="QIZ24" s="262"/>
      <c r="QJA24" s="262"/>
      <c r="QJB24" s="262"/>
      <c r="QJC24" s="262"/>
      <c r="QJD24" s="262"/>
      <c r="QJE24" s="262"/>
      <c r="QJF24" s="262"/>
      <c r="QJG24" s="262"/>
      <c r="QJH24" s="262"/>
      <c r="QJI24" s="262"/>
      <c r="QJJ24" s="262"/>
      <c r="QJK24" s="262"/>
      <c r="QJL24" s="262"/>
      <c r="QJM24" s="262"/>
      <c r="QJN24" s="262"/>
      <c r="QJO24" s="262"/>
      <c r="QJP24" s="262"/>
      <c r="QJQ24" s="262"/>
      <c r="QJR24" s="262"/>
      <c r="QJS24" s="262"/>
      <c r="QJT24" s="262"/>
      <c r="QJU24" s="262"/>
      <c r="QJV24" s="262"/>
      <c r="QJW24" s="262"/>
      <c r="QJX24" s="262"/>
      <c r="QJY24" s="262"/>
      <c r="QJZ24" s="262"/>
      <c r="QKA24" s="262"/>
      <c r="QKB24" s="262"/>
      <c r="QKC24" s="262"/>
      <c r="QKD24" s="262"/>
      <c r="QKE24" s="262"/>
      <c r="QKF24" s="262"/>
      <c r="QKG24" s="262"/>
      <c r="QKH24" s="262"/>
      <c r="QKI24" s="262"/>
      <c r="QKJ24" s="262"/>
      <c r="QKK24" s="262"/>
      <c r="QKL24" s="262"/>
      <c r="QKM24" s="262"/>
      <c r="QKN24" s="262"/>
      <c r="QKO24" s="262"/>
      <c r="QKP24" s="262"/>
      <c r="QKQ24" s="262"/>
      <c r="QKR24" s="262"/>
      <c r="QKS24" s="262"/>
      <c r="QKT24" s="262"/>
      <c r="QKU24" s="262"/>
      <c r="QKV24" s="262"/>
      <c r="QKW24" s="262"/>
      <c r="QKX24" s="262"/>
      <c r="QKY24" s="262"/>
      <c r="QKZ24" s="262"/>
      <c r="QLA24" s="262"/>
      <c r="QLB24" s="262"/>
      <c r="QLC24" s="262"/>
      <c r="QLD24" s="262"/>
      <c r="QLE24" s="262"/>
      <c r="QLF24" s="262"/>
      <c r="QLG24" s="262"/>
      <c r="QLH24" s="262"/>
      <c r="QLI24" s="262"/>
      <c r="QLJ24" s="262"/>
      <c r="QLK24" s="262"/>
      <c r="QLL24" s="262"/>
      <c r="QLM24" s="262"/>
      <c r="QLN24" s="262"/>
      <c r="QLO24" s="262"/>
      <c r="QLP24" s="262"/>
      <c r="QLQ24" s="262"/>
      <c r="QLR24" s="262"/>
      <c r="QLS24" s="262"/>
      <c r="QLT24" s="262"/>
      <c r="QLU24" s="262"/>
      <c r="QLV24" s="262"/>
      <c r="QLW24" s="262"/>
      <c r="QLX24" s="262"/>
      <c r="QLY24" s="262"/>
      <c r="QLZ24" s="262"/>
      <c r="QMA24" s="262"/>
      <c r="QMB24" s="262"/>
      <c r="QMC24" s="262"/>
      <c r="QMD24" s="262"/>
      <c r="QME24" s="262"/>
      <c r="QMF24" s="262"/>
      <c r="QMG24" s="262"/>
      <c r="QMH24" s="262"/>
      <c r="QMI24" s="262"/>
      <c r="QMJ24" s="262"/>
      <c r="QMK24" s="262"/>
      <c r="QML24" s="262"/>
      <c r="QMM24" s="262"/>
      <c r="QMN24" s="262"/>
      <c r="QMO24" s="262"/>
      <c r="QMP24" s="262"/>
      <c r="QMQ24" s="262"/>
      <c r="QMR24" s="262"/>
      <c r="QMS24" s="262"/>
      <c r="QMT24" s="262"/>
      <c r="QMU24" s="262"/>
      <c r="QMV24" s="262"/>
      <c r="QMW24" s="262"/>
      <c r="QMX24" s="262"/>
      <c r="QMY24" s="262"/>
      <c r="QMZ24" s="262"/>
      <c r="QNA24" s="262"/>
      <c r="QNB24" s="262"/>
      <c r="QNC24" s="262"/>
      <c r="QND24" s="262"/>
      <c r="QNE24" s="262"/>
      <c r="QNF24" s="262"/>
      <c r="QNG24" s="262"/>
      <c r="QNH24" s="262"/>
      <c r="QNI24" s="262"/>
      <c r="QNJ24" s="262"/>
      <c r="QNK24" s="262"/>
      <c r="QNL24" s="262"/>
      <c r="QNM24" s="262"/>
      <c r="QNN24" s="262"/>
      <c r="QNO24" s="262"/>
      <c r="QNP24" s="262"/>
      <c r="QNQ24" s="262"/>
      <c r="QNR24" s="262"/>
      <c r="QNS24" s="262"/>
      <c r="QNT24" s="262"/>
      <c r="QNU24" s="262"/>
      <c r="QNV24" s="262"/>
      <c r="QNW24" s="262"/>
      <c r="QNX24" s="262"/>
      <c r="QNY24" s="262"/>
      <c r="QNZ24" s="262"/>
      <c r="QOA24" s="262"/>
      <c r="QOB24" s="262"/>
      <c r="QOC24" s="262"/>
      <c r="QOD24" s="262"/>
      <c r="QOE24" s="262"/>
      <c r="QOF24" s="262"/>
      <c r="QOG24" s="262"/>
      <c r="QOH24" s="262"/>
      <c r="QOI24" s="262"/>
      <c r="QOJ24" s="262"/>
      <c r="QOK24" s="262"/>
      <c r="QOL24" s="262"/>
      <c r="QOM24" s="262"/>
      <c r="QON24" s="262"/>
      <c r="QOO24" s="262"/>
      <c r="QOP24" s="262"/>
      <c r="QOQ24" s="262"/>
      <c r="QOR24" s="262"/>
      <c r="QOS24" s="262"/>
      <c r="QOT24" s="262"/>
      <c r="QOU24" s="262"/>
      <c r="QOV24" s="262"/>
      <c r="QOW24" s="262"/>
      <c r="QOX24" s="262"/>
      <c r="QOY24" s="262"/>
      <c r="QOZ24" s="262"/>
      <c r="QPA24" s="262"/>
      <c r="QPB24" s="262"/>
      <c r="QPC24" s="262"/>
      <c r="QPD24" s="262"/>
      <c r="QPE24" s="262"/>
      <c r="QPF24" s="262"/>
      <c r="QPG24" s="262"/>
      <c r="QPH24" s="262"/>
      <c r="QPI24" s="262"/>
      <c r="QPJ24" s="262"/>
      <c r="QPK24" s="262"/>
      <c r="QPL24" s="262"/>
      <c r="QPM24" s="262"/>
      <c r="QPN24" s="262"/>
      <c r="QPO24" s="262"/>
      <c r="QPP24" s="262"/>
      <c r="QPQ24" s="262"/>
      <c r="QPR24" s="262"/>
      <c r="QPS24" s="262"/>
      <c r="QPT24" s="262"/>
      <c r="QPU24" s="262"/>
      <c r="QPV24" s="262"/>
      <c r="QPW24" s="262"/>
      <c r="QPX24" s="262"/>
      <c r="QPY24" s="262"/>
      <c r="QPZ24" s="262"/>
      <c r="QQA24" s="262"/>
      <c r="QQB24" s="262"/>
      <c r="QQC24" s="262"/>
      <c r="QQD24" s="262"/>
      <c r="QQE24" s="262"/>
      <c r="QQF24" s="262"/>
      <c r="QQG24" s="262"/>
      <c r="QQH24" s="262"/>
      <c r="QQI24" s="262"/>
      <c r="QQJ24" s="262"/>
      <c r="QQK24" s="262"/>
      <c r="QQL24" s="262"/>
      <c r="QQM24" s="262"/>
      <c r="QQN24" s="262"/>
      <c r="QQO24" s="262"/>
      <c r="QQP24" s="262"/>
      <c r="QQQ24" s="262"/>
      <c r="QQR24" s="262"/>
      <c r="QQS24" s="262"/>
      <c r="QQT24" s="262"/>
      <c r="QQU24" s="262"/>
      <c r="QQV24" s="262"/>
      <c r="QQW24" s="262"/>
      <c r="QQX24" s="262"/>
      <c r="QQY24" s="262"/>
      <c r="QQZ24" s="262"/>
      <c r="QRA24" s="262"/>
      <c r="QRB24" s="262"/>
      <c r="QRC24" s="262"/>
      <c r="QRD24" s="262"/>
      <c r="QRE24" s="262"/>
      <c r="QRF24" s="262"/>
      <c r="QRG24" s="262"/>
      <c r="QRH24" s="262"/>
      <c r="QRI24" s="262"/>
      <c r="QRJ24" s="262"/>
      <c r="QRK24" s="262"/>
      <c r="QRL24" s="262"/>
      <c r="QRM24" s="262"/>
      <c r="QRN24" s="262"/>
      <c r="QRO24" s="262"/>
      <c r="QRP24" s="262"/>
      <c r="QRQ24" s="262"/>
      <c r="QRR24" s="262"/>
      <c r="QRS24" s="262"/>
      <c r="QRT24" s="262"/>
      <c r="QRU24" s="262"/>
      <c r="QRV24" s="262"/>
      <c r="QRW24" s="262"/>
      <c r="QRX24" s="262"/>
      <c r="QRY24" s="262"/>
      <c r="QRZ24" s="262"/>
      <c r="QSA24" s="262"/>
      <c r="QSB24" s="262"/>
      <c r="QSC24" s="262"/>
      <c r="QSD24" s="262"/>
      <c r="QSE24" s="262"/>
      <c r="QSF24" s="262"/>
      <c r="QSG24" s="262"/>
      <c r="QSH24" s="262"/>
      <c r="QSI24" s="262"/>
      <c r="QSJ24" s="262"/>
      <c r="QSK24" s="262"/>
      <c r="QSL24" s="262"/>
      <c r="QSM24" s="262"/>
      <c r="QSN24" s="262"/>
      <c r="QSO24" s="262"/>
      <c r="QSP24" s="262"/>
      <c r="QSQ24" s="262"/>
      <c r="QSR24" s="262"/>
      <c r="QSS24" s="262"/>
      <c r="QST24" s="262"/>
      <c r="QSU24" s="262"/>
      <c r="QSV24" s="262"/>
      <c r="QSW24" s="262"/>
      <c r="QSX24" s="262"/>
      <c r="QSY24" s="262"/>
      <c r="QSZ24" s="262"/>
      <c r="QTA24" s="262"/>
      <c r="QTB24" s="262"/>
      <c r="QTC24" s="262"/>
      <c r="QTD24" s="262"/>
      <c r="QTE24" s="262"/>
      <c r="QTF24" s="262"/>
      <c r="QTG24" s="262"/>
      <c r="QTH24" s="262"/>
      <c r="QTI24" s="262"/>
      <c r="QTJ24" s="262"/>
      <c r="QTK24" s="262"/>
      <c r="QTL24" s="262"/>
      <c r="QTM24" s="262"/>
      <c r="QTN24" s="262"/>
      <c r="QTO24" s="262"/>
      <c r="QTP24" s="262"/>
      <c r="QTQ24" s="262"/>
      <c r="QTR24" s="262"/>
      <c r="QTS24" s="262"/>
      <c r="QTT24" s="262"/>
      <c r="QTU24" s="262"/>
      <c r="QTV24" s="262"/>
      <c r="QTW24" s="262"/>
      <c r="QTX24" s="262"/>
      <c r="QTY24" s="262"/>
      <c r="QTZ24" s="262"/>
      <c r="QUA24" s="262"/>
      <c r="QUB24" s="262"/>
      <c r="QUC24" s="262"/>
      <c r="QUD24" s="262"/>
      <c r="QUE24" s="262"/>
      <c r="QUF24" s="262"/>
      <c r="QUG24" s="262"/>
      <c r="QUH24" s="262"/>
      <c r="QUI24" s="262"/>
      <c r="QUJ24" s="262"/>
      <c r="QUK24" s="262"/>
      <c r="QUL24" s="262"/>
      <c r="QUM24" s="262"/>
      <c r="QUN24" s="262"/>
      <c r="QUO24" s="262"/>
      <c r="QUP24" s="262"/>
      <c r="QUQ24" s="262"/>
      <c r="QUR24" s="262"/>
      <c r="QUS24" s="262"/>
      <c r="QUT24" s="262"/>
      <c r="QUU24" s="262"/>
      <c r="QUV24" s="262"/>
      <c r="QUW24" s="262"/>
      <c r="QUX24" s="262"/>
      <c r="QUY24" s="262"/>
      <c r="QUZ24" s="262"/>
      <c r="QVA24" s="262"/>
      <c r="QVB24" s="262"/>
      <c r="QVC24" s="262"/>
      <c r="QVD24" s="262"/>
      <c r="QVE24" s="262"/>
      <c r="QVF24" s="262"/>
      <c r="QVG24" s="262"/>
      <c r="QVH24" s="262"/>
      <c r="QVI24" s="262"/>
      <c r="QVJ24" s="262"/>
      <c r="QVK24" s="262"/>
      <c r="QVL24" s="262"/>
      <c r="QVM24" s="262"/>
      <c r="QVN24" s="262"/>
      <c r="QVO24" s="262"/>
      <c r="QVP24" s="262"/>
      <c r="QVQ24" s="262"/>
      <c r="QVR24" s="262"/>
      <c r="QVS24" s="262"/>
      <c r="QVT24" s="262"/>
      <c r="QVU24" s="262"/>
      <c r="QVV24" s="262"/>
      <c r="QVW24" s="262"/>
      <c r="QVX24" s="262"/>
      <c r="QVY24" s="262"/>
      <c r="QVZ24" s="262"/>
      <c r="QWA24" s="262"/>
      <c r="QWB24" s="262"/>
      <c r="QWC24" s="262"/>
      <c r="QWD24" s="262"/>
      <c r="QWE24" s="262"/>
      <c r="QWF24" s="262"/>
      <c r="QWG24" s="262"/>
      <c r="QWH24" s="262"/>
      <c r="QWI24" s="262"/>
      <c r="QWJ24" s="262"/>
      <c r="QWK24" s="262"/>
      <c r="QWL24" s="262"/>
      <c r="QWM24" s="262"/>
      <c r="QWN24" s="262"/>
      <c r="QWO24" s="262"/>
      <c r="QWP24" s="262"/>
      <c r="QWQ24" s="262"/>
      <c r="QWR24" s="262"/>
      <c r="QWS24" s="262"/>
      <c r="QWT24" s="262"/>
      <c r="QWU24" s="262"/>
      <c r="QWV24" s="262"/>
      <c r="QWW24" s="262"/>
      <c r="QWX24" s="262"/>
      <c r="QWY24" s="262"/>
      <c r="QWZ24" s="262"/>
      <c r="QXA24" s="262"/>
      <c r="QXB24" s="262"/>
      <c r="QXC24" s="262"/>
      <c r="QXD24" s="262"/>
      <c r="QXE24" s="262"/>
      <c r="QXF24" s="262"/>
      <c r="QXG24" s="262"/>
      <c r="QXH24" s="262"/>
      <c r="QXI24" s="262"/>
      <c r="QXJ24" s="262"/>
      <c r="QXK24" s="262"/>
      <c r="QXL24" s="262"/>
      <c r="QXM24" s="262"/>
      <c r="QXN24" s="262"/>
      <c r="QXO24" s="262"/>
      <c r="QXP24" s="262"/>
      <c r="QXQ24" s="262"/>
      <c r="QXR24" s="262"/>
      <c r="QXS24" s="262"/>
      <c r="QXT24" s="262"/>
      <c r="QXU24" s="262"/>
      <c r="QXV24" s="262"/>
      <c r="QXW24" s="262"/>
      <c r="QXX24" s="262"/>
      <c r="QXY24" s="262"/>
      <c r="QXZ24" s="262"/>
      <c r="QYA24" s="262"/>
      <c r="QYB24" s="262"/>
      <c r="QYC24" s="262"/>
      <c r="QYD24" s="262"/>
      <c r="QYE24" s="262"/>
      <c r="QYF24" s="262"/>
      <c r="QYG24" s="262"/>
      <c r="QYH24" s="262"/>
      <c r="QYI24" s="262"/>
      <c r="QYJ24" s="262"/>
      <c r="QYK24" s="262"/>
      <c r="QYL24" s="262"/>
      <c r="QYM24" s="262"/>
      <c r="QYN24" s="262"/>
      <c r="QYO24" s="262"/>
      <c r="QYP24" s="262"/>
      <c r="QYQ24" s="262"/>
      <c r="QYR24" s="262"/>
      <c r="QYS24" s="262"/>
      <c r="QYT24" s="262"/>
      <c r="QYU24" s="262"/>
      <c r="QYV24" s="262"/>
      <c r="QYW24" s="262"/>
      <c r="QYX24" s="262"/>
      <c r="QYY24" s="262"/>
      <c r="QYZ24" s="262"/>
      <c r="QZA24" s="262"/>
      <c r="QZB24" s="262"/>
      <c r="QZC24" s="262"/>
      <c r="QZD24" s="262"/>
      <c r="QZE24" s="262"/>
      <c r="QZF24" s="262"/>
      <c r="QZG24" s="262"/>
      <c r="QZH24" s="262"/>
      <c r="QZI24" s="262"/>
      <c r="QZJ24" s="262"/>
      <c r="QZK24" s="262"/>
      <c r="QZL24" s="262"/>
      <c r="QZM24" s="262"/>
      <c r="QZN24" s="262"/>
      <c r="QZO24" s="262"/>
      <c r="QZP24" s="262"/>
      <c r="QZQ24" s="262"/>
      <c r="QZR24" s="262"/>
      <c r="QZS24" s="262"/>
      <c r="QZT24" s="262"/>
      <c r="QZU24" s="262"/>
      <c r="QZV24" s="262"/>
      <c r="QZW24" s="262"/>
      <c r="QZX24" s="262"/>
      <c r="QZY24" s="262"/>
      <c r="QZZ24" s="262"/>
      <c r="RAA24" s="262"/>
      <c r="RAB24" s="262"/>
      <c r="RAC24" s="262"/>
      <c r="RAD24" s="262"/>
      <c r="RAE24" s="262"/>
      <c r="RAF24" s="262"/>
      <c r="RAG24" s="262"/>
      <c r="RAH24" s="262"/>
      <c r="RAI24" s="262"/>
      <c r="RAJ24" s="262"/>
      <c r="RAK24" s="262"/>
      <c r="RAL24" s="262"/>
      <c r="RAM24" s="262"/>
      <c r="RAN24" s="262"/>
      <c r="RAO24" s="262"/>
      <c r="RAP24" s="262"/>
      <c r="RAQ24" s="262"/>
      <c r="RAR24" s="262"/>
      <c r="RAS24" s="262"/>
      <c r="RAT24" s="262"/>
      <c r="RAU24" s="262"/>
      <c r="RAV24" s="262"/>
      <c r="RAW24" s="262"/>
      <c r="RAX24" s="262"/>
      <c r="RAY24" s="262"/>
      <c r="RAZ24" s="262"/>
      <c r="RBA24" s="262"/>
      <c r="RBB24" s="262"/>
      <c r="RBC24" s="262"/>
      <c r="RBD24" s="262"/>
      <c r="RBE24" s="262"/>
      <c r="RBF24" s="262"/>
      <c r="RBG24" s="262"/>
      <c r="RBH24" s="262"/>
      <c r="RBI24" s="262"/>
      <c r="RBJ24" s="262"/>
      <c r="RBK24" s="262"/>
      <c r="RBL24" s="262"/>
      <c r="RBM24" s="262"/>
      <c r="RBN24" s="262"/>
      <c r="RBO24" s="262"/>
      <c r="RBP24" s="262"/>
      <c r="RBQ24" s="262"/>
      <c r="RBR24" s="262"/>
      <c r="RBS24" s="262"/>
      <c r="RBT24" s="262"/>
      <c r="RBU24" s="262"/>
      <c r="RBV24" s="262"/>
      <c r="RBW24" s="262"/>
      <c r="RBX24" s="262"/>
      <c r="RBY24" s="262"/>
      <c r="RBZ24" s="262"/>
      <c r="RCA24" s="262"/>
      <c r="RCB24" s="262"/>
      <c r="RCC24" s="262"/>
      <c r="RCD24" s="262"/>
      <c r="RCE24" s="262"/>
      <c r="RCF24" s="262"/>
      <c r="RCG24" s="262"/>
      <c r="RCH24" s="262"/>
      <c r="RCI24" s="262"/>
      <c r="RCJ24" s="262"/>
      <c r="RCK24" s="262"/>
      <c r="RCL24" s="262"/>
      <c r="RCM24" s="262"/>
      <c r="RCN24" s="262"/>
      <c r="RCO24" s="262"/>
      <c r="RCP24" s="262"/>
      <c r="RCQ24" s="262"/>
      <c r="RCR24" s="262"/>
      <c r="RCS24" s="262"/>
      <c r="RCT24" s="262"/>
      <c r="RCU24" s="262"/>
      <c r="RCV24" s="262"/>
      <c r="RCW24" s="262"/>
      <c r="RCX24" s="262"/>
      <c r="RCY24" s="262"/>
      <c r="RCZ24" s="262"/>
      <c r="RDA24" s="262"/>
      <c r="RDB24" s="262"/>
      <c r="RDC24" s="262"/>
      <c r="RDD24" s="262"/>
      <c r="RDE24" s="262"/>
      <c r="RDF24" s="262"/>
      <c r="RDG24" s="262"/>
      <c r="RDH24" s="262"/>
      <c r="RDI24" s="262"/>
      <c r="RDJ24" s="262"/>
      <c r="RDK24" s="262"/>
      <c r="RDL24" s="262"/>
      <c r="RDM24" s="262"/>
      <c r="RDN24" s="262"/>
      <c r="RDO24" s="262"/>
      <c r="RDP24" s="262"/>
      <c r="RDQ24" s="262"/>
      <c r="RDR24" s="262"/>
      <c r="RDS24" s="262"/>
      <c r="RDT24" s="262"/>
      <c r="RDU24" s="262"/>
      <c r="RDV24" s="262"/>
      <c r="RDW24" s="262"/>
      <c r="RDX24" s="262"/>
      <c r="RDY24" s="262"/>
      <c r="RDZ24" s="262"/>
      <c r="REA24" s="262"/>
      <c r="REB24" s="262"/>
      <c r="REC24" s="262"/>
      <c r="RED24" s="262"/>
      <c r="REE24" s="262"/>
      <c r="REF24" s="262"/>
      <c r="REG24" s="262"/>
      <c r="REH24" s="262"/>
      <c r="REI24" s="262"/>
      <c r="REJ24" s="262"/>
      <c r="REK24" s="262"/>
      <c r="REL24" s="262"/>
      <c r="REM24" s="262"/>
      <c r="REN24" s="262"/>
      <c r="REO24" s="262"/>
      <c r="REP24" s="262"/>
      <c r="REQ24" s="262"/>
      <c r="RER24" s="262"/>
      <c r="RES24" s="262"/>
      <c r="RET24" s="262"/>
      <c r="REU24" s="262"/>
      <c r="REV24" s="262"/>
      <c r="REW24" s="262"/>
      <c r="REX24" s="262"/>
      <c r="REY24" s="262"/>
      <c r="REZ24" s="262"/>
      <c r="RFA24" s="262"/>
      <c r="RFB24" s="262"/>
      <c r="RFC24" s="262"/>
      <c r="RFD24" s="262"/>
      <c r="RFE24" s="262"/>
      <c r="RFF24" s="262"/>
      <c r="RFG24" s="262"/>
      <c r="RFH24" s="262"/>
      <c r="RFI24" s="262"/>
      <c r="RFJ24" s="262"/>
      <c r="RFK24" s="262"/>
      <c r="RFL24" s="262"/>
      <c r="RFM24" s="262"/>
      <c r="RFN24" s="262"/>
      <c r="RFO24" s="262"/>
      <c r="RFP24" s="262"/>
      <c r="RFQ24" s="262"/>
      <c r="RFR24" s="262"/>
      <c r="RFS24" s="262"/>
      <c r="RFT24" s="262"/>
      <c r="RFU24" s="262"/>
      <c r="RFV24" s="262"/>
      <c r="RFW24" s="262"/>
      <c r="RFX24" s="262"/>
      <c r="RFY24" s="262"/>
      <c r="RFZ24" s="262"/>
      <c r="RGA24" s="262"/>
      <c r="RGB24" s="262"/>
      <c r="RGC24" s="262"/>
      <c r="RGD24" s="262"/>
      <c r="RGE24" s="262"/>
      <c r="RGF24" s="262"/>
      <c r="RGG24" s="262"/>
      <c r="RGH24" s="262"/>
      <c r="RGI24" s="262"/>
      <c r="RGJ24" s="262"/>
      <c r="RGK24" s="262"/>
      <c r="RGL24" s="262"/>
      <c r="RGM24" s="262"/>
      <c r="RGN24" s="262"/>
      <c r="RGO24" s="262"/>
      <c r="RGP24" s="262"/>
      <c r="RGQ24" s="262"/>
      <c r="RGR24" s="262"/>
      <c r="RGS24" s="262"/>
      <c r="RGT24" s="262"/>
      <c r="RGU24" s="262"/>
      <c r="RGV24" s="262"/>
      <c r="RGW24" s="262"/>
      <c r="RGX24" s="262"/>
      <c r="RGY24" s="262"/>
      <c r="RGZ24" s="262"/>
      <c r="RHA24" s="262"/>
      <c r="RHB24" s="262"/>
      <c r="RHC24" s="262"/>
      <c r="RHD24" s="262"/>
      <c r="RHE24" s="262"/>
      <c r="RHF24" s="262"/>
      <c r="RHG24" s="262"/>
      <c r="RHH24" s="262"/>
      <c r="RHI24" s="262"/>
      <c r="RHJ24" s="262"/>
      <c r="RHK24" s="262"/>
      <c r="RHL24" s="262"/>
      <c r="RHM24" s="262"/>
      <c r="RHN24" s="262"/>
      <c r="RHO24" s="262"/>
      <c r="RHP24" s="262"/>
      <c r="RHQ24" s="262"/>
      <c r="RHR24" s="262"/>
      <c r="RHS24" s="262"/>
      <c r="RHT24" s="262"/>
      <c r="RHU24" s="262"/>
      <c r="RHV24" s="262"/>
      <c r="RHW24" s="262"/>
      <c r="RHX24" s="262"/>
      <c r="RHY24" s="262"/>
      <c r="RHZ24" s="262"/>
      <c r="RIA24" s="262"/>
      <c r="RIB24" s="262"/>
      <c r="RIC24" s="262"/>
      <c r="RID24" s="262"/>
      <c r="RIE24" s="262"/>
      <c r="RIF24" s="262"/>
      <c r="RIG24" s="262"/>
      <c r="RIH24" s="262"/>
      <c r="RII24" s="262"/>
      <c r="RIJ24" s="262"/>
      <c r="RIK24" s="262"/>
      <c r="RIL24" s="262"/>
      <c r="RIM24" s="262"/>
      <c r="RIN24" s="262"/>
      <c r="RIO24" s="262"/>
      <c r="RIP24" s="262"/>
      <c r="RIQ24" s="262"/>
      <c r="RIR24" s="262"/>
      <c r="RIS24" s="262"/>
      <c r="RIT24" s="262"/>
      <c r="RIU24" s="262"/>
      <c r="RIV24" s="262"/>
      <c r="RIW24" s="262"/>
      <c r="RIX24" s="262"/>
      <c r="RIY24" s="262"/>
      <c r="RIZ24" s="262"/>
      <c r="RJA24" s="262"/>
      <c r="RJB24" s="262"/>
      <c r="RJC24" s="262"/>
      <c r="RJD24" s="262"/>
      <c r="RJE24" s="262"/>
      <c r="RJF24" s="262"/>
      <c r="RJG24" s="262"/>
      <c r="RJH24" s="262"/>
      <c r="RJI24" s="262"/>
      <c r="RJJ24" s="262"/>
      <c r="RJK24" s="262"/>
      <c r="RJL24" s="262"/>
      <c r="RJM24" s="262"/>
      <c r="RJN24" s="262"/>
      <c r="RJO24" s="262"/>
      <c r="RJP24" s="262"/>
      <c r="RJQ24" s="262"/>
      <c r="RJR24" s="262"/>
      <c r="RJS24" s="262"/>
      <c r="RJT24" s="262"/>
      <c r="RJU24" s="262"/>
      <c r="RJV24" s="262"/>
      <c r="RJW24" s="262"/>
      <c r="RJX24" s="262"/>
      <c r="RJY24" s="262"/>
      <c r="RJZ24" s="262"/>
      <c r="RKA24" s="262"/>
      <c r="RKB24" s="262"/>
      <c r="RKC24" s="262"/>
      <c r="RKD24" s="262"/>
      <c r="RKE24" s="262"/>
      <c r="RKF24" s="262"/>
      <c r="RKG24" s="262"/>
      <c r="RKH24" s="262"/>
      <c r="RKI24" s="262"/>
      <c r="RKJ24" s="262"/>
      <c r="RKK24" s="262"/>
      <c r="RKL24" s="262"/>
      <c r="RKM24" s="262"/>
      <c r="RKN24" s="262"/>
      <c r="RKO24" s="262"/>
      <c r="RKP24" s="262"/>
      <c r="RKQ24" s="262"/>
      <c r="RKR24" s="262"/>
      <c r="RKS24" s="262"/>
      <c r="RKT24" s="262"/>
      <c r="RKU24" s="262"/>
      <c r="RKV24" s="262"/>
      <c r="RKW24" s="262"/>
      <c r="RKX24" s="262"/>
      <c r="RKY24" s="262"/>
      <c r="RKZ24" s="262"/>
      <c r="RLA24" s="262"/>
      <c r="RLB24" s="262"/>
      <c r="RLC24" s="262"/>
      <c r="RLD24" s="262"/>
      <c r="RLE24" s="262"/>
      <c r="RLF24" s="262"/>
      <c r="RLG24" s="262"/>
      <c r="RLH24" s="262"/>
      <c r="RLI24" s="262"/>
      <c r="RLJ24" s="262"/>
      <c r="RLK24" s="262"/>
      <c r="RLL24" s="262"/>
      <c r="RLM24" s="262"/>
      <c r="RLN24" s="262"/>
      <c r="RLO24" s="262"/>
      <c r="RLP24" s="262"/>
      <c r="RLQ24" s="262"/>
      <c r="RLR24" s="262"/>
      <c r="RLS24" s="262"/>
      <c r="RLT24" s="262"/>
      <c r="RLU24" s="262"/>
      <c r="RLV24" s="262"/>
      <c r="RLW24" s="262"/>
      <c r="RLX24" s="262"/>
      <c r="RLY24" s="262"/>
      <c r="RLZ24" s="262"/>
      <c r="RMA24" s="262"/>
      <c r="RMB24" s="262"/>
      <c r="RMC24" s="262"/>
      <c r="RMD24" s="262"/>
      <c r="RME24" s="262"/>
      <c r="RMF24" s="262"/>
      <c r="RMG24" s="262"/>
      <c r="RMH24" s="262"/>
      <c r="RMI24" s="262"/>
      <c r="RMJ24" s="262"/>
      <c r="RMK24" s="262"/>
      <c r="RML24" s="262"/>
      <c r="RMM24" s="262"/>
      <c r="RMN24" s="262"/>
      <c r="RMO24" s="262"/>
      <c r="RMP24" s="262"/>
      <c r="RMQ24" s="262"/>
      <c r="RMR24" s="262"/>
      <c r="RMS24" s="262"/>
      <c r="RMT24" s="262"/>
      <c r="RMU24" s="262"/>
      <c r="RMV24" s="262"/>
      <c r="RMW24" s="262"/>
      <c r="RMX24" s="262"/>
      <c r="RMY24" s="262"/>
      <c r="RMZ24" s="262"/>
      <c r="RNA24" s="262"/>
      <c r="RNB24" s="262"/>
      <c r="RNC24" s="262"/>
      <c r="RND24" s="262"/>
      <c r="RNE24" s="262"/>
      <c r="RNF24" s="262"/>
      <c r="RNG24" s="262"/>
      <c r="RNH24" s="262"/>
      <c r="RNI24" s="262"/>
      <c r="RNJ24" s="262"/>
      <c r="RNK24" s="262"/>
      <c r="RNL24" s="262"/>
      <c r="RNM24" s="262"/>
      <c r="RNN24" s="262"/>
      <c r="RNO24" s="262"/>
      <c r="RNP24" s="262"/>
      <c r="RNQ24" s="262"/>
      <c r="RNR24" s="262"/>
      <c r="RNS24" s="262"/>
      <c r="RNT24" s="262"/>
      <c r="RNU24" s="262"/>
      <c r="RNV24" s="262"/>
      <c r="RNW24" s="262"/>
      <c r="RNX24" s="262"/>
      <c r="RNY24" s="262"/>
      <c r="RNZ24" s="262"/>
      <c r="ROA24" s="262"/>
      <c r="ROB24" s="262"/>
      <c r="ROC24" s="262"/>
      <c r="ROD24" s="262"/>
      <c r="ROE24" s="262"/>
      <c r="ROF24" s="262"/>
      <c r="ROG24" s="262"/>
      <c r="ROH24" s="262"/>
      <c r="ROI24" s="262"/>
      <c r="ROJ24" s="262"/>
      <c r="ROK24" s="262"/>
      <c r="ROL24" s="262"/>
      <c r="ROM24" s="262"/>
      <c r="RON24" s="262"/>
      <c r="ROO24" s="262"/>
      <c r="ROP24" s="262"/>
      <c r="ROQ24" s="262"/>
      <c r="ROR24" s="262"/>
      <c r="ROS24" s="262"/>
      <c r="ROT24" s="262"/>
      <c r="ROU24" s="262"/>
      <c r="ROV24" s="262"/>
      <c r="ROW24" s="262"/>
      <c r="ROX24" s="262"/>
      <c r="ROY24" s="262"/>
      <c r="ROZ24" s="262"/>
      <c r="RPA24" s="262"/>
      <c r="RPB24" s="262"/>
      <c r="RPC24" s="262"/>
      <c r="RPD24" s="262"/>
      <c r="RPE24" s="262"/>
      <c r="RPF24" s="262"/>
      <c r="RPG24" s="262"/>
      <c r="RPH24" s="262"/>
      <c r="RPI24" s="262"/>
      <c r="RPJ24" s="262"/>
      <c r="RPK24" s="262"/>
      <c r="RPL24" s="262"/>
      <c r="RPM24" s="262"/>
      <c r="RPN24" s="262"/>
      <c r="RPO24" s="262"/>
      <c r="RPP24" s="262"/>
      <c r="RPQ24" s="262"/>
      <c r="RPR24" s="262"/>
      <c r="RPS24" s="262"/>
      <c r="RPT24" s="262"/>
      <c r="RPU24" s="262"/>
      <c r="RPV24" s="262"/>
      <c r="RPW24" s="262"/>
      <c r="RPX24" s="262"/>
      <c r="RPY24" s="262"/>
      <c r="RPZ24" s="262"/>
      <c r="RQA24" s="262"/>
      <c r="RQB24" s="262"/>
      <c r="RQC24" s="262"/>
      <c r="RQD24" s="262"/>
      <c r="RQE24" s="262"/>
      <c r="RQF24" s="262"/>
      <c r="RQG24" s="262"/>
      <c r="RQH24" s="262"/>
      <c r="RQI24" s="262"/>
      <c r="RQJ24" s="262"/>
      <c r="RQK24" s="262"/>
      <c r="RQL24" s="262"/>
      <c r="RQM24" s="262"/>
      <c r="RQN24" s="262"/>
      <c r="RQO24" s="262"/>
      <c r="RQP24" s="262"/>
      <c r="RQQ24" s="262"/>
      <c r="RQR24" s="262"/>
      <c r="RQS24" s="262"/>
      <c r="RQT24" s="262"/>
      <c r="RQU24" s="262"/>
      <c r="RQV24" s="262"/>
      <c r="RQW24" s="262"/>
      <c r="RQX24" s="262"/>
      <c r="RQY24" s="262"/>
      <c r="RQZ24" s="262"/>
      <c r="RRA24" s="262"/>
      <c r="RRB24" s="262"/>
      <c r="RRC24" s="262"/>
      <c r="RRD24" s="262"/>
      <c r="RRE24" s="262"/>
      <c r="RRF24" s="262"/>
      <c r="RRG24" s="262"/>
      <c r="RRH24" s="262"/>
      <c r="RRI24" s="262"/>
      <c r="RRJ24" s="262"/>
      <c r="RRK24" s="262"/>
      <c r="RRL24" s="262"/>
      <c r="RRM24" s="262"/>
      <c r="RRN24" s="262"/>
      <c r="RRO24" s="262"/>
      <c r="RRP24" s="262"/>
      <c r="RRQ24" s="262"/>
      <c r="RRR24" s="262"/>
      <c r="RRS24" s="262"/>
      <c r="RRT24" s="262"/>
      <c r="RRU24" s="262"/>
      <c r="RRV24" s="262"/>
      <c r="RRW24" s="262"/>
      <c r="RRX24" s="262"/>
      <c r="RRY24" s="262"/>
      <c r="RRZ24" s="262"/>
      <c r="RSA24" s="262"/>
      <c r="RSB24" s="262"/>
      <c r="RSC24" s="262"/>
      <c r="RSD24" s="262"/>
      <c r="RSE24" s="262"/>
      <c r="RSF24" s="262"/>
      <c r="RSG24" s="262"/>
      <c r="RSH24" s="262"/>
      <c r="RSI24" s="262"/>
      <c r="RSJ24" s="262"/>
      <c r="RSK24" s="262"/>
      <c r="RSL24" s="262"/>
      <c r="RSM24" s="262"/>
      <c r="RSN24" s="262"/>
      <c r="RSO24" s="262"/>
      <c r="RSP24" s="262"/>
      <c r="RSQ24" s="262"/>
      <c r="RSR24" s="262"/>
      <c r="RSS24" s="262"/>
      <c r="RST24" s="262"/>
      <c r="RSU24" s="262"/>
      <c r="RSV24" s="262"/>
      <c r="RSW24" s="262"/>
      <c r="RSX24" s="262"/>
      <c r="RSY24" s="262"/>
      <c r="RSZ24" s="262"/>
      <c r="RTA24" s="262"/>
      <c r="RTB24" s="262"/>
      <c r="RTC24" s="262"/>
      <c r="RTD24" s="262"/>
      <c r="RTE24" s="262"/>
      <c r="RTF24" s="262"/>
      <c r="RTG24" s="262"/>
      <c r="RTH24" s="262"/>
      <c r="RTI24" s="262"/>
      <c r="RTJ24" s="262"/>
      <c r="RTK24" s="262"/>
      <c r="RTL24" s="262"/>
      <c r="RTM24" s="262"/>
      <c r="RTN24" s="262"/>
      <c r="RTO24" s="262"/>
      <c r="RTP24" s="262"/>
      <c r="RTQ24" s="262"/>
      <c r="RTR24" s="262"/>
      <c r="RTS24" s="262"/>
      <c r="RTT24" s="262"/>
      <c r="RTU24" s="262"/>
      <c r="RTV24" s="262"/>
      <c r="RTW24" s="262"/>
      <c r="RTX24" s="262"/>
      <c r="RTY24" s="262"/>
      <c r="RTZ24" s="262"/>
      <c r="RUA24" s="262"/>
      <c r="RUB24" s="262"/>
      <c r="RUC24" s="262"/>
      <c r="RUD24" s="262"/>
      <c r="RUE24" s="262"/>
      <c r="RUF24" s="262"/>
      <c r="RUG24" s="262"/>
      <c r="RUH24" s="262"/>
      <c r="RUI24" s="262"/>
      <c r="RUJ24" s="262"/>
      <c r="RUK24" s="262"/>
      <c r="RUL24" s="262"/>
      <c r="RUM24" s="262"/>
      <c r="RUN24" s="262"/>
      <c r="RUO24" s="262"/>
      <c r="RUP24" s="262"/>
      <c r="RUQ24" s="262"/>
      <c r="RUR24" s="262"/>
      <c r="RUS24" s="262"/>
      <c r="RUT24" s="262"/>
      <c r="RUU24" s="262"/>
      <c r="RUV24" s="262"/>
      <c r="RUW24" s="262"/>
      <c r="RUX24" s="262"/>
      <c r="RUY24" s="262"/>
      <c r="RUZ24" s="262"/>
      <c r="RVA24" s="262"/>
      <c r="RVB24" s="262"/>
      <c r="RVC24" s="262"/>
      <c r="RVD24" s="262"/>
      <c r="RVE24" s="262"/>
      <c r="RVF24" s="262"/>
      <c r="RVG24" s="262"/>
      <c r="RVH24" s="262"/>
      <c r="RVI24" s="262"/>
      <c r="RVJ24" s="262"/>
      <c r="RVK24" s="262"/>
      <c r="RVL24" s="262"/>
      <c r="RVM24" s="262"/>
      <c r="RVN24" s="262"/>
      <c r="RVO24" s="262"/>
      <c r="RVP24" s="262"/>
      <c r="RVQ24" s="262"/>
      <c r="RVR24" s="262"/>
      <c r="RVS24" s="262"/>
      <c r="RVT24" s="262"/>
      <c r="RVU24" s="262"/>
      <c r="RVV24" s="262"/>
      <c r="RVW24" s="262"/>
      <c r="RVX24" s="262"/>
      <c r="RVY24" s="262"/>
      <c r="RVZ24" s="262"/>
      <c r="RWA24" s="262"/>
      <c r="RWB24" s="262"/>
      <c r="RWC24" s="262"/>
      <c r="RWD24" s="262"/>
      <c r="RWE24" s="262"/>
      <c r="RWF24" s="262"/>
      <c r="RWG24" s="262"/>
      <c r="RWH24" s="262"/>
      <c r="RWI24" s="262"/>
      <c r="RWJ24" s="262"/>
      <c r="RWK24" s="262"/>
      <c r="RWL24" s="262"/>
      <c r="RWM24" s="262"/>
      <c r="RWN24" s="262"/>
      <c r="RWO24" s="262"/>
      <c r="RWP24" s="262"/>
      <c r="RWQ24" s="262"/>
      <c r="RWR24" s="262"/>
      <c r="RWS24" s="262"/>
      <c r="RWT24" s="262"/>
      <c r="RWU24" s="262"/>
      <c r="RWV24" s="262"/>
      <c r="RWW24" s="262"/>
      <c r="RWX24" s="262"/>
      <c r="RWY24" s="262"/>
      <c r="RWZ24" s="262"/>
      <c r="RXA24" s="262"/>
      <c r="RXB24" s="262"/>
      <c r="RXC24" s="262"/>
      <c r="RXD24" s="262"/>
      <c r="RXE24" s="262"/>
      <c r="RXF24" s="262"/>
      <c r="RXG24" s="262"/>
      <c r="RXH24" s="262"/>
      <c r="RXI24" s="262"/>
      <c r="RXJ24" s="262"/>
      <c r="RXK24" s="262"/>
      <c r="RXL24" s="262"/>
      <c r="RXM24" s="262"/>
      <c r="RXN24" s="262"/>
      <c r="RXO24" s="262"/>
      <c r="RXP24" s="262"/>
      <c r="RXQ24" s="262"/>
      <c r="RXR24" s="262"/>
      <c r="RXS24" s="262"/>
      <c r="RXT24" s="262"/>
      <c r="RXU24" s="262"/>
      <c r="RXV24" s="262"/>
      <c r="RXW24" s="262"/>
      <c r="RXX24" s="262"/>
      <c r="RXY24" s="262"/>
      <c r="RXZ24" s="262"/>
      <c r="RYA24" s="262"/>
      <c r="RYB24" s="262"/>
      <c r="RYC24" s="262"/>
      <c r="RYD24" s="262"/>
      <c r="RYE24" s="262"/>
      <c r="RYF24" s="262"/>
      <c r="RYG24" s="262"/>
      <c r="RYH24" s="262"/>
      <c r="RYI24" s="262"/>
      <c r="RYJ24" s="262"/>
      <c r="RYK24" s="262"/>
      <c r="RYL24" s="262"/>
      <c r="RYM24" s="262"/>
      <c r="RYN24" s="262"/>
      <c r="RYO24" s="262"/>
      <c r="RYP24" s="262"/>
      <c r="RYQ24" s="262"/>
      <c r="RYR24" s="262"/>
      <c r="RYS24" s="262"/>
      <c r="RYT24" s="262"/>
      <c r="RYU24" s="262"/>
      <c r="RYV24" s="262"/>
      <c r="RYW24" s="262"/>
      <c r="RYX24" s="262"/>
      <c r="RYY24" s="262"/>
      <c r="RYZ24" s="262"/>
      <c r="RZA24" s="262"/>
      <c r="RZB24" s="262"/>
      <c r="RZC24" s="262"/>
      <c r="RZD24" s="262"/>
      <c r="RZE24" s="262"/>
      <c r="RZF24" s="262"/>
      <c r="RZG24" s="262"/>
      <c r="RZH24" s="262"/>
      <c r="RZI24" s="262"/>
      <c r="RZJ24" s="262"/>
      <c r="RZK24" s="262"/>
      <c r="RZL24" s="262"/>
      <c r="RZM24" s="262"/>
      <c r="RZN24" s="262"/>
      <c r="RZO24" s="262"/>
      <c r="RZP24" s="262"/>
      <c r="RZQ24" s="262"/>
      <c r="RZR24" s="262"/>
      <c r="RZS24" s="262"/>
      <c r="RZT24" s="262"/>
      <c r="RZU24" s="262"/>
      <c r="RZV24" s="262"/>
      <c r="RZW24" s="262"/>
      <c r="RZX24" s="262"/>
      <c r="RZY24" s="262"/>
      <c r="RZZ24" s="262"/>
      <c r="SAA24" s="262"/>
      <c r="SAB24" s="262"/>
      <c r="SAC24" s="262"/>
      <c r="SAD24" s="262"/>
      <c r="SAE24" s="262"/>
      <c r="SAF24" s="262"/>
      <c r="SAG24" s="262"/>
      <c r="SAH24" s="262"/>
      <c r="SAI24" s="262"/>
      <c r="SAJ24" s="262"/>
      <c r="SAK24" s="262"/>
      <c r="SAL24" s="262"/>
      <c r="SAM24" s="262"/>
      <c r="SAN24" s="262"/>
      <c r="SAO24" s="262"/>
      <c r="SAP24" s="262"/>
      <c r="SAQ24" s="262"/>
      <c r="SAR24" s="262"/>
      <c r="SAS24" s="262"/>
      <c r="SAT24" s="262"/>
      <c r="SAU24" s="262"/>
      <c r="SAV24" s="262"/>
      <c r="SAW24" s="262"/>
      <c r="SAX24" s="262"/>
      <c r="SAY24" s="262"/>
      <c r="SAZ24" s="262"/>
      <c r="SBA24" s="262"/>
      <c r="SBB24" s="262"/>
      <c r="SBC24" s="262"/>
      <c r="SBD24" s="262"/>
      <c r="SBE24" s="262"/>
      <c r="SBF24" s="262"/>
      <c r="SBG24" s="262"/>
      <c r="SBH24" s="262"/>
      <c r="SBI24" s="262"/>
      <c r="SBJ24" s="262"/>
      <c r="SBK24" s="262"/>
      <c r="SBL24" s="262"/>
      <c r="SBM24" s="262"/>
      <c r="SBN24" s="262"/>
      <c r="SBO24" s="262"/>
      <c r="SBP24" s="262"/>
      <c r="SBQ24" s="262"/>
      <c r="SBR24" s="262"/>
      <c r="SBS24" s="262"/>
      <c r="SBT24" s="262"/>
      <c r="SBU24" s="262"/>
      <c r="SBV24" s="262"/>
      <c r="SBW24" s="262"/>
      <c r="SBX24" s="262"/>
      <c r="SBY24" s="262"/>
      <c r="SBZ24" s="262"/>
      <c r="SCA24" s="262"/>
      <c r="SCB24" s="262"/>
      <c r="SCC24" s="262"/>
      <c r="SCD24" s="262"/>
      <c r="SCE24" s="262"/>
      <c r="SCF24" s="262"/>
      <c r="SCG24" s="262"/>
      <c r="SCH24" s="262"/>
      <c r="SCI24" s="262"/>
      <c r="SCJ24" s="262"/>
      <c r="SCK24" s="262"/>
      <c r="SCL24" s="262"/>
      <c r="SCM24" s="262"/>
      <c r="SCN24" s="262"/>
      <c r="SCO24" s="262"/>
      <c r="SCP24" s="262"/>
      <c r="SCQ24" s="262"/>
      <c r="SCR24" s="262"/>
      <c r="SCS24" s="262"/>
      <c r="SCT24" s="262"/>
      <c r="SCU24" s="262"/>
      <c r="SCV24" s="262"/>
      <c r="SCW24" s="262"/>
      <c r="SCX24" s="262"/>
      <c r="SCY24" s="262"/>
      <c r="SCZ24" s="262"/>
      <c r="SDA24" s="262"/>
      <c r="SDB24" s="262"/>
      <c r="SDC24" s="262"/>
      <c r="SDD24" s="262"/>
      <c r="SDE24" s="262"/>
      <c r="SDF24" s="262"/>
      <c r="SDG24" s="262"/>
      <c r="SDH24" s="262"/>
      <c r="SDI24" s="262"/>
      <c r="SDJ24" s="262"/>
      <c r="SDK24" s="262"/>
      <c r="SDL24" s="262"/>
      <c r="SDM24" s="262"/>
      <c r="SDN24" s="262"/>
      <c r="SDO24" s="262"/>
      <c r="SDP24" s="262"/>
      <c r="SDQ24" s="262"/>
      <c r="SDR24" s="262"/>
      <c r="SDS24" s="262"/>
      <c r="SDT24" s="262"/>
      <c r="SDU24" s="262"/>
      <c r="SDV24" s="262"/>
      <c r="SDW24" s="262"/>
      <c r="SDX24" s="262"/>
      <c r="SDY24" s="262"/>
      <c r="SDZ24" s="262"/>
      <c r="SEA24" s="262"/>
      <c r="SEB24" s="262"/>
      <c r="SEC24" s="262"/>
      <c r="SED24" s="262"/>
      <c r="SEE24" s="262"/>
      <c r="SEF24" s="262"/>
      <c r="SEG24" s="262"/>
      <c r="SEH24" s="262"/>
      <c r="SEI24" s="262"/>
      <c r="SEJ24" s="262"/>
      <c r="SEK24" s="262"/>
      <c r="SEL24" s="262"/>
      <c r="SEM24" s="262"/>
      <c r="SEN24" s="262"/>
      <c r="SEO24" s="262"/>
      <c r="SEP24" s="262"/>
      <c r="SEQ24" s="262"/>
      <c r="SER24" s="262"/>
      <c r="SES24" s="262"/>
      <c r="SET24" s="262"/>
      <c r="SEU24" s="262"/>
      <c r="SEV24" s="262"/>
      <c r="SEW24" s="262"/>
      <c r="SEX24" s="262"/>
      <c r="SEY24" s="262"/>
      <c r="SEZ24" s="262"/>
      <c r="SFA24" s="262"/>
      <c r="SFB24" s="262"/>
      <c r="SFC24" s="262"/>
      <c r="SFD24" s="262"/>
      <c r="SFE24" s="262"/>
      <c r="SFF24" s="262"/>
      <c r="SFG24" s="262"/>
      <c r="SFH24" s="262"/>
      <c r="SFI24" s="262"/>
      <c r="SFJ24" s="262"/>
      <c r="SFK24" s="262"/>
      <c r="SFL24" s="262"/>
      <c r="SFM24" s="262"/>
      <c r="SFN24" s="262"/>
      <c r="SFO24" s="262"/>
      <c r="SFP24" s="262"/>
      <c r="SFQ24" s="262"/>
      <c r="SFR24" s="262"/>
      <c r="SFS24" s="262"/>
      <c r="SFT24" s="262"/>
      <c r="SFU24" s="262"/>
      <c r="SFV24" s="262"/>
      <c r="SFW24" s="262"/>
      <c r="SFX24" s="262"/>
      <c r="SFY24" s="262"/>
      <c r="SFZ24" s="262"/>
      <c r="SGA24" s="262"/>
      <c r="SGB24" s="262"/>
      <c r="SGC24" s="262"/>
      <c r="SGD24" s="262"/>
      <c r="SGE24" s="262"/>
      <c r="SGF24" s="262"/>
      <c r="SGG24" s="262"/>
      <c r="SGH24" s="262"/>
      <c r="SGI24" s="262"/>
      <c r="SGJ24" s="262"/>
      <c r="SGK24" s="262"/>
      <c r="SGL24" s="262"/>
      <c r="SGM24" s="262"/>
      <c r="SGN24" s="262"/>
      <c r="SGO24" s="262"/>
      <c r="SGP24" s="262"/>
      <c r="SGQ24" s="262"/>
      <c r="SGR24" s="262"/>
      <c r="SGS24" s="262"/>
      <c r="SGT24" s="262"/>
      <c r="SGU24" s="262"/>
      <c r="SGV24" s="262"/>
      <c r="SGW24" s="262"/>
      <c r="SGX24" s="262"/>
      <c r="SGY24" s="262"/>
      <c r="SGZ24" s="262"/>
      <c r="SHA24" s="262"/>
      <c r="SHB24" s="262"/>
      <c r="SHC24" s="262"/>
      <c r="SHD24" s="262"/>
      <c r="SHE24" s="262"/>
      <c r="SHF24" s="262"/>
      <c r="SHG24" s="262"/>
      <c r="SHH24" s="262"/>
      <c r="SHI24" s="262"/>
      <c r="SHJ24" s="262"/>
      <c r="SHK24" s="262"/>
      <c r="SHL24" s="262"/>
      <c r="SHM24" s="262"/>
      <c r="SHN24" s="262"/>
      <c r="SHO24" s="262"/>
      <c r="SHP24" s="262"/>
      <c r="SHQ24" s="262"/>
      <c r="SHR24" s="262"/>
      <c r="SHS24" s="262"/>
      <c r="SHT24" s="262"/>
      <c r="SHU24" s="262"/>
      <c r="SHV24" s="262"/>
      <c r="SHW24" s="262"/>
      <c r="SHX24" s="262"/>
      <c r="SHY24" s="262"/>
      <c r="SHZ24" s="262"/>
      <c r="SIA24" s="262"/>
      <c r="SIB24" s="262"/>
      <c r="SIC24" s="262"/>
      <c r="SID24" s="262"/>
      <c r="SIE24" s="262"/>
      <c r="SIF24" s="262"/>
      <c r="SIG24" s="262"/>
      <c r="SIH24" s="262"/>
      <c r="SII24" s="262"/>
      <c r="SIJ24" s="262"/>
      <c r="SIK24" s="262"/>
      <c r="SIL24" s="262"/>
      <c r="SIM24" s="262"/>
      <c r="SIN24" s="262"/>
      <c r="SIO24" s="262"/>
      <c r="SIP24" s="262"/>
      <c r="SIQ24" s="262"/>
      <c r="SIR24" s="262"/>
      <c r="SIS24" s="262"/>
      <c r="SIT24" s="262"/>
      <c r="SIU24" s="262"/>
      <c r="SIV24" s="262"/>
      <c r="SIW24" s="262"/>
      <c r="SIX24" s="262"/>
      <c r="SIY24" s="262"/>
      <c r="SIZ24" s="262"/>
      <c r="SJA24" s="262"/>
      <c r="SJB24" s="262"/>
      <c r="SJC24" s="262"/>
      <c r="SJD24" s="262"/>
      <c r="SJE24" s="262"/>
      <c r="SJF24" s="262"/>
      <c r="SJG24" s="262"/>
      <c r="SJH24" s="262"/>
      <c r="SJI24" s="262"/>
      <c r="SJJ24" s="262"/>
      <c r="SJK24" s="262"/>
      <c r="SJL24" s="262"/>
      <c r="SJM24" s="262"/>
      <c r="SJN24" s="262"/>
      <c r="SJO24" s="262"/>
      <c r="SJP24" s="262"/>
      <c r="SJQ24" s="262"/>
      <c r="SJR24" s="262"/>
      <c r="SJS24" s="262"/>
      <c r="SJT24" s="262"/>
      <c r="SJU24" s="262"/>
      <c r="SJV24" s="262"/>
      <c r="SJW24" s="262"/>
      <c r="SJX24" s="262"/>
      <c r="SJY24" s="262"/>
      <c r="SJZ24" s="262"/>
      <c r="SKA24" s="262"/>
      <c r="SKB24" s="262"/>
      <c r="SKC24" s="262"/>
      <c r="SKD24" s="262"/>
      <c r="SKE24" s="262"/>
      <c r="SKF24" s="262"/>
      <c r="SKG24" s="262"/>
      <c r="SKH24" s="262"/>
      <c r="SKI24" s="262"/>
      <c r="SKJ24" s="262"/>
      <c r="SKK24" s="262"/>
      <c r="SKL24" s="262"/>
      <c r="SKM24" s="262"/>
      <c r="SKN24" s="262"/>
      <c r="SKO24" s="262"/>
      <c r="SKP24" s="262"/>
      <c r="SKQ24" s="262"/>
      <c r="SKR24" s="262"/>
      <c r="SKS24" s="262"/>
      <c r="SKT24" s="262"/>
      <c r="SKU24" s="262"/>
      <c r="SKV24" s="262"/>
      <c r="SKW24" s="262"/>
      <c r="SKX24" s="262"/>
      <c r="SKY24" s="262"/>
      <c r="SKZ24" s="262"/>
      <c r="SLA24" s="262"/>
      <c r="SLB24" s="262"/>
      <c r="SLC24" s="262"/>
      <c r="SLD24" s="262"/>
      <c r="SLE24" s="262"/>
      <c r="SLF24" s="262"/>
      <c r="SLG24" s="262"/>
      <c r="SLH24" s="262"/>
      <c r="SLI24" s="262"/>
      <c r="SLJ24" s="262"/>
      <c r="SLK24" s="262"/>
      <c r="SLL24" s="262"/>
      <c r="SLM24" s="262"/>
      <c r="SLN24" s="262"/>
      <c r="SLO24" s="262"/>
      <c r="SLP24" s="262"/>
      <c r="SLQ24" s="262"/>
      <c r="SLR24" s="262"/>
      <c r="SLS24" s="262"/>
      <c r="SLT24" s="262"/>
      <c r="SLU24" s="262"/>
      <c r="SLV24" s="262"/>
      <c r="SLW24" s="262"/>
      <c r="SLX24" s="262"/>
      <c r="SLY24" s="262"/>
      <c r="SLZ24" s="262"/>
      <c r="SMA24" s="262"/>
      <c r="SMB24" s="262"/>
      <c r="SMC24" s="262"/>
      <c r="SMD24" s="262"/>
      <c r="SME24" s="262"/>
      <c r="SMF24" s="262"/>
      <c r="SMG24" s="262"/>
      <c r="SMH24" s="262"/>
      <c r="SMI24" s="262"/>
      <c r="SMJ24" s="262"/>
      <c r="SMK24" s="262"/>
      <c r="SML24" s="262"/>
      <c r="SMM24" s="262"/>
      <c r="SMN24" s="262"/>
      <c r="SMO24" s="262"/>
      <c r="SMP24" s="262"/>
      <c r="SMQ24" s="262"/>
      <c r="SMR24" s="262"/>
      <c r="SMS24" s="262"/>
      <c r="SMT24" s="262"/>
      <c r="SMU24" s="262"/>
      <c r="SMV24" s="262"/>
      <c r="SMW24" s="262"/>
      <c r="SMX24" s="262"/>
      <c r="SMY24" s="262"/>
      <c r="SMZ24" s="262"/>
      <c r="SNA24" s="262"/>
      <c r="SNB24" s="262"/>
      <c r="SNC24" s="262"/>
      <c r="SND24" s="262"/>
      <c r="SNE24" s="262"/>
      <c r="SNF24" s="262"/>
      <c r="SNG24" s="262"/>
      <c r="SNH24" s="262"/>
      <c r="SNI24" s="262"/>
      <c r="SNJ24" s="262"/>
      <c r="SNK24" s="262"/>
      <c r="SNL24" s="262"/>
      <c r="SNM24" s="262"/>
      <c r="SNN24" s="262"/>
      <c r="SNO24" s="262"/>
      <c r="SNP24" s="262"/>
      <c r="SNQ24" s="262"/>
      <c r="SNR24" s="262"/>
      <c r="SNS24" s="262"/>
      <c r="SNT24" s="262"/>
      <c r="SNU24" s="262"/>
      <c r="SNV24" s="262"/>
      <c r="SNW24" s="262"/>
      <c r="SNX24" s="262"/>
      <c r="SNY24" s="262"/>
      <c r="SNZ24" s="262"/>
      <c r="SOA24" s="262"/>
      <c r="SOB24" s="262"/>
      <c r="SOC24" s="262"/>
      <c r="SOD24" s="262"/>
      <c r="SOE24" s="262"/>
      <c r="SOF24" s="262"/>
      <c r="SOG24" s="262"/>
      <c r="SOH24" s="262"/>
      <c r="SOI24" s="262"/>
      <c r="SOJ24" s="262"/>
      <c r="SOK24" s="262"/>
      <c r="SOL24" s="262"/>
      <c r="SOM24" s="262"/>
      <c r="SON24" s="262"/>
      <c r="SOO24" s="262"/>
      <c r="SOP24" s="262"/>
      <c r="SOQ24" s="262"/>
      <c r="SOR24" s="262"/>
      <c r="SOS24" s="262"/>
      <c r="SOT24" s="262"/>
      <c r="SOU24" s="262"/>
      <c r="SOV24" s="262"/>
      <c r="SOW24" s="262"/>
      <c r="SOX24" s="262"/>
      <c r="SOY24" s="262"/>
      <c r="SOZ24" s="262"/>
      <c r="SPA24" s="262"/>
      <c r="SPB24" s="262"/>
      <c r="SPC24" s="262"/>
      <c r="SPD24" s="262"/>
      <c r="SPE24" s="262"/>
      <c r="SPF24" s="262"/>
      <c r="SPG24" s="262"/>
      <c r="SPH24" s="262"/>
      <c r="SPI24" s="262"/>
      <c r="SPJ24" s="262"/>
      <c r="SPK24" s="262"/>
      <c r="SPL24" s="262"/>
      <c r="SPM24" s="262"/>
      <c r="SPN24" s="262"/>
      <c r="SPO24" s="262"/>
      <c r="SPP24" s="262"/>
      <c r="SPQ24" s="262"/>
      <c r="SPR24" s="262"/>
      <c r="SPS24" s="262"/>
      <c r="SPT24" s="262"/>
      <c r="SPU24" s="262"/>
      <c r="SPV24" s="262"/>
      <c r="SPW24" s="262"/>
      <c r="SPX24" s="262"/>
      <c r="SPY24" s="262"/>
      <c r="SPZ24" s="262"/>
      <c r="SQA24" s="262"/>
      <c r="SQB24" s="262"/>
      <c r="SQC24" s="262"/>
      <c r="SQD24" s="262"/>
      <c r="SQE24" s="262"/>
      <c r="SQF24" s="262"/>
      <c r="SQG24" s="262"/>
      <c r="SQH24" s="262"/>
      <c r="SQI24" s="262"/>
      <c r="SQJ24" s="262"/>
      <c r="SQK24" s="262"/>
      <c r="SQL24" s="262"/>
      <c r="SQM24" s="262"/>
      <c r="SQN24" s="262"/>
      <c r="SQO24" s="262"/>
      <c r="SQP24" s="262"/>
      <c r="SQQ24" s="262"/>
      <c r="SQR24" s="262"/>
      <c r="SQS24" s="262"/>
      <c r="SQT24" s="262"/>
      <c r="SQU24" s="262"/>
      <c r="SQV24" s="262"/>
      <c r="SQW24" s="262"/>
      <c r="SQX24" s="262"/>
      <c r="SQY24" s="262"/>
      <c r="SQZ24" s="262"/>
      <c r="SRA24" s="262"/>
      <c r="SRB24" s="262"/>
      <c r="SRC24" s="262"/>
      <c r="SRD24" s="262"/>
      <c r="SRE24" s="262"/>
      <c r="SRF24" s="262"/>
      <c r="SRG24" s="262"/>
      <c r="SRH24" s="262"/>
      <c r="SRI24" s="262"/>
      <c r="SRJ24" s="262"/>
      <c r="SRK24" s="262"/>
      <c r="SRL24" s="262"/>
      <c r="SRM24" s="262"/>
      <c r="SRN24" s="262"/>
      <c r="SRO24" s="262"/>
      <c r="SRP24" s="262"/>
      <c r="SRQ24" s="262"/>
      <c r="SRR24" s="262"/>
      <c r="SRS24" s="262"/>
      <c r="SRT24" s="262"/>
      <c r="SRU24" s="262"/>
      <c r="SRV24" s="262"/>
      <c r="SRW24" s="262"/>
      <c r="SRX24" s="262"/>
      <c r="SRY24" s="262"/>
      <c r="SRZ24" s="262"/>
      <c r="SSA24" s="262"/>
      <c r="SSB24" s="262"/>
      <c r="SSC24" s="262"/>
      <c r="SSD24" s="262"/>
      <c r="SSE24" s="262"/>
      <c r="SSF24" s="262"/>
      <c r="SSG24" s="262"/>
      <c r="SSH24" s="262"/>
      <c r="SSI24" s="262"/>
      <c r="SSJ24" s="262"/>
      <c r="SSK24" s="262"/>
      <c r="SSL24" s="262"/>
      <c r="SSM24" s="262"/>
      <c r="SSN24" s="262"/>
      <c r="SSO24" s="262"/>
      <c r="SSP24" s="262"/>
      <c r="SSQ24" s="262"/>
      <c r="SSR24" s="262"/>
      <c r="SSS24" s="262"/>
      <c r="SST24" s="262"/>
      <c r="SSU24" s="262"/>
      <c r="SSV24" s="262"/>
      <c r="SSW24" s="262"/>
      <c r="SSX24" s="262"/>
      <c r="SSY24" s="262"/>
      <c r="SSZ24" s="262"/>
      <c r="STA24" s="262"/>
      <c r="STB24" s="262"/>
      <c r="STC24" s="262"/>
      <c r="STD24" s="262"/>
      <c r="STE24" s="262"/>
      <c r="STF24" s="262"/>
      <c r="STG24" s="262"/>
      <c r="STH24" s="262"/>
      <c r="STI24" s="262"/>
      <c r="STJ24" s="262"/>
      <c r="STK24" s="262"/>
      <c r="STL24" s="262"/>
      <c r="STM24" s="262"/>
      <c r="STN24" s="262"/>
      <c r="STO24" s="262"/>
      <c r="STP24" s="262"/>
      <c r="STQ24" s="262"/>
      <c r="STR24" s="262"/>
      <c r="STS24" s="262"/>
      <c r="STT24" s="262"/>
      <c r="STU24" s="262"/>
      <c r="STV24" s="262"/>
      <c r="STW24" s="262"/>
      <c r="STX24" s="262"/>
      <c r="STY24" s="262"/>
      <c r="STZ24" s="262"/>
      <c r="SUA24" s="262"/>
      <c r="SUB24" s="262"/>
      <c r="SUC24" s="262"/>
      <c r="SUD24" s="262"/>
      <c r="SUE24" s="262"/>
      <c r="SUF24" s="262"/>
      <c r="SUG24" s="262"/>
      <c r="SUH24" s="262"/>
      <c r="SUI24" s="262"/>
      <c r="SUJ24" s="262"/>
      <c r="SUK24" s="262"/>
      <c r="SUL24" s="262"/>
      <c r="SUM24" s="262"/>
      <c r="SUN24" s="262"/>
      <c r="SUO24" s="262"/>
      <c r="SUP24" s="262"/>
      <c r="SUQ24" s="262"/>
      <c r="SUR24" s="262"/>
      <c r="SUS24" s="262"/>
      <c r="SUT24" s="262"/>
      <c r="SUU24" s="262"/>
      <c r="SUV24" s="262"/>
      <c r="SUW24" s="262"/>
      <c r="SUX24" s="262"/>
      <c r="SUY24" s="262"/>
      <c r="SUZ24" s="262"/>
      <c r="SVA24" s="262"/>
      <c r="SVB24" s="262"/>
      <c r="SVC24" s="262"/>
      <c r="SVD24" s="262"/>
      <c r="SVE24" s="262"/>
      <c r="SVF24" s="262"/>
      <c r="SVG24" s="262"/>
      <c r="SVH24" s="262"/>
      <c r="SVI24" s="262"/>
      <c r="SVJ24" s="262"/>
      <c r="SVK24" s="262"/>
      <c r="SVL24" s="262"/>
      <c r="SVM24" s="262"/>
      <c r="SVN24" s="262"/>
      <c r="SVO24" s="262"/>
      <c r="SVP24" s="262"/>
      <c r="SVQ24" s="262"/>
      <c r="SVR24" s="262"/>
      <c r="SVS24" s="262"/>
      <c r="SVT24" s="262"/>
      <c r="SVU24" s="262"/>
      <c r="SVV24" s="262"/>
      <c r="SVW24" s="262"/>
      <c r="SVX24" s="262"/>
      <c r="SVY24" s="262"/>
      <c r="SVZ24" s="262"/>
      <c r="SWA24" s="262"/>
      <c r="SWB24" s="262"/>
      <c r="SWC24" s="262"/>
      <c r="SWD24" s="262"/>
      <c r="SWE24" s="262"/>
      <c r="SWF24" s="262"/>
      <c r="SWG24" s="262"/>
      <c r="SWH24" s="262"/>
      <c r="SWI24" s="262"/>
      <c r="SWJ24" s="262"/>
      <c r="SWK24" s="262"/>
      <c r="SWL24" s="262"/>
      <c r="SWM24" s="262"/>
      <c r="SWN24" s="262"/>
      <c r="SWO24" s="262"/>
      <c r="SWP24" s="262"/>
      <c r="SWQ24" s="262"/>
      <c r="SWR24" s="262"/>
      <c r="SWS24" s="262"/>
      <c r="SWT24" s="262"/>
      <c r="SWU24" s="262"/>
      <c r="SWV24" s="262"/>
      <c r="SWW24" s="262"/>
      <c r="SWX24" s="262"/>
      <c r="SWY24" s="262"/>
      <c r="SWZ24" s="262"/>
      <c r="SXA24" s="262"/>
      <c r="SXB24" s="262"/>
      <c r="SXC24" s="262"/>
      <c r="SXD24" s="262"/>
      <c r="SXE24" s="262"/>
      <c r="SXF24" s="262"/>
      <c r="SXG24" s="262"/>
      <c r="SXH24" s="262"/>
      <c r="SXI24" s="262"/>
      <c r="SXJ24" s="262"/>
      <c r="SXK24" s="262"/>
      <c r="SXL24" s="262"/>
      <c r="SXM24" s="262"/>
      <c r="SXN24" s="262"/>
      <c r="SXO24" s="262"/>
      <c r="SXP24" s="262"/>
      <c r="SXQ24" s="262"/>
      <c r="SXR24" s="262"/>
      <c r="SXS24" s="262"/>
      <c r="SXT24" s="262"/>
      <c r="SXU24" s="262"/>
      <c r="SXV24" s="262"/>
      <c r="SXW24" s="262"/>
      <c r="SXX24" s="262"/>
      <c r="SXY24" s="262"/>
      <c r="SXZ24" s="262"/>
      <c r="SYA24" s="262"/>
      <c r="SYB24" s="262"/>
      <c r="SYC24" s="262"/>
      <c r="SYD24" s="262"/>
      <c r="SYE24" s="262"/>
      <c r="SYF24" s="262"/>
      <c r="SYG24" s="262"/>
      <c r="SYH24" s="262"/>
      <c r="SYI24" s="262"/>
      <c r="SYJ24" s="262"/>
      <c r="SYK24" s="262"/>
      <c r="SYL24" s="262"/>
      <c r="SYM24" s="262"/>
      <c r="SYN24" s="262"/>
      <c r="SYO24" s="262"/>
      <c r="SYP24" s="262"/>
      <c r="SYQ24" s="262"/>
      <c r="SYR24" s="262"/>
      <c r="SYS24" s="262"/>
      <c r="SYT24" s="262"/>
      <c r="SYU24" s="262"/>
      <c r="SYV24" s="262"/>
      <c r="SYW24" s="262"/>
      <c r="SYX24" s="262"/>
      <c r="SYY24" s="262"/>
      <c r="SYZ24" s="262"/>
      <c r="SZA24" s="262"/>
      <c r="SZB24" s="262"/>
      <c r="SZC24" s="262"/>
      <c r="SZD24" s="262"/>
      <c r="SZE24" s="262"/>
      <c r="SZF24" s="262"/>
      <c r="SZG24" s="262"/>
      <c r="SZH24" s="262"/>
      <c r="SZI24" s="262"/>
      <c r="SZJ24" s="262"/>
      <c r="SZK24" s="262"/>
      <c r="SZL24" s="262"/>
      <c r="SZM24" s="262"/>
      <c r="SZN24" s="262"/>
      <c r="SZO24" s="262"/>
      <c r="SZP24" s="262"/>
      <c r="SZQ24" s="262"/>
      <c r="SZR24" s="262"/>
      <c r="SZS24" s="262"/>
      <c r="SZT24" s="262"/>
      <c r="SZU24" s="262"/>
      <c r="SZV24" s="262"/>
      <c r="SZW24" s="262"/>
      <c r="SZX24" s="262"/>
      <c r="SZY24" s="262"/>
      <c r="SZZ24" s="262"/>
      <c r="TAA24" s="262"/>
      <c r="TAB24" s="262"/>
      <c r="TAC24" s="262"/>
      <c r="TAD24" s="262"/>
      <c r="TAE24" s="262"/>
      <c r="TAF24" s="262"/>
      <c r="TAG24" s="262"/>
      <c r="TAH24" s="262"/>
      <c r="TAI24" s="262"/>
      <c r="TAJ24" s="262"/>
      <c r="TAK24" s="262"/>
      <c r="TAL24" s="262"/>
      <c r="TAM24" s="262"/>
      <c r="TAN24" s="262"/>
      <c r="TAO24" s="262"/>
      <c r="TAP24" s="262"/>
      <c r="TAQ24" s="262"/>
      <c r="TAR24" s="262"/>
      <c r="TAS24" s="262"/>
      <c r="TAT24" s="262"/>
      <c r="TAU24" s="262"/>
      <c r="TAV24" s="262"/>
      <c r="TAW24" s="262"/>
      <c r="TAX24" s="262"/>
      <c r="TAY24" s="262"/>
      <c r="TAZ24" s="262"/>
      <c r="TBA24" s="262"/>
      <c r="TBB24" s="262"/>
      <c r="TBC24" s="262"/>
      <c r="TBD24" s="262"/>
      <c r="TBE24" s="262"/>
      <c r="TBF24" s="262"/>
      <c r="TBG24" s="262"/>
      <c r="TBH24" s="262"/>
      <c r="TBI24" s="262"/>
      <c r="TBJ24" s="262"/>
      <c r="TBK24" s="262"/>
      <c r="TBL24" s="262"/>
      <c r="TBM24" s="262"/>
      <c r="TBN24" s="262"/>
      <c r="TBO24" s="262"/>
      <c r="TBP24" s="262"/>
      <c r="TBQ24" s="262"/>
      <c r="TBR24" s="262"/>
      <c r="TBS24" s="262"/>
      <c r="TBT24" s="262"/>
      <c r="TBU24" s="262"/>
      <c r="TBV24" s="262"/>
      <c r="TBW24" s="262"/>
      <c r="TBX24" s="262"/>
      <c r="TBY24" s="262"/>
      <c r="TBZ24" s="262"/>
      <c r="TCA24" s="262"/>
      <c r="TCB24" s="262"/>
      <c r="TCC24" s="262"/>
      <c r="TCD24" s="262"/>
      <c r="TCE24" s="262"/>
      <c r="TCF24" s="262"/>
      <c r="TCG24" s="262"/>
      <c r="TCH24" s="262"/>
      <c r="TCI24" s="262"/>
      <c r="TCJ24" s="262"/>
      <c r="TCK24" s="262"/>
      <c r="TCL24" s="262"/>
      <c r="TCM24" s="262"/>
      <c r="TCN24" s="262"/>
      <c r="TCO24" s="262"/>
      <c r="TCP24" s="262"/>
      <c r="TCQ24" s="262"/>
      <c r="TCR24" s="262"/>
      <c r="TCS24" s="262"/>
      <c r="TCT24" s="262"/>
      <c r="TCU24" s="262"/>
      <c r="TCV24" s="262"/>
      <c r="TCW24" s="262"/>
      <c r="TCX24" s="262"/>
      <c r="TCY24" s="262"/>
      <c r="TCZ24" s="262"/>
      <c r="TDA24" s="262"/>
      <c r="TDB24" s="262"/>
      <c r="TDC24" s="262"/>
      <c r="TDD24" s="262"/>
      <c r="TDE24" s="262"/>
      <c r="TDF24" s="262"/>
      <c r="TDG24" s="262"/>
      <c r="TDH24" s="262"/>
      <c r="TDI24" s="262"/>
      <c r="TDJ24" s="262"/>
      <c r="TDK24" s="262"/>
      <c r="TDL24" s="262"/>
      <c r="TDM24" s="262"/>
      <c r="TDN24" s="262"/>
      <c r="TDO24" s="262"/>
      <c r="TDP24" s="262"/>
      <c r="TDQ24" s="262"/>
      <c r="TDR24" s="262"/>
      <c r="TDS24" s="262"/>
      <c r="TDT24" s="262"/>
      <c r="TDU24" s="262"/>
      <c r="TDV24" s="262"/>
      <c r="TDW24" s="262"/>
      <c r="TDX24" s="262"/>
      <c r="TDY24" s="262"/>
      <c r="TDZ24" s="262"/>
      <c r="TEA24" s="262"/>
      <c r="TEB24" s="262"/>
      <c r="TEC24" s="262"/>
      <c r="TED24" s="262"/>
      <c r="TEE24" s="262"/>
      <c r="TEF24" s="262"/>
      <c r="TEG24" s="262"/>
      <c r="TEH24" s="262"/>
      <c r="TEI24" s="262"/>
      <c r="TEJ24" s="262"/>
      <c r="TEK24" s="262"/>
      <c r="TEL24" s="262"/>
      <c r="TEM24" s="262"/>
      <c r="TEN24" s="262"/>
      <c r="TEO24" s="262"/>
      <c r="TEP24" s="262"/>
      <c r="TEQ24" s="262"/>
      <c r="TER24" s="262"/>
      <c r="TES24" s="262"/>
      <c r="TET24" s="262"/>
      <c r="TEU24" s="262"/>
      <c r="TEV24" s="262"/>
      <c r="TEW24" s="262"/>
      <c r="TEX24" s="262"/>
      <c r="TEY24" s="262"/>
      <c r="TEZ24" s="262"/>
      <c r="TFA24" s="262"/>
      <c r="TFB24" s="262"/>
      <c r="TFC24" s="262"/>
      <c r="TFD24" s="262"/>
      <c r="TFE24" s="262"/>
      <c r="TFF24" s="262"/>
      <c r="TFG24" s="262"/>
      <c r="TFH24" s="262"/>
      <c r="TFI24" s="262"/>
      <c r="TFJ24" s="262"/>
      <c r="TFK24" s="262"/>
      <c r="TFL24" s="262"/>
      <c r="TFM24" s="262"/>
      <c r="TFN24" s="262"/>
      <c r="TFO24" s="262"/>
      <c r="TFP24" s="262"/>
      <c r="TFQ24" s="262"/>
      <c r="TFR24" s="262"/>
      <c r="TFS24" s="262"/>
      <c r="TFT24" s="262"/>
      <c r="TFU24" s="262"/>
      <c r="TFV24" s="262"/>
      <c r="TFW24" s="262"/>
      <c r="TFX24" s="262"/>
      <c r="TFY24" s="262"/>
      <c r="TFZ24" s="262"/>
      <c r="TGA24" s="262"/>
      <c r="TGB24" s="262"/>
      <c r="TGC24" s="262"/>
      <c r="TGD24" s="262"/>
      <c r="TGE24" s="262"/>
      <c r="TGF24" s="262"/>
      <c r="TGG24" s="262"/>
      <c r="TGH24" s="262"/>
      <c r="TGI24" s="262"/>
      <c r="TGJ24" s="262"/>
      <c r="TGK24" s="262"/>
      <c r="TGL24" s="262"/>
      <c r="TGM24" s="262"/>
      <c r="TGN24" s="262"/>
      <c r="TGO24" s="262"/>
      <c r="TGP24" s="262"/>
      <c r="TGQ24" s="262"/>
      <c r="TGR24" s="262"/>
      <c r="TGS24" s="262"/>
      <c r="TGT24" s="262"/>
      <c r="TGU24" s="262"/>
      <c r="TGV24" s="262"/>
      <c r="TGW24" s="262"/>
      <c r="TGX24" s="262"/>
      <c r="TGY24" s="262"/>
      <c r="TGZ24" s="262"/>
      <c r="THA24" s="262"/>
      <c r="THB24" s="262"/>
      <c r="THC24" s="262"/>
      <c r="THD24" s="262"/>
      <c r="THE24" s="262"/>
      <c r="THF24" s="262"/>
      <c r="THG24" s="262"/>
      <c r="THH24" s="262"/>
      <c r="THI24" s="262"/>
      <c r="THJ24" s="262"/>
      <c r="THK24" s="262"/>
      <c r="THL24" s="262"/>
      <c r="THM24" s="262"/>
      <c r="THN24" s="262"/>
      <c r="THO24" s="262"/>
      <c r="THP24" s="262"/>
      <c r="THQ24" s="262"/>
      <c r="THR24" s="262"/>
      <c r="THS24" s="262"/>
      <c r="THT24" s="262"/>
      <c r="THU24" s="262"/>
      <c r="THV24" s="262"/>
      <c r="THW24" s="262"/>
      <c r="THX24" s="262"/>
      <c r="THY24" s="262"/>
      <c r="THZ24" s="262"/>
      <c r="TIA24" s="262"/>
      <c r="TIB24" s="262"/>
      <c r="TIC24" s="262"/>
      <c r="TID24" s="262"/>
      <c r="TIE24" s="262"/>
      <c r="TIF24" s="262"/>
      <c r="TIG24" s="262"/>
      <c r="TIH24" s="262"/>
      <c r="TII24" s="262"/>
      <c r="TIJ24" s="262"/>
      <c r="TIK24" s="262"/>
      <c r="TIL24" s="262"/>
      <c r="TIM24" s="262"/>
      <c r="TIN24" s="262"/>
      <c r="TIO24" s="262"/>
      <c r="TIP24" s="262"/>
      <c r="TIQ24" s="262"/>
      <c r="TIR24" s="262"/>
      <c r="TIS24" s="262"/>
      <c r="TIT24" s="262"/>
      <c r="TIU24" s="262"/>
      <c r="TIV24" s="262"/>
      <c r="TIW24" s="262"/>
      <c r="TIX24" s="262"/>
      <c r="TIY24" s="262"/>
      <c r="TIZ24" s="262"/>
      <c r="TJA24" s="262"/>
      <c r="TJB24" s="262"/>
      <c r="TJC24" s="262"/>
      <c r="TJD24" s="262"/>
      <c r="TJE24" s="262"/>
      <c r="TJF24" s="262"/>
      <c r="TJG24" s="262"/>
      <c r="TJH24" s="262"/>
      <c r="TJI24" s="262"/>
      <c r="TJJ24" s="262"/>
      <c r="TJK24" s="262"/>
      <c r="TJL24" s="262"/>
      <c r="TJM24" s="262"/>
      <c r="TJN24" s="262"/>
      <c r="TJO24" s="262"/>
      <c r="TJP24" s="262"/>
      <c r="TJQ24" s="262"/>
      <c r="TJR24" s="262"/>
      <c r="TJS24" s="262"/>
      <c r="TJT24" s="262"/>
      <c r="TJU24" s="262"/>
      <c r="TJV24" s="262"/>
      <c r="TJW24" s="262"/>
      <c r="TJX24" s="262"/>
      <c r="TJY24" s="262"/>
      <c r="TJZ24" s="262"/>
      <c r="TKA24" s="262"/>
      <c r="TKB24" s="262"/>
      <c r="TKC24" s="262"/>
      <c r="TKD24" s="262"/>
      <c r="TKE24" s="262"/>
      <c r="TKF24" s="262"/>
      <c r="TKG24" s="262"/>
      <c r="TKH24" s="262"/>
      <c r="TKI24" s="262"/>
      <c r="TKJ24" s="262"/>
      <c r="TKK24" s="262"/>
      <c r="TKL24" s="262"/>
      <c r="TKM24" s="262"/>
      <c r="TKN24" s="262"/>
      <c r="TKO24" s="262"/>
      <c r="TKP24" s="262"/>
      <c r="TKQ24" s="262"/>
      <c r="TKR24" s="262"/>
      <c r="TKS24" s="262"/>
      <c r="TKT24" s="262"/>
      <c r="TKU24" s="262"/>
      <c r="TKV24" s="262"/>
      <c r="TKW24" s="262"/>
      <c r="TKX24" s="262"/>
      <c r="TKY24" s="262"/>
      <c r="TKZ24" s="262"/>
      <c r="TLA24" s="262"/>
      <c r="TLB24" s="262"/>
      <c r="TLC24" s="262"/>
      <c r="TLD24" s="262"/>
      <c r="TLE24" s="262"/>
      <c r="TLF24" s="262"/>
      <c r="TLG24" s="262"/>
      <c r="TLH24" s="262"/>
      <c r="TLI24" s="262"/>
      <c r="TLJ24" s="262"/>
      <c r="TLK24" s="262"/>
      <c r="TLL24" s="262"/>
      <c r="TLM24" s="262"/>
      <c r="TLN24" s="262"/>
      <c r="TLO24" s="262"/>
      <c r="TLP24" s="262"/>
      <c r="TLQ24" s="262"/>
      <c r="TLR24" s="262"/>
      <c r="TLS24" s="262"/>
      <c r="TLT24" s="262"/>
      <c r="TLU24" s="262"/>
      <c r="TLV24" s="262"/>
      <c r="TLW24" s="262"/>
      <c r="TLX24" s="262"/>
      <c r="TLY24" s="262"/>
      <c r="TLZ24" s="262"/>
      <c r="TMA24" s="262"/>
      <c r="TMB24" s="262"/>
      <c r="TMC24" s="262"/>
      <c r="TMD24" s="262"/>
      <c r="TME24" s="262"/>
      <c r="TMF24" s="262"/>
      <c r="TMG24" s="262"/>
      <c r="TMH24" s="262"/>
      <c r="TMI24" s="262"/>
      <c r="TMJ24" s="262"/>
      <c r="TMK24" s="262"/>
      <c r="TML24" s="262"/>
      <c r="TMM24" s="262"/>
      <c r="TMN24" s="262"/>
      <c r="TMO24" s="262"/>
      <c r="TMP24" s="262"/>
      <c r="TMQ24" s="262"/>
      <c r="TMR24" s="262"/>
      <c r="TMS24" s="262"/>
      <c r="TMT24" s="262"/>
      <c r="TMU24" s="262"/>
      <c r="TMV24" s="262"/>
      <c r="TMW24" s="262"/>
      <c r="TMX24" s="262"/>
      <c r="TMY24" s="262"/>
      <c r="TMZ24" s="262"/>
      <c r="TNA24" s="262"/>
      <c r="TNB24" s="262"/>
      <c r="TNC24" s="262"/>
      <c r="TND24" s="262"/>
      <c r="TNE24" s="262"/>
      <c r="TNF24" s="262"/>
      <c r="TNG24" s="262"/>
      <c r="TNH24" s="262"/>
      <c r="TNI24" s="262"/>
      <c r="TNJ24" s="262"/>
      <c r="TNK24" s="262"/>
      <c r="TNL24" s="262"/>
      <c r="TNM24" s="262"/>
      <c r="TNN24" s="262"/>
      <c r="TNO24" s="262"/>
      <c r="TNP24" s="262"/>
      <c r="TNQ24" s="262"/>
      <c r="TNR24" s="262"/>
      <c r="TNS24" s="262"/>
      <c r="TNT24" s="262"/>
      <c r="TNU24" s="262"/>
      <c r="TNV24" s="262"/>
      <c r="TNW24" s="262"/>
      <c r="TNX24" s="262"/>
      <c r="TNY24" s="262"/>
      <c r="TNZ24" s="262"/>
      <c r="TOA24" s="262"/>
      <c r="TOB24" s="262"/>
      <c r="TOC24" s="262"/>
      <c r="TOD24" s="262"/>
      <c r="TOE24" s="262"/>
      <c r="TOF24" s="262"/>
      <c r="TOG24" s="262"/>
      <c r="TOH24" s="262"/>
      <c r="TOI24" s="262"/>
      <c r="TOJ24" s="262"/>
      <c r="TOK24" s="262"/>
      <c r="TOL24" s="262"/>
      <c r="TOM24" s="262"/>
      <c r="TON24" s="262"/>
      <c r="TOO24" s="262"/>
      <c r="TOP24" s="262"/>
      <c r="TOQ24" s="262"/>
      <c r="TOR24" s="262"/>
      <c r="TOS24" s="262"/>
      <c r="TOT24" s="262"/>
      <c r="TOU24" s="262"/>
      <c r="TOV24" s="262"/>
      <c r="TOW24" s="262"/>
      <c r="TOX24" s="262"/>
      <c r="TOY24" s="262"/>
      <c r="TOZ24" s="262"/>
      <c r="TPA24" s="262"/>
      <c r="TPB24" s="262"/>
      <c r="TPC24" s="262"/>
      <c r="TPD24" s="262"/>
      <c r="TPE24" s="262"/>
      <c r="TPF24" s="262"/>
      <c r="TPG24" s="262"/>
      <c r="TPH24" s="262"/>
      <c r="TPI24" s="262"/>
      <c r="TPJ24" s="262"/>
      <c r="TPK24" s="262"/>
      <c r="TPL24" s="262"/>
      <c r="TPM24" s="262"/>
      <c r="TPN24" s="262"/>
      <c r="TPO24" s="262"/>
      <c r="TPP24" s="262"/>
      <c r="TPQ24" s="262"/>
      <c r="TPR24" s="262"/>
      <c r="TPS24" s="262"/>
      <c r="TPT24" s="262"/>
      <c r="TPU24" s="262"/>
      <c r="TPV24" s="262"/>
      <c r="TPW24" s="262"/>
      <c r="TPX24" s="262"/>
      <c r="TPY24" s="262"/>
      <c r="TPZ24" s="262"/>
      <c r="TQA24" s="262"/>
      <c r="TQB24" s="262"/>
      <c r="TQC24" s="262"/>
      <c r="TQD24" s="262"/>
      <c r="TQE24" s="262"/>
      <c r="TQF24" s="262"/>
      <c r="TQG24" s="262"/>
      <c r="TQH24" s="262"/>
      <c r="TQI24" s="262"/>
      <c r="TQJ24" s="262"/>
      <c r="TQK24" s="262"/>
      <c r="TQL24" s="262"/>
      <c r="TQM24" s="262"/>
      <c r="TQN24" s="262"/>
      <c r="TQO24" s="262"/>
      <c r="TQP24" s="262"/>
      <c r="TQQ24" s="262"/>
      <c r="TQR24" s="262"/>
      <c r="TQS24" s="262"/>
      <c r="TQT24" s="262"/>
      <c r="TQU24" s="262"/>
      <c r="TQV24" s="262"/>
      <c r="TQW24" s="262"/>
      <c r="TQX24" s="262"/>
      <c r="TQY24" s="262"/>
      <c r="TQZ24" s="262"/>
      <c r="TRA24" s="262"/>
      <c r="TRB24" s="262"/>
      <c r="TRC24" s="262"/>
      <c r="TRD24" s="262"/>
      <c r="TRE24" s="262"/>
      <c r="TRF24" s="262"/>
      <c r="TRG24" s="262"/>
      <c r="TRH24" s="262"/>
      <c r="TRI24" s="262"/>
      <c r="TRJ24" s="262"/>
      <c r="TRK24" s="262"/>
      <c r="TRL24" s="262"/>
      <c r="TRM24" s="262"/>
      <c r="TRN24" s="262"/>
      <c r="TRO24" s="262"/>
      <c r="TRP24" s="262"/>
      <c r="TRQ24" s="262"/>
      <c r="TRR24" s="262"/>
      <c r="TRS24" s="262"/>
      <c r="TRT24" s="262"/>
      <c r="TRU24" s="262"/>
      <c r="TRV24" s="262"/>
      <c r="TRW24" s="262"/>
      <c r="TRX24" s="262"/>
      <c r="TRY24" s="262"/>
      <c r="TRZ24" s="262"/>
      <c r="TSA24" s="262"/>
      <c r="TSB24" s="262"/>
      <c r="TSC24" s="262"/>
      <c r="TSD24" s="262"/>
      <c r="TSE24" s="262"/>
      <c r="TSF24" s="262"/>
      <c r="TSG24" s="262"/>
      <c r="TSH24" s="262"/>
      <c r="TSI24" s="262"/>
      <c r="TSJ24" s="262"/>
      <c r="TSK24" s="262"/>
      <c r="TSL24" s="262"/>
      <c r="TSM24" s="262"/>
      <c r="TSN24" s="262"/>
      <c r="TSO24" s="262"/>
      <c r="TSP24" s="262"/>
      <c r="TSQ24" s="262"/>
      <c r="TSR24" s="262"/>
      <c r="TSS24" s="262"/>
      <c r="TST24" s="262"/>
      <c r="TSU24" s="262"/>
      <c r="TSV24" s="262"/>
      <c r="TSW24" s="262"/>
      <c r="TSX24" s="262"/>
      <c r="TSY24" s="262"/>
      <c r="TSZ24" s="262"/>
      <c r="TTA24" s="262"/>
      <c r="TTB24" s="262"/>
      <c r="TTC24" s="262"/>
      <c r="TTD24" s="262"/>
      <c r="TTE24" s="262"/>
      <c r="TTF24" s="262"/>
      <c r="TTG24" s="262"/>
      <c r="TTH24" s="262"/>
      <c r="TTI24" s="262"/>
      <c r="TTJ24" s="262"/>
      <c r="TTK24" s="262"/>
      <c r="TTL24" s="262"/>
      <c r="TTM24" s="262"/>
      <c r="TTN24" s="262"/>
      <c r="TTO24" s="262"/>
      <c r="TTP24" s="262"/>
      <c r="TTQ24" s="262"/>
      <c r="TTR24" s="262"/>
      <c r="TTS24" s="262"/>
      <c r="TTT24" s="262"/>
      <c r="TTU24" s="262"/>
      <c r="TTV24" s="262"/>
      <c r="TTW24" s="262"/>
      <c r="TTX24" s="262"/>
      <c r="TTY24" s="262"/>
      <c r="TTZ24" s="262"/>
      <c r="TUA24" s="262"/>
      <c r="TUB24" s="262"/>
      <c r="TUC24" s="262"/>
      <c r="TUD24" s="262"/>
      <c r="TUE24" s="262"/>
      <c r="TUF24" s="262"/>
      <c r="TUG24" s="262"/>
      <c r="TUH24" s="262"/>
      <c r="TUI24" s="262"/>
      <c r="TUJ24" s="262"/>
      <c r="TUK24" s="262"/>
      <c r="TUL24" s="262"/>
      <c r="TUM24" s="262"/>
      <c r="TUN24" s="262"/>
      <c r="TUO24" s="262"/>
      <c r="TUP24" s="262"/>
      <c r="TUQ24" s="262"/>
      <c r="TUR24" s="262"/>
      <c r="TUS24" s="262"/>
      <c r="TUT24" s="262"/>
      <c r="TUU24" s="262"/>
      <c r="TUV24" s="262"/>
      <c r="TUW24" s="262"/>
      <c r="TUX24" s="262"/>
      <c r="TUY24" s="262"/>
      <c r="TUZ24" s="262"/>
      <c r="TVA24" s="262"/>
      <c r="TVB24" s="262"/>
      <c r="TVC24" s="262"/>
      <c r="TVD24" s="262"/>
      <c r="TVE24" s="262"/>
      <c r="TVF24" s="262"/>
      <c r="TVG24" s="262"/>
      <c r="TVH24" s="262"/>
      <c r="TVI24" s="262"/>
      <c r="TVJ24" s="262"/>
      <c r="TVK24" s="262"/>
      <c r="TVL24" s="262"/>
      <c r="TVM24" s="262"/>
      <c r="TVN24" s="262"/>
      <c r="TVO24" s="262"/>
      <c r="TVP24" s="262"/>
      <c r="TVQ24" s="262"/>
      <c r="TVR24" s="262"/>
      <c r="TVS24" s="262"/>
      <c r="TVT24" s="262"/>
      <c r="TVU24" s="262"/>
      <c r="TVV24" s="262"/>
      <c r="TVW24" s="262"/>
      <c r="TVX24" s="262"/>
      <c r="TVY24" s="262"/>
      <c r="TVZ24" s="262"/>
      <c r="TWA24" s="262"/>
      <c r="TWB24" s="262"/>
      <c r="TWC24" s="262"/>
      <c r="TWD24" s="262"/>
      <c r="TWE24" s="262"/>
      <c r="TWF24" s="262"/>
      <c r="TWG24" s="262"/>
      <c r="TWH24" s="262"/>
      <c r="TWI24" s="262"/>
      <c r="TWJ24" s="262"/>
      <c r="TWK24" s="262"/>
      <c r="TWL24" s="262"/>
      <c r="TWM24" s="262"/>
      <c r="TWN24" s="262"/>
      <c r="TWO24" s="262"/>
      <c r="TWP24" s="262"/>
      <c r="TWQ24" s="262"/>
      <c r="TWR24" s="262"/>
      <c r="TWS24" s="262"/>
      <c r="TWT24" s="262"/>
      <c r="TWU24" s="262"/>
      <c r="TWV24" s="262"/>
      <c r="TWW24" s="262"/>
      <c r="TWX24" s="262"/>
      <c r="TWY24" s="262"/>
      <c r="TWZ24" s="262"/>
      <c r="TXA24" s="262"/>
      <c r="TXB24" s="262"/>
      <c r="TXC24" s="262"/>
      <c r="TXD24" s="262"/>
      <c r="TXE24" s="262"/>
      <c r="TXF24" s="262"/>
      <c r="TXG24" s="262"/>
      <c r="TXH24" s="262"/>
      <c r="TXI24" s="262"/>
      <c r="TXJ24" s="262"/>
      <c r="TXK24" s="262"/>
      <c r="TXL24" s="262"/>
      <c r="TXM24" s="262"/>
      <c r="TXN24" s="262"/>
      <c r="TXO24" s="262"/>
      <c r="TXP24" s="262"/>
      <c r="TXQ24" s="262"/>
      <c r="TXR24" s="262"/>
      <c r="TXS24" s="262"/>
      <c r="TXT24" s="262"/>
      <c r="TXU24" s="262"/>
      <c r="TXV24" s="262"/>
      <c r="TXW24" s="262"/>
      <c r="TXX24" s="262"/>
      <c r="TXY24" s="262"/>
      <c r="TXZ24" s="262"/>
      <c r="TYA24" s="262"/>
      <c r="TYB24" s="262"/>
      <c r="TYC24" s="262"/>
      <c r="TYD24" s="262"/>
      <c r="TYE24" s="262"/>
      <c r="TYF24" s="262"/>
      <c r="TYG24" s="262"/>
      <c r="TYH24" s="262"/>
      <c r="TYI24" s="262"/>
      <c r="TYJ24" s="262"/>
      <c r="TYK24" s="262"/>
      <c r="TYL24" s="262"/>
      <c r="TYM24" s="262"/>
      <c r="TYN24" s="262"/>
      <c r="TYO24" s="262"/>
      <c r="TYP24" s="262"/>
      <c r="TYQ24" s="262"/>
      <c r="TYR24" s="262"/>
      <c r="TYS24" s="262"/>
      <c r="TYT24" s="262"/>
      <c r="TYU24" s="262"/>
      <c r="TYV24" s="262"/>
      <c r="TYW24" s="262"/>
      <c r="TYX24" s="262"/>
      <c r="TYY24" s="262"/>
      <c r="TYZ24" s="262"/>
      <c r="TZA24" s="262"/>
      <c r="TZB24" s="262"/>
      <c r="TZC24" s="262"/>
      <c r="TZD24" s="262"/>
      <c r="TZE24" s="262"/>
      <c r="TZF24" s="262"/>
      <c r="TZG24" s="262"/>
      <c r="TZH24" s="262"/>
      <c r="TZI24" s="262"/>
      <c r="TZJ24" s="262"/>
      <c r="TZK24" s="262"/>
      <c r="TZL24" s="262"/>
      <c r="TZM24" s="262"/>
      <c r="TZN24" s="262"/>
      <c r="TZO24" s="262"/>
      <c r="TZP24" s="262"/>
      <c r="TZQ24" s="262"/>
      <c r="TZR24" s="262"/>
      <c r="TZS24" s="262"/>
      <c r="TZT24" s="262"/>
      <c r="TZU24" s="262"/>
      <c r="TZV24" s="262"/>
      <c r="TZW24" s="262"/>
      <c r="TZX24" s="262"/>
      <c r="TZY24" s="262"/>
      <c r="TZZ24" s="262"/>
      <c r="UAA24" s="262"/>
      <c r="UAB24" s="262"/>
      <c r="UAC24" s="262"/>
      <c r="UAD24" s="262"/>
      <c r="UAE24" s="262"/>
      <c r="UAF24" s="262"/>
      <c r="UAG24" s="262"/>
      <c r="UAH24" s="262"/>
      <c r="UAI24" s="262"/>
      <c r="UAJ24" s="262"/>
      <c r="UAK24" s="262"/>
      <c r="UAL24" s="262"/>
      <c r="UAM24" s="262"/>
      <c r="UAN24" s="262"/>
      <c r="UAO24" s="262"/>
      <c r="UAP24" s="262"/>
      <c r="UAQ24" s="262"/>
      <c r="UAR24" s="262"/>
      <c r="UAS24" s="262"/>
      <c r="UAT24" s="262"/>
      <c r="UAU24" s="262"/>
      <c r="UAV24" s="262"/>
      <c r="UAW24" s="262"/>
      <c r="UAX24" s="262"/>
      <c r="UAY24" s="262"/>
      <c r="UAZ24" s="262"/>
      <c r="UBA24" s="262"/>
      <c r="UBB24" s="262"/>
      <c r="UBC24" s="262"/>
      <c r="UBD24" s="262"/>
      <c r="UBE24" s="262"/>
      <c r="UBF24" s="262"/>
      <c r="UBG24" s="262"/>
      <c r="UBH24" s="262"/>
      <c r="UBI24" s="262"/>
      <c r="UBJ24" s="262"/>
      <c r="UBK24" s="262"/>
      <c r="UBL24" s="262"/>
      <c r="UBM24" s="262"/>
      <c r="UBN24" s="262"/>
      <c r="UBO24" s="262"/>
      <c r="UBP24" s="262"/>
      <c r="UBQ24" s="262"/>
      <c r="UBR24" s="262"/>
      <c r="UBS24" s="262"/>
      <c r="UBT24" s="262"/>
      <c r="UBU24" s="262"/>
      <c r="UBV24" s="262"/>
      <c r="UBW24" s="262"/>
      <c r="UBX24" s="262"/>
      <c r="UBY24" s="262"/>
      <c r="UBZ24" s="262"/>
      <c r="UCA24" s="262"/>
      <c r="UCB24" s="262"/>
      <c r="UCC24" s="262"/>
      <c r="UCD24" s="262"/>
      <c r="UCE24" s="262"/>
      <c r="UCF24" s="262"/>
      <c r="UCG24" s="262"/>
      <c r="UCH24" s="262"/>
      <c r="UCI24" s="262"/>
      <c r="UCJ24" s="262"/>
      <c r="UCK24" s="262"/>
      <c r="UCL24" s="262"/>
      <c r="UCM24" s="262"/>
      <c r="UCN24" s="262"/>
      <c r="UCO24" s="262"/>
      <c r="UCP24" s="262"/>
      <c r="UCQ24" s="262"/>
      <c r="UCR24" s="262"/>
      <c r="UCS24" s="262"/>
      <c r="UCT24" s="262"/>
      <c r="UCU24" s="262"/>
      <c r="UCV24" s="262"/>
      <c r="UCW24" s="262"/>
      <c r="UCX24" s="262"/>
      <c r="UCY24" s="262"/>
      <c r="UCZ24" s="262"/>
      <c r="UDA24" s="262"/>
      <c r="UDB24" s="262"/>
      <c r="UDC24" s="262"/>
      <c r="UDD24" s="262"/>
      <c r="UDE24" s="262"/>
      <c r="UDF24" s="262"/>
      <c r="UDG24" s="262"/>
      <c r="UDH24" s="262"/>
      <c r="UDI24" s="262"/>
      <c r="UDJ24" s="262"/>
      <c r="UDK24" s="262"/>
      <c r="UDL24" s="262"/>
      <c r="UDM24" s="262"/>
      <c r="UDN24" s="262"/>
      <c r="UDO24" s="262"/>
      <c r="UDP24" s="262"/>
      <c r="UDQ24" s="262"/>
      <c r="UDR24" s="262"/>
      <c r="UDS24" s="262"/>
      <c r="UDT24" s="262"/>
      <c r="UDU24" s="262"/>
      <c r="UDV24" s="262"/>
      <c r="UDW24" s="262"/>
      <c r="UDX24" s="262"/>
      <c r="UDY24" s="262"/>
      <c r="UDZ24" s="262"/>
      <c r="UEA24" s="262"/>
      <c r="UEB24" s="262"/>
      <c r="UEC24" s="262"/>
      <c r="UED24" s="262"/>
      <c r="UEE24" s="262"/>
      <c r="UEF24" s="262"/>
      <c r="UEG24" s="262"/>
      <c r="UEH24" s="262"/>
      <c r="UEI24" s="262"/>
      <c r="UEJ24" s="262"/>
      <c r="UEK24" s="262"/>
      <c r="UEL24" s="262"/>
      <c r="UEM24" s="262"/>
      <c r="UEN24" s="262"/>
      <c r="UEO24" s="262"/>
      <c r="UEP24" s="262"/>
      <c r="UEQ24" s="262"/>
      <c r="UER24" s="262"/>
      <c r="UES24" s="262"/>
      <c r="UET24" s="262"/>
      <c r="UEU24" s="262"/>
      <c r="UEV24" s="262"/>
      <c r="UEW24" s="262"/>
      <c r="UEX24" s="262"/>
      <c r="UEY24" s="262"/>
      <c r="UEZ24" s="262"/>
      <c r="UFA24" s="262"/>
      <c r="UFB24" s="262"/>
      <c r="UFC24" s="262"/>
      <c r="UFD24" s="262"/>
      <c r="UFE24" s="262"/>
      <c r="UFF24" s="262"/>
      <c r="UFG24" s="262"/>
      <c r="UFH24" s="262"/>
      <c r="UFI24" s="262"/>
      <c r="UFJ24" s="262"/>
      <c r="UFK24" s="262"/>
      <c r="UFL24" s="262"/>
      <c r="UFM24" s="262"/>
      <c r="UFN24" s="262"/>
      <c r="UFO24" s="262"/>
      <c r="UFP24" s="262"/>
      <c r="UFQ24" s="262"/>
      <c r="UFR24" s="262"/>
      <c r="UFS24" s="262"/>
      <c r="UFT24" s="262"/>
      <c r="UFU24" s="262"/>
      <c r="UFV24" s="262"/>
      <c r="UFW24" s="262"/>
      <c r="UFX24" s="262"/>
      <c r="UFY24" s="262"/>
      <c r="UFZ24" s="262"/>
      <c r="UGA24" s="262"/>
      <c r="UGB24" s="262"/>
      <c r="UGC24" s="262"/>
      <c r="UGD24" s="262"/>
      <c r="UGE24" s="262"/>
      <c r="UGF24" s="262"/>
      <c r="UGG24" s="262"/>
      <c r="UGH24" s="262"/>
      <c r="UGI24" s="262"/>
      <c r="UGJ24" s="262"/>
      <c r="UGK24" s="262"/>
      <c r="UGL24" s="262"/>
      <c r="UGM24" s="262"/>
      <c r="UGN24" s="262"/>
      <c r="UGO24" s="262"/>
      <c r="UGP24" s="262"/>
      <c r="UGQ24" s="262"/>
      <c r="UGR24" s="262"/>
      <c r="UGS24" s="262"/>
      <c r="UGT24" s="262"/>
      <c r="UGU24" s="262"/>
      <c r="UGV24" s="262"/>
      <c r="UGW24" s="262"/>
      <c r="UGX24" s="262"/>
      <c r="UGY24" s="262"/>
      <c r="UGZ24" s="262"/>
      <c r="UHA24" s="262"/>
      <c r="UHB24" s="262"/>
      <c r="UHC24" s="262"/>
      <c r="UHD24" s="262"/>
      <c r="UHE24" s="262"/>
      <c r="UHF24" s="262"/>
      <c r="UHG24" s="262"/>
      <c r="UHH24" s="262"/>
      <c r="UHI24" s="262"/>
      <c r="UHJ24" s="262"/>
      <c r="UHK24" s="262"/>
      <c r="UHL24" s="262"/>
      <c r="UHM24" s="262"/>
      <c r="UHN24" s="262"/>
      <c r="UHO24" s="262"/>
      <c r="UHP24" s="262"/>
      <c r="UHQ24" s="262"/>
      <c r="UHR24" s="262"/>
      <c r="UHS24" s="262"/>
      <c r="UHT24" s="262"/>
      <c r="UHU24" s="262"/>
      <c r="UHV24" s="262"/>
      <c r="UHW24" s="262"/>
      <c r="UHX24" s="262"/>
      <c r="UHY24" s="262"/>
      <c r="UHZ24" s="262"/>
      <c r="UIA24" s="262"/>
      <c r="UIB24" s="262"/>
      <c r="UIC24" s="262"/>
      <c r="UID24" s="262"/>
      <c r="UIE24" s="262"/>
      <c r="UIF24" s="262"/>
      <c r="UIG24" s="262"/>
      <c r="UIH24" s="262"/>
      <c r="UII24" s="262"/>
      <c r="UIJ24" s="262"/>
      <c r="UIK24" s="262"/>
      <c r="UIL24" s="262"/>
      <c r="UIM24" s="262"/>
      <c r="UIN24" s="262"/>
      <c r="UIO24" s="262"/>
      <c r="UIP24" s="262"/>
      <c r="UIQ24" s="262"/>
      <c r="UIR24" s="262"/>
      <c r="UIS24" s="262"/>
      <c r="UIT24" s="262"/>
      <c r="UIU24" s="262"/>
      <c r="UIV24" s="262"/>
      <c r="UIW24" s="262"/>
      <c r="UIX24" s="262"/>
      <c r="UIY24" s="262"/>
      <c r="UIZ24" s="262"/>
      <c r="UJA24" s="262"/>
      <c r="UJB24" s="262"/>
      <c r="UJC24" s="262"/>
      <c r="UJD24" s="262"/>
      <c r="UJE24" s="262"/>
      <c r="UJF24" s="262"/>
      <c r="UJG24" s="262"/>
      <c r="UJH24" s="262"/>
      <c r="UJI24" s="262"/>
      <c r="UJJ24" s="262"/>
      <c r="UJK24" s="262"/>
      <c r="UJL24" s="262"/>
      <c r="UJM24" s="262"/>
      <c r="UJN24" s="262"/>
      <c r="UJO24" s="262"/>
      <c r="UJP24" s="262"/>
      <c r="UJQ24" s="262"/>
      <c r="UJR24" s="262"/>
      <c r="UJS24" s="262"/>
      <c r="UJT24" s="262"/>
      <c r="UJU24" s="262"/>
      <c r="UJV24" s="262"/>
      <c r="UJW24" s="262"/>
      <c r="UJX24" s="262"/>
      <c r="UJY24" s="262"/>
      <c r="UJZ24" s="262"/>
      <c r="UKA24" s="262"/>
      <c r="UKB24" s="262"/>
      <c r="UKC24" s="262"/>
      <c r="UKD24" s="262"/>
      <c r="UKE24" s="262"/>
      <c r="UKF24" s="262"/>
      <c r="UKG24" s="262"/>
      <c r="UKH24" s="262"/>
      <c r="UKI24" s="262"/>
      <c r="UKJ24" s="262"/>
      <c r="UKK24" s="262"/>
      <c r="UKL24" s="262"/>
      <c r="UKM24" s="262"/>
      <c r="UKN24" s="262"/>
      <c r="UKO24" s="262"/>
      <c r="UKP24" s="262"/>
      <c r="UKQ24" s="262"/>
      <c r="UKR24" s="262"/>
      <c r="UKS24" s="262"/>
      <c r="UKT24" s="262"/>
      <c r="UKU24" s="262"/>
      <c r="UKV24" s="262"/>
      <c r="UKW24" s="262"/>
      <c r="UKX24" s="262"/>
      <c r="UKY24" s="262"/>
      <c r="UKZ24" s="262"/>
      <c r="ULA24" s="262"/>
      <c r="ULB24" s="262"/>
      <c r="ULC24" s="262"/>
      <c r="ULD24" s="262"/>
      <c r="ULE24" s="262"/>
      <c r="ULF24" s="262"/>
      <c r="ULG24" s="262"/>
      <c r="ULH24" s="262"/>
      <c r="ULI24" s="262"/>
      <c r="ULJ24" s="262"/>
      <c r="ULK24" s="262"/>
      <c r="ULL24" s="262"/>
      <c r="ULM24" s="262"/>
      <c r="ULN24" s="262"/>
      <c r="ULO24" s="262"/>
      <c r="ULP24" s="262"/>
      <c r="ULQ24" s="262"/>
      <c r="ULR24" s="262"/>
      <c r="ULS24" s="262"/>
      <c r="ULT24" s="262"/>
      <c r="ULU24" s="262"/>
      <c r="ULV24" s="262"/>
      <c r="ULW24" s="262"/>
      <c r="ULX24" s="262"/>
      <c r="ULY24" s="262"/>
      <c r="ULZ24" s="262"/>
      <c r="UMA24" s="262"/>
      <c r="UMB24" s="262"/>
      <c r="UMC24" s="262"/>
      <c r="UMD24" s="262"/>
      <c r="UME24" s="262"/>
      <c r="UMF24" s="262"/>
      <c r="UMG24" s="262"/>
      <c r="UMH24" s="262"/>
      <c r="UMI24" s="262"/>
      <c r="UMJ24" s="262"/>
      <c r="UMK24" s="262"/>
      <c r="UML24" s="262"/>
      <c r="UMM24" s="262"/>
      <c r="UMN24" s="262"/>
      <c r="UMO24" s="262"/>
      <c r="UMP24" s="262"/>
      <c r="UMQ24" s="262"/>
      <c r="UMR24" s="262"/>
      <c r="UMS24" s="262"/>
      <c r="UMT24" s="262"/>
      <c r="UMU24" s="262"/>
      <c r="UMV24" s="262"/>
      <c r="UMW24" s="262"/>
      <c r="UMX24" s="262"/>
      <c r="UMY24" s="262"/>
      <c r="UMZ24" s="262"/>
      <c r="UNA24" s="262"/>
      <c r="UNB24" s="262"/>
      <c r="UNC24" s="262"/>
      <c r="UND24" s="262"/>
      <c r="UNE24" s="262"/>
      <c r="UNF24" s="262"/>
      <c r="UNG24" s="262"/>
      <c r="UNH24" s="262"/>
      <c r="UNI24" s="262"/>
      <c r="UNJ24" s="262"/>
      <c r="UNK24" s="262"/>
      <c r="UNL24" s="262"/>
      <c r="UNM24" s="262"/>
      <c r="UNN24" s="262"/>
      <c r="UNO24" s="262"/>
      <c r="UNP24" s="262"/>
      <c r="UNQ24" s="262"/>
      <c r="UNR24" s="262"/>
      <c r="UNS24" s="262"/>
      <c r="UNT24" s="262"/>
      <c r="UNU24" s="262"/>
      <c r="UNV24" s="262"/>
      <c r="UNW24" s="262"/>
      <c r="UNX24" s="262"/>
      <c r="UNY24" s="262"/>
      <c r="UNZ24" s="262"/>
      <c r="UOA24" s="262"/>
      <c r="UOB24" s="262"/>
      <c r="UOC24" s="262"/>
      <c r="UOD24" s="262"/>
      <c r="UOE24" s="262"/>
      <c r="UOF24" s="262"/>
      <c r="UOG24" s="262"/>
      <c r="UOH24" s="262"/>
      <c r="UOI24" s="262"/>
      <c r="UOJ24" s="262"/>
      <c r="UOK24" s="262"/>
      <c r="UOL24" s="262"/>
      <c r="UOM24" s="262"/>
      <c r="UON24" s="262"/>
      <c r="UOO24" s="262"/>
      <c r="UOP24" s="262"/>
      <c r="UOQ24" s="262"/>
      <c r="UOR24" s="262"/>
      <c r="UOS24" s="262"/>
      <c r="UOT24" s="262"/>
      <c r="UOU24" s="262"/>
      <c r="UOV24" s="262"/>
      <c r="UOW24" s="262"/>
      <c r="UOX24" s="262"/>
      <c r="UOY24" s="262"/>
      <c r="UOZ24" s="262"/>
      <c r="UPA24" s="262"/>
      <c r="UPB24" s="262"/>
      <c r="UPC24" s="262"/>
      <c r="UPD24" s="262"/>
      <c r="UPE24" s="262"/>
      <c r="UPF24" s="262"/>
      <c r="UPG24" s="262"/>
      <c r="UPH24" s="262"/>
      <c r="UPI24" s="262"/>
      <c r="UPJ24" s="262"/>
      <c r="UPK24" s="262"/>
      <c r="UPL24" s="262"/>
      <c r="UPM24" s="262"/>
      <c r="UPN24" s="262"/>
      <c r="UPO24" s="262"/>
      <c r="UPP24" s="262"/>
      <c r="UPQ24" s="262"/>
      <c r="UPR24" s="262"/>
      <c r="UPS24" s="262"/>
      <c r="UPT24" s="262"/>
      <c r="UPU24" s="262"/>
      <c r="UPV24" s="262"/>
      <c r="UPW24" s="262"/>
      <c r="UPX24" s="262"/>
      <c r="UPY24" s="262"/>
      <c r="UPZ24" s="262"/>
      <c r="UQA24" s="262"/>
      <c r="UQB24" s="262"/>
      <c r="UQC24" s="262"/>
      <c r="UQD24" s="262"/>
      <c r="UQE24" s="262"/>
      <c r="UQF24" s="262"/>
      <c r="UQG24" s="262"/>
      <c r="UQH24" s="262"/>
      <c r="UQI24" s="262"/>
      <c r="UQJ24" s="262"/>
      <c r="UQK24" s="262"/>
      <c r="UQL24" s="262"/>
      <c r="UQM24" s="262"/>
      <c r="UQN24" s="262"/>
      <c r="UQO24" s="262"/>
      <c r="UQP24" s="262"/>
      <c r="UQQ24" s="262"/>
      <c r="UQR24" s="262"/>
      <c r="UQS24" s="262"/>
      <c r="UQT24" s="262"/>
      <c r="UQU24" s="262"/>
      <c r="UQV24" s="262"/>
      <c r="UQW24" s="262"/>
      <c r="UQX24" s="262"/>
      <c r="UQY24" s="262"/>
      <c r="UQZ24" s="262"/>
      <c r="URA24" s="262"/>
      <c r="URB24" s="262"/>
      <c r="URC24" s="262"/>
      <c r="URD24" s="262"/>
      <c r="URE24" s="262"/>
      <c r="URF24" s="262"/>
      <c r="URG24" s="262"/>
      <c r="URH24" s="262"/>
      <c r="URI24" s="262"/>
      <c r="URJ24" s="262"/>
      <c r="URK24" s="262"/>
      <c r="URL24" s="262"/>
      <c r="URM24" s="262"/>
      <c r="URN24" s="262"/>
      <c r="URO24" s="262"/>
      <c r="URP24" s="262"/>
      <c r="URQ24" s="262"/>
      <c r="URR24" s="262"/>
      <c r="URS24" s="262"/>
      <c r="URT24" s="262"/>
      <c r="URU24" s="262"/>
      <c r="URV24" s="262"/>
      <c r="URW24" s="262"/>
      <c r="URX24" s="262"/>
      <c r="URY24" s="262"/>
      <c r="URZ24" s="262"/>
      <c r="USA24" s="262"/>
      <c r="USB24" s="262"/>
      <c r="USC24" s="262"/>
      <c r="USD24" s="262"/>
      <c r="USE24" s="262"/>
      <c r="USF24" s="262"/>
      <c r="USG24" s="262"/>
      <c r="USH24" s="262"/>
      <c r="USI24" s="262"/>
      <c r="USJ24" s="262"/>
      <c r="USK24" s="262"/>
      <c r="USL24" s="262"/>
      <c r="USM24" s="262"/>
      <c r="USN24" s="262"/>
      <c r="USO24" s="262"/>
      <c r="USP24" s="262"/>
      <c r="USQ24" s="262"/>
      <c r="USR24" s="262"/>
      <c r="USS24" s="262"/>
      <c r="UST24" s="262"/>
      <c r="USU24" s="262"/>
      <c r="USV24" s="262"/>
      <c r="USW24" s="262"/>
      <c r="USX24" s="262"/>
      <c r="USY24" s="262"/>
      <c r="USZ24" s="262"/>
      <c r="UTA24" s="262"/>
      <c r="UTB24" s="262"/>
      <c r="UTC24" s="262"/>
      <c r="UTD24" s="262"/>
      <c r="UTE24" s="262"/>
      <c r="UTF24" s="262"/>
      <c r="UTG24" s="262"/>
      <c r="UTH24" s="262"/>
      <c r="UTI24" s="262"/>
      <c r="UTJ24" s="262"/>
      <c r="UTK24" s="262"/>
      <c r="UTL24" s="262"/>
      <c r="UTM24" s="262"/>
      <c r="UTN24" s="262"/>
      <c r="UTO24" s="262"/>
      <c r="UTP24" s="262"/>
      <c r="UTQ24" s="262"/>
      <c r="UTR24" s="262"/>
      <c r="UTS24" s="262"/>
      <c r="UTT24" s="262"/>
      <c r="UTU24" s="262"/>
      <c r="UTV24" s="262"/>
      <c r="UTW24" s="262"/>
      <c r="UTX24" s="262"/>
      <c r="UTY24" s="262"/>
      <c r="UTZ24" s="262"/>
      <c r="UUA24" s="262"/>
      <c r="UUB24" s="262"/>
      <c r="UUC24" s="262"/>
      <c r="UUD24" s="262"/>
      <c r="UUE24" s="262"/>
      <c r="UUF24" s="262"/>
      <c r="UUG24" s="262"/>
      <c r="UUH24" s="262"/>
      <c r="UUI24" s="262"/>
      <c r="UUJ24" s="262"/>
      <c r="UUK24" s="262"/>
      <c r="UUL24" s="262"/>
      <c r="UUM24" s="262"/>
      <c r="UUN24" s="262"/>
      <c r="UUO24" s="262"/>
      <c r="UUP24" s="262"/>
      <c r="UUQ24" s="262"/>
      <c r="UUR24" s="262"/>
      <c r="UUS24" s="262"/>
      <c r="UUT24" s="262"/>
      <c r="UUU24" s="262"/>
      <c r="UUV24" s="262"/>
      <c r="UUW24" s="262"/>
      <c r="UUX24" s="262"/>
      <c r="UUY24" s="262"/>
      <c r="UUZ24" s="262"/>
      <c r="UVA24" s="262"/>
      <c r="UVB24" s="262"/>
      <c r="UVC24" s="262"/>
      <c r="UVD24" s="262"/>
      <c r="UVE24" s="262"/>
      <c r="UVF24" s="262"/>
      <c r="UVG24" s="262"/>
      <c r="UVH24" s="262"/>
      <c r="UVI24" s="262"/>
      <c r="UVJ24" s="262"/>
      <c r="UVK24" s="262"/>
      <c r="UVL24" s="262"/>
      <c r="UVM24" s="262"/>
      <c r="UVN24" s="262"/>
      <c r="UVO24" s="262"/>
      <c r="UVP24" s="262"/>
      <c r="UVQ24" s="262"/>
      <c r="UVR24" s="262"/>
      <c r="UVS24" s="262"/>
      <c r="UVT24" s="262"/>
      <c r="UVU24" s="262"/>
      <c r="UVV24" s="262"/>
      <c r="UVW24" s="262"/>
      <c r="UVX24" s="262"/>
      <c r="UVY24" s="262"/>
      <c r="UVZ24" s="262"/>
      <c r="UWA24" s="262"/>
      <c r="UWB24" s="262"/>
      <c r="UWC24" s="262"/>
      <c r="UWD24" s="262"/>
      <c r="UWE24" s="262"/>
      <c r="UWF24" s="262"/>
      <c r="UWG24" s="262"/>
      <c r="UWH24" s="262"/>
      <c r="UWI24" s="262"/>
      <c r="UWJ24" s="262"/>
      <c r="UWK24" s="262"/>
      <c r="UWL24" s="262"/>
      <c r="UWM24" s="262"/>
      <c r="UWN24" s="262"/>
      <c r="UWO24" s="262"/>
      <c r="UWP24" s="262"/>
      <c r="UWQ24" s="262"/>
      <c r="UWR24" s="262"/>
      <c r="UWS24" s="262"/>
      <c r="UWT24" s="262"/>
      <c r="UWU24" s="262"/>
      <c r="UWV24" s="262"/>
      <c r="UWW24" s="262"/>
      <c r="UWX24" s="262"/>
      <c r="UWY24" s="262"/>
      <c r="UWZ24" s="262"/>
      <c r="UXA24" s="262"/>
      <c r="UXB24" s="262"/>
      <c r="UXC24" s="262"/>
      <c r="UXD24" s="262"/>
      <c r="UXE24" s="262"/>
      <c r="UXF24" s="262"/>
      <c r="UXG24" s="262"/>
      <c r="UXH24" s="262"/>
      <c r="UXI24" s="262"/>
      <c r="UXJ24" s="262"/>
      <c r="UXK24" s="262"/>
      <c r="UXL24" s="262"/>
      <c r="UXM24" s="262"/>
      <c r="UXN24" s="262"/>
      <c r="UXO24" s="262"/>
      <c r="UXP24" s="262"/>
      <c r="UXQ24" s="262"/>
      <c r="UXR24" s="262"/>
      <c r="UXS24" s="262"/>
      <c r="UXT24" s="262"/>
      <c r="UXU24" s="262"/>
      <c r="UXV24" s="262"/>
      <c r="UXW24" s="262"/>
      <c r="UXX24" s="262"/>
      <c r="UXY24" s="262"/>
      <c r="UXZ24" s="262"/>
      <c r="UYA24" s="262"/>
      <c r="UYB24" s="262"/>
      <c r="UYC24" s="262"/>
      <c r="UYD24" s="262"/>
      <c r="UYE24" s="262"/>
      <c r="UYF24" s="262"/>
      <c r="UYG24" s="262"/>
      <c r="UYH24" s="262"/>
      <c r="UYI24" s="262"/>
      <c r="UYJ24" s="262"/>
      <c r="UYK24" s="262"/>
      <c r="UYL24" s="262"/>
      <c r="UYM24" s="262"/>
      <c r="UYN24" s="262"/>
      <c r="UYO24" s="262"/>
      <c r="UYP24" s="262"/>
      <c r="UYQ24" s="262"/>
      <c r="UYR24" s="262"/>
      <c r="UYS24" s="262"/>
      <c r="UYT24" s="262"/>
      <c r="UYU24" s="262"/>
      <c r="UYV24" s="262"/>
      <c r="UYW24" s="262"/>
      <c r="UYX24" s="262"/>
      <c r="UYY24" s="262"/>
      <c r="UYZ24" s="262"/>
      <c r="UZA24" s="262"/>
      <c r="UZB24" s="262"/>
      <c r="UZC24" s="262"/>
      <c r="UZD24" s="262"/>
      <c r="UZE24" s="262"/>
      <c r="UZF24" s="262"/>
      <c r="UZG24" s="262"/>
      <c r="UZH24" s="262"/>
      <c r="UZI24" s="262"/>
      <c r="UZJ24" s="262"/>
      <c r="UZK24" s="262"/>
      <c r="UZL24" s="262"/>
      <c r="UZM24" s="262"/>
      <c r="UZN24" s="262"/>
      <c r="UZO24" s="262"/>
      <c r="UZP24" s="262"/>
      <c r="UZQ24" s="262"/>
      <c r="UZR24" s="262"/>
      <c r="UZS24" s="262"/>
      <c r="UZT24" s="262"/>
      <c r="UZU24" s="262"/>
      <c r="UZV24" s="262"/>
      <c r="UZW24" s="262"/>
      <c r="UZX24" s="262"/>
      <c r="UZY24" s="262"/>
      <c r="UZZ24" s="262"/>
      <c r="VAA24" s="262"/>
      <c r="VAB24" s="262"/>
      <c r="VAC24" s="262"/>
      <c r="VAD24" s="262"/>
      <c r="VAE24" s="262"/>
      <c r="VAF24" s="262"/>
      <c r="VAG24" s="262"/>
      <c r="VAH24" s="262"/>
      <c r="VAI24" s="262"/>
      <c r="VAJ24" s="262"/>
      <c r="VAK24" s="262"/>
      <c r="VAL24" s="262"/>
      <c r="VAM24" s="262"/>
      <c r="VAN24" s="262"/>
      <c r="VAO24" s="262"/>
      <c r="VAP24" s="262"/>
      <c r="VAQ24" s="262"/>
      <c r="VAR24" s="262"/>
      <c r="VAS24" s="262"/>
      <c r="VAT24" s="262"/>
      <c r="VAU24" s="262"/>
      <c r="VAV24" s="262"/>
      <c r="VAW24" s="262"/>
      <c r="VAX24" s="262"/>
      <c r="VAY24" s="262"/>
      <c r="VAZ24" s="262"/>
      <c r="VBA24" s="262"/>
      <c r="VBB24" s="262"/>
      <c r="VBC24" s="262"/>
      <c r="VBD24" s="262"/>
      <c r="VBE24" s="262"/>
      <c r="VBF24" s="262"/>
      <c r="VBG24" s="262"/>
      <c r="VBH24" s="262"/>
      <c r="VBI24" s="262"/>
      <c r="VBJ24" s="262"/>
      <c r="VBK24" s="262"/>
      <c r="VBL24" s="262"/>
      <c r="VBM24" s="262"/>
      <c r="VBN24" s="262"/>
      <c r="VBO24" s="262"/>
      <c r="VBP24" s="262"/>
      <c r="VBQ24" s="262"/>
      <c r="VBR24" s="262"/>
      <c r="VBS24" s="262"/>
      <c r="VBT24" s="262"/>
      <c r="VBU24" s="262"/>
      <c r="VBV24" s="262"/>
      <c r="VBW24" s="262"/>
      <c r="VBX24" s="262"/>
      <c r="VBY24" s="262"/>
      <c r="VBZ24" s="262"/>
      <c r="VCA24" s="262"/>
      <c r="VCB24" s="262"/>
      <c r="VCC24" s="262"/>
      <c r="VCD24" s="262"/>
      <c r="VCE24" s="262"/>
      <c r="VCF24" s="262"/>
      <c r="VCG24" s="262"/>
      <c r="VCH24" s="262"/>
      <c r="VCI24" s="262"/>
      <c r="VCJ24" s="262"/>
      <c r="VCK24" s="262"/>
      <c r="VCL24" s="262"/>
      <c r="VCM24" s="262"/>
      <c r="VCN24" s="262"/>
      <c r="VCO24" s="262"/>
      <c r="VCP24" s="262"/>
      <c r="VCQ24" s="262"/>
      <c r="VCR24" s="262"/>
      <c r="VCS24" s="262"/>
      <c r="VCT24" s="262"/>
      <c r="VCU24" s="262"/>
      <c r="VCV24" s="262"/>
      <c r="VCW24" s="262"/>
      <c r="VCX24" s="262"/>
      <c r="VCY24" s="262"/>
      <c r="VCZ24" s="262"/>
      <c r="VDA24" s="262"/>
      <c r="VDB24" s="262"/>
      <c r="VDC24" s="262"/>
      <c r="VDD24" s="262"/>
      <c r="VDE24" s="262"/>
      <c r="VDF24" s="262"/>
      <c r="VDG24" s="262"/>
      <c r="VDH24" s="262"/>
      <c r="VDI24" s="262"/>
      <c r="VDJ24" s="262"/>
      <c r="VDK24" s="262"/>
      <c r="VDL24" s="262"/>
      <c r="VDM24" s="262"/>
      <c r="VDN24" s="262"/>
      <c r="VDO24" s="262"/>
      <c r="VDP24" s="262"/>
      <c r="VDQ24" s="262"/>
      <c r="VDR24" s="262"/>
      <c r="VDS24" s="262"/>
      <c r="VDT24" s="262"/>
      <c r="VDU24" s="262"/>
      <c r="VDV24" s="262"/>
      <c r="VDW24" s="262"/>
      <c r="VDX24" s="262"/>
      <c r="VDY24" s="262"/>
      <c r="VDZ24" s="262"/>
      <c r="VEA24" s="262"/>
      <c r="VEB24" s="262"/>
      <c r="VEC24" s="262"/>
      <c r="VED24" s="262"/>
      <c r="VEE24" s="262"/>
      <c r="VEF24" s="262"/>
      <c r="VEG24" s="262"/>
      <c r="VEH24" s="262"/>
      <c r="VEI24" s="262"/>
      <c r="VEJ24" s="262"/>
      <c r="VEK24" s="262"/>
      <c r="VEL24" s="262"/>
      <c r="VEM24" s="262"/>
      <c r="VEN24" s="262"/>
      <c r="VEO24" s="262"/>
      <c r="VEP24" s="262"/>
      <c r="VEQ24" s="262"/>
      <c r="VER24" s="262"/>
      <c r="VES24" s="262"/>
      <c r="VET24" s="262"/>
      <c r="VEU24" s="262"/>
      <c r="VEV24" s="262"/>
      <c r="VEW24" s="262"/>
      <c r="VEX24" s="262"/>
      <c r="VEY24" s="262"/>
      <c r="VEZ24" s="262"/>
      <c r="VFA24" s="262"/>
      <c r="VFB24" s="262"/>
      <c r="VFC24" s="262"/>
      <c r="VFD24" s="262"/>
      <c r="VFE24" s="262"/>
      <c r="VFF24" s="262"/>
      <c r="VFG24" s="262"/>
      <c r="VFH24" s="262"/>
      <c r="VFI24" s="262"/>
      <c r="VFJ24" s="262"/>
      <c r="VFK24" s="262"/>
      <c r="VFL24" s="262"/>
      <c r="VFM24" s="262"/>
      <c r="VFN24" s="262"/>
      <c r="VFO24" s="262"/>
      <c r="VFP24" s="262"/>
      <c r="VFQ24" s="262"/>
      <c r="VFR24" s="262"/>
      <c r="VFS24" s="262"/>
      <c r="VFT24" s="262"/>
      <c r="VFU24" s="262"/>
      <c r="VFV24" s="262"/>
      <c r="VFW24" s="262"/>
      <c r="VFX24" s="262"/>
      <c r="VFY24" s="262"/>
      <c r="VFZ24" s="262"/>
      <c r="VGA24" s="262"/>
      <c r="VGB24" s="262"/>
      <c r="VGC24" s="262"/>
      <c r="VGD24" s="262"/>
      <c r="VGE24" s="262"/>
      <c r="VGF24" s="262"/>
      <c r="VGG24" s="262"/>
      <c r="VGH24" s="262"/>
      <c r="VGI24" s="262"/>
      <c r="VGJ24" s="262"/>
      <c r="VGK24" s="262"/>
      <c r="VGL24" s="262"/>
      <c r="VGM24" s="262"/>
      <c r="VGN24" s="262"/>
      <c r="VGO24" s="262"/>
      <c r="VGP24" s="262"/>
      <c r="VGQ24" s="262"/>
      <c r="VGR24" s="262"/>
      <c r="VGS24" s="262"/>
      <c r="VGT24" s="262"/>
      <c r="VGU24" s="262"/>
      <c r="VGV24" s="262"/>
      <c r="VGW24" s="262"/>
      <c r="VGX24" s="262"/>
      <c r="VGY24" s="262"/>
      <c r="VGZ24" s="262"/>
      <c r="VHA24" s="262"/>
      <c r="VHB24" s="262"/>
      <c r="VHC24" s="262"/>
      <c r="VHD24" s="262"/>
      <c r="VHE24" s="262"/>
      <c r="VHF24" s="262"/>
      <c r="VHG24" s="262"/>
      <c r="VHH24" s="262"/>
      <c r="VHI24" s="262"/>
      <c r="VHJ24" s="262"/>
      <c r="VHK24" s="262"/>
      <c r="VHL24" s="262"/>
      <c r="VHM24" s="262"/>
      <c r="VHN24" s="262"/>
      <c r="VHO24" s="262"/>
      <c r="VHP24" s="262"/>
      <c r="VHQ24" s="262"/>
      <c r="VHR24" s="262"/>
      <c r="VHS24" s="262"/>
      <c r="VHT24" s="262"/>
      <c r="VHU24" s="262"/>
      <c r="VHV24" s="262"/>
      <c r="VHW24" s="262"/>
      <c r="VHX24" s="262"/>
      <c r="VHY24" s="262"/>
      <c r="VHZ24" s="262"/>
      <c r="VIA24" s="262"/>
      <c r="VIB24" s="262"/>
      <c r="VIC24" s="262"/>
      <c r="VID24" s="262"/>
      <c r="VIE24" s="262"/>
      <c r="VIF24" s="262"/>
      <c r="VIG24" s="262"/>
      <c r="VIH24" s="262"/>
      <c r="VII24" s="262"/>
      <c r="VIJ24" s="262"/>
      <c r="VIK24" s="262"/>
      <c r="VIL24" s="262"/>
      <c r="VIM24" s="262"/>
      <c r="VIN24" s="262"/>
      <c r="VIO24" s="262"/>
      <c r="VIP24" s="262"/>
      <c r="VIQ24" s="262"/>
      <c r="VIR24" s="262"/>
      <c r="VIS24" s="262"/>
      <c r="VIT24" s="262"/>
      <c r="VIU24" s="262"/>
      <c r="VIV24" s="262"/>
      <c r="VIW24" s="262"/>
      <c r="VIX24" s="262"/>
      <c r="VIY24" s="262"/>
      <c r="VIZ24" s="262"/>
      <c r="VJA24" s="262"/>
      <c r="VJB24" s="262"/>
      <c r="VJC24" s="262"/>
      <c r="VJD24" s="262"/>
      <c r="VJE24" s="262"/>
      <c r="VJF24" s="262"/>
      <c r="VJG24" s="262"/>
      <c r="VJH24" s="262"/>
      <c r="VJI24" s="262"/>
      <c r="VJJ24" s="262"/>
      <c r="VJK24" s="262"/>
      <c r="VJL24" s="262"/>
      <c r="VJM24" s="262"/>
      <c r="VJN24" s="262"/>
      <c r="VJO24" s="262"/>
      <c r="VJP24" s="262"/>
      <c r="VJQ24" s="262"/>
      <c r="VJR24" s="262"/>
      <c r="VJS24" s="262"/>
      <c r="VJT24" s="262"/>
      <c r="VJU24" s="262"/>
      <c r="VJV24" s="262"/>
      <c r="VJW24" s="262"/>
      <c r="VJX24" s="262"/>
      <c r="VJY24" s="262"/>
      <c r="VJZ24" s="262"/>
      <c r="VKA24" s="262"/>
      <c r="VKB24" s="262"/>
      <c r="VKC24" s="262"/>
      <c r="VKD24" s="262"/>
      <c r="VKE24" s="262"/>
      <c r="VKF24" s="262"/>
      <c r="VKG24" s="262"/>
      <c r="VKH24" s="262"/>
      <c r="VKI24" s="262"/>
      <c r="VKJ24" s="262"/>
      <c r="VKK24" s="262"/>
      <c r="VKL24" s="262"/>
      <c r="VKM24" s="262"/>
      <c r="VKN24" s="262"/>
      <c r="VKO24" s="262"/>
      <c r="VKP24" s="262"/>
      <c r="VKQ24" s="262"/>
      <c r="VKR24" s="262"/>
      <c r="VKS24" s="262"/>
      <c r="VKT24" s="262"/>
      <c r="VKU24" s="262"/>
      <c r="VKV24" s="262"/>
      <c r="VKW24" s="262"/>
      <c r="VKX24" s="262"/>
      <c r="VKY24" s="262"/>
      <c r="VKZ24" s="262"/>
      <c r="VLA24" s="262"/>
      <c r="VLB24" s="262"/>
      <c r="VLC24" s="262"/>
      <c r="VLD24" s="262"/>
      <c r="VLE24" s="262"/>
      <c r="VLF24" s="262"/>
      <c r="VLG24" s="262"/>
      <c r="VLH24" s="262"/>
      <c r="VLI24" s="262"/>
      <c r="VLJ24" s="262"/>
      <c r="VLK24" s="262"/>
      <c r="VLL24" s="262"/>
      <c r="VLM24" s="262"/>
      <c r="VLN24" s="262"/>
      <c r="VLO24" s="262"/>
      <c r="VLP24" s="262"/>
      <c r="VLQ24" s="262"/>
      <c r="VLR24" s="262"/>
      <c r="VLS24" s="262"/>
      <c r="VLT24" s="262"/>
      <c r="VLU24" s="262"/>
      <c r="VLV24" s="262"/>
      <c r="VLW24" s="262"/>
      <c r="VLX24" s="262"/>
      <c r="VLY24" s="262"/>
      <c r="VLZ24" s="262"/>
      <c r="VMA24" s="262"/>
      <c r="VMB24" s="262"/>
      <c r="VMC24" s="262"/>
      <c r="VMD24" s="262"/>
      <c r="VME24" s="262"/>
      <c r="VMF24" s="262"/>
      <c r="VMG24" s="262"/>
      <c r="VMH24" s="262"/>
      <c r="VMI24" s="262"/>
      <c r="VMJ24" s="262"/>
      <c r="VMK24" s="262"/>
      <c r="VML24" s="262"/>
      <c r="VMM24" s="262"/>
      <c r="VMN24" s="262"/>
      <c r="VMO24" s="262"/>
      <c r="VMP24" s="262"/>
      <c r="VMQ24" s="262"/>
      <c r="VMR24" s="262"/>
      <c r="VMS24" s="262"/>
      <c r="VMT24" s="262"/>
      <c r="VMU24" s="262"/>
      <c r="VMV24" s="262"/>
      <c r="VMW24" s="262"/>
      <c r="VMX24" s="262"/>
      <c r="VMY24" s="262"/>
      <c r="VMZ24" s="262"/>
      <c r="VNA24" s="262"/>
      <c r="VNB24" s="262"/>
      <c r="VNC24" s="262"/>
      <c r="VND24" s="262"/>
      <c r="VNE24" s="262"/>
      <c r="VNF24" s="262"/>
      <c r="VNG24" s="262"/>
      <c r="VNH24" s="262"/>
      <c r="VNI24" s="262"/>
      <c r="VNJ24" s="262"/>
      <c r="VNK24" s="262"/>
      <c r="VNL24" s="262"/>
      <c r="VNM24" s="262"/>
      <c r="VNN24" s="262"/>
      <c r="VNO24" s="262"/>
      <c r="VNP24" s="262"/>
      <c r="VNQ24" s="262"/>
      <c r="VNR24" s="262"/>
      <c r="VNS24" s="262"/>
      <c r="VNT24" s="262"/>
      <c r="VNU24" s="262"/>
      <c r="VNV24" s="262"/>
      <c r="VNW24" s="262"/>
      <c r="VNX24" s="262"/>
      <c r="VNY24" s="262"/>
      <c r="VNZ24" s="262"/>
      <c r="VOA24" s="262"/>
      <c r="VOB24" s="262"/>
      <c r="VOC24" s="262"/>
      <c r="VOD24" s="262"/>
      <c r="VOE24" s="262"/>
      <c r="VOF24" s="262"/>
      <c r="VOG24" s="262"/>
      <c r="VOH24" s="262"/>
      <c r="VOI24" s="262"/>
      <c r="VOJ24" s="262"/>
      <c r="VOK24" s="262"/>
      <c r="VOL24" s="262"/>
      <c r="VOM24" s="262"/>
      <c r="VON24" s="262"/>
      <c r="VOO24" s="262"/>
      <c r="VOP24" s="262"/>
      <c r="VOQ24" s="262"/>
      <c r="VOR24" s="262"/>
      <c r="VOS24" s="262"/>
      <c r="VOT24" s="262"/>
      <c r="VOU24" s="262"/>
      <c r="VOV24" s="262"/>
      <c r="VOW24" s="262"/>
      <c r="VOX24" s="262"/>
      <c r="VOY24" s="262"/>
      <c r="VOZ24" s="262"/>
      <c r="VPA24" s="262"/>
      <c r="VPB24" s="262"/>
      <c r="VPC24" s="262"/>
      <c r="VPD24" s="262"/>
      <c r="VPE24" s="262"/>
      <c r="VPF24" s="262"/>
      <c r="VPG24" s="262"/>
      <c r="VPH24" s="262"/>
      <c r="VPI24" s="262"/>
      <c r="VPJ24" s="262"/>
      <c r="VPK24" s="262"/>
      <c r="VPL24" s="262"/>
      <c r="VPM24" s="262"/>
      <c r="VPN24" s="262"/>
      <c r="VPO24" s="262"/>
      <c r="VPP24" s="262"/>
      <c r="VPQ24" s="262"/>
      <c r="VPR24" s="262"/>
      <c r="VPS24" s="262"/>
      <c r="VPT24" s="262"/>
      <c r="VPU24" s="262"/>
      <c r="VPV24" s="262"/>
      <c r="VPW24" s="262"/>
      <c r="VPX24" s="262"/>
      <c r="VPY24" s="262"/>
      <c r="VPZ24" s="262"/>
      <c r="VQA24" s="262"/>
      <c r="VQB24" s="262"/>
      <c r="VQC24" s="262"/>
      <c r="VQD24" s="262"/>
      <c r="VQE24" s="262"/>
      <c r="VQF24" s="262"/>
      <c r="VQG24" s="262"/>
      <c r="VQH24" s="262"/>
      <c r="VQI24" s="262"/>
      <c r="VQJ24" s="262"/>
      <c r="VQK24" s="262"/>
      <c r="VQL24" s="262"/>
      <c r="VQM24" s="262"/>
      <c r="VQN24" s="262"/>
      <c r="VQO24" s="262"/>
      <c r="VQP24" s="262"/>
      <c r="VQQ24" s="262"/>
      <c r="VQR24" s="262"/>
      <c r="VQS24" s="262"/>
      <c r="VQT24" s="262"/>
      <c r="VQU24" s="262"/>
      <c r="VQV24" s="262"/>
      <c r="VQW24" s="262"/>
      <c r="VQX24" s="262"/>
      <c r="VQY24" s="262"/>
      <c r="VQZ24" s="262"/>
      <c r="VRA24" s="262"/>
      <c r="VRB24" s="262"/>
      <c r="VRC24" s="262"/>
      <c r="VRD24" s="262"/>
      <c r="VRE24" s="262"/>
      <c r="VRF24" s="262"/>
      <c r="VRG24" s="262"/>
      <c r="VRH24" s="262"/>
      <c r="VRI24" s="262"/>
      <c r="VRJ24" s="262"/>
      <c r="VRK24" s="262"/>
      <c r="VRL24" s="262"/>
      <c r="VRM24" s="262"/>
      <c r="VRN24" s="262"/>
      <c r="VRO24" s="262"/>
      <c r="VRP24" s="262"/>
      <c r="VRQ24" s="262"/>
      <c r="VRR24" s="262"/>
      <c r="VRS24" s="262"/>
      <c r="VRT24" s="262"/>
      <c r="VRU24" s="262"/>
      <c r="VRV24" s="262"/>
      <c r="VRW24" s="262"/>
      <c r="VRX24" s="262"/>
      <c r="VRY24" s="262"/>
      <c r="VRZ24" s="262"/>
      <c r="VSA24" s="262"/>
      <c r="VSB24" s="262"/>
      <c r="VSC24" s="262"/>
      <c r="VSD24" s="262"/>
      <c r="VSE24" s="262"/>
      <c r="VSF24" s="262"/>
      <c r="VSG24" s="262"/>
      <c r="VSH24" s="262"/>
      <c r="VSI24" s="262"/>
      <c r="VSJ24" s="262"/>
      <c r="VSK24" s="262"/>
      <c r="VSL24" s="262"/>
      <c r="VSM24" s="262"/>
      <c r="VSN24" s="262"/>
      <c r="VSO24" s="262"/>
      <c r="VSP24" s="262"/>
      <c r="VSQ24" s="262"/>
      <c r="VSR24" s="262"/>
      <c r="VSS24" s="262"/>
      <c r="VST24" s="262"/>
      <c r="VSU24" s="262"/>
      <c r="VSV24" s="262"/>
      <c r="VSW24" s="262"/>
      <c r="VSX24" s="262"/>
      <c r="VSY24" s="262"/>
      <c r="VSZ24" s="262"/>
      <c r="VTA24" s="262"/>
      <c r="VTB24" s="262"/>
      <c r="VTC24" s="262"/>
      <c r="VTD24" s="262"/>
      <c r="VTE24" s="262"/>
      <c r="VTF24" s="262"/>
      <c r="VTG24" s="262"/>
      <c r="VTH24" s="262"/>
      <c r="VTI24" s="262"/>
      <c r="VTJ24" s="262"/>
      <c r="VTK24" s="262"/>
      <c r="VTL24" s="262"/>
      <c r="VTM24" s="262"/>
      <c r="VTN24" s="262"/>
      <c r="VTO24" s="262"/>
      <c r="VTP24" s="262"/>
      <c r="VTQ24" s="262"/>
      <c r="VTR24" s="262"/>
      <c r="VTS24" s="262"/>
      <c r="VTT24" s="262"/>
      <c r="VTU24" s="262"/>
      <c r="VTV24" s="262"/>
      <c r="VTW24" s="262"/>
      <c r="VTX24" s="262"/>
      <c r="VTY24" s="262"/>
      <c r="VTZ24" s="262"/>
      <c r="VUA24" s="262"/>
      <c r="VUB24" s="262"/>
      <c r="VUC24" s="262"/>
      <c r="VUD24" s="262"/>
      <c r="VUE24" s="262"/>
      <c r="VUF24" s="262"/>
      <c r="VUG24" s="262"/>
      <c r="VUH24" s="262"/>
      <c r="VUI24" s="262"/>
      <c r="VUJ24" s="262"/>
      <c r="VUK24" s="262"/>
      <c r="VUL24" s="262"/>
      <c r="VUM24" s="262"/>
      <c r="VUN24" s="262"/>
      <c r="VUO24" s="262"/>
      <c r="VUP24" s="262"/>
      <c r="VUQ24" s="262"/>
      <c r="VUR24" s="262"/>
      <c r="VUS24" s="262"/>
      <c r="VUT24" s="262"/>
      <c r="VUU24" s="262"/>
      <c r="VUV24" s="262"/>
      <c r="VUW24" s="262"/>
      <c r="VUX24" s="262"/>
      <c r="VUY24" s="262"/>
      <c r="VUZ24" s="262"/>
      <c r="VVA24" s="262"/>
      <c r="VVB24" s="262"/>
      <c r="VVC24" s="262"/>
      <c r="VVD24" s="262"/>
      <c r="VVE24" s="262"/>
      <c r="VVF24" s="262"/>
      <c r="VVG24" s="262"/>
      <c r="VVH24" s="262"/>
      <c r="VVI24" s="262"/>
      <c r="VVJ24" s="262"/>
      <c r="VVK24" s="262"/>
      <c r="VVL24" s="262"/>
      <c r="VVM24" s="262"/>
      <c r="VVN24" s="262"/>
      <c r="VVO24" s="262"/>
      <c r="VVP24" s="262"/>
      <c r="VVQ24" s="262"/>
      <c r="VVR24" s="262"/>
      <c r="VVS24" s="262"/>
      <c r="VVT24" s="262"/>
      <c r="VVU24" s="262"/>
      <c r="VVV24" s="262"/>
      <c r="VVW24" s="262"/>
      <c r="VVX24" s="262"/>
      <c r="VVY24" s="262"/>
      <c r="VVZ24" s="262"/>
      <c r="VWA24" s="262"/>
      <c r="VWB24" s="262"/>
      <c r="VWC24" s="262"/>
      <c r="VWD24" s="262"/>
      <c r="VWE24" s="262"/>
      <c r="VWF24" s="262"/>
      <c r="VWG24" s="262"/>
      <c r="VWH24" s="262"/>
      <c r="VWI24" s="262"/>
      <c r="VWJ24" s="262"/>
      <c r="VWK24" s="262"/>
      <c r="VWL24" s="262"/>
      <c r="VWM24" s="262"/>
      <c r="VWN24" s="262"/>
      <c r="VWO24" s="262"/>
      <c r="VWP24" s="262"/>
      <c r="VWQ24" s="262"/>
      <c r="VWR24" s="262"/>
      <c r="VWS24" s="262"/>
      <c r="VWT24" s="262"/>
      <c r="VWU24" s="262"/>
      <c r="VWV24" s="262"/>
      <c r="VWW24" s="262"/>
      <c r="VWX24" s="262"/>
      <c r="VWY24" s="262"/>
      <c r="VWZ24" s="262"/>
      <c r="VXA24" s="262"/>
      <c r="VXB24" s="262"/>
      <c r="VXC24" s="262"/>
      <c r="VXD24" s="262"/>
      <c r="VXE24" s="262"/>
      <c r="VXF24" s="262"/>
      <c r="VXG24" s="262"/>
      <c r="VXH24" s="262"/>
      <c r="VXI24" s="262"/>
      <c r="VXJ24" s="262"/>
      <c r="VXK24" s="262"/>
      <c r="VXL24" s="262"/>
      <c r="VXM24" s="262"/>
      <c r="VXN24" s="262"/>
      <c r="VXO24" s="262"/>
      <c r="VXP24" s="262"/>
      <c r="VXQ24" s="262"/>
      <c r="VXR24" s="262"/>
      <c r="VXS24" s="262"/>
      <c r="VXT24" s="262"/>
      <c r="VXU24" s="262"/>
      <c r="VXV24" s="262"/>
      <c r="VXW24" s="262"/>
      <c r="VXX24" s="262"/>
      <c r="VXY24" s="262"/>
      <c r="VXZ24" s="262"/>
      <c r="VYA24" s="262"/>
      <c r="VYB24" s="262"/>
      <c r="VYC24" s="262"/>
      <c r="VYD24" s="262"/>
      <c r="VYE24" s="262"/>
      <c r="VYF24" s="262"/>
      <c r="VYG24" s="262"/>
      <c r="VYH24" s="262"/>
      <c r="VYI24" s="262"/>
      <c r="VYJ24" s="262"/>
      <c r="VYK24" s="262"/>
      <c r="VYL24" s="262"/>
      <c r="VYM24" s="262"/>
      <c r="VYN24" s="262"/>
      <c r="VYO24" s="262"/>
      <c r="VYP24" s="262"/>
      <c r="VYQ24" s="262"/>
      <c r="VYR24" s="262"/>
      <c r="VYS24" s="262"/>
      <c r="VYT24" s="262"/>
      <c r="VYU24" s="262"/>
      <c r="VYV24" s="262"/>
      <c r="VYW24" s="262"/>
      <c r="VYX24" s="262"/>
      <c r="VYY24" s="262"/>
      <c r="VYZ24" s="262"/>
      <c r="VZA24" s="262"/>
      <c r="VZB24" s="262"/>
      <c r="VZC24" s="262"/>
      <c r="VZD24" s="262"/>
      <c r="VZE24" s="262"/>
      <c r="VZF24" s="262"/>
      <c r="VZG24" s="262"/>
      <c r="VZH24" s="262"/>
      <c r="VZI24" s="262"/>
      <c r="VZJ24" s="262"/>
      <c r="VZK24" s="262"/>
      <c r="VZL24" s="262"/>
      <c r="VZM24" s="262"/>
      <c r="VZN24" s="262"/>
      <c r="VZO24" s="262"/>
      <c r="VZP24" s="262"/>
      <c r="VZQ24" s="262"/>
      <c r="VZR24" s="262"/>
      <c r="VZS24" s="262"/>
      <c r="VZT24" s="262"/>
      <c r="VZU24" s="262"/>
      <c r="VZV24" s="262"/>
      <c r="VZW24" s="262"/>
      <c r="VZX24" s="262"/>
      <c r="VZY24" s="262"/>
      <c r="VZZ24" s="262"/>
      <c r="WAA24" s="262"/>
      <c r="WAB24" s="262"/>
      <c r="WAC24" s="262"/>
      <c r="WAD24" s="262"/>
      <c r="WAE24" s="262"/>
      <c r="WAF24" s="262"/>
      <c r="WAG24" s="262"/>
      <c r="WAH24" s="262"/>
      <c r="WAI24" s="262"/>
      <c r="WAJ24" s="262"/>
      <c r="WAK24" s="262"/>
      <c r="WAL24" s="262"/>
      <c r="WAM24" s="262"/>
      <c r="WAN24" s="262"/>
      <c r="WAO24" s="262"/>
      <c r="WAP24" s="262"/>
      <c r="WAQ24" s="262"/>
      <c r="WAR24" s="262"/>
      <c r="WAS24" s="262"/>
      <c r="WAT24" s="262"/>
      <c r="WAU24" s="262"/>
      <c r="WAV24" s="262"/>
      <c r="WAW24" s="262"/>
      <c r="WAX24" s="262"/>
      <c r="WAY24" s="262"/>
      <c r="WAZ24" s="262"/>
      <c r="WBA24" s="262"/>
      <c r="WBB24" s="262"/>
      <c r="WBC24" s="262"/>
      <c r="WBD24" s="262"/>
      <c r="WBE24" s="262"/>
      <c r="WBF24" s="262"/>
      <c r="WBG24" s="262"/>
      <c r="WBH24" s="262"/>
      <c r="WBI24" s="262"/>
      <c r="WBJ24" s="262"/>
      <c r="WBK24" s="262"/>
      <c r="WBL24" s="262"/>
      <c r="WBM24" s="262"/>
      <c r="WBN24" s="262"/>
      <c r="WBO24" s="262"/>
      <c r="WBP24" s="262"/>
      <c r="WBQ24" s="262"/>
      <c r="WBR24" s="262"/>
      <c r="WBS24" s="262"/>
      <c r="WBT24" s="262"/>
      <c r="WBU24" s="262"/>
      <c r="WBV24" s="262"/>
      <c r="WBW24" s="262"/>
      <c r="WBX24" s="262"/>
      <c r="WBY24" s="262"/>
      <c r="WBZ24" s="262"/>
      <c r="WCA24" s="262"/>
      <c r="WCB24" s="262"/>
      <c r="WCC24" s="262"/>
      <c r="WCD24" s="262"/>
      <c r="WCE24" s="262"/>
      <c r="WCF24" s="262"/>
      <c r="WCG24" s="262"/>
      <c r="WCH24" s="262"/>
      <c r="WCI24" s="262"/>
      <c r="WCJ24" s="262"/>
      <c r="WCK24" s="262"/>
      <c r="WCL24" s="262"/>
      <c r="WCM24" s="262"/>
      <c r="WCN24" s="262"/>
      <c r="WCO24" s="262"/>
      <c r="WCP24" s="262"/>
      <c r="WCQ24" s="262"/>
      <c r="WCR24" s="262"/>
      <c r="WCS24" s="262"/>
      <c r="WCT24" s="262"/>
      <c r="WCU24" s="262"/>
      <c r="WCV24" s="262"/>
      <c r="WCW24" s="262"/>
      <c r="WCX24" s="262"/>
      <c r="WCY24" s="262"/>
      <c r="WCZ24" s="262"/>
      <c r="WDA24" s="262"/>
      <c r="WDB24" s="262"/>
      <c r="WDC24" s="262"/>
      <c r="WDD24" s="262"/>
      <c r="WDE24" s="262"/>
      <c r="WDF24" s="262"/>
      <c r="WDG24" s="262"/>
      <c r="WDH24" s="262"/>
      <c r="WDI24" s="262"/>
      <c r="WDJ24" s="262"/>
      <c r="WDK24" s="262"/>
      <c r="WDL24" s="262"/>
      <c r="WDM24" s="262"/>
      <c r="WDN24" s="262"/>
      <c r="WDO24" s="262"/>
      <c r="WDP24" s="262"/>
      <c r="WDQ24" s="262"/>
      <c r="WDR24" s="262"/>
      <c r="WDS24" s="262"/>
      <c r="WDT24" s="262"/>
      <c r="WDU24" s="262"/>
      <c r="WDV24" s="262"/>
      <c r="WDW24" s="262"/>
      <c r="WDX24" s="262"/>
      <c r="WDY24" s="262"/>
      <c r="WDZ24" s="262"/>
      <c r="WEA24" s="262"/>
      <c r="WEB24" s="262"/>
      <c r="WEC24" s="262"/>
      <c r="WED24" s="262"/>
      <c r="WEE24" s="262"/>
      <c r="WEF24" s="262"/>
      <c r="WEG24" s="262"/>
      <c r="WEH24" s="262"/>
      <c r="WEI24" s="262"/>
      <c r="WEJ24" s="262"/>
      <c r="WEK24" s="262"/>
      <c r="WEL24" s="262"/>
      <c r="WEM24" s="262"/>
      <c r="WEN24" s="262"/>
      <c r="WEO24" s="262"/>
      <c r="WEP24" s="262"/>
      <c r="WEQ24" s="262"/>
      <c r="WER24" s="262"/>
      <c r="WES24" s="262"/>
      <c r="WET24" s="262"/>
      <c r="WEU24" s="262"/>
      <c r="WEV24" s="262"/>
      <c r="WEW24" s="262"/>
      <c r="WEX24" s="262"/>
      <c r="WEY24" s="262"/>
      <c r="WEZ24" s="262"/>
      <c r="WFA24" s="262"/>
      <c r="WFB24" s="262"/>
      <c r="WFC24" s="262"/>
      <c r="WFD24" s="262"/>
      <c r="WFE24" s="262"/>
      <c r="WFF24" s="262"/>
      <c r="WFG24" s="262"/>
      <c r="WFH24" s="262"/>
      <c r="WFI24" s="262"/>
      <c r="WFJ24" s="262"/>
      <c r="WFK24" s="262"/>
      <c r="WFL24" s="262"/>
      <c r="WFM24" s="262"/>
      <c r="WFN24" s="262"/>
      <c r="WFO24" s="262"/>
      <c r="WFP24" s="262"/>
      <c r="WFQ24" s="262"/>
      <c r="WFR24" s="262"/>
      <c r="WFS24" s="262"/>
      <c r="WFT24" s="262"/>
      <c r="WFU24" s="262"/>
      <c r="WFV24" s="262"/>
      <c r="WFW24" s="262"/>
      <c r="WFX24" s="262"/>
      <c r="WFY24" s="262"/>
      <c r="WFZ24" s="262"/>
      <c r="WGA24" s="262"/>
      <c r="WGB24" s="262"/>
      <c r="WGC24" s="262"/>
      <c r="WGD24" s="262"/>
      <c r="WGE24" s="262"/>
      <c r="WGF24" s="262"/>
      <c r="WGG24" s="262"/>
      <c r="WGH24" s="262"/>
      <c r="WGI24" s="262"/>
      <c r="WGJ24" s="262"/>
      <c r="WGK24" s="262"/>
      <c r="WGL24" s="262"/>
      <c r="WGM24" s="262"/>
      <c r="WGN24" s="262"/>
      <c r="WGO24" s="262"/>
      <c r="WGP24" s="262"/>
      <c r="WGQ24" s="262"/>
      <c r="WGR24" s="262"/>
      <c r="WGS24" s="262"/>
      <c r="WGT24" s="262"/>
      <c r="WGU24" s="262"/>
      <c r="WGV24" s="262"/>
      <c r="WGW24" s="262"/>
      <c r="WGX24" s="262"/>
      <c r="WGY24" s="262"/>
      <c r="WGZ24" s="262"/>
      <c r="WHA24" s="262"/>
      <c r="WHB24" s="262"/>
      <c r="WHC24" s="262"/>
      <c r="WHD24" s="262"/>
      <c r="WHE24" s="262"/>
      <c r="WHF24" s="262"/>
      <c r="WHG24" s="262"/>
      <c r="WHH24" s="262"/>
      <c r="WHI24" s="262"/>
      <c r="WHJ24" s="262"/>
      <c r="WHK24" s="262"/>
      <c r="WHL24" s="262"/>
      <c r="WHM24" s="262"/>
      <c r="WHN24" s="262"/>
      <c r="WHO24" s="262"/>
      <c r="WHP24" s="262"/>
      <c r="WHQ24" s="262"/>
      <c r="WHR24" s="262"/>
      <c r="WHS24" s="262"/>
      <c r="WHT24" s="262"/>
      <c r="WHU24" s="262"/>
      <c r="WHV24" s="262"/>
      <c r="WHW24" s="262"/>
      <c r="WHX24" s="262"/>
      <c r="WHY24" s="262"/>
      <c r="WHZ24" s="262"/>
      <c r="WIA24" s="262"/>
      <c r="WIB24" s="262"/>
      <c r="WIC24" s="262"/>
      <c r="WID24" s="262"/>
      <c r="WIE24" s="262"/>
      <c r="WIF24" s="262"/>
      <c r="WIG24" s="262"/>
      <c r="WIH24" s="262"/>
      <c r="WII24" s="262"/>
      <c r="WIJ24" s="262"/>
      <c r="WIK24" s="262"/>
      <c r="WIL24" s="262"/>
      <c r="WIM24" s="262"/>
      <c r="WIN24" s="262"/>
      <c r="WIO24" s="262"/>
      <c r="WIP24" s="262"/>
      <c r="WIQ24" s="262"/>
      <c r="WIR24" s="262"/>
      <c r="WIS24" s="262"/>
      <c r="WIT24" s="262"/>
      <c r="WIU24" s="262"/>
      <c r="WIV24" s="262"/>
      <c r="WIW24" s="262"/>
      <c r="WIX24" s="262"/>
      <c r="WIY24" s="262"/>
      <c r="WIZ24" s="262"/>
      <c r="WJA24" s="262"/>
      <c r="WJB24" s="262"/>
      <c r="WJC24" s="262"/>
      <c r="WJD24" s="262"/>
      <c r="WJE24" s="262"/>
      <c r="WJF24" s="262"/>
      <c r="WJG24" s="262"/>
      <c r="WJH24" s="262"/>
      <c r="WJI24" s="262"/>
      <c r="WJJ24" s="262"/>
      <c r="WJK24" s="262"/>
      <c r="WJL24" s="262"/>
      <c r="WJM24" s="262"/>
      <c r="WJN24" s="262"/>
      <c r="WJO24" s="262"/>
      <c r="WJP24" s="262"/>
      <c r="WJQ24" s="262"/>
      <c r="WJR24" s="262"/>
      <c r="WJS24" s="262"/>
      <c r="WJT24" s="262"/>
      <c r="WJU24" s="262"/>
      <c r="WJV24" s="262"/>
      <c r="WJW24" s="262"/>
      <c r="WJX24" s="262"/>
      <c r="WJY24" s="262"/>
      <c r="WJZ24" s="262"/>
      <c r="WKA24" s="262"/>
      <c r="WKB24" s="262"/>
      <c r="WKC24" s="262"/>
      <c r="WKD24" s="262"/>
      <c r="WKE24" s="262"/>
      <c r="WKF24" s="262"/>
      <c r="WKG24" s="262"/>
      <c r="WKH24" s="262"/>
      <c r="WKI24" s="262"/>
      <c r="WKJ24" s="262"/>
      <c r="WKK24" s="262"/>
      <c r="WKL24" s="262"/>
      <c r="WKM24" s="262"/>
      <c r="WKN24" s="262"/>
      <c r="WKO24" s="262"/>
      <c r="WKP24" s="262"/>
      <c r="WKQ24" s="262"/>
      <c r="WKR24" s="262"/>
      <c r="WKS24" s="262"/>
      <c r="WKT24" s="262"/>
      <c r="WKU24" s="262"/>
      <c r="WKV24" s="262"/>
      <c r="WKW24" s="262"/>
      <c r="WKX24" s="262"/>
      <c r="WKY24" s="262"/>
      <c r="WKZ24" s="262"/>
      <c r="WLA24" s="262"/>
      <c r="WLB24" s="262"/>
      <c r="WLC24" s="262"/>
      <c r="WLD24" s="262"/>
      <c r="WLE24" s="262"/>
      <c r="WLF24" s="262"/>
      <c r="WLG24" s="262"/>
      <c r="WLH24" s="262"/>
      <c r="WLI24" s="262"/>
      <c r="WLJ24" s="262"/>
      <c r="WLK24" s="262"/>
      <c r="WLL24" s="262"/>
      <c r="WLM24" s="262"/>
      <c r="WLN24" s="262"/>
      <c r="WLO24" s="262"/>
      <c r="WLP24" s="262"/>
      <c r="WLQ24" s="262"/>
      <c r="WLR24" s="262"/>
      <c r="WLS24" s="262"/>
      <c r="WLT24" s="262"/>
      <c r="WLU24" s="262"/>
      <c r="WLV24" s="262"/>
      <c r="WLW24" s="262"/>
      <c r="WLX24" s="262"/>
      <c r="WLY24" s="262"/>
      <c r="WLZ24" s="262"/>
      <c r="WMA24" s="262"/>
      <c r="WMB24" s="262"/>
      <c r="WMC24" s="262"/>
      <c r="WMD24" s="262"/>
      <c r="WME24" s="262"/>
      <c r="WMF24" s="262"/>
      <c r="WMG24" s="262"/>
      <c r="WMH24" s="262"/>
      <c r="WMI24" s="262"/>
      <c r="WMJ24" s="262"/>
      <c r="WMK24" s="262"/>
      <c r="WML24" s="262"/>
      <c r="WMM24" s="262"/>
      <c r="WMN24" s="262"/>
      <c r="WMO24" s="262"/>
      <c r="WMP24" s="262"/>
      <c r="WMQ24" s="262"/>
      <c r="WMR24" s="262"/>
      <c r="WMS24" s="262"/>
      <c r="WMT24" s="262"/>
      <c r="WMU24" s="262"/>
      <c r="WMV24" s="262"/>
      <c r="WMW24" s="262"/>
      <c r="WMX24" s="262"/>
      <c r="WMY24" s="262"/>
      <c r="WMZ24" s="262"/>
      <c r="WNA24" s="262"/>
      <c r="WNB24" s="262"/>
      <c r="WNC24" s="262"/>
      <c r="WND24" s="262"/>
      <c r="WNE24" s="262"/>
      <c r="WNF24" s="262"/>
      <c r="WNG24" s="262"/>
      <c r="WNH24" s="262"/>
      <c r="WNI24" s="262"/>
      <c r="WNJ24" s="262"/>
      <c r="WNK24" s="262"/>
      <c r="WNL24" s="262"/>
      <c r="WNM24" s="262"/>
      <c r="WNN24" s="262"/>
      <c r="WNO24" s="262"/>
      <c r="WNP24" s="262"/>
      <c r="WNQ24" s="262"/>
      <c r="WNR24" s="262"/>
      <c r="WNS24" s="262"/>
      <c r="WNT24" s="262"/>
      <c r="WNU24" s="262"/>
      <c r="WNV24" s="262"/>
      <c r="WNW24" s="262"/>
      <c r="WNX24" s="262"/>
      <c r="WNY24" s="262"/>
      <c r="WNZ24" s="262"/>
      <c r="WOA24" s="262"/>
      <c r="WOB24" s="262"/>
      <c r="WOC24" s="262"/>
      <c r="WOD24" s="262"/>
      <c r="WOE24" s="262"/>
      <c r="WOF24" s="262"/>
      <c r="WOG24" s="262"/>
      <c r="WOH24" s="262"/>
      <c r="WOI24" s="262"/>
      <c r="WOJ24" s="262"/>
      <c r="WOK24" s="262"/>
      <c r="WOL24" s="262"/>
      <c r="WOM24" s="262"/>
      <c r="WON24" s="262"/>
      <c r="WOO24" s="262"/>
      <c r="WOP24" s="262"/>
      <c r="WOQ24" s="262"/>
      <c r="WOR24" s="262"/>
      <c r="WOS24" s="262"/>
      <c r="WOT24" s="262"/>
      <c r="WOU24" s="262"/>
      <c r="WOV24" s="262"/>
      <c r="WOW24" s="262"/>
      <c r="WOX24" s="262"/>
      <c r="WOY24" s="262"/>
      <c r="WOZ24" s="262"/>
      <c r="WPA24" s="262"/>
      <c r="WPB24" s="262"/>
      <c r="WPC24" s="262"/>
      <c r="WPD24" s="262"/>
      <c r="WPE24" s="262"/>
      <c r="WPF24" s="262"/>
      <c r="WPG24" s="262"/>
      <c r="WPH24" s="262"/>
      <c r="WPI24" s="262"/>
      <c r="WPJ24" s="262"/>
      <c r="WPK24" s="262"/>
      <c r="WPL24" s="262"/>
      <c r="WPM24" s="262"/>
      <c r="WPN24" s="262"/>
      <c r="WPO24" s="262"/>
      <c r="WPP24" s="262"/>
      <c r="WPQ24" s="262"/>
      <c r="WPR24" s="262"/>
      <c r="WPS24" s="262"/>
      <c r="WPT24" s="262"/>
      <c r="WPU24" s="262"/>
      <c r="WPV24" s="262"/>
      <c r="WPW24" s="262"/>
      <c r="WPX24" s="262"/>
      <c r="WPY24" s="262"/>
      <c r="WPZ24" s="262"/>
      <c r="WQA24" s="262"/>
      <c r="WQB24" s="262"/>
      <c r="WQC24" s="262"/>
      <c r="WQD24" s="262"/>
      <c r="WQE24" s="262"/>
      <c r="WQF24" s="262"/>
      <c r="WQG24" s="262"/>
      <c r="WQH24" s="262"/>
      <c r="WQI24" s="262"/>
      <c r="WQJ24" s="262"/>
      <c r="WQK24" s="262"/>
      <c r="WQL24" s="262"/>
      <c r="WQM24" s="262"/>
      <c r="WQN24" s="262"/>
      <c r="WQO24" s="262"/>
      <c r="WQP24" s="262"/>
      <c r="WQQ24" s="262"/>
      <c r="WQR24" s="262"/>
      <c r="WQS24" s="262"/>
      <c r="WQT24" s="262"/>
      <c r="WQU24" s="262"/>
      <c r="WQV24" s="262"/>
      <c r="WQW24" s="262"/>
      <c r="WQX24" s="262"/>
      <c r="WQY24" s="262"/>
      <c r="WQZ24" s="262"/>
      <c r="WRA24" s="262"/>
      <c r="WRB24" s="262"/>
      <c r="WRC24" s="262"/>
      <c r="WRD24" s="262"/>
      <c r="WRE24" s="262"/>
      <c r="WRF24" s="262"/>
      <c r="WRG24" s="262"/>
      <c r="WRH24" s="262"/>
      <c r="WRI24" s="262"/>
      <c r="WRJ24" s="262"/>
      <c r="WRK24" s="262"/>
      <c r="WRL24" s="262"/>
      <c r="WRM24" s="262"/>
      <c r="WRN24" s="262"/>
      <c r="WRO24" s="262"/>
      <c r="WRP24" s="262"/>
      <c r="WRQ24" s="262"/>
      <c r="WRR24" s="262"/>
      <c r="WRS24" s="262"/>
      <c r="WRT24" s="262"/>
      <c r="WRU24" s="262"/>
      <c r="WRV24" s="262"/>
      <c r="WRW24" s="262"/>
      <c r="WRX24" s="262"/>
      <c r="WRY24" s="262"/>
      <c r="WRZ24" s="262"/>
      <c r="WSA24" s="262"/>
      <c r="WSB24" s="262"/>
      <c r="WSC24" s="262"/>
      <c r="WSD24" s="262"/>
      <c r="WSE24" s="262"/>
      <c r="WSF24" s="262"/>
      <c r="WSG24" s="262"/>
      <c r="WSH24" s="262"/>
      <c r="WSI24" s="262"/>
      <c r="WSJ24" s="262"/>
      <c r="WSK24" s="262"/>
      <c r="WSL24" s="262"/>
      <c r="WSM24" s="262"/>
      <c r="WSN24" s="262"/>
      <c r="WSO24" s="262"/>
      <c r="WSP24" s="262"/>
      <c r="WSQ24" s="262"/>
      <c r="WSR24" s="262"/>
      <c r="WSS24" s="262"/>
      <c r="WST24" s="262"/>
      <c r="WSU24" s="262"/>
      <c r="WSV24" s="262"/>
      <c r="WSW24" s="262"/>
      <c r="WSX24" s="262"/>
      <c r="WSY24" s="262"/>
      <c r="WSZ24" s="262"/>
      <c r="WTA24" s="262"/>
      <c r="WTB24" s="262"/>
      <c r="WTC24" s="262"/>
      <c r="WTD24" s="262"/>
      <c r="WTE24" s="262"/>
      <c r="WTF24" s="262"/>
      <c r="WTG24" s="262"/>
      <c r="WTH24" s="262"/>
      <c r="WTI24" s="262"/>
      <c r="WTJ24" s="262"/>
      <c r="WTK24" s="262"/>
      <c r="WTL24" s="262"/>
      <c r="WTM24" s="262"/>
      <c r="WTN24" s="262"/>
      <c r="WTO24" s="262"/>
      <c r="WTP24" s="262"/>
      <c r="WTQ24" s="262"/>
      <c r="WTR24" s="262"/>
      <c r="WTS24" s="262"/>
      <c r="WTT24" s="262"/>
      <c r="WTU24" s="262"/>
      <c r="WTV24" s="262"/>
      <c r="WTW24" s="262"/>
      <c r="WTX24" s="262"/>
      <c r="WTY24" s="262"/>
      <c r="WTZ24" s="262"/>
      <c r="WUA24" s="262"/>
      <c r="WUB24" s="262"/>
      <c r="WUC24" s="262"/>
      <c r="WUD24" s="262"/>
      <c r="WUE24" s="262"/>
      <c r="WUF24" s="262"/>
      <c r="WUG24" s="262"/>
      <c r="WUH24" s="262"/>
      <c r="WUI24" s="262"/>
      <c r="WUJ24" s="262"/>
      <c r="WUK24" s="262"/>
      <c r="WUL24" s="262"/>
      <c r="WUM24" s="262"/>
      <c r="WUN24" s="262"/>
      <c r="WUO24" s="262"/>
      <c r="WUP24" s="262"/>
      <c r="WUQ24" s="262"/>
      <c r="WUR24" s="262"/>
      <c r="WUS24" s="262"/>
      <c r="WUT24" s="262"/>
      <c r="WUU24" s="262"/>
      <c r="WUV24" s="262"/>
      <c r="WUW24" s="262"/>
      <c r="WUX24" s="262"/>
      <c r="WUY24" s="262"/>
      <c r="WUZ24" s="262"/>
      <c r="WVA24" s="262"/>
      <c r="WVB24" s="262"/>
      <c r="WVC24" s="262"/>
      <c r="WVD24" s="262"/>
      <c r="WVE24" s="262"/>
      <c r="WVF24" s="262"/>
      <c r="WVG24" s="262"/>
      <c r="WVH24" s="262"/>
      <c r="WVI24" s="262"/>
      <c r="WVJ24" s="262"/>
      <c r="WVK24" s="262"/>
      <c r="WVL24" s="262"/>
      <c r="WVM24" s="262"/>
      <c r="WVN24" s="262"/>
      <c r="WVO24" s="262"/>
      <c r="WVP24" s="262"/>
      <c r="WVQ24" s="262"/>
      <c r="WVR24" s="262"/>
      <c r="WVS24" s="262"/>
      <c r="WVT24" s="262"/>
      <c r="WVU24" s="262"/>
      <c r="WVV24" s="262"/>
      <c r="WVW24" s="262"/>
      <c r="WVX24" s="262"/>
      <c r="WVY24" s="262"/>
      <c r="WVZ24" s="262"/>
      <c r="WWA24" s="262"/>
      <c r="WWB24" s="262"/>
      <c r="WWC24" s="262"/>
      <c r="WWD24" s="262"/>
      <c r="WWE24" s="262"/>
      <c r="WWF24" s="262"/>
      <c r="WWG24" s="262"/>
      <c r="WWH24" s="262"/>
      <c r="WWI24" s="262"/>
      <c r="WWJ24" s="262"/>
      <c r="WWK24" s="262"/>
      <c r="WWL24" s="262"/>
      <c r="WWM24" s="262"/>
      <c r="WWN24" s="262"/>
      <c r="WWO24" s="262"/>
      <c r="WWP24" s="262"/>
      <c r="WWQ24" s="262"/>
      <c r="WWR24" s="262"/>
      <c r="WWS24" s="262"/>
      <c r="WWT24" s="262"/>
      <c r="WWU24" s="262"/>
      <c r="WWV24" s="262"/>
      <c r="WWW24" s="262"/>
      <c r="WWX24" s="262"/>
      <c r="WWY24" s="262"/>
      <c r="WWZ24" s="262"/>
      <c r="WXA24" s="262"/>
      <c r="WXB24" s="262"/>
      <c r="WXC24" s="262"/>
      <c r="WXD24" s="262"/>
      <c r="WXE24" s="262"/>
      <c r="WXF24" s="262"/>
      <c r="WXG24" s="262"/>
      <c r="WXH24" s="262"/>
      <c r="WXI24" s="262"/>
      <c r="WXJ24" s="262"/>
      <c r="WXK24" s="262"/>
      <c r="WXL24" s="262"/>
      <c r="WXM24" s="262"/>
      <c r="WXN24" s="262"/>
      <c r="WXO24" s="262"/>
      <c r="WXP24" s="262"/>
      <c r="WXQ24" s="262"/>
      <c r="WXR24" s="262"/>
      <c r="WXS24" s="262"/>
      <c r="WXT24" s="262"/>
      <c r="WXU24" s="262"/>
      <c r="WXV24" s="262"/>
      <c r="WXW24" s="262"/>
      <c r="WXX24" s="262"/>
      <c r="WXY24" s="262"/>
      <c r="WXZ24" s="262"/>
      <c r="WYA24" s="262"/>
      <c r="WYB24" s="262"/>
      <c r="WYC24" s="262"/>
      <c r="WYD24" s="262"/>
      <c r="WYE24" s="262"/>
      <c r="WYF24" s="262"/>
      <c r="WYG24" s="262"/>
      <c r="WYH24" s="262"/>
      <c r="WYI24" s="262"/>
      <c r="WYJ24" s="262"/>
      <c r="WYK24" s="262"/>
      <c r="WYL24" s="262"/>
      <c r="WYM24" s="262"/>
      <c r="WYN24" s="262"/>
      <c r="WYO24" s="262"/>
      <c r="WYP24" s="262"/>
      <c r="WYQ24" s="262"/>
      <c r="WYR24" s="262"/>
      <c r="WYS24" s="262"/>
      <c r="WYT24" s="262"/>
      <c r="WYU24" s="262"/>
      <c r="WYV24" s="262"/>
      <c r="WYW24" s="262"/>
      <c r="WYX24" s="262"/>
      <c r="WYY24" s="262"/>
      <c r="WYZ24" s="262"/>
      <c r="WZA24" s="262"/>
      <c r="WZB24" s="262"/>
      <c r="WZC24" s="262"/>
      <c r="WZD24" s="262"/>
      <c r="WZE24" s="262"/>
      <c r="WZF24" s="262"/>
      <c r="WZG24" s="262"/>
      <c r="WZH24" s="262"/>
      <c r="WZI24" s="262"/>
      <c r="WZJ24" s="262"/>
      <c r="WZK24" s="262"/>
      <c r="WZL24" s="262"/>
      <c r="WZM24" s="262"/>
      <c r="WZN24" s="262"/>
      <c r="WZO24" s="262"/>
      <c r="WZP24" s="262"/>
      <c r="WZQ24" s="262"/>
      <c r="WZR24" s="262"/>
      <c r="WZS24" s="262"/>
      <c r="WZT24" s="262"/>
      <c r="WZU24" s="262"/>
      <c r="WZV24" s="262"/>
      <c r="WZW24" s="262"/>
      <c r="WZX24" s="262"/>
      <c r="WZY24" s="262"/>
      <c r="WZZ24" s="262"/>
      <c r="XAA24" s="262"/>
      <c r="XAB24" s="262"/>
      <c r="XAC24" s="262"/>
      <c r="XAD24" s="262"/>
      <c r="XAE24" s="262"/>
      <c r="XAF24" s="262"/>
      <c r="XAG24" s="262"/>
      <c r="XAH24" s="262"/>
      <c r="XAI24" s="262"/>
      <c r="XAJ24" s="262"/>
      <c r="XAK24" s="262"/>
      <c r="XAL24" s="262"/>
      <c r="XAM24" s="262"/>
      <c r="XAN24" s="262"/>
      <c r="XAO24" s="262"/>
      <c r="XAP24" s="262"/>
      <c r="XAQ24" s="262"/>
      <c r="XAR24" s="262"/>
      <c r="XAS24" s="262"/>
      <c r="XAT24" s="262"/>
      <c r="XAU24" s="262"/>
      <c r="XAV24" s="262"/>
      <c r="XAW24" s="262"/>
      <c r="XAX24" s="262"/>
      <c r="XAY24" s="262"/>
      <c r="XAZ24" s="262"/>
      <c r="XBA24" s="262"/>
      <c r="XBB24" s="262"/>
      <c r="XBC24" s="262"/>
      <c r="XBD24" s="262"/>
      <c r="XBE24" s="262"/>
      <c r="XBF24" s="262"/>
      <c r="XBG24" s="262"/>
      <c r="XBH24" s="262"/>
      <c r="XBI24" s="262"/>
      <c r="XBJ24" s="262"/>
      <c r="XBK24" s="262"/>
      <c r="XBL24" s="262"/>
      <c r="XBM24" s="262"/>
      <c r="XBN24" s="262"/>
      <c r="XBO24" s="262"/>
      <c r="XBP24" s="262"/>
      <c r="XBQ24" s="262"/>
      <c r="XBR24" s="262"/>
      <c r="XBS24" s="262"/>
      <c r="XBT24" s="262"/>
      <c r="XBU24" s="262"/>
      <c r="XBV24" s="262"/>
      <c r="XBW24" s="262"/>
      <c r="XBX24" s="262"/>
      <c r="XBY24" s="262"/>
      <c r="XBZ24" s="262"/>
      <c r="XCA24" s="262"/>
      <c r="XCB24" s="262"/>
      <c r="XCC24" s="262"/>
      <c r="XCD24" s="262"/>
      <c r="XCE24" s="262"/>
      <c r="XCF24" s="262"/>
      <c r="XCG24" s="262"/>
      <c r="XCH24" s="262"/>
      <c r="XCI24" s="262"/>
      <c r="XCJ24" s="262"/>
      <c r="XCK24" s="262"/>
      <c r="XCL24" s="262"/>
      <c r="XCM24" s="262"/>
      <c r="XCN24" s="262"/>
      <c r="XCO24" s="262"/>
      <c r="XCP24" s="262"/>
      <c r="XCQ24" s="262"/>
      <c r="XCR24" s="262"/>
      <c r="XCS24" s="262"/>
      <c r="XCT24" s="262"/>
      <c r="XCU24" s="262"/>
      <c r="XCV24" s="262"/>
      <c r="XCW24" s="262"/>
      <c r="XCX24" s="262"/>
      <c r="XCY24" s="262"/>
      <c r="XCZ24" s="262"/>
      <c r="XDA24" s="262"/>
      <c r="XDB24" s="262"/>
      <c r="XDC24" s="262"/>
      <c r="XDD24" s="262"/>
      <c r="XDE24" s="262"/>
      <c r="XDF24" s="262"/>
      <c r="XDG24" s="262"/>
      <c r="XDH24" s="262"/>
      <c r="XDI24" s="262"/>
      <c r="XDJ24" s="262"/>
      <c r="XDK24" s="262"/>
      <c r="XDL24" s="262"/>
      <c r="XDM24" s="262"/>
      <c r="XDN24" s="262"/>
      <c r="XDO24" s="262"/>
      <c r="XDP24" s="262"/>
      <c r="XDQ24" s="262"/>
      <c r="XDR24" s="262"/>
      <c r="XDS24" s="262"/>
      <c r="XDT24" s="262"/>
      <c r="XDU24" s="262"/>
      <c r="XDV24" s="262"/>
      <c r="XDW24" s="262"/>
      <c r="XDX24" s="262"/>
      <c r="XDY24" s="262"/>
      <c r="XDZ24" s="262"/>
      <c r="XEA24" s="262"/>
      <c r="XEB24" s="262"/>
      <c r="XEC24" s="262"/>
      <c r="XED24" s="262"/>
      <c r="XEE24" s="262"/>
      <c r="XEF24" s="262"/>
      <c r="XEG24" s="262"/>
      <c r="XEH24" s="262"/>
      <c r="XEI24" s="262"/>
      <c r="XEJ24" s="262"/>
      <c r="XEK24" s="262"/>
      <c r="XEL24" s="262"/>
      <c r="XEM24" s="262"/>
      <c r="XEN24" s="262"/>
      <c r="XEO24" s="262"/>
      <c r="XEP24" s="262"/>
      <c r="XEQ24" s="262"/>
      <c r="XER24" s="262"/>
      <c r="XES24" s="262"/>
      <c r="XET24" s="262"/>
      <c r="XEU24" s="262"/>
      <c r="XEV24" s="262"/>
      <c r="XEW24" s="262"/>
      <c r="XEX24" s="262"/>
      <c r="XEY24" s="262"/>
      <c r="XEZ24" s="262"/>
    </row>
    <row r="25" spans="2:16380" s="21" customFormat="1">
      <c r="B25" s="503"/>
      <c r="C25" s="503"/>
      <c r="D25" s="400" t="s">
        <v>245</v>
      </c>
      <c r="E25" s="4">
        <f>'I&amp;O'!D97</f>
        <v>0</v>
      </c>
      <c r="F25" s="57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  <c r="BJ25" s="262"/>
      <c r="BK25" s="262"/>
      <c r="BL25" s="262"/>
      <c r="BM25" s="262"/>
      <c r="BN25" s="262"/>
      <c r="BO25" s="262"/>
      <c r="BP25" s="262"/>
      <c r="BQ25" s="262"/>
      <c r="BR25" s="262"/>
      <c r="BS25" s="262"/>
      <c r="BT25" s="262"/>
      <c r="BU25" s="262"/>
      <c r="BV25" s="262"/>
      <c r="BW25" s="262"/>
      <c r="BX25" s="262"/>
      <c r="BY25" s="262"/>
      <c r="BZ25" s="262"/>
      <c r="CA25" s="262"/>
      <c r="CB25" s="262"/>
      <c r="CC25" s="262"/>
      <c r="CD25" s="262"/>
      <c r="CE25" s="262"/>
      <c r="CF25" s="262"/>
      <c r="CG25" s="262"/>
      <c r="CH25" s="262"/>
      <c r="CI25" s="262"/>
      <c r="CJ25" s="262"/>
      <c r="CK25" s="262"/>
      <c r="CL25" s="262"/>
      <c r="CM25" s="262"/>
      <c r="CN25" s="262"/>
      <c r="CO25" s="262"/>
      <c r="CP25" s="262"/>
      <c r="CQ25" s="262"/>
      <c r="CR25" s="262"/>
      <c r="CS25" s="262"/>
      <c r="CT25" s="262"/>
      <c r="CU25" s="262"/>
      <c r="CV25" s="262"/>
      <c r="CW25" s="262"/>
      <c r="CX25" s="262"/>
      <c r="CY25" s="262"/>
      <c r="CZ25" s="262"/>
      <c r="DA25" s="262"/>
      <c r="DB25" s="262"/>
      <c r="DC25" s="262"/>
      <c r="DD25" s="262"/>
      <c r="DE25" s="262"/>
      <c r="DF25" s="262"/>
      <c r="DG25" s="262"/>
      <c r="DH25" s="262"/>
      <c r="DI25" s="262"/>
      <c r="DJ25" s="262"/>
      <c r="DK25" s="262"/>
      <c r="DL25" s="262"/>
      <c r="DM25" s="262"/>
      <c r="DN25" s="262"/>
      <c r="DO25" s="262"/>
      <c r="DP25" s="262"/>
      <c r="DQ25" s="262"/>
      <c r="DR25" s="262"/>
      <c r="DS25" s="262"/>
      <c r="DT25" s="262"/>
      <c r="DU25" s="262"/>
      <c r="DV25" s="262"/>
      <c r="DW25" s="262"/>
      <c r="DX25" s="262"/>
      <c r="DY25" s="262"/>
      <c r="DZ25" s="262"/>
      <c r="EA25" s="262"/>
      <c r="EB25" s="262"/>
      <c r="EC25" s="262"/>
      <c r="ED25" s="262"/>
      <c r="EE25" s="262"/>
      <c r="EF25" s="262"/>
      <c r="EG25" s="262"/>
      <c r="EH25" s="262"/>
      <c r="EI25" s="262"/>
      <c r="EJ25" s="262"/>
      <c r="EK25" s="262"/>
      <c r="EL25" s="262"/>
      <c r="EM25" s="262"/>
      <c r="EN25" s="262"/>
      <c r="EO25" s="262"/>
      <c r="EP25" s="262"/>
      <c r="EQ25" s="262"/>
      <c r="ER25" s="262"/>
      <c r="ES25" s="262"/>
      <c r="ET25" s="262"/>
      <c r="EU25" s="262"/>
      <c r="EV25" s="262"/>
      <c r="EW25" s="262"/>
      <c r="EX25" s="262"/>
      <c r="EY25" s="262"/>
      <c r="EZ25" s="262"/>
      <c r="FA25" s="262"/>
      <c r="FB25" s="262"/>
      <c r="FC25" s="262"/>
      <c r="FD25" s="262"/>
      <c r="FE25" s="262"/>
      <c r="FF25" s="262"/>
      <c r="FG25" s="262"/>
      <c r="FH25" s="262"/>
      <c r="FI25" s="262"/>
      <c r="FJ25" s="262"/>
      <c r="FK25" s="262"/>
      <c r="FL25" s="262"/>
      <c r="FM25" s="262"/>
      <c r="FN25" s="262"/>
      <c r="FO25" s="262"/>
      <c r="FP25" s="262"/>
      <c r="FQ25" s="262"/>
      <c r="FR25" s="262"/>
      <c r="FS25" s="262"/>
      <c r="FT25" s="262"/>
      <c r="FU25" s="262"/>
      <c r="FV25" s="262"/>
      <c r="FW25" s="262"/>
      <c r="FX25" s="262"/>
      <c r="FY25" s="262"/>
      <c r="FZ25" s="262"/>
      <c r="GA25" s="262"/>
      <c r="GB25" s="262"/>
      <c r="GC25" s="262"/>
      <c r="GD25" s="262"/>
      <c r="GE25" s="262"/>
      <c r="GF25" s="262"/>
      <c r="GG25" s="262"/>
      <c r="GH25" s="262"/>
      <c r="GI25" s="262"/>
      <c r="GJ25" s="262"/>
      <c r="GK25" s="262"/>
      <c r="GL25" s="262"/>
      <c r="GM25" s="262"/>
      <c r="GN25" s="262"/>
      <c r="GO25" s="262"/>
      <c r="GP25" s="262"/>
      <c r="GQ25" s="262"/>
      <c r="GR25" s="262"/>
      <c r="GS25" s="262"/>
      <c r="GT25" s="262"/>
      <c r="GU25" s="262"/>
      <c r="GV25" s="262"/>
      <c r="GW25" s="262"/>
      <c r="GX25" s="262"/>
      <c r="GY25" s="262"/>
      <c r="GZ25" s="262"/>
      <c r="HA25" s="262"/>
      <c r="HB25" s="262"/>
      <c r="HC25" s="262"/>
      <c r="HD25" s="262"/>
      <c r="HE25" s="262"/>
      <c r="HF25" s="262"/>
      <c r="HG25" s="262"/>
      <c r="HH25" s="262"/>
      <c r="HI25" s="262"/>
      <c r="HJ25" s="262"/>
      <c r="HK25" s="262"/>
      <c r="HL25" s="262"/>
      <c r="HM25" s="262"/>
      <c r="HN25" s="262"/>
      <c r="HO25" s="262"/>
      <c r="HP25" s="262"/>
      <c r="HQ25" s="262"/>
      <c r="HR25" s="262"/>
      <c r="HS25" s="262"/>
      <c r="HT25" s="262"/>
      <c r="HU25" s="262"/>
      <c r="HV25" s="262"/>
      <c r="HW25" s="262"/>
      <c r="HX25" s="262"/>
      <c r="HY25" s="262"/>
      <c r="HZ25" s="262"/>
      <c r="IA25" s="262"/>
      <c r="IB25" s="262"/>
      <c r="IC25" s="262"/>
      <c r="ID25" s="262"/>
      <c r="IE25" s="262"/>
      <c r="IF25" s="262"/>
      <c r="IG25" s="262"/>
      <c r="IH25" s="262"/>
      <c r="II25" s="262"/>
      <c r="IJ25" s="262"/>
      <c r="IK25" s="262"/>
      <c r="IL25" s="262"/>
      <c r="IM25" s="262"/>
      <c r="IN25" s="262"/>
      <c r="IO25" s="262"/>
      <c r="IP25" s="262"/>
      <c r="IQ25" s="262"/>
      <c r="IR25" s="262"/>
      <c r="IS25" s="262"/>
      <c r="IT25" s="262"/>
      <c r="IU25" s="262"/>
      <c r="IV25" s="262"/>
      <c r="IW25" s="262"/>
      <c r="IX25" s="262"/>
      <c r="IY25" s="262"/>
      <c r="IZ25" s="262"/>
      <c r="JA25" s="262"/>
      <c r="JB25" s="262"/>
      <c r="JC25" s="262"/>
      <c r="JD25" s="262"/>
      <c r="JE25" s="262"/>
      <c r="JF25" s="262"/>
      <c r="JG25" s="262"/>
      <c r="JH25" s="262"/>
      <c r="JI25" s="262"/>
      <c r="JJ25" s="262"/>
      <c r="JK25" s="262"/>
      <c r="JL25" s="262"/>
      <c r="JM25" s="262"/>
      <c r="JN25" s="262"/>
      <c r="JO25" s="262"/>
      <c r="JP25" s="262"/>
      <c r="JQ25" s="262"/>
      <c r="JR25" s="262"/>
      <c r="JS25" s="262"/>
      <c r="JT25" s="262"/>
      <c r="JU25" s="262"/>
      <c r="JV25" s="262"/>
      <c r="JW25" s="262"/>
      <c r="JX25" s="262"/>
      <c r="JY25" s="262"/>
      <c r="JZ25" s="262"/>
      <c r="KA25" s="262"/>
      <c r="KB25" s="262"/>
      <c r="KC25" s="262"/>
      <c r="KD25" s="262"/>
      <c r="KE25" s="262"/>
      <c r="KF25" s="262"/>
      <c r="KG25" s="262"/>
      <c r="KH25" s="262"/>
      <c r="KI25" s="262"/>
      <c r="KJ25" s="262"/>
      <c r="KK25" s="262"/>
      <c r="KL25" s="262"/>
      <c r="KM25" s="262"/>
      <c r="KN25" s="262"/>
      <c r="KO25" s="262"/>
      <c r="KP25" s="262"/>
      <c r="KQ25" s="262"/>
      <c r="KR25" s="262"/>
      <c r="KS25" s="262"/>
      <c r="KT25" s="262"/>
      <c r="KU25" s="262"/>
      <c r="KV25" s="262"/>
      <c r="KW25" s="262"/>
      <c r="KX25" s="262"/>
      <c r="KY25" s="262"/>
      <c r="KZ25" s="262"/>
      <c r="LA25" s="262"/>
      <c r="LB25" s="262"/>
      <c r="LC25" s="262"/>
      <c r="LD25" s="262"/>
      <c r="LE25" s="262"/>
      <c r="LF25" s="262"/>
      <c r="LG25" s="262"/>
      <c r="LH25" s="262"/>
      <c r="LI25" s="262"/>
      <c r="LJ25" s="262"/>
      <c r="LK25" s="262"/>
      <c r="LL25" s="262"/>
      <c r="LM25" s="262"/>
      <c r="LN25" s="262"/>
      <c r="LO25" s="262"/>
      <c r="LP25" s="262"/>
      <c r="LQ25" s="262"/>
      <c r="LR25" s="262"/>
      <c r="LS25" s="262"/>
      <c r="LT25" s="262"/>
      <c r="LU25" s="262"/>
      <c r="LV25" s="262"/>
      <c r="LW25" s="262"/>
      <c r="LX25" s="262"/>
      <c r="LY25" s="262"/>
      <c r="LZ25" s="262"/>
      <c r="MA25" s="262"/>
      <c r="MB25" s="262"/>
      <c r="MC25" s="262"/>
      <c r="MD25" s="262"/>
      <c r="ME25" s="262"/>
      <c r="MF25" s="262"/>
      <c r="MG25" s="262"/>
      <c r="MH25" s="262"/>
      <c r="MI25" s="262"/>
      <c r="MJ25" s="262"/>
      <c r="MK25" s="262"/>
      <c r="ML25" s="262"/>
      <c r="MM25" s="262"/>
      <c r="MN25" s="262"/>
      <c r="MO25" s="262"/>
      <c r="MP25" s="262"/>
      <c r="MQ25" s="262"/>
      <c r="MR25" s="262"/>
      <c r="MS25" s="262"/>
      <c r="MT25" s="262"/>
      <c r="MU25" s="262"/>
      <c r="MV25" s="262"/>
      <c r="MW25" s="262"/>
      <c r="MX25" s="262"/>
      <c r="MY25" s="262"/>
      <c r="MZ25" s="262"/>
      <c r="NA25" s="262"/>
      <c r="NB25" s="262"/>
      <c r="NC25" s="262"/>
      <c r="ND25" s="262"/>
      <c r="NE25" s="262"/>
      <c r="NF25" s="262"/>
      <c r="NG25" s="262"/>
      <c r="NH25" s="262"/>
      <c r="NI25" s="262"/>
      <c r="NJ25" s="262"/>
      <c r="NK25" s="262"/>
      <c r="NL25" s="262"/>
      <c r="NM25" s="262"/>
      <c r="NN25" s="262"/>
      <c r="NO25" s="262"/>
      <c r="NP25" s="262"/>
      <c r="NQ25" s="262"/>
      <c r="NR25" s="262"/>
      <c r="NS25" s="262"/>
      <c r="NT25" s="262"/>
      <c r="NU25" s="262"/>
      <c r="NV25" s="262"/>
      <c r="NW25" s="262"/>
      <c r="NX25" s="262"/>
      <c r="NY25" s="262"/>
      <c r="NZ25" s="262"/>
      <c r="OA25" s="262"/>
      <c r="OB25" s="262"/>
      <c r="OC25" s="262"/>
      <c r="OD25" s="262"/>
      <c r="OE25" s="262"/>
      <c r="OF25" s="262"/>
      <c r="OG25" s="262"/>
      <c r="OH25" s="262"/>
      <c r="OI25" s="262"/>
      <c r="OJ25" s="262"/>
      <c r="OK25" s="262"/>
      <c r="OL25" s="262"/>
      <c r="OM25" s="262"/>
      <c r="ON25" s="262"/>
      <c r="OO25" s="262"/>
      <c r="OP25" s="262"/>
      <c r="OQ25" s="262"/>
      <c r="OR25" s="262"/>
      <c r="OS25" s="262"/>
      <c r="OT25" s="262"/>
      <c r="OU25" s="262"/>
      <c r="OV25" s="262"/>
      <c r="OW25" s="262"/>
      <c r="OX25" s="262"/>
      <c r="OY25" s="262"/>
      <c r="OZ25" s="262"/>
      <c r="PA25" s="262"/>
      <c r="PB25" s="262"/>
      <c r="PC25" s="262"/>
      <c r="PD25" s="262"/>
      <c r="PE25" s="262"/>
      <c r="PF25" s="262"/>
      <c r="PG25" s="262"/>
      <c r="PH25" s="262"/>
      <c r="PI25" s="262"/>
      <c r="PJ25" s="262"/>
      <c r="PK25" s="262"/>
      <c r="PL25" s="262"/>
      <c r="PM25" s="262"/>
      <c r="PN25" s="262"/>
      <c r="PO25" s="262"/>
      <c r="PP25" s="262"/>
      <c r="PQ25" s="262"/>
      <c r="PR25" s="262"/>
      <c r="PS25" s="262"/>
      <c r="PT25" s="262"/>
      <c r="PU25" s="262"/>
      <c r="PV25" s="262"/>
      <c r="PW25" s="262"/>
      <c r="PX25" s="262"/>
      <c r="PY25" s="262"/>
      <c r="PZ25" s="262"/>
      <c r="QA25" s="262"/>
      <c r="QB25" s="262"/>
      <c r="QC25" s="262"/>
      <c r="QD25" s="262"/>
      <c r="QE25" s="262"/>
      <c r="QF25" s="262"/>
      <c r="QG25" s="262"/>
      <c r="QH25" s="262"/>
      <c r="QI25" s="262"/>
      <c r="QJ25" s="262"/>
      <c r="QK25" s="262"/>
      <c r="QL25" s="262"/>
      <c r="QM25" s="262"/>
      <c r="QN25" s="262"/>
      <c r="QO25" s="262"/>
      <c r="QP25" s="262"/>
      <c r="QQ25" s="262"/>
      <c r="QR25" s="262"/>
      <c r="QS25" s="262"/>
      <c r="QT25" s="262"/>
      <c r="QU25" s="262"/>
      <c r="QV25" s="262"/>
      <c r="QW25" s="262"/>
      <c r="QX25" s="262"/>
      <c r="QY25" s="262"/>
      <c r="QZ25" s="262"/>
      <c r="RA25" s="262"/>
      <c r="RB25" s="262"/>
      <c r="RC25" s="262"/>
      <c r="RD25" s="262"/>
      <c r="RE25" s="262"/>
      <c r="RF25" s="262"/>
      <c r="RG25" s="262"/>
      <c r="RH25" s="262"/>
      <c r="RI25" s="262"/>
      <c r="RJ25" s="262"/>
      <c r="RK25" s="262"/>
      <c r="RL25" s="262"/>
      <c r="RM25" s="262"/>
      <c r="RN25" s="262"/>
      <c r="RO25" s="262"/>
      <c r="RP25" s="262"/>
      <c r="RQ25" s="262"/>
      <c r="RR25" s="262"/>
      <c r="RS25" s="262"/>
      <c r="RT25" s="262"/>
      <c r="RU25" s="262"/>
      <c r="RV25" s="262"/>
      <c r="RW25" s="262"/>
      <c r="RX25" s="262"/>
      <c r="RY25" s="262"/>
      <c r="RZ25" s="262"/>
      <c r="SA25" s="262"/>
      <c r="SB25" s="262"/>
      <c r="SC25" s="262"/>
      <c r="SD25" s="262"/>
      <c r="SE25" s="262"/>
      <c r="SF25" s="262"/>
      <c r="SG25" s="262"/>
      <c r="SH25" s="262"/>
      <c r="SI25" s="262"/>
      <c r="SJ25" s="262"/>
      <c r="SK25" s="262"/>
      <c r="SL25" s="262"/>
      <c r="SM25" s="262"/>
      <c r="SN25" s="262"/>
      <c r="SO25" s="262"/>
      <c r="SP25" s="262"/>
      <c r="SQ25" s="262"/>
      <c r="SR25" s="262"/>
      <c r="SS25" s="262"/>
      <c r="ST25" s="262"/>
      <c r="SU25" s="262"/>
      <c r="SV25" s="262"/>
      <c r="SW25" s="262"/>
      <c r="SX25" s="262"/>
      <c r="SY25" s="262"/>
      <c r="SZ25" s="262"/>
      <c r="TA25" s="262"/>
      <c r="TB25" s="262"/>
      <c r="TC25" s="262"/>
      <c r="TD25" s="262"/>
      <c r="TE25" s="262"/>
      <c r="TF25" s="262"/>
      <c r="TG25" s="262"/>
      <c r="TH25" s="262"/>
      <c r="TI25" s="262"/>
      <c r="TJ25" s="262"/>
      <c r="TK25" s="262"/>
      <c r="TL25" s="262"/>
      <c r="TM25" s="262"/>
      <c r="TN25" s="262"/>
      <c r="TO25" s="262"/>
      <c r="TP25" s="262"/>
      <c r="TQ25" s="262"/>
      <c r="TR25" s="262"/>
      <c r="TS25" s="262"/>
      <c r="TT25" s="262"/>
      <c r="TU25" s="262"/>
      <c r="TV25" s="262"/>
      <c r="TW25" s="262"/>
      <c r="TX25" s="262"/>
      <c r="TY25" s="262"/>
      <c r="TZ25" s="262"/>
      <c r="UA25" s="262"/>
      <c r="UB25" s="262"/>
      <c r="UC25" s="262"/>
      <c r="UD25" s="262"/>
      <c r="UE25" s="262"/>
      <c r="UF25" s="262"/>
      <c r="UG25" s="262"/>
      <c r="UH25" s="262"/>
      <c r="UI25" s="262"/>
      <c r="UJ25" s="262"/>
      <c r="UK25" s="262"/>
      <c r="UL25" s="262"/>
      <c r="UM25" s="262"/>
      <c r="UN25" s="262"/>
      <c r="UO25" s="262"/>
      <c r="UP25" s="262"/>
      <c r="UQ25" s="262"/>
      <c r="UR25" s="262"/>
      <c r="US25" s="262"/>
      <c r="UT25" s="262"/>
      <c r="UU25" s="262"/>
      <c r="UV25" s="262"/>
      <c r="UW25" s="262"/>
      <c r="UX25" s="262"/>
      <c r="UY25" s="262"/>
      <c r="UZ25" s="262"/>
      <c r="VA25" s="262"/>
      <c r="VB25" s="262"/>
      <c r="VC25" s="262"/>
      <c r="VD25" s="262"/>
      <c r="VE25" s="262"/>
      <c r="VF25" s="262"/>
      <c r="VG25" s="262"/>
      <c r="VH25" s="262"/>
      <c r="VI25" s="262"/>
      <c r="VJ25" s="262"/>
      <c r="VK25" s="262"/>
      <c r="VL25" s="262"/>
      <c r="VM25" s="262"/>
      <c r="VN25" s="262"/>
      <c r="VO25" s="262"/>
      <c r="VP25" s="262"/>
      <c r="VQ25" s="262"/>
      <c r="VR25" s="262"/>
      <c r="VS25" s="262"/>
      <c r="VT25" s="262"/>
      <c r="VU25" s="262"/>
      <c r="VV25" s="262"/>
      <c r="VW25" s="262"/>
      <c r="VX25" s="262"/>
      <c r="VY25" s="262"/>
      <c r="VZ25" s="262"/>
      <c r="WA25" s="262"/>
      <c r="WB25" s="262"/>
      <c r="WC25" s="262"/>
      <c r="WD25" s="262"/>
      <c r="WE25" s="262"/>
      <c r="WF25" s="262"/>
      <c r="WG25" s="262"/>
      <c r="WH25" s="262"/>
      <c r="WI25" s="262"/>
      <c r="WJ25" s="262"/>
      <c r="WK25" s="262"/>
      <c r="WL25" s="262"/>
      <c r="WM25" s="262"/>
      <c r="WN25" s="262"/>
      <c r="WO25" s="262"/>
      <c r="WP25" s="262"/>
      <c r="WQ25" s="262"/>
      <c r="WR25" s="262"/>
      <c r="WS25" s="262"/>
      <c r="WT25" s="262"/>
      <c r="WU25" s="262"/>
      <c r="WV25" s="262"/>
      <c r="WW25" s="262"/>
      <c r="WX25" s="262"/>
      <c r="WY25" s="262"/>
      <c r="WZ25" s="262"/>
      <c r="XA25" s="262"/>
      <c r="XB25" s="262"/>
      <c r="XC25" s="262"/>
      <c r="XD25" s="262"/>
      <c r="XE25" s="262"/>
      <c r="XF25" s="262"/>
      <c r="XG25" s="262"/>
      <c r="XH25" s="262"/>
      <c r="XI25" s="262"/>
      <c r="XJ25" s="262"/>
      <c r="XK25" s="262"/>
      <c r="XL25" s="262"/>
      <c r="XM25" s="262"/>
      <c r="XN25" s="262"/>
      <c r="XO25" s="262"/>
      <c r="XP25" s="262"/>
      <c r="XQ25" s="262"/>
      <c r="XR25" s="262"/>
      <c r="XS25" s="262"/>
      <c r="XT25" s="262"/>
      <c r="XU25" s="262"/>
      <c r="XV25" s="262"/>
      <c r="XW25" s="262"/>
      <c r="XX25" s="262"/>
      <c r="XY25" s="262"/>
      <c r="XZ25" s="262"/>
      <c r="YA25" s="262"/>
      <c r="YB25" s="262"/>
      <c r="YC25" s="262"/>
      <c r="YD25" s="262"/>
      <c r="YE25" s="262"/>
      <c r="YF25" s="262"/>
      <c r="YG25" s="262"/>
      <c r="YH25" s="262"/>
      <c r="YI25" s="262"/>
      <c r="YJ25" s="262"/>
      <c r="YK25" s="262"/>
      <c r="YL25" s="262"/>
      <c r="YM25" s="262"/>
      <c r="YN25" s="262"/>
      <c r="YO25" s="262"/>
      <c r="YP25" s="262"/>
      <c r="YQ25" s="262"/>
      <c r="YR25" s="262"/>
      <c r="YS25" s="262"/>
      <c r="YT25" s="262"/>
      <c r="YU25" s="262"/>
      <c r="YV25" s="262"/>
      <c r="YW25" s="262"/>
      <c r="YX25" s="262"/>
      <c r="YY25" s="262"/>
      <c r="YZ25" s="262"/>
      <c r="ZA25" s="262"/>
      <c r="ZB25" s="262"/>
      <c r="ZC25" s="262"/>
      <c r="ZD25" s="262"/>
      <c r="ZE25" s="262"/>
      <c r="ZF25" s="262"/>
      <c r="ZG25" s="262"/>
      <c r="ZH25" s="262"/>
      <c r="ZI25" s="262"/>
      <c r="ZJ25" s="262"/>
      <c r="ZK25" s="262"/>
      <c r="ZL25" s="262"/>
      <c r="ZM25" s="262"/>
      <c r="ZN25" s="262"/>
      <c r="ZO25" s="262"/>
      <c r="ZP25" s="262"/>
      <c r="ZQ25" s="262"/>
      <c r="ZR25" s="262"/>
      <c r="ZS25" s="262"/>
      <c r="ZT25" s="262"/>
      <c r="ZU25" s="262"/>
      <c r="ZV25" s="262"/>
      <c r="ZW25" s="262"/>
      <c r="ZX25" s="262"/>
      <c r="ZY25" s="262"/>
      <c r="ZZ25" s="262"/>
      <c r="AAA25" s="262"/>
      <c r="AAB25" s="262"/>
      <c r="AAC25" s="262"/>
      <c r="AAD25" s="262"/>
      <c r="AAE25" s="262"/>
      <c r="AAF25" s="262"/>
      <c r="AAG25" s="262"/>
      <c r="AAH25" s="262"/>
      <c r="AAI25" s="262"/>
      <c r="AAJ25" s="262"/>
      <c r="AAK25" s="262"/>
      <c r="AAL25" s="262"/>
      <c r="AAM25" s="262"/>
      <c r="AAN25" s="262"/>
      <c r="AAO25" s="262"/>
      <c r="AAP25" s="262"/>
      <c r="AAQ25" s="262"/>
      <c r="AAR25" s="262"/>
      <c r="AAS25" s="262"/>
      <c r="AAT25" s="262"/>
      <c r="AAU25" s="262"/>
      <c r="AAV25" s="262"/>
      <c r="AAW25" s="262"/>
      <c r="AAX25" s="262"/>
      <c r="AAY25" s="262"/>
      <c r="AAZ25" s="262"/>
      <c r="ABA25" s="262"/>
      <c r="ABB25" s="262"/>
      <c r="ABC25" s="262"/>
      <c r="ABD25" s="262"/>
      <c r="ABE25" s="262"/>
      <c r="ABF25" s="262"/>
      <c r="ABG25" s="262"/>
      <c r="ABH25" s="262"/>
      <c r="ABI25" s="262"/>
      <c r="ABJ25" s="262"/>
      <c r="ABK25" s="262"/>
      <c r="ABL25" s="262"/>
      <c r="ABM25" s="262"/>
      <c r="ABN25" s="262"/>
      <c r="ABO25" s="262"/>
      <c r="ABP25" s="262"/>
      <c r="ABQ25" s="262"/>
      <c r="ABR25" s="262"/>
      <c r="ABS25" s="262"/>
      <c r="ABT25" s="262"/>
      <c r="ABU25" s="262"/>
      <c r="ABV25" s="262"/>
      <c r="ABW25" s="262"/>
      <c r="ABX25" s="262"/>
      <c r="ABY25" s="262"/>
      <c r="ABZ25" s="262"/>
      <c r="ACA25" s="262"/>
      <c r="ACB25" s="262"/>
      <c r="ACC25" s="262"/>
      <c r="ACD25" s="262"/>
      <c r="ACE25" s="262"/>
      <c r="ACF25" s="262"/>
      <c r="ACG25" s="262"/>
      <c r="ACH25" s="262"/>
      <c r="ACI25" s="262"/>
      <c r="ACJ25" s="262"/>
      <c r="ACK25" s="262"/>
      <c r="ACL25" s="262"/>
      <c r="ACM25" s="262"/>
      <c r="ACN25" s="262"/>
      <c r="ACO25" s="262"/>
      <c r="ACP25" s="262"/>
      <c r="ACQ25" s="262"/>
      <c r="ACR25" s="262"/>
      <c r="ACS25" s="262"/>
      <c r="ACT25" s="262"/>
      <c r="ACU25" s="262"/>
      <c r="ACV25" s="262"/>
      <c r="ACW25" s="262"/>
      <c r="ACX25" s="262"/>
      <c r="ACY25" s="262"/>
      <c r="ACZ25" s="262"/>
      <c r="ADA25" s="262"/>
      <c r="ADB25" s="262"/>
      <c r="ADC25" s="262"/>
      <c r="ADD25" s="262"/>
      <c r="ADE25" s="262"/>
      <c r="ADF25" s="262"/>
      <c r="ADG25" s="262"/>
      <c r="ADH25" s="262"/>
      <c r="ADI25" s="262"/>
      <c r="ADJ25" s="262"/>
      <c r="ADK25" s="262"/>
      <c r="ADL25" s="262"/>
      <c r="ADM25" s="262"/>
      <c r="ADN25" s="262"/>
      <c r="ADO25" s="262"/>
      <c r="ADP25" s="262"/>
      <c r="ADQ25" s="262"/>
      <c r="ADR25" s="262"/>
      <c r="ADS25" s="262"/>
      <c r="ADT25" s="262"/>
      <c r="ADU25" s="262"/>
      <c r="ADV25" s="262"/>
      <c r="ADW25" s="262"/>
      <c r="ADX25" s="262"/>
      <c r="ADY25" s="262"/>
      <c r="ADZ25" s="262"/>
      <c r="AEA25" s="262"/>
      <c r="AEB25" s="262"/>
      <c r="AEC25" s="262"/>
      <c r="AED25" s="262"/>
      <c r="AEE25" s="262"/>
      <c r="AEF25" s="262"/>
      <c r="AEG25" s="262"/>
      <c r="AEH25" s="262"/>
      <c r="AEI25" s="262"/>
      <c r="AEJ25" s="262"/>
      <c r="AEK25" s="262"/>
      <c r="AEL25" s="262"/>
      <c r="AEM25" s="262"/>
      <c r="AEN25" s="262"/>
      <c r="AEO25" s="262"/>
      <c r="AEP25" s="262"/>
      <c r="AEQ25" s="262"/>
      <c r="AER25" s="262"/>
      <c r="AES25" s="262"/>
      <c r="AET25" s="262"/>
      <c r="AEU25" s="262"/>
      <c r="AEV25" s="262"/>
      <c r="AEW25" s="262"/>
      <c r="AEX25" s="262"/>
      <c r="AEY25" s="262"/>
      <c r="AEZ25" s="262"/>
      <c r="AFA25" s="262"/>
      <c r="AFB25" s="262"/>
      <c r="AFC25" s="262"/>
      <c r="AFD25" s="262"/>
      <c r="AFE25" s="262"/>
      <c r="AFF25" s="262"/>
      <c r="AFG25" s="262"/>
      <c r="AFH25" s="262"/>
      <c r="AFI25" s="262"/>
      <c r="AFJ25" s="262"/>
      <c r="AFK25" s="262"/>
      <c r="AFL25" s="262"/>
      <c r="AFM25" s="262"/>
      <c r="AFN25" s="262"/>
      <c r="AFO25" s="262"/>
      <c r="AFP25" s="262"/>
      <c r="AFQ25" s="262"/>
      <c r="AFR25" s="262"/>
      <c r="AFS25" s="262"/>
      <c r="AFT25" s="262"/>
      <c r="AFU25" s="262"/>
      <c r="AFV25" s="262"/>
      <c r="AFW25" s="262"/>
      <c r="AFX25" s="262"/>
      <c r="AFY25" s="262"/>
      <c r="AFZ25" s="262"/>
      <c r="AGA25" s="262"/>
      <c r="AGB25" s="262"/>
      <c r="AGC25" s="262"/>
      <c r="AGD25" s="262"/>
      <c r="AGE25" s="262"/>
      <c r="AGF25" s="262"/>
      <c r="AGG25" s="262"/>
      <c r="AGH25" s="262"/>
      <c r="AGI25" s="262"/>
      <c r="AGJ25" s="262"/>
      <c r="AGK25" s="262"/>
      <c r="AGL25" s="262"/>
      <c r="AGM25" s="262"/>
      <c r="AGN25" s="262"/>
      <c r="AGO25" s="262"/>
      <c r="AGP25" s="262"/>
      <c r="AGQ25" s="262"/>
      <c r="AGR25" s="262"/>
      <c r="AGS25" s="262"/>
      <c r="AGT25" s="262"/>
      <c r="AGU25" s="262"/>
      <c r="AGV25" s="262"/>
      <c r="AGW25" s="262"/>
      <c r="AGX25" s="262"/>
      <c r="AGY25" s="262"/>
      <c r="AGZ25" s="262"/>
      <c r="AHA25" s="262"/>
      <c r="AHB25" s="262"/>
      <c r="AHC25" s="262"/>
      <c r="AHD25" s="262"/>
      <c r="AHE25" s="262"/>
      <c r="AHF25" s="262"/>
      <c r="AHG25" s="262"/>
      <c r="AHH25" s="262"/>
      <c r="AHI25" s="262"/>
      <c r="AHJ25" s="262"/>
      <c r="AHK25" s="262"/>
      <c r="AHL25" s="262"/>
      <c r="AHM25" s="262"/>
      <c r="AHN25" s="262"/>
      <c r="AHO25" s="262"/>
      <c r="AHP25" s="262"/>
      <c r="AHQ25" s="262"/>
      <c r="AHR25" s="262"/>
      <c r="AHS25" s="262"/>
      <c r="AHT25" s="262"/>
      <c r="AHU25" s="262"/>
      <c r="AHV25" s="262"/>
      <c r="AHW25" s="262"/>
      <c r="AHX25" s="262"/>
      <c r="AHY25" s="262"/>
      <c r="AHZ25" s="262"/>
      <c r="AIA25" s="262"/>
      <c r="AIB25" s="262"/>
      <c r="AIC25" s="262"/>
      <c r="AID25" s="262"/>
      <c r="AIE25" s="262"/>
      <c r="AIF25" s="262"/>
      <c r="AIG25" s="262"/>
      <c r="AIH25" s="262"/>
      <c r="AII25" s="262"/>
      <c r="AIJ25" s="262"/>
      <c r="AIK25" s="262"/>
      <c r="AIL25" s="262"/>
      <c r="AIM25" s="262"/>
      <c r="AIN25" s="262"/>
      <c r="AIO25" s="262"/>
      <c r="AIP25" s="262"/>
      <c r="AIQ25" s="262"/>
      <c r="AIR25" s="262"/>
      <c r="AIS25" s="262"/>
      <c r="AIT25" s="262"/>
      <c r="AIU25" s="262"/>
      <c r="AIV25" s="262"/>
      <c r="AIW25" s="262"/>
      <c r="AIX25" s="262"/>
      <c r="AIY25" s="262"/>
      <c r="AIZ25" s="262"/>
      <c r="AJA25" s="262"/>
      <c r="AJB25" s="262"/>
      <c r="AJC25" s="262"/>
      <c r="AJD25" s="262"/>
      <c r="AJE25" s="262"/>
      <c r="AJF25" s="262"/>
      <c r="AJG25" s="262"/>
      <c r="AJH25" s="262"/>
      <c r="AJI25" s="262"/>
      <c r="AJJ25" s="262"/>
      <c r="AJK25" s="262"/>
      <c r="AJL25" s="262"/>
      <c r="AJM25" s="262"/>
      <c r="AJN25" s="262"/>
      <c r="AJO25" s="262"/>
      <c r="AJP25" s="262"/>
      <c r="AJQ25" s="262"/>
      <c r="AJR25" s="262"/>
      <c r="AJS25" s="262"/>
      <c r="AJT25" s="262"/>
      <c r="AJU25" s="262"/>
      <c r="AJV25" s="262"/>
      <c r="AJW25" s="262"/>
      <c r="AJX25" s="262"/>
      <c r="AJY25" s="262"/>
      <c r="AJZ25" s="262"/>
      <c r="AKA25" s="262"/>
      <c r="AKB25" s="262"/>
      <c r="AKC25" s="262"/>
      <c r="AKD25" s="262"/>
      <c r="AKE25" s="262"/>
      <c r="AKF25" s="262"/>
      <c r="AKG25" s="262"/>
      <c r="AKH25" s="262"/>
      <c r="AKI25" s="262"/>
      <c r="AKJ25" s="262"/>
      <c r="AKK25" s="262"/>
      <c r="AKL25" s="262"/>
      <c r="AKM25" s="262"/>
      <c r="AKN25" s="262"/>
      <c r="AKO25" s="262"/>
      <c r="AKP25" s="262"/>
      <c r="AKQ25" s="262"/>
      <c r="AKR25" s="262"/>
      <c r="AKS25" s="262"/>
      <c r="AKT25" s="262"/>
      <c r="AKU25" s="262"/>
      <c r="AKV25" s="262"/>
      <c r="AKW25" s="262"/>
      <c r="AKX25" s="262"/>
      <c r="AKY25" s="262"/>
      <c r="AKZ25" s="262"/>
      <c r="ALA25" s="262"/>
      <c r="ALB25" s="262"/>
      <c r="ALC25" s="262"/>
      <c r="ALD25" s="262"/>
      <c r="ALE25" s="262"/>
      <c r="ALF25" s="262"/>
      <c r="ALG25" s="262"/>
      <c r="ALH25" s="262"/>
      <c r="ALI25" s="262"/>
      <c r="ALJ25" s="262"/>
      <c r="ALK25" s="262"/>
      <c r="ALL25" s="262"/>
      <c r="ALM25" s="262"/>
      <c r="ALN25" s="262"/>
      <c r="ALO25" s="262"/>
      <c r="ALP25" s="262"/>
      <c r="ALQ25" s="262"/>
      <c r="ALR25" s="262"/>
      <c r="ALS25" s="262"/>
      <c r="ALT25" s="262"/>
      <c r="ALU25" s="262"/>
      <c r="ALV25" s="262"/>
      <c r="ALW25" s="262"/>
      <c r="ALX25" s="262"/>
      <c r="ALY25" s="262"/>
      <c r="ALZ25" s="262"/>
      <c r="AMA25" s="262"/>
      <c r="AMB25" s="262"/>
      <c r="AMC25" s="262"/>
      <c r="AMD25" s="262"/>
      <c r="AME25" s="262"/>
      <c r="AMF25" s="262"/>
      <c r="AMG25" s="262"/>
      <c r="AMH25" s="262"/>
      <c r="AMI25" s="262"/>
      <c r="AMJ25" s="262"/>
      <c r="AMK25" s="262"/>
      <c r="AML25" s="262"/>
      <c r="AMM25" s="262"/>
      <c r="AMN25" s="262"/>
      <c r="AMO25" s="262"/>
      <c r="AMP25" s="262"/>
      <c r="AMQ25" s="262"/>
      <c r="AMR25" s="262"/>
      <c r="AMS25" s="262"/>
      <c r="AMT25" s="262"/>
      <c r="AMU25" s="262"/>
      <c r="AMV25" s="262"/>
      <c r="AMW25" s="262"/>
      <c r="AMX25" s="262"/>
      <c r="AMY25" s="262"/>
      <c r="AMZ25" s="262"/>
      <c r="ANA25" s="262"/>
      <c r="ANB25" s="262"/>
      <c r="ANC25" s="262"/>
      <c r="AND25" s="262"/>
      <c r="ANE25" s="262"/>
      <c r="ANF25" s="262"/>
      <c r="ANG25" s="262"/>
      <c r="ANH25" s="262"/>
      <c r="ANI25" s="262"/>
      <c r="ANJ25" s="262"/>
      <c r="ANK25" s="262"/>
      <c r="ANL25" s="262"/>
      <c r="ANM25" s="262"/>
      <c r="ANN25" s="262"/>
      <c r="ANO25" s="262"/>
      <c r="ANP25" s="262"/>
      <c r="ANQ25" s="262"/>
      <c r="ANR25" s="262"/>
      <c r="ANS25" s="262"/>
      <c r="ANT25" s="262"/>
      <c r="ANU25" s="262"/>
      <c r="ANV25" s="262"/>
      <c r="ANW25" s="262"/>
      <c r="ANX25" s="262"/>
      <c r="ANY25" s="262"/>
      <c r="ANZ25" s="262"/>
      <c r="AOA25" s="262"/>
      <c r="AOB25" s="262"/>
      <c r="AOC25" s="262"/>
      <c r="AOD25" s="262"/>
      <c r="AOE25" s="262"/>
      <c r="AOF25" s="262"/>
      <c r="AOG25" s="262"/>
      <c r="AOH25" s="262"/>
      <c r="AOI25" s="262"/>
      <c r="AOJ25" s="262"/>
      <c r="AOK25" s="262"/>
      <c r="AOL25" s="262"/>
      <c r="AOM25" s="262"/>
      <c r="AON25" s="262"/>
      <c r="AOO25" s="262"/>
      <c r="AOP25" s="262"/>
      <c r="AOQ25" s="262"/>
      <c r="AOR25" s="262"/>
      <c r="AOS25" s="262"/>
      <c r="AOT25" s="262"/>
      <c r="AOU25" s="262"/>
      <c r="AOV25" s="262"/>
      <c r="AOW25" s="262"/>
      <c r="AOX25" s="262"/>
      <c r="AOY25" s="262"/>
      <c r="AOZ25" s="262"/>
      <c r="APA25" s="262"/>
      <c r="APB25" s="262"/>
      <c r="APC25" s="262"/>
      <c r="APD25" s="262"/>
      <c r="APE25" s="262"/>
      <c r="APF25" s="262"/>
      <c r="APG25" s="262"/>
      <c r="APH25" s="262"/>
      <c r="API25" s="262"/>
      <c r="APJ25" s="262"/>
      <c r="APK25" s="262"/>
      <c r="APL25" s="262"/>
      <c r="APM25" s="262"/>
      <c r="APN25" s="262"/>
      <c r="APO25" s="262"/>
      <c r="APP25" s="262"/>
      <c r="APQ25" s="262"/>
      <c r="APR25" s="262"/>
      <c r="APS25" s="262"/>
      <c r="APT25" s="262"/>
      <c r="APU25" s="262"/>
      <c r="APV25" s="262"/>
      <c r="APW25" s="262"/>
      <c r="APX25" s="262"/>
      <c r="APY25" s="262"/>
      <c r="APZ25" s="262"/>
      <c r="AQA25" s="262"/>
      <c r="AQB25" s="262"/>
      <c r="AQC25" s="262"/>
      <c r="AQD25" s="262"/>
      <c r="AQE25" s="262"/>
      <c r="AQF25" s="262"/>
      <c r="AQG25" s="262"/>
      <c r="AQH25" s="262"/>
      <c r="AQI25" s="262"/>
      <c r="AQJ25" s="262"/>
      <c r="AQK25" s="262"/>
      <c r="AQL25" s="262"/>
      <c r="AQM25" s="262"/>
      <c r="AQN25" s="262"/>
      <c r="AQO25" s="262"/>
      <c r="AQP25" s="262"/>
      <c r="AQQ25" s="262"/>
      <c r="AQR25" s="262"/>
      <c r="AQS25" s="262"/>
      <c r="AQT25" s="262"/>
      <c r="AQU25" s="262"/>
      <c r="AQV25" s="262"/>
      <c r="AQW25" s="262"/>
      <c r="AQX25" s="262"/>
      <c r="AQY25" s="262"/>
      <c r="AQZ25" s="262"/>
      <c r="ARA25" s="262"/>
      <c r="ARB25" s="262"/>
      <c r="ARC25" s="262"/>
      <c r="ARD25" s="262"/>
      <c r="ARE25" s="262"/>
      <c r="ARF25" s="262"/>
      <c r="ARG25" s="262"/>
      <c r="ARH25" s="262"/>
      <c r="ARI25" s="262"/>
      <c r="ARJ25" s="262"/>
      <c r="ARK25" s="262"/>
      <c r="ARL25" s="262"/>
      <c r="ARM25" s="262"/>
      <c r="ARN25" s="262"/>
      <c r="ARO25" s="262"/>
      <c r="ARP25" s="262"/>
      <c r="ARQ25" s="262"/>
      <c r="ARR25" s="262"/>
      <c r="ARS25" s="262"/>
      <c r="ART25" s="262"/>
      <c r="ARU25" s="262"/>
      <c r="ARV25" s="262"/>
      <c r="ARW25" s="262"/>
      <c r="ARX25" s="262"/>
      <c r="ARY25" s="262"/>
      <c r="ARZ25" s="262"/>
      <c r="ASA25" s="262"/>
      <c r="ASB25" s="262"/>
      <c r="ASC25" s="262"/>
      <c r="ASD25" s="262"/>
      <c r="ASE25" s="262"/>
      <c r="ASF25" s="262"/>
      <c r="ASG25" s="262"/>
      <c r="ASH25" s="262"/>
      <c r="ASI25" s="262"/>
      <c r="ASJ25" s="262"/>
      <c r="ASK25" s="262"/>
      <c r="ASL25" s="262"/>
      <c r="ASM25" s="262"/>
      <c r="ASN25" s="262"/>
      <c r="ASO25" s="262"/>
      <c r="ASP25" s="262"/>
      <c r="ASQ25" s="262"/>
      <c r="ASR25" s="262"/>
      <c r="ASS25" s="262"/>
      <c r="AST25" s="262"/>
      <c r="ASU25" s="262"/>
      <c r="ASV25" s="262"/>
      <c r="ASW25" s="262"/>
      <c r="ASX25" s="262"/>
      <c r="ASY25" s="262"/>
      <c r="ASZ25" s="262"/>
      <c r="ATA25" s="262"/>
      <c r="ATB25" s="262"/>
      <c r="ATC25" s="262"/>
      <c r="ATD25" s="262"/>
      <c r="ATE25" s="262"/>
      <c r="ATF25" s="262"/>
      <c r="ATG25" s="262"/>
      <c r="ATH25" s="262"/>
      <c r="ATI25" s="262"/>
      <c r="ATJ25" s="262"/>
      <c r="ATK25" s="262"/>
      <c r="ATL25" s="262"/>
      <c r="ATM25" s="262"/>
      <c r="ATN25" s="262"/>
      <c r="ATO25" s="262"/>
      <c r="ATP25" s="262"/>
      <c r="ATQ25" s="262"/>
      <c r="ATR25" s="262"/>
      <c r="ATS25" s="262"/>
      <c r="ATT25" s="262"/>
      <c r="ATU25" s="262"/>
      <c r="ATV25" s="262"/>
      <c r="ATW25" s="262"/>
      <c r="ATX25" s="262"/>
      <c r="ATY25" s="262"/>
      <c r="ATZ25" s="262"/>
      <c r="AUA25" s="262"/>
      <c r="AUB25" s="262"/>
      <c r="AUC25" s="262"/>
      <c r="AUD25" s="262"/>
      <c r="AUE25" s="262"/>
      <c r="AUF25" s="262"/>
      <c r="AUG25" s="262"/>
      <c r="AUH25" s="262"/>
      <c r="AUI25" s="262"/>
      <c r="AUJ25" s="262"/>
      <c r="AUK25" s="262"/>
      <c r="AUL25" s="262"/>
      <c r="AUM25" s="262"/>
      <c r="AUN25" s="262"/>
      <c r="AUO25" s="262"/>
      <c r="AUP25" s="262"/>
      <c r="AUQ25" s="262"/>
      <c r="AUR25" s="262"/>
      <c r="AUS25" s="262"/>
      <c r="AUT25" s="262"/>
      <c r="AUU25" s="262"/>
      <c r="AUV25" s="262"/>
      <c r="AUW25" s="262"/>
      <c r="AUX25" s="262"/>
      <c r="AUY25" s="262"/>
      <c r="AUZ25" s="262"/>
      <c r="AVA25" s="262"/>
      <c r="AVB25" s="262"/>
      <c r="AVC25" s="262"/>
      <c r="AVD25" s="262"/>
      <c r="AVE25" s="262"/>
      <c r="AVF25" s="262"/>
      <c r="AVG25" s="262"/>
      <c r="AVH25" s="262"/>
      <c r="AVI25" s="262"/>
      <c r="AVJ25" s="262"/>
      <c r="AVK25" s="262"/>
      <c r="AVL25" s="262"/>
      <c r="AVM25" s="262"/>
      <c r="AVN25" s="262"/>
      <c r="AVO25" s="262"/>
      <c r="AVP25" s="262"/>
      <c r="AVQ25" s="262"/>
      <c r="AVR25" s="262"/>
      <c r="AVS25" s="262"/>
      <c r="AVT25" s="262"/>
      <c r="AVU25" s="262"/>
      <c r="AVV25" s="262"/>
      <c r="AVW25" s="262"/>
      <c r="AVX25" s="262"/>
      <c r="AVY25" s="262"/>
      <c r="AVZ25" s="262"/>
      <c r="AWA25" s="262"/>
      <c r="AWB25" s="262"/>
      <c r="AWC25" s="262"/>
      <c r="AWD25" s="262"/>
      <c r="AWE25" s="262"/>
      <c r="AWF25" s="262"/>
      <c r="AWG25" s="262"/>
      <c r="AWH25" s="262"/>
      <c r="AWI25" s="262"/>
      <c r="AWJ25" s="262"/>
      <c r="AWK25" s="262"/>
      <c r="AWL25" s="262"/>
      <c r="AWM25" s="262"/>
      <c r="AWN25" s="262"/>
      <c r="AWO25" s="262"/>
      <c r="AWP25" s="262"/>
      <c r="AWQ25" s="262"/>
      <c r="AWR25" s="262"/>
      <c r="AWS25" s="262"/>
      <c r="AWT25" s="262"/>
      <c r="AWU25" s="262"/>
      <c r="AWV25" s="262"/>
      <c r="AWW25" s="262"/>
      <c r="AWX25" s="262"/>
      <c r="AWY25" s="262"/>
      <c r="AWZ25" s="262"/>
      <c r="AXA25" s="262"/>
      <c r="AXB25" s="262"/>
      <c r="AXC25" s="262"/>
      <c r="AXD25" s="262"/>
      <c r="AXE25" s="262"/>
      <c r="AXF25" s="262"/>
      <c r="AXG25" s="262"/>
      <c r="AXH25" s="262"/>
      <c r="AXI25" s="262"/>
      <c r="AXJ25" s="262"/>
      <c r="AXK25" s="262"/>
      <c r="AXL25" s="262"/>
      <c r="AXM25" s="262"/>
      <c r="AXN25" s="262"/>
      <c r="AXO25" s="262"/>
      <c r="AXP25" s="262"/>
      <c r="AXQ25" s="262"/>
      <c r="AXR25" s="262"/>
      <c r="AXS25" s="262"/>
      <c r="AXT25" s="262"/>
      <c r="AXU25" s="262"/>
      <c r="AXV25" s="262"/>
      <c r="AXW25" s="262"/>
      <c r="AXX25" s="262"/>
      <c r="AXY25" s="262"/>
      <c r="AXZ25" s="262"/>
      <c r="AYA25" s="262"/>
      <c r="AYB25" s="262"/>
      <c r="AYC25" s="262"/>
      <c r="AYD25" s="262"/>
      <c r="AYE25" s="262"/>
      <c r="AYF25" s="262"/>
      <c r="AYG25" s="262"/>
      <c r="AYH25" s="262"/>
      <c r="AYI25" s="262"/>
      <c r="AYJ25" s="262"/>
      <c r="AYK25" s="262"/>
      <c r="AYL25" s="262"/>
      <c r="AYM25" s="262"/>
      <c r="AYN25" s="262"/>
      <c r="AYO25" s="262"/>
      <c r="AYP25" s="262"/>
      <c r="AYQ25" s="262"/>
      <c r="AYR25" s="262"/>
      <c r="AYS25" s="262"/>
      <c r="AYT25" s="262"/>
      <c r="AYU25" s="262"/>
      <c r="AYV25" s="262"/>
      <c r="AYW25" s="262"/>
      <c r="AYX25" s="262"/>
      <c r="AYY25" s="262"/>
      <c r="AYZ25" s="262"/>
      <c r="AZA25" s="262"/>
      <c r="AZB25" s="262"/>
      <c r="AZC25" s="262"/>
      <c r="AZD25" s="262"/>
      <c r="AZE25" s="262"/>
      <c r="AZF25" s="262"/>
      <c r="AZG25" s="262"/>
      <c r="AZH25" s="262"/>
      <c r="AZI25" s="262"/>
      <c r="AZJ25" s="262"/>
      <c r="AZK25" s="262"/>
      <c r="AZL25" s="262"/>
      <c r="AZM25" s="262"/>
      <c r="AZN25" s="262"/>
      <c r="AZO25" s="262"/>
      <c r="AZP25" s="262"/>
      <c r="AZQ25" s="262"/>
      <c r="AZR25" s="262"/>
      <c r="AZS25" s="262"/>
      <c r="AZT25" s="262"/>
      <c r="AZU25" s="262"/>
      <c r="AZV25" s="262"/>
      <c r="AZW25" s="262"/>
      <c r="AZX25" s="262"/>
      <c r="AZY25" s="262"/>
      <c r="AZZ25" s="262"/>
      <c r="BAA25" s="262"/>
      <c r="BAB25" s="262"/>
      <c r="BAC25" s="262"/>
      <c r="BAD25" s="262"/>
      <c r="BAE25" s="262"/>
      <c r="BAF25" s="262"/>
      <c r="BAG25" s="262"/>
      <c r="BAH25" s="262"/>
      <c r="BAI25" s="262"/>
      <c r="BAJ25" s="262"/>
      <c r="BAK25" s="262"/>
      <c r="BAL25" s="262"/>
      <c r="BAM25" s="262"/>
      <c r="BAN25" s="262"/>
      <c r="BAO25" s="262"/>
      <c r="BAP25" s="262"/>
      <c r="BAQ25" s="262"/>
      <c r="BAR25" s="262"/>
      <c r="BAS25" s="262"/>
      <c r="BAT25" s="262"/>
      <c r="BAU25" s="262"/>
      <c r="BAV25" s="262"/>
      <c r="BAW25" s="262"/>
      <c r="BAX25" s="262"/>
      <c r="BAY25" s="262"/>
      <c r="BAZ25" s="262"/>
      <c r="BBA25" s="262"/>
      <c r="BBB25" s="262"/>
      <c r="BBC25" s="262"/>
      <c r="BBD25" s="262"/>
      <c r="BBE25" s="262"/>
      <c r="BBF25" s="262"/>
      <c r="BBG25" s="262"/>
      <c r="BBH25" s="262"/>
      <c r="BBI25" s="262"/>
      <c r="BBJ25" s="262"/>
      <c r="BBK25" s="262"/>
      <c r="BBL25" s="262"/>
      <c r="BBM25" s="262"/>
      <c r="BBN25" s="262"/>
      <c r="BBO25" s="262"/>
      <c r="BBP25" s="262"/>
      <c r="BBQ25" s="262"/>
      <c r="BBR25" s="262"/>
      <c r="BBS25" s="262"/>
      <c r="BBT25" s="262"/>
      <c r="BBU25" s="262"/>
      <c r="BBV25" s="262"/>
      <c r="BBW25" s="262"/>
      <c r="BBX25" s="262"/>
      <c r="BBY25" s="262"/>
      <c r="BBZ25" s="262"/>
      <c r="BCA25" s="262"/>
      <c r="BCB25" s="262"/>
      <c r="BCC25" s="262"/>
      <c r="BCD25" s="262"/>
      <c r="BCE25" s="262"/>
      <c r="BCF25" s="262"/>
      <c r="BCG25" s="262"/>
      <c r="BCH25" s="262"/>
      <c r="BCI25" s="262"/>
      <c r="BCJ25" s="262"/>
      <c r="BCK25" s="262"/>
      <c r="BCL25" s="262"/>
      <c r="BCM25" s="262"/>
      <c r="BCN25" s="262"/>
      <c r="BCO25" s="262"/>
      <c r="BCP25" s="262"/>
      <c r="BCQ25" s="262"/>
      <c r="BCR25" s="262"/>
      <c r="BCS25" s="262"/>
      <c r="BCT25" s="262"/>
      <c r="BCU25" s="262"/>
      <c r="BCV25" s="262"/>
      <c r="BCW25" s="262"/>
      <c r="BCX25" s="262"/>
      <c r="BCY25" s="262"/>
      <c r="BCZ25" s="262"/>
      <c r="BDA25" s="262"/>
      <c r="BDB25" s="262"/>
      <c r="BDC25" s="262"/>
      <c r="BDD25" s="262"/>
      <c r="BDE25" s="262"/>
      <c r="BDF25" s="262"/>
      <c r="BDG25" s="262"/>
      <c r="BDH25" s="262"/>
      <c r="BDI25" s="262"/>
      <c r="BDJ25" s="262"/>
      <c r="BDK25" s="262"/>
      <c r="BDL25" s="262"/>
      <c r="BDM25" s="262"/>
      <c r="BDN25" s="262"/>
      <c r="BDO25" s="262"/>
      <c r="BDP25" s="262"/>
      <c r="BDQ25" s="262"/>
      <c r="BDR25" s="262"/>
      <c r="BDS25" s="262"/>
      <c r="BDT25" s="262"/>
      <c r="BDU25" s="262"/>
      <c r="BDV25" s="262"/>
      <c r="BDW25" s="262"/>
      <c r="BDX25" s="262"/>
      <c r="BDY25" s="262"/>
      <c r="BDZ25" s="262"/>
      <c r="BEA25" s="262"/>
      <c r="BEB25" s="262"/>
      <c r="BEC25" s="262"/>
      <c r="BED25" s="262"/>
      <c r="BEE25" s="262"/>
      <c r="BEF25" s="262"/>
      <c r="BEG25" s="262"/>
      <c r="BEH25" s="262"/>
      <c r="BEI25" s="262"/>
      <c r="BEJ25" s="262"/>
      <c r="BEK25" s="262"/>
      <c r="BEL25" s="262"/>
      <c r="BEM25" s="262"/>
      <c r="BEN25" s="262"/>
      <c r="BEO25" s="262"/>
      <c r="BEP25" s="262"/>
      <c r="BEQ25" s="262"/>
      <c r="BER25" s="262"/>
      <c r="BES25" s="262"/>
      <c r="BET25" s="262"/>
      <c r="BEU25" s="262"/>
      <c r="BEV25" s="262"/>
      <c r="BEW25" s="262"/>
      <c r="BEX25" s="262"/>
      <c r="BEY25" s="262"/>
      <c r="BEZ25" s="262"/>
      <c r="BFA25" s="262"/>
      <c r="BFB25" s="262"/>
      <c r="BFC25" s="262"/>
      <c r="BFD25" s="262"/>
      <c r="BFE25" s="262"/>
      <c r="BFF25" s="262"/>
      <c r="BFG25" s="262"/>
      <c r="BFH25" s="262"/>
      <c r="BFI25" s="262"/>
      <c r="BFJ25" s="262"/>
      <c r="BFK25" s="262"/>
      <c r="BFL25" s="262"/>
      <c r="BFM25" s="262"/>
      <c r="BFN25" s="262"/>
      <c r="BFO25" s="262"/>
      <c r="BFP25" s="262"/>
      <c r="BFQ25" s="262"/>
      <c r="BFR25" s="262"/>
      <c r="BFS25" s="262"/>
      <c r="BFT25" s="262"/>
      <c r="BFU25" s="262"/>
      <c r="BFV25" s="262"/>
      <c r="BFW25" s="262"/>
      <c r="BFX25" s="262"/>
      <c r="BFY25" s="262"/>
      <c r="BFZ25" s="262"/>
      <c r="BGA25" s="262"/>
      <c r="BGB25" s="262"/>
      <c r="BGC25" s="262"/>
      <c r="BGD25" s="262"/>
      <c r="BGE25" s="262"/>
      <c r="BGF25" s="262"/>
      <c r="BGG25" s="262"/>
      <c r="BGH25" s="262"/>
      <c r="BGI25" s="262"/>
      <c r="BGJ25" s="262"/>
      <c r="BGK25" s="262"/>
      <c r="BGL25" s="262"/>
      <c r="BGM25" s="262"/>
      <c r="BGN25" s="262"/>
      <c r="BGO25" s="262"/>
      <c r="BGP25" s="262"/>
      <c r="BGQ25" s="262"/>
      <c r="BGR25" s="262"/>
      <c r="BGS25" s="262"/>
      <c r="BGT25" s="262"/>
      <c r="BGU25" s="262"/>
      <c r="BGV25" s="262"/>
      <c r="BGW25" s="262"/>
      <c r="BGX25" s="262"/>
      <c r="BGY25" s="262"/>
      <c r="BGZ25" s="262"/>
      <c r="BHA25" s="262"/>
      <c r="BHB25" s="262"/>
      <c r="BHC25" s="262"/>
      <c r="BHD25" s="262"/>
      <c r="BHE25" s="262"/>
      <c r="BHF25" s="262"/>
      <c r="BHG25" s="262"/>
      <c r="BHH25" s="262"/>
      <c r="BHI25" s="262"/>
      <c r="BHJ25" s="262"/>
      <c r="BHK25" s="262"/>
      <c r="BHL25" s="262"/>
      <c r="BHM25" s="262"/>
      <c r="BHN25" s="262"/>
      <c r="BHO25" s="262"/>
      <c r="BHP25" s="262"/>
      <c r="BHQ25" s="262"/>
      <c r="BHR25" s="262"/>
      <c r="BHS25" s="262"/>
      <c r="BHT25" s="262"/>
      <c r="BHU25" s="262"/>
      <c r="BHV25" s="262"/>
      <c r="BHW25" s="262"/>
      <c r="BHX25" s="262"/>
      <c r="BHY25" s="262"/>
      <c r="BHZ25" s="262"/>
      <c r="BIA25" s="262"/>
      <c r="BIB25" s="262"/>
      <c r="BIC25" s="262"/>
      <c r="BID25" s="262"/>
      <c r="BIE25" s="262"/>
      <c r="BIF25" s="262"/>
      <c r="BIG25" s="262"/>
      <c r="BIH25" s="262"/>
      <c r="BII25" s="262"/>
      <c r="BIJ25" s="262"/>
      <c r="BIK25" s="262"/>
      <c r="BIL25" s="262"/>
      <c r="BIM25" s="262"/>
      <c r="BIN25" s="262"/>
      <c r="BIO25" s="262"/>
      <c r="BIP25" s="262"/>
      <c r="BIQ25" s="262"/>
      <c r="BIR25" s="262"/>
      <c r="BIS25" s="262"/>
      <c r="BIT25" s="262"/>
      <c r="BIU25" s="262"/>
      <c r="BIV25" s="262"/>
      <c r="BIW25" s="262"/>
      <c r="BIX25" s="262"/>
      <c r="BIY25" s="262"/>
      <c r="BIZ25" s="262"/>
      <c r="BJA25" s="262"/>
      <c r="BJB25" s="262"/>
      <c r="BJC25" s="262"/>
      <c r="BJD25" s="262"/>
      <c r="BJE25" s="262"/>
      <c r="BJF25" s="262"/>
      <c r="BJG25" s="262"/>
      <c r="BJH25" s="262"/>
      <c r="BJI25" s="262"/>
      <c r="BJJ25" s="262"/>
      <c r="BJK25" s="262"/>
      <c r="BJL25" s="262"/>
      <c r="BJM25" s="262"/>
      <c r="BJN25" s="262"/>
      <c r="BJO25" s="262"/>
      <c r="BJP25" s="262"/>
      <c r="BJQ25" s="262"/>
      <c r="BJR25" s="262"/>
      <c r="BJS25" s="262"/>
      <c r="BJT25" s="262"/>
      <c r="BJU25" s="262"/>
      <c r="BJV25" s="262"/>
      <c r="BJW25" s="262"/>
      <c r="BJX25" s="262"/>
      <c r="BJY25" s="262"/>
      <c r="BJZ25" s="262"/>
      <c r="BKA25" s="262"/>
      <c r="BKB25" s="262"/>
      <c r="BKC25" s="262"/>
      <c r="BKD25" s="262"/>
      <c r="BKE25" s="262"/>
      <c r="BKF25" s="262"/>
      <c r="BKG25" s="262"/>
      <c r="BKH25" s="262"/>
      <c r="BKI25" s="262"/>
      <c r="BKJ25" s="262"/>
      <c r="BKK25" s="262"/>
      <c r="BKL25" s="262"/>
      <c r="BKM25" s="262"/>
      <c r="BKN25" s="262"/>
      <c r="BKO25" s="262"/>
      <c r="BKP25" s="262"/>
      <c r="BKQ25" s="262"/>
      <c r="BKR25" s="262"/>
      <c r="BKS25" s="262"/>
      <c r="BKT25" s="262"/>
      <c r="BKU25" s="262"/>
      <c r="BKV25" s="262"/>
      <c r="BKW25" s="262"/>
      <c r="BKX25" s="262"/>
      <c r="BKY25" s="262"/>
      <c r="BKZ25" s="262"/>
      <c r="BLA25" s="262"/>
      <c r="BLB25" s="262"/>
      <c r="BLC25" s="262"/>
      <c r="BLD25" s="262"/>
      <c r="BLE25" s="262"/>
      <c r="BLF25" s="262"/>
      <c r="BLG25" s="262"/>
      <c r="BLH25" s="262"/>
      <c r="BLI25" s="262"/>
      <c r="BLJ25" s="262"/>
      <c r="BLK25" s="262"/>
      <c r="BLL25" s="262"/>
      <c r="BLM25" s="262"/>
      <c r="BLN25" s="262"/>
      <c r="BLO25" s="262"/>
      <c r="BLP25" s="262"/>
      <c r="BLQ25" s="262"/>
      <c r="BLR25" s="262"/>
      <c r="BLS25" s="262"/>
      <c r="BLT25" s="262"/>
      <c r="BLU25" s="262"/>
      <c r="BLV25" s="262"/>
      <c r="BLW25" s="262"/>
      <c r="BLX25" s="262"/>
      <c r="BLY25" s="262"/>
      <c r="BLZ25" s="262"/>
      <c r="BMA25" s="262"/>
      <c r="BMB25" s="262"/>
      <c r="BMC25" s="262"/>
      <c r="BMD25" s="262"/>
      <c r="BME25" s="262"/>
      <c r="BMF25" s="262"/>
      <c r="BMG25" s="262"/>
      <c r="BMH25" s="262"/>
      <c r="BMI25" s="262"/>
      <c r="BMJ25" s="262"/>
      <c r="BMK25" s="262"/>
      <c r="BML25" s="262"/>
      <c r="BMM25" s="262"/>
      <c r="BMN25" s="262"/>
      <c r="BMO25" s="262"/>
      <c r="BMP25" s="262"/>
      <c r="BMQ25" s="262"/>
      <c r="BMR25" s="262"/>
      <c r="BMS25" s="262"/>
      <c r="BMT25" s="262"/>
      <c r="BMU25" s="262"/>
      <c r="BMV25" s="262"/>
      <c r="BMW25" s="262"/>
      <c r="BMX25" s="262"/>
      <c r="BMY25" s="262"/>
      <c r="BMZ25" s="262"/>
      <c r="BNA25" s="262"/>
      <c r="BNB25" s="262"/>
      <c r="BNC25" s="262"/>
      <c r="BND25" s="262"/>
      <c r="BNE25" s="262"/>
      <c r="BNF25" s="262"/>
      <c r="BNG25" s="262"/>
      <c r="BNH25" s="262"/>
      <c r="BNI25" s="262"/>
      <c r="BNJ25" s="262"/>
      <c r="BNK25" s="262"/>
      <c r="BNL25" s="262"/>
      <c r="BNM25" s="262"/>
      <c r="BNN25" s="262"/>
      <c r="BNO25" s="262"/>
      <c r="BNP25" s="262"/>
      <c r="BNQ25" s="262"/>
      <c r="BNR25" s="262"/>
      <c r="BNS25" s="262"/>
      <c r="BNT25" s="262"/>
      <c r="BNU25" s="262"/>
      <c r="BNV25" s="262"/>
      <c r="BNW25" s="262"/>
      <c r="BNX25" s="262"/>
      <c r="BNY25" s="262"/>
      <c r="BNZ25" s="262"/>
      <c r="BOA25" s="262"/>
      <c r="BOB25" s="262"/>
      <c r="BOC25" s="262"/>
      <c r="BOD25" s="262"/>
      <c r="BOE25" s="262"/>
      <c r="BOF25" s="262"/>
      <c r="BOG25" s="262"/>
      <c r="BOH25" s="262"/>
      <c r="BOI25" s="262"/>
      <c r="BOJ25" s="262"/>
      <c r="BOK25" s="262"/>
      <c r="BOL25" s="262"/>
      <c r="BOM25" s="262"/>
      <c r="BON25" s="262"/>
      <c r="BOO25" s="262"/>
      <c r="BOP25" s="262"/>
      <c r="BOQ25" s="262"/>
      <c r="BOR25" s="262"/>
      <c r="BOS25" s="262"/>
      <c r="BOT25" s="262"/>
      <c r="BOU25" s="262"/>
      <c r="BOV25" s="262"/>
      <c r="BOW25" s="262"/>
      <c r="BOX25" s="262"/>
      <c r="BOY25" s="262"/>
      <c r="BOZ25" s="262"/>
      <c r="BPA25" s="262"/>
      <c r="BPB25" s="262"/>
      <c r="BPC25" s="262"/>
      <c r="BPD25" s="262"/>
      <c r="BPE25" s="262"/>
      <c r="BPF25" s="262"/>
      <c r="BPG25" s="262"/>
      <c r="BPH25" s="262"/>
      <c r="BPI25" s="262"/>
      <c r="BPJ25" s="262"/>
      <c r="BPK25" s="262"/>
      <c r="BPL25" s="262"/>
      <c r="BPM25" s="262"/>
      <c r="BPN25" s="262"/>
      <c r="BPO25" s="262"/>
      <c r="BPP25" s="262"/>
      <c r="BPQ25" s="262"/>
      <c r="BPR25" s="262"/>
      <c r="BPS25" s="262"/>
      <c r="BPT25" s="262"/>
      <c r="BPU25" s="262"/>
      <c r="BPV25" s="262"/>
      <c r="BPW25" s="262"/>
      <c r="BPX25" s="262"/>
      <c r="BPY25" s="262"/>
      <c r="BPZ25" s="262"/>
      <c r="BQA25" s="262"/>
      <c r="BQB25" s="262"/>
      <c r="BQC25" s="262"/>
      <c r="BQD25" s="262"/>
      <c r="BQE25" s="262"/>
      <c r="BQF25" s="262"/>
      <c r="BQG25" s="262"/>
      <c r="BQH25" s="262"/>
      <c r="BQI25" s="262"/>
      <c r="BQJ25" s="262"/>
      <c r="BQK25" s="262"/>
      <c r="BQL25" s="262"/>
      <c r="BQM25" s="262"/>
      <c r="BQN25" s="262"/>
      <c r="BQO25" s="262"/>
      <c r="BQP25" s="262"/>
      <c r="BQQ25" s="262"/>
      <c r="BQR25" s="262"/>
      <c r="BQS25" s="262"/>
      <c r="BQT25" s="262"/>
      <c r="BQU25" s="262"/>
      <c r="BQV25" s="262"/>
      <c r="BQW25" s="262"/>
      <c r="BQX25" s="262"/>
      <c r="BQY25" s="262"/>
      <c r="BQZ25" s="262"/>
      <c r="BRA25" s="262"/>
      <c r="BRB25" s="262"/>
      <c r="BRC25" s="262"/>
      <c r="BRD25" s="262"/>
      <c r="BRE25" s="262"/>
      <c r="BRF25" s="262"/>
      <c r="BRG25" s="262"/>
      <c r="BRH25" s="262"/>
      <c r="BRI25" s="262"/>
      <c r="BRJ25" s="262"/>
      <c r="BRK25" s="262"/>
      <c r="BRL25" s="262"/>
      <c r="BRM25" s="262"/>
      <c r="BRN25" s="262"/>
      <c r="BRO25" s="262"/>
      <c r="BRP25" s="262"/>
      <c r="BRQ25" s="262"/>
      <c r="BRR25" s="262"/>
      <c r="BRS25" s="262"/>
      <c r="BRT25" s="262"/>
      <c r="BRU25" s="262"/>
      <c r="BRV25" s="262"/>
      <c r="BRW25" s="262"/>
      <c r="BRX25" s="262"/>
      <c r="BRY25" s="262"/>
      <c r="BRZ25" s="262"/>
      <c r="BSA25" s="262"/>
      <c r="BSB25" s="262"/>
      <c r="BSC25" s="262"/>
      <c r="BSD25" s="262"/>
      <c r="BSE25" s="262"/>
      <c r="BSF25" s="262"/>
      <c r="BSG25" s="262"/>
      <c r="BSH25" s="262"/>
      <c r="BSI25" s="262"/>
      <c r="BSJ25" s="262"/>
      <c r="BSK25" s="262"/>
      <c r="BSL25" s="262"/>
      <c r="BSM25" s="262"/>
      <c r="BSN25" s="262"/>
      <c r="BSO25" s="262"/>
      <c r="BSP25" s="262"/>
      <c r="BSQ25" s="262"/>
      <c r="BSR25" s="262"/>
      <c r="BSS25" s="262"/>
      <c r="BST25" s="262"/>
      <c r="BSU25" s="262"/>
      <c r="BSV25" s="262"/>
      <c r="BSW25" s="262"/>
      <c r="BSX25" s="262"/>
      <c r="BSY25" s="262"/>
      <c r="BSZ25" s="262"/>
      <c r="BTA25" s="262"/>
      <c r="BTB25" s="262"/>
      <c r="BTC25" s="262"/>
      <c r="BTD25" s="262"/>
      <c r="BTE25" s="262"/>
      <c r="BTF25" s="262"/>
      <c r="BTG25" s="262"/>
      <c r="BTH25" s="262"/>
      <c r="BTI25" s="262"/>
      <c r="BTJ25" s="262"/>
      <c r="BTK25" s="262"/>
      <c r="BTL25" s="262"/>
      <c r="BTM25" s="262"/>
      <c r="BTN25" s="262"/>
      <c r="BTO25" s="262"/>
      <c r="BTP25" s="262"/>
      <c r="BTQ25" s="262"/>
      <c r="BTR25" s="262"/>
      <c r="BTS25" s="262"/>
      <c r="BTT25" s="262"/>
      <c r="BTU25" s="262"/>
      <c r="BTV25" s="262"/>
      <c r="BTW25" s="262"/>
      <c r="BTX25" s="262"/>
      <c r="BTY25" s="262"/>
      <c r="BTZ25" s="262"/>
      <c r="BUA25" s="262"/>
      <c r="BUB25" s="262"/>
      <c r="BUC25" s="262"/>
      <c r="BUD25" s="262"/>
      <c r="BUE25" s="262"/>
      <c r="BUF25" s="262"/>
      <c r="BUG25" s="262"/>
      <c r="BUH25" s="262"/>
      <c r="BUI25" s="262"/>
      <c r="BUJ25" s="262"/>
      <c r="BUK25" s="262"/>
      <c r="BUL25" s="262"/>
      <c r="BUM25" s="262"/>
      <c r="BUN25" s="262"/>
      <c r="BUO25" s="262"/>
      <c r="BUP25" s="262"/>
      <c r="BUQ25" s="262"/>
      <c r="BUR25" s="262"/>
      <c r="BUS25" s="262"/>
      <c r="BUT25" s="262"/>
      <c r="BUU25" s="262"/>
      <c r="BUV25" s="262"/>
      <c r="BUW25" s="262"/>
      <c r="BUX25" s="262"/>
      <c r="BUY25" s="262"/>
      <c r="BUZ25" s="262"/>
      <c r="BVA25" s="262"/>
      <c r="BVB25" s="262"/>
      <c r="BVC25" s="262"/>
      <c r="BVD25" s="262"/>
      <c r="BVE25" s="262"/>
      <c r="BVF25" s="262"/>
      <c r="BVG25" s="262"/>
      <c r="BVH25" s="262"/>
      <c r="BVI25" s="262"/>
      <c r="BVJ25" s="262"/>
      <c r="BVK25" s="262"/>
      <c r="BVL25" s="262"/>
      <c r="BVM25" s="262"/>
      <c r="BVN25" s="262"/>
      <c r="BVO25" s="262"/>
      <c r="BVP25" s="262"/>
      <c r="BVQ25" s="262"/>
      <c r="BVR25" s="262"/>
      <c r="BVS25" s="262"/>
      <c r="BVT25" s="262"/>
      <c r="BVU25" s="262"/>
      <c r="BVV25" s="262"/>
      <c r="BVW25" s="262"/>
      <c r="BVX25" s="262"/>
      <c r="BVY25" s="262"/>
      <c r="BVZ25" s="262"/>
      <c r="BWA25" s="262"/>
      <c r="BWB25" s="262"/>
      <c r="BWC25" s="262"/>
      <c r="BWD25" s="262"/>
      <c r="BWE25" s="262"/>
      <c r="BWF25" s="262"/>
      <c r="BWG25" s="262"/>
      <c r="BWH25" s="262"/>
      <c r="BWI25" s="262"/>
      <c r="BWJ25" s="262"/>
      <c r="BWK25" s="262"/>
      <c r="BWL25" s="262"/>
      <c r="BWM25" s="262"/>
      <c r="BWN25" s="262"/>
      <c r="BWO25" s="262"/>
      <c r="BWP25" s="262"/>
      <c r="BWQ25" s="262"/>
      <c r="BWR25" s="262"/>
      <c r="BWS25" s="262"/>
      <c r="BWT25" s="262"/>
      <c r="BWU25" s="262"/>
      <c r="BWV25" s="262"/>
      <c r="BWW25" s="262"/>
      <c r="BWX25" s="262"/>
      <c r="BWY25" s="262"/>
      <c r="BWZ25" s="262"/>
      <c r="BXA25" s="262"/>
      <c r="BXB25" s="262"/>
      <c r="BXC25" s="262"/>
      <c r="BXD25" s="262"/>
      <c r="BXE25" s="262"/>
      <c r="BXF25" s="262"/>
      <c r="BXG25" s="262"/>
      <c r="BXH25" s="262"/>
      <c r="BXI25" s="262"/>
      <c r="BXJ25" s="262"/>
      <c r="BXK25" s="262"/>
      <c r="BXL25" s="262"/>
      <c r="BXM25" s="262"/>
      <c r="BXN25" s="262"/>
      <c r="BXO25" s="262"/>
      <c r="BXP25" s="262"/>
      <c r="BXQ25" s="262"/>
      <c r="BXR25" s="262"/>
      <c r="BXS25" s="262"/>
      <c r="BXT25" s="262"/>
      <c r="BXU25" s="262"/>
      <c r="BXV25" s="262"/>
      <c r="BXW25" s="262"/>
      <c r="BXX25" s="262"/>
      <c r="BXY25" s="262"/>
      <c r="BXZ25" s="262"/>
      <c r="BYA25" s="262"/>
      <c r="BYB25" s="262"/>
      <c r="BYC25" s="262"/>
      <c r="BYD25" s="262"/>
      <c r="BYE25" s="262"/>
      <c r="BYF25" s="262"/>
      <c r="BYG25" s="262"/>
      <c r="BYH25" s="262"/>
      <c r="BYI25" s="262"/>
      <c r="BYJ25" s="262"/>
      <c r="BYK25" s="262"/>
      <c r="BYL25" s="262"/>
      <c r="BYM25" s="262"/>
      <c r="BYN25" s="262"/>
      <c r="BYO25" s="262"/>
      <c r="BYP25" s="262"/>
      <c r="BYQ25" s="262"/>
      <c r="BYR25" s="262"/>
      <c r="BYS25" s="262"/>
      <c r="BYT25" s="262"/>
      <c r="BYU25" s="262"/>
      <c r="BYV25" s="262"/>
      <c r="BYW25" s="262"/>
      <c r="BYX25" s="262"/>
      <c r="BYY25" s="262"/>
      <c r="BYZ25" s="262"/>
      <c r="BZA25" s="262"/>
      <c r="BZB25" s="262"/>
      <c r="BZC25" s="262"/>
      <c r="BZD25" s="262"/>
      <c r="BZE25" s="262"/>
      <c r="BZF25" s="262"/>
      <c r="BZG25" s="262"/>
      <c r="BZH25" s="262"/>
      <c r="BZI25" s="262"/>
      <c r="BZJ25" s="262"/>
      <c r="BZK25" s="262"/>
      <c r="BZL25" s="262"/>
      <c r="BZM25" s="262"/>
      <c r="BZN25" s="262"/>
      <c r="BZO25" s="262"/>
      <c r="BZP25" s="262"/>
      <c r="BZQ25" s="262"/>
      <c r="BZR25" s="262"/>
      <c r="BZS25" s="262"/>
      <c r="BZT25" s="262"/>
      <c r="BZU25" s="262"/>
      <c r="BZV25" s="262"/>
      <c r="BZW25" s="262"/>
      <c r="BZX25" s="262"/>
      <c r="BZY25" s="262"/>
      <c r="BZZ25" s="262"/>
      <c r="CAA25" s="262"/>
      <c r="CAB25" s="262"/>
      <c r="CAC25" s="262"/>
      <c r="CAD25" s="262"/>
      <c r="CAE25" s="262"/>
      <c r="CAF25" s="262"/>
      <c r="CAG25" s="262"/>
      <c r="CAH25" s="262"/>
      <c r="CAI25" s="262"/>
      <c r="CAJ25" s="262"/>
      <c r="CAK25" s="262"/>
      <c r="CAL25" s="262"/>
      <c r="CAM25" s="262"/>
      <c r="CAN25" s="262"/>
      <c r="CAO25" s="262"/>
      <c r="CAP25" s="262"/>
      <c r="CAQ25" s="262"/>
      <c r="CAR25" s="262"/>
      <c r="CAS25" s="262"/>
      <c r="CAT25" s="262"/>
      <c r="CAU25" s="262"/>
      <c r="CAV25" s="262"/>
      <c r="CAW25" s="262"/>
      <c r="CAX25" s="262"/>
      <c r="CAY25" s="262"/>
      <c r="CAZ25" s="262"/>
      <c r="CBA25" s="262"/>
      <c r="CBB25" s="262"/>
      <c r="CBC25" s="262"/>
      <c r="CBD25" s="262"/>
      <c r="CBE25" s="262"/>
      <c r="CBF25" s="262"/>
      <c r="CBG25" s="262"/>
      <c r="CBH25" s="262"/>
      <c r="CBI25" s="262"/>
      <c r="CBJ25" s="262"/>
      <c r="CBK25" s="262"/>
      <c r="CBL25" s="262"/>
      <c r="CBM25" s="262"/>
      <c r="CBN25" s="262"/>
      <c r="CBO25" s="262"/>
      <c r="CBP25" s="262"/>
      <c r="CBQ25" s="262"/>
      <c r="CBR25" s="262"/>
      <c r="CBS25" s="262"/>
      <c r="CBT25" s="262"/>
      <c r="CBU25" s="262"/>
      <c r="CBV25" s="262"/>
      <c r="CBW25" s="262"/>
      <c r="CBX25" s="262"/>
      <c r="CBY25" s="262"/>
      <c r="CBZ25" s="262"/>
      <c r="CCA25" s="262"/>
      <c r="CCB25" s="262"/>
      <c r="CCC25" s="262"/>
      <c r="CCD25" s="262"/>
      <c r="CCE25" s="262"/>
      <c r="CCF25" s="262"/>
      <c r="CCG25" s="262"/>
      <c r="CCH25" s="262"/>
      <c r="CCI25" s="262"/>
      <c r="CCJ25" s="262"/>
      <c r="CCK25" s="262"/>
      <c r="CCL25" s="262"/>
      <c r="CCM25" s="262"/>
      <c r="CCN25" s="262"/>
      <c r="CCO25" s="262"/>
      <c r="CCP25" s="262"/>
      <c r="CCQ25" s="262"/>
      <c r="CCR25" s="262"/>
      <c r="CCS25" s="262"/>
      <c r="CCT25" s="262"/>
      <c r="CCU25" s="262"/>
      <c r="CCV25" s="262"/>
      <c r="CCW25" s="262"/>
      <c r="CCX25" s="262"/>
      <c r="CCY25" s="262"/>
      <c r="CCZ25" s="262"/>
      <c r="CDA25" s="262"/>
      <c r="CDB25" s="262"/>
      <c r="CDC25" s="262"/>
      <c r="CDD25" s="262"/>
      <c r="CDE25" s="262"/>
      <c r="CDF25" s="262"/>
      <c r="CDG25" s="262"/>
      <c r="CDH25" s="262"/>
      <c r="CDI25" s="262"/>
      <c r="CDJ25" s="262"/>
      <c r="CDK25" s="262"/>
      <c r="CDL25" s="262"/>
      <c r="CDM25" s="262"/>
      <c r="CDN25" s="262"/>
      <c r="CDO25" s="262"/>
      <c r="CDP25" s="262"/>
      <c r="CDQ25" s="262"/>
      <c r="CDR25" s="262"/>
      <c r="CDS25" s="262"/>
      <c r="CDT25" s="262"/>
      <c r="CDU25" s="262"/>
      <c r="CDV25" s="262"/>
      <c r="CDW25" s="262"/>
      <c r="CDX25" s="262"/>
      <c r="CDY25" s="262"/>
      <c r="CDZ25" s="262"/>
      <c r="CEA25" s="262"/>
      <c r="CEB25" s="262"/>
      <c r="CEC25" s="262"/>
      <c r="CED25" s="262"/>
      <c r="CEE25" s="262"/>
      <c r="CEF25" s="262"/>
      <c r="CEG25" s="262"/>
      <c r="CEH25" s="262"/>
      <c r="CEI25" s="262"/>
      <c r="CEJ25" s="262"/>
      <c r="CEK25" s="262"/>
      <c r="CEL25" s="262"/>
      <c r="CEM25" s="262"/>
      <c r="CEN25" s="262"/>
      <c r="CEO25" s="262"/>
      <c r="CEP25" s="262"/>
      <c r="CEQ25" s="262"/>
      <c r="CER25" s="262"/>
      <c r="CES25" s="262"/>
      <c r="CET25" s="262"/>
      <c r="CEU25" s="262"/>
      <c r="CEV25" s="262"/>
      <c r="CEW25" s="262"/>
      <c r="CEX25" s="262"/>
      <c r="CEY25" s="262"/>
      <c r="CEZ25" s="262"/>
      <c r="CFA25" s="262"/>
      <c r="CFB25" s="262"/>
      <c r="CFC25" s="262"/>
      <c r="CFD25" s="262"/>
      <c r="CFE25" s="262"/>
      <c r="CFF25" s="262"/>
      <c r="CFG25" s="262"/>
      <c r="CFH25" s="262"/>
      <c r="CFI25" s="262"/>
      <c r="CFJ25" s="262"/>
      <c r="CFK25" s="262"/>
      <c r="CFL25" s="262"/>
      <c r="CFM25" s="262"/>
      <c r="CFN25" s="262"/>
      <c r="CFO25" s="262"/>
      <c r="CFP25" s="262"/>
      <c r="CFQ25" s="262"/>
      <c r="CFR25" s="262"/>
      <c r="CFS25" s="262"/>
      <c r="CFT25" s="262"/>
      <c r="CFU25" s="262"/>
      <c r="CFV25" s="262"/>
      <c r="CFW25" s="262"/>
      <c r="CFX25" s="262"/>
      <c r="CFY25" s="262"/>
      <c r="CFZ25" s="262"/>
      <c r="CGA25" s="262"/>
      <c r="CGB25" s="262"/>
      <c r="CGC25" s="262"/>
      <c r="CGD25" s="262"/>
      <c r="CGE25" s="262"/>
      <c r="CGF25" s="262"/>
      <c r="CGG25" s="262"/>
      <c r="CGH25" s="262"/>
      <c r="CGI25" s="262"/>
      <c r="CGJ25" s="262"/>
      <c r="CGK25" s="262"/>
      <c r="CGL25" s="262"/>
      <c r="CGM25" s="262"/>
      <c r="CGN25" s="262"/>
      <c r="CGO25" s="262"/>
      <c r="CGP25" s="262"/>
      <c r="CGQ25" s="262"/>
      <c r="CGR25" s="262"/>
      <c r="CGS25" s="262"/>
      <c r="CGT25" s="262"/>
      <c r="CGU25" s="262"/>
      <c r="CGV25" s="262"/>
      <c r="CGW25" s="262"/>
      <c r="CGX25" s="262"/>
      <c r="CGY25" s="262"/>
      <c r="CGZ25" s="262"/>
      <c r="CHA25" s="262"/>
      <c r="CHB25" s="262"/>
      <c r="CHC25" s="262"/>
      <c r="CHD25" s="262"/>
      <c r="CHE25" s="262"/>
      <c r="CHF25" s="262"/>
      <c r="CHG25" s="262"/>
      <c r="CHH25" s="262"/>
      <c r="CHI25" s="262"/>
      <c r="CHJ25" s="262"/>
      <c r="CHK25" s="262"/>
      <c r="CHL25" s="262"/>
      <c r="CHM25" s="262"/>
      <c r="CHN25" s="262"/>
      <c r="CHO25" s="262"/>
      <c r="CHP25" s="262"/>
      <c r="CHQ25" s="262"/>
      <c r="CHR25" s="262"/>
      <c r="CHS25" s="262"/>
      <c r="CHT25" s="262"/>
      <c r="CHU25" s="262"/>
      <c r="CHV25" s="262"/>
      <c r="CHW25" s="262"/>
      <c r="CHX25" s="262"/>
      <c r="CHY25" s="262"/>
      <c r="CHZ25" s="262"/>
      <c r="CIA25" s="262"/>
      <c r="CIB25" s="262"/>
      <c r="CIC25" s="262"/>
      <c r="CID25" s="262"/>
      <c r="CIE25" s="262"/>
      <c r="CIF25" s="262"/>
      <c r="CIG25" s="262"/>
      <c r="CIH25" s="262"/>
      <c r="CII25" s="262"/>
      <c r="CIJ25" s="262"/>
      <c r="CIK25" s="262"/>
      <c r="CIL25" s="262"/>
      <c r="CIM25" s="262"/>
      <c r="CIN25" s="262"/>
      <c r="CIO25" s="262"/>
      <c r="CIP25" s="262"/>
      <c r="CIQ25" s="262"/>
      <c r="CIR25" s="262"/>
      <c r="CIS25" s="262"/>
      <c r="CIT25" s="262"/>
      <c r="CIU25" s="262"/>
      <c r="CIV25" s="262"/>
      <c r="CIW25" s="262"/>
      <c r="CIX25" s="262"/>
      <c r="CIY25" s="262"/>
      <c r="CIZ25" s="262"/>
      <c r="CJA25" s="262"/>
      <c r="CJB25" s="262"/>
      <c r="CJC25" s="262"/>
      <c r="CJD25" s="262"/>
      <c r="CJE25" s="262"/>
      <c r="CJF25" s="262"/>
      <c r="CJG25" s="262"/>
      <c r="CJH25" s="262"/>
      <c r="CJI25" s="262"/>
      <c r="CJJ25" s="262"/>
      <c r="CJK25" s="262"/>
      <c r="CJL25" s="262"/>
      <c r="CJM25" s="262"/>
      <c r="CJN25" s="262"/>
      <c r="CJO25" s="262"/>
      <c r="CJP25" s="262"/>
      <c r="CJQ25" s="262"/>
      <c r="CJR25" s="262"/>
      <c r="CJS25" s="262"/>
      <c r="CJT25" s="262"/>
      <c r="CJU25" s="262"/>
      <c r="CJV25" s="262"/>
      <c r="CJW25" s="262"/>
      <c r="CJX25" s="262"/>
      <c r="CJY25" s="262"/>
      <c r="CJZ25" s="262"/>
      <c r="CKA25" s="262"/>
      <c r="CKB25" s="262"/>
      <c r="CKC25" s="262"/>
      <c r="CKD25" s="262"/>
      <c r="CKE25" s="262"/>
      <c r="CKF25" s="262"/>
      <c r="CKG25" s="262"/>
      <c r="CKH25" s="262"/>
      <c r="CKI25" s="262"/>
      <c r="CKJ25" s="262"/>
      <c r="CKK25" s="262"/>
      <c r="CKL25" s="262"/>
      <c r="CKM25" s="262"/>
      <c r="CKN25" s="262"/>
      <c r="CKO25" s="262"/>
      <c r="CKP25" s="262"/>
      <c r="CKQ25" s="262"/>
      <c r="CKR25" s="262"/>
      <c r="CKS25" s="262"/>
      <c r="CKT25" s="262"/>
      <c r="CKU25" s="262"/>
      <c r="CKV25" s="262"/>
      <c r="CKW25" s="262"/>
      <c r="CKX25" s="262"/>
      <c r="CKY25" s="262"/>
      <c r="CKZ25" s="262"/>
      <c r="CLA25" s="262"/>
      <c r="CLB25" s="262"/>
      <c r="CLC25" s="262"/>
      <c r="CLD25" s="262"/>
      <c r="CLE25" s="262"/>
      <c r="CLF25" s="262"/>
      <c r="CLG25" s="262"/>
      <c r="CLH25" s="262"/>
      <c r="CLI25" s="262"/>
      <c r="CLJ25" s="262"/>
      <c r="CLK25" s="262"/>
      <c r="CLL25" s="262"/>
      <c r="CLM25" s="262"/>
      <c r="CLN25" s="262"/>
      <c r="CLO25" s="262"/>
      <c r="CLP25" s="262"/>
      <c r="CLQ25" s="262"/>
      <c r="CLR25" s="262"/>
      <c r="CLS25" s="262"/>
      <c r="CLT25" s="262"/>
      <c r="CLU25" s="262"/>
      <c r="CLV25" s="262"/>
      <c r="CLW25" s="262"/>
      <c r="CLX25" s="262"/>
      <c r="CLY25" s="262"/>
      <c r="CLZ25" s="262"/>
      <c r="CMA25" s="262"/>
      <c r="CMB25" s="262"/>
      <c r="CMC25" s="262"/>
      <c r="CMD25" s="262"/>
      <c r="CME25" s="262"/>
      <c r="CMF25" s="262"/>
      <c r="CMG25" s="262"/>
      <c r="CMH25" s="262"/>
      <c r="CMI25" s="262"/>
      <c r="CMJ25" s="262"/>
      <c r="CMK25" s="262"/>
      <c r="CML25" s="262"/>
      <c r="CMM25" s="262"/>
      <c r="CMN25" s="262"/>
      <c r="CMO25" s="262"/>
      <c r="CMP25" s="262"/>
      <c r="CMQ25" s="262"/>
      <c r="CMR25" s="262"/>
      <c r="CMS25" s="262"/>
      <c r="CMT25" s="262"/>
      <c r="CMU25" s="262"/>
      <c r="CMV25" s="262"/>
      <c r="CMW25" s="262"/>
      <c r="CMX25" s="262"/>
      <c r="CMY25" s="262"/>
      <c r="CMZ25" s="262"/>
      <c r="CNA25" s="262"/>
      <c r="CNB25" s="262"/>
      <c r="CNC25" s="262"/>
      <c r="CND25" s="262"/>
      <c r="CNE25" s="262"/>
      <c r="CNF25" s="262"/>
      <c r="CNG25" s="262"/>
      <c r="CNH25" s="262"/>
      <c r="CNI25" s="262"/>
      <c r="CNJ25" s="262"/>
      <c r="CNK25" s="262"/>
      <c r="CNL25" s="262"/>
      <c r="CNM25" s="262"/>
      <c r="CNN25" s="262"/>
      <c r="CNO25" s="262"/>
      <c r="CNP25" s="262"/>
      <c r="CNQ25" s="262"/>
      <c r="CNR25" s="262"/>
      <c r="CNS25" s="262"/>
      <c r="CNT25" s="262"/>
      <c r="CNU25" s="262"/>
      <c r="CNV25" s="262"/>
      <c r="CNW25" s="262"/>
      <c r="CNX25" s="262"/>
      <c r="CNY25" s="262"/>
      <c r="CNZ25" s="262"/>
      <c r="COA25" s="262"/>
      <c r="COB25" s="262"/>
      <c r="COC25" s="262"/>
      <c r="COD25" s="262"/>
      <c r="COE25" s="262"/>
      <c r="COF25" s="262"/>
      <c r="COG25" s="262"/>
      <c r="COH25" s="262"/>
      <c r="COI25" s="262"/>
      <c r="COJ25" s="262"/>
      <c r="COK25" s="262"/>
      <c r="COL25" s="262"/>
      <c r="COM25" s="262"/>
      <c r="CON25" s="262"/>
      <c r="COO25" s="262"/>
      <c r="COP25" s="262"/>
      <c r="COQ25" s="262"/>
      <c r="COR25" s="262"/>
      <c r="COS25" s="262"/>
      <c r="COT25" s="262"/>
      <c r="COU25" s="262"/>
      <c r="COV25" s="262"/>
      <c r="COW25" s="262"/>
      <c r="COX25" s="262"/>
      <c r="COY25" s="262"/>
      <c r="COZ25" s="262"/>
      <c r="CPA25" s="262"/>
      <c r="CPB25" s="262"/>
      <c r="CPC25" s="262"/>
      <c r="CPD25" s="262"/>
      <c r="CPE25" s="262"/>
      <c r="CPF25" s="262"/>
      <c r="CPG25" s="262"/>
      <c r="CPH25" s="262"/>
      <c r="CPI25" s="262"/>
      <c r="CPJ25" s="262"/>
      <c r="CPK25" s="262"/>
      <c r="CPL25" s="262"/>
      <c r="CPM25" s="262"/>
      <c r="CPN25" s="262"/>
      <c r="CPO25" s="262"/>
      <c r="CPP25" s="262"/>
      <c r="CPQ25" s="262"/>
      <c r="CPR25" s="262"/>
      <c r="CPS25" s="262"/>
      <c r="CPT25" s="262"/>
      <c r="CPU25" s="262"/>
      <c r="CPV25" s="262"/>
      <c r="CPW25" s="262"/>
      <c r="CPX25" s="262"/>
      <c r="CPY25" s="262"/>
      <c r="CPZ25" s="262"/>
      <c r="CQA25" s="262"/>
      <c r="CQB25" s="262"/>
      <c r="CQC25" s="262"/>
      <c r="CQD25" s="262"/>
      <c r="CQE25" s="262"/>
      <c r="CQF25" s="262"/>
      <c r="CQG25" s="262"/>
      <c r="CQH25" s="262"/>
      <c r="CQI25" s="262"/>
      <c r="CQJ25" s="262"/>
      <c r="CQK25" s="262"/>
      <c r="CQL25" s="262"/>
      <c r="CQM25" s="262"/>
      <c r="CQN25" s="262"/>
      <c r="CQO25" s="262"/>
      <c r="CQP25" s="262"/>
      <c r="CQQ25" s="262"/>
      <c r="CQR25" s="262"/>
      <c r="CQS25" s="262"/>
      <c r="CQT25" s="262"/>
      <c r="CQU25" s="262"/>
      <c r="CQV25" s="262"/>
      <c r="CQW25" s="262"/>
      <c r="CQX25" s="262"/>
      <c r="CQY25" s="262"/>
      <c r="CQZ25" s="262"/>
      <c r="CRA25" s="262"/>
      <c r="CRB25" s="262"/>
      <c r="CRC25" s="262"/>
      <c r="CRD25" s="262"/>
      <c r="CRE25" s="262"/>
      <c r="CRF25" s="262"/>
      <c r="CRG25" s="262"/>
      <c r="CRH25" s="262"/>
      <c r="CRI25" s="262"/>
      <c r="CRJ25" s="262"/>
      <c r="CRK25" s="262"/>
      <c r="CRL25" s="262"/>
      <c r="CRM25" s="262"/>
      <c r="CRN25" s="262"/>
      <c r="CRO25" s="262"/>
      <c r="CRP25" s="262"/>
      <c r="CRQ25" s="262"/>
      <c r="CRR25" s="262"/>
      <c r="CRS25" s="262"/>
      <c r="CRT25" s="262"/>
      <c r="CRU25" s="262"/>
      <c r="CRV25" s="262"/>
      <c r="CRW25" s="262"/>
      <c r="CRX25" s="262"/>
      <c r="CRY25" s="262"/>
      <c r="CRZ25" s="262"/>
      <c r="CSA25" s="262"/>
      <c r="CSB25" s="262"/>
      <c r="CSC25" s="262"/>
      <c r="CSD25" s="262"/>
      <c r="CSE25" s="262"/>
      <c r="CSF25" s="262"/>
      <c r="CSG25" s="262"/>
      <c r="CSH25" s="262"/>
      <c r="CSI25" s="262"/>
      <c r="CSJ25" s="262"/>
      <c r="CSK25" s="262"/>
      <c r="CSL25" s="262"/>
      <c r="CSM25" s="262"/>
      <c r="CSN25" s="262"/>
      <c r="CSO25" s="262"/>
      <c r="CSP25" s="262"/>
      <c r="CSQ25" s="262"/>
      <c r="CSR25" s="262"/>
      <c r="CSS25" s="262"/>
      <c r="CST25" s="262"/>
      <c r="CSU25" s="262"/>
      <c r="CSV25" s="262"/>
      <c r="CSW25" s="262"/>
      <c r="CSX25" s="262"/>
      <c r="CSY25" s="262"/>
      <c r="CSZ25" s="262"/>
      <c r="CTA25" s="262"/>
      <c r="CTB25" s="262"/>
      <c r="CTC25" s="262"/>
      <c r="CTD25" s="262"/>
      <c r="CTE25" s="262"/>
      <c r="CTF25" s="262"/>
      <c r="CTG25" s="262"/>
      <c r="CTH25" s="262"/>
      <c r="CTI25" s="262"/>
      <c r="CTJ25" s="262"/>
      <c r="CTK25" s="262"/>
      <c r="CTL25" s="262"/>
      <c r="CTM25" s="262"/>
      <c r="CTN25" s="262"/>
      <c r="CTO25" s="262"/>
      <c r="CTP25" s="262"/>
      <c r="CTQ25" s="262"/>
      <c r="CTR25" s="262"/>
      <c r="CTS25" s="262"/>
      <c r="CTT25" s="262"/>
      <c r="CTU25" s="262"/>
      <c r="CTV25" s="262"/>
      <c r="CTW25" s="262"/>
      <c r="CTX25" s="262"/>
      <c r="CTY25" s="262"/>
      <c r="CTZ25" s="262"/>
      <c r="CUA25" s="262"/>
      <c r="CUB25" s="262"/>
      <c r="CUC25" s="262"/>
      <c r="CUD25" s="262"/>
      <c r="CUE25" s="262"/>
      <c r="CUF25" s="262"/>
      <c r="CUG25" s="262"/>
      <c r="CUH25" s="262"/>
      <c r="CUI25" s="262"/>
      <c r="CUJ25" s="262"/>
      <c r="CUK25" s="262"/>
      <c r="CUL25" s="262"/>
      <c r="CUM25" s="262"/>
      <c r="CUN25" s="262"/>
      <c r="CUO25" s="262"/>
      <c r="CUP25" s="262"/>
      <c r="CUQ25" s="262"/>
      <c r="CUR25" s="262"/>
      <c r="CUS25" s="262"/>
      <c r="CUT25" s="262"/>
      <c r="CUU25" s="262"/>
      <c r="CUV25" s="262"/>
      <c r="CUW25" s="262"/>
      <c r="CUX25" s="262"/>
      <c r="CUY25" s="262"/>
      <c r="CUZ25" s="262"/>
      <c r="CVA25" s="262"/>
      <c r="CVB25" s="262"/>
      <c r="CVC25" s="262"/>
      <c r="CVD25" s="262"/>
      <c r="CVE25" s="262"/>
      <c r="CVF25" s="262"/>
      <c r="CVG25" s="262"/>
      <c r="CVH25" s="262"/>
      <c r="CVI25" s="262"/>
      <c r="CVJ25" s="262"/>
      <c r="CVK25" s="262"/>
      <c r="CVL25" s="262"/>
      <c r="CVM25" s="262"/>
      <c r="CVN25" s="262"/>
      <c r="CVO25" s="262"/>
      <c r="CVP25" s="262"/>
      <c r="CVQ25" s="262"/>
      <c r="CVR25" s="262"/>
      <c r="CVS25" s="262"/>
      <c r="CVT25" s="262"/>
      <c r="CVU25" s="262"/>
      <c r="CVV25" s="262"/>
      <c r="CVW25" s="262"/>
      <c r="CVX25" s="262"/>
      <c r="CVY25" s="262"/>
      <c r="CVZ25" s="262"/>
      <c r="CWA25" s="262"/>
      <c r="CWB25" s="262"/>
      <c r="CWC25" s="262"/>
      <c r="CWD25" s="262"/>
      <c r="CWE25" s="262"/>
      <c r="CWF25" s="262"/>
      <c r="CWG25" s="262"/>
      <c r="CWH25" s="262"/>
      <c r="CWI25" s="262"/>
      <c r="CWJ25" s="262"/>
      <c r="CWK25" s="262"/>
      <c r="CWL25" s="262"/>
      <c r="CWM25" s="262"/>
      <c r="CWN25" s="262"/>
      <c r="CWO25" s="262"/>
      <c r="CWP25" s="262"/>
      <c r="CWQ25" s="262"/>
      <c r="CWR25" s="262"/>
      <c r="CWS25" s="262"/>
      <c r="CWT25" s="262"/>
      <c r="CWU25" s="262"/>
      <c r="CWV25" s="262"/>
      <c r="CWW25" s="262"/>
      <c r="CWX25" s="262"/>
      <c r="CWY25" s="262"/>
      <c r="CWZ25" s="262"/>
      <c r="CXA25" s="262"/>
      <c r="CXB25" s="262"/>
      <c r="CXC25" s="262"/>
      <c r="CXD25" s="262"/>
      <c r="CXE25" s="262"/>
      <c r="CXF25" s="262"/>
      <c r="CXG25" s="262"/>
      <c r="CXH25" s="262"/>
      <c r="CXI25" s="262"/>
      <c r="CXJ25" s="262"/>
      <c r="CXK25" s="262"/>
      <c r="CXL25" s="262"/>
      <c r="CXM25" s="262"/>
      <c r="CXN25" s="262"/>
      <c r="CXO25" s="262"/>
      <c r="CXP25" s="262"/>
      <c r="CXQ25" s="262"/>
      <c r="CXR25" s="262"/>
      <c r="CXS25" s="262"/>
      <c r="CXT25" s="262"/>
      <c r="CXU25" s="262"/>
      <c r="CXV25" s="262"/>
      <c r="CXW25" s="262"/>
      <c r="CXX25" s="262"/>
      <c r="CXY25" s="262"/>
      <c r="CXZ25" s="262"/>
      <c r="CYA25" s="262"/>
      <c r="CYB25" s="262"/>
      <c r="CYC25" s="262"/>
      <c r="CYD25" s="262"/>
      <c r="CYE25" s="262"/>
      <c r="CYF25" s="262"/>
      <c r="CYG25" s="262"/>
      <c r="CYH25" s="262"/>
      <c r="CYI25" s="262"/>
      <c r="CYJ25" s="262"/>
      <c r="CYK25" s="262"/>
      <c r="CYL25" s="262"/>
      <c r="CYM25" s="262"/>
      <c r="CYN25" s="262"/>
      <c r="CYO25" s="262"/>
      <c r="CYP25" s="262"/>
      <c r="CYQ25" s="262"/>
      <c r="CYR25" s="262"/>
      <c r="CYS25" s="262"/>
      <c r="CYT25" s="262"/>
      <c r="CYU25" s="262"/>
      <c r="CYV25" s="262"/>
      <c r="CYW25" s="262"/>
      <c r="CYX25" s="262"/>
      <c r="CYY25" s="262"/>
      <c r="CYZ25" s="262"/>
      <c r="CZA25" s="262"/>
      <c r="CZB25" s="262"/>
      <c r="CZC25" s="262"/>
      <c r="CZD25" s="262"/>
      <c r="CZE25" s="262"/>
      <c r="CZF25" s="262"/>
      <c r="CZG25" s="262"/>
      <c r="CZH25" s="262"/>
      <c r="CZI25" s="262"/>
      <c r="CZJ25" s="262"/>
      <c r="CZK25" s="262"/>
      <c r="CZL25" s="262"/>
      <c r="CZM25" s="262"/>
      <c r="CZN25" s="262"/>
      <c r="CZO25" s="262"/>
      <c r="CZP25" s="262"/>
      <c r="CZQ25" s="262"/>
      <c r="CZR25" s="262"/>
      <c r="CZS25" s="262"/>
      <c r="CZT25" s="262"/>
      <c r="CZU25" s="262"/>
      <c r="CZV25" s="262"/>
      <c r="CZW25" s="262"/>
      <c r="CZX25" s="262"/>
      <c r="CZY25" s="262"/>
      <c r="CZZ25" s="262"/>
      <c r="DAA25" s="262"/>
      <c r="DAB25" s="262"/>
      <c r="DAC25" s="262"/>
      <c r="DAD25" s="262"/>
      <c r="DAE25" s="262"/>
      <c r="DAF25" s="262"/>
      <c r="DAG25" s="262"/>
      <c r="DAH25" s="262"/>
      <c r="DAI25" s="262"/>
      <c r="DAJ25" s="262"/>
      <c r="DAK25" s="262"/>
      <c r="DAL25" s="262"/>
      <c r="DAM25" s="262"/>
      <c r="DAN25" s="262"/>
      <c r="DAO25" s="262"/>
      <c r="DAP25" s="262"/>
      <c r="DAQ25" s="262"/>
      <c r="DAR25" s="262"/>
      <c r="DAS25" s="262"/>
      <c r="DAT25" s="262"/>
      <c r="DAU25" s="262"/>
      <c r="DAV25" s="262"/>
      <c r="DAW25" s="262"/>
      <c r="DAX25" s="262"/>
      <c r="DAY25" s="262"/>
      <c r="DAZ25" s="262"/>
      <c r="DBA25" s="262"/>
      <c r="DBB25" s="262"/>
      <c r="DBC25" s="262"/>
      <c r="DBD25" s="262"/>
      <c r="DBE25" s="262"/>
      <c r="DBF25" s="262"/>
      <c r="DBG25" s="262"/>
      <c r="DBH25" s="262"/>
      <c r="DBI25" s="262"/>
      <c r="DBJ25" s="262"/>
      <c r="DBK25" s="262"/>
      <c r="DBL25" s="262"/>
      <c r="DBM25" s="262"/>
      <c r="DBN25" s="262"/>
      <c r="DBO25" s="262"/>
      <c r="DBP25" s="262"/>
      <c r="DBQ25" s="262"/>
      <c r="DBR25" s="262"/>
      <c r="DBS25" s="262"/>
      <c r="DBT25" s="262"/>
      <c r="DBU25" s="262"/>
      <c r="DBV25" s="262"/>
      <c r="DBW25" s="262"/>
      <c r="DBX25" s="262"/>
      <c r="DBY25" s="262"/>
      <c r="DBZ25" s="262"/>
      <c r="DCA25" s="262"/>
      <c r="DCB25" s="262"/>
      <c r="DCC25" s="262"/>
      <c r="DCD25" s="262"/>
      <c r="DCE25" s="262"/>
      <c r="DCF25" s="262"/>
      <c r="DCG25" s="262"/>
      <c r="DCH25" s="262"/>
      <c r="DCI25" s="262"/>
      <c r="DCJ25" s="262"/>
      <c r="DCK25" s="262"/>
      <c r="DCL25" s="262"/>
      <c r="DCM25" s="262"/>
      <c r="DCN25" s="262"/>
      <c r="DCO25" s="262"/>
      <c r="DCP25" s="262"/>
      <c r="DCQ25" s="262"/>
      <c r="DCR25" s="262"/>
      <c r="DCS25" s="262"/>
      <c r="DCT25" s="262"/>
      <c r="DCU25" s="262"/>
      <c r="DCV25" s="262"/>
      <c r="DCW25" s="262"/>
      <c r="DCX25" s="262"/>
      <c r="DCY25" s="262"/>
      <c r="DCZ25" s="262"/>
      <c r="DDA25" s="262"/>
      <c r="DDB25" s="262"/>
      <c r="DDC25" s="262"/>
      <c r="DDD25" s="262"/>
      <c r="DDE25" s="262"/>
      <c r="DDF25" s="262"/>
      <c r="DDG25" s="262"/>
      <c r="DDH25" s="262"/>
      <c r="DDI25" s="262"/>
      <c r="DDJ25" s="262"/>
      <c r="DDK25" s="262"/>
      <c r="DDL25" s="262"/>
      <c r="DDM25" s="262"/>
      <c r="DDN25" s="262"/>
      <c r="DDO25" s="262"/>
      <c r="DDP25" s="262"/>
      <c r="DDQ25" s="262"/>
      <c r="DDR25" s="262"/>
      <c r="DDS25" s="262"/>
      <c r="DDT25" s="262"/>
      <c r="DDU25" s="262"/>
      <c r="DDV25" s="262"/>
      <c r="DDW25" s="262"/>
      <c r="DDX25" s="262"/>
      <c r="DDY25" s="262"/>
      <c r="DDZ25" s="262"/>
      <c r="DEA25" s="262"/>
      <c r="DEB25" s="262"/>
      <c r="DEC25" s="262"/>
      <c r="DED25" s="262"/>
      <c r="DEE25" s="262"/>
      <c r="DEF25" s="262"/>
      <c r="DEG25" s="262"/>
      <c r="DEH25" s="262"/>
      <c r="DEI25" s="262"/>
      <c r="DEJ25" s="262"/>
      <c r="DEK25" s="262"/>
      <c r="DEL25" s="262"/>
      <c r="DEM25" s="262"/>
      <c r="DEN25" s="262"/>
      <c r="DEO25" s="262"/>
      <c r="DEP25" s="262"/>
      <c r="DEQ25" s="262"/>
      <c r="DER25" s="262"/>
      <c r="DES25" s="262"/>
      <c r="DET25" s="262"/>
      <c r="DEU25" s="262"/>
      <c r="DEV25" s="262"/>
      <c r="DEW25" s="262"/>
      <c r="DEX25" s="262"/>
      <c r="DEY25" s="262"/>
      <c r="DEZ25" s="262"/>
      <c r="DFA25" s="262"/>
      <c r="DFB25" s="262"/>
      <c r="DFC25" s="262"/>
      <c r="DFD25" s="262"/>
      <c r="DFE25" s="262"/>
      <c r="DFF25" s="262"/>
      <c r="DFG25" s="262"/>
      <c r="DFH25" s="262"/>
      <c r="DFI25" s="262"/>
      <c r="DFJ25" s="262"/>
      <c r="DFK25" s="262"/>
      <c r="DFL25" s="262"/>
      <c r="DFM25" s="262"/>
      <c r="DFN25" s="262"/>
      <c r="DFO25" s="262"/>
      <c r="DFP25" s="262"/>
      <c r="DFQ25" s="262"/>
      <c r="DFR25" s="262"/>
      <c r="DFS25" s="262"/>
      <c r="DFT25" s="262"/>
      <c r="DFU25" s="262"/>
      <c r="DFV25" s="262"/>
      <c r="DFW25" s="262"/>
      <c r="DFX25" s="262"/>
      <c r="DFY25" s="262"/>
      <c r="DFZ25" s="262"/>
      <c r="DGA25" s="262"/>
      <c r="DGB25" s="262"/>
      <c r="DGC25" s="262"/>
      <c r="DGD25" s="262"/>
      <c r="DGE25" s="262"/>
      <c r="DGF25" s="262"/>
      <c r="DGG25" s="262"/>
      <c r="DGH25" s="262"/>
      <c r="DGI25" s="262"/>
      <c r="DGJ25" s="262"/>
      <c r="DGK25" s="262"/>
      <c r="DGL25" s="262"/>
      <c r="DGM25" s="262"/>
      <c r="DGN25" s="262"/>
      <c r="DGO25" s="262"/>
      <c r="DGP25" s="262"/>
      <c r="DGQ25" s="262"/>
      <c r="DGR25" s="262"/>
      <c r="DGS25" s="262"/>
      <c r="DGT25" s="262"/>
      <c r="DGU25" s="262"/>
      <c r="DGV25" s="262"/>
      <c r="DGW25" s="262"/>
      <c r="DGX25" s="262"/>
      <c r="DGY25" s="262"/>
      <c r="DGZ25" s="262"/>
      <c r="DHA25" s="262"/>
      <c r="DHB25" s="262"/>
      <c r="DHC25" s="262"/>
      <c r="DHD25" s="262"/>
      <c r="DHE25" s="262"/>
      <c r="DHF25" s="262"/>
      <c r="DHG25" s="262"/>
      <c r="DHH25" s="262"/>
      <c r="DHI25" s="262"/>
      <c r="DHJ25" s="262"/>
      <c r="DHK25" s="262"/>
      <c r="DHL25" s="262"/>
      <c r="DHM25" s="262"/>
      <c r="DHN25" s="262"/>
      <c r="DHO25" s="262"/>
      <c r="DHP25" s="262"/>
      <c r="DHQ25" s="262"/>
      <c r="DHR25" s="262"/>
      <c r="DHS25" s="262"/>
      <c r="DHT25" s="262"/>
      <c r="DHU25" s="262"/>
      <c r="DHV25" s="262"/>
      <c r="DHW25" s="262"/>
      <c r="DHX25" s="262"/>
      <c r="DHY25" s="262"/>
      <c r="DHZ25" s="262"/>
      <c r="DIA25" s="262"/>
      <c r="DIB25" s="262"/>
      <c r="DIC25" s="262"/>
      <c r="DID25" s="262"/>
      <c r="DIE25" s="262"/>
      <c r="DIF25" s="262"/>
      <c r="DIG25" s="262"/>
      <c r="DIH25" s="262"/>
      <c r="DII25" s="262"/>
      <c r="DIJ25" s="262"/>
      <c r="DIK25" s="262"/>
      <c r="DIL25" s="262"/>
      <c r="DIM25" s="262"/>
      <c r="DIN25" s="262"/>
      <c r="DIO25" s="262"/>
      <c r="DIP25" s="262"/>
      <c r="DIQ25" s="262"/>
      <c r="DIR25" s="262"/>
      <c r="DIS25" s="262"/>
      <c r="DIT25" s="262"/>
      <c r="DIU25" s="262"/>
      <c r="DIV25" s="262"/>
      <c r="DIW25" s="262"/>
      <c r="DIX25" s="262"/>
      <c r="DIY25" s="262"/>
      <c r="DIZ25" s="262"/>
      <c r="DJA25" s="262"/>
      <c r="DJB25" s="262"/>
      <c r="DJC25" s="262"/>
      <c r="DJD25" s="262"/>
      <c r="DJE25" s="262"/>
      <c r="DJF25" s="262"/>
      <c r="DJG25" s="262"/>
      <c r="DJH25" s="262"/>
      <c r="DJI25" s="262"/>
      <c r="DJJ25" s="262"/>
      <c r="DJK25" s="262"/>
      <c r="DJL25" s="262"/>
      <c r="DJM25" s="262"/>
      <c r="DJN25" s="262"/>
      <c r="DJO25" s="262"/>
      <c r="DJP25" s="262"/>
      <c r="DJQ25" s="262"/>
      <c r="DJR25" s="262"/>
      <c r="DJS25" s="262"/>
      <c r="DJT25" s="262"/>
      <c r="DJU25" s="262"/>
      <c r="DJV25" s="262"/>
      <c r="DJW25" s="262"/>
      <c r="DJX25" s="262"/>
      <c r="DJY25" s="262"/>
      <c r="DJZ25" s="262"/>
      <c r="DKA25" s="262"/>
      <c r="DKB25" s="262"/>
      <c r="DKC25" s="262"/>
      <c r="DKD25" s="262"/>
      <c r="DKE25" s="262"/>
      <c r="DKF25" s="262"/>
      <c r="DKG25" s="262"/>
      <c r="DKH25" s="262"/>
      <c r="DKI25" s="262"/>
      <c r="DKJ25" s="262"/>
      <c r="DKK25" s="262"/>
      <c r="DKL25" s="262"/>
      <c r="DKM25" s="262"/>
      <c r="DKN25" s="262"/>
      <c r="DKO25" s="262"/>
      <c r="DKP25" s="262"/>
      <c r="DKQ25" s="262"/>
      <c r="DKR25" s="262"/>
      <c r="DKS25" s="262"/>
      <c r="DKT25" s="262"/>
      <c r="DKU25" s="262"/>
      <c r="DKV25" s="262"/>
      <c r="DKW25" s="262"/>
      <c r="DKX25" s="262"/>
      <c r="DKY25" s="262"/>
      <c r="DKZ25" s="262"/>
      <c r="DLA25" s="262"/>
      <c r="DLB25" s="262"/>
      <c r="DLC25" s="262"/>
      <c r="DLD25" s="262"/>
      <c r="DLE25" s="262"/>
      <c r="DLF25" s="262"/>
      <c r="DLG25" s="262"/>
      <c r="DLH25" s="262"/>
      <c r="DLI25" s="262"/>
      <c r="DLJ25" s="262"/>
      <c r="DLK25" s="262"/>
      <c r="DLL25" s="262"/>
      <c r="DLM25" s="262"/>
      <c r="DLN25" s="262"/>
      <c r="DLO25" s="262"/>
      <c r="DLP25" s="262"/>
      <c r="DLQ25" s="262"/>
      <c r="DLR25" s="262"/>
      <c r="DLS25" s="262"/>
      <c r="DLT25" s="262"/>
      <c r="DLU25" s="262"/>
      <c r="DLV25" s="262"/>
      <c r="DLW25" s="262"/>
      <c r="DLX25" s="262"/>
      <c r="DLY25" s="262"/>
      <c r="DLZ25" s="262"/>
      <c r="DMA25" s="262"/>
      <c r="DMB25" s="262"/>
      <c r="DMC25" s="262"/>
      <c r="DMD25" s="262"/>
      <c r="DME25" s="262"/>
      <c r="DMF25" s="262"/>
      <c r="DMG25" s="262"/>
      <c r="DMH25" s="262"/>
      <c r="DMI25" s="262"/>
      <c r="DMJ25" s="262"/>
      <c r="DMK25" s="262"/>
      <c r="DML25" s="262"/>
      <c r="DMM25" s="262"/>
      <c r="DMN25" s="262"/>
      <c r="DMO25" s="262"/>
      <c r="DMP25" s="262"/>
      <c r="DMQ25" s="262"/>
      <c r="DMR25" s="262"/>
      <c r="DMS25" s="262"/>
      <c r="DMT25" s="262"/>
      <c r="DMU25" s="262"/>
      <c r="DMV25" s="262"/>
      <c r="DMW25" s="262"/>
      <c r="DMX25" s="262"/>
      <c r="DMY25" s="262"/>
      <c r="DMZ25" s="262"/>
      <c r="DNA25" s="262"/>
      <c r="DNB25" s="262"/>
      <c r="DNC25" s="262"/>
      <c r="DND25" s="262"/>
      <c r="DNE25" s="262"/>
      <c r="DNF25" s="262"/>
      <c r="DNG25" s="262"/>
      <c r="DNH25" s="262"/>
      <c r="DNI25" s="262"/>
      <c r="DNJ25" s="262"/>
      <c r="DNK25" s="262"/>
      <c r="DNL25" s="262"/>
      <c r="DNM25" s="262"/>
      <c r="DNN25" s="262"/>
      <c r="DNO25" s="262"/>
      <c r="DNP25" s="262"/>
      <c r="DNQ25" s="262"/>
      <c r="DNR25" s="262"/>
      <c r="DNS25" s="262"/>
      <c r="DNT25" s="262"/>
      <c r="DNU25" s="262"/>
      <c r="DNV25" s="262"/>
      <c r="DNW25" s="262"/>
      <c r="DNX25" s="262"/>
      <c r="DNY25" s="262"/>
      <c r="DNZ25" s="262"/>
      <c r="DOA25" s="262"/>
      <c r="DOB25" s="262"/>
      <c r="DOC25" s="262"/>
      <c r="DOD25" s="262"/>
      <c r="DOE25" s="262"/>
      <c r="DOF25" s="262"/>
      <c r="DOG25" s="262"/>
      <c r="DOH25" s="262"/>
      <c r="DOI25" s="262"/>
      <c r="DOJ25" s="262"/>
      <c r="DOK25" s="262"/>
      <c r="DOL25" s="262"/>
      <c r="DOM25" s="262"/>
      <c r="DON25" s="262"/>
      <c r="DOO25" s="262"/>
      <c r="DOP25" s="262"/>
      <c r="DOQ25" s="262"/>
      <c r="DOR25" s="262"/>
      <c r="DOS25" s="262"/>
      <c r="DOT25" s="262"/>
      <c r="DOU25" s="262"/>
      <c r="DOV25" s="262"/>
      <c r="DOW25" s="262"/>
      <c r="DOX25" s="262"/>
      <c r="DOY25" s="262"/>
      <c r="DOZ25" s="262"/>
      <c r="DPA25" s="262"/>
      <c r="DPB25" s="262"/>
      <c r="DPC25" s="262"/>
      <c r="DPD25" s="262"/>
      <c r="DPE25" s="262"/>
      <c r="DPF25" s="262"/>
      <c r="DPG25" s="262"/>
      <c r="DPH25" s="262"/>
      <c r="DPI25" s="262"/>
      <c r="DPJ25" s="262"/>
      <c r="DPK25" s="262"/>
      <c r="DPL25" s="262"/>
      <c r="DPM25" s="262"/>
      <c r="DPN25" s="262"/>
      <c r="DPO25" s="262"/>
      <c r="DPP25" s="262"/>
      <c r="DPQ25" s="262"/>
      <c r="DPR25" s="262"/>
      <c r="DPS25" s="262"/>
      <c r="DPT25" s="262"/>
      <c r="DPU25" s="262"/>
      <c r="DPV25" s="262"/>
      <c r="DPW25" s="262"/>
      <c r="DPX25" s="262"/>
      <c r="DPY25" s="262"/>
      <c r="DPZ25" s="262"/>
      <c r="DQA25" s="262"/>
      <c r="DQB25" s="262"/>
      <c r="DQC25" s="262"/>
      <c r="DQD25" s="262"/>
      <c r="DQE25" s="262"/>
      <c r="DQF25" s="262"/>
      <c r="DQG25" s="262"/>
      <c r="DQH25" s="262"/>
      <c r="DQI25" s="262"/>
      <c r="DQJ25" s="262"/>
      <c r="DQK25" s="262"/>
      <c r="DQL25" s="262"/>
      <c r="DQM25" s="262"/>
      <c r="DQN25" s="262"/>
      <c r="DQO25" s="262"/>
      <c r="DQP25" s="262"/>
      <c r="DQQ25" s="262"/>
      <c r="DQR25" s="262"/>
      <c r="DQS25" s="262"/>
      <c r="DQT25" s="262"/>
      <c r="DQU25" s="262"/>
      <c r="DQV25" s="262"/>
      <c r="DQW25" s="262"/>
      <c r="DQX25" s="262"/>
      <c r="DQY25" s="262"/>
      <c r="DQZ25" s="262"/>
      <c r="DRA25" s="262"/>
      <c r="DRB25" s="262"/>
      <c r="DRC25" s="262"/>
      <c r="DRD25" s="262"/>
      <c r="DRE25" s="262"/>
      <c r="DRF25" s="262"/>
      <c r="DRG25" s="262"/>
      <c r="DRH25" s="262"/>
      <c r="DRI25" s="262"/>
      <c r="DRJ25" s="262"/>
      <c r="DRK25" s="262"/>
      <c r="DRL25" s="262"/>
      <c r="DRM25" s="262"/>
      <c r="DRN25" s="262"/>
      <c r="DRO25" s="262"/>
      <c r="DRP25" s="262"/>
      <c r="DRQ25" s="262"/>
      <c r="DRR25" s="262"/>
      <c r="DRS25" s="262"/>
      <c r="DRT25" s="262"/>
      <c r="DRU25" s="262"/>
      <c r="DRV25" s="262"/>
      <c r="DRW25" s="262"/>
      <c r="DRX25" s="262"/>
      <c r="DRY25" s="262"/>
      <c r="DRZ25" s="262"/>
      <c r="DSA25" s="262"/>
      <c r="DSB25" s="262"/>
      <c r="DSC25" s="262"/>
      <c r="DSD25" s="262"/>
      <c r="DSE25" s="262"/>
      <c r="DSF25" s="262"/>
      <c r="DSG25" s="262"/>
      <c r="DSH25" s="262"/>
      <c r="DSI25" s="262"/>
      <c r="DSJ25" s="262"/>
      <c r="DSK25" s="262"/>
      <c r="DSL25" s="262"/>
      <c r="DSM25" s="262"/>
      <c r="DSN25" s="262"/>
      <c r="DSO25" s="262"/>
      <c r="DSP25" s="262"/>
      <c r="DSQ25" s="262"/>
      <c r="DSR25" s="262"/>
      <c r="DSS25" s="262"/>
      <c r="DST25" s="262"/>
      <c r="DSU25" s="262"/>
      <c r="DSV25" s="262"/>
      <c r="DSW25" s="262"/>
      <c r="DSX25" s="262"/>
      <c r="DSY25" s="262"/>
      <c r="DSZ25" s="262"/>
      <c r="DTA25" s="262"/>
      <c r="DTB25" s="262"/>
      <c r="DTC25" s="262"/>
      <c r="DTD25" s="262"/>
      <c r="DTE25" s="262"/>
      <c r="DTF25" s="262"/>
      <c r="DTG25" s="262"/>
      <c r="DTH25" s="262"/>
      <c r="DTI25" s="262"/>
      <c r="DTJ25" s="262"/>
      <c r="DTK25" s="262"/>
      <c r="DTL25" s="262"/>
      <c r="DTM25" s="262"/>
      <c r="DTN25" s="262"/>
      <c r="DTO25" s="262"/>
      <c r="DTP25" s="262"/>
      <c r="DTQ25" s="262"/>
      <c r="DTR25" s="262"/>
      <c r="DTS25" s="262"/>
      <c r="DTT25" s="262"/>
      <c r="DTU25" s="262"/>
      <c r="DTV25" s="262"/>
      <c r="DTW25" s="262"/>
      <c r="DTX25" s="262"/>
      <c r="DTY25" s="262"/>
      <c r="DTZ25" s="262"/>
      <c r="DUA25" s="262"/>
      <c r="DUB25" s="262"/>
      <c r="DUC25" s="262"/>
      <c r="DUD25" s="262"/>
      <c r="DUE25" s="262"/>
      <c r="DUF25" s="262"/>
      <c r="DUG25" s="262"/>
      <c r="DUH25" s="262"/>
      <c r="DUI25" s="262"/>
      <c r="DUJ25" s="262"/>
      <c r="DUK25" s="262"/>
      <c r="DUL25" s="262"/>
      <c r="DUM25" s="262"/>
      <c r="DUN25" s="262"/>
      <c r="DUO25" s="262"/>
      <c r="DUP25" s="262"/>
      <c r="DUQ25" s="262"/>
      <c r="DUR25" s="262"/>
      <c r="DUS25" s="262"/>
      <c r="DUT25" s="262"/>
      <c r="DUU25" s="262"/>
      <c r="DUV25" s="262"/>
      <c r="DUW25" s="262"/>
      <c r="DUX25" s="262"/>
      <c r="DUY25" s="262"/>
      <c r="DUZ25" s="262"/>
      <c r="DVA25" s="262"/>
      <c r="DVB25" s="262"/>
      <c r="DVC25" s="262"/>
      <c r="DVD25" s="262"/>
      <c r="DVE25" s="262"/>
      <c r="DVF25" s="262"/>
      <c r="DVG25" s="262"/>
      <c r="DVH25" s="262"/>
      <c r="DVI25" s="262"/>
      <c r="DVJ25" s="262"/>
      <c r="DVK25" s="262"/>
      <c r="DVL25" s="262"/>
      <c r="DVM25" s="262"/>
      <c r="DVN25" s="262"/>
      <c r="DVO25" s="262"/>
      <c r="DVP25" s="262"/>
      <c r="DVQ25" s="262"/>
      <c r="DVR25" s="262"/>
      <c r="DVS25" s="262"/>
      <c r="DVT25" s="262"/>
      <c r="DVU25" s="262"/>
      <c r="DVV25" s="262"/>
      <c r="DVW25" s="262"/>
      <c r="DVX25" s="262"/>
      <c r="DVY25" s="262"/>
      <c r="DVZ25" s="262"/>
      <c r="DWA25" s="262"/>
      <c r="DWB25" s="262"/>
      <c r="DWC25" s="262"/>
      <c r="DWD25" s="262"/>
      <c r="DWE25" s="262"/>
      <c r="DWF25" s="262"/>
      <c r="DWG25" s="262"/>
      <c r="DWH25" s="262"/>
      <c r="DWI25" s="262"/>
      <c r="DWJ25" s="262"/>
      <c r="DWK25" s="262"/>
      <c r="DWL25" s="262"/>
      <c r="DWM25" s="262"/>
      <c r="DWN25" s="262"/>
      <c r="DWO25" s="262"/>
      <c r="DWP25" s="262"/>
      <c r="DWQ25" s="262"/>
      <c r="DWR25" s="262"/>
      <c r="DWS25" s="262"/>
      <c r="DWT25" s="262"/>
      <c r="DWU25" s="262"/>
      <c r="DWV25" s="262"/>
      <c r="DWW25" s="262"/>
      <c r="DWX25" s="262"/>
      <c r="DWY25" s="262"/>
      <c r="DWZ25" s="262"/>
      <c r="DXA25" s="262"/>
      <c r="DXB25" s="262"/>
      <c r="DXC25" s="262"/>
      <c r="DXD25" s="262"/>
      <c r="DXE25" s="262"/>
      <c r="DXF25" s="262"/>
      <c r="DXG25" s="262"/>
      <c r="DXH25" s="262"/>
      <c r="DXI25" s="262"/>
      <c r="DXJ25" s="262"/>
      <c r="DXK25" s="262"/>
      <c r="DXL25" s="262"/>
      <c r="DXM25" s="262"/>
      <c r="DXN25" s="262"/>
      <c r="DXO25" s="262"/>
      <c r="DXP25" s="262"/>
      <c r="DXQ25" s="262"/>
      <c r="DXR25" s="262"/>
      <c r="DXS25" s="262"/>
      <c r="DXT25" s="262"/>
      <c r="DXU25" s="262"/>
      <c r="DXV25" s="262"/>
      <c r="DXW25" s="262"/>
      <c r="DXX25" s="262"/>
      <c r="DXY25" s="262"/>
      <c r="DXZ25" s="262"/>
      <c r="DYA25" s="262"/>
      <c r="DYB25" s="262"/>
      <c r="DYC25" s="262"/>
      <c r="DYD25" s="262"/>
      <c r="DYE25" s="262"/>
      <c r="DYF25" s="262"/>
      <c r="DYG25" s="262"/>
      <c r="DYH25" s="262"/>
      <c r="DYI25" s="262"/>
      <c r="DYJ25" s="262"/>
      <c r="DYK25" s="262"/>
      <c r="DYL25" s="262"/>
      <c r="DYM25" s="262"/>
      <c r="DYN25" s="262"/>
      <c r="DYO25" s="262"/>
      <c r="DYP25" s="262"/>
      <c r="DYQ25" s="262"/>
      <c r="DYR25" s="262"/>
      <c r="DYS25" s="262"/>
      <c r="DYT25" s="262"/>
      <c r="DYU25" s="262"/>
      <c r="DYV25" s="262"/>
      <c r="DYW25" s="262"/>
      <c r="DYX25" s="262"/>
      <c r="DYY25" s="262"/>
      <c r="DYZ25" s="262"/>
      <c r="DZA25" s="262"/>
      <c r="DZB25" s="262"/>
      <c r="DZC25" s="262"/>
      <c r="DZD25" s="262"/>
      <c r="DZE25" s="262"/>
      <c r="DZF25" s="262"/>
      <c r="DZG25" s="262"/>
      <c r="DZH25" s="262"/>
      <c r="DZI25" s="262"/>
      <c r="DZJ25" s="262"/>
      <c r="DZK25" s="262"/>
      <c r="DZL25" s="262"/>
      <c r="DZM25" s="262"/>
      <c r="DZN25" s="262"/>
      <c r="DZO25" s="262"/>
      <c r="DZP25" s="262"/>
      <c r="DZQ25" s="262"/>
      <c r="DZR25" s="262"/>
      <c r="DZS25" s="262"/>
      <c r="DZT25" s="262"/>
      <c r="DZU25" s="262"/>
      <c r="DZV25" s="262"/>
      <c r="DZW25" s="262"/>
      <c r="DZX25" s="262"/>
      <c r="DZY25" s="262"/>
      <c r="DZZ25" s="262"/>
      <c r="EAA25" s="262"/>
      <c r="EAB25" s="262"/>
      <c r="EAC25" s="262"/>
      <c r="EAD25" s="262"/>
      <c r="EAE25" s="262"/>
      <c r="EAF25" s="262"/>
      <c r="EAG25" s="262"/>
      <c r="EAH25" s="262"/>
      <c r="EAI25" s="262"/>
      <c r="EAJ25" s="262"/>
      <c r="EAK25" s="262"/>
      <c r="EAL25" s="262"/>
      <c r="EAM25" s="262"/>
      <c r="EAN25" s="262"/>
      <c r="EAO25" s="262"/>
      <c r="EAP25" s="262"/>
      <c r="EAQ25" s="262"/>
      <c r="EAR25" s="262"/>
      <c r="EAS25" s="262"/>
      <c r="EAT25" s="262"/>
      <c r="EAU25" s="262"/>
      <c r="EAV25" s="262"/>
      <c r="EAW25" s="262"/>
      <c r="EAX25" s="262"/>
      <c r="EAY25" s="262"/>
      <c r="EAZ25" s="262"/>
      <c r="EBA25" s="262"/>
      <c r="EBB25" s="262"/>
      <c r="EBC25" s="262"/>
      <c r="EBD25" s="262"/>
      <c r="EBE25" s="262"/>
      <c r="EBF25" s="262"/>
      <c r="EBG25" s="262"/>
      <c r="EBH25" s="262"/>
      <c r="EBI25" s="262"/>
      <c r="EBJ25" s="262"/>
      <c r="EBK25" s="262"/>
      <c r="EBL25" s="262"/>
      <c r="EBM25" s="262"/>
      <c r="EBN25" s="262"/>
      <c r="EBO25" s="262"/>
      <c r="EBP25" s="262"/>
      <c r="EBQ25" s="262"/>
      <c r="EBR25" s="262"/>
      <c r="EBS25" s="262"/>
      <c r="EBT25" s="262"/>
      <c r="EBU25" s="262"/>
      <c r="EBV25" s="262"/>
      <c r="EBW25" s="262"/>
      <c r="EBX25" s="262"/>
      <c r="EBY25" s="262"/>
      <c r="EBZ25" s="262"/>
      <c r="ECA25" s="262"/>
      <c r="ECB25" s="262"/>
      <c r="ECC25" s="262"/>
      <c r="ECD25" s="262"/>
      <c r="ECE25" s="262"/>
      <c r="ECF25" s="262"/>
      <c r="ECG25" s="262"/>
      <c r="ECH25" s="262"/>
      <c r="ECI25" s="262"/>
      <c r="ECJ25" s="262"/>
      <c r="ECK25" s="262"/>
      <c r="ECL25" s="262"/>
      <c r="ECM25" s="262"/>
      <c r="ECN25" s="262"/>
      <c r="ECO25" s="262"/>
      <c r="ECP25" s="262"/>
      <c r="ECQ25" s="262"/>
      <c r="ECR25" s="262"/>
      <c r="ECS25" s="262"/>
      <c r="ECT25" s="262"/>
      <c r="ECU25" s="262"/>
      <c r="ECV25" s="262"/>
      <c r="ECW25" s="262"/>
      <c r="ECX25" s="262"/>
      <c r="ECY25" s="262"/>
      <c r="ECZ25" s="262"/>
      <c r="EDA25" s="262"/>
      <c r="EDB25" s="262"/>
      <c r="EDC25" s="262"/>
      <c r="EDD25" s="262"/>
      <c r="EDE25" s="262"/>
      <c r="EDF25" s="262"/>
      <c r="EDG25" s="262"/>
      <c r="EDH25" s="262"/>
      <c r="EDI25" s="262"/>
      <c r="EDJ25" s="262"/>
      <c r="EDK25" s="262"/>
      <c r="EDL25" s="262"/>
      <c r="EDM25" s="262"/>
      <c r="EDN25" s="262"/>
      <c r="EDO25" s="262"/>
      <c r="EDP25" s="262"/>
      <c r="EDQ25" s="262"/>
      <c r="EDR25" s="262"/>
      <c r="EDS25" s="262"/>
      <c r="EDT25" s="262"/>
      <c r="EDU25" s="262"/>
      <c r="EDV25" s="262"/>
      <c r="EDW25" s="262"/>
      <c r="EDX25" s="262"/>
      <c r="EDY25" s="262"/>
      <c r="EDZ25" s="262"/>
      <c r="EEA25" s="262"/>
      <c r="EEB25" s="262"/>
      <c r="EEC25" s="262"/>
      <c r="EED25" s="262"/>
      <c r="EEE25" s="262"/>
      <c r="EEF25" s="262"/>
      <c r="EEG25" s="262"/>
      <c r="EEH25" s="262"/>
      <c r="EEI25" s="262"/>
      <c r="EEJ25" s="262"/>
      <c r="EEK25" s="262"/>
      <c r="EEL25" s="262"/>
      <c r="EEM25" s="262"/>
      <c r="EEN25" s="262"/>
      <c r="EEO25" s="262"/>
      <c r="EEP25" s="262"/>
      <c r="EEQ25" s="262"/>
      <c r="EER25" s="262"/>
      <c r="EES25" s="262"/>
      <c r="EET25" s="262"/>
      <c r="EEU25" s="262"/>
      <c r="EEV25" s="262"/>
      <c r="EEW25" s="262"/>
      <c r="EEX25" s="262"/>
      <c r="EEY25" s="262"/>
      <c r="EEZ25" s="262"/>
      <c r="EFA25" s="262"/>
      <c r="EFB25" s="262"/>
      <c r="EFC25" s="262"/>
      <c r="EFD25" s="262"/>
      <c r="EFE25" s="262"/>
      <c r="EFF25" s="262"/>
      <c r="EFG25" s="262"/>
      <c r="EFH25" s="262"/>
      <c r="EFI25" s="262"/>
      <c r="EFJ25" s="262"/>
      <c r="EFK25" s="262"/>
      <c r="EFL25" s="262"/>
      <c r="EFM25" s="262"/>
      <c r="EFN25" s="262"/>
      <c r="EFO25" s="262"/>
      <c r="EFP25" s="262"/>
      <c r="EFQ25" s="262"/>
      <c r="EFR25" s="262"/>
      <c r="EFS25" s="262"/>
      <c r="EFT25" s="262"/>
      <c r="EFU25" s="262"/>
      <c r="EFV25" s="262"/>
      <c r="EFW25" s="262"/>
      <c r="EFX25" s="262"/>
      <c r="EFY25" s="262"/>
      <c r="EFZ25" s="262"/>
      <c r="EGA25" s="262"/>
      <c r="EGB25" s="262"/>
      <c r="EGC25" s="262"/>
      <c r="EGD25" s="262"/>
      <c r="EGE25" s="262"/>
      <c r="EGF25" s="262"/>
      <c r="EGG25" s="262"/>
      <c r="EGH25" s="262"/>
      <c r="EGI25" s="262"/>
      <c r="EGJ25" s="262"/>
      <c r="EGK25" s="262"/>
      <c r="EGL25" s="262"/>
      <c r="EGM25" s="262"/>
      <c r="EGN25" s="262"/>
      <c r="EGO25" s="262"/>
      <c r="EGP25" s="262"/>
      <c r="EGQ25" s="262"/>
      <c r="EGR25" s="262"/>
      <c r="EGS25" s="262"/>
      <c r="EGT25" s="262"/>
      <c r="EGU25" s="262"/>
      <c r="EGV25" s="262"/>
      <c r="EGW25" s="262"/>
      <c r="EGX25" s="262"/>
      <c r="EGY25" s="262"/>
      <c r="EGZ25" s="262"/>
      <c r="EHA25" s="262"/>
      <c r="EHB25" s="262"/>
      <c r="EHC25" s="262"/>
      <c r="EHD25" s="262"/>
      <c r="EHE25" s="262"/>
      <c r="EHF25" s="262"/>
      <c r="EHG25" s="262"/>
      <c r="EHH25" s="262"/>
      <c r="EHI25" s="262"/>
      <c r="EHJ25" s="262"/>
      <c r="EHK25" s="262"/>
      <c r="EHL25" s="262"/>
      <c r="EHM25" s="262"/>
      <c r="EHN25" s="262"/>
      <c r="EHO25" s="262"/>
      <c r="EHP25" s="262"/>
      <c r="EHQ25" s="262"/>
      <c r="EHR25" s="262"/>
      <c r="EHS25" s="262"/>
      <c r="EHT25" s="262"/>
      <c r="EHU25" s="262"/>
      <c r="EHV25" s="262"/>
      <c r="EHW25" s="262"/>
      <c r="EHX25" s="262"/>
      <c r="EHY25" s="262"/>
      <c r="EHZ25" s="262"/>
      <c r="EIA25" s="262"/>
      <c r="EIB25" s="262"/>
      <c r="EIC25" s="262"/>
      <c r="EID25" s="262"/>
      <c r="EIE25" s="262"/>
      <c r="EIF25" s="262"/>
      <c r="EIG25" s="262"/>
      <c r="EIH25" s="262"/>
      <c r="EII25" s="262"/>
      <c r="EIJ25" s="262"/>
      <c r="EIK25" s="262"/>
      <c r="EIL25" s="262"/>
      <c r="EIM25" s="262"/>
      <c r="EIN25" s="262"/>
      <c r="EIO25" s="262"/>
      <c r="EIP25" s="262"/>
      <c r="EIQ25" s="262"/>
      <c r="EIR25" s="262"/>
      <c r="EIS25" s="262"/>
      <c r="EIT25" s="262"/>
      <c r="EIU25" s="262"/>
      <c r="EIV25" s="262"/>
      <c r="EIW25" s="262"/>
      <c r="EIX25" s="262"/>
      <c r="EIY25" s="262"/>
      <c r="EIZ25" s="262"/>
      <c r="EJA25" s="262"/>
      <c r="EJB25" s="262"/>
      <c r="EJC25" s="262"/>
      <c r="EJD25" s="262"/>
      <c r="EJE25" s="262"/>
      <c r="EJF25" s="262"/>
      <c r="EJG25" s="262"/>
      <c r="EJH25" s="262"/>
      <c r="EJI25" s="262"/>
      <c r="EJJ25" s="262"/>
      <c r="EJK25" s="262"/>
      <c r="EJL25" s="262"/>
      <c r="EJM25" s="262"/>
      <c r="EJN25" s="262"/>
      <c r="EJO25" s="262"/>
      <c r="EJP25" s="262"/>
      <c r="EJQ25" s="262"/>
      <c r="EJR25" s="262"/>
      <c r="EJS25" s="262"/>
      <c r="EJT25" s="262"/>
      <c r="EJU25" s="262"/>
      <c r="EJV25" s="262"/>
      <c r="EJW25" s="262"/>
      <c r="EJX25" s="262"/>
      <c r="EJY25" s="262"/>
      <c r="EJZ25" s="262"/>
      <c r="EKA25" s="262"/>
      <c r="EKB25" s="262"/>
      <c r="EKC25" s="262"/>
      <c r="EKD25" s="262"/>
      <c r="EKE25" s="262"/>
      <c r="EKF25" s="262"/>
      <c r="EKG25" s="262"/>
      <c r="EKH25" s="262"/>
      <c r="EKI25" s="262"/>
      <c r="EKJ25" s="262"/>
      <c r="EKK25" s="262"/>
      <c r="EKL25" s="262"/>
      <c r="EKM25" s="262"/>
      <c r="EKN25" s="262"/>
      <c r="EKO25" s="262"/>
      <c r="EKP25" s="262"/>
      <c r="EKQ25" s="262"/>
      <c r="EKR25" s="262"/>
      <c r="EKS25" s="262"/>
      <c r="EKT25" s="262"/>
      <c r="EKU25" s="262"/>
      <c r="EKV25" s="262"/>
      <c r="EKW25" s="262"/>
      <c r="EKX25" s="262"/>
      <c r="EKY25" s="262"/>
      <c r="EKZ25" s="262"/>
      <c r="ELA25" s="262"/>
      <c r="ELB25" s="262"/>
      <c r="ELC25" s="262"/>
      <c r="ELD25" s="262"/>
      <c r="ELE25" s="262"/>
      <c r="ELF25" s="262"/>
      <c r="ELG25" s="262"/>
      <c r="ELH25" s="262"/>
      <c r="ELI25" s="262"/>
      <c r="ELJ25" s="262"/>
      <c r="ELK25" s="262"/>
      <c r="ELL25" s="262"/>
      <c r="ELM25" s="262"/>
      <c r="ELN25" s="262"/>
      <c r="ELO25" s="262"/>
      <c r="ELP25" s="262"/>
      <c r="ELQ25" s="262"/>
      <c r="ELR25" s="262"/>
      <c r="ELS25" s="262"/>
      <c r="ELT25" s="262"/>
      <c r="ELU25" s="262"/>
      <c r="ELV25" s="262"/>
      <c r="ELW25" s="262"/>
      <c r="ELX25" s="262"/>
      <c r="ELY25" s="262"/>
      <c r="ELZ25" s="262"/>
      <c r="EMA25" s="262"/>
      <c r="EMB25" s="262"/>
      <c r="EMC25" s="262"/>
      <c r="EMD25" s="262"/>
      <c r="EME25" s="262"/>
      <c r="EMF25" s="262"/>
      <c r="EMG25" s="262"/>
      <c r="EMH25" s="262"/>
      <c r="EMI25" s="262"/>
      <c r="EMJ25" s="262"/>
      <c r="EMK25" s="262"/>
      <c r="EML25" s="262"/>
      <c r="EMM25" s="262"/>
      <c r="EMN25" s="262"/>
      <c r="EMO25" s="262"/>
      <c r="EMP25" s="262"/>
      <c r="EMQ25" s="262"/>
      <c r="EMR25" s="262"/>
      <c r="EMS25" s="262"/>
      <c r="EMT25" s="262"/>
      <c r="EMU25" s="262"/>
      <c r="EMV25" s="262"/>
      <c r="EMW25" s="262"/>
      <c r="EMX25" s="262"/>
      <c r="EMY25" s="262"/>
      <c r="EMZ25" s="262"/>
      <c r="ENA25" s="262"/>
      <c r="ENB25" s="262"/>
      <c r="ENC25" s="262"/>
      <c r="END25" s="262"/>
      <c r="ENE25" s="262"/>
      <c r="ENF25" s="262"/>
      <c r="ENG25" s="262"/>
      <c r="ENH25" s="262"/>
      <c r="ENI25" s="262"/>
      <c r="ENJ25" s="262"/>
      <c r="ENK25" s="262"/>
      <c r="ENL25" s="262"/>
      <c r="ENM25" s="262"/>
      <c r="ENN25" s="262"/>
      <c r="ENO25" s="262"/>
      <c r="ENP25" s="262"/>
      <c r="ENQ25" s="262"/>
      <c r="ENR25" s="262"/>
      <c r="ENS25" s="262"/>
      <c r="ENT25" s="262"/>
      <c r="ENU25" s="262"/>
      <c r="ENV25" s="262"/>
      <c r="ENW25" s="262"/>
      <c r="ENX25" s="262"/>
      <c r="ENY25" s="262"/>
      <c r="ENZ25" s="262"/>
      <c r="EOA25" s="262"/>
      <c r="EOB25" s="262"/>
      <c r="EOC25" s="262"/>
      <c r="EOD25" s="262"/>
      <c r="EOE25" s="262"/>
      <c r="EOF25" s="262"/>
      <c r="EOG25" s="262"/>
      <c r="EOH25" s="262"/>
      <c r="EOI25" s="262"/>
      <c r="EOJ25" s="262"/>
      <c r="EOK25" s="262"/>
      <c r="EOL25" s="262"/>
      <c r="EOM25" s="262"/>
      <c r="EON25" s="262"/>
      <c r="EOO25" s="262"/>
      <c r="EOP25" s="262"/>
      <c r="EOQ25" s="262"/>
      <c r="EOR25" s="262"/>
      <c r="EOS25" s="262"/>
      <c r="EOT25" s="262"/>
      <c r="EOU25" s="262"/>
      <c r="EOV25" s="262"/>
      <c r="EOW25" s="262"/>
      <c r="EOX25" s="262"/>
      <c r="EOY25" s="262"/>
      <c r="EOZ25" s="262"/>
      <c r="EPA25" s="262"/>
      <c r="EPB25" s="262"/>
      <c r="EPC25" s="262"/>
      <c r="EPD25" s="262"/>
      <c r="EPE25" s="262"/>
      <c r="EPF25" s="262"/>
      <c r="EPG25" s="262"/>
      <c r="EPH25" s="262"/>
      <c r="EPI25" s="262"/>
      <c r="EPJ25" s="262"/>
      <c r="EPK25" s="262"/>
      <c r="EPL25" s="262"/>
      <c r="EPM25" s="262"/>
      <c r="EPN25" s="262"/>
      <c r="EPO25" s="262"/>
      <c r="EPP25" s="262"/>
      <c r="EPQ25" s="262"/>
      <c r="EPR25" s="262"/>
      <c r="EPS25" s="262"/>
      <c r="EPT25" s="262"/>
      <c r="EPU25" s="262"/>
      <c r="EPV25" s="262"/>
      <c r="EPW25" s="262"/>
      <c r="EPX25" s="262"/>
      <c r="EPY25" s="262"/>
      <c r="EPZ25" s="262"/>
      <c r="EQA25" s="262"/>
      <c r="EQB25" s="262"/>
      <c r="EQC25" s="262"/>
      <c r="EQD25" s="262"/>
      <c r="EQE25" s="262"/>
      <c r="EQF25" s="262"/>
      <c r="EQG25" s="262"/>
      <c r="EQH25" s="262"/>
      <c r="EQI25" s="262"/>
      <c r="EQJ25" s="262"/>
      <c r="EQK25" s="262"/>
      <c r="EQL25" s="262"/>
      <c r="EQM25" s="262"/>
      <c r="EQN25" s="262"/>
      <c r="EQO25" s="262"/>
      <c r="EQP25" s="262"/>
      <c r="EQQ25" s="262"/>
      <c r="EQR25" s="262"/>
      <c r="EQS25" s="262"/>
      <c r="EQT25" s="262"/>
      <c r="EQU25" s="262"/>
      <c r="EQV25" s="262"/>
      <c r="EQW25" s="262"/>
      <c r="EQX25" s="262"/>
      <c r="EQY25" s="262"/>
      <c r="EQZ25" s="262"/>
      <c r="ERA25" s="262"/>
      <c r="ERB25" s="262"/>
      <c r="ERC25" s="262"/>
      <c r="ERD25" s="262"/>
      <c r="ERE25" s="262"/>
      <c r="ERF25" s="262"/>
      <c r="ERG25" s="262"/>
      <c r="ERH25" s="262"/>
      <c r="ERI25" s="262"/>
      <c r="ERJ25" s="262"/>
      <c r="ERK25" s="262"/>
      <c r="ERL25" s="262"/>
      <c r="ERM25" s="262"/>
      <c r="ERN25" s="262"/>
      <c r="ERO25" s="262"/>
      <c r="ERP25" s="262"/>
      <c r="ERQ25" s="262"/>
      <c r="ERR25" s="262"/>
      <c r="ERS25" s="262"/>
      <c r="ERT25" s="262"/>
      <c r="ERU25" s="262"/>
      <c r="ERV25" s="262"/>
      <c r="ERW25" s="262"/>
      <c r="ERX25" s="262"/>
      <c r="ERY25" s="262"/>
      <c r="ERZ25" s="262"/>
      <c r="ESA25" s="262"/>
      <c r="ESB25" s="262"/>
      <c r="ESC25" s="262"/>
      <c r="ESD25" s="262"/>
      <c r="ESE25" s="262"/>
      <c r="ESF25" s="262"/>
      <c r="ESG25" s="262"/>
      <c r="ESH25" s="262"/>
      <c r="ESI25" s="262"/>
      <c r="ESJ25" s="262"/>
      <c r="ESK25" s="262"/>
      <c r="ESL25" s="262"/>
      <c r="ESM25" s="262"/>
      <c r="ESN25" s="262"/>
      <c r="ESO25" s="262"/>
      <c r="ESP25" s="262"/>
      <c r="ESQ25" s="262"/>
      <c r="ESR25" s="262"/>
      <c r="ESS25" s="262"/>
      <c r="EST25" s="262"/>
      <c r="ESU25" s="262"/>
      <c r="ESV25" s="262"/>
      <c r="ESW25" s="262"/>
      <c r="ESX25" s="262"/>
      <c r="ESY25" s="262"/>
      <c r="ESZ25" s="262"/>
      <c r="ETA25" s="262"/>
      <c r="ETB25" s="262"/>
      <c r="ETC25" s="262"/>
      <c r="ETD25" s="262"/>
      <c r="ETE25" s="262"/>
      <c r="ETF25" s="262"/>
      <c r="ETG25" s="262"/>
      <c r="ETH25" s="262"/>
      <c r="ETI25" s="262"/>
      <c r="ETJ25" s="262"/>
      <c r="ETK25" s="262"/>
      <c r="ETL25" s="262"/>
      <c r="ETM25" s="262"/>
      <c r="ETN25" s="262"/>
      <c r="ETO25" s="262"/>
      <c r="ETP25" s="262"/>
      <c r="ETQ25" s="262"/>
      <c r="ETR25" s="262"/>
      <c r="ETS25" s="262"/>
      <c r="ETT25" s="262"/>
      <c r="ETU25" s="262"/>
      <c r="ETV25" s="262"/>
      <c r="ETW25" s="262"/>
      <c r="ETX25" s="262"/>
      <c r="ETY25" s="262"/>
      <c r="ETZ25" s="262"/>
      <c r="EUA25" s="262"/>
      <c r="EUB25" s="262"/>
      <c r="EUC25" s="262"/>
      <c r="EUD25" s="262"/>
      <c r="EUE25" s="262"/>
      <c r="EUF25" s="262"/>
      <c r="EUG25" s="262"/>
      <c r="EUH25" s="262"/>
      <c r="EUI25" s="262"/>
      <c r="EUJ25" s="262"/>
      <c r="EUK25" s="262"/>
      <c r="EUL25" s="262"/>
      <c r="EUM25" s="262"/>
      <c r="EUN25" s="262"/>
      <c r="EUO25" s="262"/>
      <c r="EUP25" s="262"/>
      <c r="EUQ25" s="262"/>
      <c r="EUR25" s="262"/>
      <c r="EUS25" s="262"/>
      <c r="EUT25" s="262"/>
      <c r="EUU25" s="262"/>
      <c r="EUV25" s="262"/>
      <c r="EUW25" s="262"/>
      <c r="EUX25" s="262"/>
      <c r="EUY25" s="262"/>
      <c r="EUZ25" s="262"/>
      <c r="EVA25" s="262"/>
      <c r="EVB25" s="262"/>
      <c r="EVC25" s="262"/>
      <c r="EVD25" s="262"/>
      <c r="EVE25" s="262"/>
      <c r="EVF25" s="262"/>
      <c r="EVG25" s="262"/>
      <c r="EVH25" s="262"/>
      <c r="EVI25" s="262"/>
      <c r="EVJ25" s="262"/>
      <c r="EVK25" s="262"/>
      <c r="EVL25" s="262"/>
      <c r="EVM25" s="262"/>
      <c r="EVN25" s="262"/>
      <c r="EVO25" s="262"/>
      <c r="EVP25" s="262"/>
      <c r="EVQ25" s="262"/>
      <c r="EVR25" s="262"/>
      <c r="EVS25" s="262"/>
      <c r="EVT25" s="262"/>
      <c r="EVU25" s="262"/>
      <c r="EVV25" s="262"/>
      <c r="EVW25" s="262"/>
      <c r="EVX25" s="262"/>
      <c r="EVY25" s="262"/>
      <c r="EVZ25" s="262"/>
      <c r="EWA25" s="262"/>
      <c r="EWB25" s="262"/>
      <c r="EWC25" s="262"/>
      <c r="EWD25" s="262"/>
      <c r="EWE25" s="262"/>
      <c r="EWF25" s="262"/>
      <c r="EWG25" s="262"/>
      <c r="EWH25" s="262"/>
      <c r="EWI25" s="262"/>
      <c r="EWJ25" s="262"/>
      <c r="EWK25" s="262"/>
      <c r="EWL25" s="262"/>
      <c r="EWM25" s="262"/>
      <c r="EWN25" s="262"/>
      <c r="EWO25" s="262"/>
      <c r="EWP25" s="262"/>
      <c r="EWQ25" s="262"/>
      <c r="EWR25" s="262"/>
      <c r="EWS25" s="262"/>
      <c r="EWT25" s="262"/>
      <c r="EWU25" s="262"/>
      <c r="EWV25" s="262"/>
      <c r="EWW25" s="262"/>
      <c r="EWX25" s="262"/>
      <c r="EWY25" s="262"/>
      <c r="EWZ25" s="262"/>
      <c r="EXA25" s="262"/>
      <c r="EXB25" s="262"/>
      <c r="EXC25" s="262"/>
      <c r="EXD25" s="262"/>
      <c r="EXE25" s="262"/>
      <c r="EXF25" s="262"/>
      <c r="EXG25" s="262"/>
      <c r="EXH25" s="262"/>
      <c r="EXI25" s="262"/>
      <c r="EXJ25" s="262"/>
      <c r="EXK25" s="262"/>
      <c r="EXL25" s="262"/>
      <c r="EXM25" s="262"/>
      <c r="EXN25" s="262"/>
      <c r="EXO25" s="262"/>
      <c r="EXP25" s="262"/>
      <c r="EXQ25" s="262"/>
      <c r="EXR25" s="262"/>
      <c r="EXS25" s="262"/>
      <c r="EXT25" s="262"/>
      <c r="EXU25" s="262"/>
      <c r="EXV25" s="262"/>
      <c r="EXW25" s="262"/>
      <c r="EXX25" s="262"/>
      <c r="EXY25" s="262"/>
      <c r="EXZ25" s="262"/>
      <c r="EYA25" s="262"/>
      <c r="EYB25" s="262"/>
      <c r="EYC25" s="262"/>
      <c r="EYD25" s="262"/>
      <c r="EYE25" s="262"/>
      <c r="EYF25" s="262"/>
      <c r="EYG25" s="262"/>
      <c r="EYH25" s="262"/>
      <c r="EYI25" s="262"/>
      <c r="EYJ25" s="262"/>
      <c r="EYK25" s="262"/>
      <c r="EYL25" s="262"/>
      <c r="EYM25" s="262"/>
      <c r="EYN25" s="262"/>
      <c r="EYO25" s="262"/>
      <c r="EYP25" s="262"/>
      <c r="EYQ25" s="262"/>
      <c r="EYR25" s="262"/>
      <c r="EYS25" s="262"/>
      <c r="EYT25" s="262"/>
      <c r="EYU25" s="262"/>
      <c r="EYV25" s="262"/>
      <c r="EYW25" s="262"/>
      <c r="EYX25" s="262"/>
      <c r="EYY25" s="262"/>
      <c r="EYZ25" s="262"/>
      <c r="EZA25" s="262"/>
      <c r="EZB25" s="262"/>
      <c r="EZC25" s="262"/>
      <c r="EZD25" s="262"/>
      <c r="EZE25" s="262"/>
      <c r="EZF25" s="262"/>
      <c r="EZG25" s="262"/>
      <c r="EZH25" s="262"/>
      <c r="EZI25" s="262"/>
      <c r="EZJ25" s="262"/>
      <c r="EZK25" s="262"/>
      <c r="EZL25" s="262"/>
      <c r="EZM25" s="262"/>
      <c r="EZN25" s="262"/>
      <c r="EZO25" s="262"/>
      <c r="EZP25" s="262"/>
      <c r="EZQ25" s="262"/>
      <c r="EZR25" s="262"/>
      <c r="EZS25" s="262"/>
      <c r="EZT25" s="262"/>
      <c r="EZU25" s="262"/>
      <c r="EZV25" s="262"/>
      <c r="EZW25" s="262"/>
      <c r="EZX25" s="262"/>
      <c r="EZY25" s="262"/>
      <c r="EZZ25" s="262"/>
      <c r="FAA25" s="262"/>
      <c r="FAB25" s="262"/>
      <c r="FAC25" s="262"/>
      <c r="FAD25" s="262"/>
      <c r="FAE25" s="262"/>
      <c r="FAF25" s="262"/>
      <c r="FAG25" s="262"/>
      <c r="FAH25" s="262"/>
      <c r="FAI25" s="262"/>
      <c r="FAJ25" s="262"/>
      <c r="FAK25" s="262"/>
      <c r="FAL25" s="262"/>
      <c r="FAM25" s="262"/>
      <c r="FAN25" s="262"/>
      <c r="FAO25" s="262"/>
      <c r="FAP25" s="262"/>
      <c r="FAQ25" s="262"/>
      <c r="FAR25" s="262"/>
      <c r="FAS25" s="262"/>
      <c r="FAT25" s="262"/>
      <c r="FAU25" s="262"/>
      <c r="FAV25" s="262"/>
      <c r="FAW25" s="262"/>
      <c r="FAX25" s="262"/>
      <c r="FAY25" s="262"/>
      <c r="FAZ25" s="262"/>
      <c r="FBA25" s="262"/>
      <c r="FBB25" s="262"/>
      <c r="FBC25" s="262"/>
      <c r="FBD25" s="262"/>
      <c r="FBE25" s="262"/>
      <c r="FBF25" s="262"/>
      <c r="FBG25" s="262"/>
      <c r="FBH25" s="262"/>
      <c r="FBI25" s="262"/>
      <c r="FBJ25" s="262"/>
      <c r="FBK25" s="262"/>
      <c r="FBL25" s="262"/>
      <c r="FBM25" s="262"/>
      <c r="FBN25" s="262"/>
      <c r="FBO25" s="262"/>
      <c r="FBP25" s="262"/>
      <c r="FBQ25" s="262"/>
      <c r="FBR25" s="262"/>
      <c r="FBS25" s="262"/>
      <c r="FBT25" s="262"/>
      <c r="FBU25" s="262"/>
      <c r="FBV25" s="262"/>
      <c r="FBW25" s="262"/>
      <c r="FBX25" s="262"/>
      <c r="FBY25" s="262"/>
      <c r="FBZ25" s="262"/>
      <c r="FCA25" s="262"/>
      <c r="FCB25" s="262"/>
      <c r="FCC25" s="262"/>
      <c r="FCD25" s="262"/>
      <c r="FCE25" s="262"/>
      <c r="FCF25" s="262"/>
      <c r="FCG25" s="262"/>
      <c r="FCH25" s="262"/>
      <c r="FCI25" s="262"/>
      <c r="FCJ25" s="262"/>
      <c r="FCK25" s="262"/>
      <c r="FCL25" s="262"/>
      <c r="FCM25" s="262"/>
      <c r="FCN25" s="262"/>
      <c r="FCO25" s="262"/>
      <c r="FCP25" s="262"/>
      <c r="FCQ25" s="262"/>
      <c r="FCR25" s="262"/>
      <c r="FCS25" s="262"/>
      <c r="FCT25" s="262"/>
      <c r="FCU25" s="262"/>
      <c r="FCV25" s="262"/>
      <c r="FCW25" s="262"/>
      <c r="FCX25" s="262"/>
      <c r="FCY25" s="262"/>
      <c r="FCZ25" s="262"/>
      <c r="FDA25" s="262"/>
      <c r="FDB25" s="262"/>
      <c r="FDC25" s="262"/>
      <c r="FDD25" s="262"/>
      <c r="FDE25" s="262"/>
      <c r="FDF25" s="262"/>
      <c r="FDG25" s="262"/>
      <c r="FDH25" s="262"/>
      <c r="FDI25" s="262"/>
      <c r="FDJ25" s="262"/>
      <c r="FDK25" s="262"/>
      <c r="FDL25" s="262"/>
      <c r="FDM25" s="262"/>
      <c r="FDN25" s="262"/>
      <c r="FDO25" s="262"/>
      <c r="FDP25" s="262"/>
      <c r="FDQ25" s="262"/>
      <c r="FDR25" s="262"/>
      <c r="FDS25" s="262"/>
      <c r="FDT25" s="262"/>
      <c r="FDU25" s="262"/>
      <c r="FDV25" s="262"/>
      <c r="FDW25" s="262"/>
      <c r="FDX25" s="262"/>
      <c r="FDY25" s="262"/>
      <c r="FDZ25" s="262"/>
      <c r="FEA25" s="262"/>
      <c r="FEB25" s="262"/>
      <c r="FEC25" s="262"/>
      <c r="FED25" s="262"/>
      <c r="FEE25" s="262"/>
      <c r="FEF25" s="262"/>
      <c r="FEG25" s="262"/>
      <c r="FEH25" s="262"/>
      <c r="FEI25" s="262"/>
      <c r="FEJ25" s="262"/>
      <c r="FEK25" s="262"/>
      <c r="FEL25" s="262"/>
      <c r="FEM25" s="262"/>
      <c r="FEN25" s="262"/>
      <c r="FEO25" s="262"/>
      <c r="FEP25" s="262"/>
      <c r="FEQ25" s="262"/>
      <c r="FER25" s="262"/>
      <c r="FES25" s="262"/>
      <c r="FET25" s="262"/>
      <c r="FEU25" s="262"/>
      <c r="FEV25" s="262"/>
      <c r="FEW25" s="262"/>
      <c r="FEX25" s="262"/>
      <c r="FEY25" s="262"/>
      <c r="FEZ25" s="262"/>
      <c r="FFA25" s="262"/>
      <c r="FFB25" s="262"/>
      <c r="FFC25" s="262"/>
      <c r="FFD25" s="262"/>
      <c r="FFE25" s="262"/>
      <c r="FFF25" s="262"/>
      <c r="FFG25" s="262"/>
      <c r="FFH25" s="262"/>
      <c r="FFI25" s="262"/>
      <c r="FFJ25" s="262"/>
      <c r="FFK25" s="262"/>
      <c r="FFL25" s="262"/>
      <c r="FFM25" s="262"/>
      <c r="FFN25" s="262"/>
      <c r="FFO25" s="262"/>
      <c r="FFP25" s="262"/>
      <c r="FFQ25" s="262"/>
      <c r="FFR25" s="262"/>
      <c r="FFS25" s="262"/>
      <c r="FFT25" s="262"/>
      <c r="FFU25" s="262"/>
      <c r="FFV25" s="262"/>
      <c r="FFW25" s="262"/>
      <c r="FFX25" s="262"/>
      <c r="FFY25" s="262"/>
      <c r="FFZ25" s="262"/>
      <c r="FGA25" s="262"/>
      <c r="FGB25" s="262"/>
      <c r="FGC25" s="262"/>
      <c r="FGD25" s="262"/>
      <c r="FGE25" s="262"/>
      <c r="FGF25" s="262"/>
      <c r="FGG25" s="262"/>
      <c r="FGH25" s="262"/>
      <c r="FGI25" s="262"/>
      <c r="FGJ25" s="262"/>
      <c r="FGK25" s="262"/>
      <c r="FGL25" s="262"/>
      <c r="FGM25" s="262"/>
      <c r="FGN25" s="262"/>
      <c r="FGO25" s="262"/>
      <c r="FGP25" s="262"/>
      <c r="FGQ25" s="262"/>
      <c r="FGR25" s="262"/>
      <c r="FGS25" s="262"/>
      <c r="FGT25" s="262"/>
      <c r="FGU25" s="262"/>
      <c r="FGV25" s="262"/>
      <c r="FGW25" s="262"/>
      <c r="FGX25" s="262"/>
      <c r="FGY25" s="262"/>
      <c r="FGZ25" s="262"/>
      <c r="FHA25" s="262"/>
      <c r="FHB25" s="262"/>
      <c r="FHC25" s="262"/>
      <c r="FHD25" s="262"/>
      <c r="FHE25" s="262"/>
      <c r="FHF25" s="262"/>
      <c r="FHG25" s="262"/>
      <c r="FHH25" s="262"/>
      <c r="FHI25" s="262"/>
      <c r="FHJ25" s="262"/>
      <c r="FHK25" s="262"/>
      <c r="FHL25" s="262"/>
      <c r="FHM25" s="262"/>
      <c r="FHN25" s="262"/>
      <c r="FHO25" s="262"/>
      <c r="FHP25" s="262"/>
      <c r="FHQ25" s="262"/>
      <c r="FHR25" s="262"/>
      <c r="FHS25" s="262"/>
      <c r="FHT25" s="262"/>
      <c r="FHU25" s="262"/>
      <c r="FHV25" s="262"/>
      <c r="FHW25" s="262"/>
      <c r="FHX25" s="262"/>
      <c r="FHY25" s="262"/>
      <c r="FHZ25" s="262"/>
      <c r="FIA25" s="262"/>
      <c r="FIB25" s="262"/>
      <c r="FIC25" s="262"/>
      <c r="FID25" s="262"/>
      <c r="FIE25" s="262"/>
      <c r="FIF25" s="262"/>
      <c r="FIG25" s="262"/>
      <c r="FIH25" s="262"/>
      <c r="FII25" s="262"/>
      <c r="FIJ25" s="262"/>
      <c r="FIK25" s="262"/>
      <c r="FIL25" s="262"/>
      <c r="FIM25" s="262"/>
      <c r="FIN25" s="262"/>
      <c r="FIO25" s="262"/>
      <c r="FIP25" s="262"/>
      <c r="FIQ25" s="262"/>
      <c r="FIR25" s="262"/>
      <c r="FIS25" s="262"/>
      <c r="FIT25" s="262"/>
      <c r="FIU25" s="262"/>
      <c r="FIV25" s="262"/>
      <c r="FIW25" s="262"/>
      <c r="FIX25" s="262"/>
      <c r="FIY25" s="262"/>
      <c r="FIZ25" s="262"/>
      <c r="FJA25" s="262"/>
      <c r="FJB25" s="262"/>
      <c r="FJC25" s="262"/>
      <c r="FJD25" s="262"/>
      <c r="FJE25" s="262"/>
      <c r="FJF25" s="262"/>
      <c r="FJG25" s="262"/>
      <c r="FJH25" s="262"/>
      <c r="FJI25" s="262"/>
      <c r="FJJ25" s="262"/>
      <c r="FJK25" s="262"/>
      <c r="FJL25" s="262"/>
      <c r="FJM25" s="262"/>
      <c r="FJN25" s="262"/>
      <c r="FJO25" s="262"/>
      <c r="FJP25" s="262"/>
      <c r="FJQ25" s="262"/>
      <c r="FJR25" s="262"/>
      <c r="FJS25" s="262"/>
      <c r="FJT25" s="262"/>
      <c r="FJU25" s="262"/>
      <c r="FJV25" s="262"/>
      <c r="FJW25" s="262"/>
      <c r="FJX25" s="262"/>
      <c r="FJY25" s="262"/>
      <c r="FJZ25" s="262"/>
      <c r="FKA25" s="262"/>
      <c r="FKB25" s="262"/>
      <c r="FKC25" s="262"/>
      <c r="FKD25" s="262"/>
      <c r="FKE25" s="262"/>
      <c r="FKF25" s="262"/>
      <c r="FKG25" s="262"/>
      <c r="FKH25" s="262"/>
      <c r="FKI25" s="262"/>
      <c r="FKJ25" s="262"/>
      <c r="FKK25" s="262"/>
      <c r="FKL25" s="262"/>
      <c r="FKM25" s="262"/>
      <c r="FKN25" s="262"/>
      <c r="FKO25" s="262"/>
      <c r="FKP25" s="262"/>
      <c r="FKQ25" s="262"/>
      <c r="FKR25" s="262"/>
      <c r="FKS25" s="262"/>
      <c r="FKT25" s="262"/>
      <c r="FKU25" s="262"/>
      <c r="FKV25" s="262"/>
      <c r="FKW25" s="262"/>
      <c r="FKX25" s="262"/>
      <c r="FKY25" s="262"/>
      <c r="FKZ25" s="262"/>
      <c r="FLA25" s="262"/>
      <c r="FLB25" s="262"/>
      <c r="FLC25" s="262"/>
      <c r="FLD25" s="262"/>
      <c r="FLE25" s="262"/>
      <c r="FLF25" s="262"/>
      <c r="FLG25" s="262"/>
      <c r="FLH25" s="262"/>
      <c r="FLI25" s="262"/>
      <c r="FLJ25" s="262"/>
      <c r="FLK25" s="262"/>
      <c r="FLL25" s="262"/>
      <c r="FLM25" s="262"/>
      <c r="FLN25" s="262"/>
      <c r="FLO25" s="262"/>
      <c r="FLP25" s="262"/>
      <c r="FLQ25" s="262"/>
      <c r="FLR25" s="262"/>
      <c r="FLS25" s="262"/>
      <c r="FLT25" s="262"/>
      <c r="FLU25" s="262"/>
      <c r="FLV25" s="262"/>
      <c r="FLW25" s="262"/>
      <c r="FLX25" s="262"/>
      <c r="FLY25" s="262"/>
      <c r="FLZ25" s="262"/>
      <c r="FMA25" s="262"/>
      <c r="FMB25" s="262"/>
      <c r="FMC25" s="262"/>
      <c r="FMD25" s="262"/>
      <c r="FME25" s="262"/>
      <c r="FMF25" s="262"/>
      <c r="FMG25" s="262"/>
      <c r="FMH25" s="262"/>
      <c r="FMI25" s="262"/>
      <c r="FMJ25" s="262"/>
      <c r="FMK25" s="262"/>
      <c r="FML25" s="262"/>
      <c r="FMM25" s="262"/>
      <c r="FMN25" s="262"/>
      <c r="FMO25" s="262"/>
      <c r="FMP25" s="262"/>
      <c r="FMQ25" s="262"/>
      <c r="FMR25" s="262"/>
      <c r="FMS25" s="262"/>
      <c r="FMT25" s="262"/>
      <c r="FMU25" s="262"/>
      <c r="FMV25" s="262"/>
      <c r="FMW25" s="262"/>
      <c r="FMX25" s="262"/>
      <c r="FMY25" s="262"/>
      <c r="FMZ25" s="262"/>
      <c r="FNA25" s="262"/>
      <c r="FNB25" s="262"/>
      <c r="FNC25" s="262"/>
      <c r="FND25" s="262"/>
      <c r="FNE25" s="262"/>
      <c r="FNF25" s="262"/>
      <c r="FNG25" s="262"/>
      <c r="FNH25" s="262"/>
      <c r="FNI25" s="262"/>
      <c r="FNJ25" s="262"/>
      <c r="FNK25" s="262"/>
      <c r="FNL25" s="262"/>
      <c r="FNM25" s="262"/>
      <c r="FNN25" s="262"/>
      <c r="FNO25" s="262"/>
      <c r="FNP25" s="262"/>
      <c r="FNQ25" s="262"/>
      <c r="FNR25" s="262"/>
      <c r="FNS25" s="262"/>
      <c r="FNT25" s="262"/>
      <c r="FNU25" s="262"/>
      <c r="FNV25" s="262"/>
      <c r="FNW25" s="262"/>
      <c r="FNX25" s="262"/>
      <c r="FNY25" s="262"/>
      <c r="FNZ25" s="262"/>
      <c r="FOA25" s="262"/>
      <c r="FOB25" s="262"/>
      <c r="FOC25" s="262"/>
      <c r="FOD25" s="262"/>
      <c r="FOE25" s="262"/>
      <c r="FOF25" s="262"/>
      <c r="FOG25" s="262"/>
      <c r="FOH25" s="262"/>
      <c r="FOI25" s="262"/>
      <c r="FOJ25" s="262"/>
      <c r="FOK25" s="262"/>
      <c r="FOL25" s="262"/>
      <c r="FOM25" s="262"/>
      <c r="FON25" s="262"/>
      <c r="FOO25" s="262"/>
      <c r="FOP25" s="262"/>
      <c r="FOQ25" s="262"/>
      <c r="FOR25" s="262"/>
      <c r="FOS25" s="262"/>
      <c r="FOT25" s="262"/>
      <c r="FOU25" s="262"/>
      <c r="FOV25" s="262"/>
      <c r="FOW25" s="262"/>
      <c r="FOX25" s="262"/>
      <c r="FOY25" s="262"/>
      <c r="FOZ25" s="262"/>
      <c r="FPA25" s="262"/>
      <c r="FPB25" s="262"/>
      <c r="FPC25" s="262"/>
      <c r="FPD25" s="262"/>
      <c r="FPE25" s="262"/>
      <c r="FPF25" s="262"/>
      <c r="FPG25" s="262"/>
      <c r="FPH25" s="262"/>
      <c r="FPI25" s="262"/>
      <c r="FPJ25" s="262"/>
      <c r="FPK25" s="262"/>
      <c r="FPL25" s="262"/>
      <c r="FPM25" s="262"/>
      <c r="FPN25" s="262"/>
      <c r="FPO25" s="262"/>
      <c r="FPP25" s="262"/>
      <c r="FPQ25" s="262"/>
      <c r="FPR25" s="262"/>
      <c r="FPS25" s="262"/>
      <c r="FPT25" s="262"/>
      <c r="FPU25" s="262"/>
      <c r="FPV25" s="262"/>
      <c r="FPW25" s="262"/>
      <c r="FPX25" s="262"/>
      <c r="FPY25" s="262"/>
      <c r="FPZ25" s="262"/>
      <c r="FQA25" s="262"/>
      <c r="FQB25" s="262"/>
      <c r="FQC25" s="262"/>
      <c r="FQD25" s="262"/>
      <c r="FQE25" s="262"/>
      <c r="FQF25" s="262"/>
      <c r="FQG25" s="262"/>
      <c r="FQH25" s="262"/>
      <c r="FQI25" s="262"/>
      <c r="FQJ25" s="262"/>
      <c r="FQK25" s="262"/>
      <c r="FQL25" s="262"/>
      <c r="FQM25" s="262"/>
      <c r="FQN25" s="262"/>
      <c r="FQO25" s="262"/>
      <c r="FQP25" s="262"/>
      <c r="FQQ25" s="262"/>
      <c r="FQR25" s="262"/>
      <c r="FQS25" s="262"/>
      <c r="FQT25" s="262"/>
      <c r="FQU25" s="262"/>
      <c r="FQV25" s="262"/>
      <c r="FQW25" s="262"/>
      <c r="FQX25" s="262"/>
      <c r="FQY25" s="262"/>
      <c r="FQZ25" s="262"/>
      <c r="FRA25" s="262"/>
      <c r="FRB25" s="262"/>
      <c r="FRC25" s="262"/>
      <c r="FRD25" s="262"/>
      <c r="FRE25" s="262"/>
      <c r="FRF25" s="262"/>
      <c r="FRG25" s="262"/>
      <c r="FRH25" s="262"/>
      <c r="FRI25" s="262"/>
      <c r="FRJ25" s="262"/>
      <c r="FRK25" s="262"/>
      <c r="FRL25" s="262"/>
      <c r="FRM25" s="262"/>
      <c r="FRN25" s="262"/>
      <c r="FRO25" s="262"/>
      <c r="FRP25" s="262"/>
      <c r="FRQ25" s="262"/>
      <c r="FRR25" s="262"/>
      <c r="FRS25" s="262"/>
      <c r="FRT25" s="262"/>
      <c r="FRU25" s="262"/>
      <c r="FRV25" s="262"/>
      <c r="FRW25" s="262"/>
      <c r="FRX25" s="262"/>
      <c r="FRY25" s="262"/>
      <c r="FRZ25" s="262"/>
      <c r="FSA25" s="262"/>
      <c r="FSB25" s="262"/>
      <c r="FSC25" s="262"/>
      <c r="FSD25" s="262"/>
      <c r="FSE25" s="262"/>
      <c r="FSF25" s="262"/>
      <c r="FSG25" s="262"/>
      <c r="FSH25" s="262"/>
      <c r="FSI25" s="262"/>
      <c r="FSJ25" s="262"/>
      <c r="FSK25" s="262"/>
      <c r="FSL25" s="262"/>
      <c r="FSM25" s="262"/>
      <c r="FSN25" s="262"/>
      <c r="FSO25" s="262"/>
      <c r="FSP25" s="262"/>
      <c r="FSQ25" s="262"/>
      <c r="FSR25" s="262"/>
      <c r="FSS25" s="262"/>
      <c r="FST25" s="262"/>
      <c r="FSU25" s="262"/>
      <c r="FSV25" s="262"/>
      <c r="FSW25" s="262"/>
      <c r="FSX25" s="262"/>
      <c r="FSY25" s="262"/>
      <c r="FSZ25" s="262"/>
      <c r="FTA25" s="262"/>
      <c r="FTB25" s="262"/>
      <c r="FTC25" s="262"/>
      <c r="FTD25" s="262"/>
      <c r="FTE25" s="262"/>
      <c r="FTF25" s="262"/>
      <c r="FTG25" s="262"/>
      <c r="FTH25" s="262"/>
      <c r="FTI25" s="262"/>
      <c r="FTJ25" s="262"/>
      <c r="FTK25" s="262"/>
      <c r="FTL25" s="262"/>
      <c r="FTM25" s="262"/>
      <c r="FTN25" s="262"/>
      <c r="FTO25" s="262"/>
      <c r="FTP25" s="262"/>
      <c r="FTQ25" s="262"/>
      <c r="FTR25" s="262"/>
      <c r="FTS25" s="262"/>
      <c r="FTT25" s="262"/>
      <c r="FTU25" s="262"/>
      <c r="FTV25" s="262"/>
      <c r="FTW25" s="262"/>
      <c r="FTX25" s="262"/>
      <c r="FTY25" s="262"/>
      <c r="FTZ25" s="262"/>
      <c r="FUA25" s="262"/>
      <c r="FUB25" s="262"/>
      <c r="FUC25" s="262"/>
      <c r="FUD25" s="262"/>
      <c r="FUE25" s="262"/>
      <c r="FUF25" s="262"/>
      <c r="FUG25" s="262"/>
      <c r="FUH25" s="262"/>
      <c r="FUI25" s="262"/>
      <c r="FUJ25" s="262"/>
      <c r="FUK25" s="262"/>
      <c r="FUL25" s="262"/>
      <c r="FUM25" s="262"/>
      <c r="FUN25" s="262"/>
      <c r="FUO25" s="262"/>
      <c r="FUP25" s="262"/>
      <c r="FUQ25" s="262"/>
      <c r="FUR25" s="262"/>
      <c r="FUS25" s="262"/>
      <c r="FUT25" s="262"/>
      <c r="FUU25" s="262"/>
      <c r="FUV25" s="262"/>
      <c r="FUW25" s="262"/>
      <c r="FUX25" s="262"/>
      <c r="FUY25" s="262"/>
      <c r="FUZ25" s="262"/>
      <c r="FVA25" s="262"/>
      <c r="FVB25" s="262"/>
      <c r="FVC25" s="262"/>
      <c r="FVD25" s="262"/>
      <c r="FVE25" s="262"/>
      <c r="FVF25" s="262"/>
      <c r="FVG25" s="262"/>
      <c r="FVH25" s="262"/>
      <c r="FVI25" s="262"/>
      <c r="FVJ25" s="262"/>
      <c r="FVK25" s="262"/>
      <c r="FVL25" s="262"/>
      <c r="FVM25" s="262"/>
      <c r="FVN25" s="262"/>
      <c r="FVO25" s="262"/>
      <c r="FVP25" s="262"/>
      <c r="FVQ25" s="262"/>
      <c r="FVR25" s="262"/>
      <c r="FVS25" s="262"/>
      <c r="FVT25" s="262"/>
      <c r="FVU25" s="262"/>
      <c r="FVV25" s="262"/>
      <c r="FVW25" s="262"/>
      <c r="FVX25" s="262"/>
      <c r="FVY25" s="262"/>
      <c r="FVZ25" s="262"/>
      <c r="FWA25" s="262"/>
      <c r="FWB25" s="262"/>
      <c r="FWC25" s="262"/>
      <c r="FWD25" s="262"/>
      <c r="FWE25" s="262"/>
      <c r="FWF25" s="262"/>
      <c r="FWG25" s="262"/>
      <c r="FWH25" s="262"/>
      <c r="FWI25" s="262"/>
      <c r="FWJ25" s="262"/>
      <c r="FWK25" s="262"/>
      <c r="FWL25" s="262"/>
      <c r="FWM25" s="262"/>
      <c r="FWN25" s="262"/>
      <c r="FWO25" s="262"/>
      <c r="FWP25" s="262"/>
      <c r="FWQ25" s="262"/>
      <c r="FWR25" s="262"/>
      <c r="FWS25" s="262"/>
      <c r="FWT25" s="262"/>
      <c r="FWU25" s="262"/>
      <c r="FWV25" s="262"/>
      <c r="FWW25" s="262"/>
      <c r="FWX25" s="262"/>
      <c r="FWY25" s="262"/>
      <c r="FWZ25" s="262"/>
      <c r="FXA25" s="262"/>
      <c r="FXB25" s="262"/>
      <c r="FXC25" s="262"/>
      <c r="FXD25" s="262"/>
      <c r="FXE25" s="262"/>
      <c r="FXF25" s="262"/>
      <c r="FXG25" s="262"/>
      <c r="FXH25" s="262"/>
      <c r="FXI25" s="262"/>
      <c r="FXJ25" s="262"/>
      <c r="FXK25" s="262"/>
      <c r="FXL25" s="262"/>
      <c r="FXM25" s="262"/>
      <c r="FXN25" s="262"/>
      <c r="FXO25" s="262"/>
      <c r="FXP25" s="262"/>
      <c r="FXQ25" s="262"/>
      <c r="FXR25" s="262"/>
      <c r="FXS25" s="262"/>
      <c r="FXT25" s="262"/>
      <c r="FXU25" s="262"/>
      <c r="FXV25" s="262"/>
      <c r="FXW25" s="262"/>
      <c r="FXX25" s="262"/>
      <c r="FXY25" s="262"/>
      <c r="FXZ25" s="262"/>
      <c r="FYA25" s="262"/>
      <c r="FYB25" s="262"/>
      <c r="FYC25" s="262"/>
      <c r="FYD25" s="262"/>
      <c r="FYE25" s="262"/>
      <c r="FYF25" s="262"/>
      <c r="FYG25" s="262"/>
      <c r="FYH25" s="262"/>
      <c r="FYI25" s="262"/>
      <c r="FYJ25" s="262"/>
      <c r="FYK25" s="262"/>
      <c r="FYL25" s="262"/>
      <c r="FYM25" s="262"/>
      <c r="FYN25" s="262"/>
      <c r="FYO25" s="262"/>
      <c r="FYP25" s="262"/>
      <c r="FYQ25" s="262"/>
      <c r="FYR25" s="262"/>
      <c r="FYS25" s="262"/>
      <c r="FYT25" s="262"/>
      <c r="FYU25" s="262"/>
      <c r="FYV25" s="262"/>
      <c r="FYW25" s="262"/>
      <c r="FYX25" s="262"/>
      <c r="FYY25" s="262"/>
      <c r="FYZ25" s="262"/>
      <c r="FZA25" s="262"/>
      <c r="FZB25" s="262"/>
      <c r="FZC25" s="262"/>
      <c r="FZD25" s="262"/>
      <c r="FZE25" s="262"/>
      <c r="FZF25" s="262"/>
      <c r="FZG25" s="262"/>
      <c r="FZH25" s="262"/>
      <c r="FZI25" s="262"/>
      <c r="FZJ25" s="262"/>
      <c r="FZK25" s="262"/>
      <c r="FZL25" s="262"/>
      <c r="FZM25" s="262"/>
      <c r="FZN25" s="262"/>
      <c r="FZO25" s="262"/>
      <c r="FZP25" s="262"/>
      <c r="FZQ25" s="262"/>
      <c r="FZR25" s="262"/>
      <c r="FZS25" s="262"/>
      <c r="FZT25" s="262"/>
      <c r="FZU25" s="262"/>
      <c r="FZV25" s="262"/>
      <c r="FZW25" s="262"/>
      <c r="FZX25" s="262"/>
      <c r="FZY25" s="262"/>
      <c r="FZZ25" s="262"/>
      <c r="GAA25" s="262"/>
      <c r="GAB25" s="262"/>
      <c r="GAC25" s="262"/>
      <c r="GAD25" s="262"/>
      <c r="GAE25" s="262"/>
      <c r="GAF25" s="262"/>
      <c r="GAG25" s="262"/>
      <c r="GAH25" s="262"/>
      <c r="GAI25" s="262"/>
      <c r="GAJ25" s="262"/>
      <c r="GAK25" s="262"/>
      <c r="GAL25" s="262"/>
      <c r="GAM25" s="262"/>
      <c r="GAN25" s="262"/>
      <c r="GAO25" s="262"/>
      <c r="GAP25" s="262"/>
      <c r="GAQ25" s="262"/>
      <c r="GAR25" s="262"/>
      <c r="GAS25" s="262"/>
      <c r="GAT25" s="262"/>
      <c r="GAU25" s="262"/>
      <c r="GAV25" s="262"/>
      <c r="GAW25" s="262"/>
      <c r="GAX25" s="262"/>
      <c r="GAY25" s="262"/>
      <c r="GAZ25" s="262"/>
      <c r="GBA25" s="262"/>
      <c r="GBB25" s="262"/>
      <c r="GBC25" s="262"/>
      <c r="GBD25" s="262"/>
      <c r="GBE25" s="262"/>
      <c r="GBF25" s="262"/>
      <c r="GBG25" s="262"/>
      <c r="GBH25" s="262"/>
      <c r="GBI25" s="262"/>
      <c r="GBJ25" s="262"/>
      <c r="GBK25" s="262"/>
      <c r="GBL25" s="262"/>
      <c r="GBM25" s="262"/>
      <c r="GBN25" s="262"/>
      <c r="GBO25" s="262"/>
      <c r="GBP25" s="262"/>
      <c r="GBQ25" s="262"/>
      <c r="GBR25" s="262"/>
      <c r="GBS25" s="262"/>
      <c r="GBT25" s="262"/>
      <c r="GBU25" s="262"/>
      <c r="GBV25" s="262"/>
      <c r="GBW25" s="262"/>
      <c r="GBX25" s="262"/>
      <c r="GBY25" s="262"/>
      <c r="GBZ25" s="262"/>
      <c r="GCA25" s="262"/>
      <c r="GCB25" s="262"/>
      <c r="GCC25" s="262"/>
      <c r="GCD25" s="262"/>
      <c r="GCE25" s="262"/>
      <c r="GCF25" s="262"/>
      <c r="GCG25" s="262"/>
      <c r="GCH25" s="262"/>
      <c r="GCI25" s="262"/>
      <c r="GCJ25" s="262"/>
      <c r="GCK25" s="262"/>
      <c r="GCL25" s="262"/>
      <c r="GCM25" s="262"/>
      <c r="GCN25" s="262"/>
      <c r="GCO25" s="262"/>
      <c r="GCP25" s="262"/>
      <c r="GCQ25" s="262"/>
      <c r="GCR25" s="262"/>
      <c r="GCS25" s="262"/>
      <c r="GCT25" s="262"/>
      <c r="GCU25" s="262"/>
      <c r="GCV25" s="262"/>
      <c r="GCW25" s="262"/>
      <c r="GCX25" s="262"/>
      <c r="GCY25" s="262"/>
      <c r="GCZ25" s="262"/>
      <c r="GDA25" s="262"/>
      <c r="GDB25" s="262"/>
      <c r="GDC25" s="262"/>
      <c r="GDD25" s="262"/>
      <c r="GDE25" s="262"/>
      <c r="GDF25" s="262"/>
      <c r="GDG25" s="262"/>
      <c r="GDH25" s="262"/>
      <c r="GDI25" s="262"/>
      <c r="GDJ25" s="262"/>
      <c r="GDK25" s="262"/>
      <c r="GDL25" s="262"/>
      <c r="GDM25" s="262"/>
      <c r="GDN25" s="262"/>
      <c r="GDO25" s="262"/>
      <c r="GDP25" s="262"/>
      <c r="GDQ25" s="262"/>
      <c r="GDR25" s="262"/>
      <c r="GDS25" s="262"/>
      <c r="GDT25" s="262"/>
      <c r="GDU25" s="262"/>
      <c r="GDV25" s="262"/>
      <c r="GDW25" s="262"/>
      <c r="GDX25" s="262"/>
      <c r="GDY25" s="262"/>
      <c r="GDZ25" s="262"/>
      <c r="GEA25" s="262"/>
      <c r="GEB25" s="262"/>
      <c r="GEC25" s="262"/>
      <c r="GED25" s="262"/>
      <c r="GEE25" s="262"/>
      <c r="GEF25" s="262"/>
      <c r="GEG25" s="262"/>
      <c r="GEH25" s="262"/>
      <c r="GEI25" s="262"/>
      <c r="GEJ25" s="262"/>
      <c r="GEK25" s="262"/>
      <c r="GEL25" s="262"/>
      <c r="GEM25" s="262"/>
      <c r="GEN25" s="262"/>
      <c r="GEO25" s="262"/>
      <c r="GEP25" s="262"/>
      <c r="GEQ25" s="262"/>
      <c r="GER25" s="262"/>
      <c r="GES25" s="262"/>
      <c r="GET25" s="262"/>
      <c r="GEU25" s="262"/>
      <c r="GEV25" s="262"/>
      <c r="GEW25" s="262"/>
      <c r="GEX25" s="262"/>
      <c r="GEY25" s="262"/>
      <c r="GEZ25" s="262"/>
      <c r="GFA25" s="262"/>
      <c r="GFB25" s="262"/>
      <c r="GFC25" s="262"/>
      <c r="GFD25" s="262"/>
      <c r="GFE25" s="262"/>
      <c r="GFF25" s="262"/>
      <c r="GFG25" s="262"/>
      <c r="GFH25" s="262"/>
      <c r="GFI25" s="262"/>
      <c r="GFJ25" s="262"/>
      <c r="GFK25" s="262"/>
      <c r="GFL25" s="262"/>
      <c r="GFM25" s="262"/>
      <c r="GFN25" s="262"/>
      <c r="GFO25" s="262"/>
      <c r="GFP25" s="262"/>
      <c r="GFQ25" s="262"/>
      <c r="GFR25" s="262"/>
      <c r="GFS25" s="262"/>
      <c r="GFT25" s="262"/>
      <c r="GFU25" s="262"/>
      <c r="GFV25" s="262"/>
      <c r="GFW25" s="262"/>
      <c r="GFX25" s="262"/>
      <c r="GFY25" s="262"/>
      <c r="GFZ25" s="262"/>
      <c r="GGA25" s="262"/>
      <c r="GGB25" s="262"/>
      <c r="GGC25" s="262"/>
      <c r="GGD25" s="262"/>
      <c r="GGE25" s="262"/>
      <c r="GGF25" s="262"/>
      <c r="GGG25" s="262"/>
      <c r="GGH25" s="262"/>
      <c r="GGI25" s="262"/>
      <c r="GGJ25" s="262"/>
      <c r="GGK25" s="262"/>
      <c r="GGL25" s="262"/>
      <c r="GGM25" s="262"/>
      <c r="GGN25" s="262"/>
      <c r="GGO25" s="262"/>
      <c r="GGP25" s="262"/>
      <c r="GGQ25" s="262"/>
      <c r="GGR25" s="262"/>
      <c r="GGS25" s="262"/>
      <c r="GGT25" s="262"/>
      <c r="GGU25" s="262"/>
      <c r="GGV25" s="262"/>
      <c r="GGW25" s="262"/>
      <c r="GGX25" s="262"/>
      <c r="GGY25" s="262"/>
      <c r="GGZ25" s="262"/>
      <c r="GHA25" s="262"/>
      <c r="GHB25" s="262"/>
      <c r="GHC25" s="262"/>
      <c r="GHD25" s="262"/>
      <c r="GHE25" s="262"/>
      <c r="GHF25" s="262"/>
      <c r="GHG25" s="262"/>
      <c r="GHH25" s="262"/>
      <c r="GHI25" s="262"/>
      <c r="GHJ25" s="262"/>
      <c r="GHK25" s="262"/>
      <c r="GHL25" s="262"/>
      <c r="GHM25" s="262"/>
      <c r="GHN25" s="262"/>
      <c r="GHO25" s="262"/>
      <c r="GHP25" s="262"/>
      <c r="GHQ25" s="262"/>
      <c r="GHR25" s="262"/>
      <c r="GHS25" s="262"/>
      <c r="GHT25" s="262"/>
      <c r="GHU25" s="262"/>
      <c r="GHV25" s="262"/>
      <c r="GHW25" s="262"/>
      <c r="GHX25" s="262"/>
      <c r="GHY25" s="262"/>
      <c r="GHZ25" s="262"/>
      <c r="GIA25" s="262"/>
      <c r="GIB25" s="262"/>
      <c r="GIC25" s="262"/>
      <c r="GID25" s="262"/>
      <c r="GIE25" s="262"/>
      <c r="GIF25" s="262"/>
      <c r="GIG25" s="262"/>
      <c r="GIH25" s="262"/>
      <c r="GII25" s="262"/>
      <c r="GIJ25" s="262"/>
      <c r="GIK25" s="262"/>
      <c r="GIL25" s="262"/>
      <c r="GIM25" s="262"/>
      <c r="GIN25" s="262"/>
      <c r="GIO25" s="262"/>
      <c r="GIP25" s="262"/>
      <c r="GIQ25" s="262"/>
      <c r="GIR25" s="262"/>
      <c r="GIS25" s="262"/>
      <c r="GIT25" s="262"/>
      <c r="GIU25" s="262"/>
      <c r="GIV25" s="262"/>
      <c r="GIW25" s="262"/>
      <c r="GIX25" s="262"/>
      <c r="GIY25" s="262"/>
      <c r="GIZ25" s="262"/>
      <c r="GJA25" s="262"/>
      <c r="GJB25" s="262"/>
      <c r="GJC25" s="262"/>
      <c r="GJD25" s="262"/>
      <c r="GJE25" s="262"/>
      <c r="GJF25" s="262"/>
      <c r="GJG25" s="262"/>
      <c r="GJH25" s="262"/>
      <c r="GJI25" s="262"/>
      <c r="GJJ25" s="262"/>
      <c r="GJK25" s="262"/>
      <c r="GJL25" s="262"/>
      <c r="GJM25" s="262"/>
      <c r="GJN25" s="262"/>
      <c r="GJO25" s="262"/>
      <c r="GJP25" s="262"/>
      <c r="GJQ25" s="262"/>
      <c r="GJR25" s="262"/>
      <c r="GJS25" s="262"/>
      <c r="GJT25" s="262"/>
      <c r="GJU25" s="262"/>
      <c r="GJV25" s="262"/>
      <c r="GJW25" s="262"/>
      <c r="GJX25" s="262"/>
      <c r="GJY25" s="262"/>
      <c r="GJZ25" s="262"/>
      <c r="GKA25" s="262"/>
      <c r="GKB25" s="262"/>
      <c r="GKC25" s="262"/>
      <c r="GKD25" s="262"/>
      <c r="GKE25" s="262"/>
      <c r="GKF25" s="262"/>
      <c r="GKG25" s="262"/>
      <c r="GKH25" s="262"/>
      <c r="GKI25" s="262"/>
      <c r="GKJ25" s="262"/>
      <c r="GKK25" s="262"/>
      <c r="GKL25" s="262"/>
      <c r="GKM25" s="262"/>
      <c r="GKN25" s="262"/>
      <c r="GKO25" s="262"/>
      <c r="GKP25" s="262"/>
      <c r="GKQ25" s="262"/>
      <c r="GKR25" s="262"/>
      <c r="GKS25" s="262"/>
      <c r="GKT25" s="262"/>
      <c r="GKU25" s="262"/>
      <c r="GKV25" s="262"/>
      <c r="GKW25" s="262"/>
      <c r="GKX25" s="262"/>
      <c r="GKY25" s="262"/>
      <c r="GKZ25" s="262"/>
      <c r="GLA25" s="262"/>
      <c r="GLB25" s="262"/>
      <c r="GLC25" s="262"/>
      <c r="GLD25" s="262"/>
      <c r="GLE25" s="262"/>
      <c r="GLF25" s="262"/>
      <c r="GLG25" s="262"/>
      <c r="GLH25" s="262"/>
      <c r="GLI25" s="262"/>
      <c r="GLJ25" s="262"/>
      <c r="GLK25" s="262"/>
      <c r="GLL25" s="262"/>
      <c r="GLM25" s="262"/>
      <c r="GLN25" s="262"/>
      <c r="GLO25" s="262"/>
      <c r="GLP25" s="262"/>
      <c r="GLQ25" s="262"/>
      <c r="GLR25" s="262"/>
      <c r="GLS25" s="262"/>
      <c r="GLT25" s="262"/>
      <c r="GLU25" s="262"/>
      <c r="GLV25" s="262"/>
      <c r="GLW25" s="262"/>
      <c r="GLX25" s="262"/>
      <c r="GLY25" s="262"/>
      <c r="GLZ25" s="262"/>
      <c r="GMA25" s="262"/>
      <c r="GMB25" s="262"/>
      <c r="GMC25" s="262"/>
      <c r="GMD25" s="262"/>
      <c r="GME25" s="262"/>
      <c r="GMF25" s="262"/>
      <c r="GMG25" s="262"/>
      <c r="GMH25" s="262"/>
      <c r="GMI25" s="262"/>
      <c r="GMJ25" s="262"/>
      <c r="GMK25" s="262"/>
      <c r="GML25" s="262"/>
      <c r="GMM25" s="262"/>
      <c r="GMN25" s="262"/>
      <c r="GMO25" s="262"/>
      <c r="GMP25" s="262"/>
      <c r="GMQ25" s="262"/>
      <c r="GMR25" s="262"/>
      <c r="GMS25" s="262"/>
      <c r="GMT25" s="262"/>
      <c r="GMU25" s="262"/>
      <c r="GMV25" s="262"/>
      <c r="GMW25" s="262"/>
      <c r="GMX25" s="262"/>
      <c r="GMY25" s="262"/>
      <c r="GMZ25" s="262"/>
      <c r="GNA25" s="262"/>
      <c r="GNB25" s="262"/>
      <c r="GNC25" s="262"/>
      <c r="GND25" s="262"/>
      <c r="GNE25" s="262"/>
      <c r="GNF25" s="262"/>
      <c r="GNG25" s="262"/>
      <c r="GNH25" s="262"/>
      <c r="GNI25" s="262"/>
      <c r="GNJ25" s="262"/>
      <c r="GNK25" s="262"/>
      <c r="GNL25" s="262"/>
      <c r="GNM25" s="262"/>
      <c r="GNN25" s="262"/>
      <c r="GNO25" s="262"/>
      <c r="GNP25" s="262"/>
      <c r="GNQ25" s="262"/>
      <c r="GNR25" s="262"/>
      <c r="GNS25" s="262"/>
      <c r="GNT25" s="262"/>
      <c r="GNU25" s="262"/>
      <c r="GNV25" s="262"/>
      <c r="GNW25" s="262"/>
      <c r="GNX25" s="262"/>
      <c r="GNY25" s="262"/>
      <c r="GNZ25" s="262"/>
      <c r="GOA25" s="262"/>
      <c r="GOB25" s="262"/>
      <c r="GOC25" s="262"/>
      <c r="GOD25" s="262"/>
      <c r="GOE25" s="262"/>
      <c r="GOF25" s="262"/>
      <c r="GOG25" s="262"/>
      <c r="GOH25" s="262"/>
      <c r="GOI25" s="262"/>
      <c r="GOJ25" s="262"/>
      <c r="GOK25" s="262"/>
      <c r="GOL25" s="262"/>
      <c r="GOM25" s="262"/>
      <c r="GON25" s="262"/>
      <c r="GOO25" s="262"/>
      <c r="GOP25" s="262"/>
      <c r="GOQ25" s="262"/>
      <c r="GOR25" s="262"/>
      <c r="GOS25" s="262"/>
      <c r="GOT25" s="262"/>
      <c r="GOU25" s="262"/>
      <c r="GOV25" s="262"/>
      <c r="GOW25" s="262"/>
      <c r="GOX25" s="262"/>
      <c r="GOY25" s="262"/>
      <c r="GOZ25" s="262"/>
      <c r="GPA25" s="262"/>
      <c r="GPB25" s="262"/>
      <c r="GPC25" s="262"/>
      <c r="GPD25" s="262"/>
      <c r="GPE25" s="262"/>
      <c r="GPF25" s="262"/>
      <c r="GPG25" s="262"/>
      <c r="GPH25" s="262"/>
      <c r="GPI25" s="262"/>
      <c r="GPJ25" s="262"/>
      <c r="GPK25" s="262"/>
      <c r="GPL25" s="262"/>
      <c r="GPM25" s="262"/>
      <c r="GPN25" s="262"/>
      <c r="GPO25" s="262"/>
      <c r="GPP25" s="262"/>
      <c r="GPQ25" s="262"/>
      <c r="GPR25" s="262"/>
      <c r="GPS25" s="262"/>
      <c r="GPT25" s="262"/>
      <c r="GPU25" s="262"/>
      <c r="GPV25" s="262"/>
      <c r="GPW25" s="262"/>
      <c r="GPX25" s="262"/>
      <c r="GPY25" s="262"/>
      <c r="GPZ25" s="262"/>
      <c r="GQA25" s="262"/>
      <c r="GQB25" s="262"/>
      <c r="GQC25" s="262"/>
      <c r="GQD25" s="262"/>
      <c r="GQE25" s="262"/>
      <c r="GQF25" s="262"/>
      <c r="GQG25" s="262"/>
      <c r="GQH25" s="262"/>
      <c r="GQI25" s="262"/>
      <c r="GQJ25" s="262"/>
      <c r="GQK25" s="262"/>
      <c r="GQL25" s="262"/>
      <c r="GQM25" s="262"/>
      <c r="GQN25" s="262"/>
      <c r="GQO25" s="262"/>
      <c r="GQP25" s="262"/>
      <c r="GQQ25" s="262"/>
      <c r="GQR25" s="262"/>
      <c r="GQS25" s="262"/>
      <c r="GQT25" s="262"/>
      <c r="GQU25" s="262"/>
      <c r="GQV25" s="262"/>
      <c r="GQW25" s="262"/>
      <c r="GQX25" s="262"/>
      <c r="GQY25" s="262"/>
      <c r="GQZ25" s="262"/>
      <c r="GRA25" s="262"/>
      <c r="GRB25" s="262"/>
      <c r="GRC25" s="262"/>
      <c r="GRD25" s="262"/>
      <c r="GRE25" s="262"/>
      <c r="GRF25" s="262"/>
      <c r="GRG25" s="262"/>
      <c r="GRH25" s="262"/>
      <c r="GRI25" s="262"/>
      <c r="GRJ25" s="262"/>
      <c r="GRK25" s="262"/>
      <c r="GRL25" s="262"/>
      <c r="GRM25" s="262"/>
      <c r="GRN25" s="262"/>
      <c r="GRO25" s="262"/>
      <c r="GRP25" s="262"/>
      <c r="GRQ25" s="262"/>
      <c r="GRR25" s="262"/>
      <c r="GRS25" s="262"/>
      <c r="GRT25" s="262"/>
      <c r="GRU25" s="262"/>
      <c r="GRV25" s="262"/>
      <c r="GRW25" s="262"/>
      <c r="GRX25" s="262"/>
      <c r="GRY25" s="262"/>
      <c r="GRZ25" s="262"/>
      <c r="GSA25" s="262"/>
      <c r="GSB25" s="262"/>
      <c r="GSC25" s="262"/>
      <c r="GSD25" s="262"/>
      <c r="GSE25" s="262"/>
      <c r="GSF25" s="262"/>
      <c r="GSG25" s="262"/>
      <c r="GSH25" s="262"/>
      <c r="GSI25" s="262"/>
      <c r="GSJ25" s="262"/>
      <c r="GSK25" s="262"/>
      <c r="GSL25" s="262"/>
      <c r="GSM25" s="262"/>
      <c r="GSN25" s="262"/>
      <c r="GSO25" s="262"/>
      <c r="GSP25" s="262"/>
      <c r="GSQ25" s="262"/>
      <c r="GSR25" s="262"/>
      <c r="GSS25" s="262"/>
      <c r="GST25" s="262"/>
      <c r="GSU25" s="262"/>
      <c r="GSV25" s="262"/>
      <c r="GSW25" s="262"/>
      <c r="GSX25" s="262"/>
      <c r="GSY25" s="262"/>
      <c r="GSZ25" s="262"/>
      <c r="GTA25" s="262"/>
      <c r="GTB25" s="262"/>
      <c r="GTC25" s="262"/>
      <c r="GTD25" s="262"/>
      <c r="GTE25" s="262"/>
      <c r="GTF25" s="262"/>
      <c r="GTG25" s="262"/>
      <c r="GTH25" s="262"/>
      <c r="GTI25" s="262"/>
      <c r="GTJ25" s="262"/>
      <c r="GTK25" s="262"/>
      <c r="GTL25" s="262"/>
      <c r="GTM25" s="262"/>
      <c r="GTN25" s="262"/>
      <c r="GTO25" s="262"/>
      <c r="GTP25" s="262"/>
      <c r="GTQ25" s="262"/>
      <c r="GTR25" s="262"/>
      <c r="GTS25" s="262"/>
      <c r="GTT25" s="262"/>
      <c r="GTU25" s="262"/>
      <c r="GTV25" s="262"/>
      <c r="GTW25" s="262"/>
      <c r="GTX25" s="262"/>
      <c r="GTY25" s="262"/>
      <c r="GTZ25" s="262"/>
      <c r="GUA25" s="262"/>
      <c r="GUB25" s="262"/>
      <c r="GUC25" s="262"/>
      <c r="GUD25" s="262"/>
      <c r="GUE25" s="262"/>
      <c r="GUF25" s="262"/>
      <c r="GUG25" s="262"/>
      <c r="GUH25" s="262"/>
      <c r="GUI25" s="262"/>
      <c r="GUJ25" s="262"/>
      <c r="GUK25" s="262"/>
      <c r="GUL25" s="262"/>
      <c r="GUM25" s="262"/>
      <c r="GUN25" s="262"/>
      <c r="GUO25" s="262"/>
      <c r="GUP25" s="262"/>
      <c r="GUQ25" s="262"/>
      <c r="GUR25" s="262"/>
      <c r="GUS25" s="262"/>
      <c r="GUT25" s="262"/>
      <c r="GUU25" s="262"/>
      <c r="GUV25" s="262"/>
      <c r="GUW25" s="262"/>
      <c r="GUX25" s="262"/>
      <c r="GUY25" s="262"/>
      <c r="GUZ25" s="262"/>
      <c r="GVA25" s="262"/>
      <c r="GVB25" s="262"/>
      <c r="GVC25" s="262"/>
      <c r="GVD25" s="262"/>
      <c r="GVE25" s="262"/>
      <c r="GVF25" s="262"/>
      <c r="GVG25" s="262"/>
      <c r="GVH25" s="262"/>
      <c r="GVI25" s="262"/>
      <c r="GVJ25" s="262"/>
      <c r="GVK25" s="262"/>
      <c r="GVL25" s="262"/>
      <c r="GVM25" s="262"/>
      <c r="GVN25" s="262"/>
      <c r="GVO25" s="262"/>
      <c r="GVP25" s="262"/>
      <c r="GVQ25" s="262"/>
      <c r="GVR25" s="262"/>
      <c r="GVS25" s="262"/>
      <c r="GVT25" s="262"/>
      <c r="GVU25" s="262"/>
      <c r="GVV25" s="262"/>
      <c r="GVW25" s="262"/>
      <c r="GVX25" s="262"/>
      <c r="GVY25" s="262"/>
      <c r="GVZ25" s="262"/>
      <c r="GWA25" s="262"/>
      <c r="GWB25" s="262"/>
      <c r="GWC25" s="262"/>
      <c r="GWD25" s="262"/>
      <c r="GWE25" s="262"/>
      <c r="GWF25" s="262"/>
      <c r="GWG25" s="262"/>
      <c r="GWH25" s="262"/>
      <c r="GWI25" s="262"/>
      <c r="GWJ25" s="262"/>
      <c r="GWK25" s="262"/>
      <c r="GWL25" s="262"/>
      <c r="GWM25" s="262"/>
      <c r="GWN25" s="262"/>
      <c r="GWO25" s="262"/>
      <c r="GWP25" s="262"/>
      <c r="GWQ25" s="262"/>
      <c r="GWR25" s="262"/>
      <c r="GWS25" s="262"/>
      <c r="GWT25" s="262"/>
      <c r="GWU25" s="262"/>
      <c r="GWV25" s="262"/>
      <c r="GWW25" s="262"/>
      <c r="GWX25" s="262"/>
      <c r="GWY25" s="262"/>
      <c r="GWZ25" s="262"/>
      <c r="GXA25" s="262"/>
      <c r="GXB25" s="262"/>
      <c r="GXC25" s="262"/>
      <c r="GXD25" s="262"/>
      <c r="GXE25" s="262"/>
      <c r="GXF25" s="262"/>
      <c r="GXG25" s="262"/>
      <c r="GXH25" s="262"/>
      <c r="GXI25" s="262"/>
      <c r="GXJ25" s="262"/>
      <c r="GXK25" s="262"/>
      <c r="GXL25" s="262"/>
      <c r="GXM25" s="262"/>
      <c r="GXN25" s="262"/>
      <c r="GXO25" s="262"/>
      <c r="GXP25" s="262"/>
      <c r="GXQ25" s="262"/>
      <c r="GXR25" s="262"/>
      <c r="GXS25" s="262"/>
      <c r="GXT25" s="262"/>
      <c r="GXU25" s="262"/>
      <c r="GXV25" s="262"/>
      <c r="GXW25" s="262"/>
      <c r="GXX25" s="262"/>
      <c r="GXY25" s="262"/>
      <c r="GXZ25" s="262"/>
      <c r="GYA25" s="262"/>
      <c r="GYB25" s="262"/>
      <c r="GYC25" s="262"/>
      <c r="GYD25" s="262"/>
      <c r="GYE25" s="262"/>
      <c r="GYF25" s="262"/>
      <c r="GYG25" s="262"/>
      <c r="GYH25" s="262"/>
      <c r="GYI25" s="262"/>
      <c r="GYJ25" s="262"/>
      <c r="GYK25" s="262"/>
      <c r="GYL25" s="262"/>
      <c r="GYM25" s="262"/>
      <c r="GYN25" s="262"/>
      <c r="GYO25" s="262"/>
      <c r="GYP25" s="262"/>
      <c r="GYQ25" s="262"/>
      <c r="GYR25" s="262"/>
      <c r="GYS25" s="262"/>
      <c r="GYT25" s="262"/>
      <c r="GYU25" s="262"/>
      <c r="GYV25" s="262"/>
      <c r="GYW25" s="262"/>
      <c r="GYX25" s="262"/>
      <c r="GYY25" s="262"/>
      <c r="GYZ25" s="262"/>
      <c r="GZA25" s="262"/>
      <c r="GZB25" s="262"/>
      <c r="GZC25" s="262"/>
      <c r="GZD25" s="262"/>
      <c r="GZE25" s="262"/>
      <c r="GZF25" s="262"/>
      <c r="GZG25" s="262"/>
      <c r="GZH25" s="262"/>
      <c r="GZI25" s="262"/>
      <c r="GZJ25" s="262"/>
      <c r="GZK25" s="262"/>
      <c r="GZL25" s="262"/>
      <c r="GZM25" s="262"/>
      <c r="GZN25" s="262"/>
      <c r="GZO25" s="262"/>
      <c r="GZP25" s="262"/>
      <c r="GZQ25" s="262"/>
      <c r="GZR25" s="262"/>
      <c r="GZS25" s="262"/>
      <c r="GZT25" s="262"/>
      <c r="GZU25" s="262"/>
      <c r="GZV25" s="262"/>
      <c r="GZW25" s="262"/>
      <c r="GZX25" s="262"/>
      <c r="GZY25" s="262"/>
      <c r="GZZ25" s="262"/>
      <c r="HAA25" s="262"/>
      <c r="HAB25" s="262"/>
      <c r="HAC25" s="262"/>
      <c r="HAD25" s="262"/>
      <c r="HAE25" s="262"/>
      <c r="HAF25" s="262"/>
      <c r="HAG25" s="262"/>
      <c r="HAH25" s="262"/>
      <c r="HAI25" s="262"/>
      <c r="HAJ25" s="262"/>
      <c r="HAK25" s="262"/>
      <c r="HAL25" s="262"/>
      <c r="HAM25" s="262"/>
      <c r="HAN25" s="262"/>
      <c r="HAO25" s="262"/>
      <c r="HAP25" s="262"/>
      <c r="HAQ25" s="262"/>
      <c r="HAR25" s="262"/>
      <c r="HAS25" s="262"/>
      <c r="HAT25" s="262"/>
      <c r="HAU25" s="262"/>
      <c r="HAV25" s="262"/>
      <c r="HAW25" s="262"/>
      <c r="HAX25" s="262"/>
      <c r="HAY25" s="262"/>
      <c r="HAZ25" s="262"/>
      <c r="HBA25" s="262"/>
      <c r="HBB25" s="262"/>
      <c r="HBC25" s="262"/>
      <c r="HBD25" s="262"/>
      <c r="HBE25" s="262"/>
      <c r="HBF25" s="262"/>
      <c r="HBG25" s="262"/>
      <c r="HBH25" s="262"/>
      <c r="HBI25" s="262"/>
      <c r="HBJ25" s="262"/>
      <c r="HBK25" s="262"/>
      <c r="HBL25" s="262"/>
      <c r="HBM25" s="262"/>
      <c r="HBN25" s="262"/>
      <c r="HBO25" s="262"/>
      <c r="HBP25" s="262"/>
      <c r="HBQ25" s="262"/>
      <c r="HBR25" s="262"/>
      <c r="HBS25" s="262"/>
      <c r="HBT25" s="262"/>
      <c r="HBU25" s="262"/>
      <c r="HBV25" s="262"/>
      <c r="HBW25" s="262"/>
      <c r="HBX25" s="262"/>
      <c r="HBY25" s="262"/>
      <c r="HBZ25" s="262"/>
      <c r="HCA25" s="262"/>
      <c r="HCB25" s="262"/>
      <c r="HCC25" s="262"/>
      <c r="HCD25" s="262"/>
      <c r="HCE25" s="262"/>
      <c r="HCF25" s="262"/>
      <c r="HCG25" s="262"/>
      <c r="HCH25" s="262"/>
      <c r="HCI25" s="262"/>
      <c r="HCJ25" s="262"/>
      <c r="HCK25" s="262"/>
      <c r="HCL25" s="262"/>
      <c r="HCM25" s="262"/>
      <c r="HCN25" s="262"/>
      <c r="HCO25" s="262"/>
      <c r="HCP25" s="262"/>
      <c r="HCQ25" s="262"/>
      <c r="HCR25" s="262"/>
      <c r="HCS25" s="262"/>
      <c r="HCT25" s="262"/>
      <c r="HCU25" s="262"/>
      <c r="HCV25" s="262"/>
      <c r="HCW25" s="262"/>
      <c r="HCX25" s="262"/>
      <c r="HCY25" s="262"/>
      <c r="HCZ25" s="262"/>
      <c r="HDA25" s="262"/>
      <c r="HDB25" s="262"/>
      <c r="HDC25" s="262"/>
      <c r="HDD25" s="262"/>
      <c r="HDE25" s="262"/>
      <c r="HDF25" s="262"/>
      <c r="HDG25" s="262"/>
      <c r="HDH25" s="262"/>
      <c r="HDI25" s="262"/>
      <c r="HDJ25" s="262"/>
      <c r="HDK25" s="262"/>
      <c r="HDL25" s="262"/>
      <c r="HDM25" s="262"/>
      <c r="HDN25" s="262"/>
      <c r="HDO25" s="262"/>
      <c r="HDP25" s="262"/>
      <c r="HDQ25" s="262"/>
      <c r="HDR25" s="262"/>
      <c r="HDS25" s="262"/>
      <c r="HDT25" s="262"/>
      <c r="HDU25" s="262"/>
      <c r="HDV25" s="262"/>
      <c r="HDW25" s="262"/>
      <c r="HDX25" s="262"/>
      <c r="HDY25" s="262"/>
      <c r="HDZ25" s="262"/>
      <c r="HEA25" s="262"/>
      <c r="HEB25" s="262"/>
      <c r="HEC25" s="262"/>
      <c r="HED25" s="262"/>
      <c r="HEE25" s="262"/>
      <c r="HEF25" s="262"/>
      <c r="HEG25" s="262"/>
      <c r="HEH25" s="262"/>
      <c r="HEI25" s="262"/>
      <c r="HEJ25" s="262"/>
      <c r="HEK25" s="262"/>
      <c r="HEL25" s="262"/>
      <c r="HEM25" s="262"/>
      <c r="HEN25" s="262"/>
      <c r="HEO25" s="262"/>
      <c r="HEP25" s="262"/>
      <c r="HEQ25" s="262"/>
      <c r="HER25" s="262"/>
      <c r="HES25" s="262"/>
      <c r="HET25" s="262"/>
      <c r="HEU25" s="262"/>
      <c r="HEV25" s="262"/>
      <c r="HEW25" s="262"/>
      <c r="HEX25" s="262"/>
      <c r="HEY25" s="262"/>
      <c r="HEZ25" s="262"/>
      <c r="HFA25" s="262"/>
      <c r="HFB25" s="262"/>
      <c r="HFC25" s="262"/>
      <c r="HFD25" s="262"/>
      <c r="HFE25" s="262"/>
      <c r="HFF25" s="262"/>
      <c r="HFG25" s="262"/>
      <c r="HFH25" s="262"/>
      <c r="HFI25" s="262"/>
      <c r="HFJ25" s="262"/>
      <c r="HFK25" s="262"/>
      <c r="HFL25" s="262"/>
      <c r="HFM25" s="262"/>
      <c r="HFN25" s="262"/>
      <c r="HFO25" s="262"/>
      <c r="HFP25" s="262"/>
      <c r="HFQ25" s="262"/>
      <c r="HFR25" s="262"/>
      <c r="HFS25" s="262"/>
      <c r="HFT25" s="262"/>
      <c r="HFU25" s="262"/>
      <c r="HFV25" s="262"/>
      <c r="HFW25" s="262"/>
      <c r="HFX25" s="262"/>
      <c r="HFY25" s="262"/>
      <c r="HFZ25" s="262"/>
      <c r="HGA25" s="262"/>
      <c r="HGB25" s="262"/>
      <c r="HGC25" s="262"/>
      <c r="HGD25" s="262"/>
      <c r="HGE25" s="262"/>
      <c r="HGF25" s="262"/>
      <c r="HGG25" s="262"/>
      <c r="HGH25" s="262"/>
      <c r="HGI25" s="262"/>
      <c r="HGJ25" s="262"/>
      <c r="HGK25" s="262"/>
      <c r="HGL25" s="262"/>
      <c r="HGM25" s="262"/>
      <c r="HGN25" s="262"/>
      <c r="HGO25" s="262"/>
      <c r="HGP25" s="262"/>
      <c r="HGQ25" s="262"/>
      <c r="HGR25" s="262"/>
      <c r="HGS25" s="262"/>
      <c r="HGT25" s="262"/>
      <c r="HGU25" s="262"/>
      <c r="HGV25" s="262"/>
      <c r="HGW25" s="262"/>
      <c r="HGX25" s="262"/>
      <c r="HGY25" s="262"/>
      <c r="HGZ25" s="262"/>
      <c r="HHA25" s="262"/>
      <c r="HHB25" s="262"/>
      <c r="HHC25" s="262"/>
      <c r="HHD25" s="262"/>
      <c r="HHE25" s="262"/>
      <c r="HHF25" s="262"/>
      <c r="HHG25" s="262"/>
      <c r="HHH25" s="262"/>
      <c r="HHI25" s="262"/>
      <c r="HHJ25" s="262"/>
      <c r="HHK25" s="262"/>
      <c r="HHL25" s="262"/>
      <c r="HHM25" s="262"/>
      <c r="HHN25" s="262"/>
      <c r="HHO25" s="262"/>
      <c r="HHP25" s="262"/>
      <c r="HHQ25" s="262"/>
      <c r="HHR25" s="262"/>
      <c r="HHS25" s="262"/>
      <c r="HHT25" s="262"/>
      <c r="HHU25" s="262"/>
      <c r="HHV25" s="262"/>
      <c r="HHW25" s="262"/>
      <c r="HHX25" s="262"/>
      <c r="HHY25" s="262"/>
      <c r="HHZ25" s="262"/>
      <c r="HIA25" s="262"/>
      <c r="HIB25" s="262"/>
      <c r="HIC25" s="262"/>
      <c r="HID25" s="262"/>
      <c r="HIE25" s="262"/>
      <c r="HIF25" s="262"/>
      <c r="HIG25" s="262"/>
      <c r="HIH25" s="262"/>
      <c r="HII25" s="262"/>
      <c r="HIJ25" s="262"/>
      <c r="HIK25" s="262"/>
      <c r="HIL25" s="262"/>
      <c r="HIM25" s="262"/>
      <c r="HIN25" s="262"/>
      <c r="HIO25" s="262"/>
      <c r="HIP25" s="262"/>
      <c r="HIQ25" s="262"/>
      <c r="HIR25" s="262"/>
      <c r="HIS25" s="262"/>
      <c r="HIT25" s="262"/>
      <c r="HIU25" s="262"/>
      <c r="HIV25" s="262"/>
      <c r="HIW25" s="262"/>
      <c r="HIX25" s="262"/>
      <c r="HIY25" s="262"/>
      <c r="HIZ25" s="262"/>
      <c r="HJA25" s="262"/>
      <c r="HJB25" s="262"/>
      <c r="HJC25" s="262"/>
      <c r="HJD25" s="262"/>
      <c r="HJE25" s="262"/>
      <c r="HJF25" s="262"/>
      <c r="HJG25" s="262"/>
      <c r="HJH25" s="262"/>
      <c r="HJI25" s="262"/>
      <c r="HJJ25" s="262"/>
      <c r="HJK25" s="262"/>
      <c r="HJL25" s="262"/>
      <c r="HJM25" s="262"/>
      <c r="HJN25" s="262"/>
      <c r="HJO25" s="262"/>
      <c r="HJP25" s="262"/>
      <c r="HJQ25" s="262"/>
      <c r="HJR25" s="262"/>
      <c r="HJS25" s="262"/>
      <c r="HJT25" s="262"/>
      <c r="HJU25" s="262"/>
      <c r="HJV25" s="262"/>
      <c r="HJW25" s="262"/>
      <c r="HJX25" s="262"/>
      <c r="HJY25" s="262"/>
      <c r="HJZ25" s="262"/>
      <c r="HKA25" s="262"/>
      <c r="HKB25" s="262"/>
      <c r="HKC25" s="262"/>
      <c r="HKD25" s="262"/>
      <c r="HKE25" s="262"/>
      <c r="HKF25" s="262"/>
      <c r="HKG25" s="262"/>
      <c r="HKH25" s="262"/>
      <c r="HKI25" s="262"/>
      <c r="HKJ25" s="262"/>
      <c r="HKK25" s="262"/>
      <c r="HKL25" s="262"/>
      <c r="HKM25" s="262"/>
      <c r="HKN25" s="262"/>
      <c r="HKO25" s="262"/>
      <c r="HKP25" s="262"/>
      <c r="HKQ25" s="262"/>
      <c r="HKR25" s="262"/>
      <c r="HKS25" s="262"/>
      <c r="HKT25" s="262"/>
      <c r="HKU25" s="262"/>
      <c r="HKV25" s="262"/>
      <c r="HKW25" s="262"/>
      <c r="HKX25" s="262"/>
      <c r="HKY25" s="262"/>
      <c r="HKZ25" s="262"/>
      <c r="HLA25" s="262"/>
      <c r="HLB25" s="262"/>
      <c r="HLC25" s="262"/>
      <c r="HLD25" s="262"/>
      <c r="HLE25" s="262"/>
      <c r="HLF25" s="262"/>
      <c r="HLG25" s="262"/>
      <c r="HLH25" s="262"/>
      <c r="HLI25" s="262"/>
      <c r="HLJ25" s="262"/>
      <c r="HLK25" s="262"/>
      <c r="HLL25" s="262"/>
      <c r="HLM25" s="262"/>
      <c r="HLN25" s="262"/>
      <c r="HLO25" s="262"/>
      <c r="HLP25" s="262"/>
      <c r="HLQ25" s="262"/>
      <c r="HLR25" s="262"/>
      <c r="HLS25" s="262"/>
      <c r="HLT25" s="262"/>
      <c r="HLU25" s="262"/>
      <c r="HLV25" s="262"/>
      <c r="HLW25" s="262"/>
      <c r="HLX25" s="262"/>
      <c r="HLY25" s="262"/>
      <c r="HLZ25" s="262"/>
      <c r="HMA25" s="262"/>
      <c r="HMB25" s="262"/>
      <c r="HMC25" s="262"/>
      <c r="HMD25" s="262"/>
      <c r="HME25" s="262"/>
      <c r="HMF25" s="262"/>
      <c r="HMG25" s="262"/>
      <c r="HMH25" s="262"/>
      <c r="HMI25" s="262"/>
      <c r="HMJ25" s="262"/>
      <c r="HMK25" s="262"/>
      <c r="HML25" s="262"/>
      <c r="HMM25" s="262"/>
      <c r="HMN25" s="262"/>
      <c r="HMO25" s="262"/>
      <c r="HMP25" s="262"/>
      <c r="HMQ25" s="262"/>
      <c r="HMR25" s="262"/>
      <c r="HMS25" s="262"/>
      <c r="HMT25" s="262"/>
      <c r="HMU25" s="262"/>
      <c r="HMV25" s="262"/>
      <c r="HMW25" s="262"/>
      <c r="HMX25" s="262"/>
      <c r="HMY25" s="262"/>
      <c r="HMZ25" s="262"/>
      <c r="HNA25" s="262"/>
      <c r="HNB25" s="262"/>
      <c r="HNC25" s="262"/>
      <c r="HND25" s="262"/>
      <c r="HNE25" s="262"/>
      <c r="HNF25" s="262"/>
      <c r="HNG25" s="262"/>
      <c r="HNH25" s="262"/>
      <c r="HNI25" s="262"/>
      <c r="HNJ25" s="262"/>
      <c r="HNK25" s="262"/>
      <c r="HNL25" s="262"/>
      <c r="HNM25" s="262"/>
      <c r="HNN25" s="262"/>
      <c r="HNO25" s="262"/>
      <c r="HNP25" s="262"/>
      <c r="HNQ25" s="262"/>
      <c r="HNR25" s="262"/>
      <c r="HNS25" s="262"/>
      <c r="HNT25" s="262"/>
      <c r="HNU25" s="262"/>
      <c r="HNV25" s="262"/>
      <c r="HNW25" s="262"/>
      <c r="HNX25" s="262"/>
      <c r="HNY25" s="262"/>
      <c r="HNZ25" s="262"/>
      <c r="HOA25" s="262"/>
      <c r="HOB25" s="262"/>
      <c r="HOC25" s="262"/>
      <c r="HOD25" s="262"/>
      <c r="HOE25" s="262"/>
      <c r="HOF25" s="262"/>
      <c r="HOG25" s="262"/>
      <c r="HOH25" s="262"/>
      <c r="HOI25" s="262"/>
      <c r="HOJ25" s="262"/>
      <c r="HOK25" s="262"/>
      <c r="HOL25" s="262"/>
      <c r="HOM25" s="262"/>
      <c r="HON25" s="262"/>
      <c r="HOO25" s="262"/>
      <c r="HOP25" s="262"/>
      <c r="HOQ25" s="262"/>
      <c r="HOR25" s="262"/>
      <c r="HOS25" s="262"/>
      <c r="HOT25" s="262"/>
      <c r="HOU25" s="262"/>
      <c r="HOV25" s="262"/>
      <c r="HOW25" s="262"/>
      <c r="HOX25" s="262"/>
      <c r="HOY25" s="262"/>
      <c r="HOZ25" s="262"/>
      <c r="HPA25" s="262"/>
      <c r="HPB25" s="262"/>
      <c r="HPC25" s="262"/>
      <c r="HPD25" s="262"/>
      <c r="HPE25" s="262"/>
      <c r="HPF25" s="262"/>
      <c r="HPG25" s="262"/>
      <c r="HPH25" s="262"/>
      <c r="HPI25" s="262"/>
      <c r="HPJ25" s="262"/>
      <c r="HPK25" s="262"/>
      <c r="HPL25" s="262"/>
      <c r="HPM25" s="262"/>
      <c r="HPN25" s="262"/>
      <c r="HPO25" s="262"/>
      <c r="HPP25" s="262"/>
      <c r="HPQ25" s="262"/>
      <c r="HPR25" s="262"/>
      <c r="HPS25" s="262"/>
      <c r="HPT25" s="262"/>
      <c r="HPU25" s="262"/>
      <c r="HPV25" s="262"/>
      <c r="HPW25" s="262"/>
      <c r="HPX25" s="262"/>
      <c r="HPY25" s="262"/>
      <c r="HPZ25" s="262"/>
      <c r="HQA25" s="262"/>
      <c r="HQB25" s="262"/>
      <c r="HQC25" s="262"/>
      <c r="HQD25" s="262"/>
      <c r="HQE25" s="262"/>
      <c r="HQF25" s="262"/>
      <c r="HQG25" s="262"/>
      <c r="HQH25" s="262"/>
      <c r="HQI25" s="262"/>
      <c r="HQJ25" s="262"/>
      <c r="HQK25" s="262"/>
      <c r="HQL25" s="262"/>
      <c r="HQM25" s="262"/>
      <c r="HQN25" s="262"/>
      <c r="HQO25" s="262"/>
      <c r="HQP25" s="262"/>
      <c r="HQQ25" s="262"/>
      <c r="HQR25" s="262"/>
      <c r="HQS25" s="262"/>
      <c r="HQT25" s="262"/>
      <c r="HQU25" s="262"/>
      <c r="HQV25" s="262"/>
      <c r="HQW25" s="262"/>
      <c r="HQX25" s="262"/>
      <c r="HQY25" s="262"/>
      <c r="HQZ25" s="262"/>
      <c r="HRA25" s="262"/>
      <c r="HRB25" s="262"/>
      <c r="HRC25" s="262"/>
      <c r="HRD25" s="262"/>
      <c r="HRE25" s="262"/>
      <c r="HRF25" s="262"/>
      <c r="HRG25" s="262"/>
      <c r="HRH25" s="262"/>
      <c r="HRI25" s="262"/>
      <c r="HRJ25" s="262"/>
      <c r="HRK25" s="262"/>
      <c r="HRL25" s="262"/>
      <c r="HRM25" s="262"/>
      <c r="HRN25" s="262"/>
      <c r="HRO25" s="262"/>
      <c r="HRP25" s="262"/>
      <c r="HRQ25" s="262"/>
      <c r="HRR25" s="262"/>
      <c r="HRS25" s="262"/>
      <c r="HRT25" s="262"/>
      <c r="HRU25" s="262"/>
      <c r="HRV25" s="262"/>
      <c r="HRW25" s="262"/>
      <c r="HRX25" s="262"/>
      <c r="HRY25" s="262"/>
      <c r="HRZ25" s="262"/>
      <c r="HSA25" s="262"/>
      <c r="HSB25" s="262"/>
      <c r="HSC25" s="262"/>
      <c r="HSD25" s="262"/>
      <c r="HSE25" s="262"/>
      <c r="HSF25" s="262"/>
      <c r="HSG25" s="262"/>
      <c r="HSH25" s="262"/>
      <c r="HSI25" s="262"/>
      <c r="HSJ25" s="262"/>
      <c r="HSK25" s="262"/>
      <c r="HSL25" s="262"/>
      <c r="HSM25" s="262"/>
      <c r="HSN25" s="262"/>
      <c r="HSO25" s="262"/>
      <c r="HSP25" s="262"/>
      <c r="HSQ25" s="262"/>
      <c r="HSR25" s="262"/>
      <c r="HSS25" s="262"/>
      <c r="HST25" s="262"/>
      <c r="HSU25" s="262"/>
      <c r="HSV25" s="262"/>
      <c r="HSW25" s="262"/>
      <c r="HSX25" s="262"/>
      <c r="HSY25" s="262"/>
      <c r="HSZ25" s="262"/>
      <c r="HTA25" s="262"/>
      <c r="HTB25" s="262"/>
      <c r="HTC25" s="262"/>
      <c r="HTD25" s="262"/>
      <c r="HTE25" s="262"/>
      <c r="HTF25" s="262"/>
      <c r="HTG25" s="262"/>
      <c r="HTH25" s="262"/>
      <c r="HTI25" s="262"/>
      <c r="HTJ25" s="262"/>
      <c r="HTK25" s="262"/>
      <c r="HTL25" s="262"/>
      <c r="HTM25" s="262"/>
      <c r="HTN25" s="262"/>
      <c r="HTO25" s="262"/>
      <c r="HTP25" s="262"/>
      <c r="HTQ25" s="262"/>
      <c r="HTR25" s="262"/>
      <c r="HTS25" s="262"/>
      <c r="HTT25" s="262"/>
      <c r="HTU25" s="262"/>
      <c r="HTV25" s="262"/>
      <c r="HTW25" s="262"/>
      <c r="HTX25" s="262"/>
      <c r="HTY25" s="262"/>
      <c r="HTZ25" s="262"/>
      <c r="HUA25" s="262"/>
      <c r="HUB25" s="262"/>
      <c r="HUC25" s="262"/>
      <c r="HUD25" s="262"/>
      <c r="HUE25" s="262"/>
      <c r="HUF25" s="262"/>
      <c r="HUG25" s="262"/>
      <c r="HUH25" s="262"/>
      <c r="HUI25" s="262"/>
      <c r="HUJ25" s="262"/>
      <c r="HUK25" s="262"/>
      <c r="HUL25" s="262"/>
      <c r="HUM25" s="262"/>
      <c r="HUN25" s="262"/>
      <c r="HUO25" s="262"/>
      <c r="HUP25" s="262"/>
      <c r="HUQ25" s="262"/>
      <c r="HUR25" s="262"/>
      <c r="HUS25" s="262"/>
      <c r="HUT25" s="262"/>
      <c r="HUU25" s="262"/>
      <c r="HUV25" s="262"/>
      <c r="HUW25" s="262"/>
      <c r="HUX25" s="262"/>
      <c r="HUY25" s="262"/>
      <c r="HUZ25" s="262"/>
      <c r="HVA25" s="262"/>
      <c r="HVB25" s="262"/>
      <c r="HVC25" s="262"/>
      <c r="HVD25" s="262"/>
      <c r="HVE25" s="262"/>
      <c r="HVF25" s="262"/>
      <c r="HVG25" s="262"/>
      <c r="HVH25" s="262"/>
      <c r="HVI25" s="262"/>
      <c r="HVJ25" s="262"/>
      <c r="HVK25" s="262"/>
      <c r="HVL25" s="262"/>
      <c r="HVM25" s="262"/>
      <c r="HVN25" s="262"/>
      <c r="HVO25" s="262"/>
      <c r="HVP25" s="262"/>
      <c r="HVQ25" s="262"/>
      <c r="HVR25" s="262"/>
      <c r="HVS25" s="262"/>
      <c r="HVT25" s="262"/>
      <c r="HVU25" s="262"/>
      <c r="HVV25" s="262"/>
      <c r="HVW25" s="262"/>
      <c r="HVX25" s="262"/>
      <c r="HVY25" s="262"/>
      <c r="HVZ25" s="262"/>
      <c r="HWA25" s="262"/>
      <c r="HWB25" s="262"/>
      <c r="HWC25" s="262"/>
      <c r="HWD25" s="262"/>
      <c r="HWE25" s="262"/>
      <c r="HWF25" s="262"/>
      <c r="HWG25" s="262"/>
      <c r="HWH25" s="262"/>
      <c r="HWI25" s="262"/>
      <c r="HWJ25" s="262"/>
      <c r="HWK25" s="262"/>
      <c r="HWL25" s="262"/>
      <c r="HWM25" s="262"/>
      <c r="HWN25" s="262"/>
      <c r="HWO25" s="262"/>
      <c r="HWP25" s="262"/>
      <c r="HWQ25" s="262"/>
      <c r="HWR25" s="262"/>
      <c r="HWS25" s="262"/>
      <c r="HWT25" s="262"/>
      <c r="HWU25" s="262"/>
      <c r="HWV25" s="262"/>
      <c r="HWW25" s="262"/>
      <c r="HWX25" s="262"/>
      <c r="HWY25" s="262"/>
      <c r="HWZ25" s="262"/>
      <c r="HXA25" s="262"/>
      <c r="HXB25" s="262"/>
      <c r="HXC25" s="262"/>
      <c r="HXD25" s="262"/>
      <c r="HXE25" s="262"/>
      <c r="HXF25" s="262"/>
      <c r="HXG25" s="262"/>
      <c r="HXH25" s="262"/>
      <c r="HXI25" s="262"/>
      <c r="HXJ25" s="262"/>
      <c r="HXK25" s="262"/>
      <c r="HXL25" s="262"/>
      <c r="HXM25" s="262"/>
      <c r="HXN25" s="262"/>
      <c r="HXO25" s="262"/>
      <c r="HXP25" s="262"/>
      <c r="HXQ25" s="262"/>
      <c r="HXR25" s="262"/>
      <c r="HXS25" s="262"/>
      <c r="HXT25" s="262"/>
      <c r="HXU25" s="262"/>
      <c r="HXV25" s="262"/>
      <c r="HXW25" s="262"/>
      <c r="HXX25" s="262"/>
      <c r="HXY25" s="262"/>
      <c r="HXZ25" s="262"/>
      <c r="HYA25" s="262"/>
      <c r="HYB25" s="262"/>
      <c r="HYC25" s="262"/>
      <c r="HYD25" s="262"/>
      <c r="HYE25" s="262"/>
      <c r="HYF25" s="262"/>
      <c r="HYG25" s="262"/>
      <c r="HYH25" s="262"/>
      <c r="HYI25" s="262"/>
      <c r="HYJ25" s="262"/>
      <c r="HYK25" s="262"/>
      <c r="HYL25" s="262"/>
      <c r="HYM25" s="262"/>
      <c r="HYN25" s="262"/>
      <c r="HYO25" s="262"/>
      <c r="HYP25" s="262"/>
      <c r="HYQ25" s="262"/>
      <c r="HYR25" s="262"/>
      <c r="HYS25" s="262"/>
      <c r="HYT25" s="262"/>
      <c r="HYU25" s="262"/>
      <c r="HYV25" s="262"/>
      <c r="HYW25" s="262"/>
      <c r="HYX25" s="262"/>
      <c r="HYY25" s="262"/>
      <c r="HYZ25" s="262"/>
      <c r="HZA25" s="262"/>
      <c r="HZB25" s="262"/>
      <c r="HZC25" s="262"/>
      <c r="HZD25" s="262"/>
      <c r="HZE25" s="262"/>
      <c r="HZF25" s="262"/>
      <c r="HZG25" s="262"/>
      <c r="HZH25" s="262"/>
      <c r="HZI25" s="262"/>
      <c r="HZJ25" s="262"/>
      <c r="HZK25" s="262"/>
      <c r="HZL25" s="262"/>
      <c r="HZM25" s="262"/>
      <c r="HZN25" s="262"/>
      <c r="HZO25" s="262"/>
      <c r="HZP25" s="262"/>
      <c r="HZQ25" s="262"/>
      <c r="HZR25" s="262"/>
      <c r="HZS25" s="262"/>
      <c r="HZT25" s="262"/>
      <c r="HZU25" s="262"/>
      <c r="HZV25" s="262"/>
      <c r="HZW25" s="262"/>
      <c r="HZX25" s="262"/>
      <c r="HZY25" s="262"/>
      <c r="HZZ25" s="262"/>
      <c r="IAA25" s="262"/>
      <c r="IAB25" s="262"/>
      <c r="IAC25" s="262"/>
      <c r="IAD25" s="262"/>
      <c r="IAE25" s="262"/>
      <c r="IAF25" s="262"/>
      <c r="IAG25" s="262"/>
      <c r="IAH25" s="262"/>
      <c r="IAI25" s="262"/>
      <c r="IAJ25" s="262"/>
      <c r="IAK25" s="262"/>
      <c r="IAL25" s="262"/>
      <c r="IAM25" s="262"/>
      <c r="IAN25" s="262"/>
      <c r="IAO25" s="262"/>
      <c r="IAP25" s="262"/>
      <c r="IAQ25" s="262"/>
      <c r="IAR25" s="262"/>
      <c r="IAS25" s="262"/>
      <c r="IAT25" s="262"/>
      <c r="IAU25" s="262"/>
      <c r="IAV25" s="262"/>
      <c r="IAW25" s="262"/>
      <c r="IAX25" s="262"/>
      <c r="IAY25" s="262"/>
      <c r="IAZ25" s="262"/>
      <c r="IBA25" s="262"/>
      <c r="IBB25" s="262"/>
      <c r="IBC25" s="262"/>
      <c r="IBD25" s="262"/>
      <c r="IBE25" s="262"/>
      <c r="IBF25" s="262"/>
      <c r="IBG25" s="262"/>
      <c r="IBH25" s="262"/>
      <c r="IBI25" s="262"/>
      <c r="IBJ25" s="262"/>
      <c r="IBK25" s="262"/>
      <c r="IBL25" s="262"/>
      <c r="IBM25" s="262"/>
      <c r="IBN25" s="262"/>
      <c r="IBO25" s="262"/>
      <c r="IBP25" s="262"/>
      <c r="IBQ25" s="262"/>
      <c r="IBR25" s="262"/>
      <c r="IBS25" s="262"/>
      <c r="IBT25" s="262"/>
      <c r="IBU25" s="262"/>
      <c r="IBV25" s="262"/>
      <c r="IBW25" s="262"/>
      <c r="IBX25" s="262"/>
      <c r="IBY25" s="262"/>
      <c r="IBZ25" s="262"/>
      <c r="ICA25" s="262"/>
      <c r="ICB25" s="262"/>
      <c r="ICC25" s="262"/>
      <c r="ICD25" s="262"/>
      <c r="ICE25" s="262"/>
      <c r="ICF25" s="262"/>
      <c r="ICG25" s="262"/>
      <c r="ICH25" s="262"/>
      <c r="ICI25" s="262"/>
      <c r="ICJ25" s="262"/>
      <c r="ICK25" s="262"/>
      <c r="ICL25" s="262"/>
      <c r="ICM25" s="262"/>
      <c r="ICN25" s="262"/>
      <c r="ICO25" s="262"/>
      <c r="ICP25" s="262"/>
      <c r="ICQ25" s="262"/>
      <c r="ICR25" s="262"/>
      <c r="ICS25" s="262"/>
      <c r="ICT25" s="262"/>
      <c r="ICU25" s="262"/>
      <c r="ICV25" s="262"/>
      <c r="ICW25" s="262"/>
      <c r="ICX25" s="262"/>
      <c r="ICY25" s="262"/>
      <c r="ICZ25" s="262"/>
      <c r="IDA25" s="262"/>
      <c r="IDB25" s="262"/>
      <c r="IDC25" s="262"/>
      <c r="IDD25" s="262"/>
      <c r="IDE25" s="262"/>
      <c r="IDF25" s="262"/>
      <c r="IDG25" s="262"/>
      <c r="IDH25" s="262"/>
      <c r="IDI25" s="262"/>
      <c r="IDJ25" s="262"/>
      <c r="IDK25" s="262"/>
      <c r="IDL25" s="262"/>
      <c r="IDM25" s="262"/>
      <c r="IDN25" s="262"/>
      <c r="IDO25" s="262"/>
      <c r="IDP25" s="262"/>
      <c r="IDQ25" s="262"/>
      <c r="IDR25" s="262"/>
      <c r="IDS25" s="262"/>
      <c r="IDT25" s="262"/>
      <c r="IDU25" s="262"/>
      <c r="IDV25" s="262"/>
      <c r="IDW25" s="262"/>
      <c r="IDX25" s="262"/>
      <c r="IDY25" s="262"/>
      <c r="IDZ25" s="262"/>
      <c r="IEA25" s="262"/>
      <c r="IEB25" s="262"/>
      <c r="IEC25" s="262"/>
      <c r="IED25" s="262"/>
      <c r="IEE25" s="262"/>
      <c r="IEF25" s="262"/>
      <c r="IEG25" s="262"/>
      <c r="IEH25" s="262"/>
      <c r="IEI25" s="262"/>
      <c r="IEJ25" s="262"/>
      <c r="IEK25" s="262"/>
      <c r="IEL25" s="262"/>
      <c r="IEM25" s="262"/>
      <c r="IEN25" s="262"/>
      <c r="IEO25" s="262"/>
      <c r="IEP25" s="262"/>
      <c r="IEQ25" s="262"/>
      <c r="IER25" s="262"/>
      <c r="IES25" s="262"/>
      <c r="IET25" s="262"/>
      <c r="IEU25" s="262"/>
      <c r="IEV25" s="262"/>
      <c r="IEW25" s="262"/>
      <c r="IEX25" s="262"/>
      <c r="IEY25" s="262"/>
      <c r="IEZ25" s="262"/>
      <c r="IFA25" s="262"/>
      <c r="IFB25" s="262"/>
      <c r="IFC25" s="262"/>
      <c r="IFD25" s="262"/>
      <c r="IFE25" s="262"/>
      <c r="IFF25" s="262"/>
      <c r="IFG25" s="262"/>
      <c r="IFH25" s="262"/>
      <c r="IFI25" s="262"/>
      <c r="IFJ25" s="262"/>
      <c r="IFK25" s="262"/>
      <c r="IFL25" s="262"/>
      <c r="IFM25" s="262"/>
      <c r="IFN25" s="262"/>
      <c r="IFO25" s="262"/>
      <c r="IFP25" s="262"/>
      <c r="IFQ25" s="262"/>
      <c r="IFR25" s="262"/>
      <c r="IFS25" s="262"/>
      <c r="IFT25" s="262"/>
      <c r="IFU25" s="262"/>
      <c r="IFV25" s="262"/>
      <c r="IFW25" s="262"/>
      <c r="IFX25" s="262"/>
      <c r="IFY25" s="262"/>
      <c r="IFZ25" s="262"/>
      <c r="IGA25" s="262"/>
      <c r="IGB25" s="262"/>
      <c r="IGC25" s="262"/>
      <c r="IGD25" s="262"/>
      <c r="IGE25" s="262"/>
      <c r="IGF25" s="262"/>
      <c r="IGG25" s="262"/>
      <c r="IGH25" s="262"/>
      <c r="IGI25" s="262"/>
      <c r="IGJ25" s="262"/>
      <c r="IGK25" s="262"/>
      <c r="IGL25" s="262"/>
      <c r="IGM25" s="262"/>
      <c r="IGN25" s="262"/>
      <c r="IGO25" s="262"/>
      <c r="IGP25" s="262"/>
      <c r="IGQ25" s="262"/>
      <c r="IGR25" s="262"/>
      <c r="IGS25" s="262"/>
      <c r="IGT25" s="262"/>
      <c r="IGU25" s="262"/>
      <c r="IGV25" s="262"/>
      <c r="IGW25" s="262"/>
      <c r="IGX25" s="262"/>
      <c r="IGY25" s="262"/>
      <c r="IGZ25" s="262"/>
      <c r="IHA25" s="262"/>
      <c r="IHB25" s="262"/>
      <c r="IHC25" s="262"/>
      <c r="IHD25" s="262"/>
      <c r="IHE25" s="262"/>
      <c r="IHF25" s="262"/>
      <c r="IHG25" s="262"/>
      <c r="IHH25" s="262"/>
      <c r="IHI25" s="262"/>
      <c r="IHJ25" s="262"/>
      <c r="IHK25" s="262"/>
      <c r="IHL25" s="262"/>
      <c r="IHM25" s="262"/>
      <c r="IHN25" s="262"/>
      <c r="IHO25" s="262"/>
      <c r="IHP25" s="262"/>
      <c r="IHQ25" s="262"/>
      <c r="IHR25" s="262"/>
      <c r="IHS25" s="262"/>
      <c r="IHT25" s="262"/>
      <c r="IHU25" s="262"/>
      <c r="IHV25" s="262"/>
      <c r="IHW25" s="262"/>
      <c r="IHX25" s="262"/>
      <c r="IHY25" s="262"/>
      <c r="IHZ25" s="262"/>
      <c r="IIA25" s="262"/>
      <c r="IIB25" s="262"/>
      <c r="IIC25" s="262"/>
      <c r="IID25" s="262"/>
      <c r="IIE25" s="262"/>
      <c r="IIF25" s="262"/>
      <c r="IIG25" s="262"/>
      <c r="IIH25" s="262"/>
      <c r="III25" s="262"/>
      <c r="IIJ25" s="262"/>
      <c r="IIK25" s="262"/>
      <c r="IIL25" s="262"/>
      <c r="IIM25" s="262"/>
      <c r="IIN25" s="262"/>
      <c r="IIO25" s="262"/>
      <c r="IIP25" s="262"/>
      <c r="IIQ25" s="262"/>
      <c r="IIR25" s="262"/>
      <c r="IIS25" s="262"/>
      <c r="IIT25" s="262"/>
      <c r="IIU25" s="262"/>
      <c r="IIV25" s="262"/>
      <c r="IIW25" s="262"/>
      <c r="IIX25" s="262"/>
      <c r="IIY25" s="262"/>
      <c r="IIZ25" s="262"/>
      <c r="IJA25" s="262"/>
      <c r="IJB25" s="262"/>
      <c r="IJC25" s="262"/>
      <c r="IJD25" s="262"/>
      <c r="IJE25" s="262"/>
      <c r="IJF25" s="262"/>
      <c r="IJG25" s="262"/>
      <c r="IJH25" s="262"/>
      <c r="IJI25" s="262"/>
      <c r="IJJ25" s="262"/>
      <c r="IJK25" s="262"/>
      <c r="IJL25" s="262"/>
      <c r="IJM25" s="262"/>
      <c r="IJN25" s="262"/>
      <c r="IJO25" s="262"/>
      <c r="IJP25" s="262"/>
      <c r="IJQ25" s="262"/>
      <c r="IJR25" s="262"/>
      <c r="IJS25" s="262"/>
      <c r="IJT25" s="262"/>
      <c r="IJU25" s="262"/>
      <c r="IJV25" s="262"/>
      <c r="IJW25" s="262"/>
      <c r="IJX25" s="262"/>
      <c r="IJY25" s="262"/>
      <c r="IJZ25" s="262"/>
      <c r="IKA25" s="262"/>
      <c r="IKB25" s="262"/>
      <c r="IKC25" s="262"/>
      <c r="IKD25" s="262"/>
      <c r="IKE25" s="262"/>
      <c r="IKF25" s="262"/>
      <c r="IKG25" s="262"/>
      <c r="IKH25" s="262"/>
      <c r="IKI25" s="262"/>
      <c r="IKJ25" s="262"/>
      <c r="IKK25" s="262"/>
      <c r="IKL25" s="262"/>
      <c r="IKM25" s="262"/>
      <c r="IKN25" s="262"/>
      <c r="IKO25" s="262"/>
      <c r="IKP25" s="262"/>
      <c r="IKQ25" s="262"/>
      <c r="IKR25" s="262"/>
      <c r="IKS25" s="262"/>
      <c r="IKT25" s="262"/>
      <c r="IKU25" s="262"/>
      <c r="IKV25" s="262"/>
      <c r="IKW25" s="262"/>
      <c r="IKX25" s="262"/>
      <c r="IKY25" s="262"/>
      <c r="IKZ25" s="262"/>
      <c r="ILA25" s="262"/>
      <c r="ILB25" s="262"/>
      <c r="ILC25" s="262"/>
      <c r="ILD25" s="262"/>
      <c r="ILE25" s="262"/>
      <c r="ILF25" s="262"/>
      <c r="ILG25" s="262"/>
      <c r="ILH25" s="262"/>
      <c r="ILI25" s="262"/>
      <c r="ILJ25" s="262"/>
      <c r="ILK25" s="262"/>
      <c r="ILL25" s="262"/>
      <c r="ILM25" s="262"/>
      <c r="ILN25" s="262"/>
      <c r="ILO25" s="262"/>
      <c r="ILP25" s="262"/>
      <c r="ILQ25" s="262"/>
      <c r="ILR25" s="262"/>
      <c r="ILS25" s="262"/>
      <c r="ILT25" s="262"/>
      <c r="ILU25" s="262"/>
      <c r="ILV25" s="262"/>
      <c r="ILW25" s="262"/>
      <c r="ILX25" s="262"/>
      <c r="ILY25" s="262"/>
      <c r="ILZ25" s="262"/>
      <c r="IMA25" s="262"/>
      <c r="IMB25" s="262"/>
      <c r="IMC25" s="262"/>
      <c r="IMD25" s="262"/>
      <c r="IME25" s="262"/>
      <c r="IMF25" s="262"/>
      <c r="IMG25" s="262"/>
      <c r="IMH25" s="262"/>
      <c r="IMI25" s="262"/>
      <c r="IMJ25" s="262"/>
      <c r="IMK25" s="262"/>
      <c r="IML25" s="262"/>
      <c r="IMM25" s="262"/>
      <c r="IMN25" s="262"/>
      <c r="IMO25" s="262"/>
      <c r="IMP25" s="262"/>
      <c r="IMQ25" s="262"/>
      <c r="IMR25" s="262"/>
      <c r="IMS25" s="262"/>
      <c r="IMT25" s="262"/>
      <c r="IMU25" s="262"/>
      <c r="IMV25" s="262"/>
      <c r="IMW25" s="262"/>
      <c r="IMX25" s="262"/>
      <c r="IMY25" s="262"/>
      <c r="IMZ25" s="262"/>
      <c r="INA25" s="262"/>
      <c r="INB25" s="262"/>
      <c r="INC25" s="262"/>
      <c r="IND25" s="262"/>
      <c r="INE25" s="262"/>
      <c r="INF25" s="262"/>
      <c r="ING25" s="262"/>
      <c r="INH25" s="262"/>
      <c r="INI25" s="262"/>
      <c r="INJ25" s="262"/>
      <c r="INK25" s="262"/>
      <c r="INL25" s="262"/>
      <c r="INM25" s="262"/>
      <c r="INN25" s="262"/>
      <c r="INO25" s="262"/>
      <c r="INP25" s="262"/>
      <c r="INQ25" s="262"/>
      <c r="INR25" s="262"/>
      <c r="INS25" s="262"/>
      <c r="INT25" s="262"/>
      <c r="INU25" s="262"/>
      <c r="INV25" s="262"/>
      <c r="INW25" s="262"/>
      <c r="INX25" s="262"/>
      <c r="INY25" s="262"/>
      <c r="INZ25" s="262"/>
      <c r="IOA25" s="262"/>
      <c r="IOB25" s="262"/>
      <c r="IOC25" s="262"/>
      <c r="IOD25" s="262"/>
      <c r="IOE25" s="262"/>
      <c r="IOF25" s="262"/>
      <c r="IOG25" s="262"/>
      <c r="IOH25" s="262"/>
      <c r="IOI25" s="262"/>
      <c r="IOJ25" s="262"/>
      <c r="IOK25" s="262"/>
      <c r="IOL25" s="262"/>
      <c r="IOM25" s="262"/>
      <c r="ION25" s="262"/>
      <c r="IOO25" s="262"/>
      <c r="IOP25" s="262"/>
      <c r="IOQ25" s="262"/>
      <c r="IOR25" s="262"/>
      <c r="IOS25" s="262"/>
      <c r="IOT25" s="262"/>
      <c r="IOU25" s="262"/>
      <c r="IOV25" s="262"/>
      <c r="IOW25" s="262"/>
      <c r="IOX25" s="262"/>
      <c r="IOY25" s="262"/>
      <c r="IOZ25" s="262"/>
      <c r="IPA25" s="262"/>
      <c r="IPB25" s="262"/>
      <c r="IPC25" s="262"/>
      <c r="IPD25" s="262"/>
      <c r="IPE25" s="262"/>
      <c r="IPF25" s="262"/>
      <c r="IPG25" s="262"/>
      <c r="IPH25" s="262"/>
      <c r="IPI25" s="262"/>
      <c r="IPJ25" s="262"/>
      <c r="IPK25" s="262"/>
      <c r="IPL25" s="262"/>
      <c r="IPM25" s="262"/>
      <c r="IPN25" s="262"/>
      <c r="IPO25" s="262"/>
      <c r="IPP25" s="262"/>
      <c r="IPQ25" s="262"/>
      <c r="IPR25" s="262"/>
      <c r="IPS25" s="262"/>
      <c r="IPT25" s="262"/>
      <c r="IPU25" s="262"/>
      <c r="IPV25" s="262"/>
      <c r="IPW25" s="262"/>
      <c r="IPX25" s="262"/>
      <c r="IPY25" s="262"/>
      <c r="IPZ25" s="262"/>
      <c r="IQA25" s="262"/>
      <c r="IQB25" s="262"/>
      <c r="IQC25" s="262"/>
      <c r="IQD25" s="262"/>
      <c r="IQE25" s="262"/>
      <c r="IQF25" s="262"/>
      <c r="IQG25" s="262"/>
      <c r="IQH25" s="262"/>
      <c r="IQI25" s="262"/>
      <c r="IQJ25" s="262"/>
      <c r="IQK25" s="262"/>
      <c r="IQL25" s="262"/>
      <c r="IQM25" s="262"/>
      <c r="IQN25" s="262"/>
      <c r="IQO25" s="262"/>
      <c r="IQP25" s="262"/>
      <c r="IQQ25" s="262"/>
      <c r="IQR25" s="262"/>
      <c r="IQS25" s="262"/>
      <c r="IQT25" s="262"/>
      <c r="IQU25" s="262"/>
      <c r="IQV25" s="262"/>
      <c r="IQW25" s="262"/>
      <c r="IQX25" s="262"/>
      <c r="IQY25" s="262"/>
      <c r="IQZ25" s="262"/>
      <c r="IRA25" s="262"/>
      <c r="IRB25" s="262"/>
      <c r="IRC25" s="262"/>
      <c r="IRD25" s="262"/>
      <c r="IRE25" s="262"/>
      <c r="IRF25" s="262"/>
      <c r="IRG25" s="262"/>
      <c r="IRH25" s="262"/>
      <c r="IRI25" s="262"/>
      <c r="IRJ25" s="262"/>
      <c r="IRK25" s="262"/>
      <c r="IRL25" s="262"/>
      <c r="IRM25" s="262"/>
      <c r="IRN25" s="262"/>
      <c r="IRO25" s="262"/>
      <c r="IRP25" s="262"/>
      <c r="IRQ25" s="262"/>
      <c r="IRR25" s="262"/>
      <c r="IRS25" s="262"/>
      <c r="IRT25" s="262"/>
      <c r="IRU25" s="262"/>
      <c r="IRV25" s="262"/>
      <c r="IRW25" s="262"/>
      <c r="IRX25" s="262"/>
      <c r="IRY25" s="262"/>
      <c r="IRZ25" s="262"/>
      <c r="ISA25" s="262"/>
      <c r="ISB25" s="262"/>
      <c r="ISC25" s="262"/>
      <c r="ISD25" s="262"/>
      <c r="ISE25" s="262"/>
      <c r="ISF25" s="262"/>
      <c r="ISG25" s="262"/>
      <c r="ISH25" s="262"/>
      <c r="ISI25" s="262"/>
      <c r="ISJ25" s="262"/>
      <c r="ISK25" s="262"/>
      <c r="ISL25" s="262"/>
      <c r="ISM25" s="262"/>
      <c r="ISN25" s="262"/>
      <c r="ISO25" s="262"/>
      <c r="ISP25" s="262"/>
      <c r="ISQ25" s="262"/>
      <c r="ISR25" s="262"/>
      <c r="ISS25" s="262"/>
      <c r="IST25" s="262"/>
      <c r="ISU25" s="262"/>
      <c r="ISV25" s="262"/>
      <c r="ISW25" s="262"/>
      <c r="ISX25" s="262"/>
      <c r="ISY25" s="262"/>
      <c r="ISZ25" s="262"/>
      <c r="ITA25" s="262"/>
      <c r="ITB25" s="262"/>
      <c r="ITC25" s="262"/>
      <c r="ITD25" s="262"/>
      <c r="ITE25" s="262"/>
      <c r="ITF25" s="262"/>
      <c r="ITG25" s="262"/>
      <c r="ITH25" s="262"/>
      <c r="ITI25" s="262"/>
      <c r="ITJ25" s="262"/>
      <c r="ITK25" s="262"/>
      <c r="ITL25" s="262"/>
      <c r="ITM25" s="262"/>
      <c r="ITN25" s="262"/>
      <c r="ITO25" s="262"/>
      <c r="ITP25" s="262"/>
      <c r="ITQ25" s="262"/>
      <c r="ITR25" s="262"/>
      <c r="ITS25" s="262"/>
      <c r="ITT25" s="262"/>
      <c r="ITU25" s="262"/>
      <c r="ITV25" s="262"/>
      <c r="ITW25" s="262"/>
      <c r="ITX25" s="262"/>
      <c r="ITY25" s="262"/>
      <c r="ITZ25" s="262"/>
      <c r="IUA25" s="262"/>
      <c r="IUB25" s="262"/>
      <c r="IUC25" s="262"/>
      <c r="IUD25" s="262"/>
      <c r="IUE25" s="262"/>
      <c r="IUF25" s="262"/>
      <c r="IUG25" s="262"/>
      <c r="IUH25" s="262"/>
      <c r="IUI25" s="262"/>
      <c r="IUJ25" s="262"/>
      <c r="IUK25" s="262"/>
      <c r="IUL25" s="262"/>
      <c r="IUM25" s="262"/>
      <c r="IUN25" s="262"/>
      <c r="IUO25" s="262"/>
      <c r="IUP25" s="262"/>
      <c r="IUQ25" s="262"/>
      <c r="IUR25" s="262"/>
      <c r="IUS25" s="262"/>
      <c r="IUT25" s="262"/>
      <c r="IUU25" s="262"/>
      <c r="IUV25" s="262"/>
      <c r="IUW25" s="262"/>
      <c r="IUX25" s="262"/>
      <c r="IUY25" s="262"/>
      <c r="IUZ25" s="262"/>
      <c r="IVA25" s="262"/>
      <c r="IVB25" s="262"/>
      <c r="IVC25" s="262"/>
      <c r="IVD25" s="262"/>
      <c r="IVE25" s="262"/>
      <c r="IVF25" s="262"/>
      <c r="IVG25" s="262"/>
      <c r="IVH25" s="262"/>
      <c r="IVI25" s="262"/>
      <c r="IVJ25" s="262"/>
      <c r="IVK25" s="262"/>
      <c r="IVL25" s="262"/>
      <c r="IVM25" s="262"/>
      <c r="IVN25" s="262"/>
      <c r="IVO25" s="262"/>
      <c r="IVP25" s="262"/>
      <c r="IVQ25" s="262"/>
      <c r="IVR25" s="262"/>
      <c r="IVS25" s="262"/>
      <c r="IVT25" s="262"/>
      <c r="IVU25" s="262"/>
      <c r="IVV25" s="262"/>
      <c r="IVW25" s="262"/>
      <c r="IVX25" s="262"/>
      <c r="IVY25" s="262"/>
      <c r="IVZ25" s="262"/>
      <c r="IWA25" s="262"/>
      <c r="IWB25" s="262"/>
      <c r="IWC25" s="262"/>
      <c r="IWD25" s="262"/>
      <c r="IWE25" s="262"/>
      <c r="IWF25" s="262"/>
      <c r="IWG25" s="262"/>
      <c r="IWH25" s="262"/>
      <c r="IWI25" s="262"/>
      <c r="IWJ25" s="262"/>
      <c r="IWK25" s="262"/>
      <c r="IWL25" s="262"/>
      <c r="IWM25" s="262"/>
      <c r="IWN25" s="262"/>
      <c r="IWO25" s="262"/>
      <c r="IWP25" s="262"/>
      <c r="IWQ25" s="262"/>
      <c r="IWR25" s="262"/>
      <c r="IWS25" s="262"/>
      <c r="IWT25" s="262"/>
      <c r="IWU25" s="262"/>
      <c r="IWV25" s="262"/>
      <c r="IWW25" s="262"/>
      <c r="IWX25" s="262"/>
      <c r="IWY25" s="262"/>
      <c r="IWZ25" s="262"/>
      <c r="IXA25" s="262"/>
      <c r="IXB25" s="262"/>
      <c r="IXC25" s="262"/>
      <c r="IXD25" s="262"/>
      <c r="IXE25" s="262"/>
      <c r="IXF25" s="262"/>
      <c r="IXG25" s="262"/>
      <c r="IXH25" s="262"/>
      <c r="IXI25" s="262"/>
      <c r="IXJ25" s="262"/>
      <c r="IXK25" s="262"/>
      <c r="IXL25" s="262"/>
      <c r="IXM25" s="262"/>
      <c r="IXN25" s="262"/>
      <c r="IXO25" s="262"/>
      <c r="IXP25" s="262"/>
      <c r="IXQ25" s="262"/>
      <c r="IXR25" s="262"/>
      <c r="IXS25" s="262"/>
      <c r="IXT25" s="262"/>
      <c r="IXU25" s="262"/>
      <c r="IXV25" s="262"/>
      <c r="IXW25" s="262"/>
      <c r="IXX25" s="262"/>
      <c r="IXY25" s="262"/>
      <c r="IXZ25" s="262"/>
      <c r="IYA25" s="262"/>
      <c r="IYB25" s="262"/>
      <c r="IYC25" s="262"/>
      <c r="IYD25" s="262"/>
      <c r="IYE25" s="262"/>
      <c r="IYF25" s="262"/>
      <c r="IYG25" s="262"/>
      <c r="IYH25" s="262"/>
      <c r="IYI25" s="262"/>
      <c r="IYJ25" s="262"/>
      <c r="IYK25" s="262"/>
      <c r="IYL25" s="262"/>
      <c r="IYM25" s="262"/>
      <c r="IYN25" s="262"/>
      <c r="IYO25" s="262"/>
      <c r="IYP25" s="262"/>
      <c r="IYQ25" s="262"/>
      <c r="IYR25" s="262"/>
      <c r="IYS25" s="262"/>
      <c r="IYT25" s="262"/>
      <c r="IYU25" s="262"/>
      <c r="IYV25" s="262"/>
      <c r="IYW25" s="262"/>
      <c r="IYX25" s="262"/>
      <c r="IYY25" s="262"/>
      <c r="IYZ25" s="262"/>
      <c r="IZA25" s="262"/>
      <c r="IZB25" s="262"/>
      <c r="IZC25" s="262"/>
      <c r="IZD25" s="262"/>
      <c r="IZE25" s="262"/>
      <c r="IZF25" s="262"/>
      <c r="IZG25" s="262"/>
      <c r="IZH25" s="262"/>
      <c r="IZI25" s="262"/>
      <c r="IZJ25" s="262"/>
      <c r="IZK25" s="262"/>
      <c r="IZL25" s="262"/>
      <c r="IZM25" s="262"/>
      <c r="IZN25" s="262"/>
      <c r="IZO25" s="262"/>
      <c r="IZP25" s="262"/>
      <c r="IZQ25" s="262"/>
      <c r="IZR25" s="262"/>
      <c r="IZS25" s="262"/>
      <c r="IZT25" s="262"/>
      <c r="IZU25" s="262"/>
      <c r="IZV25" s="262"/>
      <c r="IZW25" s="262"/>
      <c r="IZX25" s="262"/>
      <c r="IZY25" s="262"/>
      <c r="IZZ25" s="262"/>
      <c r="JAA25" s="262"/>
      <c r="JAB25" s="262"/>
      <c r="JAC25" s="262"/>
      <c r="JAD25" s="262"/>
      <c r="JAE25" s="262"/>
      <c r="JAF25" s="262"/>
      <c r="JAG25" s="262"/>
      <c r="JAH25" s="262"/>
      <c r="JAI25" s="262"/>
      <c r="JAJ25" s="262"/>
      <c r="JAK25" s="262"/>
      <c r="JAL25" s="262"/>
      <c r="JAM25" s="262"/>
      <c r="JAN25" s="262"/>
      <c r="JAO25" s="262"/>
      <c r="JAP25" s="262"/>
      <c r="JAQ25" s="262"/>
      <c r="JAR25" s="262"/>
      <c r="JAS25" s="262"/>
      <c r="JAT25" s="262"/>
      <c r="JAU25" s="262"/>
      <c r="JAV25" s="262"/>
      <c r="JAW25" s="262"/>
      <c r="JAX25" s="262"/>
      <c r="JAY25" s="262"/>
      <c r="JAZ25" s="262"/>
      <c r="JBA25" s="262"/>
      <c r="JBB25" s="262"/>
      <c r="JBC25" s="262"/>
      <c r="JBD25" s="262"/>
      <c r="JBE25" s="262"/>
      <c r="JBF25" s="262"/>
      <c r="JBG25" s="262"/>
      <c r="JBH25" s="262"/>
      <c r="JBI25" s="262"/>
      <c r="JBJ25" s="262"/>
      <c r="JBK25" s="262"/>
      <c r="JBL25" s="262"/>
      <c r="JBM25" s="262"/>
      <c r="JBN25" s="262"/>
      <c r="JBO25" s="262"/>
      <c r="JBP25" s="262"/>
      <c r="JBQ25" s="262"/>
      <c r="JBR25" s="262"/>
      <c r="JBS25" s="262"/>
      <c r="JBT25" s="262"/>
      <c r="JBU25" s="262"/>
      <c r="JBV25" s="262"/>
      <c r="JBW25" s="262"/>
      <c r="JBX25" s="262"/>
      <c r="JBY25" s="262"/>
      <c r="JBZ25" s="262"/>
      <c r="JCA25" s="262"/>
      <c r="JCB25" s="262"/>
      <c r="JCC25" s="262"/>
      <c r="JCD25" s="262"/>
      <c r="JCE25" s="262"/>
      <c r="JCF25" s="262"/>
      <c r="JCG25" s="262"/>
      <c r="JCH25" s="262"/>
      <c r="JCI25" s="262"/>
      <c r="JCJ25" s="262"/>
      <c r="JCK25" s="262"/>
      <c r="JCL25" s="262"/>
      <c r="JCM25" s="262"/>
      <c r="JCN25" s="262"/>
      <c r="JCO25" s="262"/>
      <c r="JCP25" s="262"/>
      <c r="JCQ25" s="262"/>
      <c r="JCR25" s="262"/>
      <c r="JCS25" s="262"/>
      <c r="JCT25" s="262"/>
      <c r="JCU25" s="262"/>
      <c r="JCV25" s="262"/>
      <c r="JCW25" s="262"/>
      <c r="JCX25" s="262"/>
      <c r="JCY25" s="262"/>
      <c r="JCZ25" s="262"/>
      <c r="JDA25" s="262"/>
      <c r="JDB25" s="262"/>
      <c r="JDC25" s="262"/>
      <c r="JDD25" s="262"/>
      <c r="JDE25" s="262"/>
      <c r="JDF25" s="262"/>
      <c r="JDG25" s="262"/>
      <c r="JDH25" s="262"/>
      <c r="JDI25" s="262"/>
      <c r="JDJ25" s="262"/>
      <c r="JDK25" s="262"/>
      <c r="JDL25" s="262"/>
      <c r="JDM25" s="262"/>
      <c r="JDN25" s="262"/>
      <c r="JDO25" s="262"/>
      <c r="JDP25" s="262"/>
      <c r="JDQ25" s="262"/>
      <c r="JDR25" s="262"/>
      <c r="JDS25" s="262"/>
      <c r="JDT25" s="262"/>
      <c r="JDU25" s="262"/>
      <c r="JDV25" s="262"/>
      <c r="JDW25" s="262"/>
      <c r="JDX25" s="262"/>
      <c r="JDY25" s="262"/>
      <c r="JDZ25" s="262"/>
      <c r="JEA25" s="262"/>
      <c r="JEB25" s="262"/>
      <c r="JEC25" s="262"/>
      <c r="JED25" s="262"/>
      <c r="JEE25" s="262"/>
      <c r="JEF25" s="262"/>
      <c r="JEG25" s="262"/>
      <c r="JEH25" s="262"/>
      <c r="JEI25" s="262"/>
      <c r="JEJ25" s="262"/>
      <c r="JEK25" s="262"/>
      <c r="JEL25" s="262"/>
      <c r="JEM25" s="262"/>
      <c r="JEN25" s="262"/>
      <c r="JEO25" s="262"/>
      <c r="JEP25" s="262"/>
      <c r="JEQ25" s="262"/>
      <c r="JER25" s="262"/>
      <c r="JES25" s="262"/>
      <c r="JET25" s="262"/>
      <c r="JEU25" s="262"/>
      <c r="JEV25" s="262"/>
      <c r="JEW25" s="262"/>
      <c r="JEX25" s="262"/>
      <c r="JEY25" s="262"/>
      <c r="JEZ25" s="262"/>
      <c r="JFA25" s="262"/>
      <c r="JFB25" s="262"/>
      <c r="JFC25" s="262"/>
      <c r="JFD25" s="262"/>
      <c r="JFE25" s="262"/>
      <c r="JFF25" s="262"/>
      <c r="JFG25" s="262"/>
      <c r="JFH25" s="262"/>
      <c r="JFI25" s="262"/>
      <c r="JFJ25" s="262"/>
      <c r="JFK25" s="262"/>
      <c r="JFL25" s="262"/>
      <c r="JFM25" s="262"/>
      <c r="JFN25" s="262"/>
      <c r="JFO25" s="262"/>
      <c r="JFP25" s="262"/>
      <c r="JFQ25" s="262"/>
      <c r="JFR25" s="262"/>
      <c r="JFS25" s="262"/>
      <c r="JFT25" s="262"/>
      <c r="JFU25" s="262"/>
      <c r="JFV25" s="262"/>
      <c r="JFW25" s="262"/>
      <c r="JFX25" s="262"/>
      <c r="JFY25" s="262"/>
      <c r="JFZ25" s="262"/>
      <c r="JGA25" s="262"/>
      <c r="JGB25" s="262"/>
      <c r="JGC25" s="262"/>
      <c r="JGD25" s="262"/>
      <c r="JGE25" s="262"/>
      <c r="JGF25" s="262"/>
      <c r="JGG25" s="262"/>
      <c r="JGH25" s="262"/>
      <c r="JGI25" s="262"/>
      <c r="JGJ25" s="262"/>
      <c r="JGK25" s="262"/>
      <c r="JGL25" s="262"/>
      <c r="JGM25" s="262"/>
      <c r="JGN25" s="262"/>
      <c r="JGO25" s="262"/>
      <c r="JGP25" s="262"/>
      <c r="JGQ25" s="262"/>
      <c r="JGR25" s="262"/>
      <c r="JGS25" s="262"/>
      <c r="JGT25" s="262"/>
      <c r="JGU25" s="262"/>
      <c r="JGV25" s="262"/>
      <c r="JGW25" s="262"/>
      <c r="JGX25" s="262"/>
      <c r="JGY25" s="262"/>
      <c r="JGZ25" s="262"/>
      <c r="JHA25" s="262"/>
      <c r="JHB25" s="262"/>
      <c r="JHC25" s="262"/>
      <c r="JHD25" s="262"/>
      <c r="JHE25" s="262"/>
      <c r="JHF25" s="262"/>
      <c r="JHG25" s="262"/>
      <c r="JHH25" s="262"/>
      <c r="JHI25" s="262"/>
      <c r="JHJ25" s="262"/>
      <c r="JHK25" s="262"/>
      <c r="JHL25" s="262"/>
      <c r="JHM25" s="262"/>
      <c r="JHN25" s="262"/>
      <c r="JHO25" s="262"/>
      <c r="JHP25" s="262"/>
      <c r="JHQ25" s="262"/>
      <c r="JHR25" s="262"/>
      <c r="JHS25" s="262"/>
      <c r="JHT25" s="262"/>
      <c r="JHU25" s="262"/>
      <c r="JHV25" s="262"/>
      <c r="JHW25" s="262"/>
      <c r="JHX25" s="262"/>
      <c r="JHY25" s="262"/>
      <c r="JHZ25" s="262"/>
      <c r="JIA25" s="262"/>
      <c r="JIB25" s="262"/>
      <c r="JIC25" s="262"/>
      <c r="JID25" s="262"/>
      <c r="JIE25" s="262"/>
      <c r="JIF25" s="262"/>
      <c r="JIG25" s="262"/>
      <c r="JIH25" s="262"/>
      <c r="JII25" s="262"/>
      <c r="JIJ25" s="262"/>
      <c r="JIK25" s="262"/>
      <c r="JIL25" s="262"/>
      <c r="JIM25" s="262"/>
      <c r="JIN25" s="262"/>
      <c r="JIO25" s="262"/>
      <c r="JIP25" s="262"/>
      <c r="JIQ25" s="262"/>
      <c r="JIR25" s="262"/>
      <c r="JIS25" s="262"/>
      <c r="JIT25" s="262"/>
      <c r="JIU25" s="262"/>
      <c r="JIV25" s="262"/>
      <c r="JIW25" s="262"/>
      <c r="JIX25" s="262"/>
      <c r="JIY25" s="262"/>
      <c r="JIZ25" s="262"/>
      <c r="JJA25" s="262"/>
      <c r="JJB25" s="262"/>
      <c r="JJC25" s="262"/>
      <c r="JJD25" s="262"/>
      <c r="JJE25" s="262"/>
      <c r="JJF25" s="262"/>
      <c r="JJG25" s="262"/>
      <c r="JJH25" s="262"/>
      <c r="JJI25" s="262"/>
      <c r="JJJ25" s="262"/>
      <c r="JJK25" s="262"/>
      <c r="JJL25" s="262"/>
      <c r="JJM25" s="262"/>
      <c r="JJN25" s="262"/>
      <c r="JJO25" s="262"/>
      <c r="JJP25" s="262"/>
      <c r="JJQ25" s="262"/>
      <c r="JJR25" s="262"/>
      <c r="JJS25" s="262"/>
      <c r="JJT25" s="262"/>
      <c r="JJU25" s="262"/>
      <c r="JJV25" s="262"/>
      <c r="JJW25" s="262"/>
      <c r="JJX25" s="262"/>
      <c r="JJY25" s="262"/>
      <c r="JJZ25" s="262"/>
      <c r="JKA25" s="262"/>
      <c r="JKB25" s="262"/>
      <c r="JKC25" s="262"/>
      <c r="JKD25" s="262"/>
      <c r="JKE25" s="262"/>
      <c r="JKF25" s="262"/>
      <c r="JKG25" s="262"/>
      <c r="JKH25" s="262"/>
      <c r="JKI25" s="262"/>
      <c r="JKJ25" s="262"/>
      <c r="JKK25" s="262"/>
      <c r="JKL25" s="262"/>
      <c r="JKM25" s="262"/>
      <c r="JKN25" s="262"/>
      <c r="JKO25" s="262"/>
      <c r="JKP25" s="262"/>
      <c r="JKQ25" s="262"/>
      <c r="JKR25" s="262"/>
      <c r="JKS25" s="262"/>
      <c r="JKT25" s="262"/>
      <c r="JKU25" s="262"/>
      <c r="JKV25" s="262"/>
      <c r="JKW25" s="262"/>
      <c r="JKX25" s="262"/>
      <c r="JKY25" s="262"/>
      <c r="JKZ25" s="262"/>
      <c r="JLA25" s="262"/>
      <c r="JLB25" s="262"/>
      <c r="JLC25" s="262"/>
      <c r="JLD25" s="262"/>
      <c r="JLE25" s="262"/>
      <c r="JLF25" s="262"/>
      <c r="JLG25" s="262"/>
      <c r="JLH25" s="262"/>
      <c r="JLI25" s="262"/>
      <c r="JLJ25" s="262"/>
      <c r="JLK25" s="262"/>
      <c r="JLL25" s="262"/>
      <c r="JLM25" s="262"/>
      <c r="JLN25" s="262"/>
      <c r="JLO25" s="262"/>
      <c r="JLP25" s="262"/>
      <c r="JLQ25" s="262"/>
      <c r="JLR25" s="262"/>
      <c r="JLS25" s="262"/>
      <c r="JLT25" s="262"/>
      <c r="JLU25" s="262"/>
      <c r="JLV25" s="262"/>
      <c r="JLW25" s="262"/>
      <c r="JLX25" s="262"/>
      <c r="JLY25" s="262"/>
      <c r="JLZ25" s="262"/>
      <c r="JMA25" s="262"/>
      <c r="JMB25" s="262"/>
      <c r="JMC25" s="262"/>
      <c r="JMD25" s="262"/>
      <c r="JME25" s="262"/>
      <c r="JMF25" s="262"/>
      <c r="JMG25" s="262"/>
      <c r="JMH25" s="262"/>
      <c r="JMI25" s="262"/>
      <c r="JMJ25" s="262"/>
      <c r="JMK25" s="262"/>
      <c r="JML25" s="262"/>
      <c r="JMM25" s="262"/>
      <c r="JMN25" s="262"/>
      <c r="JMO25" s="262"/>
      <c r="JMP25" s="262"/>
      <c r="JMQ25" s="262"/>
      <c r="JMR25" s="262"/>
      <c r="JMS25" s="262"/>
      <c r="JMT25" s="262"/>
      <c r="JMU25" s="262"/>
      <c r="JMV25" s="262"/>
      <c r="JMW25" s="262"/>
      <c r="JMX25" s="262"/>
      <c r="JMY25" s="262"/>
      <c r="JMZ25" s="262"/>
      <c r="JNA25" s="262"/>
      <c r="JNB25" s="262"/>
      <c r="JNC25" s="262"/>
      <c r="JND25" s="262"/>
      <c r="JNE25" s="262"/>
      <c r="JNF25" s="262"/>
      <c r="JNG25" s="262"/>
      <c r="JNH25" s="262"/>
      <c r="JNI25" s="262"/>
      <c r="JNJ25" s="262"/>
      <c r="JNK25" s="262"/>
      <c r="JNL25" s="262"/>
      <c r="JNM25" s="262"/>
      <c r="JNN25" s="262"/>
      <c r="JNO25" s="262"/>
      <c r="JNP25" s="262"/>
      <c r="JNQ25" s="262"/>
      <c r="JNR25" s="262"/>
      <c r="JNS25" s="262"/>
      <c r="JNT25" s="262"/>
      <c r="JNU25" s="262"/>
      <c r="JNV25" s="262"/>
      <c r="JNW25" s="262"/>
      <c r="JNX25" s="262"/>
      <c r="JNY25" s="262"/>
      <c r="JNZ25" s="262"/>
      <c r="JOA25" s="262"/>
      <c r="JOB25" s="262"/>
      <c r="JOC25" s="262"/>
      <c r="JOD25" s="262"/>
      <c r="JOE25" s="262"/>
      <c r="JOF25" s="262"/>
      <c r="JOG25" s="262"/>
      <c r="JOH25" s="262"/>
      <c r="JOI25" s="262"/>
      <c r="JOJ25" s="262"/>
      <c r="JOK25" s="262"/>
      <c r="JOL25" s="262"/>
      <c r="JOM25" s="262"/>
      <c r="JON25" s="262"/>
      <c r="JOO25" s="262"/>
      <c r="JOP25" s="262"/>
      <c r="JOQ25" s="262"/>
      <c r="JOR25" s="262"/>
      <c r="JOS25" s="262"/>
      <c r="JOT25" s="262"/>
      <c r="JOU25" s="262"/>
      <c r="JOV25" s="262"/>
      <c r="JOW25" s="262"/>
      <c r="JOX25" s="262"/>
      <c r="JOY25" s="262"/>
      <c r="JOZ25" s="262"/>
      <c r="JPA25" s="262"/>
      <c r="JPB25" s="262"/>
      <c r="JPC25" s="262"/>
      <c r="JPD25" s="262"/>
      <c r="JPE25" s="262"/>
      <c r="JPF25" s="262"/>
      <c r="JPG25" s="262"/>
      <c r="JPH25" s="262"/>
      <c r="JPI25" s="262"/>
      <c r="JPJ25" s="262"/>
      <c r="JPK25" s="262"/>
      <c r="JPL25" s="262"/>
      <c r="JPM25" s="262"/>
      <c r="JPN25" s="262"/>
      <c r="JPO25" s="262"/>
      <c r="JPP25" s="262"/>
      <c r="JPQ25" s="262"/>
      <c r="JPR25" s="262"/>
      <c r="JPS25" s="262"/>
      <c r="JPT25" s="262"/>
      <c r="JPU25" s="262"/>
      <c r="JPV25" s="262"/>
      <c r="JPW25" s="262"/>
      <c r="JPX25" s="262"/>
      <c r="JPY25" s="262"/>
      <c r="JPZ25" s="262"/>
      <c r="JQA25" s="262"/>
      <c r="JQB25" s="262"/>
      <c r="JQC25" s="262"/>
      <c r="JQD25" s="262"/>
      <c r="JQE25" s="262"/>
      <c r="JQF25" s="262"/>
      <c r="JQG25" s="262"/>
      <c r="JQH25" s="262"/>
      <c r="JQI25" s="262"/>
      <c r="JQJ25" s="262"/>
      <c r="JQK25" s="262"/>
      <c r="JQL25" s="262"/>
      <c r="JQM25" s="262"/>
      <c r="JQN25" s="262"/>
      <c r="JQO25" s="262"/>
      <c r="JQP25" s="262"/>
      <c r="JQQ25" s="262"/>
      <c r="JQR25" s="262"/>
      <c r="JQS25" s="262"/>
      <c r="JQT25" s="262"/>
      <c r="JQU25" s="262"/>
      <c r="JQV25" s="262"/>
      <c r="JQW25" s="262"/>
      <c r="JQX25" s="262"/>
      <c r="JQY25" s="262"/>
      <c r="JQZ25" s="262"/>
      <c r="JRA25" s="262"/>
      <c r="JRB25" s="262"/>
      <c r="JRC25" s="262"/>
      <c r="JRD25" s="262"/>
      <c r="JRE25" s="262"/>
      <c r="JRF25" s="262"/>
      <c r="JRG25" s="262"/>
      <c r="JRH25" s="262"/>
      <c r="JRI25" s="262"/>
      <c r="JRJ25" s="262"/>
      <c r="JRK25" s="262"/>
      <c r="JRL25" s="262"/>
      <c r="JRM25" s="262"/>
      <c r="JRN25" s="262"/>
      <c r="JRO25" s="262"/>
      <c r="JRP25" s="262"/>
      <c r="JRQ25" s="262"/>
      <c r="JRR25" s="262"/>
      <c r="JRS25" s="262"/>
      <c r="JRT25" s="262"/>
      <c r="JRU25" s="262"/>
      <c r="JRV25" s="262"/>
      <c r="JRW25" s="262"/>
      <c r="JRX25" s="262"/>
      <c r="JRY25" s="262"/>
      <c r="JRZ25" s="262"/>
      <c r="JSA25" s="262"/>
      <c r="JSB25" s="262"/>
      <c r="JSC25" s="262"/>
      <c r="JSD25" s="262"/>
      <c r="JSE25" s="262"/>
      <c r="JSF25" s="262"/>
      <c r="JSG25" s="262"/>
      <c r="JSH25" s="262"/>
      <c r="JSI25" s="262"/>
      <c r="JSJ25" s="262"/>
      <c r="JSK25" s="262"/>
      <c r="JSL25" s="262"/>
      <c r="JSM25" s="262"/>
      <c r="JSN25" s="262"/>
      <c r="JSO25" s="262"/>
      <c r="JSP25" s="262"/>
      <c r="JSQ25" s="262"/>
      <c r="JSR25" s="262"/>
      <c r="JSS25" s="262"/>
      <c r="JST25" s="262"/>
      <c r="JSU25" s="262"/>
      <c r="JSV25" s="262"/>
      <c r="JSW25" s="262"/>
      <c r="JSX25" s="262"/>
      <c r="JSY25" s="262"/>
      <c r="JSZ25" s="262"/>
      <c r="JTA25" s="262"/>
      <c r="JTB25" s="262"/>
      <c r="JTC25" s="262"/>
      <c r="JTD25" s="262"/>
      <c r="JTE25" s="262"/>
      <c r="JTF25" s="262"/>
      <c r="JTG25" s="262"/>
      <c r="JTH25" s="262"/>
      <c r="JTI25" s="262"/>
      <c r="JTJ25" s="262"/>
      <c r="JTK25" s="262"/>
      <c r="JTL25" s="262"/>
      <c r="JTM25" s="262"/>
      <c r="JTN25" s="262"/>
      <c r="JTO25" s="262"/>
      <c r="JTP25" s="262"/>
      <c r="JTQ25" s="262"/>
      <c r="JTR25" s="262"/>
      <c r="JTS25" s="262"/>
      <c r="JTT25" s="262"/>
      <c r="JTU25" s="262"/>
      <c r="JTV25" s="262"/>
      <c r="JTW25" s="262"/>
      <c r="JTX25" s="262"/>
      <c r="JTY25" s="262"/>
      <c r="JTZ25" s="262"/>
      <c r="JUA25" s="262"/>
      <c r="JUB25" s="262"/>
      <c r="JUC25" s="262"/>
      <c r="JUD25" s="262"/>
      <c r="JUE25" s="262"/>
      <c r="JUF25" s="262"/>
      <c r="JUG25" s="262"/>
      <c r="JUH25" s="262"/>
      <c r="JUI25" s="262"/>
      <c r="JUJ25" s="262"/>
      <c r="JUK25" s="262"/>
      <c r="JUL25" s="262"/>
      <c r="JUM25" s="262"/>
      <c r="JUN25" s="262"/>
      <c r="JUO25" s="262"/>
      <c r="JUP25" s="262"/>
      <c r="JUQ25" s="262"/>
      <c r="JUR25" s="262"/>
      <c r="JUS25" s="262"/>
      <c r="JUT25" s="262"/>
      <c r="JUU25" s="262"/>
      <c r="JUV25" s="262"/>
      <c r="JUW25" s="262"/>
      <c r="JUX25" s="262"/>
      <c r="JUY25" s="262"/>
      <c r="JUZ25" s="262"/>
      <c r="JVA25" s="262"/>
      <c r="JVB25" s="262"/>
      <c r="JVC25" s="262"/>
      <c r="JVD25" s="262"/>
      <c r="JVE25" s="262"/>
      <c r="JVF25" s="262"/>
      <c r="JVG25" s="262"/>
      <c r="JVH25" s="262"/>
      <c r="JVI25" s="262"/>
      <c r="JVJ25" s="262"/>
      <c r="JVK25" s="262"/>
      <c r="JVL25" s="262"/>
      <c r="JVM25" s="262"/>
      <c r="JVN25" s="262"/>
      <c r="JVO25" s="262"/>
      <c r="JVP25" s="262"/>
      <c r="JVQ25" s="262"/>
      <c r="JVR25" s="262"/>
      <c r="JVS25" s="262"/>
      <c r="JVT25" s="262"/>
      <c r="JVU25" s="262"/>
      <c r="JVV25" s="262"/>
      <c r="JVW25" s="262"/>
      <c r="JVX25" s="262"/>
      <c r="JVY25" s="262"/>
      <c r="JVZ25" s="262"/>
      <c r="JWA25" s="262"/>
      <c r="JWB25" s="262"/>
      <c r="JWC25" s="262"/>
      <c r="JWD25" s="262"/>
      <c r="JWE25" s="262"/>
      <c r="JWF25" s="262"/>
      <c r="JWG25" s="262"/>
      <c r="JWH25" s="262"/>
      <c r="JWI25" s="262"/>
      <c r="JWJ25" s="262"/>
      <c r="JWK25" s="262"/>
      <c r="JWL25" s="262"/>
      <c r="JWM25" s="262"/>
      <c r="JWN25" s="262"/>
      <c r="JWO25" s="262"/>
      <c r="JWP25" s="262"/>
      <c r="JWQ25" s="262"/>
      <c r="JWR25" s="262"/>
      <c r="JWS25" s="262"/>
      <c r="JWT25" s="262"/>
      <c r="JWU25" s="262"/>
      <c r="JWV25" s="262"/>
      <c r="JWW25" s="262"/>
      <c r="JWX25" s="262"/>
      <c r="JWY25" s="262"/>
      <c r="JWZ25" s="262"/>
      <c r="JXA25" s="262"/>
      <c r="JXB25" s="262"/>
      <c r="JXC25" s="262"/>
      <c r="JXD25" s="262"/>
      <c r="JXE25" s="262"/>
      <c r="JXF25" s="262"/>
      <c r="JXG25" s="262"/>
      <c r="JXH25" s="262"/>
      <c r="JXI25" s="262"/>
      <c r="JXJ25" s="262"/>
      <c r="JXK25" s="262"/>
      <c r="JXL25" s="262"/>
      <c r="JXM25" s="262"/>
      <c r="JXN25" s="262"/>
      <c r="JXO25" s="262"/>
      <c r="JXP25" s="262"/>
      <c r="JXQ25" s="262"/>
      <c r="JXR25" s="262"/>
      <c r="JXS25" s="262"/>
      <c r="JXT25" s="262"/>
      <c r="JXU25" s="262"/>
      <c r="JXV25" s="262"/>
      <c r="JXW25" s="262"/>
      <c r="JXX25" s="262"/>
      <c r="JXY25" s="262"/>
      <c r="JXZ25" s="262"/>
      <c r="JYA25" s="262"/>
      <c r="JYB25" s="262"/>
      <c r="JYC25" s="262"/>
      <c r="JYD25" s="262"/>
      <c r="JYE25" s="262"/>
      <c r="JYF25" s="262"/>
      <c r="JYG25" s="262"/>
      <c r="JYH25" s="262"/>
      <c r="JYI25" s="262"/>
      <c r="JYJ25" s="262"/>
      <c r="JYK25" s="262"/>
      <c r="JYL25" s="262"/>
      <c r="JYM25" s="262"/>
      <c r="JYN25" s="262"/>
      <c r="JYO25" s="262"/>
      <c r="JYP25" s="262"/>
      <c r="JYQ25" s="262"/>
      <c r="JYR25" s="262"/>
      <c r="JYS25" s="262"/>
      <c r="JYT25" s="262"/>
      <c r="JYU25" s="262"/>
      <c r="JYV25" s="262"/>
      <c r="JYW25" s="262"/>
      <c r="JYX25" s="262"/>
      <c r="JYY25" s="262"/>
      <c r="JYZ25" s="262"/>
      <c r="JZA25" s="262"/>
      <c r="JZB25" s="262"/>
      <c r="JZC25" s="262"/>
      <c r="JZD25" s="262"/>
      <c r="JZE25" s="262"/>
      <c r="JZF25" s="262"/>
      <c r="JZG25" s="262"/>
      <c r="JZH25" s="262"/>
      <c r="JZI25" s="262"/>
      <c r="JZJ25" s="262"/>
      <c r="JZK25" s="262"/>
      <c r="JZL25" s="262"/>
      <c r="JZM25" s="262"/>
      <c r="JZN25" s="262"/>
      <c r="JZO25" s="262"/>
      <c r="JZP25" s="262"/>
      <c r="JZQ25" s="262"/>
      <c r="JZR25" s="262"/>
      <c r="JZS25" s="262"/>
      <c r="JZT25" s="262"/>
      <c r="JZU25" s="262"/>
      <c r="JZV25" s="262"/>
      <c r="JZW25" s="262"/>
      <c r="JZX25" s="262"/>
      <c r="JZY25" s="262"/>
      <c r="JZZ25" s="262"/>
      <c r="KAA25" s="262"/>
      <c r="KAB25" s="262"/>
      <c r="KAC25" s="262"/>
      <c r="KAD25" s="262"/>
      <c r="KAE25" s="262"/>
      <c r="KAF25" s="262"/>
      <c r="KAG25" s="262"/>
      <c r="KAH25" s="262"/>
      <c r="KAI25" s="262"/>
      <c r="KAJ25" s="262"/>
      <c r="KAK25" s="262"/>
      <c r="KAL25" s="262"/>
      <c r="KAM25" s="262"/>
      <c r="KAN25" s="262"/>
      <c r="KAO25" s="262"/>
      <c r="KAP25" s="262"/>
      <c r="KAQ25" s="262"/>
      <c r="KAR25" s="262"/>
      <c r="KAS25" s="262"/>
      <c r="KAT25" s="262"/>
      <c r="KAU25" s="262"/>
      <c r="KAV25" s="262"/>
      <c r="KAW25" s="262"/>
      <c r="KAX25" s="262"/>
      <c r="KAY25" s="262"/>
      <c r="KAZ25" s="262"/>
      <c r="KBA25" s="262"/>
      <c r="KBB25" s="262"/>
      <c r="KBC25" s="262"/>
      <c r="KBD25" s="262"/>
      <c r="KBE25" s="262"/>
      <c r="KBF25" s="262"/>
      <c r="KBG25" s="262"/>
      <c r="KBH25" s="262"/>
      <c r="KBI25" s="262"/>
      <c r="KBJ25" s="262"/>
      <c r="KBK25" s="262"/>
      <c r="KBL25" s="262"/>
      <c r="KBM25" s="262"/>
      <c r="KBN25" s="262"/>
      <c r="KBO25" s="262"/>
      <c r="KBP25" s="262"/>
      <c r="KBQ25" s="262"/>
      <c r="KBR25" s="262"/>
      <c r="KBS25" s="262"/>
      <c r="KBT25" s="262"/>
      <c r="KBU25" s="262"/>
      <c r="KBV25" s="262"/>
      <c r="KBW25" s="262"/>
      <c r="KBX25" s="262"/>
      <c r="KBY25" s="262"/>
      <c r="KBZ25" s="262"/>
      <c r="KCA25" s="262"/>
      <c r="KCB25" s="262"/>
      <c r="KCC25" s="262"/>
      <c r="KCD25" s="262"/>
      <c r="KCE25" s="262"/>
      <c r="KCF25" s="262"/>
      <c r="KCG25" s="262"/>
      <c r="KCH25" s="262"/>
      <c r="KCI25" s="262"/>
      <c r="KCJ25" s="262"/>
      <c r="KCK25" s="262"/>
      <c r="KCL25" s="262"/>
      <c r="KCM25" s="262"/>
      <c r="KCN25" s="262"/>
      <c r="KCO25" s="262"/>
      <c r="KCP25" s="262"/>
      <c r="KCQ25" s="262"/>
      <c r="KCR25" s="262"/>
      <c r="KCS25" s="262"/>
      <c r="KCT25" s="262"/>
      <c r="KCU25" s="262"/>
      <c r="KCV25" s="262"/>
      <c r="KCW25" s="262"/>
      <c r="KCX25" s="262"/>
      <c r="KCY25" s="262"/>
      <c r="KCZ25" s="262"/>
      <c r="KDA25" s="262"/>
      <c r="KDB25" s="262"/>
      <c r="KDC25" s="262"/>
      <c r="KDD25" s="262"/>
      <c r="KDE25" s="262"/>
      <c r="KDF25" s="262"/>
      <c r="KDG25" s="262"/>
      <c r="KDH25" s="262"/>
      <c r="KDI25" s="262"/>
      <c r="KDJ25" s="262"/>
      <c r="KDK25" s="262"/>
      <c r="KDL25" s="262"/>
      <c r="KDM25" s="262"/>
      <c r="KDN25" s="262"/>
      <c r="KDO25" s="262"/>
      <c r="KDP25" s="262"/>
      <c r="KDQ25" s="262"/>
      <c r="KDR25" s="262"/>
      <c r="KDS25" s="262"/>
      <c r="KDT25" s="262"/>
      <c r="KDU25" s="262"/>
      <c r="KDV25" s="262"/>
      <c r="KDW25" s="262"/>
      <c r="KDX25" s="262"/>
      <c r="KDY25" s="262"/>
      <c r="KDZ25" s="262"/>
      <c r="KEA25" s="262"/>
      <c r="KEB25" s="262"/>
      <c r="KEC25" s="262"/>
      <c r="KED25" s="262"/>
      <c r="KEE25" s="262"/>
      <c r="KEF25" s="262"/>
      <c r="KEG25" s="262"/>
      <c r="KEH25" s="262"/>
      <c r="KEI25" s="262"/>
      <c r="KEJ25" s="262"/>
      <c r="KEK25" s="262"/>
      <c r="KEL25" s="262"/>
      <c r="KEM25" s="262"/>
      <c r="KEN25" s="262"/>
      <c r="KEO25" s="262"/>
      <c r="KEP25" s="262"/>
      <c r="KEQ25" s="262"/>
      <c r="KER25" s="262"/>
      <c r="KES25" s="262"/>
      <c r="KET25" s="262"/>
      <c r="KEU25" s="262"/>
      <c r="KEV25" s="262"/>
      <c r="KEW25" s="262"/>
      <c r="KEX25" s="262"/>
      <c r="KEY25" s="262"/>
      <c r="KEZ25" s="262"/>
      <c r="KFA25" s="262"/>
      <c r="KFB25" s="262"/>
      <c r="KFC25" s="262"/>
      <c r="KFD25" s="262"/>
      <c r="KFE25" s="262"/>
      <c r="KFF25" s="262"/>
      <c r="KFG25" s="262"/>
      <c r="KFH25" s="262"/>
      <c r="KFI25" s="262"/>
      <c r="KFJ25" s="262"/>
      <c r="KFK25" s="262"/>
      <c r="KFL25" s="262"/>
      <c r="KFM25" s="262"/>
      <c r="KFN25" s="262"/>
      <c r="KFO25" s="262"/>
      <c r="KFP25" s="262"/>
      <c r="KFQ25" s="262"/>
      <c r="KFR25" s="262"/>
      <c r="KFS25" s="262"/>
      <c r="KFT25" s="262"/>
      <c r="KFU25" s="262"/>
      <c r="KFV25" s="262"/>
      <c r="KFW25" s="262"/>
      <c r="KFX25" s="262"/>
      <c r="KFY25" s="262"/>
      <c r="KFZ25" s="262"/>
      <c r="KGA25" s="262"/>
      <c r="KGB25" s="262"/>
      <c r="KGC25" s="262"/>
      <c r="KGD25" s="262"/>
      <c r="KGE25" s="262"/>
      <c r="KGF25" s="262"/>
      <c r="KGG25" s="262"/>
      <c r="KGH25" s="262"/>
      <c r="KGI25" s="262"/>
      <c r="KGJ25" s="262"/>
      <c r="KGK25" s="262"/>
      <c r="KGL25" s="262"/>
      <c r="KGM25" s="262"/>
      <c r="KGN25" s="262"/>
      <c r="KGO25" s="262"/>
      <c r="KGP25" s="262"/>
      <c r="KGQ25" s="262"/>
      <c r="KGR25" s="262"/>
      <c r="KGS25" s="262"/>
      <c r="KGT25" s="262"/>
      <c r="KGU25" s="262"/>
      <c r="KGV25" s="262"/>
      <c r="KGW25" s="262"/>
      <c r="KGX25" s="262"/>
      <c r="KGY25" s="262"/>
      <c r="KGZ25" s="262"/>
      <c r="KHA25" s="262"/>
      <c r="KHB25" s="262"/>
      <c r="KHC25" s="262"/>
      <c r="KHD25" s="262"/>
      <c r="KHE25" s="262"/>
      <c r="KHF25" s="262"/>
      <c r="KHG25" s="262"/>
      <c r="KHH25" s="262"/>
      <c r="KHI25" s="262"/>
      <c r="KHJ25" s="262"/>
      <c r="KHK25" s="262"/>
      <c r="KHL25" s="262"/>
      <c r="KHM25" s="262"/>
      <c r="KHN25" s="262"/>
      <c r="KHO25" s="262"/>
      <c r="KHP25" s="262"/>
      <c r="KHQ25" s="262"/>
      <c r="KHR25" s="262"/>
      <c r="KHS25" s="262"/>
      <c r="KHT25" s="262"/>
      <c r="KHU25" s="262"/>
      <c r="KHV25" s="262"/>
      <c r="KHW25" s="262"/>
      <c r="KHX25" s="262"/>
      <c r="KHY25" s="262"/>
      <c r="KHZ25" s="262"/>
      <c r="KIA25" s="262"/>
      <c r="KIB25" s="262"/>
      <c r="KIC25" s="262"/>
      <c r="KID25" s="262"/>
      <c r="KIE25" s="262"/>
      <c r="KIF25" s="262"/>
      <c r="KIG25" s="262"/>
      <c r="KIH25" s="262"/>
      <c r="KII25" s="262"/>
      <c r="KIJ25" s="262"/>
      <c r="KIK25" s="262"/>
      <c r="KIL25" s="262"/>
      <c r="KIM25" s="262"/>
      <c r="KIN25" s="262"/>
      <c r="KIO25" s="262"/>
      <c r="KIP25" s="262"/>
      <c r="KIQ25" s="262"/>
      <c r="KIR25" s="262"/>
      <c r="KIS25" s="262"/>
      <c r="KIT25" s="262"/>
      <c r="KIU25" s="262"/>
      <c r="KIV25" s="262"/>
      <c r="KIW25" s="262"/>
      <c r="KIX25" s="262"/>
      <c r="KIY25" s="262"/>
      <c r="KIZ25" s="262"/>
      <c r="KJA25" s="262"/>
      <c r="KJB25" s="262"/>
      <c r="KJC25" s="262"/>
      <c r="KJD25" s="262"/>
      <c r="KJE25" s="262"/>
      <c r="KJF25" s="262"/>
      <c r="KJG25" s="262"/>
      <c r="KJH25" s="262"/>
      <c r="KJI25" s="262"/>
      <c r="KJJ25" s="262"/>
      <c r="KJK25" s="262"/>
      <c r="KJL25" s="262"/>
      <c r="KJM25" s="262"/>
      <c r="KJN25" s="262"/>
      <c r="KJO25" s="262"/>
      <c r="KJP25" s="262"/>
      <c r="KJQ25" s="262"/>
      <c r="KJR25" s="262"/>
      <c r="KJS25" s="262"/>
      <c r="KJT25" s="262"/>
      <c r="KJU25" s="262"/>
      <c r="KJV25" s="262"/>
      <c r="KJW25" s="262"/>
      <c r="KJX25" s="262"/>
      <c r="KJY25" s="262"/>
      <c r="KJZ25" s="262"/>
      <c r="KKA25" s="262"/>
      <c r="KKB25" s="262"/>
      <c r="KKC25" s="262"/>
      <c r="KKD25" s="262"/>
      <c r="KKE25" s="262"/>
      <c r="KKF25" s="262"/>
      <c r="KKG25" s="262"/>
      <c r="KKH25" s="262"/>
      <c r="KKI25" s="262"/>
      <c r="KKJ25" s="262"/>
      <c r="KKK25" s="262"/>
      <c r="KKL25" s="262"/>
      <c r="KKM25" s="262"/>
      <c r="KKN25" s="262"/>
      <c r="KKO25" s="262"/>
      <c r="KKP25" s="262"/>
      <c r="KKQ25" s="262"/>
      <c r="KKR25" s="262"/>
      <c r="KKS25" s="262"/>
      <c r="KKT25" s="262"/>
      <c r="KKU25" s="262"/>
      <c r="KKV25" s="262"/>
      <c r="KKW25" s="262"/>
      <c r="KKX25" s="262"/>
      <c r="KKY25" s="262"/>
      <c r="KKZ25" s="262"/>
      <c r="KLA25" s="262"/>
      <c r="KLB25" s="262"/>
      <c r="KLC25" s="262"/>
      <c r="KLD25" s="262"/>
      <c r="KLE25" s="262"/>
      <c r="KLF25" s="262"/>
      <c r="KLG25" s="262"/>
      <c r="KLH25" s="262"/>
      <c r="KLI25" s="262"/>
      <c r="KLJ25" s="262"/>
      <c r="KLK25" s="262"/>
      <c r="KLL25" s="262"/>
      <c r="KLM25" s="262"/>
      <c r="KLN25" s="262"/>
      <c r="KLO25" s="262"/>
      <c r="KLP25" s="262"/>
      <c r="KLQ25" s="262"/>
      <c r="KLR25" s="262"/>
      <c r="KLS25" s="262"/>
      <c r="KLT25" s="262"/>
      <c r="KLU25" s="262"/>
      <c r="KLV25" s="262"/>
      <c r="KLW25" s="262"/>
      <c r="KLX25" s="262"/>
      <c r="KLY25" s="262"/>
      <c r="KLZ25" s="262"/>
      <c r="KMA25" s="262"/>
      <c r="KMB25" s="262"/>
      <c r="KMC25" s="262"/>
      <c r="KMD25" s="262"/>
      <c r="KME25" s="262"/>
      <c r="KMF25" s="262"/>
      <c r="KMG25" s="262"/>
      <c r="KMH25" s="262"/>
      <c r="KMI25" s="262"/>
      <c r="KMJ25" s="262"/>
      <c r="KMK25" s="262"/>
      <c r="KML25" s="262"/>
      <c r="KMM25" s="262"/>
      <c r="KMN25" s="262"/>
      <c r="KMO25" s="262"/>
      <c r="KMP25" s="262"/>
      <c r="KMQ25" s="262"/>
      <c r="KMR25" s="262"/>
      <c r="KMS25" s="262"/>
      <c r="KMT25" s="262"/>
      <c r="KMU25" s="262"/>
      <c r="KMV25" s="262"/>
      <c r="KMW25" s="262"/>
      <c r="KMX25" s="262"/>
      <c r="KMY25" s="262"/>
      <c r="KMZ25" s="262"/>
      <c r="KNA25" s="262"/>
      <c r="KNB25" s="262"/>
      <c r="KNC25" s="262"/>
      <c r="KND25" s="262"/>
      <c r="KNE25" s="262"/>
      <c r="KNF25" s="262"/>
      <c r="KNG25" s="262"/>
      <c r="KNH25" s="262"/>
      <c r="KNI25" s="262"/>
      <c r="KNJ25" s="262"/>
      <c r="KNK25" s="262"/>
      <c r="KNL25" s="262"/>
      <c r="KNM25" s="262"/>
      <c r="KNN25" s="262"/>
      <c r="KNO25" s="262"/>
      <c r="KNP25" s="262"/>
      <c r="KNQ25" s="262"/>
      <c r="KNR25" s="262"/>
      <c r="KNS25" s="262"/>
      <c r="KNT25" s="262"/>
      <c r="KNU25" s="262"/>
      <c r="KNV25" s="262"/>
      <c r="KNW25" s="262"/>
      <c r="KNX25" s="262"/>
      <c r="KNY25" s="262"/>
      <c r="KNZ25" s="262"/>
      <c r="KOA25" s="262"/>
      <c r="KOB25" s="262"/>
      <c r="KOC25" s="262"/>
      <c r="KOD25" s="262"/>
      <c r="KOE25" s="262"/>
      <c r="KOF25" s="262"/>
      <c r="KOG25" s="262"/>
      <c r="KOH25" s="262"/>
      <c r="KOI25" s="262"/>
      <c r="KOJ25" s="262"/>
      <c r="KOK25" s="262"/>
      <c r="KOL25" s="262"/>
      <c r="KOM25" s="262"/>
      <c r="KON25" s="262"/>
      <c r="KOO25" s="262"/>
      <c r="KOP25" s="262"/>
      <c r="KOQ25" s="262"/>
      <c r="KOR25" s="262"/>
      <c r="KOS25" s="262"/>
      <c r="KOT25" s="262"/>
      <c r="KOU25" s="262"/>
      <c r="KOV25" s="262"/>
      <c r="KOW25" s="262"/>
      <c r="KOX25" s="262"/>
      <c r="KOY25" s="262"/>
      <c r="KOZ25" s="262"/>
      <c r="KPA25" s="262"/>
      <c r="KPB25" s="262"/>
      <c r="KPC25" s="262"/>
      <c r="KPD25" s="262"/>
      <c r="KPE25" s="262"/>
      <c r="KPF25" s="262"/>
      <c r="KPG25" s="262"/>
      <c r="KPH25" s="262"/>
      <c r="KPI25" s="262"/>
      <c r="KPJ25" s="262"/>
      <c r="KPK25" s="262"/>
      <c r="KPL25" s="262"/>
      <c r="KPM25" s="262"/>
      <c r="KPN25" s="262"/>
      <c r="KPO25" s="262"/>
      <c r="KPP25" s="262"/>
      <c r="KPQ25" s="262"/>
      <c r="KPR25" s="262"/>
      <c r="KPS25" s="262"/>
      <c r="KPT25" s="262"/>
      <c r="KPU25" s="262"/>
      <c r="KPV25" s="262"/>
      <c r="KPW25" s="262"/>
      <c r="KPX25" s="262"/>
      <c r="KPY25" s="262"/>
      <c r="KPZ25" s="262"/>
      <c r="KQA25" s="262"/>
      <c r="KQB25" s="262"/>
      <c r="KQC25" s="262"/>
      <c r="KQD25" s="262"/>
      <c r="KQE25" s="262"/>
      <c r="KQF25" s="262"/>
      <c r="KQG25" s="262"/>
      <c r="KQH25" s="262"/>
      <c r="KQI25" s="262"/>
      <c r="KQJ25" s="262"/>
      <c r="KQK25" s="262"/>
      <c r="KQL25" s="262"/>
      <c r="KQM25" s="262"/>
      <c r="KQN25" s="262"/>
      <c r="KQO25" s="262"/>
      <c r="KQP25" s="262"/>
      <c r="KQQ25" s="262"/>
      <c r="KQR25" s="262"/>
      <c r="KQS25" s="262"/>
      <c r="KQT25" s="262"/>
      <c r="KQU25" s="262"/>
      <c r="KQV25" s="262"/>
      <c r="KQW25" s="262"/>
      <c r="KQX25" s="262"/>
      <c r="KQY25" s="262"/>
      <c r="KQZ25" s="262"/>
      <c r="KRA25" s="262"/>
      <c r="KRB25" s="262"/>
      <c r="KRC25" s="262"/>
      <c r="KRD25" s="262"/>
      <c r="KRE25" s="262"/>
      <c r="KRF25" s="262"/>
      <c r="KRG25" s="262"/>
      <c r="KRH25" s="262"/>
      <c r="KRI25" s="262"/>
      <c r="KRJ25" s="262"/>
      <c r="KRK25" s="262"/>
      <c r="KRL25" s="262"/>
      <c r="KRM25" s="262"/>
      <c r="KRN25" s="262"/>
      <c r="KRO25" s="262"/>
      <c r="KRP25" s="262"/>
      <c r="KRQ25" s="262"/>
      <c r="KRR25" s="262"/>
      <c r="KRS25" s="262"/>
      <c r="KRT25" s="262"/>
      <c r="KRU25" s="262"/>
      <c r="KRV25" s="262"/>
      <c r="KRW25" s="262"/>
      <c r="KRX25" s="262"/>
      <c r="KRY25" s="262"/>
      <c r="KRZ25" s="262"/>
      <c r="KSA25" s="262"/>
      <c r="KSB25" s="262"/>
      <c r="KSC25" s="262"/>
      <c r="KSD25" s="262"/>
      <c r="KSE25" s="262"/>
      <c r="KSF25" s="262"/>
      <c r="KSG25" s="262"/>
      <c r="KSH25" s="262"/>
      <c r="KSI25" s="262"/>
      <c r="KSJ25" s="262"/>
      <c r="KSK25" s="262"/>
      <c r="KSL25" s="262"/>
      <c r="KSM25" s="262"/>
      <c r="KSN25" s="262"/>
      <c r="KSO25" s="262"/>
      <c r="KSP25" s="262"/>
      <c r="KSQ25" s="262"/>
      <c r="KSR25" s="262"/>
      <c r="KSS25" s="262"/>
      <c r="KST25" s="262"/>
      <c r="KSU25" s="262"/>
      <c r="KSV25" s="262"/>
      <c r="KSW25" s="262"/>
      <c r="KSX25" s="262"/>
      <c r="KSY25" s="262"/>
      <c r="KSZ25" s="262"/>
      <c r="KTA25" s="262"/>
      <c r="KTB25" s="262"/>
      <c r="KTC25" s="262"/>
      <c r="KTD25" s="262"/>
      <c r="KTE25" s="262"/>
      <c r="KTF25" s="262"/>
      <c r="KTG25" s="262"/>
      <c r="KTH25" s="262"/>
      <c r="KTI25" s="262"/>
      <c r="KTJ25" s="262"/>
      <c r="KTK25" s="262"/>
      <c r="KTL25" s="262"/>
      <c r="KTM25" s="262"/>
      <c r="KTN25" s="262"/>
      <c r="KTO25" s="262"/>
      <c r="KTP25" s="262"/>
      <c r="KTQ25" s="262"/>
      <c r="KTR25" s="262"/>
      <c r="KTS25" s="262"/>
      <c r="KTT25" s="262"/>
      <c r="KTU25" s="262"/>
      <c r="KTV25" s="262"/>
      <c r="KTW25" s="262"/>
      <c r="KTX25" s="262"/>
      <c r="KTY25" s="262"/>
      <c r="KTZ25" s="262"/>
      <c r="KUA25" s="262"/>
      <c r="KUB25" s="262"/>
      <c r="KUC25" s="262"/>
      <c r="KUD25" s="262"/>
      <c r="KUE25" s="262"/>
      <c r="KUF25" s="262"/>
      <c r="KUG25" s="262"/>
      <c r="KUH25" s="262"/>
      <c r="KUI25" s="262"/>
      <c r="KUJ25" s="262"/>
      <c r="KUK25" s="262"/>
      <c r="KUL25" s="262"/>
      <c r="KUM25" s="262"/>
      <c r="KUN25" s="262"/>
      <c r="KUO25" s="262"/>
      <c r="KUP25" s="262"/>
      <c r="KUQ25" s="262"/>
      <c r="KUR25" s="262"/>
      <c r="KUS25" s="262"/>
      <c r="KUT25" s="262"/>
      <c r="KUU25" s="262"/>
      <c r="KUV25" s="262"/>
      <c r="KUW25" s="262"/>
      <c r="KUX25" s="262"/>
      <c r="KUY25" s="262"/>
      <c r="KUZ25" s="262"/>
      <c r="KVA25" s="262"/>
      <c r="KVB25" s="262"/>
      <c r="KVC25" s="262"/>
      <c r="KVD25" s="262"/>
      <c r="KVE25" s="262"/>
      <c r="KVF25" s="262"/>
      <c r="KVG25" s="262"/>
      <c r="KVH25" s="262"/>
      <c r="KVI25" s="262"/>
      <c r="KVJ25" s="262"/>
      <c r="KVK25" s="262"/>
      <c r="KVL25" s="262"/>
      <c r="KVM25" s="262"/>
      <c r="KVN25" s="262"/>
      <c r="KVO25" s="262"/>
      <c r="KVP25" s="262"/>
      <c r="KVQ25" s="262"/>
      <c r="KVR25" s="262"/>
      <c r="KVS25" s="262"/>
      <c r="KVT25" s="262"/>
      <c r="KVU25" s="262"/>
      <c r="KVV25" s="262"/>
      <c r="KVW25" s="262"/>
      <c r="KVX25" s="262"/>
      <c r="KVY25" s="262"/>
      <c r="KVZ25" s="262"/>
      <c r="KWA25" s="262"/>
      <c r="KWB25" s="262"/>
      <c r="KWC25" s="262"/>
      <c r="KWD25" s="262"/>
      <c r="KWE25" s="262"/>
      <c r="KWF25" s="262"/>
      <c r="KWG25" s="262"/>
      <c r="KWH25" s="262"/>
      <c r="KWI25" s="262"/>
      <c r="KWJ25" s="262"/>
      <c r="KWK25" s="262"/>
      <c r="KWL25" s="262"/>
      <c r="KWM25" s="262"/>
      <c r="KWN25" s="262"/>
      <c r="KWO25" s="262"/>
      <c r="KWP25" s="262"/>
      <c r="KWQ25" s="262"/>
      <c r="KWR25" s="262"/>
      <c r="KWS25" s="262"/>
      <c r="KWT25" s="262"/>
      <c r="KWU25" s="262"/>
      <c r="KWV25" s="262"/>
      <c r="KWW25" s="262"/>
      <c r="KWX25" s="262"/>
      <c r="KWY25" s="262"/>
      <c r="KWZ25" s="262"/>
      <c r="KXA25" s="262"/>
      <c r="KXB25" s="262"/>
      <c r="KXC25" s="262"/>
      <c r="KXD25" s="262"/>
      <c r="KXE25" s="262"/>
      <c r="KXF25" s="262"/>
      <c r="KXG25" s="262"/>
      <c r="KXH25" s="262"/>
      <c r="KXI25" s="262"/>
      <c r="KXJ25" s="262"/>
      <c r="KXK25" s="262"/>
      <c r="KXL25" s="262"/>
      <c r="KXM25" s="262"/>
      <c r="KXN25" s="262"/>
      <c r="KXO25" s="262"/>
      <c r="KXP25" s="262"/>
      <c r="KXQ25" s="262"/>
      <c r="KXR25" s="262"/>
      <c r="KXS25" s="262"/>
      <c r="KXT25" s="262"/>
      <c r="KXU25" s="262"/>
      <c r="KXV25" s="262"/>
      <c r="KXW25" s="262"/>
      <c r="KXX25" s="262"/>
      <c r="KXY25" s="262"/>
      <c r="KXZ25" s="262"/>
      <c r="KYA25" s="262"/>
      <c r="KYB25" s="262"/>
      <c r="KYC25" s="262"/>
      <c r="KYD25" s="262"/>
      <c r="KYE25" s="262"/>
      <c r="KYF25" s="262"/>
      <c r="KYG25" s="262"/>
      <c r="KYH25" s="262"/>
      <c r="KYI25" s="262"/>
      <c r="KYJ25" s="262"/>
      <c r="KYK25" s="262"/>
      <c r="KYL25" s="262"/>
      <c r="KYM25" s="262"/>
      <c r="KYN25" s="262"/>
      <c r="KYO25" s="262"/>
      <c r="KYP25" s="262"/>
      <c r="KYQ25" s="262"/>
      <c r="KYR25" s="262"/>
      <c r="KYS25" s="262"/>
      <c r="KYT25" s="262"/>
      <c r="KYU25" s="262"/>
      <c r="KYV25" s="262"/>
      <c r="KYW25" s="262"/>
      <c r="KYX25" s="262"/>
      <c r="KYY25" s="262"/>
      <c r="KYZ25" s="262"/>
      <c r="KZA25" s="262"/>
      <c r="KZB25" s="262"/>
      <c r="KZC25" s="262"/>
      <c r="KZD25" s="262"/>
      <c r="KZE25" s="262"/>
      <c r="KZF25" s="262"/>
      <c r="KZG25" s="262"/>
      <c r="KZH25" s="262"/>
      <c r="KZI25" s="262"/>
      <c r="KZJ25" s="262"/>
      <c r="KZK25" s="262"/>
      <c r="KZL25" s="262"/>
      <c r="KZM25" s="262"/>
      <c r="KZN25" s="262"/>
      <c r="KZO25" s="262"/>
      <c r="KZP25" s="262"/>
      <c r="KZQ25" s="262"/>
      <c r="KZR25" s="262"/>
      <c r="KZS25" s="262"/>
      <c r="KZT25" s="262"/>
      <c r="KZU25" s="262"/>
      <c r="KZV25" s="262"/>
      <c r="KZW25" s="262"/>
      <c r="KZX25" s="262"/>
      <c r="KZY25" s="262"/>
      <c r="KZZ25" s="262"/>
      <c r="LAA25" s="262"/>
      <c r="LAB25" s="262"/>
      <c r="LAC25" s="262"/>
      <c r="LAD25" s="262"/>
      <c r="LAE25" s="262"/>
      <c r="LAF25" s="262"/>
      <c r="LAG25" s="262"/>
      <c r="LAH25" s="262"/>
      <c r="LAI25" s="262"/>
      <c r="LAJ25" s="262"/>
      <c r="LAK25" s="262"/>
      <c r="LAL25" s="262"/>
      <c r="LAM25" s="262"/>
      <c r="LAN25" s="262"/>
      <c r="LAO25" s="262"/>
      <c r="LAP25" s="262"/>
      <c r="LAQ25" s="262"/>
      <c r="LAR25" s="262"/>
      <c r="LAS25" s="262"/>
      <c r="LAT25" s="262"/>
      <c r="LAU25" s="262"/>
      <c r="LAV25" s="262"/>
      <c r="LAW25" s="262"/>
      <c r="LAX25" s="262"/>
      <c r="LAY25" s="262"/>
      <c r="LAZ25" s="262"/>
      <c r="LBA25" s="262"/>
      <c r="LBB25" s="262"/>
      <c r="LBC25" s="262"/>
      <c r="LBD25" s="262"/>
      <c r="LBE25" s="262"/>
      <c r="LBF25" s="262"/>
      <c r="LBG25" s="262"/>
      <c r="LBH25" s="262"/>
      <c r="LBI25" s="262"/>
      <c r="LBJ25" s="262"/>
      <c r="LBK25" s="262"/>
      <c r="LBL25" s="262"/>
      <c r="LBM25" s="262"/>
      <c r="LBN25" s="262"/>
      <c r="LBO25" s="262"/>
      <c r="LBP25" s="262"/>
      <c r="LBQ25" s="262"/>
      <c r="LBR25" s="262"/>
      <c r="LBS25" s="262"/>
      <c r="LBT25" s="262"/>
      <c r="LBU25" s="262"/>
      <c r="LBV25" s="262"/>
      <c r="LBW25" s="262"/>
      <c r="LBX25" s="262"/>
      <c r="LBY25" s="262"/>
      <c r="LBZ25" s="262"/>
      <c r="LCA25" s="262"/>
      <c r="LCB25" s="262"/>
      <c r="LCC25" s="262"/>
      <c r="LCD25" s="262"/>
      <c r="LCE25" s="262"/>
      <c r="LCF25" s="262"/>
      <c r="LCG25" s="262"/>
      <c r="LCH25" s="262"/>
      <c r="LCI25" s="262"/>
      <c r="LCJ25" s="262"/>
      <c r="LCK25" s="262"/>
      <c r="LCL25" s="262"/>
      <c r="LCM25" s="262"/>
      <c r="LCN25" s="262"/>
      <c r="LCO25" s="262"/>
      <c r="LCP25" s="262"/>
      <c r="LCQ25" s="262"/>
      <c r="LCR25" s="262"/>
      <c r="LCS25" s="262"/>
      <c r="LCT25" s="262"/>
      <c r="LCU25" s="262"/>
      <c r="LCV25" s="262"/>
      <c r="LCW25" s="262"/>
      <c r="LCX25" s="262"/>
      <c r="LCY25" s="262"/>
      <c r="LCZ25" s="262"/>
      <c r="LDA25" s="262"/>
      <c r="LDB25" s="262"/>
      <c r="LDC25" s="262"/>
      <c r="LDD25" s="262"/>
      <c r="LDE25" s="262"/>
      <c r="LDF25" s="262"/>
      <c r="LDG25" s="262"/>
      <c r="LDH25" s="262"/>
      <c r="LDI25" s="262"/>
      <c r="LDJ25" s="262"/>
      <c r="LDK25" s="262"/>
      <c r="LDL25" s="262"/>
      <c r="LDM25" s="262"/>
      <c r="LDN25" s="262"/>
      <c r="LDO25" s="262"/>
      <c r="LDP25" s="262"/>
      <c r="LDQ25" s="262"/>
      <c r="LDR25" s="262"/>
      <c r="LDS25" s="262"/>
      <c r="LDT25" s="262"/>
      <c r="LDU25" s="262"/>
      <c r="LDV25" s="262"/>
      <c r="LDW25" s="262"/>
      <c r="LDX25" s="262"/>
      <c r="LDY25" s="262"/>
      <c r="LDZ25" s="262"/>
      <c r="LEA25" s="262"/>
      <c r="LEB25" s="262"/>
      <c r="LEC25" s="262"/>
      <c r="LED25" s="262"/>
      <c r="LEE25" s="262"/>
      <c r="LEF25" s="262"/>
      <c r="LEG25" s="262"/>
      <c r="LEH25" s="262"/>
      <c r="LEI25" s="262"/>
      <c r="LEJ25" s="262"/>
      <c r="LEK25" s="262"/>
      <c r="LEL25" s="262"/>
      <c r="LEM25" s="262"/>
      <c r="LEN25" s="262"/>
      <c r="LEO25" s="262"/>
      <c r="LEP25" s="262"/>
      <c r="LEQ25" s="262"/>
      <c r="LER25" s="262"/>
      <c r="LES25" s="262"/>
      <c r="LET25" s="262"/>
      <c r="LEU25" s="262"/>
      <c r="LEV25" s="262"/>
      <c r="LEW25" s="262"/>
      <c r="LEX25" s="262"/>
      <c r="LEY25" s="262"/>
      <c r="LEZ25" s="262"/>
      <c r="LFA25" s="262"/>
      <c r="LFB25" s="262"/>
      <c r="LFC25" s="262"/>
      <c r="LFD25" s="262"/>
      <c r="LFE25" s="262"/>
      <c r="LFF25" s="262"/>
      <c r="LFG25" s="262"/>
      <c r="LFH25" s="262"/>
      <c r="LFI25" s="262"/>
      <c r="LFJ25" s="262"/>
      <c r="LFK25" s="262"/>
      <c r="LFL25" s="262"/>
      <c r="LFM25" s="262"/>
      <c r="LFN25" s="262"/>
      <c r="LFO25" s="262"/>
      <c r="LFP25" s="262"/>
      <c r="LFQ25" s="262"/>
      <c r="LFR25" s="262"/>
      <c r="LFS25" s="262"/>
      <c r="LFT25" s="262"/>
      <c r="LFU25" s="262"/>
      <c r="LFV25" s="262"/>
      <c r="LFW25" s="262"/>
      <c r="LFX25" s="262"/>
      <c r="LFY25" s="262"/>
      <c r="LFZ25" s="262"/>
      <c r="LGA25" s="262"/>
      <c r="LGB25" s="262"/>
      <c r="LGC25" s="262"/>
      <c r="LGD25" s="262"/>
      <c r="LGE25" s="262"/>
      <c r="LGF25" s="262"/>
      <c r="LGG25" s="262"/>
      <c r="LGH25" s="262"/>
      <c r="LGI25" s="262"/>
      <c r="LGJ25" s="262"/>
      <c r="LGK25" s="262"/>
      <c r="LGL25" s="262"/>
      <c r="LGM25" s="262"/>
      <c r="LGN25" s="262"/>
      <c r="LGO25" s="262"/>
      <c r="LGP25" s="262"/>
      <c r="LGQ25" s="262"/>
      <c r="LGR25" s="262"/>
      <c r="LGS25" s="262"/>
      <c r="LGT25" s="262"/>
      <c r="LGU25" s="262"/>
      <c r="LGV25" s="262"/>
      <c r="LGW25" s="262"/>
      <c r="LGX25" s="262"/>
      <c r="LGY25" s="262"/>
      <c r="LGZ25" s="262"/>
      <c r="LHA25" s="262"/>
      <c r="LHB25" s="262"/>
      <c r="LHC25" s="262"/>
      <c r="LHD25" s="262"/>
      <c r="LHE25" s="262"/>
      <c r="LHF25" s="262"/>
      <c r="LHG25" s="262"/>
      <c r="LHH25" s="262"/>
      <c r="LHI25" s="262"/>
      <c r="LHJ25" s="262"/>
      <c r="LHK25" s="262"/>
      <c r="LHL25" s="262"/>
      <c r="LHM25" s="262"/>
      <c r="LHN25" s="262"/>
      <c r="LHO25" s="262"/>
      <c r="LHP25" s="262"/>
      <c r="LHQ25" s="262"/>
      <c r="LHR25" s="262"/>
      <c r="LHS25" s="262"/>
      <c r="LHT25" s="262"/>
      <c r="LHU25" s="262"/>
      <c r="LHV25" s="262"/>
      <c r="LHW25" s="262"/>
      <c r="LHX25" s="262"/>
      <c r="LHY25" s="262"/>
      <c r="LHZ25" s="262"/>
      <c r="LIA25" s="262"/>
      <c r="LIB25" s="262"/>
      <c r="LIC25" s="262"/>
      <c r="LID25" s="262"/>
      <c r="LIE25" s="262"/>
      <c r="LIF25" s="262"/>
      <c r="LIG25" s="262"/>
      <c r="LIH25" s="262"/>
      <c r="LII25" s="262"/>
      <c r="LIJ25" s="262"/>
      <c r="LIK25" s="262"/>
      <c r="LIL25" s="262"/>
      <c r="LIM25" s="262"/>
      <c r="LIN25" s="262"/>
      <c r="LIO25" s="262"/>
      <c r="LIP25" s="262"/>
      <c r="LIQ25" s="262"/>
      <c r="LIR25" s="262"/>
      <c r="LIS25" s="262"/>
      <c r="LIT25" s="262"/>
      <c r="LIU25" s="262"/>
      <c r="LIV25" s="262"/>
      <c r="LIW25" s="262"/>
      <c r="LIX25" s="262"/>
      <c r="LIY25" s="262"/>
      <c r="LIZ25" s="262"/>
      <c r="LJA25" s="262"/>
      <c r="LJB25" s="262"/>
      <c r="LJC25" s="262"/>
      <c r="LJD25" s="262"/>
      <c r="LJE25" s="262"/>
      <c r="LJF25" s="262"/>
      <c r="LJG25" s="262"/>
      <c r="LJH25" s="262"/>
      <c r="LJI25" s="262"/>
      <c r="LJJ25" s="262"/>
      <c r="LJK25" s="262"/>
      <c r="LJL25" s="262"/>
      <c r="LJM25" s="262"/>
      <c r="LJN25" s="262"/>
      <c r="LJO25" s="262"/>
      <c r="LJP25" s="262"/>
      <c r="LJQ25" s="262"/>
      <c r="LJR25" s="262"/>
      <c r="LJS25" s="262"/>
      <c r="LJT25" s="262"/>
      <c r="LJU25" s="262"/>
      <c r="LJV25" s="262"/>
      <c r="LJW25" s="262"/>
      <c r="LJX25" s="262"/>
      <c r="LJY25" s="262"/>
      <c r="LJZ25" s="262"/>
      <c r="LKA25" s="262"/>
      <c r="LKB25" s="262"/>
      <c r="LKC25" s="262"/>
      <c r="LKD25" s="262"/>
      <c r="LKE25" s="262"/>
      <c r="LKF25" s="262"/>
      <c r="LKG25" s="262"/>
      <c r="LKH25" s="262"/>
      <c r="LKI25" s="262"/>
      <c r="LKJ25" s="262"/>
      <c r="LKK25" s="262"/>
      <c r="LKL25" s="262"/>
      <c r="LKM25" s="262"/>
      <c r="LKN25" s="262"/>
      <c r="LKO25" s="262"/>
      <c r="LKP25" s="262"/>
      <c r="LKQ25" s="262"/>
      <c r="LKR25" s="262"/>
      <c r="LKS25" s="262"/>
      <c r="LKT25" s="262"/>
      <c r="LKU25" s="262"/>
      <c r="LKV25" s="262"/>
      <c r="LKW25" s="262"/>
      <c r="LKX25" s="262"/>
      <c r="LKY25" s="262"/>
      <c r="LKZ25" s="262"/>
      <c r="LLA25" s="262"/>
      <c r="LLB25" s="262"/>
      <c r="LLC25" s="262"/>
      <c r="LLD25" s="262"/>
      <c r="LLE25" s="262"/>
      <c r="LLF25" s="262"/>
      <c r="LLG25" s="262"/>
      <c r="LLH25" s="262"/>
      <c r="LLI25" s="262"/>
      <c r="LLJ25" s="262"/>
      <c r="LLK25" s="262"/>
      <c r="LLL25" s="262"/>
      <c r="LLM25" s="262"/>
      <c r="LLN25" s="262"/>
      <c r="LLO25" s="262"/>
      <c r="LLP25" s="262"/>
      <c r="LLQ25" s="262"/>
      <c r="LLR25" s="262"/>
      <c r="LLS25" s="262"/>
      <c r="LLT25" s="262"/>
      <c r="LLU25" s="262"/>
      <c r="LLV25" s="262"/>
      <c r="LLW25" s="262"/>
      <c r="LLX25" s="262"/>
      <c r="LLY25" s="262"/>
      <c r="LLZ25" s="262"/>
      <c r="LMA25" s="262"/>
      <c r="LMB25" s="262"/>
      <c r="LMC25" s="262"/>
      <c r="LMD25" s="262"/>
      <c r="LME25" s="262"/>
      <c r="LMF25" s="262"/>
      <c r="LMG25" s="262"/>
      <c r="LMH25" s="262"/>
      <c r="LMI25" s="262"/>
      <c r="LMJ25" s="262"/>
      <c r="LMK25" s="262"/>
      <c r="LML25" s="262"/>
      <c r="LMM25" s="262"/>
      <c r="LMN25" s="262"/>
      <c r="LMO25" s="262"/>
      <c r="LMP25" s="262"/>
      <c r="LMQ25" s="262"/>
      <c r="LMR25" s="262"/>
      <c r="LMS25" s="262"/>
      <c r="LMT25" s="262"/>
      <c r="LMU25" s="262"/>
      <c r="LMV25" s="262"/>
      <c r="LMW25" s="262"/>
      <c r="LMX25" s="262"/>
      <c r="LMY25" s="262"/>
      <c r="LMZ25" s="262"/>
      <c r="LNA25" s="262"/>
      <c r="LNB25" s="262"/>
      <c r="LNC25" s="262"/>
      <c r="LND25" s="262"/>
      <c r="LNE25" s="262"/>
      <c r="LNF25" s="262"/>
      <c r="LNG25" s="262"/>
      <c r="LNH25" s="262"/>
      <c r="LNI25" s="262"/>
      <c r="LNJ25" s="262"/>
      <c r="LNK25" s="262"/>
      <c r="LNL25" s="262"/>
      <c r="LNM25" s="262"/>
      <c r="LNN25" s="262"/>
      <c r="LNO25" s="262"/>
      <c r="LNP25" s="262"/>
      <c r="LNQ25" s="262"/>
      <c r="LNR25" s="262"/>
      <c r="LNS25" s="262"/>
      <c r="LNT25" s="262"/>
      <c r="LNU25" s="262"/>
      <c r="LNV25" s="262"/>
      <c r="LNW25" s="262"/>
      <c r="LNX25" s="262"/>
      <c r="LNY25" s="262"/>
      <c r="LNZ25" s="262"/>
      <c r="LOA25" s="262"/>
      <c r="LOB25" s="262"/>
      <c r="LOC25" s="262"/>
      <c r="LOD25" s="262"/>
      <c r="LOE25" s="262"/>
      <c r="LOF25" s="262"/>
      <c r="LOG25" s="262"/>
      <c r="LOH25" s="262"/>
      <c r="LOI25" s="262"/>
      <c r="LOJ25" s="262"/>
      <c r="LOK25" s="262"/>
      <c r="LOL25" s="262"/>
      <c r="LOM25" s="262"/>
      <c r="LON25" s="262"/>
      <c r="LOO25" s="262"/>
      <c r="LOP25" s="262"/>
      <c r="LOQ25" s="262"/>
      <c r="LOR25" s="262"/>
      <c r="LOS25" s="262"/>
      <c r="LOT25" s="262"/>
      <c r="LOU25" s="262"/>
      <c r="LOV25" s="262"/>
      <c r="LOW25" s="262"/>
      <c r="LOX25" s="262"/>
      <c r="LOY25" s="262"/>
      <c r="LOZ25" s="262"/>
      <c r="LPA25" s="262"/>
      <c r="LPB25" s="262"/>
      <c r="LPC25" s="262"/>
      <c r="LPD25" s="262"/>
      <c r="LPE25" s="262"/>
      <c r="LPF25" s="262"/>
      <c r="LPG25" s="262"/>
      <c r="LPH25" s="262"/>
      <c r="LPI25" s="262"/>
      <c r="LPJ25" s="262"/>
      <c r="LPK25" s="262"/>
      <c r="LPL25" s="262"/>
      <c r="LPM25" s="262"/>
      <c r="LPN25" s="262"/>
      <c r="LPO25" s="262"/>
      <c r="LPP25" s="262"/>
      <c r="LPQ25" s="262"/>
      <c r="LPR25" s="262"/>
      <c r="LPS25" s="262"/>
      <c r="LPT25" s="262"/>
      <c r="LPU25" s="262"/>
      <c r="LPV25" s="262"/>
      <c r="LPW25" s="262"/>
      <c r="LPX25" s="262"/>
      <c r="LPY25" s="262"/>
      <c r="LPZ25" s="262"/>
      <c r="LQA25" s="262"/>
      <c r="LQB25" s="262"/>
      <c r="LQC25" s="262"/>
      <c r="LQD25" s="262"/>
      <c r="LQE25" s="262"/>
      <c r="LQF25" s="262"/>
      <c r="LQG25" s="262"/>
      <c r="LQH25" s="262"/>
      <c r="LQI25" s="262"/>
      <c r="LQJ25" s="262"/>
      <c r="LQK25" s="262"/>
      <c r="LQL25" s="262"/>
      <c r="LQM25" s="262"/>
      <c r="LQN25" s="262"/>
      <c r="LQO25" s="262"/>
      <c r="LQP25" s="262"/>
      <c r="LQQ25" s="262"/>
      <c r="LQR25" s="262"/>
      <c r="LQS25" s="262"/>
      <c r="LQT25" s="262"/>
      <c r="LQU25" s="262"/>
      <c r="LQV25" s="262"/>
      <c r="LQW25" s="262"/>
      <c r="LQX25" s="262"/>
      <c r="LQY25" s="262"/>
      <c r="LQZ25" s="262"/>
      <c r="LRA25" s="262"/>
      <c r="LRB25" s="262"/>
      <c r="LRC25" s="262"/>
      <c r="LRD25" s="262"/>
      <c r="LRE25" s="262"/>
      <c r="LRF25" s="262"/>
      <c r="LRG25" s="262"/>
      <c r="LRH25" s="262"/>
      <c r="LRI25" s="262"/>
      <c r="LRJ25" s="262"/>
      <c r="LRK25" s="262"/>
      <c r="LRL25" s="262"/>
      <c r="LRM25" s="262"/>
      <c r="LRN25" s="262"/>
      <c r="LRO25" s="262"/>
      <c r="LRP25" s="262"/>
      <c r="LRQ25" s="262"/>
      <c r="LRR25" s="262"/>
      <c r="LRS25" s="262"/>
      <c r="LRT25" s="262"/>
      <c r="LRU25" s="262"/>
      <c r="LRV25" s="262"/>
      <c r="LRW25" s="262"/>
      <c r="LRX25" s="262"/>
      <c r="LRY25" s="262"/>
      <c r="LRZ25" s="262"/>
      <c r="LSA25" s="262"/>
      <c r="LSB25" s="262"/>
      <c r="LSC25" s="262"/>
      <c r="LSD25" s="262"/>
      <c r="LSE25" s="262"/>
      <c r="LSF25" s="262"/>
      <c r="LSG25" s="262"/>
      <c r="LSH25" s="262"/>
      <c r="LSI25" s="262"/>
      <c r="LSJ25" s="262"/>
      <c r="LSK25" s="262"/>
      <c r="LSL25" s="262"/>
      <c r="LSM25" s="262"/>
      <c r="LSN25" s="262"/>
      <c r="LSO25" s="262"/>
      <c r="LSP25" s="262"/>
      <c r="LSQ25" s="262"/>
      <c r="LSR25" s="262"/>
      <c r="LSS25" s="262"/>
      <c r="LST25" s="262"/>
      <c r="LSU25" s="262"/>
      <c r="LSV25" s="262"/>
      <c r="LSW25" s="262"/>
      <c r="LSX25" s="262"/>
      <c r="LSY25" s="262"/>
      <c r="LSZ25" s="262"/>
      <c r="LTA25" s="262"/>
      <c r="LTB25" s="262"/>
      <c r="LTC25" s="262"/>
      <c r="LTD25" s="262"/>
      <c r="LTE25" s="262"/>
      <c r="LTF25" s="262"/>
      <c r="LTG25" s="262"/>
      <c r="LTH25" s="262"/>
      <c r="LTI25" s="262"/>
      <c r="LTJ25" s="262"/>
      <c r="LTK25" s="262"/>
      <c r="LTL25" s="262"/>
      <c r="LTM25" s="262"/>
      <c r="LTN25" s="262"/>
      <c r="LTO25" s="262"/>
      <c r="LTP25" s="262"/>
      <c r="LTQ25" s="262"/>
      <c r="LTR25" s="262"/>
      <c r="LTS25" s="262"/>
      <c r="LTT25" s="262"/>
      <c r="LTU25" s="262"/>
      <c r="LTV25" s="262"/>
      <c r="LTW25" s="262"/>
      <c r="LTX25" s="262"/>
      <c r="LTY25" s="262"/>
      <c r="LTZ25" s="262"/>
      <c r="LUA25" s="262"/>
      <c r="LUB25" s="262"/>
      <c r="LUC25" s="262"/>
      <c r="LUD25" s="262"/>
      <c r="LUE25" s="262"/>
      <c r="LUF25" s="262"/>
      <c r="LUG25" s="262"/>
      <c r="LUH25" s="262"/>
      <c r="LUI25" s="262"/>
      <c r="LUJ25" s="262"/>
      <c r="LUK25" s="262"/>
      <c r="LUL25" s="262"/>
      <c r="LUM25" s="262"/>
      <c r="LUN25" s="262"/>
      <c r="LUO25" s="262"/>
      <c r="LUP25" s="262"/>
      <c r="LUQ25" s="262"/>
      <c r="LUR25" s="262"/>
      <c r="LUS25" s="262"/>
      <c r="LUT25" s="262"/>
      <c r="LUU25" s="262"/>
      <c r="LUV25" s="262"/>
      <c r="LUW25" s="262"/>
      <c r="LUX25" s="262"/>
      <c r="LUY25" s="262"/>
      <c r="LUZ25" s="262"/>
      <c r="LVA25" s="262"/>
      <c r="LVB25" s="262"/>
      <c r="LVC25" s="262"/>
      <c r="LVD25" s="262"/>
      <c r="LVE25" s="262"/>
      <c r="LVF25" s="262"/>
      <c r="LVG25" s="262"/>
      <c r="LVH25" s="262"/>
      <c r="LVI25" s="262"/>
      <c r="LVJ25" s="262"/>
      <c r="LVK25" s="262"/>
      <c r="LVL25" s="262"/>
      <c r="LVM25" s="262"/>
      <c r="LVN25" s="262"/>
      <c r="LVO25" s="262"/>
      <c r="LVP25" s="262"/>
      <c r="LVQ25" s="262"/>
      <c r="LVR25" s="262"/>
      <c r="LVS25" s="262"/>
      <c r="LVT25" s="262"/>
      <c r="LVU25" s="262"/>
      <c r="LVV25" s="262"/>
      <c r="LVW25" s="262"/>
      <c r="LVX25" s="262"/>
      <c r="LVY25" s="262"/>
      <c r="LVZ25" s="262"/>
      <c r="LWA25" s="262"/>
      <c r="LWB25" s="262"/>
      <c r="LWC25" s="262"/>
      <c r="LWD25" s="262"/>
      <c r="LWE25" s="262"/>
      <c r="LWF25" s="262"/>
      <c r="LWG25" s="262"/>
      <c r="LWH25" s="262"/>
      <c r="LWI25" s="262"/>
      <c r="LWJ25" s="262"/>
      <c r="LWK25" s="262"/>
      <c r="LWL25" s="262"/>
      <c r="LWM25" s="262"/>
      <c r="LWN25" s="262"/>
      <c r="LWO25" s="262"/>
      <c r="LWP25" s="262"/>
      <c r="LWQ25" s="262"/>
      <c r="LWR25" s="262"/>
      <c r="LWS25" s="262"/>
      <c r="LWT25" s="262"/>
      <c r="LWU25" s="262"/>
      <c r="LWV25" s="262"/>
      <c r="LWW25" s="262"/>
      <c r="LWX25" s="262"/>
      <c r="LWY25" s="262"/>
      <c r="LWZ25" s="262"/>
      <c r="LXA25" s="262"/>
      <c r="LXB25" s="262"/>
      <c r="LXC25" s="262"/>
      <c r="LXD25" s="262"/>
      <c r="LXE25" s="262"/>
      <c r="LXF25" s="262"/>
      <c r="LXG25" s="262"/>
      <c r="LXH25" s="262"/>
      <c r="LXI25" s="262"/>
      <c r="LXJ25" s="262"/>
      <c r="LXK25" s="262"/>
      <c r="LXL25" s="262"/>
      <c r="LXM25" s="262"/>
      <c r="LXN25" s="262"/>
      <c r="LXO25" s="262"/>
      <c r="LXP25" s="262"/>
      <c r="LXQ25" s="262"/>
      <c r="LXR25" s="262"/>
      <c r="LXS25" s="262"/>
      <c r="LXT25" s="262"/>
      <c r="LXU25" s="262"/>
      <c r="LXV25" s="262"/>
      <c r="LXW25" s="262"/>
      <c r="LXX25" s="262"/>
      <c r="LXY25" s="262"/>
      <c r="LXZ25" s="262"/>
      <c r="LYA25" s="262"/>
      <c r="LYB25" s="262"/>
      <c r="LYC25" s="262"/>
      <c r="LYD25" s="262"/>
      <c r="LYE25" s="262"/>
      <c r="LYF25" s="262"/>
      <c r="LYG25" s="262"/>
      <c r="LYH25" s="262"/>
      <c r="LYI25" s="262"/>
      <c r="LYJ25" s="262"/>
      <c r="LYK25" s="262"/>
      <c r="LYL25" s="262"/>
      <c r="LYM25" s="262"/>
      <c r="LYN25" s="262"/>
      <c r="LYO25" s="262"/>
      <c r="LYP25" s="262"/>
      <c r="LYQ25" s="262"/>
      <c r="LYR25" s="262"/>
      <c r="LYS25" s="262"/>
      <c r="LYT25" s="262"/>
      <c r="LYU25" s="262"/>
      <c r="LYV25" s="262"/>
      <c r="LYW25" s="262"/>
      <c r="LYX25" s="262"/>
      <c r="LYY25" s="262"/>
      <c r="LYZ25" s="262"/>
      <c r="LZA25" s="262"/>
      <c r="LZB25" s="262"/>
      <c r="LZC25" s="262"/>
      <c r="LZD25" s="262"/>
      <c r="LZE25" s="262"/>
      <c r="LZF25" s="262"/>
      <c r="LZG25" s="262"/>
      <c r="LZH25" s="262"/>
      <c r="LZI25" s="262"/>
      <c r="LZJ25" s="262"/>
      <c r="LZK25" s="262"/>
      <c r="LZL25" s="262"/>
      <c r="LZM25" s="262"/>
      <c r="LZN25" s="262"/>
      <c r="LZO25" s="262"/>
      <c r="LZP25" s="262"/>
      <c r="LZQ25" s="262"/>
      <c r="LZR25" s="262"/>
      <c r="LZS25" s="262"/>
      <c r="LZT25" s="262"/>
      <c r="LZU25" s="262"/>
      <c r="LZV25" s="262"/>
      <c r="LZW25" s="262"/>
      <c r="LZX25" s="262"/>
      <c r="LZY25" s="262"/>
      <c r="LZZ25" s="262"/>
      <c r="MAA25" s="262"/>
      <c r="MAB25" s="262"/>
      <c r="MAC25" s="262"/>
      <c r="MAD25" s="262"/>
      <c r="MAE25" s="262"/>
      <c r="MAF25" s="262"/>
      <c r="MAG25" s="262"/>
      <c r="MAH25" s="262"/>
      <c r="MAI25" s="262"/>
      <c r="MAJ25" s="262"/>
      <c r="MAK25" s="262"/>
      <c r="MAL25" s="262"/>
      <c r="MAM25" s="262"/>
      <c r="MAN25" s="262"/>
      <c r="MAO25" s="262"/>
      <c r="MAP25" s="262"/>
      <c r="MAQ25" s="262"/>
      <c r="MAR25" s="262"/>
      <c r="MAS25" s="262"/>
      <c r="MAT25" s="262"/>
      <c r="MAU25" s="262"/>
      <c r="MAV25" s="262"/>
      <c r="MAW25" s="262"/>
      <c r="MAX25" s="262"/>
      <c r="MAY25" s="262"/>
      <c r="MAZ25" s="262"/>
      <c r="MBA25" s="262"/>
      <c r="MBB25" s="262"/>
      <c r="MBC25" s="262"/>
      <c r="MBD25" s="262"/>
      <c r="MBE25" s="262"/>
      <c r="MBF25" s="262"/>
      <c r="MBG25" s="262"/>
      <c r="MBH25" s="262"/>
      <c r="MBI25" s="262"/>
      <c r="MBJ25" s="262"/>
      <c r="MBK25" s="262"/>
      <c r="MBL25" s="262"/>
      <c r="MBM25" s="262"/>
      <c r="MBN25" s="262"/>
      <c r="MBO25" s="262"/>
      <c r="MBP25" s="262"/>
      <c r="MBQ25" s="262"/>
      <c r="MBR25" s="262"/>
      <c r="MBS25" s="262"/>
      <c r="MBT25" s="262"/>
      <c r="MBU25" s="262"/>
      <c r="MBV25" s="262"/>
      <c r="MBW25" s="262"/>
      <c r="MBX25" s="262"/>
      <c r="MBY25" s="262"/>
      <c r="MBZ25" s="262"/>
      <c r="MCA25" s="262"/>
      <c r="MCB25" s="262"/>
      <c r="MCC25" s="262"/>
      <c r="MCD25" s="262"/>
      <c r="MCE25" s="262"/>
      <c r="MCF25" s="262"/>
      <c r="MCG25" s="262"/>
      <c r="MCH25" s="262"/>
      <c r="MCI25" s="262"/>
      <c r="MCJ25" s="262"/>
      <c r="MCK25" s="262"/>
      <c r="MCL25" s="262"/>
      <c r="MCM25" s="262"/>
      <c r="MCN25" s="262"/>
      <c r="MCO25" s="262"/>
      <c r="MCP25" s="262"/>
      <c r="MCQ25" s="262"/>
      <c r="MCR25" s="262"/>
      <c r="MCS25" s="262"/>
      <c r="MCT25" s="262"/>
      <c r="MCU25" s="262"/>
      <c r="MCV25" s="262"/>
      <c r="MCW25" s="262"/>
      <c r="MCX25" s="262"/>
      <c r="MCY25" s="262"/>
      <c r="MCZ25" s="262"/>
      <c r="MDA25" s="262"/>
      <c r="MDB25" s="262"/>
      <c r="MDC25" s="262"/>
      <c r="MDD25" s="262"/>
      <c r="MDE25" s="262"/>
      <c r="MDF25" s="262"/>
      <c r="MDG25" s="262"/>
      <c r="MDH25" s="262"/>
      <c r="MDI25" s="262"/>
      <c r="MDJ25" s="262"/>
      <c r="MDK25" s="262"/>
      <c r="MDL25" s="262"/>
      <c r="MDM25" s="262"/>
      <c r="MDN25" s="262"/>
      <c r="MDO25" s="262"/>
      <c r="MDP25" s="262"/>
      <c r="MDQ25" s="262"/>
      <c r="MDR25" s="262"/>
      <c r="MDS25" s="262"/>
      <c r="MDT25" s="262"/>
      <c r="MDU25" s="262"/>
      <c r="MDV25" s="262"/>
      <c r="MDW25" s="262"/>
      <c r="MDX25" s="262"/>
      <c r="MDY25" s="262"/>
      <c r="MDZ25" s="262"/>
      <c r="MEA25" s="262"/>
      <c r="MEB25" s="262"/>
      <c r="MEC25" s="262"/>
      <c r="MED25" s="262"/>
      <c r="MEE25" s="262"/>
      <c r="MEF25" s="262"/>
      <c r="MEG25" s="262"/>
      <c r="MEH25" s="262"/>
      <c r="MEI25" s="262"/>
      <c r="MEJ25" s="262"/>
      <c r="MEK25" s="262"/>
      <c r="MEL25" s="262"/>
      <c r="MEM25" s="262"/>
      <c r="MEN25" s="262"/>
      <c r="MEO25" s="262"/>
      <c r="MEP25" s="262"/>
      <c r="MEQ25" s="262"/>
      <c r="MER25" s="262"/>
      <c r="MES25" s="262"/>
      <c r="MET25" s="262"/>
      <c r="MEU25" s="262"/>
      <c r="MEV25" s="262"/>
      <c r="MEW25" s="262"/>
      <c r="MEX25" s="262"/>
      <c r="MEY25" s="262"/>
      <c r="MEZ25" s="262"/>
      <c r="MFA25" s="262"/>
      <c r="MFB25" s="262"/>
      <c r="MFC25" s="262"/>
      <c r="MFD25" s="262"/>
      <c r="MFE25" s="262"/>
      <c r="MFF25" s="262"/>
      <c r="MFG25" s="262"/>
      <c r="MFH25" s="262"/>
      <c r="MFI25" s="262"/>
      <c r="MFJ25" s="262"/>
      <c r="MFK25" s="262"/>
      <c r="MFL25" s="262"/>
      <c r="MFM25" s="262"/>
      <c r="MFN25" s="262"/>
      <c r="MFO25" s="262"/>
      <c r="MFP25" s="262"/>
      <c r="MFQ25" s="262"/>
      <c r="MFR25" s="262"/>
      <c r="MFS25" s="262"/>
      <c r="MFT25" s="262"/>
      <c r="MFU25" s="262"/>
      <c r="MFV25" s="262"/>
      <c r="MFW25" s="262"/>
      <c r="MFX25" s="262"/>
      <c r="MFY25" s="262"/>
      <c r="MFZ25" s="262"/>
      <c r="MGA25" s="262"/>
      <c r="MGB25" s="262"/>
      <c r="MGC25" s="262"/>
      <c r="MGD25" s="262"/>
      <c r="MGE25" s="262"/>
      <c r="MGF25" s="262"/>
      <c r="MGG25" s="262"/>
      <c r="MGH25" s="262"/>
      <c r="MGI25" s="262"/>
      <c r="MGJ25" s="262"/>
      <c r="MGK25" s="262"/>
      <c r="MGL25" s="262"/>
      <c r="MGM25" s="262"/>
      <c r="MGN25" s="262"/>
      <c r="MGO25" s="262"/>
      <c r="MGP25" s="262"/>
      <c r="MGQ25" s="262"/>
      <c r="MGR25" s="262"/>
      <c r="MGS25" s="262"/>
      <c r="MGT25" s="262"/>
      <c r="MGU25" s="262"/>
      <c r="MGV25" s="262"/>
      <c r="MGW25" s="262"/>
      <c r="MGX25" s="262"/>
      <c r="MGY25" s="262"/>
      <c r="MGZ25" s="262"/>
      <c r="MHA25" s="262"/>
      <c r="MHB25" s="262"/>
      <c r="MHC25" s="262"/>
      <c r="MHD25" s="262"/>
      <c r="MHE25" s="262"/>
      <c r="MHF25" s="262"/>
      <c r="MHG25" s="262"/>
      <c r="MHH25" s="262"/>
      <c r="MHI25" s="262"/>
      <c r="MHJ25" s="262"/>
      <c r="MHK25" s="262"/>
      <c r="MHL25" s="262"/>
      <c r="MHM25" s="262"/>
      <c r="MHN25" s="262"/>
      <c r="MHO25" s="262"/>
      <c r="MHP25" s="262"/>
      <c r="MHQ25" s="262"/>
      <c r="MHR25" s="262"/>
      <c r="MHS25" s="262"/>
      <c r="MHT25" s="262"/>
      <c r="MHU25" s="262"/>
      <c r="MHV25" s="262"/>
      <c r="MHW25" s="262"/>
      <c r="MHX25" s="262"/>
      <c r="MHY25" s="262"/>
      <c r="MHZ25" s="262"/>
      <c r="MIA25" s="262"/>
      <c r="MIB25" s="262"/>
      <c r="MIC25" s="262"/>
      <c r="MID25" s="262"/>
      <c r="MIE25" s="262"/>
      <c r="MIF25" s="262"/>
      <c r="MIG25" s="262"/>
      <c r="MIH25" s="262"/>
      <c r="MII25" s="262"/>
      <c r="MIJ25" s="262"/>
      <c r="MIK25" s="262"/>
      <c r="MIL25" s="262"/>
      <c r="MIM25" s="262"/>
      <c r="MIN25" s="262"/>
      <c r="MIO25" s="262"/>
      <c r="MIP25" s="262"/>
      <c r="MIQ25" s="262"/>
      <c r="MIR25" s="262"/>
      <c r="MIS25" s="262"/>
      <c r="MIT25" s="262"/>
      <c r="MIU25" s="262"/>
      <c r="MIV25" s="262"/>
      <c r="MIW25" s="262"/>
      <c r="MIX25" s="262"/>
      <c r="MIY25" s="262"/>
      <c r="MIZ25" s="262"/>
      <c r="MJA25" s="262"/>
      <c r="MJB25" s="262"/>
      <c r="MJC25" s="262"/>
      <c r="MJD25" s="262"/>
      <c r="MJE25" s="262"/>
      <c r="MJF25" s="262"/>
      <c r="MJG25" s="262"/>
      <c r="MJH25" s="262"/>
      <c r="MJI25" s="262"/>
      <c r="MJJ25" s="262"/>
      <c r="MJK25" s="262"/>
      <c r="MJL25" s="262"/>
      <c r="MJM25" s="262"/>
      <c r="MJN25" s="262"/>
      <c r="MJO25" s="262"/>
      <c r="MJP25" s="262"/>
      <c r="MJQ25" s="262"/>
      <c r="MJR25" s="262"/>
      <c r="MJS25" s="262"/>
      <c r="MJT25" s="262"/>
      <c r="MJU25" s="262"/>
      <c r="MJV25" s="262"/>
      <c r="MJW25" s="262"/>
      <c r="MJX25" s="262"/>
      <c r="MJY25" s="262"/>
      <c r="MJZ25" s="262"/>
      <c r="MKA25" s="262"/>
      <c r="MKB25" s="262"/>
      <c r="MKC25" s="262"/>
      <c r="MKD25" s="262"/>
      <c r="MKE25" s="262"/>
      <c r="MKF25" s="262"/>
      <c r="MKG25" s="262"/>
      <c r="MKH25" s="262"/>
      <c r="MKI25" s="262"/>
      <c r="MKJ25" s="262"/>
      <c r="MKK25" s="262"/>
      <c r="MKL25" s="262"/>
      <c r="MKM25" s="262"/>
      <c r="MKN25" s="262"/>
      <c r="MKO25" s="262"/>
      <c r="MKP25" s="262"/>
      <c r="MKQ25" s="262"/>
      <c r="MKR25" s="262"/>
      <c r="MKS25" s="262"/>
      <c r="MKT25" s="262"/>
      <c r="MKU25" s="262"/>
      <c r="MKV25" s="262"/>
      <c r="MKW25" s="262"/>
      <c r="MKX25" s="262"/>
      <c r="MKY25" s="262"/>
      <c r="MKZ25" s="262"/>
      <c r="MLA25" s="262"/>
      <c r="MLB25" s="262"/>
      <c r="MLC25" s="262"/>
      <c r="MLD25" s="262"/>
      <c r="MLE25" s="262"/>
      <c r="MLF25" s="262"/>
      <c r="MLG25" s="262"/>
      <c r="MLH25" s="262"/>
      <c r="MLI25" s="262"/>
      <c r="MLJ25" s="262"/>
      <c r="MLK25" s="262"/>
      <c r="MLL25" s="262"/>
      <c r="MLM25" s="262"/>
      <c r="MLN25" s="262"/>
      <c r="MLO25" s="262"/>
      <c r="MLP25" s="262"/>
      <c r="MLQ25" s="262"/>
      <c r="MLR25" s="262"/>
      <c r="MLS25" s="262"/>
      <c r="MLT25" s="262"/>
      <c r="MLU25" s="262"/>
      <c r="MLV25" s="262"/>
      <c r="MLW25" s="262"/>
      <c r="MLX25" s="262"/>
      <c r="MLY25" s="262"/>
      <c r="MLZ25" s="262"/>
      <c r="MMA25" s="262"/>
      <c r="MMB25" s="262"/>
      <c r="MMC25" s="262"/>
      <c r="MMD25" s="262"/>
      <c r="MME25" s="262"/>
      <c r="MMF25" s="262"/>
      <c r="MMG25" s="262"/>
      <c r="MMH25" s="262"/>
      <c r="MMI25" s="262"/>
      <c r="MMJ25" s="262"/>
      <c r="MMK25" s="262"/>
      <c r="MML25" s="262"/>
      <c r="MMM25" s="262"/>
      <c r="MMN25" s="262"/>
      <c r="MMO25" s="262"/>
      <c r="MMP25" s="262"/>
      <c r="MMQ25" s="262"/>
      <c r="MMR25" s="262"/>
      <c r="MMS25" s="262"/>
      <c r="MMT25" s="262"/>
      <c r="MMU25" s="262"/>
      <c r="MMV25" s="262"/>
      <c r="MMW25" s="262"/>
      <c r="MMX25" s="262"/>
      <c r="MMY25" s="262"/>
      <c r="MMZ25" s="262"/>
      <c r="MNA25" s="262"/>
      <c r="MNB25" s="262"/>
      <c r="MNC25" s="262"/>
      <c r="MND25" s="262"/>
      <c r="MNE25" s="262"/>
      <c r="MNF25" s="262"/>
      <c r="MNG25" s="262"/>
      <c r="MNH25" s="262"/>
      <c r="MNI25" s="262"/>
      <c r="MNJ25" s="262"/>
      <c r="MNK25" s="262"/>
      <c r="MNL25" s="262"/>
      <c r="MNM25" s="262"/>
      <c r="MNN25" s="262"/>
      <c r="MNO25" s="262"/>
      <c r="MNP25" s="262"/>
      <c r="MNQ25" s="262"/>
      <c r="MNR25" s="262"/>
      <c r="MNS25" s="262"/>
      <c r="MNT25" s="262"/>
      <c r="MNU25" s="262"/>
      <c r="MNV25" s="262"/>
      <c r="MNW25" s="262"/>
      <c r="MNX25" s="262"/>
      <c r="MNY25" s="262"/>
      <c r="MNZ25" s="262"/>
      <c r="MOA25" s="262"/>
      <c r="MOB25" s="262"/>
      <c r="MOC25" s="262"/>
      <c r="MOD25" s="262"/>
      <c r="MOE25" s="262"/>
      <c r="MOF25" s="262"/>
      <c r="MOG25" s="262"/>
      <c r="MOH25" s="262"/>
      <c r="MOI25" s="262"/>
      <c r="MOJ25" s="262"/>
      <c r="MOK25" s="262"/>
      <c r="MOL25" s="262"/>
      <c r="MOM25" s="262"/>
      <c r="MON25" s="262"/>
      <c r="MOO25" s="262"/>
      <c r="MOP25" s="262"/>
      <c r="MOQ25" s="262"/>
      <c r="MOR25" s="262"/>
      <c r="MOS25" s="262"/>
      <c r="MOT25" s="262"/>
      <c r="MOU25" s="262"/>
      <c r="MOV25" s="262"/>
      <c r="MOW25" s="262"/>
      <c r="MOX25" s="262"/>
      <c r="MOY25" s="262"/>
      <c r="MOZ25" s="262"/>
      <c r="MPA25" s="262"/>
      <c r="MPB25" s="262"/>
      <c r="MPC25" s="262"/>
      <c r="MPD25" s="262"/>
      <c r="MPE25" s="262"/>
      <c r="MPF25" s="262"/>
      <c r="MPG25" s="262"/>
      <c r="MPH25" s="262"/>
      <c r="MPI25" s="262"/>
      <c r="MPJ25" s="262"/>
      <c r="MPK25" s="262"/>
      <c r="MPL25" s="262"/>
      <c r="MPM25" s="262"/>
      <c r="MPN25" s="262"/>
      <c r="MPO25" s="262"/>
      <c r="MPP25" s="262"/>
      <c r="MPQ25" s="262"/>
      <c r="MPR25" s="262"/>
      <c r="MPS25" s="262"/>
      <c r="MPT25" s="262"/>
      <c r="MPU25" s="262"/>
      <c r="MPV25" s="262"/>
      <c r="MPW25" s="262"/>
      <c r="MPX25" s="262"/>
      <c r="MPY25" s="262"/>
      <c r="MPZ25" s="262"/>
      <c r="MQA25" s="262"/>
      <c r="MQB25" s="262"/>
      <c r="MQC25" s="262"/>
      <c r="MQD25" s="262"/>
      <c r="MQE25" s="262"/>
      <c r="MQF25" s="262"/>
      <c r="MQG25" s="262"/>
      <c r="MQH25" s="262"/>
      <c r="MQI25" s="262"/>
      <c r="MQJ25" s="262"/>
      <c r="MQK25" s="262"/>
      <c r="MQL25" s="262"/>
      <c r="MQM25" s="262"/>
      <c r="MQN25" s="262"/>
      <c r="MQO25" s="262"/>
      <c r="MQP25" s="262"/>
      <c r="MQQ25" s="262"/>
      <c r="MQR25" s="262"/>
      <c r="MQS25" s="262"/>
      <c r="MQT25" s="262"/>
      <c r="MQU25" s="262"/>
      <c r="MQV25" s="262"/>
      <c r="MQW25" s="262"/>
      <c r="MQX25" s="262"/>
      <c r="MQY25" s="262"/>
      <c r="MQZ25" s="262"/>
      <c r="MRA25" s="262"/>
      <c r="MRB25" s="262"/>
      <c r="MRC25" s="262"/>
      <c r="MRD25" s="262"/>
      <c r="MRE25" s="262"/>
      <c r="MRF25" s="262"/>
      <c r="MRG25" s="262"/>
      <c r="MRH25" s="262"/>
      <c r="MRI25" s="262"/>
      <c r="MRJ25" s="262"/>
      <c r="MRK25" s="262"/>
      <c r="MRL25" s="262"/>
      <c r="MRM25" s="262"/>
      <c r="MRN25" s="262"/>
      <c r="MRO25" s="262"/>
      <c r="MRP25" s="262"/>
      <c r="MRQ25" s="262"/>
      <c r="MRR25" s="262"/>
      <c r="MRS25" s="262"/>
      <c r="MRT25" s="262"/>
      <c r="MRU25" s="262"/>
      <c r="MRV25" s="262"/>
      <c r="MRW25" s="262"/>
      <c r="MRX25" s="262"/>
      <c r="MRY25" s="262"/>
      <c r="MRZ25" s="262"/>
      <c r="MSA25" s="262"/>
      <c r="MSB25" s="262"/>
      <c r="MSC25" s="262"/>
      <c r="MSD25" s="262"/>
      <c r="MSE25" s="262"/>
      <c r="MSF25" s="262"/>
      <c r="MSG25" s="262"/>
      <c r="MSH25" s="262"/>
      <c r="MSI25" s="262"/>
      <c r="MSJ25" s="262"/>
      <c r="MSK25" s="262"/>
      <c r="MSL25" s="262"/>
      <c r="MSM25" s="262"/>
      <c r="MSN25" s="262"/>
      <c r="MSO25" s="262"/>
      <c r="MSP25" s="262"/>
      <c r="MSQ25" s="262"/>
      <c r="MSR25" s="262"/>
      <c r="MSS25" s="262"/>
      <c r="MST25" s="262"/>
      <c r="MSU25" s="262"/>
      <c r="MSV25" s="262"/>
      <c r="MSW25" s="262"/>
      <c r="MSX25" s="262"/>
      <c r="MSY25" s="262"/>
      <c r="MSZ25" s="262"/>
      <c r="MTA25" s="262"/>
      <c r="MTB25" s="262"/>
      <c r="MTC25" s="262"/>
      <c r="MTD25" s="262"/>
      <c r="MTE25" s="262"/>
      <c r="MTF25" s="262"/>
      <c r="MTG25" s="262"/>
      <c r="MTH25" s="262"/>
      <c r="MTI25" s="262"/>
      <c r="MTJ25" s="262"/>
      <c r="MTK25" s="262"/>
      <c r="MTL25" s="262"/>
      <c r="MTM25" s="262"/>
      <c r="MTN25" s="262"/>
      <c r="MTO25" s="262"/>
      <c r="MTP25" s="262"/>
      <c r="MTQ25" s="262"/>
      <c r="MTR25" s="262"/>
      <c r="MTS25" s="262"/>
      <c r="MTT25" s="262"/>
      <c r="MTU25" s="262"/>
      <c r="MTV25" s="262"/>
      <c r="MTW25" s="262"/>
      <c r="MTX25" s="262"/>
      <c r="MTY25" s="262"/>
      <c r="MTZ25" s="262"/>
      <c r="MUA25" s="262"/>
      <c r="MUB25" s="262"/>
      <c r="MUC25" s="262"/>
      <c r="MUD25" s="262"/>
      <c r="MUE25" s="262"/>
      <c r="MUF25" s="262"/>
      <c r="MUG25" s="262"/>
      <c r="MUH25" s="262"/>
      <c r="MUI25" s="262"/>
      <c r="MUJ25" s="262"/>
      <c r="MUK25" s="262"/>
      <c r="MUL25" s="262"/>
      <c r="MUM25" s="262"/>
      <c r="MUN25" s="262"/>
      <c r="MUO25" s="262"/>
      <c r="MUP25" s="262"/>
      <c r="MUQ25" s="262"/>
      <c r="MUR25" s="262"/>
      <c r="MUS25" s="262"/>
      <c r="MUT25" s="262"/>
      <c r="MUU25" s="262"/>
      <c r="MUV25" s="262"/>
      <c r="MUW25" s="262"/>
      <c r="MUX25" s="262"/>
      <c r="MUY25" s="262"/>
      <c r="MUZ25" s="262"/>
      <c r="MVA25" s="262"/>
      <c r="MVB25" s="262"/>
      <c r="MVC25" s="262"/>
      <c r="MVD25" s="262"/>
      <c r="MVE25" s="262"/>
      <c r="MVF25" s="262"/>
      <c r="MVG25" s="262"/>
      <c r="MVH25" s="262"/>
      <c r="MVI25" s="262"/>
      <c r="MVJ25" s="262"/>
      <c r="MVK25" s="262"/>
      <c r="MVL25" s="262"/>
      <c r="MVM25" s="262"/>
      <c r="MVN25" s="262"/>
      <c r="MVO25" s="262"/>
      <c r="MVP25" s="262"/>
      <c r="MVQ25" s="262"/>
      <c r="MVR25" s="262"/>
      <c r="MVS25" s="262"/>
      <c r="MVT25" s="262"/>
      <c r="MVU25" s="262"/>
      <c r="MVV25" s="262"/>
      <c r="MVW25" s="262"/>
      <c r="MVX25" s="262"/>
      <c r="MVY25" s="262"/>
      <c r="MVZ25" s="262"/>
      <c r="MWA25" s="262"/>
      <c r="MWB25" s="262"/>
      <c r="MWC25" s="262"/>
      <c r="MWD25" s="262"/>
      <c r="MWE25" s="262"/>
      <c r="MWF25" s="262"/>
      <c r="MWG25" s="262"/>
      <c r="MWH25" s="262"/>
      <c r="MWI25" s="262"/>
      <c r="MWJ25" s="262"/>
      <c r="MWK25" s="262"/>
      <c r="MWL25" s="262"/>
      <c r="MWM25" s="262"/>
      <c r="MWN25" s="262"/>
      <c r="MWO25" s="262"/>
      <c r="MWP25" s="262"/>
      <c r="MWQ25" s="262"/>
      <c r="MWR25" s="262"/>
      <c r="MWS25" s="262"/>
      <c r="MWT25" s="262"/>
      <c r="MWU25" s="262"/>
      <c r="MWV25" s="262"/>
      <c r="MWW25" s="262"/>
      <c r="MWX25" s="262"/>
      <c r="MWY25" s="262"/>
      <c r="MWZ25" s="262"/>
      <c r="MXA25" s="262"/>
      <c r="MXB25" s="262"/>
      <c r="MXC25" s="262"/>
      <c r="MXD25" s="262"/>
      <c r="MXE25" s="262"/>
      <c r="MXF25" s="262"/>
      <c r="MXG25" s="262"/>
      <c r="MXH25" s="262"/>
      <c r="MXI25" s="262"/>
      <c r="MXJ25" s="262"/>
      <c r="MXK25" s="262"/>
      <c r="MXL25" s="262"/>
      <c r="MXM25" s="262"/>
      <c r="MXN25" s="262"/>
      <c r="MXO25" s="262"/>
      <c r="MXP25" s="262"/>
      <c r="MXQ25" s="262"/>
      <c r="MXR25" s="262"/>
      <c r="MXS25" s="262"/>
      <c r="MXT25" s="262"/>
      <c r="MXU25" s="262"/>
      <c r="MXV25" s="262"/>
      <c r="MXW25" s="262"/>
      <c r="MXX25" s="262"/>
      <c r="MXY25" s="262"/>
      <c r="MXZ25" s="262"/>
      <c r="MYA25" s="262"/>
      <c r="MYB25" s="262"/>
      <c r="MYC25" s="262"/>
      <c r="MYD25" s="262"/>
      <c r="MYE25" s="262"/>
      <c r="MYF25" s="262"/>
      <c r="MYG25" s="262"/>
      <c r="MYH25" s="262"/>
      <c r="MYI25" s="262"/>
      <c r="MYJ25" s="262"/>
      <c r="MYK25" s="262"/>
      <c r="MYL25" s="262"/>
      <c r="MYM25" s="262"/>
      <c r="MYN25" s="262"/>
      <c r="MYO25" s="262"/>
      <c r="MYP25" s="262"/>
      <c r="MYQ25" s="262"/>
      <c r="MYR25" s="262"/>
      <c r="MYS25" s="262"/>
      <c r="MYT25" s="262"/>
      <c r="MYU25" s="262"/>
      <c r="MYV25" s="262"/>
      <c r="MYW25" s="262"/>
      <c r="MYX25" s="262"/>
      <c r="MYY25" s="262"/>
      <c r="MYZ25" s="262"/>
      <c r="MZA25" s="262"/>
      <c r="MZB25" s="262"/>
      <c r="MZC25" s="262"/>
      <c r="MZD25" s="262"/>
      <c r="MZE25" s="262"/>
      <c r="MZF25" s="262"/>
      <c r="MZG25" s="262"/>
      <c r="MZH25" s="262"/>
      <c r="MZI25" s="262"/>
      <c r="MZJ25" s="262"/>
      <c r="MZK25" s="262"/>
      <c r="MZL25" s="262"/>
      <c r="MZM25" s="262"/>
      <c r="MZN25" s="262"/>
      <c r="MZO25" s="262"/>
      <c r="MZP25" s="262"/>
      <c r="MZQ25" s="262"/>
      <c r="MZR25" s="262"/>
      <c r="MZS25" s="262"/>
      <c r="MZT25" s="262"/>
      <c r="MZU25" s="262"/>
      <c r="MZV25" s="262"/>
      <c r="MZW25" s="262"/>
      <c r="MZX25" s="262"/>
      <c r="MZY25" s="262"/>
      <c r="MZZ25" s="262"/>
      <c r="NAA25" s="262"/>
      <c r="NAB25" s="262"/>
      <c r="NAC25" s="262"/>
      <c r="NAD25" s="262"/>
      <c r="NAE25" s="262"/>
      <c r="NAF25" s="262"/>
      <c r="NAG25" s="262"/>
      <c r="NAH25" s="262"/>
      <c r="NAI25" s="262"/>
      <c r="NAJ25" s="262"/>
      <c r="NAK25" s="262"/>
      <c r="NAL25" s="262"/>
      <c r="NAM25" s="262"/>
      <c r="NAN25" s="262"/>
      <c r="NAO25" s="262"/>
      <c r="NAP25" s="262"/>
      <c r="NAQ25" s="262"/>
      <c r="NAR25" s="262"/>
      <c r="NAS25" s="262"/>
      <c r="NAT25" s="262"/>
      <c r="NAU25" s="262"/>
      <c r="NAV25" s="262"/>
      <c r="NAW25" s="262"/>
      <c r="NAX25" s="262"/>
      <c r="NAY25" s="262"/>
      <c r="NAZ25" s="262"/>
      <c r="NBA25" s="262"/>
      <c r="NBB25" s="262"/>
      <c r="NBC25" s="262"/>
      <c r="NBD25" s="262"/>
      <c r="NBE25" s="262"/>
      <c r="NBF25" s="262"/>
      <c r="NBG25" s="262"/>
      <c r="NBH25" s="262"/>
      <c r="NBI25" s="262"/>
      <c r="NBJ25" s="262"/>
      <c r="NBK25" s="262"/>
      <c r="NBL25" s="262"/>
      <c r="NBM25" s="262"/>
      <c r="NBN25" s="262"/>
      <c r="NBO25" s="262"/>
      <c r="NBP25" s="262"/>
      <c r="NBQ25" s="262"/>
      <c r="NBR25" s="262"/>
      <c r="NBS25" s="262"/>
      <c r="NBT25" s="262"/>
      <c r="NBU25" s="262"/>
      <c r="NBV25" s="262"/>
      <c r="NBW25" s="262"/>
      <c r="NBX25" s="262"/>
      <c r="NBY25" s="262"/>
      <c r="NBZ25" s="262"/>
      <c r="NCA25" s="262"/>
      <c r="NCB25" s="262"/>
      <c r="NCC25" s="262"/>
      <c r="NCD25" s="262"/>
      <c r="NCE25" s="262"/>
      <c r="NCF25" s="262"/>
      <c r="NCG25" s="262"/>
      <c r="NCH25" s="262"/>
      <c r="NCI25" s="262"/>
      <c r="NCJ25" s="262"/>
      <c r="NCK25" s="262"/>
      <c r="NCL25" s="262"/>
      <c r="NCM25" s="262"/>
      <c r="NCN25" s="262"/>
      <c r="NCO25" s="262"/>
      <c r="NCP25" s="262"/>
      <c r="NCQ25" s="262"/>
      <c r="NCR25" s="262"/>
      <c r="NCS25" s="262"/>
      <c r="NCT25" s="262"/>
      <c r="NCU25" s="262"/>
      <c r="NCV25" s="262"/>
      <c r="NCW25" s="262"/>
      <c r="NCX25" s="262"/>
      <c r="NCY25" s="262"/>
      <c r="NCZ25" s="262"/>
      <c r="NDA25" s="262"/>
      <c r="NDB25" s="262"/>
      <c r="NDC25" s="262"/>
      <c r="NDD25" s="262"/>
      <c r="NDE25" s="262"/>
      <c r="NDF25" s="262"/>
      <c r="NDG25" s="262"/>
      <c r="NDH25" s="262"/>
      <c r="NDI25" s="262"/>
      <c r="NDJ25" s="262"/>
      <c r="NDK25" s="262"/>
      <c r="NDL25" s="262"/>
      <c r="NDM25" s="262"/>
      <c r="NDN25" s="262"/>
      <c r="NDO25" s="262"/>
      <c r="NDP25" s="262"/>
      <c r="NDQ25" s="262"/>
      <c r="NDR25" s="262"/>
      <c r="NDS25" s="262"/>
      <c r="NDT25" s="262"/>
      <c r="NDU25" s="262"/>
      <c r="NDV25" s="262"/>
      <c r="NDW25" s="262"/>
      <c r="NDX25" s="262"/>
      <c r="NDY25" s="262"/>
      <c r="NDZ25" s="262"/>
      <c r="NEA25" s="262"/>
      <c r="NEB25" s="262"/>
      <c r="NEC25" s="262"/>
      <c r="NED25" s="262"/>
      <c r="NEE25" s="262"/>
      <c r="NEF25" s="262"/>
      <c r="NEG25" s="262"/>
      <c r="NEH25" s="262"/>
      <c r="NEI25" s="262"/>
      <c r="NEJ25" s="262"/>
      <c r="NEK25" s="262"/>
      <c r="NEL25" s="262"/>
      <c r="NEM25" s="262"/>
      <c r="NEN25" s="262"/>
      <c r="NEO25" s="262"/>
      <c r="NEP25" s="262"/>
      <c r="NEQ25" s="262"/>
      <c r="NER25" s="262"/>
      <c r="NES25" s="262"/>
      <c r="NET25" s="262"/>
      <c r="NEU25" s="262"/>
      <c r="NEV25" s="262"/>
      <c r="NEW25" s="262"/>
      <c r="NEX25" s="262"/>
      <c r="NEY25" s="262"/>
      <c r="NEZ25" s="262"/>
      <c r="NFA25" s="262"/>
      <c r="NFB25" s="262"/>
      <c r="NFC25" s="262"/>
      <c r="NFD25" s="262"/>
      <c r="NFE25" s="262"/>
      <c r="NFF25" s="262"/>
      <c r="NFG25" s="262"/>
      <c r="NFH25" s="262"/>
      <c r="NFI25" s="262"/>
      <c r="NFJ25" s="262"/>
      <c r="NFK25" s="262"/>
      <c r="NFL25" s="262"/>
      <c r="NFM25" s="262"/>
      <c r="NFN25" s="262"/>
      <c r="NFO25" s="262"/>
      <c r="NFP25" s="262"/>
      <c r="NFQ25" s="262"/>
      <c r="NFR25" s="262"/>
      <c r="NFS25" s="262"/>
      <c r="NFT25" s="262"/>
      <c r="NFU25" s="262"/>
      <c r="NFV25" s="262"/>
      <c r="NFW25" s="262"/>
      <c r="NFX25" s="262"/>
      <c r="NFY25" s="262"/>
      <c r="NFZ25" s="262"/>
      <c r="NGA25" s="262"/>
      <c r="NGB25" s="262"/>
      <c r="NGC25" s="262"/>
      <c r="NGD25" s="262"/>
      <c r="NGE25" s="262"/>
      <c r="NGF25" s="262"/>
      <c r="NGG25" s="262"/>
      <c r="NGH25" s="262"/>
      <c r="NGI25" s="262"/>
      <c r="NGJ25" s="262"/>
      <c r="NGK25" s="262"/>
      <c r="NGL25" s="262"/>
      <c r="NGM25" s="262"/>
      <c r="NGN25" s="262"/>
      <c r="NGO25" s="262"/>
      <c r="NGP25" s="262"/>
      <c r="NGQ25" s="262"/>
      <c r="NGR25" s="262"/>
      <c r="NGS25" s="262"/>
      <c r="NGT25" s="262"/>
      <c r="NGU25" s="262"/>
      <c r="NGV25" s="262"/>
      <c r="NGW25" s="262"/>
      <c r="NGX25" s="262"/>
      <c r="NGY25" s="262"/>
      <c r="NGZ25" s="262"/>
      <c r="NHA25" s="262"/>
      <c r="NHB25" s="262"/>
      <c r="NHC25" s="262"/>
      <c r="NHD25" s="262"/>
      <c r="NHE25" s="262"/>
      <c r="NHF25" s="262"/>
      <c r="NHG25" s="262"/>
      <c r="NHH25" s="262"/>
      <c r="NHI25" s="262"/>
      <c r="NHJ25" s="262"/>
      <c r="NHK25" s="262"/>
      <c r="NHL25" s="262"/>
      <c r="NHM25" s="262"/>
      <c r="NHN25" s="262"/>
      <c r="NHO25" s="262"/>
      <c r="NHP25" s="262"/>
      <c r="NHQ25" s="262"/>
      <c r="NHR25" s="262"/>
      <c r="NHS25" s="262"/>
      <c r="NHT25" s="262"/>
      <c r="NHU25" s="262"/>
      <c r="NHV25" s="262"/>
      <c r="NHW25" s="262"/>
      <c r="NHX25" s="262"/>
      <c r="NHY25" s="262"/>
      <c r="NHZ25" s="262"/>
      <c r="NIA25" s="262"/>
      <c r="NIB25" s="262"/>
      <c r="NIC25" s="262"/>
      <c r="NID25" s="262"/>
      <c r="NIE25" s="262"/>
      <c r="NIF25" s="262"/>
      <c r="NIG25" s="262"/>
      <c r="NIH25" s="262"/>
      <c r="NII25" s="262"/>
      <c r="NIJ25" s="262"/>
      <c r="NIK25" s="262"/>
      <c r="NIL25" s="262"/>
      <c r="NIM25" s="262"/>
      <c r="NIN25" s="262"/>
      <c r="NIO25" s="262"/>
      <c r="NIP25" s="262"/>
      <c r="NIQ25" s="262"/>
      <c r="NIR25" s="262"/>
      <c r="NIS25" s="262"/>
      <c r="NIT25" s="262"/>
      <c r="NIU25" s="262"/>
      <c r="NIV25" s="262"/>
      <c r="NIW25" s="262"/>
      <c r="NIX25" s="262"/>
      <c r="NIY25" s="262"/>
      <c r="NIZ25" s="262"/>
      <c r="NJA25" s="262"/>
      <c r="NJB25" s="262"/>
      <c r="NJC25" s="262"/>
      <c r="NJD25" s="262"/>
      <c r="NJE25" s="262"/>
      <c r="NJF25" s="262"/>
      <c r="NJG25" s="262"/>
      <c r="NJH25" s="262"/>
      <c r="NJI25" s="262"/>
      <c r="NJJ25" s="262"/>
      <c r="NJK25" s="262"/>
      <c r="NJL25" s="262"/>
      <c r="NJM25" s="262"/>
      <c r="NJN25" s="262"/>
      <c r="NJO25" s="262"/>
      <c r="NJP25" s="262"/>
      <c r="NJQ25" s="262"/>
      <c r="NJR25" s="262"/>
      <c r="NJS25" s="262"/>
      <c r="NJT25" s="262"/>
      <c r="NJU25" s="262"/>
      <c r="NJV25" s="262"/>
      <c r="NJW25" s="262"/>
      <c r="NJX25" s="262"/>
      <c r="NJY25" s="262"/>
      <c r="NJZ25" s="262"/>
      <c r="NKA25" s="262"/>
      <c r="NKB25" s="262"/>
      <c r="NKC25" s="262"/>
      <c r="NKD25" s="262"/>
      <c r="NKE25" s="262"/>
      <c r="NKF25" s="262"/>
      <c r="NKG25" s="262"/>
      <c r="NKH25" s="262"/>
      <c r="NKI25" s="262"/>
      <c r="NKJ25" s="262"/>
      <c r="NKK25" s="262"/>
      <c r="NKL25" s="262"/>
      <c r="NKM25" s="262"/>
      <c r="NKN25" s="262"/>
      <c r="NKO25" s="262"/>
      <c r="NKP25" s="262"/>
      <c r="NKQ25" s="262"/>
      <c r="NKR25" s="262"/>
      <c r="NKS25" s="262"/>
      <c r="NKT25" s="262"/>
      <c r="NKU25" s="262"/>
      <c r="NKV25" s="262"/>
      <c r="NKW25" s="262"/>
      <c r="NKX25" s="262"/>
      <c r="NKY25" s="262"/>
      <c r="NKZ25" s="262"/>
      <c r="NLA25" s="262"/>
      <c r="NLB25" s="262"/>
      <c r="NLC25" s="262"/>
      <c r="NLD25" s="262"/>
      <c r="NLE25" s="262"/>
      <c r="NLF25" s="262"/>
      <c r="NLG25" s="262"/>
      <c r="NLH25" s="262"/>
      <c r="NLI25" s="262"/>
      <c r="NLJ25" s="262"/>
      <c r="NLK25" s="262"/>
      <c r="NLL25" s="262"/>
      <c r="NLM25" s="262"/>
      <c r="NLN25" s="262"/>
      <c r="NLO25" s="262"/>
      <c r="NLP25" s="262"/>
      <c r="NLQ25" s="262"/>
      <c r="NLR25" s="262"/>
      <c r="NLS25" s="262"/>
      <c r="NLT25" s="262"/>
      <c r="NLU25" s="262"/>
      <c r="NLV25" s="262"/>
      <c r="NLW25" s="262"/>
      <c r="NLX25" s="262"/>
      <c r="NLY25" s="262"/>
      <c r="NLZ25" s="262"/>
      <c r="NMA25" s="262"/>
      <c r="NMB25" s="262"/>
      <c r="NMC25" s="262"/>
      <c r="NMD25" s="262"/>
      <c r="NME25" s="262"/>
      <c r="NMF25" s="262"/>
      <c r="NMG25" s="262"/>
      <c r="NMH25" s="262"/>
      <c r="NMI25" s="262"/>
      <c r="NMJ25" s="262"/>
      <c r="NMK25" s="262"/>
      <c r="NML25" s="262"/>
      <c r="NMM25" s="262"/>
      <c r="NMN25" s="262"/>
      <c r="NMO25" s="262"/>
      <c r="NMP25" s="262"/>
      <c r="NMQ25" s="262"/>
      <c r="NMR25" s="262"/>
      <c r="NMS25" s="262"/>
      <c r="NMT25" s="262"/>
      <c r="NMU25" s="262"/>
      <c r="NMV25" s="262"/>
      <c r="NMW25" s="262"/>
      <c r="NMX25" s="262"/>
      <c r="NMY25" s="262"/>
      <c r="NMZ25" s="262"/>
      <c r="NNA25" s="262"/>
      <c r="NNB25" s="262"/>
      <c r="NNC25" s="262"/>
      <c r="NND25" s="262"/>
      <c r="NNE25" s="262"/>
      <c r="NNF25" s="262"/>
      <c r="NNG25" s="262"/>
      <c r="NNH25" s="262"/>
      <c r="NNI25" s="262"/>
      <c r="NNJ25" s="262"/>
      <c r="NNK25" s="262"/>
      <c r="NNL25" s="262"/>
      <c r="NNM25" s="262"/>
      <c r="NNN25" s="262"/>
      <c r="NNO25" s="262"/>
      <c r="NNP25" s="262"/>
      <c r="NNQ25" s="262"/>
      <c r="NNR25" s="262"/>
      <c r="NNS25" s="262"/>
      <c r="NNT25" s="262"/>
      <c r="NNU25" s="262"/>
      <c r="NNV25" s="262"/>
      <c r="NNW25" s="262"/>
      <c r="NNX25" s="262"/>
      <c r="NNY25" s="262"/>
      <c r="NNZ25" s="262"/>
      <c r="NOA25" s="262"/>
      <c r="NOB25" s="262"/>
      <c r="NOC25" s="262"/>
      <c r="NOD25" s="262"/>
      <c r="NOE25" s="262"/>
      <c r="NOF25" s="262"/>
      <c r="NOG25" s="262"/>
      <c r="NOH25" s="262"/>
      <c r="NOI25" s="262"/>
      <c r="NOJ25" s="262"/>
      <c r="NOK25" s="262"/>
      <c r="NOL25" s="262"/>
      <c r="NOM25" s="262"/>
      <c r="NON25" s="262"/>
      <c r="NOO25" s="262"/>
      <c r="NOP25" s="262"/>
      <c r="NOQ25" s="262"/>
      <c r="NOR25" s="262"/>
      <c r="NOS25" s="262"/>
      <c r="NOT25" s="262"/>
      <c r="NOU25" s="262"/>
      <c r="NOV25" s="262"/>
      <c r="NOW25" s="262"/>
      <c r="NOX25" s="262"/>
      <c r="NOY25" s="262"/>
      <c r="NOZ25" s="262"/>
      <c r="NPA25" s="262"/>
      <c r="NPB25" s="262"/>
      <c r="NPC25" s="262"/>
      <c r="NPD25" s="262"/>
      <c r="NPE25" s="262"/>
      <c r="NPF25" s="262"/>
      <c r="NPG25" s="262"/>
      <c r="NPH25" s="262"/>
      <c r="NPI25" s="262"/>
      <c r="NPJ25" s="262"/>
      <c r="NPK25" s="262"/>
      <c r="NPL25" s="262"/>
      <c r="NPM25" s="262"/>
      <c r="NPN25" s="262"/>
      <c r="NPO25" s="262"/>
      <c r="NPP25" s="262"/>
      <c r="NPQ25" s="262"/>
      <c r="NPR25" s="262"/>
      <c r="NPS25" s="262"/>
      <c r="NPT25" s="262"/>
      <c r="NPU25" s="262"/>
      <c r="NPV25" s="262"/>
      <c r="NPW25" s="262"/>
      <c r="NPX25" s="262"/>
      <c r="NPY25" s="262"/>
      <c r="NPZ25" s="262"/>
      <c r="NQA25" s="262"/>
      <c r="NQB25" s="262"/>
      <c r="NQC25" s="262"/>
      <c r="NQD25" s="262"/>
      <c r="NQE25" s="262"/>
      <c r="NQF25" s="262"/>
      <c r="NQG25" s="262"/>
      <c r="NQH25" s="262"/>
      <c r="NQI25" s="262"/>
      <c r="NQJ25" s="262"/>
      <c r="NQK25" s="262"/>
      <c r="NQL25" s="262"/>
      <c r="NQM25" s="262"/>
      <c r="NQN25" s="262"/>
      <c r="NQO25" s="262"/>
      <c r="NQP25" s="262"/>
      <c r="NQQ25" s="262"/>
      <c r="NQR25" s="262"/>
      <c r="NQS25" s="262"/>
      <c r="NQT25" s="262"/>
      <c r="NQU25" s="262"/>
      <c r="NQV25" s="262"/>
      <c r="NQW25" s="262"/>
      <c r="NQX25" s="262"/>
      <c r="NQY25" s="262"/>
      <c r="NQZ25" s="262"/>
      <c r="NRA25" s="262"/>
      <c r="NRB25" s="262"/>
      <c r="NRC25" s="262"/>
      <c r="NRD25" s="262"/>
      <c r="NRE25" s="262"/>
      <c r="NRF25" s="262"/>
      <c r="NRG25" s="262"/>
      <c r="NRH25" s="262"/>
      <c r="NRI25" s="262"/>
      <c r="NRJ25" s="262"/>
      <c r="NRK25" s="262"/>
      <c r="NRL25" s="262"/>
      <c r="NRM25" s="262"/>
      <c r="NRN25" s="262"/>
      <c r="NRO25" s="262"/>
      <c r="NRP25" s="262"/>
      <c r="NRQ25" s="262"/>
      <c r="NRR25" s="262"/>
      <c r="NRS25" s="262"/>
      <c r="NRT25" s="262"/>
      <c r="NRU25" s="262"/>
      <c r="NRV25" s="262"/>
      <c r="NRW25" s="262"/>
      <c r="NRX25" s="262"/>
      <c r="NRY25" s="262"/>
      <c r="NRZ25" s="262"/>
      <c r="NSA25" s="262"/>
      <c r="NSB25" s="262"/>
      <c r="NSC25" s="262"/>
      <c r="NSD25" s="262"/>
      <c r="NSE25" s="262"/>
      <c r="NSF25" s="262"/>
      <c r="NSG25" s="262"/>
      <c r="NSH25" s="262"/>
      <c r="NSI25" s="262"/>
      <c r="NSJ25" s="262"/>
      <c r="NSK25" s="262"/>
      <c r="NSL25" s="262"/>
      <c r="NSM25" s="262"/>
      <c r="NSN25" s="262"/>
      <c r="NSO25" s="262"/>
      <c r="NSP25" s="262"/>
      <c r="NSQ25" s="262"/>
      <c r="NSR25" s="262"/>
      <c r="NSS25" s="262"/>
      <c r="NST25" s="262"/>
      <c r="NSU25" s="262"/>
      <c r="NSV25" s="262"/>
      <c r="NSW25" s="262"/>
      <c r="NSX25" s="262"/>
      <c r="NSY25" s="262"/>
      <c r="NSZ25" s="262"/>
      <c r="NTA25" s="262"/>
      <c r="NTB25" s="262"/>
      <c r="NTC25" s="262"/>
      <c r="NTD25" s="262"/>
      <c r="NTE25" s="262"/>
      <c r="NTF25" s="262"/>
      <c r="NTG25" s="262"/>
      <c r="NTH25" s="262"/>
      <c r="NTI25" s="262"/>
      <c r="NTJ25" s="262"/>
      <c r="NTK25" s="262"/>
      <c r="NTL25" s="262"/>
      <c r="NTM25" s="262"/>
      <c r="NTN25" s="262"/>
      <c r="NTO25" s="262"/>
      <c r="NTP25" s="262"/>
      <c r="NTQ25" s="262"/>
      <c r="NTR25" s="262"/>
      <c r="NTS25" s="262"/>
      <c r="NTT25" s="262"/>
      <c r="NTU25" s="262"/>
      <c r="NTV25" s="262"/>
      <c r="NTW25" s="262"/>
      <c r="NTX25" s="262"/>
      <c r="NTY25" s="262"/>
      <c r="NTZ25" s="262"/>
      <c r="NUA25" s="262"/>
      <c r="NUB25" s="262"/>
      <c r="NUC25" s="262"/>
      <c r="NUD25" s="262"/>
      <c r="NUE25" s="262"/>
      <c r="NUF25" s="262"/>
      <c r="NUG25" s="262"/>
      <c r="NUH25" s="262"/>
      <c r="NUI25" s="262"/>
      <c r="NUJ25" s="262"/>
      <c r="NUK25" s="262"/>
      <c r="NUL25" s="262"/>
      <c r="NUM25" s="262"/>
      <c r="NUN25" s="262"/>
      <c r="NUO25" s="262"/>
      <c r="NUP25" s="262"/>
      <c r="NUQ25" s="262"/>
      <c r="NUR25" s="262"/>
      <c r="NUS25" s="262"/>
      <c r="NUT25" s="262"/>
      <c r="NUU25" s="262"/>
      <c r="NUV25" s="262"/>
      <c r="NUW25" s="262"/>
      <c r="NUX25" s="262"/>
      <c r="NUY25" s="262"/>
      <c r="NUZ25" s="262"/>
      <c r="NVA25" s="262"/>
      <c r="NVB25" s="262"/>
      <c r="NVC25" s="262"/>
      <c r="NVD25" s="262"/>
      <c r="NVE25" s="262"/>
      <c r="NVF25" s="262"/>
      <c r="NVG25" s="262"/>
      <c r="NVH25" s="262"/>
      <c r="NVI25" s="262"/>
      <c r="NVJ25" s="262"/>
      <c r="NVK25" s="262"/>
      <c r="NVL25" s="262"/>
      <c r="NVM25" s="262"/>
      <c r="NVN25" s="262"/>
      <c r="NVO25" s="262"/>
      <c r="NVP25" s="262"/>
      <c r="NVQ25" s="262"/>
      <c r="NVR25" s="262"/>
      <c r="NVS25" s="262"/>
      <c r="NVT25" s="262"/>
      <c r="NVU25" s="262"/>
      <c r="NVV25" s="262"/>
      <c r="NVW25" s="262"/>
      <c r="NVX25" s="262"/>
      <c r="NVY25" s="262"/>
      <c r="NVZ25" s="262"/>
      <c r="NWA25" s="262"/>
      <c r="NWB25" s="262"/>
      <c r="NWC25" s="262"/>
      <c r="NWD25" s="262"/>
      <c r="NWE25" s="262"/>
      <c r="NWF25" s="262"/>
      <c r="NWG25" s="262"/>
      <c r="NWH25" s="262"/>
      <c r="NWI25" s="262"/>
      <c r="NWJ25" s="262"/>
      <c r="NWK25" s="262"/>
      <c r="NWL25" s="262"/>
      <c r="NWM25" s="262"/>
      <c r="NWN25" s="262"/>
      <c r="NWO25" s="262"/>
      <c r="NWP25" s="262"/>
      <c r="NWQ25" s="262"/>
      <c r="NWR25" s="262"/>
      <c r="NWS25" s="262"/>
      <c r="NWT25" s="262"/>
      <c r="NWU25" s="262"/>
      <c r="NWV25" s="262"/>
      <c r="NWW25" s="262"/>
      <c r="NWX25" s="262"/>
      <c r="NWY25" s="262"/>
      <c r="NWZ25" s="262"/>
      <c r="NXA25" s="262"/>
      <c r="NXB25" s="262"/>
      <c r="NXC25" s="262"/>
      <c r="NXD25" s="262"/>
      <c r="NXE25" s="262"/>
      <c r="NXF25" s="262"/>
      <c r="NXG25" s="262"/>
      <c r="NXH25" s="262"/>
      <c r="NXI25" s="262"/>
      <c r="NXJ25" s="262"/>
      <c r="NXK25" s="262"/>
      <c r="NXL25" s="262"/>
      <c r="NXM25" s="262"/>
      <c r="NXN25" s="262"/>
      <c r="NXO25" s="262"/>
      <c r="NXP25" s="262"/>
      <c r="NXQ25" s="262"/>
      <c r="NXR25" s="262"/>
      <c r="NXS25" s="262"/>
      <c r="NXT25" s="262"/>
      <c r="NXU25" s="262"/>
      <c r="NXV25" s="262"/>
      <c r="NXW25" s="262"/>
      <c r="NXX25" s="262"/>
      <c r="NXY25" s="262"/>
      <c r="NXZ25" s="262"/>
      <c r="NYA25" s="262"/>
      <c r="NYB25" s="262"/>
      <c r="NYC25" s="262"/>
      <c r="NYD25" s="262"/>
      <c r="NYE25" s="262"/>
      <c r="NYF25" s="262"/>
      <c r="NYG25" s="262"/>
      <c r="NYH25" s="262"/>
      <c r="NYI25" s="262"/>
      <c r="NYJ25" s="262"/>
      <c r="NYK25" s="262"/>
      <c r="NYL25" s="262"/>
      <c r="NYM25" s="262"/>
      <c r="NYN25" s="262"/>
      <c r="NYO25" s="262"/>
      <c r="NYP25" s="262"/>
      <c r="NYQ25" s="262"/>
      <c r="NYR25" s="262"/>
      <c r="NYS25" s="262"/>
      <c r="NYT25" s="262"/>
      <c r="NYU25" s="262"/>
      <c r="NYV25" s="262"/>
      <c r="NYW25" s="262"/>
      <c r="NYX25" s="262"/>
      <c r="NYY25" s="262"/>
      <c r="NYZ25" s="262"/>
      <c r="NZA25" s="262"/>
      <c r="NZB25" s="262"/>
      <c r="NZC25" s="262"/>
      <c r="NZD25" s="262"/>
      <c r="NZE25" s="262"/>
      <c r="NZF25" s="262"/>
      <c r="NZG25" s="262"/>
      <c r="NZH25" s="262"/>
      <c r="NZI25" s="262"/>
      <c r="NZJ25" s="262"/>
      <c r="NZK25" s="262"/>
      <c r="NZL25" s="262"/>
      <c r="NZM25" s="262"/>
      <c r="NZN25" s="262"/>
      <c r="NZO25" s="262"/>
      <c r="NZP25" s="262"/>
      <c r="NZQ25" s="262"/>
      <c r="NZR25" s="262"/>
      <c r="NZS25" s="262"/>
      <c r="NZT25" s="262"/>
      <c r="NZU25" s="262"/>
      <c r="NZV25" s="262"/>
      <c r="NZW25" s="262"/>
      <c r="NZX25" s="262"/>
      <c r="NZY25" s="262"/>
      <c r="NZZ25" s="262"/>
      <c r="OAA25" s="262"/>
      <c r="OAB25" s="262"/>
      <c r="OAC25" s="262"/>
      <c r="OAD25" s="262"/>
      <c r="OAE25" s="262"/>
      <c r="OAF25" s="262"/>
      <c r="OAG25" s="262"/>
      <c r="OAH25" s="262"/>
      <c r="OAI25" s="262"/>
      <c r="OAJ25" s="262"/>
      <c r="OAK25" s="262"/>
      <c r="OAL25" s="262"/>
      <c r="OAM25" s="262"/>
      <c r="OAN25" s="262"/>
      <c r="OAO25" s="262"/>
      <c r="OAP25" s="262"/>
      <c r="OAQ25" s="262"/>
      <c r="OAR25" s="262"/>
      <c r="OAS25" s="262"/>
      <c r="OAT25" s="262"/>
      <c r="OAU25" s="262"/>
      <c r="OAV25" s="262"/>
      <c r="OAW25" s="262"/>
      <c r="OAX25" s="262"/>
      <c r="OAY25" s="262"/>
      <c r="OAZ25" s="262"/>
      <c r="OBA25" s="262"/>
      <c r="OBB25" s="262"/>
      <c r="OBC25" s="262"/>
      <c r="OBD25" s="262"/>
      <c r="OBE25" s="262"/>
      <c r="OBF25" s="262"/>
      <c r="OBG25" s="262"/>
      <c r="OBH25" s="262"/>
      <c r="OBI25" s="262"/>
      <c r="OBJ25" s="262"/>
      <c r="OBK25" s="262"/>
      <c r="OBL25" s="262"/>
      <c r="OBM25" s="262"/>
      <c r="OBN25" s="262"/>
      <c r="OBO25" s="262"/>
      <c r="OBP25" s="262"/>
      <c r="OBQ25" s="262"/>
      <c r="OBR25" s="262"/>
      <c r="OBS25" s="262"/>
      <c r="OBT25" s="262"/>
      <c r="OBU25" s="262"/>
      <c r="OBV25" s="262"/>
      <c r="OBW25" s="262"/>
      <c r="OBX25" s="262"/>
      <c r="OBY25" s="262"/>
      <c r="OBZ25" s="262"/>
      <c r="OCA25" s="262"/>
      <c r="OCB25" s="262"/>
      <c r="OCC25" s="262"/>
      <c r="OCD25" s="262"/>
      <c r="OCE25" s="262"/>
      <c r="OCF25" s="262"/>
      <c r="OCG25" s="262"/>
      <c r="OCH25" s="262"/>
      <c r="OCI25" s="262"/>
      <c r="OCJ25" s="262"/>
      <c r="OCK25" s="262"/>
      <c r="OCL25" s="262"/>
      <c r="OCM25" s="262"/>
      <c r="OCN25" s="262"/>
      <c r="OCO25" s="262"/>
      <c r="OCP25" s="262"/>
      <c r="OCQ25" s="262"/>
      <c r="OCR25" s="262"/>
      <c r="OCS25" s="262"/>
      <c r="OCT25" s="262"/>
      <c r="OCU25" s="262"/>
      <c r="OCV25" s="262"/>
      <c r="OCW25" s="262"/>
      <c r="OCX25" s="262"/>
      <c r="OCY25" s="262"/>
      <c r="OCZ25" s="262"/>
      <c r="ODA25" s="262"/>
      <c r="ODB25" s="262"/>
      <c r="ODC25" s="262"/>
      <c r="ODD25" s="262"/>
      <c r="ODE25" s="262"/>
      <c r="ODF25" s="262"/>
      <c r="ODG25" s="262"/>
      <c r="ODH25" s="262"/>
      <c r="ODI25" s="262"/>
      <c r="ODJ25" s="262"/>
      <c r="ODK25" s="262"/>
      <c r="ODL25" s="262"/>
      <c r="ODM25" s="262"/>
      <c r="ODN25" s="262"/>
      <c r="ODO25" s="262"/>
      <c r="ODP25" s="262"/>
      <c r="ODQ25" s="262"/>
      <c r="ODR25" s="262"/>
      <c r="ODS25" s="262"/>
      <c r="ODT25" s="262"/>
      <c r="ODU25" s="262"/>
      <c r="ODV25" s="262"/>
      <c r="ODW25" s="262"/>
      <c r="ODX25" s="262"/>
      <c r="ODY25" s="262"/>
      <c r="ODZ25" s="262"/>
      <c r="OEA25" s="262"/>
      <c r="OEB25" s="262"/>
      <c r="OEC25" s="262"/>
      <c r="OED25" s="262"/>
      <c r="OEE25" s="262"/>
      <c r="OEF25" s="262"/>
      <c r="OEG25" s="262"/>
      <c r="OEH25" s="262"/>
      <c r="OEI25" s="262"/>
      <c r="OEJ25" s="262"/>
      <c r="OEK25" s="262"/>
      <c r="OEL25" s="262"/>
      <c r="OEM25" s="262"/>
      <c r="OEN25" s="262"/>
      <c r="OEO25" s="262"/>
      <c r="OEP25" s="262"/>
      <c r="OEQ25" s="262"/>
      <c r="OER25" s="262"/>
      <c r="OES25" s="262"/>
      <c r="OET25" s="262"/>
      <c r="OEU25" s="262"/>
      <c r="OEV25" s="262"/>
      <c r="OEW25" s="262"/>
      <c r="OEX25" s="262"/>
      <c r="OEY25" s="262"/>
      <c r="OEZ25" s="262"/>
      <c r="OFA25" s="262"/>
      <c r="OFB25" s="262"/>
      <c r="OFC25" s="262"/>
      <c r="OFD25" s="262"/>
      <c r="OFE25" s="262"/>
      <c r="OFF25" s="262"/>
      <c r="OFG25" s="262"/>
      <c r="OFH25" s="262"/>
      <c r="OFI25" s="262"/>
      <c r="OFJ25" s="262"/>
      <c r="OFK25" s="262"/>
      <c r="OFL25" s="262"/>
      <c r="OFM25" s="262"/>
      <c r="OFN25" s="262"/>
      <c r="OFO25" s="262"/>
      <c r="OFP25" s="262"/>
      <c r="OFQ25" s="262"/>
      <c r="OFR25" s="262"/>
      <c r="OFS25" s="262"/>
      <c r="OFT25" s="262"/>
      <c r="OFU25" s="262"/>
      <c r="OFV25" s="262"/>
      <c r="OFW25" s="262"/>
      <c r="OFX25" s="262"/>
      <c r="OFY25" s="262"/>
      <c r="OFZ25" s="262"/>
      <c r="OGA25" s="262"/>
      <c r="OGB25" s="262"/>
      <c r="OGC25" s="262"/>
      <c r="OGD25" s="262"/>
      <c r="OGE25" s="262"/>
      <c r="OGF25" s="262"/>
      <c r="OGG25" s="262"/>
      <c r="OGH25" s="262"/>
      <c r="OGI25" s="262"/>
      <c r="OGJ25" s="262"/>
      <c r="OGK25" s="262"/>
      <c r="OGL25" s="262"/>
      <c r="OGM25" s="262"/>
      <c r="OGN25" s="262"/>
      <c r="OGO25" s="262"/>
      <c r="OGP25" s="262"/>
      <c r="OGQ25" s="262"/>
      <c r="OGR25" s="262"/>
      <c r="OGS25" s="262"/>
      <c r="OGT25" s="262"/>
      <c r="OGU25" s="262"/>
      <c r="OGV25" s="262"/>
      <c r="OGW25" s="262"/>
      <c r="OGX25" s="262"/>
      <c r="OGY25" s="262"/>
      <c r="OGZ25" s="262"/>
      <c r="OHA25" s="262"/>
      <c r="OHB25" s="262"/>
      <c r="OHC25" s="262"/>
      <c r="OHD25" s="262"/>
      <c r="OHE25" s="262"/>
      <c r="OHF25" s="262"/>
      <c r="OHG25" s="262"/>
      <c r="OHH25" s="262"/>
      <c r="OHI25" s="262"/>
      <c r="OHJ25" s="262"/>
      <c r="OHK25" s="262"/>
      <c r="OHL25" s="262"/>
      <c r="OHM25" s="262"/>
      <c r="OHN25" s="262"/>
      <c r="OHO25" s="262"/>
      <c r="OHP25" s="262"/>
      <c r="OHQ25" s="262"/>
      <c r="OHR25" s="262"/>
      <c r="OHS25" s="262"/>
      <c r="OHT25" s="262"/>
      <c r="OHU25" s="262"/>
      <c r="OHV25" s="262"/>
      <c r="OHW25" s="262"/>
      <c r="OHX25" s="262"/>
      <c r="OHY25" s="262"/>
      <c r="OHZ25" s="262"/>
      <c r="OIA25" s="262"/>
      <c r="OIB25" s="262"/>
      <c r="OIC25" s="262"/>
      <c r="OID25" s="262"/>
      <c r="OIE25" s="262"/>
      <c r="OIF25" s="262"/>
      <c r="OIG25" s="262"/>
      <c r="OIH25" s="262"/>
      <c r="OII25" s="262"/>
      <c r="OIJ25" s="262"/>
      <c r="OIK25" s="262"/>
      <c r="OIL25" s="262"/>
      <c r="OIM25" s="262"/>
      <c r="OIN25" s="262"/>
      <c r="OIO25" s="262"/>
      <c r="OIP25" s="262"/>
      <c r="OIQ25" s="262"/>
      <c r="OIR25" s="262"/>
      <c r="OIS25" s="262"/>
      <c r="OIT25" s="262"/>
      <c r="OIU25" s="262"/>
      <c r="OIV25" s="262"/>
      <c r="OIW25" s="262"/>
      <c r="OIX25" s="262"/>
      <c r="OIY25" s="262"/>
      <c r="OIZ25" s="262"/>
      <c r="OJA25" s="262"/>
      <c r="OJB25" s="262"/>
      <c r="OJC25" s="262"/>
      <c r="OJD25" s="262"/>
      <c r="OJE25" s="262"/>
      <c r="OJF25" s="262"/>
      <c r="OJG25" s="262"/>
      <c r="OJH25" s="262"/>
      <c r="OJI25" s="262"/>
      <c r="OJJ25" s="262"/>
      <c r="OJK25" s="262"/>
      <c r="OJL25" s="262"/>
      <c r="OJM25" s="262"/>
      <c r="OJN25" s="262"/>
      <c r="OJO25" s="262"/>
      <c r="OJP25" s="262"/>
      <c r="OJQ25" s="262"/>
      <c r="OJR25" s="262"/>
      <c r="OJS25" s="262"/>
      <c r="OJT25" s="262"/>
      <c r="OJU25" s="262"/>
      <c r="OJV25" s="262"/>
      <c r="OJW25" s="262"/>
      <c r="OJX25" s="262"/>
      <c r="OJY25" s="262"/>
      <c r="OJZ25" s="262"/>
      <c r="OKA25" s="262"/>
      <c r="OKB25" s="262"/>
      <c r="OKC25" s="262"/>
      <c r="OKD25" s="262"/>
      <c r="OKE25" s="262"/>
      <c r="OKF25" s="262"/>
      <c r="OKG25" s="262"/>
      <c r="OKH25" s="262"/>
      <c r="OKI25" s="262"/>
      <c r="OKJ25" s="262"/>
      <c r="OKK25" s="262"/>
      <c r="OKL25" s="262"/>
      <c r="OKM25" s="262"/>
      <c r="OKN25" s="262"/>
      <c r="OKO25" s="262"/>
      <c r="OKP25" s="262"/>
      <c r="OKQ25" s="262"/>
      <c r="OKR25" s="262"/>
      <c r="OKS25" s="262"/>
      <c r="OKT25" s="262"/>
      <c r="OKU25" s="262"/>
      <c r="OKV25" s="262"/>
      <c r="OKW25" s="262"/>
      <c r="OKX25" s="262"/>
      <c r="OKY25" s="262"/>
      <c r="OKZ25" s="262"/>
      <c r="OLA25" s="262"/>
      <c r="OLB25" s="262"/>
      <c r="OLC25" s="262"/>
      <c r="OLD25" s="262"/>
      <c r="OLE25" s="262"/>
      <c r="OLF25" s="262"/>
      <c r="OLG25" s="262"/>
      <c r="OLH25" s="262"/>
      <c r="OLI25" s="262"/>
      <c r="OLJ25" s="262"/>
      <c r="OLK25" s="262"/>
      <c r="OLL25" s="262"/>
      <c r="OLM25" s="262"/>
      <c r="OLN25" s="262"/>
      <c r="OLO25" s="262"/>
      <c r="OLP25" s="262"/>
      <c r="OLQ25" s="262"/>
      <c r="OLR25" s="262"/>
      <c r="OLS25" s="262"/>
      <c r="OLT25" s="262"/>
      <c r="OLU25" s="262"/>
      <c r="OLV25" s="262"/>
      <c r="OLW25" s="262"/>
      <c r="OLX25" s="262"/>
      <c r="OLY25" s="262"/>
      <c r="OLZ25" s="262"/>
      <c r="OMA25" s="262"/>
      <c r="OMB25" s="262"/>
      <c r="OMC25" s="262"/>
      <c r="OMD25" s="262"/>
      <c r="OME25" s="262"/>
      <c r="OMF25" s="262"/>
      <c r="OMG25" s="262"/>
      <c r="OMH25" s="262"/>
      <c r="OMI25" s="262"/>
      <c r="OMJ25" s="262"/>
      <c r="OMK25" s="262"/>
      <c r="OML25" s="262"/>
      <c r="OMM25" s="262"/>
      <c r="OMN25" s="262"/>
      <c r="OMO25" s="262"/>
      <c r="OMP25" s="262"/>
      <c r="OMQ25" s="262"/>
      <c r="OMR25" s="262"/>
      <c r="OMS25" s="262"/>
      <c r="OMT25" s="262"/>
      <c r="OMU25" s="262"/>
      <c r="OMV25" s="262"/>
      <c r="OMW25" s="262"/>
      <c r="OMX25" s="262"/>
      <c r="OMY25" s="262"/>
      <c r="OMZ25" s="262"/>
      <c r="ONA25" s="262"/>
      <c r="ONB25" s="262"/>
      <c r="ONC25" s="262"/>
      <c r="OND25" s="262"/>
      <c r="ONE25" s="262"/>
      <c r="ONF25" s="262"/>
      <c r="ONG25" s="262"/>
      <c r="ONH25" s="262"/>
      <c r="ONI25" s="262"/>
      <c r="ONJ25" s="262"/>
      <c r="ONK25" s="262"/>
      <c r="ONL25" s="262"/>
      <c r="ONM25" s="262"/>
      <c r="ONN25" s="262"/>
      <c r="ONO25" s="262"/>
      <c r="ONP25" s="262"/>
      <c r="ONQ25" s="262"/>
      <c r="ONR25" s="262"/>
      <c r="ONS25" s="262"/>
      <c r="ONT25" s="262"/>
      <c r="ONU25" s="262"/>
      <c r="ONV25" s="262"/>
      <c r="ONW25" s="262"/>
      <c r="ONX25" s="262"/>
      <c r="ONY25" s="262"/>
      <c r="ONZ25" s="262"/>
      <c r="OOA25" s="262"/>
      <c r="OOB25" s="262"/>
      <c r="OOC25" s="262"/>
      <c r="OOD25" s="262"/>
      <c r="OOE25" s="262"/>
      <c r="OOF25" s="262"/>
      <c r="OOG25" s="262"/>
      <c r="OOH25" s="262"/>
      <c r="OOI25" s="262"/>
      <c r="OOJ25" s="262"/>
      <c r="OOK25" s="262"/>
      <c r="OOL25" s="262"/>
      <c r="OOM25" s="262"/>
      <c r="OON25" s="262"/>
      <c r="OOO25" s="262"/>
      <c r="OOP25" s="262"/>
      <c r="OOQ25" s="262"/>
      <c r="OOR25" s="262"/>
      <c r="OOS25" s="262"/>
      <c r="OOT25" s="262"/>
      <c r="OOU25" s="262"/>
      <c r="OOV25" s="262"/>
      <c r="OOW25" s="262"/>
      <c r="OOX25" s="262"/>
      <c r="OOY25" s="262"/>
      <c r="OOZ25" s="262"/>
      <c r="OPA25" s="262"/>
      <c r="OPB25" s="262"/>
      <c r="OPC25" s="262"/>
      <c r="OPD25" s="262"/>
      <c r="OPE25" s="262"/>
      <c r="OPF25" s="262"/>
      <c r="OPG25" s="262"/>
      <c r="OPH25" s="262"/>
      <c r="OPI25" s="262"/>
      <c r="OPJ25" s="262"/>
      <c r="OPK25" s="262"/>
      <c r="OPL25" s="262"/>
      <c r="OPM25" s="262"/>
      <c r="OPN25" s="262"/>
      <c r="OPO25" s="262"/>
      <c r="OPP25" s="262"/>
      <c r="OPQ25" s="262"/>
      <c r="OPR25" s="262"/>
      <c r="OPS25" s="262"/>
      <c r="OPT25" s="262"/>
      <c r="OPU25" s="262"/>
      <c r="OPV25" s="262"/>
      <c r="OPW25" s="262"/>
      <c r="OPX25" s="262"/>
      <c r="OPY25" s="262"/>
      <c r="OPZ25" s="262"/>
      <c r="OQA25" s="262"/>
      <c r="OQB25" s="262"/>
      <c r="OQC25" s="262"/>
      <c r="OQD25" s="262"/>
      <c r="OQE25" s="262"/>
      <c r="OQF25" s="262"/>
      <c r="OQG25" s="262"/>
      <c r="OQH25" s="262"/>
      <c r="OQI25" s="262"/>
      <c r="OQJ25" s="262"/>
      <c r="OQK25" s="262"/>
      <c r="OQL25" s="262"/>
      <c r="OQM25" s="262"/>
      <c r="OQN25" s="262"/>
      <c r="OQO25" s="262"/>
      <c r="OQP25" s="262"/>
      <c r="OQQ25" s="262"/>
      <c r="OQR25" s="262"/>
      <c r="OQS25" s="262"/>
      <c r="OQT25" s="262"/>
      <c r="OQU25" s="262"/>
      <c r="OQV25" s="262"/>
      <c r="OQW25" s="262"/>
      <c r="OQX25" s="262"/>
      <c r="OQY25" s="262"/>
      <c r="OQZ25" s="262"/>
      <c r="ORA25" s="262"/>
      <c r="ORB25" s="262"/>
      <c r="ORC25" s="262"/>
      <c r="ORD25" s="262"/>
      <c r="ORE25" s="262"/>
      <c r="ORF25" s="262"/>
      <c r="ORG25" s="262"/>
      <c r="ORH25" s="262"/>
      <c r="ORI25" s="262"/>
      <c r="ORJ25" s="262"/>
      <c r="ORK25" s="262"/>
      <c r="ORL25" s="262"/>
      <c r="ORM25" s="262"/>
      <c r="ORN25" s="262"/>
      <c r="ORO25" s="262"/>
      <c r="ORP25" s="262"/>
      <c r="ORQ25" s="262"/>
      <c r="ORR25" s="262"/>
      <c r="ORS25" s="262"/>
      <c r="ORT25" s="262"/>
      <c r="ORU25" s="262"/>
      <c r="ORV25" s="262"/>
      <c r="ORW25" s="262"/>
      <c r="ORX25" s="262"/>
      <c r="ORY25" s="262"/>
      <c r="ORZ25" s="262"/>
      <c r="OSA25" s="262"/>
      <c r="OSB25" s="262"/>
      <c r="OSC25" s="262"/>
      <c r="OSD25" s="262"/>
      <c r="OSE25" s="262"/>
      <c r="OSF25" s="262"/>
      <c r="OSG25" s="262"/>
      <c r="OSH25" s="262"/>
      <c r="OSI25" s="262"/>
      <c r="OSJ25" s="262"/>
      <c r="OSK25" s="262"/>
      <c r="OSL25" s="262"/>
      <c r="OSM25" s="262"/>
      <c r="OSN25" s="262"/>
      <c r="OSO25" s="262"/>
      <c r="OSP25" s="262"/>
      <c r="OSQ25" s="262"/>
      <c r="OSR25" s="262"/>
      <c r="OSS25" s="262"/>
      <c r="OST25" s="262"/>
      <c r="OSU25" s="262"/>
      <c r="OSV25" s="262"/>
      <c r="OSW25" s="262"/>
      <c r="OSX25" s="262"/>
      <c r="OSY25" s="262"/>
      <c r="OSZ25" s="262"/>
      <c r="OTA25" s="262"/>
      <c r="OTB25" s="262"/>
      <c r="OTC25" s="262"/>
      <c r="OTD25" s="262"/>
      <c r="OTE25" s="262"/>
      <c r="OTF25" s="262"/>
      <c r="OTG25" s="262"/>
      <c r="OTH25" s="262"/>
      <c r="OTI25" s="262"/>
      <c r="OTJ25" s="262"/>
      <c r="OTK25" s="262"/>
      <c r="OTL25" s="262"/>
      <c r="OTM25" s="262"/>
      <c r="OTN25" s="262"/>
      <c r="OTO25" s="262"/>
      <c r="OTP25" s="262"/>
      <c r="OTQ25" s="262"/>
      <c r="OTR25" s="262"/>
      <c r="OTS25" s="262"/>
      <c r="OTT25" s="262"/>
      <c r="OTU25" s="262"/>
      <c r="OTV25" s="262"/>
      <c r="OTW25" s="262"/>
      <c r="OTX25" s="262"/>
      <c r="OTY25" s="262"/>
      <c r="OTZ25" s="262"/>
      <c r="OUA25" s="262"/>
      <c r="OUB25" s="262"/>
      <c r="OUC25" s="262"/>
      <c r="OUD25" s="262"/>
      <c r="OUE25" s="262"/>
      <c r="OUF25" s="262"/>
      <c r="OUG25" s="262"/>
      <c r="OUH25" s="262"/>
      <c r="OUI25" s="262"/>
      <c r="OUJ25" s="262"/>
      <c r="OUK25" s="262"/>
      <c r="OUL25" s="262"/>
      <c r="OUM25" s="262"/>
      <c r="OUN25" s="262"/>
      <c r="OUO25" s="262"/>
      <c r="OUP25" s="262"/>
      <c r="OUQ25" s="262"/>
      <c r="OUR25" s="262"/>
      <c r="OUS25" s="262"/>
      <c r="OUT25" s="262"/>
      <c r="OUU25" s="262"/>
      <c r="OUV25" s="262"/>
      <c r="OUW25" s="262"/>
      <c r="OUX25" s="262"/>
      <c r="OUY25" s="262"/>
      <c r="OUZ25" s="262"/>
      <c r="OVA25" s="262"/>
      <c r="OVB25" s="262"/>
      <c r="OVC25" s="262"/>
      <c r="OVD25" s="262"/>
      <c r="OVE25" s="262"/>
      <c r="OVF25" s="262"/>
      <c r="OVG25" s="262"/>
      <c r="OVH25" s="262"/>
      <c r="OVI25" s="262"/>
      <c r="OVJ25" s="262"/>
      <c r="OVK25" s="262"/>
      <c r="OVL25" s="262"/>
      <c r="OVM25" s="262"/>
      <c r="OVN25" s="262"/>
      <c r="OVO25" s="262"/>
      <c r="OVP25" s="262"/>
      <c r="OVQ25" s="262"/>
      <c r="OVR25" s="262"/>
      <c r="OVS25" s="262"/>
      <c r="OVT25" s="262"/>
      <c r="OVU25" s="262"/>
      <c r="OVV25" s="262"/>
      <c r="OVW25" s="262"/>
      <c r="OVX25" s="262"/>
      <c r="OVY25" s="262"/>
      <c r="OVZ25" s="262"/>
      <c r="OWA25" s="262"/>
      <c r="OWB25" s="262"/>
      <c r="OWC25" s="262"/>
      <c r="OWD25" s="262"/>
      <c r="OWE25" s="262"/>
      <c r="OWF25" s="262"/>
      <c r="OWG25" s="262"/>
      <c r="OWH25" s="262"/>
      <c r="OWI25" s="262"/>
      <c r="OWJ25" s="262"/>
      <c r="OWK25" s="262"/>
      <c r="OWL25" s="262"/>
      <c r="OWM25" s="262"/>
      <c r="OWN25" s="262"/>
      <c r="OWO25" s="262"/>
      <c r="OWP25" s="262"/>
      <c r="OWQ25" s="262"/>
      <c r="OWR25" s="262"/>
      <c r="OWS25" s="262"/>
      <c r="OWT25" s="262"/>
      <c r="OWU25" s="262"/>
      <c r="OWV25" s="262"/>
      <c r="OWW25" s="262"/>
      <c r="OWX25" s="262"/>
      <c r="OWY25" s="262"/>
      <c r="OWZ25" s="262"/>
      <c r="OXA25" s="262"/>
      <c r="OXB25" s="262"/>
      <c r="OXC25" s="262"/>
      <c r="OXD25" s="262"/>
      <c r="OXE25" s="262"/>
      <c r="OXF25" s="262"/>
      <c r="OXG25" s="262"/>
      <c r="OXH25" s="262"/>
      <c r="OXI25" s="262"/>
      <c r="OXJ25" s="262"/>
      <c r="OXK25" s="262"/>
      <c r="OXL25" s="262"/>
      <c r="OXM25" s="262"/>
      <c r="OXN25" s="262"/>
      <c r="OXO25" s="262"/>
      <c r="OXP25" s="262"/>
      <c r="OXQ25" s="262"/>
      <c r="OXR25" s="262"/>
      <c r="OXS25" s="262"/>
      <c r="OXT25" s="262"/>
      <c r="OXU25" s="262"/>
      <c r="OXV25" s="262"/>
      <c r="OXW25" s="262"/>
      <c r="OXX25" s="262"/>
      <c r="OXY25" s="262"/>
      <c r="OXZ25" s="262"/>
      <c r="OYA25" s="262"/>
      <c r="OYB25" s="262"/>
      <c r="OYC25" s="262"/>
      <c r="OYD25" s="262"/>
      <c r="OYE25" s="262"/>
      <c r="OYF25" s="262"/>
      <c r="OYG25" s="262"/>
      <c r="OYH25" s="262"/>
      <c r="OYI25" s="262"/>
      <c r="OYJ25" s="262"/>
      <c r="OYK25" s="262"/>
      <c r="OYL25" s="262"/>
      <c r="OYM25" s="262"/>
      <c r="OYN25" s="262"/>
      <c r="OYO25" s="262"/>
      <c r="OYP25" s="262"/>
      <c r="OYQ25" s="262"/>
      <c r="OYR25" s="262"/>
      <c r="OYS25" s="262"/>
      <c r="OYT25" s="262"/>
      <c r="OYU25" s="262"/>
      <c r="OYV25" s="262"/>
      <c r="OYW25" s="262"/>
      <c r="OYX25" s="262"/>
      <c r="OYY25" s="262"/>
      <c r="OYZ25" s="262"/>
      <c r="OZA25" s="262"/>
      <c r="OZB25" s="262"/>
      <c r="OZC25" s="262"/>
      <c r="OZD25" s="262"/>
      <c r="OZE25" s="262"/>
      <c r="OZF25" s="262"/>
      <c r="OZG25" s="262"/>
      <c r="OZH25" s="262"/>
      <c r="OZI25" s="262"/>
      <c r="OZJ25" s="262"/>
      <c r="OZK25" s="262"/>
      <c r="OZL25" s="262"/>
      <c r="OZM25" s="262"/>
      <c r="OZN25" s="262"/>
      <c r="OZO25" s="262"/>
      <c r="OZP25" s="262"/>
      <c r="OZQ25" s="262"/>
      <c r="OZR25" s="262"/>
      <c r="OZS25" s="262"/>
      <c r="OZT25" s="262"/>
      <c r="OZU25" s="262"/>
      <c r="OZV25" s="262"/>
      <c r="OZW25" s="262"/>
      <c r="OZX25" s="262"/>
      <c r="OZY25" s="262"/>
      <c r="OZZ25" s="262"/>
      <c r="PAA25" s="262"/>
      <c r="PAB25" s="262"/>
      <c r="PAC25" s="262"/>
      <c r="PAD25" s="262"/>
      <c r="PAE25" s="262"/>
      <c r="PAF25" s="262"/>
      <c r="PAG25" s="262"/>
      <c r="PAH25" s="262"/>
      <c r="PAI25" s="262"/>
      <c r="PAJ25" s="262"/>
      <c r="PAK25" s="262"/>
      <c r="PAL25" s="262"/>
      <c r="PAM25" s="262"/>
      <c r="PAN25" s="262"/>
      <c r="PAO25" s="262"/>
      <c r="PAP25" s="262"/>
      <c r="PAQ25" s="262"/>
      <c r="PAR25" s="262"/>
      <c r="PAS25" s="262"/>
      <c r="PAT25" s="262"/>
      <c r="PAU25" s="262"/>
      <c r="PAV25" s="262"/>
      <c r="PAW25" s="262"/>
      <c r="PAX25" s="262"/>
      <c r="PAY25" s="262"/>
      <c r="PAZ25" s="262"/>
      <c r="PBA25" s="262"/>
      <c r="PBB25" s="262"/>
      <c r="PBC25" s="262"/>
      <c r="PBD25" s="262"/>
      <c r="PBE25" s="262"/>
      <c r="PBF25" s="262"/>
      <c r="PBG25" s="262"/>
      <c r="PBH25" s="262"/>
      <c r="PBI25" s="262"/>
      <c r="PBJ25" s="262"/>
      <c r="PBK25" s="262"/>
      <c r="PBL25" s="262"/>
      <c r="PBM25" s="262"/>
      <c r="PBN25" s="262"/>
      <c r="PBO25" s="262"/>
      <c r="PBP25" s="262"/>
      <c r="PBQ25" s="262"/>
      <c r="PBR25" s="262"/>
      <c r="PBS25" s="262"/>
      <c r="PBT25" s="262"/>
      <c r="PBU25" s="262"/>
      <c r="PBV25" s="262"/>
      <c r="PBW25" s="262"/>
      <c r="PBX25" s="262"/>
      <c r="PBY25" s="262"/>
      <c r="PBZ25" s="262"/>
      <c r="PCA25" s="262"/>
      <c r="PCB25" s="262"/>
      <c r="PCC25" s="262"/>
      <c r="PCD25" s="262"/>
      <c r="PCE25" s="262"/>
      <c r="PCF25" s="262"/>
      <c r="PCG25" s="262"/>
      <c r="PCH25" s="262"/>
      <c r="PCI25" s="262"/>
      <c r="PCJ25" s="262"/>
      <c r="PCK25" s="262"/>
      <c r="PCL25" s="262"/>
      <c r="PCM25" s="262"/>
      <c r="PCN25" s="262"/>
      <c r="PCO25" s="262"/>
      <c r="PCP25" s="262"/>
      <c r="PCQ25" s="262"/>
      <c r="PCR25" s="262"/>
      <c r="PCS25" s="262"/>
      <c r="PCT25" s="262"/>
      <c r="PCU25" s="262"/>
      <c r="PCV25" s="262"/>
      <c r="PCW25" s="262"/>
      <c r="PCX25" s="262"/>
      <c r="PCY25" s="262"/>
      <c r="PCZ25" s="262"/>
      <c r="PDA25" s="262"/>
      <c r="PDB25" s="262"/>
      <c r="PDC25" s="262"/>
      <c r="PDD25" s="262"/>
      <c r="PDE25" s="262"/>
      <c r="PDF25" s="262"/>
      <c r="PDG25" s="262"/>
      <c r="PDH25" s="262"/>
      <c r="PDI25" s="262"/>
      <c r="PDJ25" s="262"/>
      <c r="PDK25" s="262"/>
      <c r="PDL25" s="262"/>
      <c r="PDM25" s="262"/>
      <c r="PDN25" s="262"/>
      <c r="PDO25" s="262"/>
      <c r="PDP25" s="262"/>
      <c r="PDQ25" s="262"/>
      <c r="PDR25" s="262"/>
      <c r="PDS25" s="262"/>
      <c r="PDT25" s="262"/>
      <c r="PDU25" s="262"/>
      <c r="PDV25" s="262"/>
      <c r="PDW25" s="262"/>
      <c r="PDX25" s="262"/>
      <c r="PDY25" s="262"/>
      <c r="PDZ25" s="262"/>
      <c r="PEA25" s="262"/>
      <c r="PEB25" s="262"/>
      <c r="PEC25" s="262"/>
      <c r="PED25" s="262"/>
      <c r="PEE25" s="262"/>
      <c r="PEF25" s="262"/>
      <c r="PEG25" s="262"/>
      <c r="PEH25" s="262"/>
      <c r="PEI25" s="262"/>
      <c r="PEJ25" s="262"/>
      <c r="PEK25" s="262"/>
      <c r="PEL25" s="262"/>
      <c r="PEM25" s="262"/>
      <c r="PEN25" s="262"/>
      <c r="PEO25" s="262"/>
      <c r="PEP25" s="262"/>
      <c r="PEQ25" s="262"/>
      <c r="PER25" s="262"/>
      <c r="PES25" s="262"/>
      <c r="PET25" s="262"/>
      <c r="PEU25" s="262"/>
      <c r="PEV25" s="262"/>
      <c r="PEW25" s="262"/>
      <c r="PEX25" s="262"/>
      <c r="PEY25" s="262"/>
      <c r="PEZ25" s="262"/>
      <c r="PFA25" s="262"/>
      <c r="PFB25" s="262"/>
      <c r="PFC25" s="262"/>
      <c r="PFD25" s="262"/>
      <c r="PFE25" s="262"/>
      <c r="PFF25" s="262"/>
      <c r="PFG25" s="262"/>
      <c r="PFH25" s="262"/>
      <c r="PFI25" s="262"/>
      <c r="PFJ25" s="262"/>
      <c r="PFK25" s="262"/>
      <c r="PFL25" s="262"/>
      <c r="PFM25" s="262"/>
      <c r="PFN25" s="262"/>
      <c r="PFO25" s="262"/>
      <c r="PFP25" s="262"/>
      <c r="PFQ25" s="262"/>
      <c r="PFR25" s="262"/>
      <c r="PFS25" s="262"/>
      <c r="PFT25" s="262"/>
      <c r="PFU25" s="262"/>
      <c r="PFV25" s="262"/>
      <c r="PFW25" s="262"/>
      <c r="PFX25" s="262"/>
      <c r="PFY25" s="262"/>
      <c r="PFZ25" s="262"/>
      <c r="PGA25" s="262"/>
      <c r="PGB25" s="262"/>
      <c r="PGC25" s="262"/>
      <c r="PGD25" s="262"/>
      <c r="PGE25" s="262"/>
      <c r="PGF25" s="262"/>
      <c r="PGG25" s="262"/>
      <c r="PGH25" s="262"/>
      <c r="PGI25" s="262"/>
      <c r="PGJ25" s="262"/>
      <c r="PGK25" s="262"/>
      <c r="PGL25" s="262"/>
      <c r="PGM25" s="262"/>
      <c r="PGN25" s="262"/>
      <c r="PGO25" s="262"/>
      <c r="PGP25" s="262"/>
      <c r="PGQ25" s="262"/>
      <c r="PGR25" s="262"/>
      <c r="PGS25" s="262"/>
      <c r="PGT25" s="262"/>
      <c r="PGU25" s="262"/>
      <c r="PGV25" s="262"/>
      <c r="PGW25" s="262"/>
      <c r="PGX25" s="262"/>
      <c r="PGY25" s="262"/>
      <c r="PGZ25" s="262"/>
      <c r="PHA25" s="262"/>
      <c r="PHB25" s="262"/>
      <c r="PHC25" s="262"/>
      <c r="PHD25" s="262"/>
      <c r="PHE25" s="262"/>
      <c r="PHF25" s="262"/>
      <c r="PHG25" s="262"/>
      <c r="PHH25" s="262"/>
      <c r="PHI25" s="262"/>
      <c r="PHJ25" s="262"/>
      <c r="PHK25" s="262"/>
      <c r="PHL25" s="262"/>
      <c r="PHM25" s="262"/>
      <c r="PHN25" s="262"/>
      <c r="PHO25" s="262"/>
      <c r="PHP25" s="262"/>
      <c r="PHQ25" s="262"/>
      <c r="PHR25" s="262"/>
      <c r="PHS25" s="262"/>
      <c r="PHT25" s="262"/>
      <c r="PHU25" s="262"/>
      <c r="PHV25" s="262"/>
      <c r="PHW25" s="262"/>
      <c r="PHX25" s="262"/>
      <c r="PHY25" s="262"/>
      <c r="PHZ25" s="262"/>
      <c r="PIA25" s="262"/>
      <c r="PIB25" s="262"/>
      <c r="PIC25" s="262"/>
      <c r="PID25" s="262"/>
      <c r="PIE25" s="262"/>
      <c r="PIF25" s="262"/>
      <c r="PIG25" s="262"/>
      <c r="PIH25" s="262"/>
      <c r="PII25" s="262"/>
      <c r="PIJ25" s="262"/>
      <c r="PIK25" s="262"/>
      <c r="PIL25" s="262"/>
      <c r="PIM25" s="262"/>
      <c r="PIN25" s="262"/>
      <c r="PIO25" s="262"/>
      <c r="PIP25" s="262"/>
      <c r="PIQ25" s="262"/>
      <c r="PIR25" s="262"/>
      <c r="PIS25" s="262"/>
      <c r="PIT25" s="262"/>
      <c r="PIU25" s="262"/>
      <c r="PIV25" s="262"/>
      <c r="PIW25" s="262"/>
      <c r="PIX25" s="262"/>
      <c r="PIY25" s="262"/>
      <c r="PIZ25" s="262"/>
      <c r="PJA25" s="262"/>
      <c r="PJB25" s="262"/>
      <c r="PJC25" s="262"/>
      <c r="PJD25" s="262"/>
      <c r="PJE25" s="262"/>
      <c r="PJF25" s="262"/>
      <c r="PJG25" s="262"/>
      <c r="PJH25" s="262"/>
      <c r="PJI25" s="262"/>
      <c r="PJJ25" s="262"/>
      <c r="PJK25" s="262"/>
      <c r="PJL25" s="262"/>
      <c r="PJM25" s="262"/>
      <c r="PJN25" s="262"/>
      <c r="PJO25" s="262"/>
      <c r="PJP25" s="262"/>
      <c r="PJQ25" s="262"/>
      <c r="PJR25" s="262"/>
      <c r="PJS25" s="262"/>
      <c r="PJT25" s="262"/>
      <c r="PJU25" s="262"/>
      <c r="PJV25" s="262"/>
      <c r="PJW25" s="262"/>
      <c r="PJX25" s="262"/>
      <c r="PJY25" s="262"/>
      <c r="PJZ25" s="262"/>
      <c r="PKA25" s="262"/>
      <c r="PKB25" s="262"/>
      <c r="PKC25" s="262"/>
      <c r="PKD25" s="262"/>
      <c r="PKE25" s="262"/>
      <c r="PKF25" s="262"/>
      <c r="PKG25" s="262"/>
      <c r="PKH25" s="262"/>
      <c r="PKI25" s="262"/>
      <c r="PKJ25" s="262"/>
      <c r="PKK25" s="262"/>
      <c r="PKL25" s="262"/>
      <c r="PKM25" s="262"/>
      <c r="PKN25" s="262"/>
      <c r="PKO25" s="262"/>
      <c r="PKP25" s="262"/>
      <c r="PKQ25" s="262"/>
      <c r="PKR25" s="262"/>
      <c r="PKS25" s="262"/>
      <c r="PKT25" s="262"/>
      <c r="PKU25" s="262"/>
      <c r="PKV25" s="262"/>
      <c r="PKW25" s="262"/>
      <c r="PKX25" s="262"/>
      <c r="PKY25" s="262"/>
      <c r="PKZ25" s="262"/>
      <c r="PLA25" s="262"/>
      <c r="PLB25" s="262"/>
      <c r="PLC25" s="262"/>
      <c r="PLD25" s="262"/>
      <c r="PLE25" s="262"/>
      <c r="PLF25" s="262"/>
      <c r="PLG25" s="262"/>
      <c r="PLH25" s="262"/>
      <c r="PLI25" s="262"/>
      <c r="PLJ25" s="262"/>
      <c r="PLK25" s="262"/>
      <c r="PLL25" s="262"/>
      <c r="PLM25" s="262"/>
      <c r="PLN25" s="262"/>
      <c r="PLO25" s="262"/>
      <c r="PLP25" s="262"/>
      <c r="PLQ25" s="262"/>
      <c r="PLR25" s="262"/>
      <c r="PLS25" s="262"/>
      <c r="PLT25" s="262"/>
      <c r="PLU25" s="262"/>
      <c r="PLV25" s="262"/>
      <c r="PLW25" s="262"/>
      <c r="PLX25" s="262"/>
      <c r="PLY25" s="262"/>
      <c r="PLZ25" s="262"/>
      <c r="PMA25" s="262"/>
      <c r="PMB25" s="262"/>
      <c r="PMC25" s="262"/>
      <c r="PMD25" s="262"/>
      <c r="PME25" s="262"/>
      <c r="PMF25" s="262"/>
      <c r="PMG25" s="262"/>
      <c r="PMH25" s="262"/>
      <c r="PMI25" s="262"/>
      <c r="PMJ25" s="262"/>
      <c r="PMK25" s="262"/>
      <c r="PML25" s="262"/>
      <c r="PMM25" s="262"/>
      <c r="PMN25" s="262"/>
      <c r="PMO25" s="262"/>
      <c r="PMP25" s="262"/>
      <c r="PMQ25" s="262"/>
      <c r="PMR25" s="262"/>
      <c r="PMS25" s="262"/>
      <c r="PMT25" s="262"/>
      <c r="PMU25" s="262"/>
      <c r="PMV25" s="262"/>
      <c r="PMW25" s="262"/>
      <c r="PMX25" s="262"/>
      <c r="PMY25" s="262"/>
      <c r="PMZ25" s="262"/>
      <c r="PNA25" s="262"/>
      <c r="PNB25" s="262"/>
      <c r="PNC25" s="262"/>
      <c r="PND25" s="262"/>
      <c r="PNE25" s="262"/>
      <c r="PNF25" s="262"/>
      <c r="PNG25" s="262"/>
      <c r="PNH25" s="262"/>
      <c r="PNI25" s="262"/>
      <c r="PNJ25" s="262"/>
      <c r="PNK25" s="262"/>
      <c r="PNL25" s="262"/>
      <c r="PNM25" s="262"/>
      <c r="PNN25" s="262"/>
      <c r="PNO25" s="262"/>
      <c r="PNP25" s="262"/>
      <c r="PNQ25" s="262"/>
      <c r="PNR25" s="262"/>
      <c r="PNS25" s="262"/>
      <c r="PNT25" s="262"/>
      <c r="PNU25" s="262"/>
      <c r="PNV25" s="262"/>
      <c r="PNW25" s="262"/>
      <c r="PNX25" s="262"/>
      <c r="PNY25" s="262"/>
      <c r="PNZ25" s="262"/>
      <c r="POA25" s="262"/>
      <c r="POB25" s="262"/>
      <c r="POC25" s="262"/>
      <c r="POD25" s="262"/>
      <c r="POE25" s="262"/>
      <c r="POF25" s="262"/>
      <c r="POG25" s="262"/>
      <c r="POH25" s="262"/>
      <c r="POI25" s="262"/>
      <c r="POJ25" s="262"/>
      <c r="POK25" s="262"/>
      <c r="POL25" s="262"/>
      <c r="POM25" s="262"/>
      <c r="PON25" s="262"/>
      <c r="POO25" s="262"/>
      <c r="POP25" s="262"/>
      <c r="POQ25" s="262"/>
      <c r="POR25" s="262"/>
      <c r="POS25" s="262"/>
      <c r="POT25" s="262"/>
      <c r="POU25" s="262"/>
      <c r="POV25" s="262"/>
      <c r="POW25" s="262"/>
      <c r="POX25" s="262"/>
      <c r="POY25" s="262"/>
      <c r="POZ25" s="262"/>
      <c r="PPA25" s="262"/>
      <c r="PPB25" s="262"/>
      <c r="PPC25" s="262"/>
      <c r="PPD25" s="262"/>
      <c r="PPE25" s="262"/>
      <c r="PPF25" s="262"/>
      <c r="PPG25" s="262"/>
      <c r="PPH25" s="262"/>
      <c r="PPI25" s="262"/>
      <c r="PPJ25" s="262"/>
      <c r="PPK25" s="262"/>
      <c r="PPL25" s="262"/>
      <c r="PPM25" s="262"/>
      <c r="PPN25" s="262"/>
      <c r="PPO25" s="262"/>
      <c r="PPP25" s="262"/>
      <c r="PPQ25" s="262"/>
      <c r="PPR25" s="262"/>
      <c r="PPS25" s="262"/>
      <c r="PPT25" s="262"/>
      <c r="PPU25" s="262"/>
      <c r="PPV25" s="262"/>
      <c r="PPW25" s="262"/>
      <c r="PPX25" s="262"/>
      <c r="PPY25" s="262"/>
      <c r="PPZ25" s="262"/>
      <c r="PQA25" s="262"/>
      <c r="PQB25" s="262"/>
      <c r="PQC25" s="262"/>
      <c r="PQD25" s="262"/>
      <c r="PQE25" s="262"/>
      <c r="PQF25" s="262"/>
      <c r="PQG25" s="262"/>
      <c r="PQH25" s="262"/>
      <c r="PQI25" s="262"/>
      <c r="PQJ25" s="262"/>
      <c r="PQK25" s="262"/>
      <c r="PQL25" s="262"/>
      <c r="PQM25" s="262"/>
      <c r="PQN25" s="262"/>
      <c r="PQO25" s="262"/>
      <c r="PQP25" s="262"/>
      <c r="PQQ25" s="262"/>
      <c r="PQR25" s="262"/>
      <c r="PQS25" s="262"/>
      <c r="PQT25" s="262"/>
      <c r="PQU25" s="262"/>
      <c r="PQV25" s="262"/>
      <c r="PQW25" s="262"/>
      <c r="PQX25" s="262"/>
      <c r="PQY25" s="262"/>
      <c r="PQZ25" s="262"/>
      <c r="PRA25" s="262"/>
      <c r="PRB25" s="262"/>
      <c r="PRC25" s="262"/>
      <c r="PRD25" s="262"/>
      <c r="PRE25" s="262"/>
      <c r="PRF25" s="262"/>
      <c r="PRG25" s="262"/>
      <c r="PRH25" s="262"/>
      <c r="PRI25" s="262"/>
      <c r="PRJ25" s="262"/>
      <c r="PRK25" s="262"/>
      <c r="PRL25" s="262"/>
      <c r="PRM25" s="262"/>
      <c r="PRN25" s="262"/>
      <c r="PRO25" s="262"/>
      <c r="PRP25" s="262"/>
      <c r="PRQ25" s="262"/>
      <c r="PRR25" s="262"/>
      <c r="PRS25" s="262"/>
      <c r="PRT25" s="262"/>
      <c r="PRU25" s="262"/>
      <c r="PRV25" s="262"/>
      <c r="PRW25" s="262"/>
      <c r="PRX25" s="262"/>
      <c r="PRY25" s="262"/>
      <c r="PRZ25" s="262"/>
      <c r="PSA25" s="262"/>
      <c r="PSB25" s="262"/>
      <c r="PSC25" s="262"/>
      <c r="PSD25" s="262"/>
      <c r="PSE25" s="262"/>
      <c r="PSF25" s="262"/>
      <c r="PSG25" s="262"/>
      <c r="PSH25" s="262"/>
      <c r="PSI25" s="262"/>
      <c r="PSJ25" s="262"/>
      <c r="PSK25" s="262"/>
      <c r="PSL25" s="262"/>
      <c r="PSM25" s="262"/>
      <c r="PSN25" s="262"/>
      <c r="PSO25" s="262"/>
      <c r="PSP25" s="262"/>
      <c r="PSQ25" s="262"/>
      <c r="PSR25" s="262"/>
      <c r="PSS25" s="262"/>
      <c r="PST25" s="262"/>
      <c r="PSU25" s="262"/>
      <c r="PSV25" s="262"/>
      <c r="PSW25" s="262"/>
      <c r="PSX25" s="262"/>
      <c r="PSY25" s="262"/>
      <c r="PSZ25" s="262"/>
      <c r="PTA25" s="262"/>
      <c r="PTB25" s="262"/>
      <c r="PTC25" s="262"/>
      <c r="PTD25" s="262"/>
      <c r="PTE25" s="262"/>
      <c r="PTF25" s="262"/>
      <c r="PTG25" s="262"/>
      <c r="PTH25" s="262"/>
      <c r="PTI25" s="262"/>
      <c r="PTJ25" s="262"/>
      <c r="PTK25" s="262"/>
      <c r="PTL25" s="262"/>
      <c r="PTM25" s="262"/>
      <c r="PTN25" s="262"/>
      <c r="PTO25" s="262"/>
      <c r="PTP25" s="262"/>
      <c r="PTQ25" s="262"/>
      <c r="PTR25" s="262"/>
      <c r="PTS25" s="262"/>
      <c r="PTT25" s="262"/>
      <c r="PTU25" s="262"/>
      <c r="PTV25" s="262"/>
      <c r="PTW25" s="262"/>
      <c r="PTX25" s="262"/>
      <c r="PTY25" s="262"/>
      <c r="PTZ25" s="262"/>
      <c r="PUA25" s="262"/>
      <c r="PUB25" s="262"/>
      <c r="PUC25" s="262"/>
      <c r="PUD25" s="262"/>
      <c r="PUE25" s="262"/>
      <c r="PUF25" s="262"/>
      <c r="PUG25" s="262"/>
      <c r="PUH25" s="262"/>
      <c r="PUI25" s="262"/>
      <c r="PUJ25" s="262"/>
      <c r="PUK25" s="262"/>
      <c r="PUL25" s="262"/>
      <c r="PUM25" s="262"/>
      <c r="PUN25" s="262"/>
      <c r="PUO25" s="262"/>
      <c r="PUP25" s="262"/>
      <c r="PUQ25" s="262"/>
      <c r="PUR25" s="262"/>
      <c r="PUS25" s="262"/>
      <c r="PUT25" s="262"/>
      <c r="PUU25" s="262"/>
      <c r="PUV25" s="262"/>
      <c r="PUW25" s="262"/>
      <c r="PUX25" s="262"/>
      <c r="PUY25" s="262"/>
      <c r="PUZ25" s="262"/>
      <c r="PVA25" s="262"/>
      <c r="PVB25" s="262"/>
      <c r="PVC25" s="262"/>
      <c r="PVD25" s="262"/>
      <c r="PVE25" s="262"/>
      <c r="PVF25" s="262"/>
      <c r="PVG25" s="262"/>
      <c r="PVH25" s="262"/>
      <c r="PVI25" s="262"/>
      <c r="PVJ25" s="262"/>
      <c r="PVK25" s="262"/>
      <c r="PVL25" s="262"/>
      <c r="PVM25" s="262"/>
      <c r="PVN25" s="262"/>
      <c r="PVO25" s="262"/>
      <c r="PVP25" s="262"/>
      <c r="PVQ25" s="262"/>
      <c r="PVR25" s="262"/>
      <c r="PVS25" s="262"/>
      <c r="PVT25" s="262"/>
      <c r="PVU25" s="262"/>
      <c r="PVV25" s="262"/>
      <c r="PVW25" s="262"/>
      <c r="PVX25" s="262"/>
      <c r="PVY25" s="262"/>
      <c r="PVZ25" s="262"/>
      <c r="PWA25" s="262"/>
      <c r="PWB25" s="262"/>
      <c r="PWC25" s="262"/>
      <c r="PWD25" s="262"/>
      <c r="PWE25" s="262"/>
      <c r="PWF25" s="262"/>
      <c r="PWG25" s="262"/>
      <c r="PWH25" s="262"/>
      <c r="PWI25" s="262"/>
      <c r="PWJ25" s="262"/>
      <c r="PWK25" s="262"/>
      <c r="PWL25" s="262"/>
      <c r="PWM25" s="262"/>
      <c r="PWN25" s="262"/>
      <c r="PWO25" s="262"/>
      <c r="PWP25" s="262"/>
      <c r="PWQ25" s="262"/>
      <c r="PWR25" s="262"/>
      <c r="PWS25" s="262"/>
      <c r="PWT25" s="262"/>
      <c r="PWU25" s="262"/>
      <c r="PWV25" s="262"/>
      <c r="PWW25" s="262"/>
      <c r="PWX25" s="262"/>
      <c r="PWY25" s="262"/>
      <c r="PWZ25" s="262"/>
      <c r="PXA25" s="262"/>
      <c r="PXB25" s="262"/>
      <c r="PXC25" s="262"/>
      <c r="PXD25" s="262"/>
      <c r="PXE25" s="262"/>
      <c r="PXF25" s="262"/>
      <c r="PXG25" s="262"/>
      <c r="PXH25" s="262"/>
      <c r="PXI25" s="262"/>
      <c r="PXJ25" s="262"/>
      <c r="PXK25" s="262"/>
      <c r="PXL25" s="262"/>
      <c r="PXM25" s="262"/>
      <c r="PXN25" s="262"/>
      <c r="PXO25" s="262"/>
      <c r="PXP25" s="262"/>
      <c r="PXQ25" s="262"/>
      <c r="PXR25" s="262"/>
      <c r="PXS25" s="262"/>
      <c r="PXT25" s="262"/>
      <c r="PXU25" s="262"/>
      <c r="PXV25" s="262"/>
      <c r="PXW25" s="262"/>
      <c r="PXX25" s="262"/>
      <c r="PXY25" s="262"/>
      <c r="PXZ25" s="262"/>
      <c r="PYA25" s="262"/>
      <c r="PYB25" s="262"/>
      <c r="PYC25" s="262"/>
      <c r="PYD25" s="262"/>
      <c r="PYE25" s="262"/>
      <c r="PYF25" s="262"/>
      <c r="PYG25" s="262"/>
      <c r="PYH25" s="262"/>
      <c r="PYI25" s="262"/>
      <c r="PYJ25" s="262"/>
      <c r="PYK25" s="262"/>
      <c r="PYL25" s="262"/>
      <c r="PYM25" s="262"/>
      <c r="PYN25" s="262"/>
      <c r="PYO25" s="262"/>
      <c r="PYP25" s="262"/>
      <c r="PYQ25" s="262"/>
      <c r="PYR25" s="262"/>
      <c r="PYS25" s="262"/>
      <c r="PYT25" s="262"/>
      <c r="PYU25" s="262"/>
      <c r="PYV25" s="262"/>
      <c r="PYW25" s="262"/>
      <c r="PYX25" s="262"/>
      <c r="PYY25" s="262"/>
      <c r="PYZ25" s="262"/>
      <c r="PZA25" s="262"/>
      <c r="PZB25" s="262"/>
      <c r="PZC25" s="262"/>
      <c r="PZD25" s="262"/>
      <c r="PZE25" s="262"/>
      <c r="PZF25" s="262"/>
      <c r="PZG25" s="262"/>
      <c r="PZH25" s="262"/>
      <c r="PZI25" s="262"/>
      <c r="PZJ25" s="262"/>
      <c r="PZK25" s="262"/>
      <c r="PZL25" s="262"/>
      <c r="PZM25" s="262"/>
      <c r="PZN25" s="262"/>
      <c r="PZO25" s="262"/>
      <c r="PZP25" s="262"/>
      <c r="PZQ25" s="262"/>
      <c r="PZR25" s="262"/>
      <c r="PZS25" s="262"/>
      <c r="PZT25" s="262"/>
      <c r="PZU25" s="262"/>
      <c r="PZV25" s="262"/>
      <c r="PZW25" s="262"/>
      <c r="PZX25" s="262"/>
      <c r="PZY25" s="262"/>
      <c r="PZZ25" s="262"/>
      <c r="QAA25" s="262"/>
      <c r="QAB25" s="262"/>
      <c r="QAC25" s="262"/>
      <c r="QAD25" s="262"/>
      <c r="QAE25" s="262"/>
      <c r="QAF25" s="262"/>
      <c r="QAG25" s="262"/>
      <c r="QAH25" s="262"/>
      <c r="QAI25" s="262"/>
      <c r="QAJ25" s="262"/>
      <c r="QAK25" s="262"/>
      <c r="QAL25" s="262"/>
      <c r="QAM25" s="262"/>
      <c r="QAN25" s="262"/>
      <c r="QAO25" s="262"/>
      <c r="QAP25" s="262"/>
      <c r="QAQ25" s="262"/>
      <c r="QAR25" s="262"/>
      <c r="QAS25" s="262"/>
      <c r="QAT25" s="262"/>
      <c r="QAU25" s="262"/>
      <c r="QAV25" s="262"/>
      <c r="QAW25" s="262"/>
      <c r="QAX25" s="262"/>
      <c r="QAY25" s="262"/>
      <c r="QAZ25" s="262"/>
      <c r="QBA25" s="262"/>
      <c r="QBB25" s="262"/>
      <c r="QBC25" s="262"/>
      <c r="QBD25" s="262"/>
      <c r="QBE25" s="262"/>
      <c r="QBF25" s="262"/>
      <c r="QBG25" s="262"/>
      <c r="QBH25" s="262"/>
      <c r="QBI25" s="262"/>
      <c r="QBJ25" s="262"/>
      <c r="QBK25" s="262"/>
      <c r="QBL25" s="262"/>
      <c r="QBM25" s="262"/>
      <c r="QBN25" s="262"/>
      <c r="QBO25" s="262"/>
      <c r="QBP25" s="262"/>
      <c r="QBQ25" s="262"/>
      <c r="QBR25" s="262"/>
      <c r="QBS25" s="262"/>
      <c r="QBT25" s="262"/>
      <c r="QBU25" s="262"/>
      <c r="QBV25" s="262"/>
      <c r="QBW25" s="262"/>
      <c r="QBX25" s="262"/>
      <c r="QBY25" s="262"/>
      <c r="QBZ25" s="262"/>
      <c r="QCA25" s="262"/>
      <c r="QCB25" s="262"/>
      <c r="QCC25" s="262"/>
      <c r="QCD25" s="262"/>
      <c r="QCE25" s="262"/>
      <c r="QCF25" s="262"/>
      <c r="QCG25" s="262"/>
      <c r="QCH25" s="262"/>
      <c r="QCI25" s="262"/>
      <c r="QCJ25" s="262"/>
      <c r="QCK25" s="262"/>
      <c r="QCL25" s="262"/>
      <c r="QCM25" s="262"/>
      <c r="QCN25" s="262"/>
      <c r="QCO25" s="262"/>
      <c r="QCP25" s="262"/>
      <c r="QCQ25" s="262"/>
      <c r="QCR25" s="262"/>
      <c r="QCS25" s="262"/>
      <c r="QCT25" s="262"/>
      <c r="QCU25" s="262"/>
      <c r="QCV25" s="262"/>
      <c r="QCW25" s="262"/>
      <c r="QCX25" s="262"/>
      <c r="QCY25" s="262"/>
      <c r="QCZ25" s="262"/>
      <c r="QDA25" s="262"/>
      <c r="QDB25" s="262"/>
      <c r="QDC25" s="262"/>
      <c r="QDD25" s="262"/>
      <c r="QDE25" s="262"/>
      <c r="QDF25" s="262"/>
      <c r="QDG25" s="262"/>
      <c r="QDH25" s="262"/>
      <c r="QDI25" s="262"/>
      <c r="QDJ25" s="262"/>
      <c r="QDK25" s="262"/>
      <c r="QDL25" s="262"/>
      <c r="QDM25" s="262"/>
      <c r="QDN25" s="262"/>
      <c r="QDO25" s="262"/>
      <c r="QDP25" s="262"/>
      <c r="QDQ25" s="262"/>
      <c r="QDR25" s="262"/>
      <c r="QDS25" s="262"/>
      <c r="QDT25" s="262"/>
      <c r="QDU25" s="262"/>
      <c r="QDV25" s="262"/>
      <c r="QDW25" s="262"/>
      <c r="QDX25" s="262"/>
      <c r="QDY25" s="262"/>
      <c r="QDZ25" s="262"/>
      <c r="QEA25" s="262"/>
      <c r="QEB25" s="262"/>
      <c r="QEC25" s="262"/>
      <c r="QED25" s="262"/>
      <c r="QEE25" s="262"/>
      <c r="QEF25" s="262"/>
      <c r="QEG25" s="262"/>
      <c r="QEH25" s="262"/>
      <c r="QEI25" s="262"/>
      <c r="QEJ25" s="262"/>
      <c r="QEK25" s="262"/>
      <c r="QEL25" s="262"/>
      <c r="QEM25" s="262"/>
      <c r="QEN25" s="262"/>
      <c r="QEO25" s="262"/>
      <c r="QEP25" s="262"/>
      <c r="QEQ25" s="262"/>
      <c r="QER25" s="262"/>
      <c r="QES25" s="262"/>
      <c r="QET25" s="262"/>
      <c r="QEU25" s="262"/>
      <c r="QEV25" s="262"/>
      <c r="QEW25" s="262"/>
      <c r="QEX25" s="262"/>
      <c r="QEY25" s="262"/>
      <c r="QEZ25" s="262"/>
      <c r="QFA25" s="262"/>
      <c r="QFB25" s="262"/>
      <c r="QFC25" s="262"/>
      <c r="QFD25" s="262"/>
      <c r="QFE25" s="262"/>
      <c r="QFF25" s="262"/>
      <c r="QFG25" s="262"/>
      <c r="QFH25" s="262"/>
      <c r="QFI25" s="262"/>
      <c r="QFJ25" s="262"/>
      <c r="QFK25" s="262"/>
      <c r="QFL25" s="262"/>
      <c r="QFM25" s="262"/>
      <c r="QFN25" s="262"/>
      <c r="QFO25" s="262"/>
      <c r="QFP25" s="262"/>
      <c r="QFQ25" s="262"/>
      <c r="QFR25" s="262"/>
      <c r="QFS25" s="262"/>
      <c r="QFT25" s="262"/>
      <c r="QFU25" s="262"/>
      <c r="QFV25" s="262"/>
      <c r="QFW25" s="262"/>
      <c r="QFX25" s="262"/>
      <c r="QFY25" s="262"/>
      <c r="QFZ25" s="262"/>
      <c r="QGA25" s="262"/>
      <c r="QGB25" s="262"/>
      <c r="QGC25" s="262"/>
      <c r="QGD25" s="262"/>
      <c r="QGE25" s="262"/>
      <c r="QGF25" s="262"/>
      <c r="QGG25" s="262"/>
      <c r="QGH25" s="262"/>
      <c r="QGI25" s="262"/>
      <c r="QGJ25" s="262"/>
      <c r="QGK25" s="262"/>
      <c r="QGL25" s="262"/>
      <c r="QGM25" s="262"/>
      <c r="QGN25" s="262"/>
      <c r="QGO25" s="262"/>
      <c r="QGP25" s="262"/>
      <c r="QGQ25" s="262"/>
      <c r="QGR25" s="262"/>
      <c r="QGS25" s="262"/>
      <c r="QGT25" s="262"/>
      <c r="QGU25" s="262"/>
      <c r="QGV25" s="262"/>
      <c r="QGW25" s="262"/>
      <c r="QGX25" s="262"/>
      <c r="QGY25" s="262"/>
      <c r="QGZ25" s="262"/>
      <c r="QHA25" s="262"/>
      <c r="QHB25" s="262"/>
      <c r="QHC25" s="262"/>
      <c r="QHD25" s="262"/>
      <c r="QHE25" s="262"/>
      <c r="QHF25" s="262"/>
      <c r="QHG25" s="262"/>
      <c r="QHH25" s="262"/>
      <c r="QHI25" s="262"/>
      <c r="QHJ25" s="262"/>
      <c r="QHK25" s="262"/>
      <c r="QHL25" s="262"/>
      <c r="QHM25" s="262"/>
      <c r="QHN25" s="262"/>
      <c r="QHO25" s="262"/>
      <c r="QHP25" s="262"/>
      <c r="QHQ25" s="262"/>
      <c r="QHR25" s="262"/>
      <c r="QHS25" s="262"/>
      <c r="QHT25" s="262"/>
      <c r="QHU25" s="262"/>
      <c r="QHV25" s="262"/>
      <c r="QHW25" s="262"/>
      <c r="QHX25" s="262"/>
      <c r="QHY25" s="262"/>
      <c r="QHZ25" s="262"/>
      <c r="QIA25" s="262"/>
      <c r="QIB25" s="262"/>
      <c r="QIC25" s="262"/>
      <c r="QID25" s="262"/>
      <c r="QIE25" s="262"/>
      <c r="QIF25" s="262"/>
      <c r="QIG25" s="262"/>
      <c r="QIH25" s="262"/>
      <c r="QII25" s="262"/>
      <c r="QIJ25" s="262"/>
      <c r="QIK25" s="262"/>
      <c r="QIL25" s="262"/>
      <c r="QIM25" s="262"/>
      <c r="QIN25" s="262"/>
      <c r="QIO25" s="262"/>
      <c r="QIP25" s="262"/>
      <c r="QIQ25" s="262"/>
      <c r="QIR25" s="262"/>
      <c r="QIS25" s="262"/>
      <c r="QIT25" s="262"/>
      <c r="QIU25" s="262"/>
      <c r="QIV25" s="262"/>
      <c r="QIW25" s="262"/>
      <c r="QIX25" s="262"/>
      <c r="QIY25" s="262"/>
      <c r="QIZ25" s="262"/>
      <c r="QJA25" s="262"/>
      <c r="QJB25" s="262"/>
      <c r="QJC25" s="262"/>
      <c r="QJD25" s="262"/>
      <c r="QJE25" s="262"/>
      <c r="QJF25" s="262"/>
      <c r="QJG25" s="262"/>
      <c r="QJH25" s="262"/>
      <c r="QJI25" s="262"/>
      <c r="QJJ25" s="262"/>
      <c r="QJK25" s="262"/>
      <c r="QJL25" s="262"/>
      <c r="QJM25" s="262"/>
      <c r="QJN25" s="262"/>
      <c r="QJO25" s="262"/>
      <c r="QJP25" s="262"/>
      <c r="QJQ25" s="262"/>
      <c r="QJR25" s="262"/>
      <c r="QJS25" s="262"/>
      <c r="QJT25" s="262"/>
      <c r="QJU25" s="262"/>
      <c r="QJV25" s="262"/>
      <c r="QJW25" s="262"/>
      <c r="QJX25" s="262"/>
      <c r="QJY25" s="262"/>
      <c r="QJZ25" s="262"/>
      <c r="QKA25" s="262"/>
      <c r="QKB25" s="262"/>
      <c r="QKC25" s="262"/>
      <c r="QKD25" s="262"/>
      <c r="QKE25" s="262"/>
      <c r="QKF25" s="262"/>
      <c r="QKG25" s="262"/>
      <c r="QKH25" s="262"/>
      <c r="QKI25" s="262"/>
      <c r="QKJ25" s="262"/>
      <c r="QKK25" s="262"/>
      <c r="QKL25" s="262"/>
      <c r="QKM25" s="262"/>
      <c r="QKN25" s="262"/>
      <c r="QKO25" s="262"/>
      <c r="QKP25" s="262"/>
      <c r="QKQ25" s="262"/>
      <c r="QKR25" s="262"/>
      <c r="QKS25" s="262"/>
      <c r="QKT25" s="262"/>
      <c r="QKU25" s="262"/>
      <c r="QKV25" s="262"/>
      <c r="QKW25" s="262"/>
      <c r="QKX25" s="262"/>
      <c r="QKY25" s="262"/>
      <c r="QKZ25" s="262"/>
      <c r="QLA25" s="262"/>
      <c r="QLB25" s="262"/>
      <c r="QLC25" s="262"/>
      <c r="QLD25" s="262"/>
      <c r="QLE25" s="262"/>
      <c r="QLF25" s="262"/>
      <c r="QLG25" s="262"/>
      <c r="QLH25" s="262"/>
      <c r="QLI25" s="262"/>
      <c r="QLJ25" s="262"/>
      <c r="QLK25" s="262"/>
      <c r="QLL25" s="262"/>
      <c r="QLM25" s="262"/>
      <c r="QLN25" s="262"/>
      <c r="QLO25" s="262"/>
      <c r="QLP25" s="262"/>
      <c r="QLQ25" s="262"/>
      <c r="QLR25" s="262"/>
      <c r="QLS25" s="262"/>
      <c r="QLT25" s="262"/>
      <c r="QLU25" s="262"/>
      <c r="QLV25" s="262"/>
      <c r="QLW25" s="262"/>
      <c r="QLX25" s="262"/>
      <c r="QLY25" s="262"/>
      <c r="QLZ25" s="262"/>
      <c r="QMA25" s="262"/>
      <c r="QMB25" s="262"/>
      <c r="QMC25" s="262"/>
      <c r="QMD25" s="262"/>
      <c r="QME25" s="262"/>
      <c r="QMF25" s="262"/>
      <c r="QMG25" s="262"/>
      <c r="QMH25" s="262"/>
      <c r="QMI25" s="262"/>
      <c r="QMJ25" s="262"/>
      <c r="QMK25" s="262"/>
      <c r="QML25" s="262"/>
      <c r="QMM25" s="262"/>
      <c r="QMN25" s="262"/>
      <c r="QMO25" s="262"/>
      <c r="QMP25" s="262"/>
      <c r="QMQ25" s="262"/>
      <c r="QMR25" s="262"/>
      <c r="QMS25" s="262"/>
      <c r="QMT25" s="262"/>
      <c r="QMU25" s="262"/>
      <c r="QMV25" s="262"/>
      <c r="QMW25" s="262"/>
      <c r="QMX25" s="262"/>
      <c r="QMY25" s="262"/>
      <c r="QMZ25" s="262"/>
      <c r="QNA25" s="262"/>
      <c r="QNB25" s="262"/>
      <c r="QNC25" s="262"/>
      <c r="QND25" s="262"/>
      <c r="QNE25" s="262"/>
      <c r="QNF25" s="262"/>
      <c r="QNG25" s="262"/>
      <c r="QNH25" s="262"/>
      <c r="QNI25" s="262"/>
      <c r="QNJ25" s="262"/>
      <c r="QNK25" s="262"/>
      <c r="QNL25" s="262"/>
      <c r="QNM25" s="262"/>
      <c r="QNN25" s="262"/>
      <c r="QNO25" s="262"/>
      <c r="QNP25" s="262"/>
      <c r="QNQ25" s="262"/>
      <c r="QNR25" s="262"/>
      <c r="QNS25" s="262"/>
      <c r="QNT25" s="262"/>
      <c r="QNU25" s="262"/>
      <c r="QNV25" s="262"/>
      <c r="QNW25" s="262"/>
      <c r="QNX25" s="262"/>
      <c r="QNY25" s="262"/>
      <c r="QNZ25" s="262"/>
      <c r="QOA25" s="262"/>
      <c r="QOB25" s="262"/>
      <c r="QOC25" s="262"/>
      <c r="QOD25" s="262"/>
      <c r="QOE25" s="262"/>
      <c r="QOF25" s="262"/>
      <c r="QOG25" s="262"/>
      <c r="QOH25" s="262"/>
      <c r="QOI25" s="262"/>
      <c r="QOJ25" s="262"/>
      <c r="QOK25" s="262"/>
      <c r="QOL25" s="262"/>
      <c r="QOM25" s="262"/>
      <c r="QON25" s="262"/>
      <c r="QOO25" s="262"/>
      <c r="QOP25" s="262"/>
      <c r="QOQ25" s="262"/>
      <c r="QOR25" s="262"/>
      <c r="QOS25" s="262"/>
      <c r="QOT25" s="262"/>
      <c r="QOU25" s="262"/>
      <c r="QOV25" s="262"/>
      <c r="QOW25" s="262"/>
      <c r="QOX25" s="262"/>
      <c r="QOY25" s="262"/>
      <c r="QOZ25" s="262"/>
      <c r="QPA25" s="262"/>
      <c r="QPB25" s="262"/>
      <c r="QPC25" s="262"/>
      <c r="QPD25" s="262"/>
      <c r="QPE25" s="262"/>
      <c r="QPF25" s="262"/>
      <c r="QPG25" s="262"/>
      <c r="QPH25" s="262"/>
      <c r="QPI25" s="262"/>
      <c r="QPJ25" s="262"/>
      <c r="QPK25" s="262"/>
      <c r="QPL25" s="262"/>
      <c r="QPM25" s="262"/>
      <c r="QPN25" s="262"/>
      <c r="QPO25" s="262"/>
      <c r="QPP25" s="262"/>
      <c r="QPQ25" s="262"/>
      <c r="QPR25" s="262"/>
      <c r="QPS25" s="262"/>
      <c r="QPT25" s="262"/>
      <c r="QPU25" s="262"/>
      <c r="QPV25" s="262"/>
      <c r="QPW25" s="262"/>
      <c r="QPX25" s="262"/>
      <c r="QPY25" s="262"/>
      <c r="QPZ25" s="262"/>
      <c r="QQA25" s="262"/>
      <c r="QQB25" s="262"/>
      <c r="QQC25" s="262"/>
      <c r="QQD25" s="262"/>
      <c r="QQE25" s="262"/>
      <c r="QQF25" s="262"/>
      <c r="QQG25" s="262"/>
      <c r="QQH25" s="262"/>
      <c r="QQI25" s="262"/>
      <c r="QQJ25" s="262"/>
      <c r="QQK25" s="262"/>
      <c r="QQL25" s="262"/>
      <c r="QQM25" s="262"/>
      <c r="QQN25" s="262"/>
      <c r="QQO25" s="262"/>
      <c r="QQP25" s="262"/>
      <c r="QQQ25" s="262"/>
      <c r="QQR25" s="262"/>
      <c r="QQS25" s="262"/>
      <c r="QQT25" s="262"/>
      <c r="QQU25" s="262"/>
      <c r="QQV25" s="262"/>
      <c r="QQW25" s="262"/>
      <c r="QQX25" s="262"/>
      <c r="QQY25" s="262"/>
      <c r="QQZ25" s="262"/>
      <c r="QRA25" s="262"/>
      <c r="QRB25" s="262"/>
      <c r="QRC25" s="262"/>
      <c r="QRD25" s="262"/>
      <c r="QRE25" s="262"/>
      <c r="QRF25" s="262"/>
      <c r="QRG25" s="262"/>
      <c r="QRH25" s="262"/>
      <c r="QRI25" s="262"/>
      <c r="QRJ25" s="262"/>
      <c r="QRK25" s="262"/>
      <c r="QRL25" s="262"/>
      <c r="QRM25" s="262"/>
      <c r="QRN25" s="262"/>
      <c r="QRO25" s="262"/>
      <c r="QRP25" s="262"/>
      <c r="QRQ25" s="262"/>
      <c r="QRR25" s="262"/>
      <c r="QRS25" s="262"/>
      <c r="QRT25" s="262"/>
      <c r="QRU25" s="262"/>
      <c r="QRV25" s="262"/>
      <c r="QRW25" s="262"/>
      <c r="QRX25" s="262"/>
      <c r="QRY25" s="262"/>
      <c r="QRZ25" s="262"/>
      <c r="QSA25" s="262"/>
      <c r="QSB25" s="262"/>
      <c r="QSC25" s="262"/>
      <c r="QSD25" s="262"/>
      <c r="QSE25" s="262"/>
      <c r="QSF25" s="262"/>
      <c r="QSG25" s="262"/>
      <c r="QSH25" s="262"/>
      <c r="QSI25" s="262"/>
      <c r="QSJ25" s="262"/>
      <c r="QSK25" s="262"/>
      <c r="QSL25" s="262"/>
      <c r="QSM25" s="262"/>
      <c r="QSN25" s="262"/>
      <c r="QSO25" s="262"/>
      <c r="QSP25" s="262"/>
      <c r="QSQ25" s="262"/>
      <c r="QSR25" s="262"/>
      <c r="QSS25" s="262"/>
      <c r="QST25" s="262"/>
      <c r="QSU25" s="262"/>
      <c r="QSV25" s="262"/>
      <c r="QSW25" s="262"/>
      <c r="QSX25" s="262"/>
      <c r="QSY25" s="262"/>
      <c r="QSZ25" s="262"/>
      <c r="QTA25" s="262"/>
      <c r="QTB25" s="262"/>
      <c r="QTC25" s="262"/>
      <c r="QTD25" s="262"/>
      <c r="QTE25" s="262"/>
      <c r="QTF25" s="262"/>
      <c r="QTG25" s="262"/>
      <c r="QTH25" s="262"/>
      <c r="QTI25" s="262"/>
      <c r="QTJ25" s="262"/>
      <c r="QTK25" s="262"/>
      <c r="QTL25" s="262"/>
      <c r="QTM25" s="262"/>
      <c r="QTN25" s="262"/>
      <c r="QTO25" s="262"/>
      <c r="QTP25" s="262"/>
      <c r="QTQ25" s="262"/>
      <c r="QTR25" s="262"/>
      <c r="QTS25" s="262"/>
      <c r="QTT25" s="262"/>
      <c r="QTU25" s="262"/>
      <c r="QTV25" s="262"/>
      <c r="QTW25" s="262"/>
      <c r="QTX25" s="262"/>
      <c r="QTY25" s="262"/>
      <c r="QTZ25" s="262"/>
      <c r="QUA25" s="262"/>
      <c r="QUB25" s="262"/>
      <c r="QUC25" s="262"/>
      <c r="QUD25" s="262"/>
      <c r="QUE25" s="262"/>
      <c r="QUF25" s="262"/>
      <c r="QUG25" s="262"/>
      <c r="QUH25" s="262"/>
      <c r="QUI25" s="262"/>
      <c r="QUJ25" s="262"/>
      <c r="QUK25" s="262"/>
      <c r="QUL25" s="262"/>
      <c r="QUM25" s="262"/>
      <c r="QUN25" s="262"/>
      <c r="QUO25" s="262"/>
      <c r="QUP25" s="262"/>
      <c r="QUQ25" s="262"/>
      <c r="QUR25" s="262"/>
      <c r="QUS25" s="262"/>
      <c r="QUT25" s="262"/>
      <c r="QUU25" s="262"/>
      <c r="QUV25" s="262"/>
      <c r="QUW25" s="262"/>
      <c r="QUX25" s="262"/>
      <c r="QUY25" s="262"/>
      <c r="QUZ25" s="262"/>
      <c r="QVA25" s="262"/>
      <c r="QVB25" s="262"/>
      <c r="QVC25" s="262"/>
      <c r="QVD25" s="262"/>
      <c r="QVE25" s="262"/>
      <c r="QVF25" s="262"/>
      <c r="QVG25" s="262"/>
      <c r="QVH25" s="262"/>
      <c r="QVI25" s="262"/>
      <c r="QVJ25" s="262"/>
      <c r="QVK25" s="262"/>
      <c r="QVL25" s="262"/>
      <c r="QVM25" s="262"/>
      <c r="QVN25" s="262"/>
      <c r="QVO25" s="262"/>
      <c r="QVP25" s="262"/>
      <c r="QVQ25" s="262"/>
      <c r="QVR25" s="262"/>
      <c r="QVS25" s="262"/>
      <c r="QVT25" s="262"/>
      <c r="QVU25" s="262"/>
      <c r="QVV25" s="262"/>
      <c r="QVW25" s="262"/>
      <c r="QVX25" s="262"/>
      <c r="QVY25" s="262"/>
      <c r="QVZ25" s="262"/>
      <c r="QWA25" s="262"/>
      <c r="QWB25" s="262"/>
      <c r="QWC25" s="262"/>
      <c r="QWD25" s="262"/>
      <c r="QWE25" s="262"/>
      <c r="QWF25" s="262"/>
      <c r="QWG25" s="262"/>
      <c r="QWH25" s="262"/>
      <c r="QWI25" s="262"/>
      <c r="QWJ25" s="262"/>
      <c r="QWK25" s="262"/>
      <c r="QWL25" s="262"/>
      <c r="QWM25" s="262"/>
      <c r="QWN25" s="262"/>
      <c r="QWO25" s="262"/>
      <c r="QWP25" s="262"/>
      <c r="QWQ25" s="262"/>
      <c r="QWR25" s="262"/>
      <c r="QWS25" s="262"/>
      <c r="QWT25" s="262"/>
      <c r="QWU25" s="262"/>
      <c r="QWV25" s="262"/>
      <c r="QWW25" s="262"/>
      <c r="QWX25" s="262"/>
      <c r="QWY25" s="262"/>
      <c r="QWZ25" s="262"/>
      <c r="QXA25" s="262"/>
      <c r="QXB25" s="262"/>
      <c r="QXC25" s="262"/>
      <c r="QXD25" s="262"/>
      <c r="QXE25" s="262"/>
      <c r="QXF25" s="262"/>
      <c r="QXG25" s="262"/>
      <c r="QXH25" s="262"/>
      <c r="QXI25" s="262"/>
      <c r="QXJ25" s="262"/>
      <c r="QXK25" s="262"/>
      <c r="QXL25" s="262"/>
      <c r="QXM25" s="262"/>
      <c r="QXN25" s="262"/>
      <c r="QXO25" s="262"/>
      <c r="QXP25" s="262"/>
      <c r="QXQ25" s="262"/>
      <c r="QXR25" s="262"/>
      <c r="QXS25" s="262"/>
      <c r="QXT25" s="262"/>
      <c r="QXU25" s="262"/>
      <c r="QXV25" s="262"/>
      <c r="QXW25" s="262"/>
      <c r="QXX25" s="262"/>
      <c r="QXY25" s="262"/>
      <c r="QXZ25" s="262"/>
      <c r="QYA25" s="262"/>
      <c r="QYB25" s="262"/>
      <c r="QYC25" s="262"/>
      <c r="QYD25" s="262"/>
      <c r="QYE25" s="262"/>
      <c r="QYF25" s="262"/>
      <c r="QYG25" s="262"/>
      <c r="QYH25" s="262"/>
      <c r="QYI25" s="262"/>
      <c r="QYJ25" s="262"/>
      <c r="QYK25" s="262"/>
      <c r="QYL25" s="262"/>
      <c r="QYM25" s="262"/>
      <c r="QYN25" s="262"/>
      <c r="QYO25" s="262"/>
      <c r="QYP25" s="262"/>
      <c r="QYQ25" s="262"/>
      <c r="QYR25" s="262"/>
      <c r="QYS25" s="262"/>
      <c r="QYT25" s="262"/>
      <c r="QYU25" s="262"/>
      <c r="QYV25" s="262"/>
      <c r="QYW25" s="262"/>
      <c r="QYX25" s="262"/>
      <c r="QYY25" s="262"/>
      <c r="QYZ25" s="262"/>
      <c r="QZA25" s="262"/>
      <c r="QZB25" s="262"/>
      <c r="QZC25" s="262"/>
      <c r="QZD25" s="262"/>
      <c r="QZE25" s="262"/>
      <c r="QZF25" s="262"/>
      <c r="QZG25" s="262"/>
      <c r="QZH25" s="262"/>
      <c r="QZI25" s="262"/>
      <c r="QZJ25" s="262"/>
      <c r="QZK25" s="262"/>
      <c r="QZL25" s="262"/>
      <c r="QZM25" s="262"/>
      <c r="QZN25" s="262"/>
      <c r="QZO25" s="262"/>
      <c r="QZP25" s="262"/>
      <c r="QZQ25" s="262"/>
      <c r="QZR25" s="262"/>
      <c r="QZS25" s="262"/>
      <c r="QZT25" s="262"/>
      <c r="QZU25" s="262"/>
      <c r="QZV25" s="262"/>
      <c r="QZW25" s="262"/>
      <c r="QZX25" s="262"/>
      <c r="QZY25" s="262"/>
      <c r="QZZ25" s="262"/>
      <c r="RAA25" s="262"/>
      <c r="RAB25" s="262"/>
      <c r="RAC25" s="262"/>
      <c r="RAD25" s="262"/>
      <c r="RAE25" s="262"/>
      <c r="RAF25" s="262"/>
      <c r="RAG25" s="262"/>
      <c r="RAH25" s="262"/>
      <c r="RAI25" s="262"/>
      <c r="RAJ25" s="262"/>
      <c r="RAK25" s="262"/>
      <c r="RAL25" s="262"/>
      <c r="RAM25" s="262"/>
      <c r="RAN25" s="262"/>
      <c r="RAO25" s="262"/>
      <c r="RAP25" s="262"/>
      <c r="RAQ25" s="262"/>
      <c r="RAR25" s="262"/>
      <c r="RAS25" s="262"/>
      <c r="RAT25" s="262"/>
      <c r="RAU25" s="262"/>
      <c r="RAV25" s="262"/>
      <c r="RAW25" s="262"/>
      <c r="RAX25" s="262"/>
      <c r="RAY25" s="262"/>
      <c r="RAZ25" s="262"/>
      <c r="RBA25" s="262"/>
      <c r="RBB25" s="262"/>
      <c r="RBC25" s="262"/>
      <c r="RBD25" s="262"/>
      <c r="RBE25" s="262"/>
      <c r="RBF25" s="262"/>
      <c r="RBG25" s="262"/>
      <c r="RBH25" s="262"/>
      <c r="RBI25" s="262"/>
      <c r="RBJ25" s="262"/>
      <c r="RBK25" s="262"/>
      <c r="RBL25" s="262"/>
      <c r="RBM25" s="262"/>
      <c r="RBN25" s="262"/>
      <c r="RBO25" s="262"/>
      <c r="RBP25" s="262"/>
      <c r="RBQ25" s="262"/>
      <c r="RBR25" s="262"/>
      <c r="RBS25" s="262"/>
      <c r="RBT25" s="262"/>
      <c r="RBU25" s="262"/>
      <c r="RBV25" s="262"/>
      <c r="RBW25" s="262"/>
      <c r="RBX25" s="262"/>
      <c r="RBY25" s="262"/>
      <c r="RBZ25" s="262"/>
      <c r="RCA25" s="262"/>
      <c r="RCB25" s="262"/>
      <c r="RCC25" s="262"/>
      <c r="RCD25" s="262"/>
      <c r="RCE25" s="262"/>
      <c r="RCF25" s="262"/>
      <c r="RCG25" s="262"/>
      <c r="RCH25" s="262"/>
      <c r="RCI25" s="262"/>
      <c r="RCJ25" s="262"/>
      <c r="RCK25" s="262"/>
      <c r="RCL25" s="262"/>
      <c r="RCM25" s="262"/>
      <c r="RCN25" s="262"/>
      <c r="RCO25" s="262"/>
      <c r="RCP25" s="262"/>
      <c r="RCQ25" s="262"/>
      <c r="RCR25" s="262"/>
      <c r="RCS25" s="262"/>
      <c r="RCT25" s="262"/>
      <c r="RCU25" s="262"/>
      <c r="RCV25" s="262"/>
      <c r="RCW25" s="262"/>
      <c r="RCX25" s="262"/>
      <c r="RCY25" s="262"/>
      <c r="RCZ25" s="262"/>
      <c r="RDA25" s="262"/>
      <c r="RDB25" s="262"/>
      <c r="RDC25" s="262"/>
      <c r="RDD25" s="262"/>
      <c r="RDE25" s="262"/>
      <c r="RDF25" s="262"/>
      <c r="RDG25" s="262"/>
      <c r="RDH25" s="262"/>
      <c r="RDI25" s="262"/>
      <c r="RDJ25" s="262"/>
      <c r="RDK25" s="262"/>
      <c r="RDL25" s="262"/>
      <c r="RDM25" s="262"/>
      <c r="RDN25" s="262"/>
      <c r="RDO25" s="262"/>
      <c r="RDP25" s="262"/>
      <c r="RDQ25" s="262"/>
      <c r="RDR25" s="262"/>
      <c r="RDS25" s="262"/>
      <c r="RDT25" s="262"/>
      <c r="RDU25" s="262"/>
      <c r="RDV25" s="262"/>
      <c r="RDW25" s="262"/>
      <c r="RDX25" s="262"/>
      <c r="RDY25" s="262"/>
      <c r="RDZ25" s="262"/>
      <c r="REA25" s="262"/>
      <c r="REB25" s="262"/>
      <c r="REC25" s="262"/>
      <c r="RED25" s="262"/>
      <c r="REE25" s="262"/>
      <c r="REF25" s="262"/>
      <c r="REG25" s="262"/>
      <c r="REH25" s="262"/>
      <c r="REI25" s="262"/>
      <c r="REJ25" s="262"/>
      <c r="REK25" s="262"/>
      <c r="REL25" s="262"/>
      <c r="REM25" s="262"/>
      <c r="REN25" s="262"/>
      <c r="REO25" s="262"/>
      <c r="REP25" s="262"/>
      <c r="REQ25" s="262"/>
      <c r="RER25" s="262"/>
      <c r="RES25" s="262"/>
      <c r="RET25" s="262"/>
      <c r="REU25" s="262"/>
      <c r="REV25" s="262"/>
      <c r="REW25" s="262"/>
      <c r="REX25" s="262"/>
      <c r="REY25" s="262"/>
      <c r="REZ25" s="262"/>
      <c r="RFA25" s="262"/>
      <c r="RFB25" s="262"/>
      <c r="RFC25" s="262"/>
      <c r="RFD25" s="262"/>
      <c r="RFE25" s="262"/>
      <c r="RFF25" s="262"/>
      <c r="RFG25" s="262"/>
      <c r="RFH25" s="262"/>
      <c r="RFI25" s="262"/>
      <c r="RFJ25" s="262"/>
      <c r="RFK25" s="262"/>
      <c r="RFL25" s="262"/>
      <c r="RFM25" s="262"/>
      <c r="RFN25" s="262"/>
      <c r="RFO25" s="262"/>
      <c r="RFP25" s="262"/>
      <c r="RFQ25" s="262"/>
      <c r="RFR25" s="262"/>
      <c r="RFS25" s="262"/>
      <c r="RFT25" s="262"/>
      <c r="RFU25" s="262"/>
      <c r="RFV25" s="262"/>
      <c r="RFW25" s="262"/>
      <c r="RFX25" s="262"/>
      <c r="RFY25" s="262"/>
      <c r="RFZ25" s="262"/>
      <c r="RGA25" s="262"/>
      <c r="RGB25" s="262"/>
      <c r="RGC25" s="262"/>
      <c r="RGD25" s="262"/>
      <c r="RGE25" s="262"/>
      <c r="RGF25" s="262"/>
      <c r="RGG25" s="262"/>
      <c r="RGH25" s="262"/>
      <c r="RGI25" s="262"/>
      <c r="RGJ25" s="262"/>
      <c r="RGK25" s="262"/>
      <c r="RGL25" s="262"/>
      <c r="RGM25" s="262"/>
      <c r="RGN25" s="262"/>
      <c r="RGO25" s="262"/>
      <c r="RGP25" s="262"/>
      <c r="RGQ25" s="262"/>
      <c r="RGR25" s="262"/>
      <c r="RGS25" s="262"/>
      <c r="RGT25" s="262"/>
      <c r="RGU25" s="262"/>
      <c r="RGV25" s="262"/>
      <c r="RGW25" s="262"/>
      <c r="RGX25" s="262"/>
      <c r="RGY25" s="262"/>
      <c r="RGZ25" s="262"/>
      <c r="RHA25" s="262"/>
      <c r="RHB25" s="262"/>
      <c r="RHC25" s="262"/>
      <c r="RHD25" s="262"/>
      <c r="RHE25" s="262"/>
      <c r="RHF25" s="262"/>
      <c r="RHG25" s="262"/>
      <c r="RHH25" s="262"/>
      <c r="RHI25" s="262"/>
      <c r="RHJ25" s="262"/>
      <c r="RHK25" s="262"/>
      <c r="RHL25" s="262"/>
      <c r="RHM25" s="262"/>
      <c r="RHN25" s="262"/>
      <c r="RHO25" s="262"/>
      <c r="RHP25" s="262"/>
      <c r="RHQ25" s="262"/>
      <c r="RHR25" s="262"/>
      <c r="RHS25" s="262"/>
      <c r="RHT25" s="262"/>
      <c r="RHU25" s="262"/>
      <c r="RHV25" s="262"/>
      <c r="RHW25" s="262"/>
      <c r="RHX25" s="262"/>
      <c r="RHY25" s="262"/>
      <c r="RHZ25" s="262"/>
      <c r="RIA25" s="262"/>
      <c r="RIB25" s="262"/>
      <c r="RIC25" s="262"/>
      <c r="RID25" s="262"/>
      <c r="RIE25" s="262"/>
      <c r="RIF25" s="262"/>
      <c r="RIG25" s="262"/>
      <c r="RIH25" s="262"/>
      <c r="RII25" s="262"/>
      <c r="RIJ25" s="262"/>
      <c r="RIK25" s="262"/>
      <c r="RIL25" s="262"/>
      <c r="RIM25" s="262"/>
      <c r="RIN25" s="262"/>
      <c r="RIO25" s="262"/>
      <c r="RIP25" s="262"/>
      <c r="RIQ25" s="262"/>
      <c r="RIR25" s="262"/>
      <c r="RIS25" s="262"/>
      <c r="RIT25" s="262"/>
      <c r="RIU25" s="262"/>
      <c r="RIV25" s="262"/>
      <c r="RIW25" s="262"/>
      <c r="RIX25" s="262"/>
      <c r="RIY25" s="262"/>
      <c r="RIZ25" s="262"/>
      <c r="RJA25" s="262"/>
      <c r="RJB25" s="262"/>
      <c r="RJC25" s="262"/>
      <c r="RJD25" s="262"/>
      <c r="RJE25" s="262"/>
      <c r="RJF25" s="262"/>
      <c r="RJG25" s="262"/>
      <c r="RJH25" s="262"/>
      <c r="RJI25" s="262"/>
      <c r="RJJ25" s="262"/>
      <c r="RJK25" s="262"/>
      <c r="RJL25" s="262"/>
      <c r="RJM25" s="262"/>
      <c r="RJN25" s="262"/>
      <c r="RJO25" s="262"/>
      <c r="RJP25" s="262"/>
      <c r="RJQ25" s="262"/>
      <c r="RJR25" s="262"/>
      <c r="RJS25" s="262"/>
      <c r="RJT25" s="262"/>
      <c r="RJU25" s="262"/>
      <c r="RJV25" s="262"/>
      <c r="RJW25" s="262"/>
      <c r="RJX25" s="262"/>
      <c r="RJY25" s="262"/>
      <c r="RJZ25" s="262"/>
      <c r="RKA25" s="262"/>
      <c r="RKB25" s="262"/>
      <c r="RKC25" s="262"/>
      <c r="RKD25" s="262"/>
      <c r="RKE25" s="262"/>
      <c r="RKF25" s="262"/>
      <c r="RKG25" s="262"/>
      <c r="RKH25" s="262"/>
      <c r="RKI25" s="262"/>
      <c r="RKJ25" s="262"/>
      <c r="RKK25" s="262"/>
      <c r="RKL25" s="262"/>
      <c r="RKM25" s="262"/>
      <c r="RKN25" s="262"/>
      <c r="RKO25" s="262"/>
      <c r="RKP25" s="262"/>
      <c r="RKQ25" s="262"/>
      <c r="RKR25" s="262"/>
      <c r="RKS25" s="262"/>
      <c r="RKT25" s="262"/>
      <c r="RKU25" s="262"/>
      <c r="RKV25" s="262"/>
      <c r="RKW25" s="262"/>
      <c r="RKX25" s="262"/>
      <c r="RKY25" s="262"/>
      <c r="RKZ25" s="262"/>
      <c r="RLA25" s="262"/>
      <c r="RLB25" s="262"/>
      <c r="RLC25" s="262"/>
      <c r="RLD25" s="262"/>
      <c r="RLE25" s="262"/>
      <c r="RLF25" s="262"/>
      <c r="RLG25" s="262"/>
      <c r="RLH25" s="262"/>
      <c r="RLI25" s="262"/>
      <c r="RLJ25" s="262"/>
      <c r="RLK25" s="262"/>
      <c r="RLL25" s="262"/>
      <c r="RLM25" s="262"/>
      <c r="RLN25" s="262"/>
      <c r="RLO25" s="262"/>
      <c r="RLP25" s="262"/>
      <c r="RLQ25" s="262"/>
      <c r="RLR25" s="262"/>
      <c r="RLS25" s="262"/>
      <c r="RLT25" s="262"/>
      <c r="RLU25" s="262"/>
      <c r="RLV25" s="262"/>
      <c r="RLW25" s="262"/>
      <c r="RLX25" s="262"/>
      <c r="RLY25" s="262"/>
      <c r="RLZ25" s="262"/>
      <c r="RMA25" s="262"/>
      <c r="RMB25" s="262"/>
      <c r="RMC25" s="262"/>
      <c r="RMD25" s="262"/>
      <c r="RME25" s="262"/>
      <c r="RMF25" s="262"/>
      <c r="RMG25" s="262"/>
      <c r="RMH25" s="262"/>
      <c r="RMI25" s="262"/>
      <c r="RMJ25" s="262"/>
      <c r="RMK25" s="262"/>
      <c r="RML25" s="262"/>
      <c r="RMM25" s="262"/>
      <c r="RMN25" s="262"/>
      <c r="RMO25" s="262"/>
      <c r="RMP25" s="262"/>
      <c r="RMQ25" s="262"/>
      <c r="RMR25" s="262"/>
      <c r="RMS25" s="262"/>
      <c r="RMT25" s="262"/>
      <c r="RMU25" s="262"/>
      <c r="RMV25" s="262"/>
      <c r="RMW25" s="262"/>
      <c r="RMX25" s="262"/>
      <c r="RMY25" s="262"/>
      <c r="RMZ25" s="262"/>
      <c r="RNA25" s="262"/>
      <c r="RNB25" s="262"/>
      <c r="RNC25" s="262"/>
      <c r="RND25" s="262"/>
      <c r="RNE25" s="262"/>
      <c r="RNF25" s="262"/>
      <c r="RNG25" s="262"/>
      <c r="RNH25" s="262"/>
      <c r="RNI25" s="262"/>
      <c r="RNJ25" s="262"/>
      <c r="RNK25" s="262"/>
      <c r="RNL25" s="262"/>
      <c r="RNM25" s="262"/>
      <c r="RNN25" s="262"/>
      <c r="RNO25" s="262"/>
      <c r="RNP25" s="262"/>
      <c r="RNQ25" s="262"/>
      <c r="RNR25" s="262"/>
      <c r="RNS25" s="262"/>
      <c r="RNT25" s="262"/>
      <c r="RNU25" s="262"/>
      <c r="RNV25" s="262"/>
      <c r="RNW25" s="262"/>
      <c r="RNX25" s="262"/>
      <c r="RNY25" s="262"/>
      <c r="RNZ25" s="262"/>
      <c r="ROA25" s="262"/>
      <c r="ROB25" s="262"/>
      <c r="ROC25" s="262"/>
      <c r="ROD25" s="262"/>
      <c r="ROE25" s="262"/>
      <c r="ROF25" s="262"/>
      <c r="ROG25" s="262"/>
      <c r="ROH25" s="262"/>
      <c r="ROI25" s="262"/>
      <c r="ROJ25" s="262"/>
      <c r="ROK25" s="262"/>
      <c r="ROL25" s="262"/>
      <c r="ROM25" s="262"/>
      <c r="RON25" s="262"/>
      <c r="ROO25" s="262"/>
      <c r="ROP25" s="262"/>
      <c r="ROQ25" s="262"/>
      <c r="ROR25" s="262"/>
      <c r="ROS25" s="262"/>
      <c r="ROT25" s="262"/>
      <c r="ROU25" s="262"/>
      <c r="ROV25" s="262"/>
      <c r="ROW25" s="262"/>
      <c r="ROX25" s="262"/>
      <c r="ROY25" s="262"/>
      <c r="ROZ25" s="262"/>
      <c r="RPA25" s="262"/>
      <c r="RPB25" s="262"/>
      <c r="RPC25" s="262"/>
      <c r="RPD25" s="262"/>
      <c r="RPE25" s="262"/>
      <c r="RPF25" s="262"/>
      <c r="RPG25" s="262"/>
      <c r="RPH25" s="262"/>
      <c r="RPI25" s="262"/>
      <c r="RPJ25" s="262"/>
      <c r="RPK25" s="262"/>
      <c r="RPL25" s="262"/>
      <c r="RPM25" s="262"/>
      <c r="RPN25" s="262"/>
      <c r="RPO25" s="262"/>
      <c r="RPP25" s="262"/>
      <c r="RPQ25" s="262"/>
      <c r="RPR25" s="262"/>
      <c r="RPS25" s="262"/>
      <c r="RPT25" s="262"/>
      <c r="RPU25" s="262"/>
      <c r="RPV25" s="262"/>
      <c r="RPW25" s="262"/>
      <c r="RPX25" s="262"/>
      <c r="RPY25" s="262"/>
      <c r="RPZ25" s="262"/>
      <c r="RQA25" s="262"/>
      <c r="RQB25" s="262"/>
      <c r="RQC25" s="262"/>
      <c r="RQD25" s="262"/>
      <c r="RQE25" s="262"/>
      <c r="RQF25" s="262"/>
      <c r="RQG25" s="262"/>
      <c r="RQH25" s="262"/>
      <c r="RQI25" s="262"/>
      <c r="RQJ25" s="262"/>
      <c r="RQK25" s="262"/>
      <c r="RQL25" s="262"/>
      <c r="RQM25" s="262"/>
      <c r="RQN25" s="262"/>
      <c r="RQO25" s="262"/>
      <c r="RQP25" s="262"/>
      <c r="RQQ25" s="262"/>
      <c r="RQR25" s="262"/>
      <c r="RQS25" s="262"/>
      <c r="RQT25" s="262"/>
      <c r="RQU25" s="262"/>
      <c r="RQV25" s="262"/>
      <c r="RQW25" s="262"/>
      <c r="RQX25" s="262"/>
      <c r="RQY25" s="262"/>
      <c r="RQZ25" s="262"/>
      <c r="RRA25" s="262"/>
      <c r="RRB25" s="262"/>
      <c r="RRC25" s="262"/>
      <c r="RRD25" s="262"/>
      <c r="RRE25" s="262"/>
      <c r="RRF25" s="262"/>
      <c r="RRG25" s="262"/>
      <c r="RRH25" s="262"/>
      <c r="RRI25" s="262"/>
      <c r="RRJ25" s="262"/>
      <c r="RRK25" s="262"/>
      <c r="RRL25" s="262"/>
      <c r="RRM25" s="262"/>
      <c r="RRN25" s="262"/>
      <c r="RRO25" s="262"/>
      <c r="RRP25" s="262"/>
      <c r="RRQ25" s="262"/>
      <c r="RRR25" s="262"/>
      <c r="RRS25" s="262"/>
      <c r="RRT25" s="262"/>
      <c r="RRU25" s="262"/>
      <c r="RRV25" s="262"/>
      <c r="RRW25" s="262"/>
      <c r="RRX25" s="262"/>
      <c r="RRY25" s="262"/>
      <c r="RRZ25" s="262"/>
      <c r="RSA25" s="262"/>
      <c r="RSB25" s="262"/>
      <c r="RSC25" s="262"/>
      <c r="RSD25" s="262"/>
      <c r="RSE25" s="262"/>
      <c r="RSF25" s="262"/>
      <c r="RSG25" s="262"/>
      <c r="RSH25" s="262"/>
      <c r="RSI25" s="262"/>
      <c r="RSJ25" s="262"/>
      <c r="RSK25" s="262"/>
      <c r="RSL25" s="262"/>
      <c r="RSM25" s="262"/>
      <c r="RSN25" s="262"/>
      <c r="RSO25" s="262"/>
      <c r="RSP25" s="262"/>
      <c r="RSQ25" s="262"/>
      <c r="RSR25" s="262"/>
      <c r="RSS25" s="262"/>
      <c r="RST25" s="262"/>
      <c r="RSU25" s="262"/>
      <c r="RSV25" s="262"/>
      <c r="RSW25" s="262"/>
      <c r="RSX25" s="262"/>
      <c r="RSY25" s="262"/>
      <c r="RSZ25" s="262"/>
      <c r="RTA25" s="262"/>
      <c r="RTB25" s="262"/>
      <c r="RTC25" s="262"/>
      <c r="RTD25" s="262"/>
      <c r="RTE25" s="262"/>
      <c r="RTF25" s="262"/>
      <c r="RTG25" s="262"/>
      <c r="RTH25" s="262"/>
      <c r="RTI25" s="262"/>
      <c r="RTJ25" s="262"/>
      <c r="RTK25" s="262"/>
      <c r="RTL25" s="262"/>
      <c r="RTM25" s="262"/>
      <c r="RTN25" s="262"/>
      <c r="RTO25" s="262"/>
      <c r="RTP25" s="262"/>
      <c r="RTQ25" s="262"/>
      <c r="RTR25" s="262"/>
      <c r="RTS25" s="262"/>
      <c r="RTT25" s="262"/>
      <c r="RTU25" s="262"/>
      <c r="RTV25" s="262"/>
      <c r="RTW25" s="262"/>
      <c r="RTX25" s="262"/>
      <c r="RTY25" s="262"/>
      <c r="RTZ25" s="262"/>
      <c r="RUA25" s="262"/>
      <c r="RUB25" s="262"/>
      <c r="RUC25" s="262"/>
      <c r="RUD25" s="262"/>
      <c r="RUE25" s="262"/>
      <c r="RUF25" s="262"/>
      <c r="RUG25" s="262"/>
      <c r="RUH25" s="262"/>
      <c r="RUI25" s="262"/>
      <c r="RUJ25" s="262"/>
      <c r="RUK25" s="262"/>
      <c r="RUL25" s="262"/>
      <c r="RUM25" s="262"/>
      <c r="RUN25" s="262"/>
      <c r="RUO25" s="262"/>
      <c r="RUP25" s="262"/>
      <c r="RUQ25" s="262"/>
      <c r="RUR25" s="262"/>
      <c r="RUS25" s="262"/>
      <c r="RUT25" s="262"/>
      <c r="RUU25" s="262"/>
      <c r="RUV25" s="262"/>
      <c r="RUW25" s="262"/>
      <c r="RUX25" s="262"/>
      <c r="RUY25" s="262"/>
      <c r="RUZ25" s="262"/>
      <c r="RVA25" s="262"/>
      <c r="RVB25" s="262"/>
      <c r="RVC25" s="262"/>
      <c r="RVD25" s="262"/>
      <c r="RVE25" s="262"/>
      <c r="RVF25" s="262"/>
      <c r="RVG25" s="262"/>
      <c r="RVH25" s="262"/>
      <c r="RVI25" s="262"/>
      <c r="RVJ25" s="262"/>
      <c r="RVK25" s="262"/>
      <c r="RVL25" s="262"/>
      <c r="RVM25" s="262"/>
      <c r="RVN25" s="262"/>
      <c r="RVO25" s="262"/>
      <c r="RVP25" s="262"/>
      <c r="RVQ25" s="262"/>
      <c r="RVR25" s="262"/>
      <c r="RVS25" s="262"/>
      <c r="RVT25" s="262"/>
      <c r="RVU25" s="262"/>
      <c r="RVV25" s="262"/>
      <c r="RVW25" s="262"/>
      <c r="RVX25" s="262"/>
      <c r="RVY25" s="262"/>
      <c r="RVZ25" s="262"/>
      <c r="RWA25" s="262"/>
      <c r="RWB25" s="262"/>
      <c r="RWC25" s="262"/>
      <c r="RWD25" s="262"/>
      <c r="RWE25" s="262"/>
      <c r="RWF25" s="262"/>
      <c r="RWG25" s="262"/>
      <c r="RWH25" s="262"/>
      <c r="RWI25" s="262"/>
      <c r="RWJ25" s="262"/>
      <c r="RWK25" s="262"/>
      <c r="RWL25" s="262"/>
      <c r="RWM25" s="262"/>
      <c r="RWN25" s="262"/>
      <c r="RWO25" s="262"/>
      <c r="RWP25" s="262"/>
      <c r="RWQ25" s="262"/>
      <c r="RWR25" s="262"/>
      <c r="RWS25" s="262"/>
      <c r="RWT25" s="262"/>
      <c r="RWU25" s="262"/>
      <c r="RWV25" s="262"/>
      <c r="RWW25" s="262"/>
      <c r="RWX25" s="262"/>
      <c r="RWY25" s="262"/>
      <c r="RWZ25" s="262"/>
      <c r="RXA25" s="262"/>
      <c r="RXB25" s="262"/>
      <c r="RXC25" s="262"/>
      <c r="RXD25" s="262"/>
      <c r="RXE25" s="262"/>
      <c r="RXF25" s="262"/>
      <c r="RXG25" s="262"/>
      <c r="RXH25" s="262"/>
      <c r="RXI25" s="262"/>
      <c r="RXJ25" s="262"/>
      <c r="RXK25" s="262"/>
      <c r="RXL25" s="262"/>
      <c r="RXM25" s="262"/>
      <c r="RXN25" s="262"/>
      <c r="RXO25" s="262"/>
      <c r="RXP25" s="262"/>
      <c r="RXQ25" s="262"/>
      <c r="RXR25" s="262"/>
      <c r="RXS25" s="262"/>
      <c r="RXT25" s="262"/>
      <c r="RXU25" s="262"/>
      <c r="RXV25" s="262"/>
      <c r="RXW25" s="262"/>
      <c r="RXX25" s="262"/>
      <c r="RXY25" s="262"/>
      <c r="RXZ25" s="262"/>
      <c r="RYA25" s="262"/>
      <c r="RYB25" s="262"/>
      <c r="RYC25" s="262"/>
      <c r="RYD25" s="262"/>
      <c r="RYE25" s="262"/>
      <c r="RYF25" s="262"/>
      <c r="RYG25" s="262"/>
      <c r="RYH25" s="262"/>
      <c r="RYI25" s="262"/>
      <c r="RYJ25" s="262"/>
      <c r="RYK25" s="262"/>
      <c r="RYL25" s="262"/>
      <c r="RYM25" s="262"/>
      <c r="RYN25" s="262"/>
      <c r="RYO25" s="262"/>
      <c r="RYP25" s="262"/>
      <c r="RYQ25" s="262"/>
      <c r="RYR25" s="262"/>
      <c r="RYS25" s="262"/>
      <c r="RYT25" s="262"/>
      <c r="RYU25" s="262"/>
      <c r="RYV25" s="262"/>
      <c r="RYW25" s="262"/>
      <c r="RYX25" s="262"/>
      <c r="RYY25" s="262"/>
      <c r="RYZ25" s="262"/>
      <c r="RZA25" s="262"/>
      <c r="RZB25" s="262"/>
      <c r="RZC25" s="262"/>
      <c r="RZD25" s="262"/>
      <c r="RZE25" s="262"/>
      <c r="RZF25" s="262"/>
      <c r="RZG25" s="262"/>
      <c r="RZH25" s="262"/>
      <c r="RZI25" s="262"/>
      <c r="RZJ25" s="262"/>
      <c r="RZK25" s="262"/>
      <c r="RZL25" s="262"/>
      <c r="RZM25" s="262"/>
      <c r="RZN25" s="262"/>
      <c r="RZO25" s="262"/>
      <c r="RZP25" s="262"/>
      <c r="RZQ25" s="262"/>
      <c r="RZR25" s="262"/>
      <c r="RZS25" s="262"/>
      <c r="RZT25" s="262"/>
      <c r="RZU25" s="262"/>
      <c r="RZV25" s="262"/>
      <c r="RZW25" s="262"/>
      <c r="RZX25" s="262"/>
      <c r="RZY25" s="262"/>
      <c r="RZZ25" s="262"/>
      <c r="SAA25" s="262"/>
      <c r="SAB25" s="262"/>
      <c r="SAC25" s="262"/>
      <c r="SAD25" s="262"/>
      <c r="SAE25" s="262"/>
      <c r="SAF25" s="262"/>
      <c r="SAG25" s="262"/>
      <c r="SAH25" s="262"/>
      <c r="SAI25" s="262"/>
      <c r="SAJ25" s="262"/>
      <c r="SAK25" s="262"/>
      <c r="SAL25" s="262"/>
      <c r="SAM25" s="262"/>
      <c r="SAN25" s="262"/>
      <c r="SAO25" s="262"/>
      <c r="SAP25" s="262"/>
      <c r="SAQ25" s="262"/>
      <c r="SAR25" s="262"/>
      <c r="SAS25" s="262"/>
      <c r="SAT25" s="262"/>
      <c r="SAU25" s="262"/>
      <c r="SAV25" s="262"/>
      <c r="SAW25" s="262"/>
      <c r="SAX25" s="262"/>
      <c r="SAY25" s="262"/>
      <c r="SAZ25" s="262"/>
      <c r="SBA25" s="262"/>
      <c r="SBB25" s="262"/>
      <c r="SBC25" s="262"/>
      <c r="SBD25" s="262"/>
      <c r="SBE25" s="262"/>
      <c r="SBF25" s="262"/>
      <c r="SBG25" s="262"/>
      <c r="SBH25" s="262"/>
      <c r="SBI25" s="262"/>
      <c r="SBJ25" s="262"/>
      <c r="SBK25" s="262"/>
      <c r="SBL25" s="262"/>
      <c r="SBM25" s="262"/>
      <c r="SBN25" s="262"/>
      <c r="SBO25" s="262"/>
      <c r="SBP25" s="262"/>
      <c r="SBQ25" s="262"/>
      <c r="SBR25" s="262"/>
      <c r="SBS25" s="262"/>
      <c r="SBT25" s="262"/>
      <c r="SBU25" s="262"/>
      <c r="SBV25" s="262"/>
      <c r="SBW25" s="262"/>
      <c r="SBX25" s="262"/>
      <c r="SBY25" s="262"/>
      <c r="SBZ25" s="262"/>
      <c r="SCA25" s="262"/>
      <c r="SCB25" s="262"/>
      <c r="SCC25" s="262"/>
      <c r="SCD25" s="262"/>
      <c r="SCE25" s="262"/>
      <c r="SCF25" s="262"/>
      <c r="SCG25" s="262"/>
      <c r="SCH25" s="262"/>
      <c r="SCI25" s="262"/>
      <c r="SCJ25" s="262"/>
      <c r="SCK25" s="262"/>
      <c r="SCL25" s="262"/>
      <c r="SCM25" s="262"/>
      <c r="SCN25" s="262"/>
      <c r="SCO25" s="262"/>
      <c r="SCP25" s="262"/>
      <c r="SCQ25" s="262"/>
      <c r="SCR25" s="262"/>
      <c r="SCS25" s="262"/>
      <c r="SCT25" s="262"/>
      <c r="SCU25" s="262"/>
      <c r="SCV25" s="262"/>
      <c r="SCW25" s="262"/>
      <c r="SCX25" s="262"/>
      <c r="SCY25" s="262"/>
      <c r="SCZ25" s="262"/>
      <c r="SDA25" s="262"/>
      <c r="SDB25" s="262"/>
      <c r="SDC25" s="262"/>
      <c r="SDD25" s="262"/>
      <c r="SDE25" s="262"/>
      <c r="SDF25" s="262"/>
      <c r="SDG25" s="262"/>
      <c r="SDH25" s="262"/>
      <c r="SDI25" s="262"/>
      <c r="SDJ25" s="262"/>
      <c r="SDK25" s="262"/>
      <c r="SDL25" s="262"/>
      <c r="SDM25" s="262"/>
      <c r="SDN25" s="262"/>
      <c r="SDO25" s="262"/>
      <c r="SDP25" s="262"/>
      <c r="SDQ25" s="262"/>
      <c r="SDR25" s="262"/>
      <c r="SDS25" s="262"/>
      <c r="SDT25" s="262"/>
      <c r="SDU25" s="262"/>
      <c r="SDV25" s="262"/>
      <c r="SDW25" s="262"/>
      <c r="SDX25" s="262"/>
      <c r="SDY25" s="262"/>
      <c r="SDZ25" s="262"/>
      <c r="SEA25" s="262"/>
      <c r="SEB25" s="262"/>
      <c r="SEC25" s="262"/>
      <c r="SED25" s="262"/>
      <c r="SEE25" s="262"/>
      <c r="SEF25" s="262"/>
      <c r="SEG25" s="262"/>
      <c r="SEH25" s="262"/>
      <c r="SEI25" s="262"/>
      <c r="SEJ25" s="262"/>
      <c r="SEK25" s="262"/>
      <c r="SEL25" s="262"/>
      <c r="SEM25" s="262"/>
      <c r="SEN25" s="262"/>
      <c r="SEO25" s="262"/>
      <c r="SEP25" s="262"/>
      <c r="SEQ25" s="262"/>
      <c r="SER25" s="262"/>
      <c r="SES25" s="262"/>
      <c r="SET25" s="262"/>
      <c r="SEU25" s="262"/>
      <c r="SEV25" s="262"/>
      <c r="SEW25" s="262"/>
      <c r="SEX25" s="262"/>
      <c r="SEY25" s="262"/>
      <c r="SEZ25" s="262"/>
      <c r="SFA25" s="262"/>
      <c r="SFB25" s="262"/>
      <c r="SFC25" s="262"/>
      <c r="SFD25" s="262"/>
      <c r="SFE25" s="262"/>
      <c r="SFF25" s="262"/>
      <c r="SFG25" s="262"/>
      <c r="SFH25" s="262"/>
      <c r="SFI25" s="262"/>
      <c r="SFJ25" s="262"/>
      <c r="SFK25" s="262"/>
      <c r="SFL25" s="262"/>
      <c r="SFM25" s="262"/>
      <c r="SFN25" s="262"/>
      <c r="SFO25" s="262"/>
      <c r="SFP25" s="262"/>
      <c r="SFQ25" s="262"/>
      <c r="SFR25" s="262"/>
      <c r="SFS25" s="262"/>
      <c r="SFT25" s="262"/>
      <c r="SFU25" s="262"/>
      <c r="SFV25" s="262"/>
      <c r="SFW25" s="262"/>
      <c r="SFX25" s="262"/>
      <c r="SFY25" s="262"/>
      <c r="SFZ25" s="262"/>
      <c r="SGA25" s="262"/>
      <c r="SGB25" s="262"/>
      <c r="SGC25" s="262"/>
      <c r="SGD25" s="262"/>
      <c r="SGE25" s="262"/>
      <c r="SGF25" s="262"/>
      <c r="SGG25" s="262"/>
      <c r="SGH25" s="262"/>
      <c r="SGI25" s="262"/>
      <c r="SGJ25" s="262"/>
      <c r="SGK25" s="262"/>
      <c r="SGL25" s="262"/>
      <c r="SGM25" s="262"/>
      <c r="SGN25" s="262"/>
      <c r="SGO25" s="262"/>
      <c r="SGP25" s="262"/>
      <c r="SGQ25" s="262"/>
      <c r="SGR25" s="262"/>
      <c r="SGS25" s="262"/>
      <c r="SGT25" s="262"/>
      <c r="SGU25" s="262"/>
      <c r="SGV25" s="262"/>
      <c r="SGW25" s="262"/>
      <c r="SGX25" s="262"/>
      <c r="SGY25" s="262"/>
      <c r="SGZ25" s="262"/>
      <c r="SHA25" s="262"/>
      <c r="SHB25" s="262"/>
      <c r="SHC25" s="262"/>
      <c r="SHD25" s="262"/>
      <c r="SHE25" s="262"/>
      <c r="SHF25" s="262"/>
      <c r="SHG25" s="262"/>
      <c r="SHH25" s="262"/>
      <c r="SHI25" s="262"/>
      <c r="SHJ25" s="262"/>
      <c r="SHK25" s="262"/>
      <c r="SHL25" s="262"/>
      <c r="SHM25" s="262"/>
      <c r="SHN25" s="262"/>
      <c r="SHO25" s="262"/>
      <c r="SHP25" s="262"/>
      <c r="SHQ25" s="262"/>
      <c r="SHR25" s="262"/>
      <c r="SHS25" s="262"/>
      <c r="SHT25" s="262"/>
      <c r="SHU25" s="262"/>
      <c r="SHV25" s="262"/>
      <c r="SHW25" s="262"/>
      <c r="SHX25" s="262"/>
      <c r="SHY25" s="262"/>
      <c r="SHZ25" s="262"/>
      <c r="SIA25" s="262"/>
      <c r="SIB25" s="262"/>
      <c r="SIC25" s="262"/>
      <c r="SID25" s="262"/>
      <c r="SIE25" s="262"/>
      <c r="SIF25" s="262"/>
      <c r="SIG25" s="262"/>
      <c r="SIH25" s="262"/>
      <c r="SII25" s="262"/>
      <c r="SIJ25" s="262"/>
      <c r="SIK25" s="262"/>
      <c r="SIL25" s="262"/>
      <c r="SIM25" s="262"/>
      <c r="SIN25" s="262"/>
      <c r="SIO25" s="262"/>
      <c r="SIP25" s="262"/>
      <c r="SIQ25" s="262"/>
      <c r="SIR25" s="262"/>
      <c r="SIS25" s="262"/>
      <c r="SIT25" s="262"/>
      <c r="SIU25" s="262"/>
      <c r="SIV25" s="262"/>
      <c r="SIW25" s="262"/>
      <c r="SIX25" s="262"/>
      <c r="SIY25" s="262"/>
      <c r="SIZ25" s="262"/>
      <c r="SJA25" s="262"/>
      <c r="SJB25" s="262"/>
      <c r="SJC25" s="262"/>
      <c r="SJD25" s="262"/>
      <c r="SJE25" s="262"/>
      <c r="SJF25" s="262"/>
      <c r="SJG25" s="262"/>
      <c r="SJH25" s="262"/>
      <c r="SJI25" s="262"/>
      <c r="SJJ25" s="262"/>
      <c r="SJK25" s="262"/>
      <c r="SJL25" s="262"/>
      <c r="SJM25" s="262"/>
      <c r="SJN25" s="262"/>
      <c r="SJO25" s="262"/>
      <c r="SJP25" s="262"/>
      <c r="SJQ25" s="262"/>
      <c r="SJR25" s="262"/>
      <c r="SJS25" s="262"/>
      <c r="SJT25" s="262"/>
      <c r="SJU25" s="262"/>
      <c r="SJV25" s="262"/>
      <c r="SJW25" s="262"/>
      <c r="SJX25" s="262"/>
      <c r="SJY25" s="262"/>
      <c r="SJZ25" s="262"/>
      <c r="SKA25" s="262"/>
      <c r="SKB25" s="262"/>
      <c r="SKC25" s="262"/>
      <c r="SKD25" s="262"/>
      <c r="SKE25" s="262"/>
      <c r="SKF25" s="262"/>
      <c r="SKG25" s="262"/>
      <c r="SKH25" s="262"/>
      <c r="SKI25" s="262"/>
      <c r="SKJ25" s="262"/>
      <c r="SKK25" s="262"/>
      <c r="SKL25" s="262"/>
      <c r="SKM25" s="262"/>
      <c r="SKN25" s="262"/>
      <c r="SKO25" s="262"/>
      <c r="SKP25" s="262"/>
      <c r="SKQ25" s="262"/>
      <c r="SKR25" s="262"/>
      <c r="SKS25" s="262"/>
      <c r="SKT25" s="262"/>
      <c r="SKU25" s="262"/>
      <c r="SKV25" s="262"/>
      <c r="SKW25" s="262"/>
      <c r="SKX25" s="262"/>
      <c r="SKY25" s="262"/>
      <c r="SKZ25" s="262"/>
      <c r="SLA25" s="262"/>
      <c r="SLB25" s="262"/>
      <c r="SLC25" s="262"/>
      <c r="SLD25" s="262"/>
      <c r="SLE25" s="262"/>
      <c r="SLF25" s="262"/>
      <c r="SLG25" s="262"/>
      <c r="SLH25" s="262"/>
      <c r="SLI25" s="262"/>
      <c r="SLJ25" s="262"/>
      <c r="SLK25" s="262"/>
      <c r="SLL25" s="262"/>
      <c r="SLM25" s="262"/>
      <c r="SLN25" s="262"/>
      <c r="SLO25" s="262"/>
      <c r="SLP25" s="262"/>
      <c r="SLQ25" s="262"/>
      <c r="SLR25" s="262"/>
      <c r="SLS25" s="262"/>
      <c r="SLT25" s="262"/>
      <c r="SLU25" s="262"/>
      <c r="SLV25" s="262"/>
      <c r="SLW25" s="262"/>
      <c r="SLX25" s="262"/>
      <c r="SLY25" s="262"/>
      <c r="SLZ25" s="262"/>
      <c r="SMA25" s="262"/>
      <c r="SMB25" s="262"/>
      <c r="SMC25" s="262"/>
      <c r="SMD25" s="262"/>
      <c r="SME25" s="262"/>
      <c r="SMF25" s="262"/>
      <c r="SMG25" s="262"/>
      <c r="SMH25" s="262"/>
      <c r="SMI25" s="262"/>
      <c r="SMJ25" s="262"/>
      <c r="SMK25" s="262"/>
      <c r="SML25" s="262"/>
      <c r="SMM25" s="262"/>
      <c r="SMN25" s="262"/>
      <c r="SMO25" s="262"/>
      <c r="SMP25" s="262"/>
      <c r="SMQ25" s="262"/>
      <c r="SMR25" s="262"/>
      <c r="SMS25" s="262"/>
      <c r="SMT25" s="262"/>
      <c r="SMU25" s="262"/>
      <c r="SMV25" s="262"/>
      <c r="SMW25" s="262"/>
      <c r="SMX25" s="262"/>
      <c r="SMY25" s="262"/>
      <c r="SMZ25" s="262"/>
      <c r="SNA25" s="262"/>
      <c r="SNB25" s="262"/>
      <c r="SNC25" s="262"/>
      <c r="SND25" s="262"/>
      <c r="SNE25" s="262"/>
      <c r="SNF25" s="262"/>
      <c r="SNG25" s="262"/>
      <c r="SNH25" s="262"/>
      <c r="SNI25" s="262"/>
      <c r="SNJ25" s="262"/>
      <c r="SNK25" s="262"/>
      <c r="SNL25" s="262"/>
      <c r="SNM25" s="262"/>
      <c r="SNN25" s="262"/>
      <c r="SNO25" s="262"/>
      <c r="SNP25" s="262"/>
      <c r="SNQ25" s="262"/>
      <c r="SNR25" s="262"/>
      <c r="SNS25" s="262"/>
      <c r="SNT25" s="262"/>
      <c r="SNU25" s="262"/>
      <c r="SNV25" s="262"/>
      <c r="SNW25" s="262"/>
      <c r="SNX25" s="262"/>
      <c r="SNY25" s="262"/>
      <c r="SNZ25" s="262"/>
      <c r="SOA25" s="262"/>
      <c r="SOB25" s="262"/>
      <c r="SOC25" s="262"/>
      <c r="SOD25" s="262"/>
      <c r="SOE25" s="262"/>
      <c r="SOF25" s="262"/>
      <c r="SOG25" s="262"/>
      <c r="SOH25" s="262"/>
      <c r="SOI25" s="262"/>
      <c r="SOJ25" s="262"/>
      <c r="SOK25" s="262"/>
      <c r="SOL25" s="262"/>
      <c r="SOM25" s="262"/>
      <c r="SON25" s="262"/>
      <c r="SOO25" s="262"/>
      <c r="SOP25" s="262"/>
      <c r="SOQ25" s="262"/>
      <c r="SOR25" s="262"/>
      <c r="SOS25" s="262"/>
      <c r="SOT25" s="262"/>
      <c r="SOU25" s="262"/>
      <c r="SOV25" s="262"/>
      <c r="SOW25" s="262"/>
      <c r="SOX25" s="262"/>
      <c r="SOY25" s="262"/>
      <c r="SOZ25" s="262"/>
      <c r="SPA25" s="262"/>
      <c r="SPB25" s="262"/>
      <c r="SPC25" s="262"/>
      <c r="SPD25" s="262"/>
      <c r="SPE25" s="262"/>
      <c r="SPF25" s="262"/>
      <c r="SPG25" s="262"/>
      <c r="SPH25" s="262"/>
      <c r="SPI25" s="262"/>
      <c r="SPJ25" s="262"/>
      <c r="SPK25" s="262"/>
      <c r="SPL25" s="262"/>
      <c r="SPM25" s="262"/>
      <c r="SPN25" s="262"/>
      <c r="SPO25" s="262"/>
      <c r="SPP25" s="262"/>
      <c r="SPQ25" s="262"/>
      <c r="SPR25" s="262"/>
      <c r="SPS25" s="262"/>
      <c r="SPT25" s="262"/>
      <c r="SPU25" s="262"/>
      <c r="SPV25" s="262"/>
      <c r="SPW25" s="262"/>
      <c r="SPX25" s="262"/>
      <c r="SPY25" s="262"/>
      <c r="SPZ25" s="262"/>
      <c r="SQA25" s="262"/>
      <c r="SQB25" s="262"/>
      <c r="SQC25" s="262"/>
      <c r="SQD25" s="262"/>
      <c r="SQE25" s="262"/>
      <c r="SQF25" s="262"/>
      <c r="SQG25" s="262"/>
      <c r="SQH25" s="262"/>
      <c r="SQI25" s="262"/>
      <c r="SQJ25" s="262"/>
      <c r="SQK25" s="262"/>
      <c r="SQL25" s="262"/>
      <c r="SQM25" s="262"/>
      <c r="SQN25" s="262"/>
      <c r="SQO25" s="262"/>
      <c r="SQP25" s="262"/>
      <c r="SQQ25" s="262"/>
      <c r="SQR25" s="262"/>
      <c r="SQS25" s="262"/>
      <c r="SQT25" s="262"/>
      <c r="SQU25" s="262"/>
      <c r="SQV25" s="262"/>
      <c r="SQW25" s="262"/>
      <c r="SQX25" s="262"/>
      <c r="SQY25" s="262"/>
      <c r="SQZ25" s="262"/>
      <c r="SRA25" s="262"/>
      <c r="SRB25" s="262"/>
      <c r="SRC25" s="262"/>
      <c r="SRD25" s="262"/>
      <c r="SRE25" s="262"/>
      <c r="SRF25" s="262"/>
      <c r="SRG25" s="262"/>
      <c r="SRH25" s="262"/>
      <c r="SRI25" s="262"/>
      <c r="SRJ25" s="262"/>
      <c r="SRK25" s="262"/>
      <c r="SRL25" s="262"/>
      <c r="SRM25" s="262"/>
      <c r="SRN25" s="262"/>
      <c r="SRO25" s="262"/>
      <c r="SRP25" s="262"/>
      <c r="SRQ25" s="262"/>
      <c r="SRR25" s="262"/>
      <c r="SRS25" s="262"/>
      <c r="SRT25" s="262"/>
      <c r="SRU25" s="262"/>
      <c r="SRV25" s="262"/>
      <c r="SRW25" s="262"/>
      <c r="SRX25" s="262"/>
      <c r="SRY25" s="262"/>
      <c r="SRZ25" s="262"/>
      <c r="SSA25" s="262"/>
      <c r="SSB25" s="262"/>
      <c r="SSC25" s="262"/>
      <c r="SSD25" s="262"/>
      <c r="SSE25" s="262"/>
      <c r="SSF25" s="262"/>
      <c r="SSG25" s="262"/>
      <c r="SSH25" s="262"/>
      <c r="SSI25" s="262"/>
      <c r="SSJ25" s="262"/>
      <c r="SSK25" s="262"/>
      <c r="SSL25" s="262"/>
      <c r="SSM25" s="262"/>
      <c r="SSN25" s="262"/>
      <c r="SSO25" s="262"/>
      <c r="SSP25" s="262"/>
      <c r="SSQ25" s="262"/>
      <c r="SSR25" s="262"/>
      <c r="SSS25" s="262"/>
      <c r="SST25" s="262"/>
      <c r="SSU25" s="262"/>
      <c r="SSV25" s="262"/>
      <c r="SSW25" s="262"/>
      <c r="SSX25" s="262"/>
      <c r="SSY25" s="262"/>
      <c r="SSZ25" s="262"/>
      <c r="STA25" s="262"/>
      <c r="STB25" s="262"/>
      <c r="STC25" s="262"/>
      <c r="STD25" s="262"/>
      <c r="STE25" s="262"/>
      <c r="STF25" s="262"/>
      <c r="STG25" s="262"/>
      <c r="STH25" s="262"/>
      <c r="STI25" s="262"/>
      <c r="STJ25" s="262"/>
      <c r="STK25" s="262"/>
      <c r="STL25" s="262"/>
      <c r="STM25" s="262"/>
      <c r="STN25" s="262"/>
      <c r="STO25" s="262"/>
      <c r="STP25" s="262"/>
      <c r="STQ25" s="262"/>
      <c r="STR25" s="262"/>
      <c r="STS25" s="262"/>
      <c r="STT25" s="262"/>
      <c r="STU25" s="262"/>
      <c r="STV25" s="262"/>
      <c r="STW25" s="262"/>
      <c r="STX25" s="262"/>
      <c r="STY25" s="262"/>
      <c r="STZ25" s="262"/>
      <c r="SUA25" s="262"/>
      <c r="SUB25" s="262"/>
      <c r="SUC25" s="262"/>
      <c r="SUD25" s="262"/>
      <c r="SUE25" s="262"/>
      <c r="SUF25" s="262"/>
      <c r="SUG25" s="262"/>
      <c r="SUH25" s="262"/>
      <c r="SUI25" s="262"/>
      <c r="SUJ25" s="262"/>
      <c r="SUK25" s="262"/>
      <c r="SUL25" s="262"/>
      <c r="SUM25" s="262"/>
      <c r="SUN25" s="262"/>
      <c r="SUO25" s="262"/>
      <c r="SUP25" s="262"/>
      <c r="SUQ25" s="262"/>
      <c r="SUR25" s="262"/>
      <c r="SUS25" s="262"/>
      <c r="SUT25" s="262"/>
      <c r="SUU25" s="262"/>
      <c r="SUV25" s="262"/>
      <c r="SUW25" s="262"/>
      <c r="SUX25" s="262"/>
      <c r="SUY25" s="262"/>
      <c r="SUZ25" s="262"/>
      <c r="SVA25" s="262"/>
      <c r="SVB25" s="262"/>
      <c r="SVC25" s="262"/>
      <c r="SVD25" s="262"/>
      <c r="SVE25" s="262"/>
      <c r="SVF25" s="262"/>
      <c r="SVG25" s="262"/>
      <c r="SVH25" s="262"/>
      <c r="SVI25" s="262"/>
      <c r="SVJ25" s="262"/>
      <c r="SVK25" s="262"/>
      <c r="SVL25" s="262"/>
      <c r="SVM25" s="262"/>
      <c r="SVN25" s="262"/>
      <c r="SVO25" s="262"/>
      <c r="SVP25" s="262"/>
      <c r="SVQ25" s="262"/>
      <c r="SVR25" s="262"/>
      <c r="SVS25" s="262"/>
      <c r="SVT25" s="262"/>
      <c r="SVU25" s="262"/>
      <c r="SVV25" s="262"/>
      <c r="SVW25" s="262"/>
      <c r="SVX25" s="262"/>
      <c r="SVY25" s="262"/>
      <c r="SVZ25" s="262"/>
      <c r="SWA25" s="262"/>
      <c r="SWB25" s="262"/>
      <c r="SWC25" s="262"/>
      <c r="SWD25" s="262"/>
      <c r="SWE25" s="262"/>
      <c r="SWF25" s="262"/>
      <c r="SWG25" s="262"/>
      <c r="SWH25" s="262"/>
      <c r="SWI25" s="262"/>
      <c r="SWJ25" s="262"/>
      <c r="SWK25" s="262"/>
      <c r="SWL25" s="262"/>
      <c r="SWM25" s="262"/>
      <c r="SWN25" s="262"/>
      <c r="SWO25" s="262"/>
      <c r="SWP25" s="262"/>
      <c r="SWQ25" s="262"/>
      <c r="SWR25" s="262"/>
      <c r="SWS25" s="262"/>
      <c r="SWT25" s="262"/>
      <c r="SWU25" s="262"/>
      <c r="SWV25" s="262"/>
      <c r="SWW25" s="262"/>
      <c r="SWX25" s="262"/>
      <c r="SWY25" s="262"/>
      <c r="SWZ25" s="262"/>
      <c r="SXA25" s="262"/>
      <c r="SXB25" s="262"/>
      <c r="SXC25" s="262"/>
      <c r="SXD25" s="262"/>
      <c r="SXE25" s="262"/>
      <c r="SXF25" s="262"/>
      <c r="SXG25" s="262"/>
      <c r="SXH25" s="262"/>
      <c r="SXI25" s="262"/>
      <c r="SXJ25" s="262"/>
      <c r="SXK25" s="262"/>
      <c r="SXL25" s="262"/>
      <c r="SXM25" s="262"/>
      <c r="SXN25" s="262"/>
      <c r="SXO25" s="262"/>
      <c r="SXP25" s="262"/>
      <c r="SXQ25" s="262"/>
      <c r="SXR25" s="262"/>
      <c r="SXS25" s="262"/>
      <c r="SXT25" s="262"/>
      <c r="SXU25" s="262"/>
      <c r="SXV25" s="262"/>
      <c r="SXW25" s="262"/>
      <c r="SXX25" s="262"/>
      <c r="SXY25" s="262"/>
      <c r="SXZ25" s="262"/>
      <c r="SYA25" s="262"/>
      <c r="SYB25" s="262"/>
      <c r="SYC25" s="262"/>
      <c r="SYD25" s="262"/>
      <c r="SYE25" s="262"/>
      <c r="SYF25" s="262"/>
      <c r="SYG25" s="262"/>
      <c r="SYH25" s="262"/>
      <c r="SYI25" s="262"/>
      <c r="SYJ25" s="262"/>
      <c r="SYK25" s="262"/>
      <c r="SYL25" s="262"/>
      <c r="SYM25" s="262"/>
      <c r="SYN25" s="262"/>
      <c r="SYO25" s="262"/>
      <c r="SYP25" s="262"/>
      <c r="SYQ25" s="262"/>
      <c r="SYR25" s="262"/>
      <c r="SYS25" s="262"/>
      <c r="SYT25" s="262"/>
      <c r="SYU25" s="262"/>
      <c r="SYV25" s="262"/>
      <c r="SYW25" s="262"/>
      <c r="SYX25" s="262"/>
      <c r="SYY25" s="262"/>
      <c r="SYZ25" s="262"/>
      <c r="SZA25" s="262"/>
      <c r="SZB25" s="262"/>
      <c r="SZC25" s="262"/>
      <c r="SZD25" s="262"/>
      <c r="SZE25" s="262"/>
      <c r="SZF25" s="262"/>
      <c r="SZG25" s="262"/>
      <c r="SZH25" s="262"/>
      <c r="SZI25" s="262"/>
      <c r="SZJ25" s="262"/>
      <c r="SZK25" s="262"/>
      <c r="SZL25" s="262"/>
      <c r="SZM25" s="262"/>
      <c r="SZN25" s="262"/>
      <c r="SZO25" s="262"/>
      <c r="SZP25" s="262"/>
      <c r="SZQ25" s="262"/>
      <c r="SZR25" s="262"/>
      <c r="SZS25" s="262"/>
      <c r="SZT25" s="262"/>
      <c r="SZU25" s="262"/>
      <c r="SZV25" s="262"/>
      <c r="SZW25" s="262"/>
      <c r="SZX25" s="262"/>
      <c r="SZY25" s="262"/>
      <c r="SZZ25" s="262"/>
      <c r="TAA25" s="262"/>
      <c r="TAB25" s="262"/>
      <c r="TAC25" s="262"/>
      <c r="TAD25" s="262"/>
      <c r="TAE25" s="262"/>
      <c r="TAF25" s="262"/>
      <c r="TAG25" s="262"/>
      <c r="TAH25" s="262"/>
      <c r="TAI25" s="262"/>
      <c r="TAJ25" s="262"/>
      <c r="TAK25" s="262"/>
      <c r="TAL25" s="262"/>
      <c r="TAM25" s="262"/>
      <c r="TAN25" s="262"/>
      <c r="TAO25" s="262"/>
      <c r="TAP25" s="262"/>
      <c r="TAQ25" s="262"/>
      <c r="TAR25" s="262"/>
      <c r="TAS25" s="262"/>
      <c r="TAT25" s="262"/>
      <c r="TAU25" s="262"/>
      <c r="TAV25" s="262"/>
      <c r="TAW25" s="262"/>
      <c r="TAX25" s="262"/>
      <c r="TAY25" s="262"/>
      <c r="TAZ25" s="262"/>
      <c r="TBA25" s="262"/>
      <c r="TBB25" s="262"/>
      <c r="TBC25" s="262"/>
      <c r="TBD25" s="262"/>
      <c r="TBE25" s="262"/>
      <c r="TBF25" s="262"/>
      <c r="TBG25" s="262"/>
      <c r="TBH25" s="262"/>
      <c r="TBI25" s="262"/>
      <c r="TBJ25" s="262"/>
      <c r="TBK25" s="262"/>
      <c r="TBL25" s="262"/>
      <c r="TBM25" s="262"/>
      <c r="TBN25" s="262"/>
      <c r="TBO25" s="262"/>
      <c r="TBP25" s="262"/>
      <c r="TBQ25" s="262"/>
      <c r="TBR25" s="262"/>
      <c r="TBS25" s="262"/>
      <c r="TBT25" s="262"/>
      <c r="TBU25" s="262"/>
      <c r="TBV25" s="262"/>
      <c r="TBW25" s="262"/>
      <c r="TBX25" s="262"/>
      <c r="TBY25" s="262"/>
      <c r="TBZ25" s="262"/>
      <c r="TCA25" s="262"/>
      <c r="TCB25" s="262"/>
      <c r="TCC25" s="262"/>
      <c r="TCD25" s="262"/>
      <c r="TCE25" s="262"/>
      <c r="TCF25" s="262"/>
      <c r="TCG25" s="262"/>
      <c r="TCH25" s="262"/>
      <c r="TCI25" s="262"/>
      <c r="TCJ25" s="262"/>
      <c r="TCK25" s="262"/>
      <c r="TCL25" s="262"/>
      <c r="TCM25" s="262"/>
      <c r="TCN25" s="262"/>
      <c r="TCO25" s="262"/>
      <c r="TCP25" s="262"/>
      <c r="TCQ25" s="262"/>
      <c r="TCR25" s="262"/>
      <c r="TCS25" s="262"/>
      <c r="TCT25" s="262"/>
      <c r="TCU25" s="262"/>
      <c r="TCV25" s="262"/>
      <c r="TCW25" s="262"/>
      <c r="TCX25" s="262"/>
      <c r="TCY25" s="262"/>
      <c r="TCZ25" s="262"/>
      <c r="TDA25" s="262"/>
      <c r="TDB25" s="262"/>
      <c r="TDC25" s="262"/>
      <c r="TDD25" s="262"/>
      <c r="TDE25" s="262"/>
      <c r="TDF25" s="262"/>
      <c r="TDG25" s="262"/>
      <c r="TDH25" s="262"/>
      <c r="TDI25" s="262"/>
      <c r="TDJ25" s="262"/>
      <c r="TDK25" s="262"/>
      <c r="TDL25" s="262"/>
      <c r="TDM25" s="262"/>
      <c r="TDN25" s="262"/>
      <c r="TDO25" s="262"/>
      <c r="TDP25" s="262"/>
      <c r="TDQ25" s="262"/>
      <c r="TDR25" s="262"/>
      <c r="TDS25" s="262"/>
      <c r="TDT25" s="262"/>
      <c r="TDU25" s="262"/>
      <c r="TDV25" s="262"/>
      <c r="TDW25" s="262"/>
      <c r="TDX25" s="262"/>
      <c r="TDY25" s="262"/>
      <c r="TDZ25" s="262"/>
      <c r="TEA25" s="262"/>
      <c r="TEB25" s="262"/>
      <c r="TEC25" s="262"/>
      <c r="TED25" s="262"/>
      <c r="TEE25" s="262"/>
      <c r="TEF25" s="262"/>
      <c r="TEG25" s="262"/>
      <c r="TEH25" s="262"/>
      <c r="TEI25" s="262"/>
      <c r="TEJ25" s="262"/>
      <c r="TEK25" s="262"/>
      <c r="TEL25" s="262"/>
      <c r="TEM25" s="262"/>
      <c r="TEN25" s="262"/>
      <c r="TEO25" s="262"/>
      <c r="TEP25" s="262"/>
      <c r="TEQ25" s="262"/>
      <c r="TER25" s="262"/>
      <c r="TES25" s="262"/>
      <c r="TET25" s="262"/>
      <c r="TEU25" s="262"/>
      <c r="TEV25" s="262"/>
      <c r="TEW25" s="262"/>
      <c r="TEX25" s="262"/>
      <c r="TEY25" s="262"/>
      <c r="TEZ25" s="262"/>
      <c r="TFA25" s="262"/>
      <c r="TFB25" s="262"/>
      <c r="TFC25" s="262"/>
      <c r="TFD25" s="262"/>
      <c r="TFE25" s="262"/>
      <c r="TFF25" s="262"/>
      <c r="TFG25" s="262"/>
      <c r="TFH25" s="262"/>
      <c r="TFI25" s="262"/>
      <c r="TFJ25" s="262"/>
      <c r="TFK25" s="262"/>
      <c r="TFL25" s="262"/>
      <c r="TFM25" s="262"/>
      <c r="TFN25" s="262"/>
      <c r="TFO25" s="262"/>
      <c r="TFP25" s="262"/>
      <c r="TFQ25" s="262"/>
      <c r="TFR25" s="262"/>
      <c r="TFS25" s="262"/>
      <c r="TFT25" s="262"/>
      <c r="TFU25" s="262"/>
      <c r="TFV25" s="262"/>
      <c r="TFW25" s="262"/>
      <c r="TFX25" s="262"/>
      <c r="TFY25" s="262"/>
      <c r="TFZ25" s="262"/>
      <c r="TGA25" s="262"/>
      <c r="TGB25" s="262"/>
      <c r="TGC25" s="262"/>
      <c r="TGD25" s="262"/>
      <c r="TGE25" s="262"/>
      <c r="TGF25" s="262"/>
      <c r="TGG25" s="262"/>
      <c r="TGH25" s="262"/>
      <c r="TGI25" s="262"/>
      <c r="TGJ25" s="262"/>
      <c r="TGK25" s="262"/>
      <c r="TGL25" s="262"/>
      <c r="TGM25" s="262"/>
      <c r="TGN25" s="262"/>
      <c r="TGO25" s="262"/>
      <c r="TGP25" s="262"/>
      <c r="TGQ25" s="262"/>
      <c r="TGR25" s="262"/>
      <c r="TGS25" s="262"/>
      <c r="TGT25" s="262"/>
      <c r="TGU25" s="262"/>
      <c r="TGV25" s="262"/>
      <c r="TGW25" s="262"/>
      <c r="TGX25" s="262"/>
      <c r="TGY25" s="262"/>
      <c r="TGZ25" s="262"/>
      <c r="THA25" s="262"/>
      <c r="THB25" s="262"/>
      <c r="THC25" s="262"/>
      <c r="THD25" s="262"/>
      <c r="THE25" s="262"/>
      <c r="THF25" s="262"/>
      <c r="THG25" s="262"/>
      <c r="THH25" s="262"/>
      <c r="THI25" s="262"/>
      <c r="THJ25" s="262"/>
      <c r="THK25" s="262"/>
      <c r="THL25" s="262"/>
      <c r="THM25" s="262"/>
      <c r="THN25" s="262"/>
      <c r="THO25" s="262"/>
      <c r="THP25" s="262"/>
      <c r="THQ25" s="262"/>
      <c r="THR25" s="262"/>
      <c r="THS25" s="262"/>
      <c r="THT25" s="262"/>
      <c r="THU25" s="262"/>
      <c r="THV25" s="262"/>
      <c r="THW25" s="262"/>
      <c r="THX25" s="262"/>
      <c r="THY25" s="262"/>
      <c r="THZ25" s="262"/>
      <c r="TIA25" s="262"/>
      <c r="TIB25" s="262"/>
      <c r="TIC25" s="262"/>
      <c r="TID25" s="262"/>
      <c r="TIE25" s="262"/>
      <c r="TIF25" s="262"/>
      <c r="TIG25" s="262"/>
      <c r="TIH25" s="262"/>
      <c r="TII25" s="262"/>
      <c r="TIJ25" s="262"/>
      <c r="TIK25" s="262"/>
      <c r="TIL25" s="262"/>
      <c r="TIM25" s="262"/>
      <c r="TIN25" s="262"/>
      <c r="TIO25" s="262"/>
      <c r="TIP25" s="262"/>
      <c r="TIQ25" s="262"/>
      <c r="TIR25" s="262"/>
      <c r="TIS25" s="262"/>
      <c r="TIT25" s="262"/>
      <c r="TIU25" s="262"/>
      <c r="TIV25" s="262"/>
      <c r="TIW25" s="262"/>
      <c r="TIX25" s="262"/>
      <c r="TIY25" s="262"/>
      <c r="TIZ25" s="262"/>
      <c r="TJA25" s="262"/>
      <c r="TJB25" s="262"/>
      <c r="TJC25" s="262"/>
      <c r="TJD25" s="262"/>
      <c r="TJE25" s="262"/>
      <c r="TJF25" s="262"/>
      <c r="TJG25" s="262"/>
      <c r="TJH25" s="262"/>
      <c r="TJI25" s="262"/>
      <c r="TJJ25" s="262"/>
      <c r="TJK25" s="262"/>
      <c r="TJL25" s="262"/>
      <c r="TJM25" s="262"/>
      <c r="TJN25" s="262"/>
      <c r="TJO25" s="262"/>
      <c r="TJP25" s="262"/>
      <c r="TJQ25" s="262"/>
      <c r="TJR25" s="262"/>
      <c r="TJS25" s="262"/>
      <c r="TJT25" s="262"/>
      <c r="TJU25" s="262"/>
      <c r="TJV25" s="262"/>
      <c r="TJW25" s="262"/>
      <c r="TJX25" s="262"/>
      <c r="TJY25" s="262"/>
      <c r="TJZ25" s="262"/>
      <c r="TKA25" s="262"/>
      <c r="TKB25" s="262"/>
      <c r="TKC25" s="262"/>
      <c r="TKD25" s="262"/>
      <c r="TKE25" s="262"/>
      <c r="TKF25" s="262"/>
      <c r="TKG25" s="262"/>
      <c r="TKH25" s="262"/>
      <c r="TKI25" s="262"/>
      <c r="TKJ25" s="262"/>
      <c r="TKK25" s="262"/>
      <c r="TKL25" s="262"/>
      <c r="TKM25" s="262"/>
      <c r="TKN25" s="262"/>
      <c r="TKO25" s="262"/>
      <c r="TKP25" s="262"/>
      <c r="TKQ25" s="262"/>
      <c r="TKR25" s="262"/>
      <c r="TKS25" s="262"/>
      <c r="TKT25" s="262"/>
      <c r="TKU25" s="262"/>
      <c r="TKV25" s="262"/>
      <c r="TKW25" s="262"/>
      <c r="TKX25" s="262"/>
      <c r="TKY25" s="262"/>
      <c r="TKZ25" s="262"/>
      <c r="TLA25" s="262"/>
      <c r="TLB25" s="262"/>
      <c r="TLC25" s="262"/>
      <c r="TLD25" s="262"/>
      <c r="TLE25" s="262"/>
      <c r="TLF25" s="262"/>
      <c r="TLG25" s="262"/>
      <c r="TLH25" s="262"/>
      <c r="TLI25" s="262"/>
      <c r="TLJ25" s="262"/>
      <c r="TLK25" s="262"/>
      <c r="TLL25" s="262"/>
      <c r="TLM25" s="262"/>
      <c r="TLN25" s="262"/>
      <c r="TLO25" s="262"/>
      <c r="TLP25" s="262"/>
      <c r="TLQ25" s="262"/>
      <c r="TLR25" s="262"/>
      <c r="TLS25" s="262"/>
      <c r="TLT25" s="262"/>
      <c r="TLU25" s="262"/>
      <c r="TLV25" s="262"/>
      <c r="TLW25" s="262"/>
      <c r="TLX25" s="262"/>
      <c r="TLY25" s="262"/>
      <c r="TLZ25" s="262"/>
      <c r="TMA25" s="262"/>
      <c r="TMB25" s="262"/>
      <c r="TMC25" s="262"/>
      <c r="TMD25" s="262"/>
      <c r="TME25" s="262"/>
      <c r="TMF25" s="262"/>
      <c r="TMG25" s="262"/>
      <c r="TMH25" s="262"/>
      <c r="TMI25" s="262"/>
      <c r="TMJ25" s="262"/>
      <c r="TMK25" s="262"/>
      <c r="TML25" s="262"/>
      <c r="TMM25" s="262"/>
      <c r="TMN25" s="262"/>
      <c r="TMO25" s="262"/>
      <c r="TMP25" s="262"/>
      <c r="TMQ25" s="262"/>
      <c r="TMR25" s="262"/>
      <c r="TMS25" s="262"/>
      <c r="TMT25" s="262"/>
      <c r="TMU25" s="262"/>
      <c r="TMV25" s="262"/>
      <c r="TMW25" s="262"/>
      <c r="TMX25" s="262"/>
      <c r="TMY25" s="262"/>
      <c r="TMZ25" s="262"/>
      <c r="TNA25" s="262"/>
      <c r="TNB25" s="262"/>
      <c r="TNC25" s="262"/>
      <c r="TND25" s="262"/>
      <c r="TNE25" s="262"/>
      <c r="TNF25" s="262"/>
      <c r="TNG25" s="262"/>
      <c r="TNH25" s="262"/>
      <c r="TNI25" s="262"/>
      <c r="TNJ25" s="262"/>
      <c r="TNK25" s="262"/>
      <c r="TNL25" s="262"/>
      <c r="TNM25" s="262"/>
      <c r="TNN25" s="262"/>
      <c r="TNO25" s="262"/>
      <c r="TNP25" s="262"/>
      <c r="TNQ25" s="262"/>
      <c r="TNR25" s="262"/>
      <c r="TNS25" s="262"/>
      <c r="TNT25" s="262"/>
      <c r="TNU25" s="262"/>
      <c r="TNV25" s="262"/>
      <c r="TNW25" s="262"/>
      <c r="TNX25" s="262"/>
      <c r="TNY25" s="262"/>
      <c r="TNZ25" s="262"/>
      <c r="TOA25" s="262"/>
      <c r="TOB25" s="262"/>
      <c r="TOC25" s="262"/>
      <c r="TOD25" s="262"/>
      <c r="TOE25" s="262"/>
      <c r="TOF25" s="262"/>
      <c r="TOG25" s="262"/>
      <c r="TOH25" s="262"/>
      <c r="TOI25" s="262"/>
      <c r="TOJ25" s="262"/>
      <c r="TOK25" s="262"/>
      <c r="TOL25" s="262"/>
      <c r="TOM25" s="262"/>
      <c r="TON25" s="262"/>
      <c r="TOO25" s="262"/>
      <c r="TOP25" s="262"/>
      <c r="TOQ25" s="262"/>
      <c r="TOR25" s="262"/>
      <c r="TOS25" s="262"/>
      <c r="TOT25" s="262"/>
      <c r="TOU25" s="262"/>
      <c r="TOV25" s="262"/>
      <c r="TOW25" s="262"/>
      <c r="TOX25" s="262"/>
      <c r="TOY25" s="262"/>
      <c r="TOZ25" s="262"/>
      <c r="TPA25" s="262"/>
      <c r="TPB25" s="262"/>
      <c r="TPC25" s="262"/>
      <c r="TPD25" s="262"/>
      <c r="TPE25" s="262"/>
      <c r="TPF25" s="262"/>
      <c r="TPG25" s="262"/>
      <c r="TPH25" s="262"/>
      <c r="TPI25" s="262"/>
      <c r="TPJ25" s="262"/>
      <c r="TPK25" s="262"/>
      <c r="TPL25" s="262"/>
      <c r="TPM25" s="262"/>
      <c r="TPN25" s="262"/>
      <c r="TPO25" s="262"/>
      <c r="TPP25" s="262"/>
      <c r="TPQ25" s="262"/>
      <c r="TPR25" s="262"/>
      <c r="TPS25" s="262"/>
      <c r="TPT25" s="262"/>
      <c r="TPU25" s="262"/>
      <c r="TPV25" s="262"/>
      <c r="TPW25" s="262"/>
      <c r="TPX25" s="262"/>
      <c r="TPY25" s="262"/>
      <c r="TPZ25" s="262"/>
      <c r="TQA25" s="262"/>
      <c r="TQB25" s="262"/>
      <c r="TQC25" s="262"/>
      <c r="TQD25" s="262"/>
      <c r="TQE25" s="262"/>
      <c r="TQF25" s="262"/>
      <c r="TQG25" s="262"/>
      <c r="TQH25" s="262"/>
      <c r="TQI25" s="262"/>
      <c r="TQJ25" s="262"/>
      <c r="TQK25" s="262"/>
      <c r="TQL25" s="262"/>
      <c r="TQM25" s="262"/>
      <c r="TQN25" s="262"/>
      <c r="TQO25" s="262"/>
      <c r="TQP25" s="262"/>
      <c r="TQQ25" s="262"/>
      <c r="TQR25" s="262"/>
      <c r="TQS25" s="262"/>
      <c r="TQT25" s="262"/>
      <c r="TQU25" s="262"/>
      <c r="TQV25" s="262"/>
      <c r="TQW25" s="262"/>
      <c r="TQX25" s="262"/>
      <c r="TQY25" s="262"/>
      <c r="TQZ25" s="262"/>
      <c r="TRA25" s="262"/>
      <c r="TRB25" s="262"/>
      <c r="TRC25" s="262"/>
      <c r="TRD25" s="262"/>
      <c r="TRE25" s="262"/>
      <c r="TRF25" s="262"/>
      <c r="TRG25" s="262"/>
      <c r="TRH25" s="262"/>
      <c r="TRI25" s="262"/>
      <c r="TRJ25" s="262"/>
      <c r="TRK25" s="262"/>
      <c r="TRL25" s="262"/>
      <c r="TRM25" s="262"/>
      <c r="TRN25" s="262"/>
      <c r="TRO25" s="262"/>
      <c r="TRP25" s="262"/>
      <c r="TRQ25" s="262"/>
      <c r="TRR25" s="262"/>
      <c r="TRS25" s="262"/>
      <c r="TRT25" s="262"/>
      <c r="TRU25" s="262"/>
      <c r="TRV25" s="262"/>
      <c r="TRW25" s="262"/>
      <c r="TRX25" s="262"/>
      <c r="TRY25" s="262"/>
      <c r="TRZ25" s="262"/>
      <c r="TSA25" s="262"/>
      <c r="TSB25" s="262"/>
      <c r="TSC25" s="262"/>
      <c r="TSD25" s="262"/>
      <c r="TSE25" s="262"/>
      <c r="TSF25" s="262"/>
      <c r="TSG25" s="262"/>
      <c r="TSH25" s="262"/>
      <c r="TSI25" s="262"/>
      <c r="TSJ25" s="262"/>
      <c r="TSK25" s="262"/>
      <c r="TSL25" s="262"/>
      <c r="TSM25" s="262"/>
      <c r="TSN25" s="262"/>
      <c r="TSO25" s="262"/>
      <c r="TSP25" s="262"/>
      <c r="TSQ25" s="262"/>
      <c r="TSR25" s="262"/>
      <c r="TSS25" s="262"/>
      <c r="TST25" s="262"/>
      <c r="TSU25" s="262"/>
      <c r="TSV25" s="262"/>
      <c r="TSW25" s="262"/>
      <c r="TSX25" s="262"/>
      <c r="TSY25" s="262"/>
      <c r="TSZ25" s="262"/>
      <c r="TTA25" s="262"/>
      <c r="TTB25" s="262"/>
      <c r="TTC25" s="262"/>
      <c r="TTD25" s="262"/>
      <c r="TTE25" s="262"/>
      <c r="TTF25" s="262"/>
      <c r="TTG25" s="262"/>
      <c r="TTH25" s="262"/>
      <c r="TTI25" s="262"/>
      <c r="TTJ25" s="262"/>
      <c r="TTK25" s="262"/>
      <c r="TTL25" s="262"/>
      <c r="TTM25" s="262"/>
      <c r="TTN25" s="262"/>
      <c r="TTO25" s="262"/>
      <c r="TTP25" s="262"/>
      <c r="TTQ25" s="262"/>
      <c r="TTR25" s="262"/>
      <c r="TTS25" s="262"/>
      <c r="TTT25" s="262"/>
      <c r="TTU25" s="262"/>
      <c r="TTV25" s="262"/>
      <c r="TTW25" s="262"/>
      <c r="TTX25" s="262"/>
      <c r="TTY25" s="262"/>
      <c r="TTZ25" s="262"/>
      <c r="TUA25" s="262"/>
      <c r="TUB25" s="262"/>
      <c r="TUC25" s="262"/>
      <c r="TUD25" s="262"/>
      <c r="TUE25" s="262"/>
      <c r="TUF25" s="262"/>
      <c r="TUG25" s="262"/>
      <c r="TUH25" s="262"/>
      <c r="TUI25" s="262"/>
      <c r="TUJ25" s="262"/>
      <c r="TUK25" s="262"/>
      <c r="TUL25" s="262"/>
      <c r="TUM25" s="262"/>
      <c r="TUN25" s="262"/>
      <c r="TUO25" s="262"/>
      <c r="TUP25" s="262"/>
      <c r="TUQ25" s="262"/>
      <c r="TUR25" s="262"/>
      <c r="TUS25" s="262"/>
      <c r="TUT25" s="262"/>
      <c r="TUU25" s="262"/>
      <c r="TUV25" s="262"/>
      <c r="TUW25" s="262"/>
      <c r="TUX25" s="262"/>
      <c r="TUY25" s="262"/>
      <c r="TUZ25" s="262"/>
      <c r="TVA25" s="262"/>
      <c r="TVB25" s="262"/>
      <c r="TVC25" s="262"/>
      <c r="TVD25" s="262"/>
      <c r="TVE25" s="262"/>
      <c r="TVF25" s="262"/>
      <c r="TVG25" s="262"/>
      <c r="TVH25" s="262"/>
      <c r="TVI25" s="262"/>
      <c r="TVJ25" s="262"/>
      <c r="TVK25" s="262"/>
      <c r="TVL25" s="262"/>
      <c r="TVM25" s="262"/>
      <c r="TVN25" s="262"/>
      <c r="TVO25" s="262"/>
      <c r="TVP25" s="262"/>
      <c r="TVQ25" s="262"/>
      <c r="TVR25" s="262"/>
      <c r="TVS25" s="262"/>
      <c r="TVT25" s="262"/>
      <c r="TVU25" s="262"/>
      <c r="TVV25" s="262"/>
      <c r="TVW25" s="262"/>
      <c r="TVX25" s="262"/>
      <c r="TVY25" s="262"/>
      <c r="TVZ25" s="262"/>
      <c r="TWA25" s="262"/>
      <c r="TWB25" s="262"/>
      <c r="TWC25" s="262"/>
      <c r="TWD25" s="262"/>
      <c r="TWE25" s="262"/>
      <c r="TWF25" s="262"/>
      <c r="TWG25" s="262"/>
      <c r="TWH25" s="262"/>
      <c r="TWI25" s="262"/>
      <c r="TWJ25" s="262"/>
      <c r="TWK25" s="262"/>
      <c r="TWL25" s="262"/>
      <c r="TWM25" s="262"/>
      <c r="TWN25" s="262"/>
      <c r="TWO25" s="262"/>
      <c r="TWP25" s="262"/>
      <c r="TWQ25" s="262"/>
      <c r="TWR25" s="262"/>
      <c r="TWS25" s="262"/>
      <c r="TWT25" s="262"/>
      <c r="TWU25" s="262"/>
      <c r="TWV25" s="262"/>
      <c r="TWW25" s="262"/>
      <c r="TWX25" s="262"/>
      <c r="TWY25" s="262"/>
      <c r="TWZ25" s="262"/>
      <c r="TXA25" s="262"/>
      <c r="TXB25" s="262"/>
      <c r="TXC25" s="262"/>
      <c r="TXD25" s="262"/>
      <c r="TXE25" s="262"/>
      <c r="TXF25" s="262"/>
      <c r="TXG25" s="262"/>
      <c r="TXH25" s="262"/>
      <c r="TXI25" s="262"/>
      <c r="TXJ25" s="262"/>
      <c r="TXK25" s="262"/>
      <c r="TXL25" s="262"/>
      <c r="TXM25" s="262"/>
      <c r="TXN25" s="262"/>
      <c r="TXO25" s="262"/>
      <c r="TXP25" s="262"/>
      <c r="TXQ25" s="262"/>
      <c r="TXR25" s="262"/>
      <c r="TXS25" s="262"/>
      <c r="TXT25" s="262"/>
      <c r="TXU25" s="262"/>
      <c r="TXV25" s="262"/>
      <c r="TXW25" s="262"/>
      <c r="TXX25" s="262"/>
      <c r="TXY25" s="262"/>
      <c r="TXZ25" s="262"/>
      <c r="TYA25" s="262"/>
      <c r="TYB25" s="262"/>
      <c r="TYC25" s="262"/>
      <c r="TYD25" s="262"/>
      <c r="TYE25" s="262"/>
      <c r="TYF25" s="262"/>
      <c r="TYG25" s="262"/>
      <c r="TYH25" s="262"/>
      <c r="TYI25" s="262"/>
      <c r="TYJ25" s="262"/>
      <c r="TYK25" s="262"/>
      <c r="TYL25" s="262"/>
      <c r="TYM25" s="262"/>
      <c r="TYN25" s="262"/>
      <c r="TYO25" s="262"/>
      <c r="TYP25" s="262"/>
      <c r="TYQ25" s="262"/>
      <c r="TYR25" s="262"/>
      <c r="TYS25" s="262"/>
      <c r="TYT25" s="262"/>
      <c r="TYU25" s="262"/>
      <c r="TYV25" s="262"/>
      <c r="TYW25" s="262"/>
      <c r="TYX25" s="262"/>
      <c r="TYY25" s="262"/>
      <c r="TYZ25" s="262"/>
      <c r="TZA25" s="262"/>
      <c r="TZB25" s="262"/>
      <c r="TZC25" s="262"/>
      <c r="TZD25" s="262"/>
      <c r="TZE25" s="262"/>
      <c r="TZF25" s="262"/>
      <c r="TZG25" s="262"/>
      <c r="TZH25" s="262"/>
      <c r="TZI25" s="262"/>
      <c r="TZJ25" s="262"/>
      <c r="TZK25" s="262"/>
      <c r="TZL25" s="262"/>
      <c r="TZM25" s="262"/>
      <c r="TZN25" s="262"/>
      <c r="TZO25" s="262"/>
      <c r="TZP25" s="262"/>
      <c r="TZQ25" s="262"/>
      <c r="TZR25" s="262"/>
      <c r="TZS25" s="262"/>
      <c r="TZT25" s="262"/>
      <c r="TZU25" s="262"/>
      <c r="TZV25" s="262"/>
      <c r="TZW25" s="262"/>
      <c r="TZX25" s="262"/>
      <c r="TZY25" s="262"/>
      <c r="TZZ25" s="262"/>
      <c r="UAA25" s="262"/>
      <c r="UAB25" s="262"/>
      <c r="UAC25" s="262"/>
      <c r="UAD25" s="262"/>
      <c r="UAE25" s="262"/>
      <c r="UAF25" s="262"/>
      <c r="UAG25" s="262"/>
      <c r="UAH25" s="262"/>
      <c r="UAI25" s="262"/>
      <c r="UAJ25" s="262"/>
      <c r="UAK25" s="262"/>
      <c r="UAL25" s="262"/>
      <c r="UAM25" s="262"/>
      <c r="UAN25" s="262"/>
      <c r="UAO25" s="262"/>
      <c r="UAP25" s="262"/>
      <c r="UAQ25" s="262"/>
      <c r="UAR25" s="262"/>
      <c r="UAS25" s="262"/>
      <c r="UAT25" s="262"/>
      <c r="UAU25" s="262"/>
      <c r="UAV25" s="262"/>
      <c r="UAW25" s="262"/>
      <c r="UAX25" s="262"/>
      <c r="UAY25" s="262"/>
      <c r="UAZ25" s="262"/>
      <c r="UBA25" s="262"/>
      <c r="UBB25" s="262"/>
      <c r="UBC25" s="262"/>
      <c r="UBD25" s="262"/>
      <c r="UBE25" s="262"/>
      <c r="UBF25" s="262"/>
      <c r="UBG25" s="262"/>
      <c r="UBH25" s="262"/>
      <c r="UBI25" s="262"/>
      <c r="UBJ25" s="262"/>
      <c r="UBK25" s="262"/>
      <c r="UBL25" s="262"/>
      <c r="UBM25" s="262"/>
      <c r="UBN25" s="262"/>
      <c r="UBO25" s="262"/>
      <c r="UBP25" s="262"/>
      <c r="UBQ25" s="262"/>
      <c r="UBR25" s="262"/>
      <c r="UBS25" s="262"/>
      <c r="UBT25" s="262"/>
      <c r="UBU25" s="262"/>
      <c r="UBV25" s="262"/>
      <c r="UBW25" s="262"/>
      <c r="UBX25" s="262"/>
      <c r="UBY25" s="262"/>
      <c r="UBZ25" s="262"/>
      <c r="UCA25" s="262"/>
      <c r="UCB25" s="262"/>
      <c r="UCC25" s="262"/>
      <c r="UCD25" s="262"/>
      <c r="UCE25" s="262"/>
      <c r="UCF25" s="262"/>
      <c r="UCG25" s="262"/>
      <c r="UCH25" s="262"/>
      <c r="UCI25" s="262"/>
      <c r="UCJ25" s="262"/>
      <c r="UCK25" s="262"/>
      <c r="UCL25" s="262"/>
      <c r="UCM25" s="262"/>
      <c r="UCN25" s="262"/>
      <c r="UCO25" s="262"/>
      <c r="UCP25" s="262"/>
      <c r="UCQ25" s="262"/>
      <c r="UCR25" s="262"/>
      <c r="UCS25" s="262"/>
      <c r="UCT25" s="262"/>
      <c r="UCU25" s="262"/>
      <c r="UCV25" s="262"/>
      <c r="UCW25" s="262"/>
      <c r="UCX25" s="262"/>
      <c r="UCY25" s="262"/>
      <c r="UCZ25" s="262"/>
      <c r="UDA25" s="262"/>
      <c r="UDB25" s="262"/>
      <c r="UDC25" s="262"/>
      <c r="UDD25" s="262"/>
      <c r="UDE25" s="262"/>
      <c r="UDF25" s="262"/>
      <c r="UDG25" s="262"/>
      <c r="UDH25" s="262"/>
      <c r="UDI25" s="262"/>
      <c r="UDJ25" s="262"/>
      <c r="UDK25" s="262"/>
      <c r="UDL25" s="262"/>
      <c r="UDM25" s="262"/>
      <c r="UDN25" s="262"/>
      <c r="UDO25" s="262"/>
      <c r="UDP25" s="262"/>
      <c r="UDQ25" s="262"/>
      <c r="UDR25" s="262"/>
      <c r="UDS25" s="262"/>
      <c r="UDT25" s="262"/>
      <c r="UDU25" s="262"/>
      <c r="UDV25" s="262"/>
      <c r="UDW25" s="262"/>
      <c r="UDX25" s="262"/>
      <c r="UDY25" s="262"/>
      <c r="UDZ25" s="262"/>
      <c r="UEA25" s="262"/>
      <c r="UEB25" s="262"/>
      <c r="UEC25" s="262"/>
      <c r="UED25" s="262"/>
      <c r="UEE25" s="262"/>
      <c r="UEF25" s="262"/>
      <c r="UEG25" s="262"/>
      <c r="UEH25" s="262"/>
      <c r="UEI25" s="262"/>
      <c r="UEJ25" s="262"/>
      <c r="UEK25" s="262"/>
      <c r="UEL25" s="262"/>
      <c r="UEM25" s="262"/>
      <c r="UEN25" s="262"/>
      <c r="UEO25" s="262"/>
      <c r="UEP25" s="262"/>
      <c r="UEQ25" s="262"/>
      <c r="UER25" s="262"/>
      <c r="UES25" s="262"/>
      <c r="UET25" s="262"/>
      <c r="UEU25" s="262"/>
      <c r="UEV25" s="262"/>
      <c r="UEW25" s="262"/>
      <c r="UEX25" s="262"/>
      <c r="UEY25" s="262"/>
      <c r="UEZ25" s="262"/>
      <c r="UFA25" s="262"/>
      <c r="UFB25" s="262"/>
      <c r="UFC25" s="262"/>
      <c r="UFD25" s="262"/>
      <c r="UFE25" s="262"/>
      <c r="UFF25" s="262"/>
      <c r="UFG25" s="262"/>
      <c r="UFH25" s="262"/>
      <c r="UFI25" s="262"/>
      <c r="UFJ25" s="262"/>
      <c r="UFK25" s="262"/>
      <c r="UFL25" s="262"/>
      <c r="UFM25" s="262"/>
      <c r="UFN25" s="262"/>
      <c r="UFO25" s="262"/>
      <c r="UFP25" s="262"/>
      <c r="UFQ25" s="262"/>
      <c r="UFR25" s="262"/>
      <c r="UFS25" s="262"/>
      <c r="UFT25" s="262"/>
      <c r="UFU25" s="262"/>
      <c r="UFV25" s="262"/>
      <c r="UFW25" s="262"/>
      <c r="UFX25" s="262"/>
      <c r="UFY25" s="262"/>
      <c r="UFZ25" s="262"/>
      <c r="UGA25" s="262"/>
      <c r="UGB25" s="262"/>
      <c r="UGC25" s="262"/>
      <c r="UGD25" s="262"/>
      <c r="UGE25" s="262"/>
      <c r="UGF25" s="262"/>
      <c r="UGG25" s="262"/>
      <c r="UGH25" s="262"/>
      <c r="UGI25" s="262"/>
      <c r="UGJ25" s="262"/>
      <c r="UGK25" s="262"/>
      <c r="UGL25" s="262"/>
      <c r="UGM25" s="262"/>
      <c r="UGN25" s="262"/>
      <c r="UGO25" s="262"/>
      <c r="UGP25" s="262"/>
      <c r="UGQ25" s="262"/>
      <c r="UGR25" s="262"/>
      <c r="UGS25" s="262"/>
      <c r="UGT25" s="262"/>
      <c r="UGU25" s="262"/>
      <c r="UGV25" s="262"/>
      <c r="UGW25" s="262"/>
      <c r="UGX25" s="262"/>
      <c r="UGY25" s="262"/>
      <c r="UGZ25" s="262"/>
      <c r="UHA25" s="262"/>
      <c r="UHB25" s="262"/>
      <c r="UHC25" s="262"/>
      <c r="UHD25" s="262"/>
      <c r="UHE25" s="262"/>
      <c r="UHF25" s="262"/>
      <c r="UHG25" s="262"/>
      <c r="UHH25" s="262"/>
      <c r="UHI25" s="262"/>
      <c r="UHJ25" s="262"/>
      <c r="UHK25" s="262"/>
      <c r="UHL25" s="262"/>
      <c r="UHM25" s="262"/>
      <c r="UHN25" s="262"/>
      <c r="UHO25" s="262"/>
      <c r="UHP25" s="262"/>
      <c r="UHQ25" s="262"/>
      <c r="UHR25" s="262"/>
      <c r="UHS25" s="262"/>
      <c r="UHT25" s="262"/>
      <c r="UHU25" s="262"/>
      <c r="UHV25" s="262"/>
      <c r="UHW25" s="262"/>
      <c r="UHX25" s="262"/>
      <c r="UHY25" s="262"/>
      <c r="UHZ25" s="262"/>
      <c r="UIA25" s="262"/>
      <c r="UIB25" s="262"/>
      <c r="UIC25" s="262"/>
      <c r="UID25" s="262"/>
      <c r="UIE25" s="262"/>
      <c r="UIF25" s="262"/>
      <c r="UIG25" s="262"/>
      <c r="UIH25" s="262"/>
      <c r="UII25" s="262"/>
      <c r="UIJ25" s="262"/>
      <c r="UIK25" s="262"/>
      <c r="UIL25" s="262"/>
      <c r="UIM25" s="262"/>
      <c r="UIN25" s="262"/>
      <c r="UIO25" s="262"/>
      <c r="UIP25" s="262"/>
      <c r="UIQ25" s="262"/>
      <c r="UIR25" s="262"/>
      <c r="UIS25" s="262"/>
      <c r="UIT25" s="262"/>
      <c r="UIU25" s="262"/>
      <c r="UIV25" s="262"/>
      <c r="UIW25" s="262"/>
      <c r="UIX25" s="262"/>
      <c r="UIY25" s="262"/>
      <c r="UIZ25" s="262"/>
      <c r="UJA25" s="262"/>
      <c r="UJB25" s="262"/>
      <c r="UJC25" s="262"/>
      <c r="UJD25" s="262"/>
      <c r="UJE25" s="262"/>
      <c r="UJF25" s="262"/>
      <c r="UJG25" s="262"/>
      <c r="UJH25" s="262"/>
      <c r="UJI25" s="262"/>
      <c r="UJJ25" s="262"/>
      <c r="UJK25" s="262"/>
      <c r="UJL25" s="262"/>
      <c r="UJM25" s="262"/>
      <c r="UJN25" s="262"/>
      <c r="UJO25" s="262"/>
      <c r="UJP25" s="262"/>
      <c r="UJQ25" s="262"/>
      <c r="UJR25" s="262"/>
      <c r="UJS25" s="262"/>
      <c r="UJT25" s="262"/>
      <c r="UJU25" s="262"/>
      <c r="UJV25" s="262"/>
      <c r="UJW25" s="262"/>
      <c r="UJX25" s="262"/>
      <c r="UJY25" s="262"/>
      <c r="UJZ25" s="262"/>
      <c r="UKA25" s="262"/>
      <c r="UKB25" s="262"/>
      <c r="UKC25" s="262"/>
      <c r="UKD25" s="262"/>
      <c r="UKE25" s="262"/>
      <c r="UKF25" s="262"/>
      <c r="UKG25" s="262"/>
      <c r="UKH25" s="262"/>
      <c r="UKI25" s="262"/>
      <c r="UKJ25" s="262"/>
      <c r="UKK25" s="262"/>
      <c r="UKL25" s="262"/>
      <c r="UKM25" s="262"/>
      <c r="UKN25" s="262"/>
      <c r="UKO25" s="262"/>
      <c r="UKP25" s="262"/>
      <c r="UKQ25" s="262"/>
      <c r="UKR25" s="262"/>
      <c r="UKS25" s="262"/>
      <c r="UKT25" s="262"/>
      <c r="UKU25" s="262"/>
      <c r="UKV25" s="262"/>
      <c r="UKW25" s="262"/>
      <c r="UKX25" s="262"/>
      <c r="UKY25" s="262"/>
      <c r="UKZ25" s="262"/>
      <c r="ULA25" s="262"/>
      <c r="ULB25" s="262"/>
      <c r="ULC25" s="262"/>
      <c r="ULD25" s="262"/>
      <c r="ULE25" s="262"/>
      <c r="ULF25" s="262"/>
      <c r="ULG25" s="262"/>
      <c r="ULH25" s="262"/>
      <c r="ULI25" s="262"/>
      <c r="ULJ25" s="262"/>
      <c r="ULK25" s="262"/>
      <c r="ULL25" s="262"/>
      <c r="ULM25" s="262"/>
      <c r="ULN25" s="262"/>
      <c r="ULO25" s="262"/>
      <c r="ULP25" s="262"/>
      <c r="ULQ25" s="262"/>
      <c r="ULR25" s="262"/>
      <c r="ULS25" s="262"/>
      <c r="ULT25" s="262"/>
      <c r="ULU25" s="262"/>
      <c r="ULV25" s="262"/>
      <c r="ULW25" s="262"/>
      <c r="ULX25" s="262"/>
      <c r="ULY25" s="262"/>
      <c r="ULZ25" s="262"/>
      <c r="UMA25" s="262"/>
      <c r="UMB25" s="262"/>
      <c r="UMC25" s="262"/>
      <c r="UMD25" s="262"/>
      <c r="UME25" s="262"/>
      <c r="UMF25" s="262"/>
      <c r="UMG25" s="262"/>
      <c r="UMH25" s="262"/>
      <c r="UMI25" s="262"/>
      <c r="UMJ25" s="262"/>
      <c r="UMK25" s="262"/>
      <c r="UML25" s="262"/>
      <c r="UMM25" s="262"/>
      <c r="UMN25" s="262"/>
      <c r="UMO25" s="262"/>
      <c r="UMP25" s="262"/>
      <c r="UMQ25" s="262"/>
      <c r="UMR25" s="262"/>
      <c r="UMS25" s="262"/>
      <c r="UMT25" s="262"/>
      <c r="UMU25" s="262"/>
      <c r="UMV25" s="262"/>
      <c r="UMW25" s="262"/>
      <c r="UMX25" s="262"/>
      <c r="UMY25" s="262"/>
      <c r="UMZ25" s="262"/>
      <c r="UNA25" s="262"/>
      <c r="UNB25" s="262"/>
      <c r="UNC25" s="262"/>
      <c r="UND25" s="262"/>
      <c r="UNE25" s="262"/>
      <c r="UNF25" s="262"/>
      <c r="UNG25" s="262"/>
      <c r="UNH25" s="262"/>
      <c r="UNI25" s="262"/>
      <c r="UNJ25" s="262"/>
      <c r="UNK25" s="262"/>
      <c r="UNL25" s="262"/>
      <c r="UNM25" s="262"/>
      <c r="UNN25" s="262"/>
      <c r="UNO25" s="262"/>
      <c r="UNP25" s="262"/>
      <c r="UNQ25" s="262"/>
      <c r="UNR25" s="262"/>
      <c r="UNS25" s="262"/>
      <c r="UNT25" s="262"/>
      <c r="UNU25" s="262"/>
      <c r="UNV25" s="262"/>
      <c r="UNW25" s="262"/>
      <c r="UNX25" s="262"/>
      <c r="UNY25" s="262"/>
      <c r="UNZ25" s="262"/>
      <c r="UOA25" s="262"/>
      <c r="UOB25" s="262"/>
      <c r="UOC25" s="262"/>
      <c r="UOD25" s="262"/>
      <c r="UOE25" s="262"/>
      <c r="UOF25" s="262"/>
      <c r="UOG25" s="262"/>
      <c r="UOH25" s="262"/>
      <c r="UOI25" s="262"/>
      <c r="UOJ25" s="262"/>
      <c r="UOK25" s="262"/>
      <c r="UOL25" s="262"/>
      <c r="UOM25" s="262"/>
      <c r="UON25" s="262"/>
      <c r="UOO25" s="262"/>
      <c r="UOP25" s="262"/>
      <c r="UOQ25" s="262"/>
      <c r="UOR25" s="262"/>
      <c r="UOS25" s="262"/>
      <c r="UOT25" s="262"/>
      <c r="UOU25" s="262"/>
      <c r="UOV25" s="262"/>
      <c r="UOW25" s="262"/>
      <c r="UOX25" s="262"/>
      <c r="UOY25" s="262"/>
      <c r="UOZ25" s="262"/>
      <c r="UPA25" s="262"/>
      <c r="UPB25" s="262"/>
      <c r="UPC25" s="262"/>
      <c r="UPD25" s="262"/>
      <c r="UPE25" s="262"/>
      <c r="UPF25" s="262"/>
      <c r="UPG25" s="262"/>
      <c r="UPH25" s="262"/>
      <c r="UPI25" s="262"/>
      <c r="UPJ25" s="262"/>
      <c r="UPK25" s="262"/>
      <c r="UPL25" s="262"/>
      <c r="UPM25" s="262"/>
      <c r="UPN25" s="262"/>
      <c r="UPO25" s="262"/>
      <c r="UPP25" s="262"/>
      <c r="UPQ25" s="262"/>
      <c r="UPR25" s="262"/>
      <c r="UPS25" s="262"/>
      <c r="UPT25" s="262"/>
      <c r="UPU25" s="262"/>
      <c r="UPV25" s="262"/>
      <c r="UPW25" s="262"/>
      <c r="UPX25" s="262"/>
      <c r="UPY25" s="262"/>
      <c r="UPZ25" s="262"/>
      <c r="UQA25" s="262"/>
      <c r="UQB25" s="262"/>
      <c r="UQC25" s="262"/>
      <c r="UQD25" s="262"/>
      <c r="UQE25" s="262"/>
      <c r="UQF25" s="262"/>
      <c r="UQG25" s="262"/>
      <c r="UQH25" s="262"/>
      <c r="UQI25" s="262"/>
      <c r="UQJ25" s="262"/>
      <c r="UQK25" s="262"/>
      <c r="UQL25" s="262"/>
      <c r="UQM25" s="262"/>
      <c r="UQN25" s="262"/>
      <c r="UQO25" s="262"/>
      <c r="UQP25" s="262"/>
      <c r="UQQ25" s="262"/>
      <c r="UQR25" s="262"/>
      <c r="UQS25" s="262"/>
      <c r="UQT25" s="262"/>
      <c r="UQU25" s="262"/>
      <c r="UQV25" s="262"/>
      <c r="UQW25" s="262"/>
      <c r="UQX25" s="262"/>
      <c r="UQY25" s="262"/>
      <c r="UQZ25" s="262"/>
      <c r="URA25" s="262"/>
      <c r="URB25" s="262"/>
      <c r="URC25" s="262"/>
      <c r="URD25" s="262"/>
      <c r="URE25" s="262"/>
      <c r="URF25" s="262"/>
      <c r="URG25" s="262"/>
      <c r="URH25" s="262"/>
      <c r="URI25" s="262"/>
      <c r="URJ25" s="262"/>
      <c r="URK25" s="262"/>
      <c r="URL25" s="262"/>
      <c r="URM25" s="262"/>
      <c r="URN25" s="262"/>
      <c r="URO25" s="262"/>
      <c r="URP25" s="262"/>
      <c r="URQ25" s="262"/>
      <c r="URR25" s="262"/>
      <c r="URS25" s="262"/>
      <c r="URT25" s="262"/>
      <c r="URU25" s="262"/>
      <c r="URV25" s="262"/>
      <c r="URW25" s="262"/>
      <c r="URX25" s="262"/>
      <c r="URY25" s="262"/>
      <c r="URZ25" s="262"/>
      <c r="USA25" s="262"/>
      <c r="USB25" s="262"/>
      <c r="USC25" s="262"/>
      <c r="USD25" s="262"/>
      <c r="USE25" s="262"/>
      <c r="USF25" s="262"/>
      <c r="USG25" s="262"/>
      <c r="USH25" s="262"/>
      <c r="USI25" s="262"/>
      <c r="USJ25" s="262"/>
      <c r="USK25" s="262"/>
      <c r="USL25" s="262"/>
      <c r="USM25" s="262"/>
      <c r="USN25" s="262"/>
      <c r="USO25" s="262"/>
      <c r="USP25" s="262"/>
      <c r="USQ25" s="262"/>
      <c r="USR25" s="262"/>
      <c r="USS25" s="262"/>
      <c r="UST25" s="262"/>
      <c r="USU25" s="262"/>
      <c r="USV25" s="262"/>
      <c r="USW25" s="262"/>
      <c r="USX25" s="262"/>
      <c r="USY25" s="262"/>
      <c r="USZ25" s="262"/>
      <c r="UTA25" s="262"/>
      <c r="UTB25" s="262"/>
      <c r="UTC25" s="262"/>
      <c r="UTD25" s="262"/>
      <c r="UTE25" s="262"/>
      <c r="UTF25" s="262"/>
      <c r="UTG25" s="262"/>
      <c r="UTH25" s="262"/>
      <c r="UTI25" s="262"/>
      <c r="UTJ25" s="262"/>
      <c r="UTK25" s="262"/>
      <c r="UTL25" s="262"/>
      <c r="UTM25" s="262"/>
      <c r="UTN25" s="262"/>
      <c r="UTO25" s="262"/>
      <c r="UTP25" s="262"/>
      <c r="UTQ25" s="262"/>
      <c r="UTR25" s="262"/>
      <c r="UTS25" s="262"/>
      <c r="UTT25" s="262"/>
      <c r="UTU25" s="262"/>
      <c r="UTV25" s="262"/>
      <c r="UTW25" s="262"/>
      <c r="UTX25" s="262"/>
      <c r="UTY25" s="262"/>
      <c r="UTZ25" s="262"/>
      <c r="UUA25" s="262"/>
      <c r="UUB25" s="262"/>
      <c r="UUC25" s="262"/>
      <c r="UUD25" s="262"/>
      <c r="UUE25" s="262"/>
      <c r="UUF25" s="262"/>
      <c r="UUG25" s="262"/>
      <c r="UUH25" s="262"/>
      <c r="UUI25" s="262"/>
      <c r="UUJ25" s="262"/>
      <c r="UUK25" s="262"/>
      <c r="UUL25" s="262"/>
      <c r="UUM25" s="262"/>
      <c r="UUN25" s="262"/>
      <c r="UUO25" s="262"/>
      <c r="UUP25" s="262"/>
      <c r="UUQ25" s="262"/>
      <c r="UUR25" s="262"/>
      <c r="UUS25" s="262"/>
      <c r="UUT25" s="262"/>
      <c r="UUU25" s="262"/>
      <c r="UUV25" s="262"/>
      <c r="UUW25" s="262"/>
      <c r="UUX25" s="262"/>
      <c r="UUY25" s="262"/>
      <c r="UUZ25" s="262"/>
      <c r="UVA25" s="262"/>
      <c r="UVB25" s="262"/>
      <c r="UVC25" s="262"/>
      <c r="UVD25" s="262"/>
      <c r="UVE25" s="262"/>
      <c r="UVF25" s="262"/>
      <c r="UVG25" s="262"/>
      <c r="UVH25" s="262"/>
      <c r="UVI25" s="262"/>
      <c r="UVJ25" s="262"/>
      <c r="UVK25" s="262"/>
      <c r="UVL25" s="262"/>
      <c r="UVM25" s="262"/>
      <c r="UVN25" s="262"/>
      <c r="UVO25" s="262"/>
      <c r="UVP25" s="262"/>
      <c r="UVQ25" s="262"/>
      <c r="UVR25" s="262"/>
      <c r="UVS25" s="262"/>
      <c r="UVT25" s="262"/>
      <c r="UVU25" s="262"/>
      <c r="UVV25" s="262"/>
      <c r="UVW25" s="262"/>
      <c r="UVX25" s="262"/>
      <c r="UVY25" s="262"/>
      <c r="UVZ25" s="262"/>
      <c r="UWA25" s="262"/>
      <c r="UWB25" s="262"/>
      <c r="UWC25" s="262"/>
      <c r="UWD25" s="262"/>
      <c r="UWE25" s="262"/>
      <c r="UWF25" s="262"/>
      <c r="UWG25" s="262"/>
      <c r="UWH25" s="262"/>
      <c r="UWI25" s="262"/>
      <c r="UWJ25" s="262"/>
      <c r="UWK25" s="262"/>
      <c r="UWL25" s="262"/>
      <c r="UWM25" s="262"/>
      <c r="UWN25" s="262"/>
      <c r="UWO25" s="262"/>
      <c r="UWP25" s="262"/>
      <c r="UWQ25" s="262"/>
      <c r="UWR25" s="262"/>
      <c r="UWS25" s="262"/>
      <c r="UWT25" s="262"/>
      <c r="UWU25" s="262"/>
      <c r="UWV25" s="262"/>
      <c r="UWW25" s="262"/>
      <c r="UWX25" s="262"/>
      <c r="UWY25" s="262"/>
      <c r="UWZ25" s="262"/>
      <c r="UXA25" s="262"/>
      <c r="UXB25" s="262"/>
      <c r="UXC25" s="262"/>
      <c r="UXD25" s="262"/>
      <c r="UXE25" s="262"/>
      <c r="UXF25" s="262"/>
      <c r="UXG25" s="262"/>
      <c r="UXH25" s="262"/>
      <c r="UXI25" s="262"/>
      <c r="UXJ25" s="262"/>
      <c r="UXK25" s="262"/>
      <c r="UXL25" s="262"/>
      <c r="UXM25" s="262"/>
      <c r="UXN25" s="262"/>
      <c r="UXO25" s="262"/>
      <c r="UXP25" s="262"/>
      <c r="UXQ25" s="262"/>
      <c r="UXR25" s="262"/>
      <c r="UXS25" s="262"/>
      <c r="UXT25" s="262"/>
      <c r="UXU25" s="262"/>
      <c r="UXV25" s="262"/>
      <c r="UXW25" s="262"/>
      <c r="UXX25" s="262"/>
      <c r="UXY25" s="262"/>
      <c r="UXZ25" s="262"/>
      <c r="UYA25" s="262"/>
      <c r="UYB25" s="262"/>
      <c r="UYC25" s="262"/>
      <c r="UYD25" s="262"/>
      <c r="UYE25" s="262"/>
      <c r="UYF25" s="262"/>
      <c r="UYG25" s="262"/>
      <c r="UYH25" s="262"/>
      <c r="UYI25" s="262"/>
      <c r="UYJ25" s="262"/>
      <c r="UYK25" s="262"/>
      <c r="UYL25" s="262"/>
      <c r="UYM25" s="262"/>
      <c r="UYN25" s="262"/>
      <c r="UYO25" s="262"/>
      <c r="UYP25" s="262"/>
      <c r="UYQ25" s="262"/>
      <c r="UYR25" s="262"/>
      <c r="UYS25" s="262"/>
      <c r="UYT25" s="262"/>
      <c r="UYU25" s="262"/>
      <c r="UYV25" s="262"/>
      <c r="UYW25" s="262"/>
      <c r="UYX25" s="262"/>
      <c r="UYY25" s="262"/>
      <c r="UYZ25" s="262"/>
      <c r="UZA25" s="262"/>
      <c r="UZB25" s="262"/>
      <c r="UZC25" s="262"/>
      <c r="UZD25" s="262"/>
      <c r="UZE25" s="262"/>
      <c r="UZF25" s="262"/>
      <c r="UZG25" s="262"/>
      <c r="UZH25" s="262"/>
      <c r="UZI25" s="262"/>
      <c r="UZJ25" s="262"/>
      <c r="UZK25" s="262"/>
      <c r="UZL25" s="262"/>
      <c r="UZM25" s="262"/>
      <c r="UZN25" s="262"/>
      <c r="UZO25" s="262"/>
      <c r="UZP25" s="262"/>
      <c r="UZQ25" s="262"/>
      <c r="UZR25" s="262"/>
      <c r="UZS25" s="262"/>
      <c r="UZT25" s="262"/>
      <c r="UZU25" s="262"/>
      <c r="UZV25" s="262"/>
      <c r="UZW25" s="262"/>
      <c r="UZX25" s="262"/>
      <c r="UZY25" s="262"/>
      <c r="UZZ25" s="262"/>
      <c r="VAA25" s="262"/>
      <c r="VAB25" s="262"/>
      <c r="VAC25" s="262"/>
      <c r="VAD25" s="262"/>
      <c r="VAE25" s="262"/>
      <c r="VAF25" s="262"/>
      <c r="VAG25" s="262"/>
      <c r="VAH25" s="262"/>
      <c r="VAI25" s="262"/>
      <c r="VAJ25" s="262"/>
      <c r="VAK25" s="262"/>
      <c r="VAL25" s="262"/>
      <c r="VAM25" s="262"/>
      <c r="VAN25" s="262"/>
      <c r="VAO25" s="262"/>
      <c r="VAP25" s="262"/>
      <c r="VAQ25" s="262"/>
      <c r="VAR25" s="262"/>
      <c r="VAS25" s="262"/>
      <c r="VAT25" s="262"/>
      <c r="VAU25" s="262"/>
      <c r="VAV25" s="262"/>
      <c r="VAW25" s="262"/>
      <c r="VAX25" s="262"/>
      <c r="VAY25" s="262"/>
      <c r="VAZ25" s="262"/>
      <c r="VBA25" s="262"/>
      <c r="VBB25" s="262"/>
      <c r="VBC25" s="262"/>
      <c r="VBD25" s="262"/>
      <c r="VBE25" s="262"/>
      <c r="VBF25" s="262"/>
      <c r="VBG25" s="262"/>
      <c r="VBH25" s="262"/>
      <c r="VBI25" s="262"/>
      <c r="VBJ25" s="262"/>
      <c r="VBK25" s="262"/>
      <c r="VBL25" s="262"/>
      <c r="VBM25" s="262"/>
      <c r="VBN25" s="262"/>
      <c r="VBO25" s="262"/>
      <c r="VBP25" s="262"/>
      <c r="VBQ25" s="262"/>
      <c r="VBR25" s="262"/>
      <c r="VBS25" s="262"/>
      <c r="VBT25" s="262"/>
      <c r="VBU25" s="262"/>
      <c r="VBV25" s="262"/>
      <c r="VBW25" s="262"/>
      <c r="VBX25" s="262"/>
      <c r="VBY25" s="262"/>
      <c r="VBZ25" s="262"/>
      <c r="VCA25" s="262"/>
      <c r="VCB25" s="262"/>
      <c r="VCC25" s="262"/>
      <c r="VCD25" s="262"/>
      <c r="VCE25" s="262"/>
      <c r="VCF25" s="262"/>
      <c r="VCG25" s="262"/>
      <c r="VCH25" s="262"/>
      <c r="VCI25" s="262"/>
      <c r="VCJ25" s="262"/>
      <c r="VCK25" s="262"/>
      <c r="VCL25" s="262"/>
      <c r="VCM25" s="262"/>
      <c r="VCN25" s="262"/>
      <c r="VCO25" s="262"/>
      <c r="VCP25" s="262"/>
      <c r="VCQ25" s="262"/>
      <c r="VCR25" s="262"/>
      <c r="VCS25" s="262"/>
      <c r="VCT25" s="262"/>
      <c r="VCU25" s="262"/>
      <c r="VCV25" s="262"/>
      <c r="VCW25" s="262"/>
      <c r="VCX25" s="262"/>
      <c r="VCY25" s="262"/>
      <c r="VCZ25" s="262"/>
      <c r="VDA25" s="262"/>
      <c r="VDB25" s="262"/>
      <c r="VDC25" s="262"/>
      <c r="VDD25" s="262"/>
      <c r="VDE25" s="262"/>
      <c r="VDF25" s="262"/>
      <c r="VDG25" s="262"/>
      <c r="VDH25" s="262"/>
      <c r="VDI25" s="262"/>
      <c r="VDJ25" s="262"/>
      <c r="VDK25" s="262"/>
      <c r="VDL25" s="262"/>
      <c r="VDM25" s="262"/>
      <c r="VDN25" s="262"/>
      <c r="VDO25" s="262"/>
      <c r="VDP25" s="262"/>
      <c r="VDQ25" s="262"/>
      <c r="VDR25" s="262"/>
      <c r="VDS25" s="262"/>
      <c r="VDT25" s="262"/>
      <c r="VDU25" s="262"/>
      <c r="VDV25" s="262"/>
      <c r="VDW25" s="262"/>
      <c r="VDX25" s="262"/>
      <c r="VDY25" s="262"/>
      <c r="VDZ25" s="262"/>
      <c r="VEA25" s="262"/>
      <c r="VEB25" s="262"/>
      <c r="VEC25" s="262"/>
      <c r="VED25" s="262"/>
      <c r="VEE25" s="262"/>
      <c r="VEF25" s="262"/>
      <c r="VEG25" s="262"/>
      <c r="VEH25" s="262"/>
      <c r="VEI25" s="262"/>
      <c r="VEJ25" s="262"/>
      <c r="VEK25" s="262"/>
      <c r="VEL25" s="262"/>
      <c r="VEM25" s="262"/>
      <c r="VEN25" s="262"/>
      <c r="VEO25" s="262"/>
      <c r="VEP25" s="262"/>
      <c r="VEQ25" s="262"/>
      <c r="VER25" s="262"/>
      <c r="VES25" s="262"/>
      <c r="VET25" s="262"/>
      <c r="VEU25" s="262"/>
      <c r="VEV25" s="262"/>
      <c r="VEW25" s="262"/>
      <c r="VEX25" s="262"/>
      <c r="VEY25" s="262"/>
      <c r="VEZ25" s="262"/>
      <c r="VFA25" s="262"/>
      <c r="VFB25" s="262"/>
      <c r="VFC25" s="262"/>
      <c r="VFD25" s="262"/>
      <c r="VFE25" s="262"/>
      <c r="VFF25" s="262"/>
      <c r="VFG25" s="262"/>
      <c r="VFH25" s="262"/>
      <c r="VFI25" s="262"/>
      <c r="VFJ25" s="262"/>
      <c r="VFK25" s="262"/>
      <c r="VFL25" s="262"/>
      <c r="VFM25" s="262"/>
      <c r="VFN25" s="262"/>
      <c r="VFO25" s="262"/>
      <c r="VFP25" s="262"/>
      <c r="VFQ25" s="262"/>
      <c r="VFR25" s="262"/>
      <c r="VFS25" s="262"/>
      <c r="VFT25" s="262"/>
      <c r="VFU25" s="262"/>
      <c r="VFV25" s="262"/>
      <c r="VFW25" s="262"/>
      <c r="VFX25" s="262"/>
      <c r="VFY25" s="262"/>
      <c r="VFZ25" s="262"/>
      <c r="VGA25" s="262"/>
      <c r="VGB25" s="262"/>
      <c r="VGC25" s="262"/>
      <c r="VGD25" s="262"/>
      <c r="VGE25" s="262"/>
      <c r="VGF25" s="262"/>
      <c r="VGG25" s="262"/>
      <c r="VGH25" s="262"/>
      <c r="VGI25" s="262"/>
      <c r="VGJ25" s="262"/>
      <c r="VGK25" s="262"/>
      <c r="VGL25" s="262"/>
      <c r="VGM25" s="262"/>
      <c r="VGN25" s="262"/>
      <c r="VGO25" s="262"/>
      <c r="VGP25" s="262"/>
      <c r="VGQ25" s="262"/>
      <c r="VGR25" s="262"/>
      <c r="VGS25" s="262"/>
      <c r="VGT25" s="262"/>
      <c r="VGU25" s="262"/>
      <c r="VGV25" s="262"/>
      <c r="VGW25" s="262"/>
      <c r="VGX25" s="262"/>
      <c r="VGY25" s="262"/>
      <c r="VGZ25" s="262"/>
      <c r="VHA25" s="262"/>
      <c r="VHB25" s="262"/>
      <c r="VHC25" s="262"/>
      <c r="VHD25" s="262"/>
      <c r="VHE25" s="262"/>
      <c r="VHF25" s="262"/>
      <c r="VHG25" s="262"/>
      <c r="VHH25" s="262"/>
      <c r="VHI25" s="262"/>
      <c r="VHJ25" s="262"/>
      <c r="VHK25" s="262"/>
      <c r="VHL25" s="262"/>
      <c r="VHM25" s="262"/>
      <c r="VHN25" s="262"/>
      <c r="VHO25" s="262"/>
      <c r="VHP25" s="262"/>
      <c r="VHQ25" s="262"/>
      <c r="VHR25" s="262"/>
      <c r="VHS25" s="262"/>
      <c r="VHT25" s="262"/>
      <c r="VHU25" s="262"/>
      <c r="VHV25" s="262"/>
      <c r="VHW25" s="262"/>
      <c r="VHX25" s="262"/>
      <c r="VHY25" s="262"/>
      <c r="VHZ25" s="262"/>
      <c r="VIA25" s="262"/>
      <c r="VIB25" s="262"/>
      <c r="VIC25" s="262"/>
      <c r="VID25" s="262"/>
      <c r="VIE25" s="262"/>
      <c r="VIF25" s="262"/>
      <c r="VIG25" s="262"/>
      <c r="VIH25" s="262"/>
      <c r="VII25" s="262"/>
      <c r="VIJ25" s="262"/>
      <c r="VIK25" s="262"/>
      <c r="VIL25" s="262"/>
      <c r="VIM25" s="262"/>
      <c r="VIN25" s="262"/>
      <c r="VIO25" s="262"/>
      <c r="VIP25" s="262"/>
      <c r="VIQ25" s="262"/>
      <c r="VIR25" s="262"/>
      <c r="VIS25" s="262"/>
      <c r="VIT25" s="262"/>
      <c r="VIU25" s="262"/>
      <c r="VIV25" s="262"/>
      <c r="VIW25" s="262"/>
      <c r="VIX25" s="262"/>
      <c r="VIY25" s="262"/>
      <c r="VIZ25" s="262"/>
      <c r="VJA25" s="262"/>
      <c r="VJB25" s="262"/>
      <c r="VJC25" s="262"/>
      <c r="VJD25" s="262"/>
      <c r="VJE25" s="262"/>
      <c r="VJF25" s="262"/>
      <c r="VJG25" s="262"/>
      <c r="VJH25" s="262"/>
      <c r="VJI25" s="262"/>
      <c r="VJJ25" s="262"/>
      <c r="VJK25" s="262"/>
      <c r="VJL25" s="262"/>
      <c r="VJM25" s="262"/>
      <c r="VJN25" s="262"/>
      <c r="VJO25" s="262"/>
      <c r="VJP25" s="262"/>
      <c r="VJQ25" s="262"/>
      <c r="VJR25" s="262"/>
      <c r="VJS25" s="262"/>
      <c r="VJT25" s="262"/>
      <c r="VJU25" s="262"/>
      <c r="VJV25" s="262"/>
      <c r="VJW25" s="262"/>
      <c r="VJX25" s="262"/>
      <c r="VJY25" s="262"/>
      <c r="VJZ25" s="262"/>
      <c r="VKA25" s="262"/>
      <c r="VKB25" s="262"/>
      <c r="VKC25" s="262"/>
      <c r="VKD25" s="262"/>
      <c r="VKE25" s="262"/>
      <c r="VKF25" s="262"/>
      <c r="VKG25" s="262"/>
      <c r="VKH25" s="262"/>
      <c r="VKI25" s="262"/>
      <c r="VKJ25" s="262"/>
      <c r="VKK25" s="262"/>
      <c r="VKL25" s="262"/>
      <c r="VKM25" s="262"/>
      <c r="VKN25" s="262"/>
      <c r="VKO25" s="262"/>
      <c r="VKP25" s="262"/>
      <c r="VKQ25" s="262"/>
      <c r="VKR25" s="262"/>
      <c r="VKS25" s="262"/>
      <c r="VKT25" s="262"/>
      <c r="VKU25" s="262"/>
      <c r="VKV25" s="262"/>
      <c r="VKW25" s="262"/>
      <c r="VKX25" s="262"/>
      <c r="VKY25" s="262"/>
      <c r="VKZ25" s="262"/>
      <c r="VLA25" s="262"/>
      <c r="VLB25" s="262"/>
      <c r="VLC25" s="262"/>
      <c r="VLD25" s="262"/>
      <c r="VLE25" s="262"/>
      <c r="VLF25" s="262"/>
      <c r="VLG25" s="262"/>
      <c r="VLH25" s="262"/>
      <c r="VLI25" s="262"/>
      <c r="VLJ25" s="262"/>
      <c r="VLK25" s="262"/>
      <c r="VLL25" s="262"/>
      <c r="VLM25" s="262"/>
      <c r="VLN25" s="262"/>
      <c r="VLO25" s="262"/>
      <c r="VLP25" s="262"/>
      <c r="VLQ25" s="262"/>
      <c r="VLR25" s="262"/>
      <c r="VLS25" s="262"/>
      <c r="VLT25" s="262"/>
      <c r="VLU25" s="262"/>
      <c r="VLV25" s="262"/>
      <c r="VLW25" s="262"/>
      <c r="VLX25" s="262"/>
      <c r="VLY25" s="262"/>
      <c r="VLZ25" s="262"/>
      <c r="VMA25" s="262"/>
      <c r="VMB25" s="262"/>
      <c r="VMC25" s="262"/>
      <c r="VMD25" s="262"/>
      <c r="VME25" s="262"/>
      <c r="VMF25" s="262"/>
      <c r="VMG25" s="262"/>
      <c r="VMH25" s="262"/>
      <c r="VMI25" s="262"/>
      <c r="VMJ25" s="262"/>
      <c r="VMK25" s="262"/>
      <c r="VML25" s="262"/>
      <c r="VMM25" s="262"/>
      <c r="VMN25" s="262"/>
      <c r="VMO25" s="262"/>
      <c r="VMP25" s="262"/>
      <c r="VMQ25" s="262"/>
      <c r="VMR25" s="262"/>
      <c r="VMS25" s="262"/>
      <c r="VMT25" s="262"/>
      <c r="VMU25" s="262"/>
      <c r="VMV25" s="262"/>
      <c r="VMW25" s="262"/>
      <c r="VMX25" s="262"/>
      <c r="VMY25" s="262"/>
      <c r="VMZ25" s="262"/>
      <c r="VNA25" s="262"/>
      <c r="VNB25" s="262"/>
      <c r="VNC25" s="262"/>
      <c r="VND25" s="262"/>
      <c r="VNE25" s="262"/>
      <c r="VNF25" s="262"/>
      <c r="VNG25" s="262"/>
      <c r="VNH25" s="262"/>
      <c r="VNI25" s="262"/>
      <c r="VNJ25" s="262"/>
      <c r="VNK25" s="262"/>
      <c r="VNL25" s="262"/>
      <c r="VNM25" s="262"/>
      <c r="VNN25" s="262"/>
      <c r="VNO25" s="262"/>
      <c r="VNP25" s="262"/>
      <c r="VNQ25" s="262"/>
      <c r="VNR25" s="262"/>
      <c r="VNS25" s="262"/>
      <c r="VNT25" s="262"/>
      <c r="VNU25" s="262"/>
      <c r="VNV25" s="262"/>
      <c r="VNW25" s="262"/>
      <c r="VNX25" s="262"/>
      <c r="VNY25" s="262"/>
      <c r="VNZ25" s="262"/>
      <c r="VOA25" s="262"/>
      <c r="VOB25" s="262"/>
      <c r="VOC25" s="262"/>
      <c r="VOD25" s="262"/>
      <c r="VOE25" s="262"/>
      <c r="VOF25" s="262"/>
      <c r="VOG25" s="262"/>
      <c r="VOH25" s="262"/>
      <c r="VOI25" s="262"/>
      <c r="VOJ25" s="262"/>
      <c r="VOK25" s="262"/>
      <c r="VOL25" s="262"/>
      <c r="VOM25" s="262"/>
      <c r="VON25" s="262"/>
      <c r="VOO25" s="262"/>
      <c r="VOP25" s="262"/>
      <c r="VOQ25" s="262"/>
      <c r="VOR25" s="262"/>
      <c r="VOS25" s="262"/>
      <c r="VOT25" s="262"/>
      <c r="VOU25" s="262"/>
      <c r="VOV25" s="262"/>
      <c r="VOW25" s="262"/>
      <c r="VOX25" s="262"/>
      <c r="VOY25" s="262"/>
      <c r="VOZ25" s="262"/>
      <c r="VPA25" s="262"/>
      <c r="VPB25" s="262"/>
      <c r="VPC25" s="262"/>
      <c r="VPD25" s="262"/>
      <c r="VPE25" s="262"/>
      <c r="VPF25" s="262"/>
      <c r="VPG25" s="262"/>
      <c r="VPH25" s="262"/>
      <c r="VPI25" s="262"/>
      <c r="VPJ25" s="262"/>
      <c r="VPK25" s="262"/>
      <c r="VPL25" s="262"/>
      <c r="VPM25" s="262"/>
      <c r="VPN25" s="262"/>
      <c r="VPO25" s="262"/>
      <c r="VPP25" s="262"/>
      <c r="VPQ25" s="262"/>
      <c r="VPR25" s="262"/>
      <c r="VPS25" s="262"/>
      <c r="VPT25" s="262"/>
      <c r="VPU25" s="262"/>
      <c r="VPV25" s="262"/>
      <c r="VPW25" s="262"/>
      <c r="VPX25" s="262"/>
      <c r="VPY25" s="262"/>
      <c r="VPZ25" s="262"/>
      <c r="VQA25" s="262"/>
      <c r="VQB25" s="262"/>
      <c r="VQC25" s="262"/>
      <c r="VQD25" s="262"/>
      <c r="VQE25" s="262"/>
      <c r="VQF25" s="262"/>
      <c r="VQG25" s="262"/>
      <c r="VQH25" s="262"/>
      <c r="VQI25" s="262"/>
      <c r="VQJ25" s="262"/>
      <c r="VQK25" s="262"/>
      <c r="VQL25" s="262"/>
      <c r="VQM25" s="262"/>
      <c r="VQN25" s="262"/>
      <c r="VQO25" s="262"/>
      <c r="VQP25" s="262"/>
      <c r="VQQ25" s="262"/>
      <c r="VQR25" s="262"/>
      <c r="VQS25" s="262"/>
      <c r="VQT25" s="262"/>
      <c r="VQU25" s="262"/>
      <c r="VQV25" s="262"/>
      <c r="VQW25" s="262"/>
      <c r="VQX25" s="262"/>
      <c r="VQY25" s="262"/>
      <c r="VQZ25" s="262"/>
      <c r="VRA25" s="262"/>
      <c r="VRB25" s="262"/>
      <c r="VRC25" s="262"/>
      <c r="VRD25" s="262"/>
      <c r="VRE25" s="262"/>
      <c r="VRF25" s="262"/>
      <c r="VRG25" s="262"/>
      <c r="VRH25" s="262"/>
      <c r="VRI25" s="262"/>
      <c r="VRJ25" s="262"/>
      <c r="VRK25" s="262"/>
      <c r="VRL25" s="262"/>
      <c r="VRM25" s="262"/>
      <c r="VRN25" s="262"/>
      <c r="VRO25" s="262"/>
      <c r="VRP25" s="262"/>
      <c r="VRQ25" s="262"/>
      <c r="VRR25" s="262"/>
      <c r="VRS25" s="262"/>
      <c r="VRT25" s="262"/>
      <c r="VRU25" s="262"/>
      <c r="VRV25" s="262"/>
      <c r="VRW25" s="262"/>
      <c r="VRX25" s="262"/>
      <c r="VRY25" s="262"/>
      <c r="VRZ25" s="262"/>
      <c r="VSA25" s="262"/>
      <c r="VSB25" s="262"/>
      <c r="VSC25" s="262"/>
      <c r="VSD25" s="262"/>
      <c r="VSE25" s="262"/>
      <c r="VSF25" s="262"/>
      <c r="VSG25" s="262"/>
      <c r="VSH25" s="262"/>
      <c r="VSI25" s="262"/>
      <c r="VSJ25" s="262"/>
      <c r="VSK25" s="262"/>
      <c r="VSL25" s="262"/>
      <c r="VSM25" s="262"/>
      <c r="VSN25" s="262"/>
      <c r="VSO25" s="262"/>
      <c r="VSP25" s="262"/>
      <c r="VSQ25" s="262"/>
      <c r="VSR25" s="262"/>
      <c r="VSS25" s="262"/>
      <c r="VST25" s="262"/>
      <c r="VSU25" s="262"/>
      <c r="VSV25" s="262"/>
      <c r="VSW25" s="262"/>
      <c r="VSX25" s="262"/>
      <c r="VSY25" s="262"/>
      <c r="VSZ25" s="262"/>
      <c r="VTA25" s="262"/>
      <c r="VTB25" s="262"/>
      <c r="VTC25" s="262"/>
      <c r="VTD25" s="262"/>
      <c r="VTE25" s="262"/>
      <c r="VTF25" s="262"/>
      <c r="VTG25" s="262"/>
      <c r="VTH25" s="262"/>
      <c r="VTI25" s="262"/>
      <c r="VTJ25" s="262"/>
      <c r="VTK25" s="262"/>
      <c r="VTL25" s="262"/>
      <c r="VTM25" s="262"/>
      <c r="VTN25" s="262"/>
      <c r="VTO25" s="262"/>
      <c r="VTP25" s="262"/>
      <c r="VTQ25" s="262"/>
      <c r="VTR25" s="262"/>
      <c r="VTS25" s="262"/>
      <c r="VTT25" s="262"/>
      <c r="VTU25" s="262"/>
      <c r="VTV25" s="262"/>
      <c r="VTW25" s="262"/>
      <c r="VTX25" s="262"/>
      <c r="VTY25" s="262"/>
      <c r="VTZ25" s="262"/>
      <c r="VUA25" s="262"/>
      <c r="VUB25" s="262"/>
      <c r="VUC25" s="262"/>
      <c r="VUD25" s="262"/>
      <c r="VUE25" s="262"/>
      <c r="VUF25" s="262"/>
      <c r="VUG25" s="262"/>
      <c r="VUH25" s="262"/>
      <c r="VUI25" s="262"/>
      <c r="VUJ25" s="262"/>
      <c r="VUK25" s="262"/>
      <c r="VUL25" s="262"/>
      <c r="VUM25" s="262"/>
      <c r="VUN25" s="262"/>
      <c r="VUO25" s="262"/>
      <c r="VUP25" s="262"/>
      <c r="VUQ25" s="262"/>
      <c r="VUR25" s="262"/>
      <c r="VUS25" s="262"/>
      <c r="VUT25" s="262"/>
      <c r="VUU25" s="262"/>
      <c r="VUV25" s="262"/>
      <c r="VUW25" s="262"/>
      <c r="VUX25" s="262"/>
      <c r="VUY25" s="262"/>
      <c r="VUZ25" s="262"/>
      <c r="VVA25" s="262"/>
      <c r="VVB25" s="262"/>
      <c r="VVC25" s="262"/>
      <c r="VVD25" s="262"/>
      <c r="VVE25" s="262"/>
      <c r="VVF25" s="262"/>
      <c r="VVG25" s="262"/>
      <c r="VVH25" s="262"/>
      <c r="VVI25" s="262"/>
      <c r="VVJ25" s="262"/>
      <c r="VVK25" s="262"/>
      <c r="VVL25" s="262"/>
      <c r="VVM25" s="262"/>
      <c r="VVN25" s="262"/>
      <c r="VVO25" s="262"/>
      <c r="VVP25" s="262"/>
      <c r="VVQ25" s="262"/>
      <c r="VVR25" s="262"/>
      <c r="VVS25" s="262"/>
      <c r="VVT25" s="262"/>
      <c r="VVU25" s="262"/>
      <c r="VVV25" s="262"/>
      <c r="VVW25" s="262"/>
      <c r="VVX25" s="262"/>
      <c r="VVY25" s="262"/>
      <c r="VVZ25" s="262"/>
      <c r="VWA25" s="262"/>
      <c r="VWB25" s="262"/>
      <c r="VWC25" s="262"/>
      <c r="VWD25" s="262"/>
      <c r="VWE25" s="262"/>
      <c r="VWF25" s="262"/>
      <c r="VWG25" s="262"/>
      <c r="VWH25" s="262"/>
      <c r="VWI25" s="262"/>
      <c r="VWJ25" s="262"/>
      <c r="VWK25" s="262"/>
      <c r="VWL25" s="262"/>
      <c r="VWM25" s="262"/>
      <c r="VWN25" s="262"/>
      <c r="VWO25" s="262"/>
      <c r="VWP25" s="262"/>
      <c r="VWQ25" s="262"/>
      <c r="VWR25" s="262"/>
      <c r="VWS25" s="262"/>
      <c r="VWT25" s="262"/>
      <c r="VWU25" s="262"/>
      <c r="VWV25" s="262"/>
      <c r="VWW25" s="262"/>
      <c r="VWX25" s="262"/>
      <c r="VWY25" s="262"/>
      <c r="VWZ25" s="262"/>
      <c r="VXA25" s="262"/>
      <c r="VXB25" s="262"/>
      <c r="VXC25" s="262"/>
      <c r="VXD25" s="262"/>
      <c r="VXE25" s="262"/>
      <c r="VXF25" s="262"/>
      <c r="VXG25" s="262"/>
      <c r="VXH25" s="262"/>
      <c r="VXI25" s="262"/>
      <c r="VXJ25" s="262"/>
      <c r="VXK25" s="262"/>
      <c r="VXL25" s="262"/>
      <c r="VXM25" s="262"/>
      <c r="VXN25" s="262"/>
      <c r="VXO25" s="262"/>
      <c r="VXP25" s="262"/>
      <c r="VXQ25" s="262"/>
      <c r="VXR25" s="262"/>
      <c r="VXS25" s="262"/>
      <c r="VXT25" s="262"/>
      <c r="VXU25" s="262"/>
      <c r="VXV25" s="262"/>
      <c r="VXW25" s="262"/>
      <c r="VXX25" s="262"/>
      <c r="VXY25" s="262"/>
      <c r="VXZ25" s="262"/>
      <c r="VYA25" s="262"/>
      <c r="VYB25" s="262"/>
      <c r="VYC25" s="262"/>
      <c r="VYD25" s="262"/>
      <c r="VYE25" s="262"/>
      <c r="VYF25" s="262"/>
      <c r="VYG25" s="262"/>
      <c r="VYH25" s="262"/>
      <c r="VYI25" s="262"/>
      <c r="VYJ25" s="262"/>
      <c r="VYK25" s="262"/>
      <c r="VYL25" s="262"/>
      <c r="VYM25" s="262"/>
      <c r="VYN25" s="262"/>
      <c r="VYO25" s="262"/>
      <c r="VYP25" s="262"/>
      <c r="VYQ25" s="262"/>
      <c r="VYR25" s="262"/>
      <c r="VYS25" s="262"/>
      <c r="VYT25" s="262"/>
      <c r="VYU25" s="262"/>
      <c r="VYV25" s="262"/>
      <c r="VYW25" s="262"/>
      <c r="VYX25" s="262"/>
      <c r="VYY25" s="262"/>
      <c r="VYZ25" s="262"/>
      <c r="VZA25" s="262"/>
      <c r="VZB25" s="262"/>
      <c r="VZC25" s="262"/>
      <c r="VZD25" s="262"/>
      <c r="VZE25" s="262"/>
      <c r="VZF25" s="262"/>
      <c r="VZG25" s="262"/>
      <c r="VZH25" s="262"/>
      <c r="VZI25" s="262"/>
      <c r="VZJ25" s="262"/>
      <c r="VZK25" s="262"/>
      <c r="VZL25" s="262"/>
      <c r="VZM25" s="262"/>
      <c r="VZN25" s="262"/>
      <c r="VZO25" s="262"/>
      <c r="VZP25" s="262"/>
      <c r="VZQ25" s="262"/>
      <c r="VZR25" s="262"/>
      <c r="VZS25" s="262"/>
      <c r="VZT25" s="262"/>
      <c r="VZU25" s="262"/>
      <c r="VZV25" s="262"/>
      <c r="VZW25" s="262"/>
      <c r="VZX25" s="262"/>
      <c r="VZY25" s="262"/>
      <c r="VZZ25" s="262"/>
      <c r="WAA25" s="262"/>
      <c r="WAB25" s="262"/>
      <c r="WAC25" s="262"/>
      <c r="WAD25" s="262"/>
      <c r="WAE25" s="262"/>
      <c r="WAF25" s="262"/>
      <c r="WAG25" s="262"/>
      <c r="WAH25" s="262"/>
      <c r="WAI25" s="262"/>
      <c r="WAJ25" s="262"/>
      <c r="WAK25" s="262"/>
      <c r="WAL25" s="262"/>
      <c r="WAM25" s="262"/>
      <c r="WAN25" s="262"/>
      <c r="WAO25" s="262"/>
      <c r="WAP25" s="262"/>
      <c r="WAQ25" s="262"/>
      <c r="WAR25" s="262"/>
      <c r="WAS25" s="262"/>
      <c r="WAT25" s="262"/>
      <c r="WAU25" s="262"/>
      <c r="WAV25" s="262"/>
      <c r="WAW25" s="262"/>
      <c r="WAX25" s="262"/>
      <c r="WAY25" s="262"/>
      <c r="WAZ25" s="262"/>
      <c r="WBA25" s="262"/>
      <c r="WBB25" s="262"/>
      <c r="WBC25" s="262"/>
      <c r="WBD25" s="262"/>
      <c r="WBE25" s="262"/>
      <c r="WBF25" s="262"/>
      <c r="WBG25" s="262"/>
      <c r="WBH25" s="262"/>
      <c r="WBI25" s="262"/>
      <c r="WBJ25" s="262"/>
      <c r="WBK25" s="262"/>
      <c r="WBL25" s="262"/>
      <c r="WBM25" s="262"/>
      <c r="WBN25" s="262"/>
      <c r="WBO25" s="262"/>
      <c r="WBP25" s="262"/>
      <c r="WBQ25" s="262"/>
      <c r="WBR25" s="262"/>
      <c r="WBS25" s="262"/>
      <c r="WBT25" s="262"/>
      <c r="WBU25" s="262"/>
      <c r="WBV25" s="262"/>
      <c r="WBW25" s="262"/>
      <c r="WBX25" s="262"/>
      <c r="WBY25" s="262"/>
      <c r="WBZ25" s="262"/>
      <c r="WCA25" s="262"/>
      <c r="WCB25" s="262"/>
      <c r="WCC25" s="262"/>
      <c r="WCD25" s="262"/>
      <c r="WCE25" s="262"/>
      <c r="WCF25" s="262"/>
      <c r="WCG25" s="262"/>
      <c r="WCH25" s="262"/>
      <c r="WCI25" s="262"/>
      <c r="WCJ25" s="262"/>
      <c r="WCK25" s="262"/>
      <c r="WCL25" s="262"/>
      <c r="WCM25" s="262"/>
      <c r="WCN25" s="262"/>
      <c r="WCO25" s="262"/>
      <c r="WCP25" s="262"/>
      <c r="WCQ25" s="262"/>
      <c r="WCR25" s="262"/>
      <c r="WCS25" s="262"/>
      <c r="WCT25" s="262"/>
      <c r="WCU25" s="262"/>
      <c r="WCV25" s="262"/>
      <c r="WCW25" s="262"/>
      <c r="WCX25" s="262"/>
      <c r="WCY25" s="262"/>
      <c r="WCZ25" s="262"/>
      <c r="WDA25" s="262"/>
      <c r="WDB25" s="262"/>
      <c r="WDC25" s="262"/>
      <c r="WDD25" s="262"/>
      <c r="WDE25" s="262"/>
      <c r="WDF25" s="262"/>
      <c r="WDG25" s="262"/>
      <c r="WDH25" s="262"/>
      <c r="WDI25" s="262"/>
      <c r="WDJ25" s="262"/>
      <c r="WDK25" s="262"/>
      <c r="WDL25" s="262"/>
      <c r="WDM25" s="262"/>
      <c r="WDN25" s="262"/>
      <c r="WDO25" s="262"/>
      <c r="WDP25" s="262"/>
      <c r="WDQ25" s="262"/>
      <c r="WDR25" s="262"/>
      <c r="WDS25" s="262"/>
      <c r="WDT25" s="262"/>
      <c r="WDU25" s="262"/>
      <c r="WDV25" s="262"/>
      <c r="WDW25" s="262"/>
      <c r="WDX25" s="262"/>
      <c r="WDY25" s="262"/>
      <c r="WDZ25" s="262"/>
      <c r="WEA25" s="262"/>
      <c r="WEB25" s="262"/>
      <c r="WEC25" s="262"/>
      <c r="WED25" s="262"/>
      <c r="WEE25" s="262"/>
      <c r="WEF25" s="262"/>
      <c r="WEG25" s="262"/>
      <c r="WEH25" s="262"/>
      <c r="WEI25" s="262"/>
      <c r="WEJ25" s="262"/>
      <c r="WEK25" s="262"/>
      <c r="WEL25" s="262"/>
      <c r="WEM25" s="262"/>
      <c r="WEN25" s="262"/>
      <c r="WEO25" s="262"/>
      <c r="WEP25" s="262"/>
      <c r="WEQ25" s="262"/>
      <c r="WER25" s="262"/>
      <c r="WES25" s="262"/>
      <c r="WET25" s="262"/>
      <c r="WEU25" s="262"/>
      <c r="WEV25" s="262"/>
      <c r="WEW25" s="262"/>
      <c r="WEX25" s="262"/>
      <c r="WEY25" s="262"/>
      <c r="WEZ25" s="262"/>
      <c r="WFA25" s="262"/>
      <c r="WFB25" s="262"/>
      <c r="WFC25" s="262"/>
      <c r="WFD25" s="262"/>
      <c r="WFE25" s="262"/>
      <c r="WFF25" s="262"/>
      <c r="WFG25" s="262"/>
      <c r="WFH25" s="262"/>
      <c r="WFI25" s="262"/>
      <c r="WFJ25" s="262"/>
      <c r="WFK25" s="262"/>
      <c r="WFL25" s="262"/>
      <c r="WFM25" s="262"/>
      <c r="WFN25" s="262"/>
      <c r="WFO25" s="262"/>
      <c r="WFP25" s="262"/>
      <c r="WFQ25" s="262"/>
      <c r="WFR25" s="262"/>
      <c r="WFS25" s="262"/>
      <c r="WFT25" s="262"/>
      <c r="WFU25" s="262"/>
      <c r="WFV25" s="262"/>
      <c r="WFW25" s="262"/>
      <c r="WFX25" s="262"/>
      <c r="WFY25" s="262"/>
      <c r="WFZ25" s="262"/>
      <c r="WGA25" s="262"/>
      <c r="WGB25" s="262"/>
      <c r="WGC25" s="262"/>
      <c r="WGD25" s="262"/>
      <c r="WGE25" s="262"/>
      <c r="WGF25" s="262"/>
      <c r="WGG25" s="262"/>
      <c r="WGH25" s="262"/>
      <c r="WGI25" s="262"/>
      <c r="WGJ25" s="262"/>
      <c r="WGK25" s="262"/>
      <c r="WGL25" s="262"/>
      <c r="WGM25" s="262"/>
      <c r="WGN25" s="262"/>
      <c r="WGO25" s="262"/>
      <c r="WGP25" s="262"/>
      <c r="WGQ25" s="262"/>
      <c r="WGR25" s="262"/>
      <c r="WGS25" s="262"/>
      <c r="WGT25" s="262"/>
      <c r="WGU25" s="262"/>
      <c r="WGV25" s="262"/>
      <c r="WGW25" s="262"/>
      <c r="WGX25" s="262"/>
      <c r="WGY25" s="262"/>
      <c r="WGZ25" s="262"/>
      <c r="WHA25" s="262"/>
      <c r="WHB25" s="262"/>
      <c r="WHC25" s="262"/>
      <c r="WHD25" s="262"/>
      <c r="WHE25" s="262"/>
      <c r="WHF25" s="262"/>
      <c r="WHG25" s="262"/>
      <c r="WHH25" s="262"/>
      <c r="WHI25" s="262"/>
      <c r="WHJ25" s="262"/>
      <c r="WHK25" s="262"/>
      <c r="WHL25" s="262"/>
      <c r="WHM25" s="262"/>
      <c r="WHN25" s="262"/>
      <c r="WHO25" s="262"/>
      <c r="WHP25" s="262"/>
      <c r="WHQ25" s="262"/>
      <c r="WHR25" s="262"/>
      <c r="WHS25" s="262"/>
      <c r="WHT25" s="262"/>
      <c r="WHU25" s="262"/>
      <c r="WHV25" s="262"/>
      <c r="WHW25" s="262"/>
      <c r="WHX25" s="262"/>
      <c r="WHY25" s="262"/>
      <c r="WHZ25" s="262"/>
      <c r="WIA25" s="262"/>
      <c r="WIB25" s="262"/>
      <c r="WIC25" s="262"/>
      <c r="WID25" s="262"/>
      <c r="WIE25" s="262"/>
      <c r="WIF25" s="262"/>
      <c r="WIG25" s="262"/>
      <c r="WIH25" s="262"/>
      <c r="WII25" s="262"/>
      <c r="WIJ25" s="262"/>
      <c r="WIK25" s="262"/>
      <c r="WIL25" s="262"/>
      <c r="WIM25" s="262"/>
      <c r="WIN25" s="262"/>
      <c r="WIO25" s="262"/>
      <c r="WIP25" s="262"/>
      <c r="WIQ25" s="262"/>
      <c r="WIR25" s="262"/>
      <c r="WIS25" s="262"/>
      <c r="WIT25" s="262"/>
      <c r="WIU25" s="262"/>
      <c r="WIV25" s="262"/>
      <c r="WIW25" s="262"/>
      <c r="WIX25" s="262"/>
      <c r="WIY25" s="262"/>
      <c r="WIZ25" s="262"/>
      <c r="WJA25" s="262"/>
      <c r="WJB25" s="262"/>
      <c r="WJC25" s="262"/>
      <c r="WJD25" s="262"/>
      <c r="WJE25" s="262"/>
      <c r="WJF25" s="262"/>
      <c r="WJG25" s="262"/>
      <c r="WJH25" s="262"/>
      <c r="WJI25" s="262"/>
      <c r="WJJ25" s="262"/>
      <c r="WJK25" s="262"/>
      <c r="WJL25" s="262"/>
      <c r="WJM25" s="262"/>
      <c r="WJN25" s="262"/>
      <c r="WJO25" s="262"/>
      <c r="WJP25" s="262"/>
      <c r="WJQ25" s="262"/>
      <c r="WJR25" s="262"/>
      <c r="WJS25" s="262"/>
      <c r="WJT25" s="262"/>
      <c r="WJU25" s="262"/>
      <c r="WJV25" s="262"/>
      <c r="WJW25" s="262"/>
      <c r="WJX25" s="262"/>
      <c r="WJY25" s="262"/>
      <c r="WJZ25" s="262"/>
      <c r="WKA25" s="262"/>
      <c r="WKB25" s="262"/>
      <c r="WKC25" s="262"/>
      <c r="WKD25" s="262"/>
      <c r="WKE25" s="262"/>
      <c r="WKF25" s="262"/>
      <c r="WKG25" s="262"/>
      <c r="WKH25" s="262"/>
      <c r="WKI25" s="262"/>
      <c r="WKJ25" s="262"/>
      <c r="WKK25" s="262"/>
      <c r="WKL25" s="262"/>
      <c r="WKM25" s="262"/>
      <c r="WKN25" s="262"/>
      <c r="WKO25" s="262"/>
      <c r="WKP25" s="262"/>
      <c r="WKQ25" s="262"/>
      <c r="WKR25" s="262"/>
      <c r="WKS25" s="262"/>
      <c r="WKT25" s="262"/>
      <c r="WKU25" s="262"/>
      <c r="WKV25" s="262"/>
      <c r="WKW25" s="262"/>
      <c r="WKX25" s="262"/>
      <c r="WKY25" s="262"/>
      <c r="WKZ25" s="262"/>
      <c r="WLA25" s="262"/>
      <c r="WLB25" s="262"/>
      <c r="WLC25" s="262"/>
      <c r="WLD25" s="262"/>
      <c r="WLE25" s="262"/>
      <c r="WLF25" s="262"/>
      <c r="WLG25" s="262"/>
      <c r="WLH25" s="262"/>
      <c r="WLI25" s="262"/>
      <c r="WLJ25" s="262"/>
      <c r="WLK25" s="262"/>
      <c r="WLL25" s="262"/>
      <c r="WLM25" s="262"/>
      <c r="WLN25" s="262"/>
      <c r="WLO25" s="262"/>
      <c r="WLP25" s="262"/>
      <c r="WLQ25" s="262"/>
      <c r="WLR25" s="262"/>
      <c r="WLS25" s="262"/>
      <c r="WLT25" s="262"/>
      <c r="WLU25" s="262"/>
      <c r="WLV25" s="262"/>
      <c r="WLW25" s="262"/>
      <c r="WLX25" s="262"/>
      <c r="WLY25" s="262"/>
      <c r="WLZ25" s="262"/>
      <c r="WMA25" s="262"/>
      <c r="WMB25" s="262"/>
      <c r="WMC25" s="262"/>
      <c r="WMD25" s="262"/>
      <c r="WME25" s="262"/>
      <c r="WMF25" s="262"/>
      <c r="WMG25" s="262"/>
      <c r="WMH25" s="262"/>
      <c r="WMI25" s="262"/>
      <c r="WMJ25" s="262"/>
      <c r="WMK25" s="262"/>
      <c r="WML25" s="262"/>
      <c r="WMM25" s="262"/>
      <c r="WMN25" s="262"/>
      <c r="WMO25" s="262"/>
      <c r="WMP25" s="262"/>
      <c r="WMQ25" s="262"/>
      <c r="WMR25" s="262"/>
      <c r="WMS25" s="262"/>
      <c r="WMT25" s="262"/>
      <c r="WMU25" s="262"/>
      <c r="WMV25" s="262"/>
      <c r="WMW25" s="262"/>
      <c r="WMX25" s="262"/>
      <c r="WMY25" s="262"/>
      <c r="WMZ25" s="262"/>
      <c r="WNA25" s="262"/>
      <c r="WNB25" s="262"/>
      <c r="WNC25" s="262"/>
      <c r="WND25" s="262"/>
      <c r="WNE25" s="262"/>
      <c r="WNF25" s="262"/>
      <c r="WNG25" s="262"/>
      <c r="WNH25" s="262"/>
      <c r="WNI25" s="262"/>
      <c r="WNJ25" s="262"/>
      <c r="WNK25" s="262"/>
      <c r="WNL25" s="262"/>
      <c r="WNM25" s="262"/>
      <c r="WNN25" s="262"/>
      <c r="WNO25" s="262"/>
      <c r="WNP25" s="262"/>
      <c r="WNQ25" s="262"/>
      <c r="WNR25" s="262"/>
      <c r="WNS25" s="262"/>
      <c r="WNT25" s="262"/>
      <c r="WNU25" s="262"/>
      <c r="WNV25" s="262"/>
      <c r="WNW25" s="262"/>
      <c r="WNX25" s="262"/>
      <c r="WNY25" s="262"/>
      <c r="WNZ25" s="262"/>
      <c r="WOA25" s="262"/>
      <c r="WOB25" s="262"/>
      <c r="WOC25" s="262"/>
      <c r="WOD25" s="262"/>
      <c r="WOE25" s="262"/>
      <c r="WOF25" s="262"/>
      <c r="WOG25" s="262"/>
      <c r="WOH25" s="262"/>
      <c r="WOI25" s="262"/>
      <c r="WOJ25" s="262"/>
      <c r="WOK25" s="262"/>
      <c r="WOL25" s="262"/>
      <c r="WOM25" s="262"/>
      <c r="WON25" s="262"/>
      <c r="WOO25" s="262"/>
      <c r="WOP25" s="262"/>
      <c r="WOQ25" s="262"/>
      <c r="WOR25" s="262"/>
      <c r="WOS25" s="262"/>
      <c r="WOT25" s="262"/>
      <c r="WOU25" s="262"/>
      <c r="WOV25" s="262"/>
      <c r="WOW25" s="262"/>
      <c r="WOX25" s="262"/>
      <c r="WOY25" s="262"/>
      <c r="WOZ25" s="262"/>
      <c r="WPA25" s="262"/>
      <c r="WPB25" s="262"/>
      <c r="WPC25" s="262"/>
      <c r="WPD25" s="262"/>
      <c r="WPE25" s="262"/>
      <c r="WPF25" s="262"/>
      <c r="WPG25" s="262"/>
      <c r="WPH25" s="262"/>
      <c r="WPI25" s="262"/>
      <c r="WPJ25" s="262"/>
      <c r="WPK25" s="262"/>
      <c r="WPL25" s="262"/>
      <c r="WPM25" s="262"/>
      <c r="WPN25" s="262"/>
      <c r="WPO25" s="262"/>
      <c r="WPP25" s="262"/>
      <c r="WPQ25" s="262"/>
      <c r="WPR25" s="262"/>
      <c r="WPS25" s="262"/>
      <c r="WPT25" s="262"/>
      <c r="WPU25" s="262"/>
      <c r="WPV25" s="262"/>
      <c r="WPW25" s="262"/>
      <c r="WPX25" s="262"/>
      <c r="WPY25" s="262"/>
      <c r="WPZ25" s="262"/>
      <c r="WQA25" s="262"/>
      <c r="WQB25" s="262"/>
      <c r="WQC25" s="262"/>
      <c r="WQD25" s="262"/>
      <c r="WQE25" s="262"/>
      <c r="WQF25" s="262"/>
      <c r="WQG25" s="262"/>
      <c r="WQH25" s="262"/>
      <c r="WQI25" s="262"/>
      <c r="WQJ25" s="262"/>
      <c r="WQK25" s="262"/>
      <c r="WQL25" s="262"/>
      <c r="WQM25" s="262"/>
      <c r="WQN25" s="262"/>
      <c r="WQO25" s="262"/>
      <c r="WQP25" s="262"/>
      <c r="WQQ25" s="262"/>
      <c r="WQR25" s="262"/>
      <c r="WQS25" s="262"/>
      <c r="WQT25" s="262"/>
      <c r="WQU25" s="262"/>
      <c r="WQV25" s="262"/>
      <c r="WQW25" s="262"/>
      <c r="WQX25" s="262"/>
      <c r="WQY25" s="262"/>
      <c r="WQZ25" s="262"/>
      <c r="WRA25" s="262"/>
      <c r="WRB25" s="262"/>
      <c r="WRC25" s="262"/>
      <c r="WRD25" s="262"/>
      <c r="WRE25" s="262"/>
      <c r="WRF25" s="262"/>
      <c r="WRG25" s="262"/>
      <c r="WRH25" s="262"/>
      <c r="WRI25" s="262"/>
      <c r="WRJ25" s="262"/>
      <c r="WRK25" s="262"/>
      <c r="WRL25" s="262"/>
      <c r="WRM25" s="262"/>
      <c r="WRN25" s="262"/>
      <c r="WRO25" s="262"/>
      <c r="WRP25" s="262"/>
      <c r="WRQ25" s="262"/>
      <c r="WRR25" s="262"/>
      <c r="WRS25" s="262"/>
      <c r="WRT25" s="262"/>
      <c r="WRU25" s="262"/>
      <c r="WRV25" s="262"/>
      <c r="WRW25" s="262"/>
      <c r="WRX25" s="262"/>
      <c r="WRY25" s="262"/>
      <c r="WRZ25" s="262"/>
      <c r="WSA25" s="262"/>
      <c r="WSB25" s="262"/>
      <c r="WSC25" s="262"/>
      <c r="WSD25" s="262"/>
      <c r="WSE25" s="262"/>
      <c r="WSF25" s="262"/>
      <c r="WSG25" s="262"/>
      <c r="WSH25" s="262"/>
      <c r="WSI25" s="262"/>
      <c r="WSJ25" s="262"/>
      <c r="WSK25" s="262"/>
      <c r="WSL25" s="262"/>
      <c r="WSM25" s="262"/>
      <c r="WSN25" s="262"/>
      <c r="WSO25" s="262"/>
      <c r="WSP25" s="262"/>
      <c r="WSQ25" s="262"/>
      <c r="WSR25" s="262"/>
      <c r="WSS25" s="262"/>
      <c r="WST25" s="262"/>
      <c r="WSU25" s="262"/>
      <c r="WSV25" s="262"/>
      <c r="WSW25" s="262"/>
      <c r="WSX25" s="262"/>
      <c r="WSY25" s="262"/>
      <c r="WSZ25" s="262"/>
      <c r="WTA25" s="262"/>
      <c r="WTB25" s="262"/>
      <c r="WTC25" s="262"/>
      <c r="WTD25" s="262"/>
      <c r="WTE25" s="262"/>
      <c r="WTF25" s="262"/>
      <c r="WTG25" s="262"/>
      <c r="WTH25" s="262"/>
      <c r="WTI25" s="262"/>
      <c r="WTJ25" s="262"/>
      <c r="WTK25" s="262"/>
      <c r="WTL25" s="262"/>
      <c r="WTM25" s="262"/>
      <c r="WTN25" s="262"/>
      <c r="WTO25" s="262"/>
      <c r="WTP25" s="262"/>
      <c r="WTQ25" s="262"/>
      <c r="WTR25" s="262"/>
      <c r="WTS25" s="262"/>
      <c r="WTT25" s="262"/>
      <c r="WTU25" s="262"/>
      <c r="WTV25" s="262"/>
      <c r="WTW25" s="262"/>
      <c r="WTX25" s="262"/>
      <c r="WTY25" s="262"/>
      <c r="WTZ25" s="262"/>
      <c r="WUA25" s="262"/>
      <c r="WUB25" s="262"/>
      <c r="WUC25" s="262"/>
      <c r="WUD25" s="262"/>
      <c r="WUE25" s="262"/>
      <c r="WUF25" s="262"/>
      <c r="WUG25" s="262"/>
      <c r="WUH25" s="262"/>
      <c r="WUI25" s="262"/>
      <c r="WUJ25" s="262"/>
      <c r="WUK25" s="262"/>
      <c r="WUL25" s="262"/>
      <c r="WUM25" s="262"/>
      <c r="WUN25" s="262"/>
      <c r="WUO25" s="262"/>
      <c r="WUP25" s="262"/>
      <c r="WUQ25" s="262"/>
      <c r="WUR25" s="262"/>
      <c r="WUS25" s="262"/>
      <c r="WUT25" s="262"/>
      <c r="WUU25" s="262"/>
      <c r="WUV25" s="262"/>
      <c r="WUW25" s="262"/>
      <c r="WUX25" s="262"/>
      <c r="WUY25" s="262"/>
      <c r="WUZ25" s="262"/>
      <c r="WVA25" s="262"/>
      <c r="WVB25" s="262"/>
      <c r="WVC25" s="262"/>
      <c r="WVD25" s="262"/>
      <c r="WVE25" s="262"/>
      <c r="WVF25" s="262"/>
      <c r="WVG25" s="262"/>
      <c r="WVH25" s="262"/>
      <c r="WVI25" s="262"/>
      <c r="WVJ25" s="262"/>
      <c r="WVK25" s="262"/>
      <c r="WVL25" s="262"/>
      <c r="WVM25" s="262"/>
      <c r="WVN25" s="262"/>
      <c r="WVO25" s="262"/>
      <c r="WVP25" s="262"/>
      <c r="WVQ25" s="262"/>
      <c r="WVR25" s="262"/>
      <c r="WVS25" s="262"/>
      <c r="WVT25" s="262"/>
      <c r="WVU25" s="262"/>
      <c r="WVV25" s="262"/>
      <c r="WVW25" s="262"/>
      <c r="WVX25" s="262"/>
      <c r="WVY25" s="262"/>
      <c r="WVZ25" s="262"/>
      <c r="WWA25" s="262"/>
      <c r="WWB25" s="262"/>
      <c r="WWC25" s="262"/>
      <c r="WWD25" s="262"/>
      <c r="WWE25" s="262"/>
      <c r="WWF25" s="262"/>
      <c r="WWG25" s="262"/>
      <c r="WWH25" s="262"/>
      <c r="WWI25" s="262"/>
      <c r="WWJ25" s="262"/>
      <c r="WWK25" s="262"/>
      <c r="WWL25" s="262"/>
      <c r="WWM25" s="262"/>
      <c r="WWN25" s="262"/>
      <c r="WWO25" s="262"/>
      <c r="WWP25" s="262"/>
      <c r="WWQ25" s="262"/>
      <c r="WWR25" s="262"/>
      <c r="WWS25" s="262"/>
      <c r="WWT25" s="262"/>
      <c r="WWU25" s="262"/>
      <c r="WWV25" s="262"/>
      <c r="WWW25" s="262"/>
      <c r="WWX25" s="262"/>
      <c r="WWY25" s="262"/>
      <c r="WWZ25" s="262"/>
      <c r="WXA25" s="262"/>
      <c r="WXB25" s="262"/>
      <c r="WXC25" s="262"/>
      <c r="WXD25" s="262"/>
      <c r="WXE25" s="262"/>
      <c r="WXF25" s="262"/>
      <c r="WXG25" s="262"/>
      <c r="WXH25" s="262"/>
      <c r="WXI25" s="262"/>
      <c r="WXJ25" s="262"/>
      <c r="WXK25" s="262"/>
      <c r="WXL25" s="262"/>
      <c r="WXM25" s="262"/>
      <c r="WXN25" s="262"/>
      <c r="WXO25" s="262"/>
      <c r="WXP25" s="262"/>
      <c r="WXQ25" s="262"/>
      <c r="WXR25" s="262"/>
      <c r="WXS25" s="262"/>
      <c r="WXT25" s="262"/>
      <c r="WXU25" s="262"/>
      <c r="WXV25" s="262"/>
      <c r="WXW25" s="262"/>
      <c r="WXX25" s="262"/>
      <c r="WXY25" s="262"/>
      <c r="WXZ25" s="262"/>
      <c r="WYA25" s="262"/>
      <c r="WYB25" s="262"/>
      <c r="WYC25" s="262"/>
      <c r="WYD25" s="262"/>
      <c r="WYE25" s="262"/>
      <c r="WYF25" s="262"/>
      <c r="WYG25" s="262"/>
      <c r="WYH25" s="262"/>
      <c r="WYI25" s="262"/>
      <c r="WYJ25" s="262"/>
      <c r="WYK25" s="262"/>
      <c r="WYL25" s="262"/>
      <c r="WYM25" s="262"/>
      <c r="WYN25" s="262"/>
      <c r="WYO25" s="262"/>
      <c r="WYP25" s="262"/>
      <c r="WYQ25" s="262"/>
      <c r="WYR25" s="262"/>
      <c r="WYS25" s="262"/>
      <c r="WYT25" s="262"/>
      <c r="WYU25" s="262"/>
      <c r="WYV25" s="262"/>
      <c r="WYW25" s="262"/>
      <c r="WYX25" s="262"/>
      <c r="WYY25" s="262"/>
      <c r="WYZ25" s="262"/>
      <c r="WZA25" s="262"/>
      <c r="WZB25" s="262"/>
      <c r="WZC25" s="262"/>
      <c r="WZD25" s="262"/>
      <c r="WZE25" s="262"/>
      <c r="WZF25" s="262"/>
      <c r="WZG25" s="262"/>
      <c r="WZH25" s="262"/>
      <c r="WZI25" s="262"/>
      <c r="WZJ25" s="262"/>
      <c r="WZK25" s="262"/>
      <c r="WZL25" s="262"/>
      <c r="WZM25" s="262"/>
      <c r="WZN25" s="262"/>
      <c r="WZO25" s="262"/>
      <c r="WZP25" s="262"/>
      <c r="WZQ25" s="262"/>
      <c r="WZR25" s="262"/>
      <c r="WZS25" s="262"/>
      <c r="WZT25" s="262"/>
      <c r="WZU25" s="262"/>
      <c r="WZV25" s="262"/>
      <c r="WZW25" s="262"/>
      <c r="WZX25" s="262"/>
      <c r="WZY25" s="262"/>
      <c r="WZZ25" s="262"/>
      <c r="XAA25" s="262"/>
      <c r="XAB25" s="262"/>
      <c r="XAC25" s="262"/>
      <c r="XAD25" s="262"/>
      <c r="XAE25" s="262"/>
      <c r="XAF25" s="262"/>
      <c r="XAG25" s="262"/>
      <c r="XAH25" s="262"/>
      <c r="XAI25" s="262"/>
      <c r="XAJ25" s="262"/>
      <c r="XAK25" s="262"/>
      <c r="XAL25" s="262"/>
      <c r="XAM25" s="262"/>
      <c r="XAN25" s="262"/>
      <c r="XAO25" s="262"/>
      <c r="XAP25" s="262"/>
      <c r="XAQ25" s="262"/>
      <c r="XAR25" s="262"/>
      <c r="XAS25" s="262"/>
      <c r="XAT25" s="262"/>
      <c r="XAU25" s="262"/>
      <c r="XAV25" s="262"/>
      <c r="XAW25" s="262"/>
      <c r="XAX25" s="262"/>
      <c r="XAY25" s="262"/>
      <c r="XAZ25" s="262"/>
      <c r="XBA25" s="262"/>
      <c r="XBB25" s="262"/>
      <c r="XBC25" s="262"/>
      <c r="XBD25" s="262"/>
      <c r="XBE25" s="262"/>
      <c r="XBF25" s="262"/>
      <c r="XBG25" s="262"/>
      <c r="XBH25" s="262"/>
      <c r="XBI25" s="262"/>
      <c r="XBJ25" s="262"/>
      <c r="XBK25" s="262"/>
      <c r="XBL25" s="262"/>
      <c r="XBM25" s="262"/>
      <c r="XBN25" s="262"/>
      <c r="XBO25" s="262"/>
      <c r="XBP25" s="262"/>
      <c r="XBQ25" s="262"/>
      <c r="XBR25" s="262"/>
      <c r="XBS25" s="262"/>
      <c r="XBT25" s="262"/>
      <c r="XBU25" s="262"/>
      <c r="XBV25" s="262"/>
      <c r="XBW25" s="262"/>
      <c r="XBX25" s="262"/>
      <c r="XBY25" s="262"/>
      <c r="XBZ25" s="262"/>
      <c r="XCA25" s="262"/>
      <c r="XCB25" s="262"/>
      <c r="XCC25" s="262"/>
      <c r="XCD25" s="262"/>
      <c r="XCE25" s="262"/>
      <c r="XCF25" s="262"/>
      <c r="XCG25" s="262"/>
      <c r="XCH25" s="262"/>
      <c r="XCI25" s="262"/>
      <c r="XCJ25" s="262"/>
      <c r="XCK25" s="262"/>
      <c r="XCL25" s="262"/>
      <c r="XCM25" s="262"/>
      <c r="XCN25" s="262"/>
      <c r="XCO25" s="262"/>
      <c r="XCP25" s="262"/>
      <c r="XCQ25" s="262"/>
      <c r="XCR25" s="262"/>
      <c r="XCS25" s="262"/>
      <c r="XCT25" s="262"/>
      <c r="XCU25" s="262"/>
      <c r="XCV25" s="262"/>
      <c r="XCW25" s="262"/>
      <c r="XCX25" s="262"/>
      <c r="XCY25" s="262"/>
      <c r="XCZ25" s="262"/>
      <c r="XDA25" s="262"/>
      <c r="XDB25" s="262"/>
      <c r="XDC25" s="262"/>
      <c r="XDD25" s="262"/>
      <c r="XDE25" s="262"/>
      <c r="XDF25" s="262"/>
      <c r="XDG25" s="262"/>
      <c r="XDH25" s="262"/>
      <c r="XDI25" s="262"/>
      <c r="XDJ25" s="262"/>
      <c r="XDK25" s="262"/>
      <c r="XDL25" s="262"/>
      <c r="XDM25" s="262"/>
      <c r="XDN25" s="262"/>
      <c r="XDO25" s="262"/>
      <c r="XDP25" s="262"/>
      <c r="XDQ25" s="262"/>
      <c r="XDR25" s="262"/>
      <c r="XDS25" s="262"/>
      <c r="XDT25" s="262"/>
      <c r="XDU25" s="262"/>
      <c r="XDV25" s="262"/>
      <c r="XDW25" s="262"/>
      <c r="XDX25" s="262"/>
      <c r="XDY25" s="262"/>
      <c r="XDZ25" s="262"/>
      <c r="XEA25" s="262"/>
      <c r="XEB25" s="262"/>
      <c r="XEC25" s="262"/>
      <c r="XED25" s="262"/>
      <c r="XEE25" s="262"/>
      <c r="XEF25" s="262"/>
      <c r="XEG25" s="262"/>
      <c r="XEH25" s="262"/>
      <c r="XEI25" s="262"/>
      <c r="XEJ25" s="262"/>
      <c r="XEK25" s="262"/>
      <c r="XEL25" s="262"/>
      <c r="XEM25" s="262"/>
      <c r="XEN25" s="262"/>
      <c r="XEO25" s="262"/>
      <c r="XEP25" s="262"/>
      <c r="XEQ25" s="262"/>
      <c r="XER25" s="262"/>
      <c r="XES25" s="262"/>
      <c r="XET25" s="262"/>
      <c r="XEU25" s="262"/>
      <c r="XEV25" s="262"/>
      <c r="XEW25" s="262"/>
      <c r="XEX25" s="262"/>
      <c r="XEY25" s="262"/>
      <c r="XEZ25" s="262"/>
    </row>
    <row r="26" spans="2:16380" s="21" customFormat="1">
      <c r="B26" s="503"/>
      <c r="C26" s="503"/>
      <c r="D26" s="16" t="s">
        <v>155</v>
      </c>
      <c r="E26" s="4">
        <f>'I&amp;O'!D98</f>
        <v>0</v>
      </c>
      <c r="F26" s="16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  <c r="BJ26" s="262"/>
      <c r="BK26" s="262"/>
      <c r="BL26" s="262"/>
      <c r="BM26" s="262"/>
      <c r="BN26" s="262"/>
      <c r="BO26" s="262"/>
      <c r="BP26" s="262"/>
      <c r="BQ26" s="262"/>
      <c r="BR26" s="262"/>
      <c r="BS26" s="262"/>
      <c r="BT26" s="262"/>
      <c r="BU26" s="262"/>
      <c r="BV26" s="262"/>
      <c r="BW26" s="262"/>
      <c r="BX26" s="262"/>
      <c r="BY26" s="262"/>
      <c r="BZ26" s="262"/>
      <c r="CA26" s="262"/>
      <c r="CB26" s="262"/>
      <c r="CC26" s="262"/>
      <c r="CD26" s="262"/>
      <c r="CE26" s="262"/>
      <c r="CF26" s="262"/>
      <c r="CG26" s="262"/>
      <c r="CH26" s="262"/>
      <c r="CI26" s="262"/>
      <c r="CJ26" s="262"/>
      <c r="CK26" s="262"/>
      <c r="CL26" s="262"/>
      <c r="CM26" s="262"/>
      <c r="CN26" s="262"/>
      <c r="CO26" s="262"/>
      <c r="CP26" s="262"/>
      <c r="CQ26" s="262"/>
      <c r="CR26" s="262"/>
      <c r="CS26" s="262"/>
      <c r="CT26" s="262"/>
      <c r="CU26" s="262"/>
      <c r="CV26" s="262"/>
      <c r="CW26" s="262"/>
      <c r="CX26" s="262"/>
      <c r="CY26" s="262"/>
      <c r="CZ26" s="262"/>
      <c r="DA26" s="262"/>
      <c r="DB26" s="262"/>
      <c r="DC26" s="262"/>
      <c r="DD26" s="262"/>
      <c r="DE26" s="262"/>
      <c r="DF26" s="262"/>
      <c r="DG26" s="262"/>
      <c r="DH26" s="262"/>
      <c r="DI26" s="262"/>
      <c r="DJ26" s="262"/>
      <c r="DK26" s="262"/>
      <c r="DL26" s="262"/>
      <c r="DM26" s="262"/>
      <c r="DN26" s="262"/>
      <c r="DO26" s="262"/>
      <c r="DP26" s="262"/>
      <c r="DQ26" s="262"/>
      <c r="DR26" s="262"/>
      <c r="DS26" s="262"/>
      <c r="DT26" s="262"/>
      <c r="DU26" s="262"/>
      <c r="DV26" s="262"/>
      <c r="DW26" s="262"/>
      <c r="DX26" s="262"/>
      <c r="DY26" s="262"/>
      <c r="DZ26" s="262"/>
      <c r="EA26" s="262"/>
      <c r="EB26" s="262"/>
      <c r="EC26" s="262"/>
      <c r="ED26" s="262"/>
      <c r="EE26" s="262"/>
      <c r="EF26" s="262"/>
      <c r="EG26" s="262"/>
      <c r="EH26" s="262"/>
      <c r="EI26" s="262"/>
      <c r="EJ26" s="262"/>
      <c r="EK26" s="262"/>
      <c r="EL26" s="262"/>
      <c r="EM26" s="262"/>
      <c r="EN26" s="262"/>
      <c r="EO26" s="262"/>
      <c r="EP26" s="262"/>
      <c r="EQ26" s="262"/>
      <c r="ER26" s="262"/>
      <c r="ES26" s="262"/>
      <c r="ET26" s="262"/>
      <c r="EU26" s="262"/>
      <c r="EV26" s="262"/>
      <c r="EW26" s="262"/>
      <c r="EX26" s="262"/>
      <c r="EY26" s="262"/>
      <c r="EZ26" s="262"/>
      <c r="FA26" s="262"/>
      <c r="FB26" s="262"/>
      <c r="FC26" s="262"/>
      <c r="FD26" s="262"/>
      <c r="FE26" s="262"/>
      <c r="FF26" s="262"/>
      <c r="FG26" s="262"/>
      <c r="FH26" s="262"/>
      <c r="FI26" s="262"/>
      <c r="FJ26" s="262"/>
      <c r="FK26" s="262"/>
      <c r="FL26" s="262"/>
      <c r="FM26" s="262"/>
      <c r="FN26" s="262"/>
      <c r="FO26" s="262"/>
      <c r="FP26" s="262"/>
      <c r="FQ26" s="262"/>
      <c r="FR26" s="262"/>
      <c r="FS26" s="262"/>
      <c r="FT26" s="262"/>
      <c r="FU26" s="262"/>
      <c r="FV26" s="262"/>
      <c r="FW26" s="262"/>
      <c r="FX26" s="262"/>
      <c r="FY26" s="262"/>
      <c r="FZ26" s="262"/>
      <c r="GA26" s="262"/>
      <c r="GB26" s="262"/>
      <c r="GC26" s="262"/>
      <c r="GD26" s="262"/>
      <c r="GE26" s="262"/>
      <c r="GF26" s="262"/>
      <c r="GG26" s="262"/>
      <c r="GH26" s="262"/>
      <c r="GI26" s="262"/>
      <c r="GJ26" s="262"/>
      <c r="GK26" s="262"/>
      <c r="GL26" s="262"/>
      <c r="GM26" s="262"/>
      <c r="GN26" s="262"/>
      <c r="GO26" s="262"/>
      <c r="GP26" s="262"/>
      <c r="GQ26" s="262"/>
      <c r="GR26" s="262"/>
      <c r="GS26" s="262"/>
      <c r="GT26" s="262"/>
      <c r="GU26" s="262"/>
      <c r="GV26" s="262"/>
      <c r="GW26" s="262"/>
      <c r="GX26" s="262"/>
      <c r="GY26" s="262"/>
      <c r="GZ26" s="262"/>
      <c r="HA26" s="262"/>
      <c r="HB26" s="262"/>
      <c r="HC26" s="262"/>
      <c r="HD26" s="262"/>
      <c r="HE26" s="262"/>
      <c r="HF26" s="262"/>
      <c r="HG26" s="262"/>
      <c r="HH26" s="262"/>
      <c r="HI26" s="262"/>
      <c r="HJ26" s="262"/>
      <c r="HK26" s="262"/>
      <c r="HL26" s="262"/>
      <c r="HM26" s="262"/>
      <c r="HN26" s="262"/>
      <c r="HO26" s="262"/>
      <c r="HP26" s="262"/>
      <c r="HQ26" s="262"/>
      <c r="HR26" s="262"/>
      <c r="HS26" s="262"/>
      <c r="HT26" s="262"/>
      <c r="HU26" s="262"/>
      <c r="HV26" s="262"/>
      <c r="HW26" s="262"/>
      <c r="HX26" s="262"/>
      <c r="HY26" s="262"/>
      <c r="HZ26" s="262"/>
      <c r="IA26" s="262"/>
      <c r="IB26" s="262"/>
      <c r="IC26" s="262"/>
      <c r="ID26" s="262"/>
      <c r="IE26" s="262"/>
      <c r="IF26" s="262"/>
      <c r="IG26" s="262"/>
      <c r="IH26" s="262"/>
      <c r="II26" s="262"/>
      <c r="IJ26" s="262"/>
      <c r="IK26" s="262"/>
      <c r="IL26" s="262"/>
      <c r="IM26" s="262"/>
      <c r="IN26" s="262"/>
      <c r="IO26" s="262"/>
      <c r="IP26" s="262"/>
      <c r="IQ26" s="262"/>
      <c r="IR26" s="262"/>
      <c r="IS26" s="262"/>
      <c r="IT26" s="262"/>
      <c r="IU26" s="262"/>
      <c r="IV26" s="262"/>
      <c r="IW26" s="262"/>
      <c r="IX26" s="262"/>
      <c r="IY26" s="262"/>
      <c r="IZ26" s="262"/>
      <c r="JA26" s="262"/>
      <c r="JB26" s="262"/>
      <c r="JC26" s="262"/>
      <c r="JD26" s="262"/>
      <c r="JE26" s="262"/>
      <c r="JF26" s="262"/>
      <c r="JG26" s="262"/>
      <c r="JH26" s="262"/>
      <c r="JI26" s="262"/>
      <c r="JJ26" s="262"/>
      <c r="JK26" s="262"/>
      <c r="JL26" s="262"/>
      <c r="JM26" s="262"/>
      <c r="JN26" s="262"/>
      <c r="JO26" s="262"/>
      <c r="JP26" s="262"/>
      <c r="JQ26" s="262"/>
      <c r="JR26" s="262"/>
      <c r="JS26" s="262"/>
      <c r="JT26" s="262"/>
      <c r="JU26" s="262"/>
      <c r="JV26" s="262"/>
      <c r="JW26" s="262"/>
      <c r="JX26" s="262"/>
      <c r="JY26" s="262"/>
      <c r="JZ26" s="262"/>
      <c r="KA26" s="262"/>
      <c r="KB26" s="262"/>
      <c r="KC26" s="262"/>
      <c r="KD26" s="262"/>
      <c r="KE26" s="262"/>
      <c r="KF26" s="262"/>
      <c r="KG26" s="262"/>
      <c r="KH26" s="262"/>
      <c r="KI26" s="262"/>
      <c r="KJ26" s="262"/>
      <c r="KK26" s="262"/>
      <c r="KL26" s="262"/>
      <c r="KM26" s="262"/>
      <c r="KN26" s="262"/>
      <c r="KO26" s="262"/>
      <c r="KP26" s="262"/>
      <c r="KQ26" s="262"/>
      <c r="KR26" s="262"/>
      <c r="KS26" s="262"/>
      <c r="KT26" s="262"/>
      <c r="KU26" s="262"/>
      <c r="KV26" s="262"/>
      <c r="KW26" s="262"/>
      <c r="KX26" s="262"/>
      <c r="KY26" s="262"/>
      <c r="KZ26" s="262"/>
      <c r="LA26" s="262"/>
      <c r="LB26" s="262"/>
      <c r="LC26" s="262"/>
      <c r="LD26" s="262"/>
      <c r="LE26" s="262"/>
      <c r="LF26" s="262"/>
      <c r="LG26" s="262"/>
      <c r="LH26" s="262"/>
      <c r="LI26" s="262"/>
      <c r="LJ26" s="262"/>
      <c r="LK26" s="262"/>
      <c r="LL26" s="262"/>
      <c r="LM26" s="262"/>
      <c r="LN26" s="262"/>
      <c r="LO26" s="262"/>
      <c r="LP26" s="262"/>
      <c r="LQ26" s="262"/>
      <c r="LR26" s="262"/>
      <c r="LS26" s="262"/>
      <c r="LT26" s="262"/>
      <c r="LU26" s="262"/>
      <c r="LV26" s="262"/>
      <c r="LW26" s="262"/>
      <c r="LX26" s="262"/>
      <c r="LY26" s="262"/>
      <c r="LZ26" s="262"/>
      <c r="MA26" s="262"/>
      <c r="MB26" s="262"/>
      <c r="MC26" s="262"/>
      <c r="MD26" s="262"/>
      <c r="ME26" s="262"/>
      <c r="MF26" s="262"/>
      <c r="MG26" s="262"/>
      <c r="MH26" s="262"/>
      <c r="MI26" s="262"/>
      <c r="MJ26" s="262"/>
      <c r="MK26" s="262"/>
      <c r="ML26" s="262"/>
      <c r="MM26" s="262"/>
      <c r="MN26" s="262"/>
      <c r="MO26" s="262"/>
      <c r="MP26" s="262"/>
      <c r="MQ26" s="262"/>
      <c r="MR26" s="262"/>
      <c r="MS26" s="262"/>
      <c r="MT26" s="262"/>
      <c r="MU26" s="262"/>
      <c r="MV26" s="262"/>
      <c r="MW26" s="262"/>
      <c r="MX26" s="262"/>
      <c r="MY26" s="262"/>
      <c r="MZ26" s="262"/>
      <c r="NA26" s="262"/>
      <c r="NB26" s="262"/>
      <c r="NC26" s="262"/>
      <c r="ND26" s="262"/>
      <c r="NE26" s="262"/>
      <c r="NF26" s="262"/>
      <c r="NG26" s="262"/>
      <c r="NH26" s="262"/>
      <c r="NI26" s="262"/>
      <c r="NJ26" s="262"/>
      <c r="NK26" s="262"/>
      <c r="NL26" s="262"/>
      <c r="NM26" s="262"/>
      <c r="NN26" s="262"/>
      <c r="NO26" s="262"/>
      <c r="NP26" s="262"/>
      <c r="NQ26" s="262"/>
      <c r="NR26" s="262"/>
      <c r="NS26" s="262"/>
      <c r="NT26" s="262"/>
      <c r="NU26" s="262"/>
      <c r="NV26" s="262"/>
      <c r="NW26" s="262"/>
      <c r="NX26" s="262"/>
      <c r="NY26" s="262"/>
      <c r="NZ26" s="262"/>
      <c r="OA26" s="262"/>
      <c r="OB26" s="262"/>
      <c r="OC26" s="262"/>
      <c r="OD26" s="262"/>
      <c r="OE26" s="262"/>
      <c r="OF26" s="262"/>
      <c r="OG26" s="262"/>
      <c r="OH26" s="262"/>
      <c r="OI26" s="262"/>
      <c r="OJ26" s="262"/>
      <c r="OK26" s="262"/>
      <c r="OL26" s="262"/>
      <c r="OM26" s="262"/>
      <c r="ON26" s="262"/>
      <c r="OO26" s="262"/>
      <c r="OP26" s="262"/>
      <c r="OQ26" s="262"/>
      <c r="OR26" s="262"/>
      <c r="OS26" s="262"/>
      <c r="OT26" s="262"/>
      <c r="OU26" s="262"/>
      <c r="OV26" s="262"/>
      <c r="OW26" s="262"/>
      <c r="OX26" s="262"/>
      <c r="OY26" s="262"/>
      <c r="OZ26" s="262"/>
      <c r="PA26" s="262"/>
      <c r="PB26" s="262"/>
      <c r="PC26" s="262"/>
      <c r="PD26" s="262"/>
      <c r="PE26" s="262"/>
      <c r="PF26" s="262"/>
      <c r="PG26" s="262"/>
      <c r="PH26" s="262"/>
      <c r="PI26" s="262"/>
      <c r="PJ26" s="262"/>
      <c r="PK26" s="262"/>
      <c r="PL26" s="262"/>
      <c r="PM26" s="262"/>
      <c r="PN26" s="262"/>
      <c r="PO26" s="262"/>
      <c r="PP26" s="262"/>
      <c r="PQ26" s="262"/>
      <c r="PR26" s="262"/>
      <c r="PS26" s="262"/>
      <c r="PT26" s="262"/>
      <c r="PU26" s="262"/>
      <c r="PV26" s="262"/>
      <c r="PW26" s="262"/>
      <c r="PX26" s="262"/>
      <c r="PY26" s="262"/>
      <c r="PZ26" s="262"/>
      <c r="QA26" s="262"/>
      <c r="QB26" s="262"/>
      <c r="QC26" s="262"/>
      <c r="QD26" s="262"/>
      <c r="QE26" s="262"/>
      <c r="QF26" s="262"/>
      <c r="QG26" s="262"/>
      <c r="QH26" s="262"/>
      <c r="QI26" s="262"/>
      <c r="QJ26" s="262"/>
      <c r="QK26" s="262"/>
      <c r="QL26" s="262"/>
      <c r="QM26" s="262"/>
      <c r="QN26" s="262"/>
      <c r="QO26" s="262"/>
      <c r="QP26" s="262"/>
      <c r="QQ26" s="262"/>
      <c r="QR26" s="262"/>
      <c r="QS26" s="262"/>
      <c r="QT26" s="262"/>
      <c r="QU26" s="262"/>
      <c r="QV26" s="262"/>
      <c r="QW26" s="262"/>
      <c r="QX26" s="262"/>
      <c r="QY26" s="262"/>
      <c r="QZ26" s="262"/>
      <c r="RA26" s="262"/>
      <c r="RB26" s="262"/>
      <c r="RC26" s="262"/>
      <c r="RD26" s="262"/>
      <c r="RE26" s="262"/>
      <c r="RF26" s="262"/>
      <c r="RG26" s="262"/>
      <c r="RH26" s="262"/>
      <c r="RI26" s="262"/>
      <c r="RJ26" s="262"/>
      <c r="RK26" s="262"/>
      <c r="RL26" s="262"/>
      <c r="RM26" s="262"/>
      <c r="RN26" s="262"/>
      <c r="RO26" s="262"/>
      <c r="RP26" s="262"/>
      <c r="RQ26" s="262"/>
      <c r="RR26" s="262"/>
      <c r="RS26" s="262"/>
      <c r="RT26" s="262"/>
      <c r="RU26" s="262"/>
      <c r="RV26" s="262"/>
      <c r="RW26" s="262"/>
      <c r="RX26" s="262"/>
      <c r="RY26" s="262"/>
      <c r="RZ26" s="262"/>
      <c r="SA26" s="262"/>
      <c r="SB26" s="262"/>
      <c r="SC26" s="262"/>
      <c r="SD26" s="262"/>
      <c r="SE26" s="262"/>
      <c r="SF26" s="262"/>
      <c r="SG26" s="262"/>
      <c r="SH26" s="262"/>
      <c r="SI26" s="262"/>
      <c r="SJ26" s="262"/>
      <c r="SK26" s="262"/>
      <c r="SL26" s="262"/>
      <c r="SM26" s="262"/>
      <c r="SN26" s="262"/>
      <c r="SO26" s="262"/>
      <c r="SP26" s="262"/>
      <c r="SQ26" s="262"/>
      <c r="SR26" s="262"/>
      <c r="SS26" s="262"/>
      <c r="ST26" s="262"/>
      <c r="SU26" s="262"/>
      <c r="SV26" s="262"/>
      <c r="SW26" s="262"/>
      <c r="SX26" s="262"/>
      <c r="SY26" s="262"/>
      <c r="SZ26" s="262"/>
      <c r="TA26" s="262"/>
      <c r="TB26" s="262"/>
      <c r="TC26" s="262"/>
      <c r="TD26" s="262"/>
      <c r="TE26" s="262"/>
      <c r="TF26" s="262"/>
      <c r="TG26" s="262"/>
      <c r="TH26" s="262"/>
      <c r="TI26" s="262"/>
      <c r="TJ26" s="262"/>
      <c r="TK26" s="262"/>
      <c r="TL26" s="262"/>
      <c r="TM26" s="262"/>
      <c r="TN26" s="262"/>
      <c r="TO26" s="262"/>
      <c r="TP26" s="262"/>
      <c r="TQ26" s="262"/>
      <c r="TR26" s="262"/>
      <c r="TS26" s="262"/>
      <c r="TT26" s="262"/>
      <c r="TU26" s="262"/>
      <c r="TV26" s="262"/>
      <c r="TW26" s="262"/>
      <c r="TX26" s="262"/>
      <c r="TY26" s="262"/>
      <c r="TZ26" s="262"/>
      <c r="UA26" s="262"/>
      <c r="UB26" s="262"/>
      <c r="UC26" s="262"/>
      <c r="UD26" s="262"/>
      <c r="UE26" s="262"/>
      <c r="UF26" s="262"/>
      <c r="UG26" s="262"/>
      <c r="UH26" s="262"/>
      <c r="UI26" s="262"/>
      <c r="UJ26" s="262"/>
      <c r="UK26" s="262"/>
      <c r="UL26" s="262"/>
      <c r="UM26" s="262"/>
      <c r="UN26" s="262"/>
      <c r="UO26" s="262"/>
      <c r="UP26" s="262"/>
      <c r="UQ26" s="262"/>
      <c r="UR26" s="262"/>
      <c r="US26" s="262"/>
      <c r="UT26" s="262"/>
      <c r="UU26" s="262"/>
      <c r="UV26" s="262"/>
      <c r="UW26" s="262"/>
      <c r="UX26" s="262"/>
      <c r="UY26" s="262"/>
      <c r="UZ26" s="262"/>
      <c r="VA26" s="262"/>
      <c r="VB26" s="262"/>
      <c r="VC26" s="262"/>
      <c r="VD26" s="262"/>
      <c r="VE26" s="262"/>
      <c r="VF26" s="262"/>
      <c r="VG26" s="262"/>
      <c r="VH26" s="262"/>
      <c r="VI26" s="262"/>
      <c r="VJ26" s="262"/>
      <c r="VK26" s="262"/>
      <c r="VL26" s="262"/>
      <c r="VM26" s="262"/>
      <c r="VN26" s="262"/>
      <c r="VO26" s="262"/>
      <c r="VP26" s="262"/>
      <c r="VQ26" s="262"/>
      <c r="VR26" s="262"/>
      <c r="VS26" s="262"/>
      <c r="VT26" s="262"/>
      <c r="VU26" s="262"/>
      <c r="VV26" s="262"/>
      <c r="VW26" s="262"/>
      <c r="VX26" s="262"/>
      <c r="VY26" s="262"/>
      <c r="VZ26" s="262"/>
      <c r="WA26" s="262"/>
      <c r="WB26" s="262"/>
      <c r="WC26" s="262"/>
      <c r="WD26" s="262"/>
      <c r="WE26" s="262"/>
      <c r="WF26" s="262"/>
      <c r="WG26" s="262"/>
      <c r="WH26" s="262"/>
      <c r="WI26" s="262"/>
      <c r="WJ26" s="262"/>
      <c r="WK26" s="262"/>
      <c r="WL26" s="262"/>
      <c r="WM26" s="262"/>
      <c r="WN26" s="262"/>
      <c r="WO26" s="262"/>
      <c r="WP26" s="262"/>
      <c r="WQ26" s="262"/>
      <c r="WR26" s="262"/>
      <c r="WS26" s="262"/>
      <c r="WT26" s="262"/>
      <c r="WU26" s="262"/>
      <c r="WV26" s="262"/>
      <c r="WW26" s="262"/>
      <c r="WX26" s="262"/>
      <c r="WY26" s="262"/>
      <c r="WZ26" s="262"/>
      <c r="XA26" s="262"/>
      <c r="XB26" s="262"/>
      <c r="XC26" s="262"/>
      <c r="XD26" s="262"/>
      <c r="XE26" s="262"/>
      <c r="XF26" s="262"/>
      <c r="XG26" s="262"/>
      <c r="XH26" s="262"/>
      <c r="XI26" s="262"/>
      <c r="XJ26" s="262"/>
      <c r="XK26" s="262"/>
      <c r="XL26" s="262"/>
      <c r="XM26" s="262"/>
      <c r="XN26" s="262"/>
      <c r="XO26" s="262"/>
      <c r="XP26" s="262"/>
      <c r="XQ26" s="262"/>
      <c r="XR26" s="262"/>
      <c r="XS26" s="262"/>
      <c r="XT26" s="262"/>
      <c r="XU26" s="262"/>
      <c r="XV26" s="262"/>
      <c r="XW26" s="262"/>
      <c r="XX26" s="262"/>
      <c r="XY26" s="262"/>
      <c r="XZ26" s="262"/>
      <c r="YA26" s="262"/>
      <c r="YB26" s="262"/>
      <c r="YC26" s="262"/>
      <c r="YD26" s="262"/>
      <c r="YE26" s="262"/>
      <c r="YF26" s="262"/>
      <c r="YG26" s="262"/>
      <c r="YH26" s="262"/>
      <c r="YI26" s="262"/>
      <c r="YJ26" s="262"/>
      <c r="YK26" s="262"/>
      <c r="YL26" s="262"/>
      <c r="YM26" s="262"/>
      <c r="YN26" s="262"/>
      <c r="YO26" s="262"/>
      <c r="YP26" s="262"/>
      <c r="YQ26" s="262"/>
      <c r="YR26" s="262"/>
      <c r="YS26" s="262"/>
      <c r="YT26" s="262"/>
      <c r="YU26" s="262"/>
      <c r="YV26" s="262"/>
      <c r="YW26" s="262"/>
      <c r="YX26" s="262"/>
      <c r="YY26" s="262"/>
      <c r="YZ26" s="262"/>
      <c r="ZA26" s="262"/>
      <c r="ZB26" s="262"/>
      <c r="ZC26" s="262"/>
      <c r="ZD26" s="262"/>
      <c r="ZE26" s="262"/>
      <c r="ZF26" s="262"/>
      <c r="ZG26" s="262"/>
      <c r="ZH26" s="262"/>
      <c r="ZI26" s="262"/>
      <c r="ZJ26" s="262"/>
      <c r="ZK26" s="262"/>
      <c r="ZL26" s="262"/>
      <c r="ZM26" s="262"/>
      <c r="ZN26" s="262"/>
      <c r="ZO26" s="262"/>
      <c r="ZP26" s="262"/>
      <c r="ZQ26" s="262"/>
      <c r="ZR26" s="262"/>
      <c r="ZS26" s="262"/>
      <c r="ZT26" s="262"/>
      <c r="ZU26" s="262"/>
      <c r="ZV26" s="262"/>
      <c r="ZW26" s="262"/>
      <c r="ZX26" s="262"/>
      <c r="ZY26" s="262"/>
      <c r="ZZ26" s="262"/>
      <c r="AAA26" s="262"/>
      <c r="AAB26" s="262"/>
      <c r="AAC26" s="262"/>
      <c r="AAD26" s="262"/>
      <c r="AAE26" s="262"/>
      <c r="AAF26" s="262"/>
      <c r="AAG26" s="262"/>
      <c r="AAH26" s="262"/>
      <c r="AAI26" s="262"/>
      <c r="AAJ26" s="262"/>
      <c r="AAK26" s="262"/>
      <c r="AAL26" s="262"/>
      <c r="AAM26" s="262"/>
      <c r="AAN26" s="262"/>
      <c r="AAO26" s="262"/>
      <c r="AAP26" s="262"/>
      <c r="AAQ26" s="262"/>
      <c r="AAR26" s="262"/>
      <c r="AAS26" s="262"/>
      <c r="AAT26" s="262"/>
      <c r="AAU26" s="262"/>
      <c r="AAV26" s="262"/>
      <c r="AAW26" s="262"/>
      <c r="AAX26" s="262"/>
      <c r="AAY26" s="262"/>
      <c r="AAZ26" s="262"/>
      <c r="ABA26" s="262"/>
      <c r="ABB26" s="262"/>
      <c r="ABC26" s="262"/>
      <c r="ABD26" s="262"/>
      <c r="ABE26" s="262"/>
      <c r="ABF26" s="262"/>
      <c r="ABG26" s="262"/>
      <c r="ABH26" s="262"/>
      <c r="ABI26" s="262"/>
      <c r="ABJ26" s="262"/>
      <c r="ABK26" s="262"/>
      <c r="ABL26" s="262"/>
      <c r="ABM26" s="262"/>
      <c r="ABN26" s="262"/>
      <c r="ABO26" s="262"/>
      <c r="ABP26" s="262"/>
      <c r="ABQ26" s="262"/>
      <c r="ABR26" s="262"/>
      <c r="ABS26" s="262"/>
      <c r="ABT26" s="262"/>
      <c r="ABU26" s="262"/>
      <c r="ABV26" s="262"/>
      <c r="ABW26" s="262"/>
      <c r="ABX26" s="262"/>
      <c r="ABY26" s="262"/>
      <c r="ABZ26" s="262"/>
      <c r="ACA26" s="262"/>
      <c r="ACB26" s="262"/>
      <c r="ACC26" s="262"/>
      <c r="ACD26" s="262"/>
      <c r="ACE26" s="262"/>
      <c r="ACF26" s="262"/>
      <c r="ACG26" s="262"/>
      <c r="ACH26" s="262"/>
      <c r="ACI26" s="262"/>
      <c r="ACJ26" s="262"/>
      <c r="ACK26" s="262"/>
      <c r="ACL26" s="262"/>
      <c r="ACM26" s="262"/>
      <c r="ACN26" s="262"/>
      <c r="ACO26" s="262"/>
      <c r="ACP26" s="262"/>
      <c r="ACQ26" s="262"/>
      <c r="ACR26" s="262"/>
      <c r="ACS26" s="262"/>
      <c r="ACT26" s="262"/>
      <c r="ACU26" s="262"/>
      <c r="ACV26" s="262"/>
      <c r="ACW26" s="262"/>
      <c r="ACX26" s="262"/>
      <c r="ACY26" s="262"/>
      <c r="ACZ26" s="262"/>
      <c r="ADA26" s="262"/>
      <c r="ADB26" s="262"/>
      <c r="ADC26" s="262"/>
      <c r="ADD26" s="262"/>
      <c r="ADE26" s="262"/>
      <c r="ADF26" s="262"/>
      <c r="ADG26" s="262"/>
      <c r="ADH26" s="262"/>
      <c r="ADI26" s="262"/>
      <c r="ADJ26" s="262"/>
      <c r="ADK26" s="262"/>
      <c r="ADL26" s="262"/>
      <c r="ADM26" s="262"/>
      <c r="ADN26" s="262"/>
      <c r="ADO26" s="262"/>
      <c r="ADP26" s="262"/>
      <c r="ADQ26" s="262"/>
      <c r="ADR26" s="262"/>
      <c r="ADS26" s="262"/>
      <c r="ADT26" s="262"/>
      <c r="ADU26" s="262"/>
      <c r="ADV26" s="262"/>
      <c r="ADW26" s="262"/>
      <c r="ADX26" s="262"/>
      <c r="ADY26" s="262"/>
      <c r="ADZ26" s="262"/>
      <c r="AEA26" s="262"/>
      <c r="AEB26" s="262"/>
      <c r="AEC26" s="262"/>
      <c r="AED26" s="262"/>
      <c r="AEE26" s="262"/>
      <c r="AEF26" s="262"/>
      <c r="AEG26" s="262"/>
      <c r="AEH26" s="262"/>
      <c r="AEI26" s="262"/>
      <c r="AEJ26" s="262"/>
      <c r="AEK26" s="262"/>
      <c r="AEL26" s="262"/>
      <c r="AEM26" s="262"/>
      <c r="AEN26" s="262"/>
      <c r="AEO26" s="262"/>
      <c r="AEP26" s="262"/>
      <c r="AEQ26" s="262"/>
      <c r="AER26" s="262"/>
      <c r="AES26" s="262"/>
      <c r="AET26" s="262"/>
      <c r="AEU26" s="262"/>
      <c r="AEV26" s="262"/>
      <c r="AEW26" s="262"/>
      <c r="AEX26" s="262"/>
      <c r="AEY26" s="262"/>
      <c r="AEZ26" s="262"/>
      <c r="AFA26" s="262"/>
      <c r="AFB26" s="262"/>
      <c r="AFC26" s="262"/>
      <c r="AFD26" s="262"/>
      <c r="AFE26" s="262"/>
      <c r="AFF26" s="262"/>
      <c r="AFG26" s="262"/>
      <c r="AFH26" s="262"/>
      <c r="AFI26" s="262"/>
      <c r="AFJ26" s="262"/>
      <c r="AFK26" s="262"/>
      <c r="AFL26" s="262"/>
      <c r="AFM26" s="262"/>
      <c r="AFN26" s="262"/>
      <c r="AFO26" s="262"/>
      <c r="AFP26" s="262"/>
      <c r="AFQ26" s="262"/>
      <c r="AFR26" s="262"/>
      <c r="AFS26" s="262"/>
      <c r="AFT26" s="262"/>
      <c r="AFU26" s="262"/>
      <c r="AFV26" s="262"/>
      <c r="AFW26" s="262"/>
      <c r="AFX26" s="262"/>
      <c r="AFY26" s="262"/>
      <c r="AFZ26" s="262"/>
      <c r="AGA26" s="262"/>
      <c r="AGB26" s="262"/>
      <c r="AGC26" s="262"/>
      <c r="AGD26" s="262"/>
      <c r="AGE26" s="262"/>
      <c r="AGF26" s="262"/>
      <c r="AGG26" s="262"/>
      <c r="AGH26" s="262"/>
      <c r="AGI26" s="262"/>
      <c r="AGJ26" s="262"/>
      <c r="AGK26" s="262"/>
      <c r="AGL26" s="262"/>
      <c r="AGM26" s="262"/>
      <c r="AGN26" s="262"/>
      <c r="AGO26" s="262"/>
      <c r="AGP26" s="262"/>
      <c r="AGQ26" s="262"/>
      <c r="AGR26" s="262"/>
      <c r="AGS26" s="262"/>
      <c r="AGT26" s="262"/>
      <c r="AGU26" s="262"/>
      <c r="AGV26" s="262"/>
      <c r="AGW26" s="262"/>
      <c r="AGX26" s="262"/>
      <c r="AGY26" s="262"/>
      <c r="AGZ26" s="262"/>
      <c r="AHA26" s="262"/>
      <c r="AHB26" s="262"/>
      <c r="AHC26" s="262"/>
      <c r="AHD26" s="262"/>
      <c r="AHE26" s="262"/>
      <c r="AHF26" s="262"/>
      <c r="AHG26" s="262"/>
      <c r="AHH26" s="262"/>
      <c r="AHI26" s="262"/>
      <c r="AHJ26" s="262"/>
      <c r="AHK26" s="262"/>
      <c r="AHL26" s="262"/>
      <c r="AHM26" s="262"/>
      <c r="AHN26" s="262"/>
      <c r="AHO26" s="262"/>
      <c r="AHP26" s="262"/>
      <c r="AHQ26" s="262"/>
      <c r="AHR26" s="262"/>
      <c r="AHS26" s="262"/>
      <c r="AHT26" s="262"/>
      <c r="AHU26" s="262"/>
      <c r="AHV26" s="262"/>
      <c r="AHW26" s="262"/>
      <c r="AHX26" s="262"/>
      <c r="AHY26" s="262"/>
      <c r="AHZ26" s="262"/>
      <c r="AIA26" s="262"/>
      <c r="AIB26" s="262"/>
      <c r="AIC26" s="262"/>
      <c r="AID26" s="262"/>
      <c r="AIE26" s="262"/>
      <c r="AIF26" s="262"/>
      <c r="AIG26" s="262"/>
      <c r="AIH26" s="262"/>
      <c r="AII26" s="262"/>
      <c r="AIJ26" s="262"/>
      <c r="AIK26" s="262"/>
      <c r="AIL26" s="262"/>
      <c r="AIM26" s="262"/>
      <c r="AIN26" s="262"/>
      <c r="AIO26" s="262"/>
      <c r="AIP26" s="262"/>
      <c r="AIQ26" s="262"/>
      <c r="AIR26" s="262"/>
      <c r="AIS26" s="262"/>
      <c r="AIT26" s="262"/>
      <c r="AIU26" s="262"/>
      <c r="AIV26" s="262"/>
      <c r="AIW26" s="262"/>
      <c r="AIX26" s="262"/>
      <c r="AIY26" s="262"/>
      <c r="AIZ26" s="262"/>
      <c r="AJA26" s="262"/>
      <c r="AJB26" s="262"/>
      <c r="AJC26" s="262"/>
      <c r="AJD26" s="262"/>
      <c r="AJE26" s="262"/>
      <c r="AJF26" s="262"/>
      <c r="AJG26" s="262"/>
      <c r="AJH26" s="262"/>
      <c r="AJI26" s="262"/>
      <c r="AJJ26" s="262"/>
      <c r="AJK26" s="262"/>
      <c r="AJL26" s="262"/>
      <c r="AJM26" s="262"/>
      <c r="AJN26" s="262"/>
      <c r="AJO26" s="262"/>
      <c r="AJP26" s="262"/>
      <c r="AJQ26" s="262"/>
      <c r="AJR26" s="262"/>
      <c r="AJS26" s="262"/>
      <c r="AJT26" s="262"/>
      <c r="AJU26" s="262"/>
      <c r="AJV26" s="262"/>
      <c r="AJW26" s="262"/>
      <c r="AJX26" s="262"/>
      <c r="AJY26" s="262"/>
      <c r="AJZ26" s="262"/>
      <c r="AKA26" s="262"/>
      <c r="AKB26" s="262"/>
      <c r="AKC26" s="262"/>
      <c r="AKD26" s="262"/>
      <c r="AKE26" s="262"/>
      <c r="AKF26" s="262"/>
      <c r="AKG26" s="262"/>
      <c r="AKH26" s="262"/>
      <c r="AKI26" s="262"/>
      <c r="AKJ26" s="262"/>
      <c r="AKK26" s="262"/>
      <c r="AKL26" s="262"/>
      <c r="AKM26" s="262"/>
      <c r="AKN26" s="262"/>
      <c r="AKO26" s="262"/>
      <c r="AKP26" s="262"/>
      <c r="AKQ26" s="262"/>
      <c r="AKR26" s="262"/>
      <c r="AKS26" s="262"/>
      <c r="AKT26" s="262"/>
      <c r="AKU26" s="262"/>
      <c r="AKV26" s="262"/>
      <c r="AKW26" s="262"/>
      <c r="AKX26" s="262"/>
      <c r="AKY26" s="262"/>
      <c r="AKZ26" s="262"/>
      <c r="ALA26" s="262"/>
      <c r="ALB26" s="262"/>
      <c r="ALC26" s="262"/>
      <c r="ALD26" s="262"/>
      <c r="ALE26" s="262"/>
      <c r="ALF26" s="262"/>
      <c r="ALG26" s="262"/>
      <c r="ALH26" s="262"/>
      <c r="ALI26" s="262"/>
      <c r="ALJ26" s="262"/>
      <c r="ALK26" s="262"/>
      <c r="ALL26" s="262"/>
      <c r="ALM26" s="262"/>
      <c r="ALN26" s="262"/>
      <c r="ALO26" s="262"/>
      <c r="ALP26" s="262"/>
      <c r="ALQ26" s="262"/>
      <c r="ALR26" s="262"/>
      <c r="ALS26" s="262"/>
      <c r="ALT26" s="262"/>
      <c r="ALU26" s="262"/>
      <c r="ALV26" s="262"/>
      <c r="ALW26" s="262"/>
      <c r="ALX26" s="262"/>
      <c r="ALY26" s="262"/>
      <c r="ALZ26" s="262"/>
      <c r="AMA26" s="262"/>
      <c r="AMB26" s="262"/>
      <c r="AMC26" s="262"/>
      <c r="AMD26" s="262"/>
      <c r="AME26" s="262"/>
      <c r="AMF26" s="262"/>
      <c r="AMG26" s="262"/>
      <c r="AMH26" s="262"/>
      <c r="AMI26" s="262"/>
      <c r="AMJ26" s="262"/>
      <c r="AMK26" s="262"/>
      <c r="AML26" s="262"/>
      <c r="AMM26" s="262"/>
      <c r="AMN26" s="262"/>
      <c r="AMO26" s="262"/>
      <c r="AMP26" s="262"/>
      <c r="AMQ26" s="262"/>
      <c r="AMR26" s="262"/>
      <c r="AMS26" s="262"/>
      <c r="AMT26" s="262"/>
      <c r="AMU26" s="262"/>
      <c r="AMV26" s="262"/>
      <c r="AMW26" s="262"/>
      <c r="AMX26" s="262"/>
      <c r="AMY26" s="262"/>
      <c r="AMZ26" s="262"/>
      <c r="ANA26" s="262"/>
      <c r="ANB26" s="262"/>
      <c r="ANC26" s="262"/>
      <c r="AND26" s="262"/>
      <c r="ANE26" s="262"/>
      <c r="ANF26" s="262"/>
      <c r="ANG26" s="262"/>
      <c r="ANH26" s="262"/>
      <c r="ANI26" s="262"/>
      <c r="ANJ26" s="262"/>
      <c r="ANK26" s="262"/>
      <c r="ANL26" s="262"/>
      <c r="ANM26" s="262"/>
      <c r="ANN26" s="262"/>
      <c r="ANO26" s="262"/>
      <c r="ANP26" s="262"/>
      <c r="ANQ26" s="262"/>
      <c r="ANR26" s="262"/>
      <c r="ANS26" s="262"/>
      <c r="ANT26" s="262"/>
      <c r="ANU26" s="262"/>
      <c r="ANV26" s="262"/>
      <c r="ANW26" s="262"/>
      <c r="ANX26" s="262"/>
      <c r="ANY26" s="262"/>
      <c r="ANZ26" s="262"/>
      <c r="AOA26" s="262"/>
      <c r="AOB26" s="262"/>
      <c r="AOC26" s="262"/>
      <c r="AOD26" s="262"/>
      <c r="AOE26" s="262"/>
      <c r="AOF26" s="262"/>
      <c r="AOG26" s="262"/>
      <c r="AOH26" s="262"/>
      <c r="AOI26" s="262"/>
      <c r="AOJ26" s="262"/>
      <c r="AOK26" s="262"/>
      <c r="AOL26" s="262"/>
      <c r="AOM26" s="262"/>
      <c r="AON26" s="262"/>
      <c r="AOO26" s="262"/>
      <c r="AOP26" s="262"/>
      <c r="AOQ26" s="262"/>
      <c r="AOR26" s="262"/>
      <c r="AOS26" s="262"/>
      <c r="AOT26" s="262"/>
      <c r="AOU26" s="262"/>
      <c r="AOV26" s="262"/>
      <c r="AOW26" s="262"/>
      <c r="AOX26" s="262"/>
      <c r="AOY26" s="262"/>
      <c r="AOZ26" s="262"/>
      <c r="APA26" s="262"/>
      <c r="APB26" s="262"/>
      <c r="APC26" s="262"/>
      <c r="APD26" s="262"/>
      <c r="APE26" s="262"/>
      <c r="APF26" s="262"/>
      <c r="APG26" s="262"/>
      <c r="APH26" s="262"/>
      <c r="API26" s="262"/>
      <c r="APJ26" s="262"/>
      <c r="APK26" s="262"/>
      <c r="APL26" s="262"/>
      <c r="APM26" s="262"/>
      <c r="APN26" s="262"/>
      <c r="APO26" s="262"/>
      <c r="APP26" s="262"/>
      <c r="APQ26" s="262"/>
      <c r="APR26" s="262"/>
      <c r="APS26" s="262"/>
      <c r="APT26" s="262"/>
      <c r="APU26" s="262"/>
      <c r="APV26" s="262"/>
      <c r="APW26" s="262"/>
      <c r="APX26" s="262"/>
      <c r="APY26" s="262"/>
      <c r="APZ26" s="262"/>
      <c r="AQA26" s="262"/>
      <c r="AQB26" s="262"/>
      <c r="AQC26" s="262"/>
      <c r="AQD26" s="262"/>
      <c r="AQE26" s="262"/>
      <c r="AQF26" s="262"/>
      <c r="AQG26" s="262"/>
      <c r="AQH26" s="262"/>
      <c r="AQI26" s="262"/>
      <c r="AQJ26" s="262"/>
      <c r="AQK26" s="262"/>
      <c r="AQL26" s="262"/>
      <c r="AQM26" s="262"/>
      <c r="AQN26" s="262"/>
      <c r="AQO26" s="262"/>
      <c r="AQP26" s="262"/>
      <c r="AQQ26" s="262"/>
      <c r="AQR26" s="262"/>
      <c r="AQS26" s="262"/>
      <c r="AQT26" s="262"/>
      <c r="AQU26" s="262"/>
      <c r="AQV26" s="262"/>
      <c r="AQW26" s="262"/>
      <c r="AQX26" s="262"/>
      <c r="AQY26" s="262"/>
      <c r="AQZ26" s="262"/>
      <c r="ARA26" s="262"/>
      <c r="ARB26" s="262"/>
      <c r="ARC26" s="262"/>
      <c r="ARD26" s="262"/>
      <c r="ARE26" s="262"/>
      <c r="ARF26" s="262"/>
      <c r="ARG26" s="262"/>
      <c r="ARH26" s="262"/>
      <c r="ARI26" s="262"/>
      <c r="ARJ26" s="262"/>
      <c r="ARK26" s="262"/>
      <c r="ARL26" s="262"/>
      <c r="ARM26" s="262"/>
      <c r="ARN26" s="262"/>
      <c r="ARO26" s="262"/>
      <c r="ARP26" s="262"/>
      <c r="ARQ26" s="262"/>
      <c r="ARR26" s="262"/>
      <c r="ARS26" s="262"/>
      <c r="ART26" s="262"/>
      <c r="ARU26" s="262"/>
      <c r="ARV26" s="262"/>
      <c r="ARW26" s="262"/>
      <c r="ARX26" s="262"/>
      <c r="ARY26" s="262"/>
      <c r="ARZ26" s="262"/>
      <c r="ASA26" s="262"/>
      <c r="ASB26" s="262"/>
      <c r="ASC26" s="262"/>
      <c r="ASD26" s="262"/>
      <c r="ASE26" s="262"/>
      <c r="ASF26" s="262"/>
      <c r="ASG26" s="262"/>
      <c r="ASH26" s="262"/>
      <c r="ASI26" s="262"/>
      <c r="ASJ26" s="262"/>
      <c r="ASK26" s="262"/>
      <c r="ASL26" s="262"/>
      <c r="ASM26" s="262"/>
      <c r="ASN26" s="262"/>
      <c r="ASO26" s="262"/>
      <c r="ASP26" s="262"/>
      <c r="ASQ26" s="262"/>
      <c r="ASR26" s="262"/>
      <c r="ASS26" s="262"/>
      <c r="AST26" s="262"/>
      <c r="ASU26" s="262"/>
      <c r="ASV26" s="262"/>
      <c r="ASW26" s="262"/>
      <c r="ASX26" s="262"/>
      <c r="ASY26" s="262"/>
      <c r="ASZ26" s="262"/>
      <c r="ATA26" s="262"/>
      <c r="ATB26" s="262"/>
      <c r="ATC26" s="262"/>
      <c r="ATD26" s="262"/>
      <c r="ATE26" s="262"/>
      <c r="ATF26" s="262"/>
      <c r="ATG26" s="262"/>
      <c r="ATH26" s="262"/>
      <c r="ATI26" s="262"/>
      <c r="ATJ26" s="262"/>
      <c r="ATK26" s="262"/>
      <c r="ATL26" s="262"/>
      <c r="ATM26" s="262"/>
      <c r="ATN26" s="262"/>
      <c r="ATO26" s="262"/>
      <c r="ATP26" s="262"/>
      <c r="ATQ26" s="262"/>
      <c r="ATR26" s="262"/>
      <c r="ATS26" s="262"/>
      <c r="ATT26" s="262"/>
      <c r="ATU26" s="262"/>
      <c r="ATV26" s="262"/>
      <c r="ATW26" s="262"/>
      <c r="ATX26" s="262"/>
      <c r="ATY26" s="262"/>
      <c r="ATZ26" s="262"/>
      <c r="AUA26" s="262"/>
      <c r="AUB26" s="262"/>
      <c r="AUC26" s="262"/>
      <c r="AUD26" s="262"/>
      <c r="AUE26" s="262"/>
      <c r="AUF26" s="262"/>
      <c r="AUG26" s="262"/>
      <c r="AUH26" s="262"/>
      <c r="AUI26" s="262"/>
      <c r="AUJ26" s="262"/>
      <c r="AUK26" s="262"/>
      <c r="AUL26" s="262"/>
      <c r="AUM26" s="262"/>
      <c r="AUN26" s="262"/>
      <c r="AUO26" s="262"/>
      <c r="AUP26" s="262"/>
      <c r="AUQ26" s="262"/>
      <c r="AUR26" s="262"/>
      <c r="AUS26" s="262"/>
      <c r="AUT26" s="262"/>
      <c r="AUU26" s="262"/>
      <c r="AUV26" s="262"/>
      <c r="AUW26" s="262"/>
      <c r="AUX26" s="262"/>
      <c r="AUY26" s="262"/>
      <c r="AUZ26" s="262"/>
      <c r="AVA26" s="262"/>
      <c r="AVB26" s="262"/>
      <c r="AVC26" s="262"/>
      <c r="AVD26" s="262"/>
      <c r="AVE26" s="262"/>
      <c r="AVF26" s="262"/>
      <c r="AVG26" s="262"/>
      <c r="AVH26" s="262"/>
      <c r="AVI26" s="262"/>
      <c r="AVJ26" s="262"/>
      <c r="AVK26" s="262"/>
      <c r="AVL26" s="262"/>
      <c r="AVM26" s="262"/>
      <c r="AVN26" s="262"/>
      <c r="AVO26" s="262"/>
      <c r="AVP26" s="262"/>
      <c r="AVQ26" s="262"/>
      <c r="AVR26" s="262"/>
      <c r="AVS26" s="262"/>
      <c r="AVT26" s="262"/>
      <c r="AVU26" s="262"/>
      <c r="AVV26" s="262"/>
      <c r="AVW26" s="262"/>
      <c r="AVX26" s="262"/>
      <c r="AVY26" s="262"/>
      <c r="AVZ26" s="262"/>
      <c r="AWA26" s="262"/>
      <c r="AWB26" s="262"/>
      <c r="AWC26" s="262"/>
      <c r="AWD26" s="262"/>
      <c r="AWE26" s="262"/>
      <c r="AWF26" s="262"/>
      <c r="AWG26" s="262"/>
      <c r="AWH26" s="262"/>
      <c r="AWI26" s="262"/>
      <c r="AWJ26" s="262"/>
      <c r="AWK26" s="262"/>
      <c r="AWL26" s="262"/>
      <c r="AWM26" s="262"/>
      <c r="AWN26" s="262"/>
      <c r="AWO26" s="262"/>
      <c r="AWP26" s="262"/>
      <c r="AWQ26" s="262"/>
      <c r="AWR26" s="262"/>
      <c r="AWS26" s="262"/>
      <c r="AWT26" s="262"/>
      <c r="AWU26" s="262"/>
      <c r="AWV26" s="262"/>
      <c r="AWW26" s="262"/>
      <c r="AWX26" s="262"/>
      <c r="AWY26" s="262"/>
      <c r="AWZ26" s="262"/>
      <c r="AXA26" s="262"/>
      <c r="AXB26" s="262"/>
      <c r="AXC26" s="262"/>
      <c r="AXD26" s="262"/>
      <c r="AXE26" s="262"/>
      <c r="AXF26" s="262"/>
      <c r="AXG26" s="262"/>
      <c r="AXH26" s="262"/>
      <c r="AXI26" s="262"/>
      <c r="AXJ26" s="262"/>
      <c r="AXK26" s="262"/>
      <c r="AXL26" s="262"/>
      <c r="AXM26" s="262"/>
      <c r="AXN26" s="262"/>
      <c r="AXO26" s="262"/>
      <c r="AXP26" s="262"/>
      <c r="AXQ26" s="262"/>
      <c r="AXR26" s="262"/>
      <c r="AXS26" s="262"/>
      <c r="AXT26" s="262"/>
      <c r="AXU26" s="262"/>
      <c r="AXV26" s="262"/>
      <c r="AXW26" s="262"/>
      <c r="AXX26" s="262"/>
      <c r="AXY26" s="262"/>
      <c r="AXZ26" s="262"/>
      <c r="AYA26" s="262"/>
      <c r="AYB26" s="262"/>
      <c r="AYC26" s="262"/>
      <c r="AYD26" s="262"/>
      <c r="AYE26" s="262"/>
      <c r="AYF26" s="262"/>
      <c r="AYG26" s="262"/>
      <c r="AYH26" s="262"/>
      <c r="AYI26" s="262"/>
      <c r="AYJ26" s="262"/>
      <c r="AYK26" s="262"/>
      <c r="AYL26" s="262"/>
      <c r="AYM26" s="262"/>
      <c r="AYN26" s="262"/>
      <c r="AYO26" s="262"/>
      <c r="AYP26" s="262"/>
      <c r="AYQ26" s="262"/>
      <c r="AYR26" s="262"/>
      <c r="AYS26" s="262"/>
      <c r="AYT26" s="262"/>
      <c r="AYU26" s="262"/>
      <c r="AYV26" s="262"/>
      <c r="AYW26" s="262"/>
      <c r="AYX26" s="262"/>
      <c r="AYY26" s="262"/>
      <c r="AYZ26" s="262"/>
      <c r="AZA26" s="262"/>
      <c r="AZB26" s="262"/>
      <c r="AZC26" s="262"/>
      <c r="AZD26" s="262"/>
      <c r="AZE26" s="262"/>
      <c r="AZF26" s="262"/>
      <c r="AZG26" s="262"/>
      <c r="AZH26" s="262"/>
      <c r="AZI26" s="262"/>
      <c r="AZJ26" s="262"/>
      <c r="AZK26" s="262"/>
      <c r="AZL26" s="262"/>
      <c r="AZM26" s="262"/>
      <c r="AZN26" s="262"/>
      <c r="AZO26" s="262"/>
      <c r="AZP26" s="262"/>
      <c r="AZQ26" s="262"/>
      <c r="AZR26" s="262"/>
      <c r="AZS26" s="262"/>
      <c r="AZT26" s="262"/>
      <c r="AZU26" s="262"/>
      <c r="AZV26" s="262"/>
      <c r="AZW26" s="262"/>
      <c r="AZX26" s="262"/>
      <c r="AZY26" s="262"/>
      <c r="AZZ26" s="262"/>
      <c r="BAA26" s="262"/>
      <c r="BAB26" s="262"/>
      <c r="BAC26" s="262"/>
      <c r="BAD26" s="262"/>
      <c r="BAE26" s="262"/>
      <c r="BAF26" s="262"/>
      <c r="BAG26" s="262"/>
      <c r="BAH26" s="262"/>
      <c r="BAI26" s="262"/>
      <c r="BAJ26" s="262"/>
      <c r="BAK26" s="262"/>
      <c r="BAL26" s="262"/>
      <c r="BAM26" s="262"/>
      <c r="BAN26" s="262"/>
      <c r="BAO26" s="262"/>
      <c r="BAP26" s="262"/>
      <c r="BAQ26" s="262"/>
      <c r="BAR26" s="262"/>
      <c r="BAS26" s="262"/>
      <c r="BAT26" s="262"/>
      <c r="BAU26" s="262"/>
      <c r="BAV26" s="262"/>
      <c r="BAW26" s="262"/>
      <c r="BAX26" s="262"/>
      <c r="BAY26" s="262"/>
      <c r="BAZ26" s="262"/>
      <c r="BBA26" s="262"/>
      <c r="BBB26" s="262"/>
      <c r="BBC26" s="262"/>
      <c r="BBD26" s="262"/>
      <c r="BBE26" s="262"/>
      <c r="BBF26" s="262"/>
      <c r="BBG26" s="262"/>
      <c r="BBH26" s="262"/>
      <c r="BBI26" s="262"/>
      <c r="BBJ26" s="262"/>
      <c r="BBK26" s="262"/>
      <c r="BBL26" s="262"/>
      <c r="BBM26" s="262"/>
      <c r="BBN26" s="262"/>
      <c r="BBO26" s="262"/>
      <c r="BBP26" s="262"/>
      <c r="BBQ26" s="262"/>
      <c r="BBR26" s="262"/>
      <c r="BBS26" s="262"/>
      <c r="BBT26" s="262"/>
      <c r="BBU26" s="262"/>
      <c r="BBV26" s="262"/>
      <c r="BBW26" s="262"/>
      <c r="BBX26" s="262"/>
      <c r="BBY26" s="262"/>
      <c r="BBZ26" s="262"/>
      <c r="BCA26" s="262"/>
      <c r="BCB26" s="262"/>
      <c r="BCC26" s="262"/>
      <c r="BCD26" s="262"/>
      <c r="BCE26" s="262"/>
      <c r="BCF26" s="262"/>
      <c r="BCG26" s="262"/>
      <c r="BCH26" s="262"/>
      <c r="BCI26" s="262"/>
      <c r="BCJ26" s="262"/>
      <c r="BCK26" s="262"/>
      <c r="BCL26" s="262"/>
      <c r="BCM26" s="262"/>
      <c r="BCN26" s="262"/>
      <c r="BCO26" s="262"/>
      <c r="BCP26" s="262"/>
      <c r="BCQ26" s="262"/>
      <c r="BCR26" s="262"/>
      <c r="BCS26" s="262"/>
      <c r="BCT26" s="262"/>
      <c r="BCU26" s="262"/>
      <c r="BCV26" s="262"/>
      <c r="BCW26" s="262"/>
      <c r="BCX26" s="262"/>
      <c r="BCY26" s="262"/>
      <c r="BCZ26" s="262"/>
      <c r="BDA26" s="262"/>
      <c r="BDB26" s="262"/>
      <c r="BDC26" s="262"/>
      <c r="BDD26" s="262"/>
      <c r="BDE26" s="262"/>
      <c r="BDF26" s="262"/>
      <c r="BDG26" s="262"/>
      <c r="BDH26" s="262"/>
      <c r="BDI26" s="262"/>
      <c r="BDJ26" s="262"/>
      <c r="BDK26" s="262"/>
      <c r="BDL26" s="262"/>
      <c r="BDM26" s="262"/>
      <c r="BDN26" s="262"/>
      <c r="BDO26" s="262"/>
      <c r="BDP26" s="262"/>
      <c r="BDQ26" s="262"/>
      <c r="BDR26" s="262"/>
      <c r="BDS26" s="262"/>
      <c r="BDT26" s="262"/>
      <c r="BDU26" s="262"/>
      <c r="BDV26" s="262"/>
      <c r="BDW26" s="262"/>
      <c r="BDX26" s="262"/>
      <c r="BDY26" s="262"/>
      <c r="BDZ26" s="262"/>
      <c r="BEA26" s="262"/>
      <c r="BEB26" s="262"/>
      <c r="BEC26" s="262"/>
      <c r="BED26" s="262"/>
      <c r="BEE26" s="262"/>
      <c r="BEF26" s="262"/>
      <c r="BEG26" s="262"/>
      <c r="BEH26" s="262"/>
      <c r="BEI26" s="262"/>
      <c r="BEJ26" s="262"/>
      <c r="BEK26" s="262"/>
      <c r="BEL26" s="262"/>
      <c r="BEM26" s="262"/>
      <c r="BEN26" s="262"/>
      <c r="BEO26" s="262"/>
      <c r="BEP26" s="262"/>
      <c r="BEQ26" s="262"/>
      <c r="BER26" s="262"/>
      <c r="BES26" s="262"/>
      <c r="BET26" s="262"/>
      <c r="BEU26" s="262"/>
      <c r="BEV26" s="262"/>
      <c r="BEW26" s="262"/>
      <c r="BEX26" s="262"/>
      <c r="BEY26" s="262"/>
      <c r="BEZ26" s="262"/>
      <c r="BFA26" s="262"/>
      <c r="BFB26" s="262"/>
      <c r="BFC26" s="262"/>
      <c r="BFD26" s="262"/>
      <c r="BFE26" s="262"/>
      <c r="BFF26" s="262"/>
      <c r="BFG26" s="262"/>
      <c r="BFH26" s="262"/>
      <c r="BFI26" s="262"/>
      <c r="BFJ26" s="262"/>
      <c r="BFK26" s="262"/>
      <c r="BFL26" s="262"/>
      <c r="BFM26" s="262"/>
      <c r="BFN26" s="262"/>
      <c r="BFO26" s="262"/>
      <c r="BFP26" s="262"/>
      <c r="BFQ26" s="262"/>
      <c r="BFR26" s="262"/>
      <c r="BFS26" s="262"/>
      <c r="BFT26" s="262"/>
      <c r="BFU26" s="262"/>
      <c r="BFV26" s="262"/>
      <c r="BFW26" s="262"/>
      <c r="BFX26" s="262"/>
      <c r="BFY26" s="262"/>
      <c r="BFZ26" s="262"/>
      <c r="BGA26" s="262"/>
      <c r="BGB26" s="262"/>
      <c r="BGC26" s="262"/>
      <c r="BGD26" s="262"/>
      <c r="BGE26" s="262"/>
      <c r="BGF26" s="262"/>
      <c r="BGG26" s="262"/>
      <c r="BGH26" s="262"/>
      <c r="BGI26" s="262"/>
      <c r="BGJ26" s="262"/>
      <c r="BGK26" s="262"/>
      <c r="BGL26" s="262"/>
      <c r="BGM26" s="262"/>
      <c r="BGN26" s="262"/>
      <c r="BGO26" s="262"/>
      <c r="BGP26" s="262"/>
      <c r="BGQ26" s="262"/>
      <c r="BGR26" s="262"/>
      <c r="BGS26" s="262"/>
      <c r="BGT26" s="262"/>
      <c r="BGU26" s="262"/>
      <c r="BGV26" s="262"/>
      <c r="BGW26" s="262"/>
      <c r="BGX26" s="262"/>
      <c r="BGY26" s="262"/>
      <c r="BGZ26" s="262"/>
      <c r="BHA26" s="262"/>
      <c r="BHB26" s="262"/>
      <c r="BHC26" s="262"/>
      <c r="BHD26" s="262"/>
      <c r="BHE26" s="262"/>
      <c r="BHF26" s="262"/>
      <c r="BHG26" s="262"/>
      <c r="BHH26" s="262"/>
      <c r="BHI26" s="262"/>
      <c r="BHJ26" s="262"/>
      <c r="BHK26" s="262"/>
      <c r="BHL26" s="262"/>
      <c r="BHM26" s="262"/>
      <c r="BHN26" s="262"/>
      <c r="BHO26" s="262"/>
      <c r="BHP26" s="262"/>
      <c r="BHQ26" s="262"/>
      <c r="BHR26" s="262"/>
      <c r="BHS26" s="262"/>
      <c r="BHT26" s="262"/>
      <c r="BHU26" s="262"/>
      <c r="BHV26" s="262"/>
      <c r="BHW26" s="262"/>
      <c r="BHX26" s="262"/>
      <c r="BHY26" s="262"/>
      <c r="BHZ26" s="262"/>
      <c r="BIA26" s="262"/>
      <c r="BIB26" s="262"/>
      <c r="BIC26" s="262"/>
      <c r="BID26" s="262"/>
      <c r="BIE26" s="262"/>
      <c r="BIF26" s="262"/>
      <c r="BIG26" s="262"/>
      <c r="BIH26" s="262"/>
      <c r="BII26" s="262"/>
      <c r="BIJ26" s="262"/>
      <c r="BIK26" s="262"/>
      <c r="BIL26" s="262"/>
      <c r="BIM26" s="262"/>
      <c r="BIN26" s="262"/>
      <c r="BIO26" s="262"/>
      <c r="BIP26" s="262"/>
      <c r="BIQ26" s="262"/>
      <c r="BIR26" s="262"/>
      <c r="BIS26" s="262"/>
      <c r="BIT26" s="262"/>
      <c r="BIU26" s="262"/>
      <c r="BIV26" s="262"/>
      <c r="BIW26" s="262"/>
      <c r="BIX26" s="262"/>
      <c r="BIY26" s="262"/>
      <c r="BIZ26" s="262"/>
      <c r="BJA26" s="262"/>
      <c r="BJB26" s="262"/>
      <c r="BJC26" s="262"/>
      <c r="BJD26" s="262"/>
      <c r="BJE26" s="262"/>
      <c r="BJF26" s="262"/>
      <c r="BJG26" s="262"/>
      <c r="BJH26" s="262"/>
      <c r="BJI26" s="262"/>
      <c r="BJJ26" s="262"/>
      <c r="BJK26" s="262"/>
      <c r="BJL26" s="262"/>
      <c r="BJM26" s="262"/>
      <c r="BJN26" s="262"/>
      <c r="BJO26" s="262"/>
      <c r="BJP26" s="262"/>
      <c r="BJQ26" s="262"/>
      <c r="BJR26" s="262"/>
      <c r="BJS26" s="262"/>
      <c r="BJT26" s="262"/>
      <c r="BJU26" s="262"/>
      <c r="BJV26" s="262"/>
      <c r="BJW26" s="262"/>
      <c r="BJX26" s="262"/>
      <c r="BJY26" s="262"/>
      <c r="BJZ26" s="262"/>
      <c r="BKA26" s="262"/>
      <c r="BKB26" s="262"/>
      <c r="BKC26" s="262"/>
      <c r="BKD26" s="262"/>
      <c r="BKE26" s="262"/>
      <c r="BKF26" s="262"/>
      <c r="BKG26" s="262"/>
      <c r="BKH26" s="262"/>
      <c r="BKI26" s="262"/>
      <c r="BKJ26" s="262"/>
      <c r="BKK26" s="262"/>
      <c r="BKL26" s="262"/>
      <c r="BKM26" s="262"/>
      <c r="BKN26" s="262"/>
      <c r="BKO26" s="262"/>
      <c r="BKP26" s="262"/>
      <c r="BKQ26" s="262"/>
      <c r="BKR26" s="262"/>
      <c r="BKS26" s="262"/>
      <c r="BKT26" s="262"/>
      <c r="BKU26" s="262"/>
      <c r="BKV26" s="262"/>
      <c r="BKW26" s="262"/>
      <c r="BKX26" s="262"/>
      <c r="BKY26" s="262"/>
      <c r="BKZ26" s="262"/>
      <c r="BLA26" s="262"/>
      <c r="BLB26" s="262"/>
      <c r="BLC26" s="262"/>
      <c r="BLD26" s="262"/>
      <c r="BLE26" s="262"/>
      <c r="BLF26" s="262"/>
      <c r="BLG26" s="262"/>
      <c r="BLH26" s="262"/>
      <c r="BLI26" s="262"/>
      <c r="BLJ26" s="262"/>
      <c r="BLK26" s="262"/>
      <c r="BLL26" s="262"/>
      <c r="BLM26" s="262"/>
      <c r="BLN26" s="262"/>
      <c r="BLO26" s="262"/>
      <c r="BLP26" s="262"/>
      <c r="BLQ26" s="262"/>
      <c r="BLR26" s="262"/>
      <c r="BLS26" s="262"/>
      <c r="BLT26" s="262"/>
      <c r="BLU26" s="262"/>
      <c r="BLV26" s="262"/>
      <c r="BLW26" s="262"/>
      <c r="BLX26" s="262"/>
      <c r="BLY26" s="262"/>
      <c r="BLZ26" s="262"/>
      <c r="BMA26" s="262"/>
      <c r="BMB26" s="262"/>
      <c r="BMC26" s="262"/>
      <c r="BMD26" s="262"/>
      <c r="BME26" s="262"/>
      <c r="BMF26" s="262"/>
      <c r="BMG26" s="262"/>
      <c r="BMH26" s="262"/>
      <c r="BMI26" s="262"/>
      <c r="BMJ26" s="262"/>
      <c r="BMK26" s="262"/>
      <c r="BML26" s="262"/>
      <c r="BMM26" s="262"/>
      <c r="BMN26" s="262"/>
      <c r="BMO26" s="262"/>
      <c r="BMP26" s="262"/>
      <c r="BMQ26" s="262"/>
      <c r="BMR26" s="262"/>
      <c r="BMS26" s="262"/>
      <c r="BMT26" s="262"/>
      <c r="BMU26" s="262"/>
      <c r="BMV26" s="262"/>
      <c r="BMW26" s="262"/>
      <c r="BMX26" s="262"/>
      <c r="BMY26" s="262"/>
      <c r="BMZ26" s="262"/>
      <c r="BNA26" s="262"/>
      <c r="BNB26" s="262"/>
      <c r="BNC26" s="262"/>
      <c r="BND26" s="262"/>
      <c r="BNE26" s="262"/>
      <c r="BNF26" s="262"/>
      <c r="BNG26" s="262"/>
      <c r="BNH26" s="262"/>
      <c r="BNI26" s="262"/>
      <c r="BNJ26" s="262"/>
      <c r="BNK26" s="262"/>
      <c r="BNL26" s="262"/>
      <c r="BNM26" s="262"/>
      <c r="BNN26" s="262"/>
      <c r="BNO26" s="262"/>
      <c r="BNP26" s="262"/>
      <c r="BNQ26" s="262"/>
      <c r="BNR26" s="262"/>
      <c r="BNS26" s="262"/>
      <c r="BNT26" s="262"/>
      <c r="BNU26" s="262"/>
      <c r="BNV26" s="262"/>
      <c r="BNW26" s="262"/>
      <c r="BNX26" s="262"/>
      <c r="BNY26" s="262"/>
      <c r="BNZ26" s="262"/>
      <c r="BOA26" s="262"/>
      <c r="BOB26" s="262"/>
      <c r="BOC26" s="262"/>
      <c r="BOD26" s="262"/>
      <c r="BOE26" s="262"/>
      <c r="BOF26" s="262"/>
      <c r="BOG26" s="262"/>
      <c r="BOH26" s="262"/>
      <c r="BOI26" s="262"/>
      <c r="BOJ26" s="262"/>
      <c r="BOK26" s="262"/>
      <c r="BOL26" s="262"/>
      <c r="BOM26" s="262"/>
      <c r="BON26" s="262"/>
      <c r="BOO26" s="262"/>
      <c r="BOP26" s="262"/>
      <c r="BOQ26" s="262"/>
      <c r="BOR26" s="262"/>
      <c r="BOS26" s="262"/>
      <c r="BOT26" s="262"/>
      <c r="BOU26" s="262"/>
      <c r="BOV26" s="262"/>
      <c r="BOW26" s="262"/>
      <c r="BOX26" s="262"/>
      <c r="BOY26" s="262"/>
      <c r="BOZ26" s="262"/>
      <c r="BPA26" s="262"/>
      <c r="BPB26" s="262"/>
      <c r="BPC26" s="262"/>
      <c r="BPD26" s="262"/>
      <c r="BPE26" s="262"/>
      <c r="BPF26" s="262"/>
      <c r="BPG26" s="262"/>
      <c r="BPH26" s="262"/>
      <c r="BPI26" s="262"/>
      <c r="BPJ26" s="262"/>
      <c r="BPK26" s="262"/>
      <c r="BPL26" s="262"/>
      <c r="BPM26" s="262"/>
      <c r="BPN26" s="262"/>
      <c r="BPO26" s="262"/>
      <c r="BPP26" s="262"/>
      <c r="BPQ26" s="262"/>
      <c r="BPR26" s="262"/>
      <c r="BPS26" s="262"/>
      <c r="BPT26" s="262"/>
      <c r="BPU26" s="262"/>
      <c r="BPV26" s="262"/>
      <c r="BPW26" s="262"/>
      <c r="BPX26" s="262"/>
      <c r="BPY26" s="262"/>
      <c r="BPZ26" s="262"/>
      <c r="BQA26" s="262"/>
      <c r="BQB26" s="262"/>
      <c r="BQC26" s="262"/>
      <c r="BQD26" s="262"/>
      <c r="BQE26" s="262"/>
      <c r="BQF26" s="262"/>
      <c r="BQG26" s="262"/>
      <c r="BQH26" s="262"/>
      <c r="BQI26" s="262"/>
      <c r="BQJ26" s="262"/>
      <c r="BQK26" s="262"/>
      <c r="BQL26" s="262"/>
      <c r="BQM26" s="262"/>
      <c r="BQN26" s="262"/>
      <c r="BQO26" s="262"/>
      <c r="BQP26" s="262"/>
      <c r="BQQ26" s="262"/>
      <c r="BQR26" s="262"/>
      <c r="BQS26" s="262"/>
      <c r="BQT26" s="262"/>
      <c r="BQU26" s="262"/>
      <c r="BQV26" s="262"/>
      <c r="BQW26" s="262"/>
      <c r="BQX26" s="262"/>
      <c r="BQY26" s="262"/>
      <c r="BQZ26" s="262"/>
      <c r="BRA26" s="262"/>
      <c r="BRB26" s="262"/>
      <c r="BRC26" s="262"/>
      <c r="BRD26" s="262"/>
      <c r="BRE26" s="262"/>
      <c r="BRF26" s="262"/>
      <c r="BRG26" s="262"/>
      <c r="BRH26" s="262"/>
      <c r="BRI26" s="262"/>
      <c r="BRJ26" s="262"/>
      <c r="BRK26" s="262"/>
      <c r="BRL26" s="262"/>
      <c r="BRM26" s="262"/>
      <c r="BRN26" s="262"/>
      <c r="BRO26" s="262"/>
      <c r="BRP26" s="262"/>
      <c r="BRQ26" s="262"/>
      <c r="BRR26" s="262"/>
      <c r="BRS26" s="262"/>
      <c r="BRT26" s="262"/>
      <c r="BRU26" s="262"/>
      <c r="BRV26" s="262"/>
      <c r="BRW26" s="262"/>
      <c r="BRX26" s="262"/>
      <c r="BRY26" s="262"/>
      <c r="BRZ26" s="262"/>
      <c r="BSA26" s="262"/>
      <c r="BSB26" s="262"/>
      <c r="BSC26" s="262"/>
      <c r="BSD26" s="262"/>
      <c r="BSE26" s="262"/>
      <c r="BSF26" s="262"/>
      <c r="BSG26" s="262"/>
      <c r="BSH26" s="262"/>
      <c r="BSI26" s="262"/>
      <c r="BSJ26" s="262"/>
      <c r="BSK26" s="262"/>
      <c r="BSL26" s="262"/>
      <c r="BSM26" s="262"/>
      <c r="BSN26" s="262"/>
      <c r="BSO26" s="262"/>
      <c r="BSP26" s="262"/>
      <c r="BSQ26" s="262"/>
      <c r="BSR26" s="262"/>
      <c r="BSS26" s="262"/>
      <c r="BST26" s="262"/>
      <c r="BSU26" s="262"/>
      <c r="BSV26" s="262"/>
      <c r="BSW26" s="262"/>
      <c r="BSX26" s="262"/>
      <c r="BSY26" s="262"/>
      <c r="BSZ26" s="262"/>
      <c r="BTA26" s="262"/>
      <c r="BTB26" s="262"/>
      <c r="BTC26" s="262"/>
      <c r="BTD26" s="262"/>
      <c r="BTE26" s="262"/>
      <c r="BTF26" s="262"/>
      <c r="BTG26" s="262"/>
      <c r="BTH26" s="262"/>
      <c r="BTI26" s="262"/>
      <c r="BTJ26" s="262"/>
      <c r="BTK26" s="262"/>
      <c r="BTL26" s="262"/>
      <c r="BTM26" s="262"/>
      <c r="BTN26" s="262"/>
      <c r="BTO26" s="262"/>
      <c r="BTP26" s="262"/>
      <c r="BTQ26" s="262"/>
      <c r="BTR26" s="262"/>
      <c r="BTS26" s="262"/>
      <c r="BTT26" s="262"/>
      <c r="BTU26" s="262"/>
      <c r="BTV26" s="262"/>
      <c r="BTW26" s="262"/>
      <c r="BTX26" s="262"/>
      <c r="BTY26" s="262"/>
      <c r="BTZ26" s="262"/>
      <c r="BUA26" s="262"/>
      <c r="BUB26" s="262"/>
      <c r="BUC26" s="262"/>
      <c r="BUD26" s="262"/>
      <c r="BUE26" s="262"/>
      <c r="BUF26" s="262"/>
      <c r="BUG26" s="262"/>
      <c r="BUH26" s="262"/>
      <c r="BUI26" s="262"/>
      <c r="BUJ26" s="262"/>
      <c r="BUK26" s="262"/>
      <c r="BUL26" s="262"/>
      <c r="BUM26" s="262"/>
      <c r="BUN26" s="262"/>
      <c r="BUO26" s="262"/>
      <c r="BUP26" s="262"/>
      <c r="BUQ26" s="262"/>
      <c r="BUR26" s="262"/>
      <c r="BUS26" s="262"/>
      <c r="BUT26" s="262"/>
      <c r="BUU26" s="262"/>
      <c r="BUV26" s="262"/>
      <c r="BUW26" s="262"/>
      <c r="BUX26" s="262"/>
      <c r="BUY26" s="262"/>
      <c r="BUZ26" s="262"/>
      <c r="BVA26" s="262"/>
      <c r="BVB26" s="262"/>
      <c r="BVC26" s="262"/>
      <c r="BVD26" s="262"/>
      <c r="BVE26" s="262"/>
      <c r="BVF26" s="262"/>
      <c r="BVG26" s="262"/>
      <c r="BVH26" s="262"/>
      <c r="BVI26" s="262"/>
      <c r="BVJ26" s="262"/>
      <c r="BVK26" s="262"/>
      <c r="BVL26" s="262"/>
      <c r="BVM26" s="262"/>
      <c r="BVN26" s="262"/>
      <c r="BVO26" s="262"/>
      <c r="BVP26" s="262"/>
      <c r="BVQ26" s="262"/>
      <c r="BVR26" s="262"/>
      <c r="BVS26" s="262"/>
      <c r="BVT26" s="262"/>
      <c r="BVU26" s="262"/>
      <c r="BVV26" s="262"/>
      <c r="BVW26" s="262"/>
      <c r="BVX26" s="262"/>
      <c r="BVY26" s="262"/>
      <c r="BVZ26" s="262"/>
      <c r="BWA26" s="262"/>
      <c r="BWB26" s="262"/>
      <c r="BWC26" s="262"/>
      <c r="BWD26" s="262"/>
      <c r="BWE26" s="262"/>
      <c r="BWF26" s="262"/>
      <c r="BWG26" s="262"/>
      <c r="BWH26" s="262"/>
      <c r="BWI26" s="262"/>
      <c r="BWJ26" s="262"/>
      <c r="BWK26" s="262"/>
      <c r="BWL26" s="262"/>
      <c r="BWM26" s="262"/>
      <c r="BWN26" s="262"/>
      <c r="BWO26" s="262"/>
      <c r="BWP26" s="262"/>
      <c r="BWQ26" s="262"/>
      <c r="BWR26" s="262"/>
      <c r="BWS26" s="262"/>
      <c r="BWT26" s="262"/>
      <c r="BWU26" s="262"/>
      <c r="BWV26" s="262"/>
      <c r="BWW26" s="262"/>
      <c r="BWX26" s="262"/>
      <c r="BWY26" s="262"/>
      <c r="BWZ26" s="262"/>
      <c r="BXA26" s="262"/>
      <c r="BXB26" s="262"/>
      <c r="BXC26" s="262"/>
      <c r="BXD26" s="262"/>
      <c r="BXE26" s="262"/>
      <c r="BXF26" s="262"/>
      <c r="BXG26" s="262"/>
      <c r="BXH26" s="262"/>
      <c r="BXI26" s="262"/>
      <c r="BXJ26" s="262"/>
      <c r="BXK26" s="262"/>
      <c r="BXL26" s="262"/>
      <c r="BXM26" s="262"/>
      <c r="BXN26" s="262"/>
      <c r="BXO26" s="262"/>
      <c r="BXP26" s="262"/>
      <c r="BXQ26" s="262"/>
      <c r="BXR26" s="262"/>
      <c r="BXS26" s="262"/>
      <c r="BXT26" s="262"/>
      <c r="BXU26" s="262"/>
      <c r="BXV26" s="262"/>
      <c r="BXW26" s="262"/>
      <c r="BXX26" s="262"/>
      <c r="BXY26" s="262"/>
      <c r="BXZ26" s="262"/>
      <c r="BYA26" s="262"/>
      <c r="BYB26" s="262"/>
      <c r="BYC26" s="262"/>
      <c r="BYD26" s="262"/>
      <c r="BYE26" s="262"/>
      <c r="BYF26" s="262"/>
      <c r="BYG26" s="262"/>
      <c r="BYH26" s="262"/>
      <c r="BYI26" s="262"/>
      <c r="BYJ26" s="262"/>
      <c r="BYK26" s="262"/>
      <c r="BYL26" s="262"/>
      <c r="BYM26" s="262"/>
      <c r="BYN26" s="262"/>
      <c r="BYO26" s="262"/>
      <c r="BYP26" s="262"/>
      <c r="BYQ26" s="262"/>
      <c r="BYR26" s="262"/>
      <c r="BYS26" s="262"/>
      <c r="BYT26" s="262"/>
      <c r="BYU26" s="262"/>
      <c r="BYV26" s="262"/>
      <c r="BYW26" s="262"/>
      <c r="BYX26" s="262"/>
      <c r="BYY26" s="262"/>
      <c r="BYZ26" s="262"/>
      <c r="BZA26" s="262"/>
      <c r="BZB26" s="262"/>
      <c r="BZC26" s="262"/>
      <c r="BZD26" s="262"/>
      <c r="BZE26" s="262"/>
      <c r="BZF26" s="262"/>
      <c r="BZG26" s="262"/>
      <c r="BZH26" s="262"/>
      <c r="BZI26" s="262"/>
      <c r="BZJ26" s="262"/>
      <c r="BZK26" s="262"/>
      <c r="BZL26" s="262"/>
      <c r="BZM26" s="262"/>
      <c r="BZN26" s="262"/>
      <c r="BZO26" s="262"/>
      <c r="BZP26" s="262"/>
      <c r="BZQ26" s="262"/>
      <c r="BZR26" s="262"/>
      <c r="BZS26" s="262"/>
      <c r="BZT26" s="262"/>
      <c r="BZU26" s="262"/>
      <c r="BZV26" s="262"/>
      <c r="BZW26" s="262"/>
      <c r="BZX26" s="262"/>
      <c r="BZY26" s="262"/>
      <c r="BZZ26" s="262"/>
      <c r="CAA26" s="262"/>
      <c r="CAB26" s="262"/>
      <c r="CAC26" s="262"/>
      <c r="CAD26" s="262"/>
      <c r="CAE26" s="262"/>
      <c r="CAF26" s="262"/>
      <c r="CAG26" s="262"/>
      <c r="CAH26" s="262"/>
      <c r="CAI26" s="262"/>
      <c r="CAJ26" s="262"/>
      <c r="CAK26" s="262"/>
      <c r="CAL26" s="262"/>
      <c r="CAM26" s="262"/>
      <c r="CAN26" s="262"/>
      <c r="CAO26" s="262"/>
      <c r="CAP26" s="262"/>
      <c r="CAQ26" s="262"/>
      <c r="CAR26" s="262"/>
      <c r="CAS26" s="262"/>
      <c r="CAT26" s="262"/>
      <c r="CAU26" s="262"/>
      <c r="CAV26" s="262"/>
      <c r="CAW26" s="262"/>
      <c r="CAX26" s="262"/>
      <c r="CAY26" s="262"/>
      <c r="CAZ26" s="262"/>
      <c r="CBA26" s="262"/>
      <c r="CBB26" s="262"/>
      <c r="CBC26" s="262"/>
      <c r="CBD26" s="262"/>
      <c r="CBE26" s="262"/>
      <c r="CBF26" s="262"/>
      <c r="CBG26" s="262"/>
      <c r="CBH26" s="262"/>
      <c r="CBI26" s="262"/>
      <c r="CBJ26" s="262"/>
      <c r="CBK26" s="262"/>
      <c r="CBL26" s="262"/>
      <c r="CBM26" s="262"/>
      <c r="CBN26" s="262"/>
      <c r="CBO26" s="262"/>
      <c r="CBP26" s="262"/>
      <c r="CBQ26" s="262"/>
      <c r="CBR26" s="262"/>
      <c r="CBS26" s="262"/>
      <c r="CBT26" s="262"/>
      <c r="CBU26" s="262"/>
      <c r="CBV26" s="262"/>
      <c r="CBW26" s="262"/>
      <c r="CBX26" s="262"/>
      <c r="CBY26" s="262"/>
      <c r="CBZ26" s="262"/>
      <c r="CCA26" s="262"/>
      <c r="CCB26" s="262"/>
      <c r="CCC26" s="262"/>
      <c r="CCD26" s="262"/>
      <c r="CCE26" s="262"/>
      <c r="CCF26" s="262"/>
      <c r="CCG26" s="262"/>
      <c r="CCH26" s="262"/>
      <c r="CCI26" s="262"/>
      <c r="CCJ26" s="262"/>
      <c r="CCK26" s="262"/>
      <c r="CCL26" s="262"/>
      <c r="CCM26" s="262"/>
      <c r="CCN26" s="262"/>
      <c r="CCO26" s="262"/>
      <c r="CCP26" s="262"/>
      <c r="CCQ26" s="262"/>
      <c r="CCR26" s="262"/>
      <c r="CCS26" s="262"/>
      <c r="CCT26" s="262"/>
      <c r="CCU26" s="262"/>
      <c r="CCV26" s="262"/>
      <c r="CCW26" s="262"/>
      <c r="CCX26" s="262"/>
      <c r="CCY26" s="262"/>
      <c r="CCZ26" s="262"/>
      <c r="CDA26" s="262"/>
      <c r="CDB26" s="262"/>
      <c r="CDC26" s="262"/>
      <c r="CDD26" s="262"/>
      <c r="CDE26" s="262"/>
      <c r="CDF26" s="262"/>
      <c r="CDG26" s="262"/>
      <c r="CDH26" s="262"/>
      <c r="CDI26" s="262"/>
      <c r="CDJ26" s="262"/>
      <c r="CDK26" s="262"/>
      <c r="CDL26" s="262"/>
      <c r="CDM26" s="262"/>
      <c r="CDN26" s="262"/>
      <c r="CDO26" s="262"/>
      <c r="CDP26" s="262"/>
      <c r="CDQ26" s="262"/>
      <c r="CDR26" s="262"/>
      <c r="CDS26" s="262"/>
      <c r="CDT26" s="262"/>
      <c r="CDU26" s="262"/>
      <c r="CDV26" s="262"/>
      <c r="CDW26" s="262"/>
      <c r="CDX26" s="262"/>
      <c r="CDY26" s="262"/>
      <c r="CDZ26" s="262"/>
      <c r="CEA26" s="262"/>
      <c r="CEB26" s="262"/>
      <c r="CEC26" s="262"/>
      <c r="CED26" s="262"/>
      <c r="CEE26" s="262"/>
      <c r="CEF26" s="262"/>
      <c r="CEG26" s="262"/>
      <c r="CEH26" s="262"/>
      <c r="CEI26" s="262"/>
      <c r="CEJ26" s="262"/>
      <c r="CEK26" s="262"/>
      <c r="CEL26" s="262"/>
      <c r="CEM26" s="262"/>
      <c r="CEN26" s="262"/>
      <c r="CEO26" s="262"/>
      <c r="CEP26" s="262"/>
      <c r="CEQ26" s="262"/>
      <c r="CER26" s="262"/>
      <c r="CES26" s="262"/>
      <c r="CET26" s="262"/>
      <c r="CEU26" s="262"/>
      <c r="CEV26" s="262"/>
      <c r="CEW26" s="262"/>
      <c r="CEX26" s="262"/>
      <c r="CEY26" s="262"/>
      <c r="CEZ26" s="262"/>
      <c r="CFA26" s="262"/>
      <c r="CFB26" s="262"/>
      <c r="CFC26" s="262"/>
      <c r="CFD26" s="262"/>
      <c r="CFE26" s="262"/>
      <c r="CFF26" s="262"/>
      <c r="CFG26" s="262"/>
      <c r="CFH26" s="262"/>
      <c r="CFI26" s="262"/>
      <c r="CFJ26" s="262"/>
      <c r="CFK26" s="262"/>
      <c r="CFL26" s="262"/>
      <c r="CFM26" s="262"/>
      <c r="CFN26" s="262"/>
      <c r="CFO26" s="262"/>
      <c r="CFP26" s="262"/>
      <c r="CFQ26" s="262"/>
      <c r="CFR26" s="262"/>
      <c r="CFS26" s="262"/>
      <c r="CFT26" s="262"/>
      <c r="CFU26" s="262"/>
      <c r="CFV26" s="262"/>
      <c r="CFW26" s="262"/>
      <c r="CFX26" s="262"/>
      <c r="CFY26" s="262"/>
      <c r="CFZ26" s="262"/>
      <c r="CGA26" s="262"/>
      <c r="CGB26" s="262"/>
      <c r="CGC26" s="262"/>
      <c r="CGD26" s="262"/>
      <c r="CGE26" s="262"/>
      <c r="CGF26" s="262"/>
      <c r="CGG26" s="262"/>
      <c r="CGH26" s="262"/>
      <c r="CGI26" s="262"/>
      <c r="CGJ26" s="262"/>
      <c r="CGK26" s="262"/>
      <c r="CGL26" s="262"/>
      <c r="CGM26" s="262"/>
      <c r="CGN26" s="262"/>
      <c r="CGO26" s="262"/>
      <c r="CGP26" s="262"/>
      <c r="CGQ26" s="262"/>
      <c r="CGR26" s="262"/>
      <c r="CGS26" s="262"/>
      <c r="CGT26" s="262"/>
      <c r="CGU26" s="262"/>
      <c r="CGV26" s="262"/>
      <c r="CGW26" s="262"/>
      <c r="CGX26" s="262"/>
      <c r="CGY26" s="262"/>
      <c r="CGZ26" s="262"/>
      <c r="CHA26" s="262"/>
      <c r="CHB26" s="262"/>
      <c r="CHC26" s="262"/>
      <c r="CHD26" s="262"/>
      <c r="CHE26" s="262"/>
      <c r="CHF26" s="262"/>
      <c r="CHG26" s="262"/>
      <c r="CHH26" s="262"/>
      <c r="CHI26" s="262"/>
      <c r="CHJ26" s="262"/>
      <c r="CHK26" s="262"/>
      <c r="CHL26" s="262"/>
      <c r="CHM26" s="262"/>
      <c r="CHN26" s="262"/>
      <c r="CHO26" s="262"/>
      <c r="CHP26" s="262"/>
      <c r="CHQ26" s="262"/>
      <c r="CHR26" s="262"/>
      <c r="CHS26" s="262"/>
      <c r="CHT26" s="262"/>
      <c r="CHU26" s="262"/>
      <c r="CHV26" s="262"/>
      <c r="CHW26" s="262"/>
      <c r="CHX26" s="262"/>
      <c r="CHY26" s="262"/>
      <c r="CHZ26" s="262"/>
      <c r="CIA26" s="262"/>
      <c r="CIB26" s="262"/>
      <c r="CIC26" s="262"/>
      <c r="CID26" s="262"/>
      <c r="CIE26" s="262"/>
      <c r="CIF26" s="262"/>
      <c r="CIG26" s="262"/>
      <c r="CIH26" s="262"/>
      <c r="CII26" s="262"/>
      <c r="CIJ26" s="262"/>
      <c r="CIK26" s="262"/>
      <c r="CIL26" s="262"/>
      <c r="CIM26" s="262"/>
      <c r="CIN26" s="262"/>
      <c r="CIO26" s="262"/>
      <c r="CIP26" s="262"/>
      <c r="CIQ26" s="262"/>
      <c r="CIR26" s="262"/>
      <c r="CIS26" s="262"/>
      <c r="CIT26" s="262"/>
      <c r="CIU26" s="262"/>
      <c r="CIV26" s="262"/>
      <c r="CIW26" s="262"/>
      <c r="CIX26" s="262"/>
      <c r="CIY26" s="262"/>
      <c r="CIZ26" s="262"/>
      <c r="CJA26" s="262"/>
      <c r="CJB26" s="262"/>
      <c r="CJC26" s="262"/>
      <c r="CJD26" s="262"/>
      <c r="CJE26" s="262"/>
      <c r="CJF26" s="262"/>
      <c r="CJG26" s="262"/>
      <c r="CJH26" s="262"/>
      <c r="CJI26" s="262"/>
      <c r="CJJ26" s="262"/>
      <c r="CJK26" s="262"/>
      <c r="CJL26" s="262"/>
      <c r="CJM26" s="262"/>
      <c r="CJN26" s="262"/>
      <c r="CJO26" s="262"/>
      <c r="CJP26" s="262"/>
      <c r="CJQ26" s="262"/>
      <c r="CJR26" s="262"/>
      <c r="CJS26" s="262"/>
      <c r="CJT26" s="262"/>
      <c r="CJU26" s="262"/>
      <c r="CJV26" s="262"/>
      <c r="CJW26" s="262"/>
      <c r="CJX26" s="262"/>
      <c r="CJY26" s="262"/>
      <c r="CJZ26" s="262"/>
      <c r="CKA26" s="262"/>
      <c r="CKB26" s="262"/>
      <c r="CKC26" s="262"/>
      <c r="CKD26" s="262"/>
      <c r="CKE26" s="262"/>
      <c r="CKF26" s="262"/>
      <c r="CKG26" s="262"/>
      <c r="CKH26" s="262"/>
      <c r="CKI26" s="262"/>
      <c r="CKJ26" s="262"/>
      <c r="CKK26" s="262"/>
      <c r="CKL26" s="262"/>
      <c r="CKM26" s="262"/>
      <c r="CKN26" s="262"/>
      <c r="CKO26" s="262"/>
      <c r="CKP26" s="262"/>
      <c r="CKQ26" s="262"/>
      <c r="CKR26" s="262"/>
      <c r="CKS26" s="262"/>
      <c r="CKT26" s="262"/>
      <c r="CKU26" s="262"/>
      <c r="CKV26" s="262"/>
      <c r="CKW26" s="262"/>
      <c r="CKX26" s="262"/>
      <c r="CKY26" s="262"/>
      <c r="CKZ26" s="262"/>
      <c r="CLA26" s="262"/>
      <c r="CLB26" s="262"/>
      <c r="CLC26" s="262"/>
      <c r="CLD26" s="262"/>
      <c r="CLE26" s="262"/>
      <c r="CLF26" s="262"/>
      <c r="CLG26" s="262"/>
      <c r="CLH26" s="262"/>
      <c r="CLI26" s="262"/>
      <c r="CLJ26" s="262"/>
      <c r="CLK26" s="262"/>
      <c r="CLL26" s="262"/>
      <c r="CLM26" s="262"/>
      <c r="CLN26" s="262"/>
      <c r="CLO26" s="262"/>
      <c r="CLP26" s="262"/>
      <c r="CLQ26" s="262"/>
      <c r="CLR26" s="262"/>
      <c r="CLS26" s="262"/>
      <c r="CLT26" s="262"/>
      <c r="CLU26" s="262"/>
      <c r="CLV26" s="262"/>
      <c r="CLW26" s="262"/>
      <c r="CLX26" s="262"/>
      <c r="CLY26" s="262"/>
      <c r="CLZ26" s="262"/>
      <c r="CMA26" s="262"/>
      <c r="CMB26" s="262"/>
      <c r="CMC26" s="262"/>
      <c r="CMD26" s="262"/>
      <c r="CME26" s="262"/>
      <c r="CMF26" s="262"/>
      <c r="CMG26" s="262"/>
      <c r="CMH26" s="262"/>
      <c r="CMI26" s="262"/>
      <c r="CMJ26" s="262"/>
      <c r="CMK26" s="262"/>
      <c r="CML26" s="262"/>
      <c r="CMM26" s="262"/>
      <c r="CMN26" s="262"/>
      <c r="CMO26" s="262"/>
      <c r="CMP26" s="262"/>
      <c r="CMQ26" s="262"/>
      <c r="CMR26" s="262"/>
      <c r="CMS26" s="262"/>
      <c r="CMT26" s="262"/>
      <c r="CMU26" s="262"/>
      <c r="CMV26" s="262"/>
      <c r="CMW26" s="262"/>
      <c r="CMX26" s="262"/>
      <c r="CMY26" s="262"/>
      <c r="CMZ26" s="262"/>
      <c r="CNA26" s="262"/>
      <c r="CNB26" s="262"/>
      <c r="CNC26" s="262"/>
      <c r="CND26" s="262"/>
      <c r="CNE26" s="262"/>
      <c r="CNF26" s="262"/>
      <c r="CNG26" s="262"/>
      <c r="CNH26" s="262"/>
      <c r="CNI26" s="262"/>
      <c r="CNJ26" s="262"/>
      <c r="CNK26" s="262"/>
      <c r="CNL26" s="262"/>
      <c r="CNM26" s="262"/>
      <c r="CNN26" s="262"/>
      <c r="CNO26" s="262"/>
      <c r="CNP26" s="262"/>
      <c r="CNQ26" s="262"/>
      <c r="CNR26" s="262"/>
      <c r="CNS26" s="262"/>
      <c r="CNT26" s="262"/>
      <c r="CNU26" s="262"/>
      <c r="CNV26" s="262"/>
      <c r="CNW26" s="262"/>
      <c r="CNX26" s="262"/>
      <c r="CNY26" s="262"/>
      <c r="CNZ26" s="262"/>
      <c r="COA26" s="262"/>
      <c r="COB26" s="262"/>
      <c r="COC26" s="262"/>
      <c r="COD26" s="262"/>
      <c r="COE26" s="262"/>
      <c r="COF26" s="262"/>
      <c r="COG26" s="262"/>
      <c r="COH26" s="262"/>
      <c r="COI26" s="262"/>
      <c r="COJ26" s="262"/>
      <c r="COK26" s="262"/>
      <c r="COL26" s="262"/>
      <c r="COM26" s="262"/>
      <c r="CON26" s="262"/>
      <c r="COO26" s="262"/>
      <c r="COP26" s="262"/>
      <c r="COQ26" s="262"/>
      <c r="COR26" s="262"/>
      <c r="COS26" s="262"/>
      <c r="COT26" s="262"/>
      <c r="COU26" s="262"/>
      <c r="COV26" s="262"/>
      <c r="COW26" s="262"/>
      <c r="COX26" s="262"/>
      <c r="COY26" s="262"/>
      <c r="COZ26" s="262"/>
      <c r="CPA26" s="262"/>
      <c r="CPB26" s="262"/>
      <c r="CPC26" s="262"/>
      <c r="CPD26" s="262"/>
      <c r="CPE26" s="262"/>
      <c r="CPF26" s="262"/>
      <c r="CPG26" s="262"/>
      <c r="CPH26" s="262"/>
      <c r="CPI26" s="262"/>
      <c r="CPJ26" s="262"/>
      <c r="CPK26" s="262"/>
      <c r="CPL26" s="262"/>
      <c r="CPM26" s="262"/>
      <c r="CPN26" s="262"/>
      <c r="CPO26" s="262"/>
      <c r="CPP26" s="262"/>
      <c r="CPQ26" s="262"/>
      <c r="CPR26" s="262"/>
      <c r="CPS26" s="262"/>
      <c r="CPT26" s="262"/>
      <c r="CPU26" s="262"/>
      <c r="CPV26" s="262"/>
      <c r="CPW26" s="262"/>
      <c r="CPX26" s="262"/>
      <c r="CPY26" s="262"/>
      <c r="CPZ26" s="262"/>
      <c r="CQA26" s="262"/>
      <c r="CQB26" s="262"/>
      <c r="CQC26" s="262"/>
      <c r="CQD26" s="262"/>
      <c r="CQE26" s="262"/>
      <c r="CQF26" s="262"/>
      <c r="CQG26" s="262"/>
      <c r="CQH26" s="262"/>
      <c r="CQI26" s="262"/>
      <c r="CQJ26" s="262"/>
      <c r="CQK26" s="262"/>
      <c r="CQL26" s="262"/>
      <c r="CQM26" s="262"/>
      <c r="CQN26" s="262"/>
      <c r="CQO26" s="262"/>
      <c r="CQP26" s="262"/>
      <c r="CQQ26" s="262"/>
      <c r="CQR26" s="262"/>
      <c r="CQS26" s="262"/>
      <c r="CQT26" s="262"/>
      <c r="CQU26" s="262"/>
      <c r="CQV26" s="262"/>
      <c r="CQW26" s="262"/>
      <c r="CQX26" s="262"/>
      <c r="CQY26" s="262"/>
      <c r="CQZ26" s="262"/>
      <c r="CRA26" s="262"/>
      <c r="CRB26" s="262"/>
      <c r="CRC26" s="262"/>
      <c r="CRD26" s="262"/>
      <c r="CRE26" s="262"/>
      <c r="CRF26" s="262"/>
      <c r="CRG26" s="262"/>
      <c r="CRH26" s="262"/>
      <c r="CRI26" s="262"/>
      <c r="CRJ26" s="262"/>
      <c r="CRK26" s="262"/>
      <c r="CRL26" s="262"/>
      <c r="CRM26" s="262"/>
      <c r="CRN26" s="262"/>
      <c r="CRO26" s="262"/>
      <c r="CRP26" s="262"/>
      <c r="CRQ26" s="262"/>
      <c r="CRR26" s="262"/>
      <c r="CRS26" s="262"/>
      <c r="CRT26" s="262"/>
      <c r="CRU26" s="262"/>
      <c r="CRV26" s="262"/>
      <c r="CRW26" s="262"/>
      <c r="CRX26" s="262"/>
      <c r="CRY26" s="262"/>
      <c r="CRZ26" s="262"/>
      <c r="CSA26" s="262"/>
      <c r="CSB26" s="262"/>
      <c r="CSC26" s="262"/>
      <c r="CSD26" s="262"/>
      <c r="CSE26" s="262"/>
      <c r="CSF26" s="262"/>
      <c r="CSG26" s="262"/>
      <c r="CSH26" s="262"/>
      <c r="CSI26" s="262"/>
      <c r="CSJ26" s="262"/>
      <c r="CSK26" s="262"/>
      <c r="CSL26" s="262"/>
      <c r="CSM26" s="262"/>
      <c r="CSN26" s="262"/>
      <c r="CSO26" s="262"/>
      <c r="CSP26" s="262"/>
      <c r="CSQ26" s="262"/>
      <c r="CSR26" s="262"/>
      <c r="CSS26" s="262"/>
      <c r="CST26" s="262"/>
      <c r="CSU26" s="262"/>
      <c r="CSV26" s="262"/>
      <c r="CSW26" s="262"/>
      <c r="CSX26" s="262"/>
      <c r="CSY26" s="262"/>
      <c r="CSZ26" s="262"/>
      <c r="CTA26" s="262"/>
      <c r="CTB26" s="262"/>
      <c r="CTC26" s="262"/>
      <c r="CTD26" s="262"/>
      <c r="CTE26" s="262"/>
      <c r="CTF26" s="262"/>
      <c r="CTG26" s="262"/>
      <c r="CTH26" s="262"/>
      <c r="CTI26" s="262"/>
      <c r="CTJ26" s="262"/>
      <c r="CTK26" s="262"/>
      <c r="CTL26" s="262"/>
      <c r="CTM26" s="262"/>
      <c r="CTN26" s="262"/>
      <c r="CTO26" s="262"/>
      <c r="CTP26" s="262"/>
      <c r="CTQ26" s="262"/>
      <c r="CTR26" s="262"/>
      <c r="CTS26" s="262"/>
      <c r="CTT26" s="262"/>
      <c r="CTU26" s="262"/>
      <c r="CTV26" s="262"/>
      <c r="CTW26" s="262"/>
      <c r="CTX26" s="262"/>
      <c r="CTY26" s="262"/>
      <c r="CTZ26" s="262"/>
      <c r="CUA26" s="262"/>
      <c r="CUB26" s="262"/>
      <c r="CUC26" s="262"/>
      <c r="CUD26" s="262"/>
      <c r="CUE26" s="262"/>
      <c r="CUF26" s="262"/>
      <c r="CUG26" s="262"/>
      <c r="CUH26" s="262"/>
      <c r="CUI26" s="262"/>
      <c r="CUJ26" s="262"/>
      <c r="CUK26" s="262"/>
      <c r="CUL26" s="262"/>
      <c r="CUM26" s="262"/>
      <c r="CUN26" s="262"/>
      <c r="CUO26" s="262"/>
      <c r="CUP26" s="262"/>
      <c r="CUQ26" s="262"/>
      <c r="CUR26" s="262"/>
      <c r="CUS26" s="262"/>
      <c r="CUT26" s="262"/>
      <c r="CUU26" s="262"/>
      <c r="CUV26" s="262"/>
      <c r="CUW26" s="262"/>
      <c r="CUX26" s="262"/>
      <c r="CUY26" s="262"/>
      <c r="CUZ26" s="262"/>
      <c r="CVA26" s="262"/>
      <c r="CVB26" s="262"/>
      <c r="CVC26" s="262"/>
      <c r="CVD26" s="262"/>
      <c r="CVE26" s="262"/>
      <c r="CVF26" s="262"/>
      <c r="CVG26" s="262"/>
      <c r="CVH26" s="262"/>
      <c r="CVI26" s="262"/>
      <c r="CVJ26" s="262"/>
      <c r="CVK26" s="262"/>
      <c r="CVL26" s="262"/>
      <c r="CVM26" s="262"/>
      <c r="CVN26" s="262"/>
      <c r="CVO26" s="262"/>
      <c r="CVP26" s="262"/>
      <c r="CVQ26" s="262"/>
      <c r="CVR26" s="262"/>
      <c r="CVS26" s="262"/>
      <c r="CVT26" s="262"/>
      <c r="CVU26" s="262"/>
      <c r="CVV26" s="262"/>
      <c r="CVW26" s="262"/>
      <c r="CVX26" s="262"/>
      <c r="CVY26" s="262"/>
      <c r="CVZ26" s="262"/>
      <c r="CWA26" s="262"/>
      <c r="CWB26" s="262"/>
      <c r="CWC26" s="262"/>
      <c r="CWD26" s="262"/>
      <c r="CWE26" s="262"/>
      <c r="CWF26" s="262"/>
      <c r="CWG26" s="262"/>
      <c r="CWH26" s="262"/>
      <c r="CWI26" s="262"/>
      <c r="CWJ26" s="262"/>
      <c r="CWK26" s="262"/>
      <c r="CWL26" s="262"/>
      <c r="CWM26" s="262"/>
      <c r="CWN26" s="262"/>
      <c r="CWO26" s="262"/>
      <c r="CWP26" s="262"/>
      <c r="CWQ26" s="262"/>
      <c r="CWR26" s="262"/>
      <c r="CWS26" s="262"/>
      <c r="CWT26" s="262"/>
      <c r="CWU26" s="262"/>
      <c r="CWV26" s="262"/>
      <c r="CWW26" s="262"/>
      <c r="CWX26" s="262"/>
      <c r="CWY26" s="262"/>
      <c r="CWZ26" s="262"/>
      <c r="CXA26" s="262"/>
      <c r="CXB26" s="262"/>
      <c r="CXC26" s="262"/>
      <c r="CXD26" s="262"/>
      <c r="CXE26" s="262"/>
      <c r="CXF26" s="262"/>
      <c r="CXG26" s="262"/>
      <c r="CXH26" s="262"/>
      <c r="CXI26" s="262"/>
      <c r="CXJ26" s="262"/>
      <c r="CXK26" s="262"/>
      <c r="CXL26" s="262"/>
      <c r="CXM26" s="262"/>
      <c r="CXN26" s="262"/>
      <c r="CXO26" s="262"/>
      <c r="CXP26" s="262"/>
      <c r="CXQ26" s="262"/>
      <c r="CXR26" s="262"/>
      <c r="CXS26" s="262"/>
      <c r="CXT26" s="262"/>
      <c r="CXU26" s="262"/>
      <c r="CXV26" s="262"/>
      <c r="CXW26" s="262"/>
      <c r="CXX26" s="262"/>
      <c r="CXY26" s="262"/>
      <c r="CXZ26" s="262"/>
      <c r="CYA26" s="262"/>
      <c r="CYB26" s="262"/>
      <c r="CYC26" s="262"/>
      <c r="CYD26" s="262"/>
      <c r="CYE26" s="262"/>
      <c r="CYF26" s="262"/>
      <c r="CYG26" s="262"/>
      <c r="CYH26" s="262"/>
      <c r="CYI26" s="262"/>
      <c r="CYJ26" s="262"/>
      <c r="CYK26" s="262"/>
      <c r="CYL26" s="262"/>
      <c r="CYM26" s="262"/>
      <c r="CYN26" s="262"/>
      <c r="CYO26" s="262"/>
      <c r="CYP26" s="262"/>
      <c r="CYQ26" s="262"/>
      <c r="CYR26" s="262"/>
      <c r="CYS26" s="262"/>
      <c r="CYT26" s="262"/>
      <c r="CYU26" s="262"/>
      <c r="CYV26" s="262"/>
      <c r="CYW26" s="262"/>
      <c r="CYX26" s="262"/>
      <c r="CYY26" s="262"/>
      <c r="CYZ26" s="262"/>
      <c r="CZA26" s="262"/>
      <c r="CZB26" s="262"/>
      <c r="CZC26" s="262"/>
      <c r="CZD26" s="262"/>
      <c r="CZE26" s="262"/>
      <c r="CZF26" s="262"/>
      <c r="CZG26" s="262"/>
      <c r="CZH26" s="262"/>
      <c r="CZI26" s="262"/>
      <c r="CZJ26" s="262"/>
      <c r="CZK26" s="262"/>
      <c r="CZL26" s="262"/>
      <c r="CZM26" s="262"/>
      <c r="CZN26" s="262"/>
      <c r="CZO26" s="262"/>
      <c r="CZP26" s="262"/>
      <c r="CZQ26" s="262"/>
      <c r="CZR26" s="262"/>
      <c r="CZS26" s="262"/>
      <c r="CZT26" s="262"/>
      <c r="CZU26" s="262"/>
      <c r="CZV26" s="262"/>
      <c r="CZW26" s="262"/>
      <c r="CZX26" s="262"/>
      <c r="CZY26" s="262"/>
      <c r="CZZ26" s="262"/>
      <c r="DAA26" s="262"/>
      <c r="DAB26" s="262"/>
      <c r="DAC26" s="262"/>
      <c r="DAD26" s="262"/>
      <c r="DAE26" s="262"/>
      <c r="DAF26" s="262"/>
      <c r="DAG26" s="262"/>
      <c r="DAH26" s="262"/>
      <c r="DAI26" s="262"/>
      <c r="DAJ26" s="262"/>
      <c r="DAK26" s="262"/>
      <c r="DAL26" s="262"/>
      <c r="DAM26" s="262"/>
      <c r="DAN26" s="262"/>
      <c r="DAO26" s="262"/>
      <c r="DAP26" s="262"/>
      <c r="DAQ26" s="262"/>
      <c r="DAR26" s="262"/>
      <c r="DAS26" s="262"/>
      <c r="DAT26" s="262"/>
      <c r="DAU26" s="262"/>
      <c r="DAV26" s="262"/>
      <c r="DAW26" s="262"/>
      <c r="DAX26" s="262"/>
      <c r="DAY26" s="262"/>
      <c r="DAZ26" s="262"/>
      <c r="DBA26" s="262"/>
      <c r="DBB26" s="262"/>
      <c r="DBC26" s="262"/>
      <c r="DBD26" s="262"/>
      <c r="DBE26" s="262"/>
      <c r="DBF26" s="262"/>
      <c r="DBG26" s="262"/>
      <c r="DBH26" s="262"/>
      <c r="DBI26" s="262"/>
      <c r="DBJ26" s="262"/>
      <c r="DBK26" s="262"/>
      <c r="DBL26" s="262"/>
      <c r="DBM26" s="262"/>
      <c r="DBN26" s="262"/>
      <c r="DBO26" s="262"/>
      <c r="DBP26" s="262"/>
      <c r="DBQ26" s="262"/>
      <c r="DBR26" s="262"/>
      <c r="DBS26" s="262"/>
      <c r="DBT26" s="262"/>
      <c r="DBU26" s="262"/>
      <c r="DBV26" s="262"/>
      <c r="DBW26" s="262"/>
      <c r="DBX26" s="262"/>
      <c r="DBY26" s="262"/>
      <c r="DBZ26" s="262"/>
      <c r="DCA26" s="262"/>
      <c r="DCB26" s="262"/>
      <c r="DCC26" s="262"/>
      <c r="DCD26" s="262"/>
      <c r="DCE26" s="262"/>
      <c r="DCF26" s="262"/>
      <c r="DCG26" s="262"/>
      <c r="DCH26" s="262"/>
      <c r="DCI26" s="262"/>
      <c r="DCJ26" s="262"/>
      <c r="DCK26" s="262"/>
      <c r="DCL26" s="262"/>
      <c r="DCM26" s="262"/>
      <c r="DCN26" s="262"/>
      <c r="DCO26" s="262"/>
      <c r="DCP26" s="262"/>
      <c r="DCQ26" s="262"/>
      <c r="DCR26" s="262"/>
      <c r="DCS26" s="262"/>
      <c r="DCT26" s="262"/>
      <c r="DCU26" s="262"/>
      <c r="DCV26" s="262"/>
      <c r="DCW26" s="262"/>
      <c r="DCX26" s="262"/>
      <c r="DCY26" s="262"/>
      <c r="DCZ26" s="262"/>
      <c r="DDA26" s="262"/>
      <c r="DDB26" s="262"/>
      <c r="DDC26" s="262"/>
      <c r="DDD26" s="262"/>
      <c r="DDE26" s="262"/>
      <c r="DDF26" s="262"/>
      <c r="DDG26" s="262"/>
      <c r="DDH26" s="262"/>
      <c r="DDI26" s="262"/>
      <c r="DDJ26" s="262"/>
      <c r="DDK26" s="262"/>
      <c r="DDL26" s="262"/>
      <c r="DDM26" s="262"/>
      <c r="DDN26" s="262"/>
      <c r="DDO26" s="262"/>
      <c r="DDP26" s="262"/>
      <c r="DDQ26" s="262"/>
      <c r="DDR26" s="262"/>
      <c r="DDS26" s="262"/>
      <c r="DDT26" s="262"/>
      <c r="DDU26" s="262"/>
      <c r="DDV26" s="262"/>
      <c r="DDW26" s="262"/>
      <c r="DDX26" s="262"/>
      <c r="DDY26" s="262"/>
      <c r="DDZ26" s="262"/>
      <c r="DEA26" s="262"/>
      <c r="DEB26" s="262"/>
      <c r="DEC26" s="262"/>
      <c r="DED26" s="262"/>
      <c r="DEE26" s="262"/>
      <c r="DEF26" s="262"/>
      <c r="DEG26" s="262"/>
      <c r="DEH26" s="262"/>
      <c r="DEI26" s="262"/>
      <c r="DEJ26" s="262"/>
      <c r="DEK26" s="262"/>
      <c r="DEL26" s="262"/>
      <c r="DEM26" s="262"/>
      <c r="DEN26" s="262"/>
      <c r="DEO26" s="262"/>
      <c r="DEP26" s="262"/>
      <c r="DEQ26" s="262"/>
      <c r="DER26" s="262"/>
      <c r="DES26" s="262"/>
      <c r="DET26" s="262"/>
      <c r="DEU26" s="262"/>
      <c r="DEV26" s="262"/>
      <c r="DEW26" s="262"/>
      <c r="DEX26" s="262"/>
      <c r="DEY26" s="262"/>
      <c r="DEZ26" s="262"/>
      <c r="DFA26" s="262"/>
      <c r="DFB26" s="262"/>
      <c r="DFC26" s="262"/>
      <c r="DFD26" s="262"/>
      <c r="DFE26" s="262"/>
      <c r="DFF26" s="262"/>
      <c r="DFG26" s="262"/>
      <c r="DFH26" s="262"/>
      <c r="DFI26" s="262"/>
      <c r="DFJ26" s="262"/>
      <c r="DFK26" s="262"/>
      <c r="DFL26" s="262"/>
      <c r="DFM26" s="262"/>
      <c r="DFN26" s="262"/>
      <c r="DFO26" s="262"/>
      <c r="DFP26" s="262"/>
      <c r="DFQ26" s="262"/>
      <c r="DFR26" s="262"/>
      <c r="DFS26" s="262"/>
      <c r="DFT26" s="262"/>
      <c r="DFU26" s="262"/>
      <c r="DFV26" s="262"/>
      <c r="DFW26" s="262"/>
      <c r="DFX26" s="262"/>
      <c r="DFY26" s="262"/>
      <c r="DFZ26" s="262"/>
      <c r="DGA26" s="262"/>
      <c r="DGB26" s="262"/>
      <c r="DGC26" s="262"/>
      <c r="DGD26" s="262"/>
      <c r="DGE26" s="262"/>
      <c r="DGF26" s="262"/>
      <c r="DGG26" s="262"/>
      <c r="DGH26" s="262"/>
      <c r="DGI26" s="262"/>
      <c r="DGJ26" s="262"/>
      <c r="DGK26" s="262"/>
      <c r="DGL26" s="262"/>
      <c r="DGM26" s="262"/>
      <c r="DGN26" s="262"/>
      <c r="DGO26" s="262"/>
      <c r="DGP26" s="262"/>
      <c r="DGQ26" s="262"/>
      <c r="DGR26" s="262"/>
      <c r="DGS26" s="262"/>
      <c r="DGT26" s="262"/>
      <c r="DGU26" s="262"/>
      <c r="DGV26" s="262"/>
      <c r="DGW26" s="262"/>
      <c r="DGX26" s="262"/>
      <c r="DGY26" s="262"/>
      <c r="DGZ26" s="262"/>
      <c r="DHA26" s="262"/>
      <c r="DHB26" s="262"/>
      <c r="DHC26" s="262"/>
      <c r="DHD26" s="262"/>
      <c r="DHE26" s="262"/>
      <c r="DHF26" s="262"/>
      <c r="DHG26" s="262"/>
      <c r="DHH26" s="262"/>
      <c r="DHI26" s="262"/>
      <c r="DHJ26" s="262"/>
      <c r="DHK26" s="262"/>
      <c r="DHL26" s="262"/>
      <c r="DHM26" s="262"/>
      <c r="DHN26" s="262"/>
      <c r="DHO26" s="262"/>
      <c r="DHP26" s="262"/>
      <c r="DHQ26" s="262"/>
      <c r="DHR26" s="262"/>
      <c r="DHS26" s="262"/>
      <c r="DHT26" s="262"/>
      <c r="DHU26" s="262"/>
      <c r="DHV26" s="262"/>
      <c r="DHW26" s="262"/>
      <c r="DHX26" s="262"/>
      <c r="DHY26" s="262"/>
      <c r="DHZ26" s="262"/>
      <c r="DIA26" s="262"/>
      <c r="DIB26" s="262"/>
      <c r="DIC26" s="262"/>
      <c r="DID26" s="262"/>
      <c r="DIE26" s="262"/>
      <c r="DIF26" s="262"/>
      <c r="DIG26" s="262"/>
      <c r="DIH26" s="262"/>
      <c r="DII26" s="262"/>
      <c r="DIJ26" s="262"/>
      <c r="DIK26" s="262"/>
      <c r="DIL26" s="262"/>
      <c r="DIM26" s="262"/>
      <c r="DIN26" s="262"/>
      <c r="DIO26" s="262"/>
      <c r="DIP26" s="262"/>
      <c r="DIQ26" s="262"/>
      <c r="DIR26" s="262"/>
      <c r="DIS26" s="262"/>
      <c r="DIT26" s="262"/>
      <c r="DIU26" s="262"/>
      <c r="DIV26" s="262"/>
      <c r="DIW26" s="262"/>
      <c r="DIX26" s="262"/>
      <c r="DIY26" s="262"/>
      <c r="DIZ26" s="262"/>
      <c r="DJA26" s="262"/>
      <c r="DJB26" s="262"/>
      <c r="DJC26" s="262"/>
      <c r="DJD26" s="262"/>
      <c r="DJE26" s="262"/>
      <c r="DJF26" s="262"/>
      <c r="DJG26" s="262"/>
      <c r="DJH26" s="262"/>
      <c r="DJI26" s="262"/>
      <c r="DJJ26" s="262"/>
      <c r="DJK26" s="262"/>
      <c r="DJL26" s="262"/>
      <c r="DJM26" s="262"/>
      <c r="DJN26" s="262"/>
      <c r="DJO26" s="262"/>
      <c r="DJP26" s="262"/>
      <c r="DJQ26" s="262"/>
      <c r="DJR26" s="262"/>
      <c r="DJS26" s="262"/>
      <c r="DJT26" s="262"/>
      <c r="DJU26" s="262"/>
      <c r="DJV26" s="262"/>
      <c r="DJW26" s="262"/>
      <c r="DJX26" s="262"/>
      <c r="DJY26" s="262"/>
      <c r="DJZ26" s="262"/>
      <c r="DKA26" s="262"/>
      <c r="DKB26" s="262"/>
      <c r="DKC26" s="262"/>
      <c r="DKD26" s="262"/>
      <c r="DKE26" s="262"/>
      <c r="DKF26" s="262"/>
      <c r="DKG26" s="262"/>
      <c r="DKH26" s="262"/>
      <c r="DKI26" s="262"/>
      <c r="DKJ26" s="262"/>
      <c r="DKK26" s="262"/>
      <c r="DKL26" s="262"/>
      <c r="DKM26" s="262"/>
      <c r="DKN26" s="262"/>
      <c r="DKO26" s="262"/>
      <c r="DKP26" s="262"/>
      <c r="DKQ26" s="262"/>
      <c r="DKR26" s="262"/>
      <c r="DKS26" s="262"/>
      <c r="DKT26" s="262"/>
      <c r="DKU26" s="262"/>
      <c r="DKV26" s="262"/>
      <c r="DKW26" s="262"/>
      <c r="DKX26" s="262"/>
      <c r="DKY26" s="262"/>
      <c r="DKZ26" s="262"/>
      <c r="DLA26" s="262"/>
      <c r="DLB26" s="262"/>
      <c r="DLC26" s="262"/>
      <c r="DLD26" s="262"/>
      <c r="DLE26" s="262"/>
      <c r="DLF26" s="262"/>
      <c r="DLG26" s="262"/>
      <c r="DLH26" s="262"/>
      <c r="DLI26" s="262"/>
      <c r="DLJ26" s="262"/>
      <c r="DLK26" s="262"/>
      <c r="DLL26" s="262"/>
      <c r="DLM26" s="262"/>
      <c r="DLN26" s="262"/>
      <c r="DLO26" s="262"/>
      <c r="DLP26" s="262"/>
      <c r="DLQ26" s="262"/>
      <c r="DLR26" s="262"/>
      <c r="DLS26" s="262"/>
      <c r="DLT26" s="262"/>
      <c r="DLU26" s="262"/>
      <c r="DLV26" s="262"/>
      <c r="DLW26" s="262"/>
      <c r="DLX26" s="262"/>
      <c r="DLY26" s="262"/>
      <c r="DLZ26" s="262"/>
      <c r="DMA26" s="262"/>
      <c r="DMB26" s="262"/>
      <c r="DMC26" s="262"/>
      <c r="DMD26" s="262"/>
      <c r="DME26" s="262"/>
      <c r="DMF26" s="262"/>
      <c r="DMG26" s="262"/>
      <c r="DMH26" s="262"/>
      <c r="DMI26" s="262"/>
      <c r="DMJ26" s="262"/>
      <c r="DMK26" s="262"/>
      <c r="DML26" s="262"/>
      <c r="DMM26" s="262"/>
      <c r="DMN26" s="262"/>
      <c r="DMO26" s="262"/>
      <c r="DMP26" s="262"/>
      <c r="DMQ26" s="262"/>
      <c r="DMR26" s="262"/>
      <c r="DMS26" s="262"/>
      <c r="DMT26" s="262"/>
      <c r="DMU26" s="262"/>
      <c r="DMV26" s="262"/>
      <c r="DMW26" s="262"/>
      <c r="DMX26" s="262"/>
      <c r="DMY26" s="262"/>
      <c r="DMZ26" s="262"/>
      <c r="DNA26" s="262"/>
      <c r="DNB26" s="262"/>
      <c r="DNC26" s="262"/>
      <c r="DND26" s="262"/>
      <c r="DNE26" s="262"/>
      <c r="DNF26" s="262"/>
      <c r="DNG26" s="262"/>
      <c r="DNH26" s="262"/>
      <c r="DNI26" s="262"/>
      <c r="DNJ26" s="262"/>
      <c r="DNK26" s="262"/>
      <c r="DNL26" s="262"/>
      <c r="DNM26" s="262"/>
      <c r="DNN26" s="262"/>
      <c r="DNO26" s="262"/>
      <c r="DNP26" s="262"/>
      <c r="DNQ26" s="262"/>
      <c r="DNR26" s="262"/>
      <c r="DNS26" s="262"/>
      <c r="DNT26" s="262"/>
      <c r="DNU26" s="262"/>
      <c r="DNV26" s="262"/>
      <c r="DNW26" s="262"/>
      <c r="DNX26" s="262"/>
      <c r="DNY26" s="262"/>
      <c r="DNZ26" s="262"/>
      <c r="DOA26" s="262"/>
      <c r="DOB26" s="262"/>
      <c r="DOC26" s="262"/>
      <c r="DOD26" s="262"/>
      <c r="DOE26" s="262"/>
      <c r="DOF26" s="262"/>
      <c r="DOG26" s="262"/>
      <c r="DOH26" s="262"/>
      <c r="DOI26" s="262"/>
      <c r="DOJ26" s="262"/>
      <c r="DOK26" s="262"/>
      <c r="DOL26" s="262"/>
      <c r="DOM26" s="262"/>
      <c r="DON26" s="262"/>
      <c r="DOO26" s="262"/>
      <c r="DOP26" s="262"/>
      <c r="DOQ26" s="262"/>
      <c r="DOR26" s="262"/>
      <c r="DOS26" s="262"/>
      <c r="DOT26" s="262"/>
      <c r="DOU26" s="262"/>
      <c r="DOV26" s="262"/>
      <c r="DOW26" s="262"/>
      <c r="DOX26" s="262"/>
      <c r="DOY26" s="262"/>
      <c r="DOZ26" s="262"/>
      <c r="DPA26" s="262"/>
      <c r="DPB26" s="262"/>
      <c r="DPC26" s="262"/>
      <c r="DPD26" s="262"/>
      <c r="DPE26" s="262"/>
      <c r="DPF26" s="262"/>
      <c r="DPG26" s="262"/>
      <c r="DPH26" s="262"/>
      <c r="DPI26" s="262"/>
      <c r="DPJ26" s="262"/>
      <c r="DPK26" s="262"/>
      <c r="DPL26" s="262"/>
      <c r="DPM26" s="262"/>
      <c r="DPN26" s="262"/>
      <c r="DPO26" s="262"/>
      <c r="DPP26" s="262"/>
      <c r="DPQ26" s="262"/>
      <c r="DPR26" s="262"/>
      <c r="DPS26" s="262"/>
      <c r="DPT26" s="262"/>
      <c r="DPU26" s="262"/>
      <c r="DPV26" s="262"/>
      <c r="DPW26" s="262"/>
      <c r="DPX26" s="262"/>
      <c r="DPY26" s="262"/>
      <c r="DPZ26" s="262"/>
      <c r="DQA26" s="262"/>
      <c r="DQB26" s="262"/>
      <c r="DQC26" s="262"/>
      <c r="DQD26" s="262"/>
      <c r="DQE26" s="262"/>
      <c r="DQF26" s="262"/>
      <c r="DQG26" s="262"/>
      <c r="DQH26" s="262"/>
      <c r="DQI26" s="262"/>
      <c r="DQJ26" s="262"/>
      <c r="DQK26" s="262"/>
      <c r="DQL26" s="262"/>
      <c r="DQM26" s="262"/>
      <c r="DQN26" s="262"/>
      <c r="DQO26" s="262"/>
      <c r="DQP26" s="262"/>
      <c r="DQQ26" s="262"/>
      <c r="DQR26" s="262"/>
      <c r="DQS26" s="262"/>
      <c r="DQT26" s="262"/>
      <c r="DQU26" s="262"/>
      <c r="DQV26" s="262"/>
      <c r="DQW26" s="262"/>
      <c r="DQX26" s="262"/>
      <c r="DQY26" s="262"/>
      <c r="DQZ26" s="262"/>
      <c r="DRA26" s="262"/>
      <c r="DRB26" s="262"/>
      <c r="DRC26" s="262"/>
      <c r="DRD26" s="262"/>
      <c r="DRE26" s="262"/>
      <c r="DRF26" s="262"/>
      <c r="DRG26" s="262"/>
      <c r="DRH26" s="262"/>
      <c r="DRI26" s="262"/>
      <c r="DRJ26" s="262"/>
      <c r="DRK26" s="262"/>
      <c r="DRL26" s="262"/>
      <c r="DRM26" s="262"/>
      <c r="DRN26" s="262"/>
      <c r="DRO26" s="262"/>
      <c r="DRP26" s="262"/>
      <c r="DRQ26" s="262"/>
      <c r="DRR26" s="262"/>
      <c r="DRS26" s="262"/>
      <c r="DRT26" s="262"/>
      <c r="DRU26" s="262"/>
      <c r="DRV26" s="262"/>
      <c r="DRW26" s="262"/>
      <c r="DRX26" s="262"/>
      <c r="DRY26" s="262"/>
      <c r="DRZ26" s="262"/>
      <c r="DSA26" s="262"/>
      <c r="DSB26" s="262"/>
      <c r="DSC26" s="262"/>
      <c r="DSD26" s="262"/>
      <c r="DSE26" s="262"/>
      <c r="DSF26" s="262"/>
      <c r="DSG26" s="262"/>
      <c r="DSH26" s="262"/>
      <c r="DSI26" s="262"/>
      <c r="DSJ26" s="262"/>
      <c r="DSK26" s="262"/>
      <c r="DSL26" s="262"/>
      <c r="DSM26" s="262"/>
      <c r="DSN26" s="262"/>
      <c r="DSO26" s="262"/>
      <c r="DSP26" s="262"/>
      <c r="DSQ26" s="262"/>
      <c r="DSR26" s="262"/>
      <c r="DSS26" s="262"/>
      <c r="DST26" s="262"/>
      <c r="DSU26" s="262"/>
      <c r="DSV26" s="262"/>
      <c r="DSW26" s="262"/>
      <c r="DSX26" s="262"/>
      <c r="DSY26" s="262"/>
      <c r="DSZ26" s="262"/>
      <c r="DTA26" s="262"/>
      <c r="DTB26" s="262"/>
      <c r="DTC26" s="262"/>
      <c r="DTD26" s="262"/>
      <c r="DTE26" s="262"/>
      <c r="DTF26" s="262"/>
      <c r="DTG26" s="262"/>
      <c r="DTH26" s="262"/>
      <c r="DTI26" s="262"/>
      <c r="DTJ26" s="262"/>
      <c r="DTK26" s="262"/>
      <c r="DTL26" s="262"/>
      <c r="DTM26" s="262"/>
      <c r="DTN26" s="262"/>
      <c r="DTO26" s="262"/>
      <c r="DTP26" s="262"/>
      <c r="DTQ26" s="262"/>
      <c r="DTR26" s="262"/>
      <c r="DTS26" s="262"/>
      <c r="DTT26" s="262"/>
      <c r="DTU26" s="262"/>
      <c r="DTV26" s="262"/>
      <c r="DTW26" s="262"/>
      <c r="DTX26" s="262"/>
      <c r="DTY26" s="262"/>
      <c r="DTZ26" s="262"/>
      <c r="DUA26" s="262"/>
      <c r="DUB26" s="262"/>
      <c r="DUC26" s="262"/>
      <c r="DUD26" s="262"/>
      <c r="DUE26" s="262"/>
      <c r="DUF26" s="262"/>
      <c r="DUG26" s="262"/>
      <c r="DUH26" s="262"/>
      <c r="DUI26" s="262"/>
      <c r="DUJ26" s="262"/>
      <c r="DUK26" s="262"/>
      <c r="DUL26" s="262"/>
      <c r="DUM26" s="262"/>
      <c r="DUN26" s="262"/>
      <c r="DUO26" s="262"/>
      <c r="DUP26" s="262"/>
      <c r="DUQ26" s="262"/>
      <c r="DUR26" s="262"/>
      <c r="DUS26" s="262"/>
      <c r="DUT26" s="262"/>
      <c r="DUU26" s="262"/>
      <c r="DUV26" s="262"/>
      <c r="DUW26" s="262"/>
      <c r="DUX26" s="262"/>
      <c r="DUY26" s="262"/>
      <c r="DUZ26" s="262"/>
      <c r="DVA26" s="262"/>
      <c r="DVB26" s="262"/>
      <c r="DVC26" s="262"/>
      <c r="DVD26" s="262"/>
      <c r="DVE26" s="262"/>
      <c r="DVF26" s="262"/>
      <c r="DVG26" s="262"/>
      <c r="DVH26" s="262"/>
      <c r="DVI26" s="262"/>
      <c r="DVJ26" s="262"/>
      <c r="DVK26" s="262"/>
      <c r="DVL26" s="262"/>
      <c r="DVM26" s="262"/>
      <c r="DVN26" s="262"/>
      <c r="DVO26" s="262"/>
      <c r="DVP26" s="262"/>
      <c r="DVQ26" s="262"/>
      <c r="DVR26" s="262"/>
      <c r="DVS26" s="262"/>
      <c r="DVT26" s="262"/>
      <c r="DVU26" s="262"/>
      <c r="DVV26" s="262"/>
      <c r="DVW26" s="262"/>
      <c r="DVX26" s="262"/>
      <c r="DVY26" s="262"/>
      <c r="DVZ26" s="262"/>
      <c r="DWA26" s="262"/>
      <c r="DWB26" s="262"/>
      <c r="DWC26" s="262"/>
      <c r="DWD26" s="262"/>
      <c r="DWE26" s="262"/>
      <c r="DWF26" s="262"/>
      <c r="DWG26" s="262"/>
      <c r="DWH26" s="262"/>
      <c r="DWI26" s="262"/>
      <c r="DWJ26" s="262"/>
      <c r="DWK26" s="262"/>
      <c r="DWL26" s="262"/>
      <c r="DWM26" s="262"/>
      <c r="DWN26" s="262"/>
      <c r="DWO26" s="262"/>
      <c r="DWP26" s="262"/>
      <c r="DWQ26" s="262"/>
      <c r="DWR26" s="262"/>
      <c r="DWS26" s="262"/>
      <c r="DWT26" s="262"/>
      <c r="DWU26" s="262"/>
      <c r="DWV26" s="262"/>
      <c r="DWW26" s="262"/>
      <c r="DWX26" s="262"/>
      <c r="DWY26" s="262"/>
      <c r="DWZ26" s="262"/>
      <c r="DXA26" s="262"/>
      <c r="DXB26" s="262"/>
      <c r="DXC26" s="262"/>
      <c r="DXD26" s="262"/>
      <c r="DXE26" s="262"/>
      <c r="DXF26" s="262"/>
      <c r="DXG26" s="262"/>
      <c r="DXH26" s="262"/>
      <c r="DXI26" s="262"/>
      <c r="DXJ26" s="262"/>
      <c r="DXK26" s="262"/>
      <c r="DXL26" s="262"/>
      <c r="DXM26" s="262"/>
      <c r="DXN26" s="262"/>
      <c r="DXO26" s="262"/>
      <c r="DXP26" s="262"/>
      <c r="DXQ26" s="262"/>
      <c r="DXR26" s="262"/>
      <c r="DXS26" s="262"/>
      <c r="DXT26" s="262"/>
      <c r="DXU26" s="262"/>
      <c r="DXV26" s="262"/>
      <c r="DXW26" s="262"/>
      <c r="DXX26" s="262"/>
      <c r="DXY26" s="262"/>
      <c r="DXZ26" s="262"/>
      <c r="DYA26" s="262"/>
      <c r="DYB26" s="262"/>
      <c r="DYC26" s="262"/>
      <c r="DYD26" s="262"/>
      <c r="DYE26" s="262"/>
      <c r="DYF26" s="262"/>
      <c r="DYG26" s="262"/>
      <c r="DYH26" s="262"/>
      <c r="DYI26" s="262"/>
      <c r="DYJ26" s="262"/>
      <c r="DYK26" s="262"/>
      <c r="DYL26" s="262"/>
      <c r="DYM26" s="262"/>
      <c r="DYN26" s="262"/>
      <c r="DYO26" s="262"/>
      <c r="DYP26" s="262"/>
      <c r="DYQ26" s="262"/>
      <c r="DYR26" s="262"/>
      <c r="DYS26" s="262"/>
      <c r="DYT26" s="262"/>
      <c r="DYU26" s="262"/>
      <c r="DYV26" s="262"/>
      <c r="DYW26" s="262"/>
      <c r="DYX26" s="262"/>
      <c r="DYY26" s="262"/>
      <c r="DYZ26" s="262"/>
      <c r="DZA26" s="262"/>
      <c r="DZB26" s="262"/>
      <c r="DZC26" s="262"/>
      <c r="DZD26" s="262"/>
      <c r="DZE26" s="262"/>
      <c r="DZF26" s="262"/>
      <c r="DZG26" s="262"/>
      <c r="DZH26" s="262"/>
      <c r="DZI26" s="262"/>
      <c r="DZJ26" s="262"/>
      <c r="DZK26" s="262"/>
      <c r="DZL26" s="262"/>
      <c r="DZM26" s="262"/>
      <c r="DZN26" s="262"/>
      <c r="DZO26" s="262"/>
      <c r="DZP26" s="262"/>
      <c r="DZQ26" s="262"/>
      <c r="DZR26" s="262"/>
      <c r="DZS26" s="262"/>
      <c r="DZT26" s="262"/>
      <c r="DZU26" s="262"/>
      <c r="DZV26" s="262"/>
      <c r="DZW26" s="262"/>
      <c r="DZX26" s="262"/>
      <c r="DZY26" s="262"/>
      <c r="DZZ26" s="262"/>
      <c r="EAA26" s="262"/>
      <c r="EAB26" s="262"/>
      <c r="EAC26" s="262"/>
      <c r="EAD26" s="262"/>
      <c r="EAE26" s="262"/>
      <c r="EAF26" s="262"/>
      <c r="EAG26" s="262"/>
      <c r="EAH26" s="262"/>
      <c r="EAI26" s="262"/>
      <c r="EAJ26" s="262"/>
      <c r="EAK26" s="262"/>
      <c r="EAL26" s="262"/>
      <c r="EAM26" s="262"/>
      <c r="EAN26" s="262"/>
      <c r="EAO26" s="262"/>
      <c r="EAP26" s="262"/>
      <c r="EAQ26" s="262"/>
      <c r="EAR26" s="262"/>
      <c r="EAS26" s="262"/>
      <c r="EAT26" s="262"/>
      <c r="EAU26" s="262"/>
      <c r="EAV26" s="262"/>
      <c r="EAW26" s="262"/>
      <c r="EAX26" s="262"/>
      <c r="EAY26" s="262"/>
      <c r="EAZ26" s="262"/>
      <c r="EBA26" s="262"/>
      <c r="EBB26" s="262"/>
      <c r="EBC26" s="262"/>
      <c r="EBD26" s="262"/>
      <c r="EBE26" s="262"/>
      <c r="EBF26" s="262"/>
      <c r="EBG26" s="262"/>
      <c r="EBH26" s="262"/>
      <c r="EBI26" s="262"/>
      <c r="EBJ26" s="262"/>
      <c r="EBK26" s="262"/>
      <c r="EBL26" s="262"/>
      <c r="EBM26" s="262"/>
      <c r="EBN26" s="262"/>
      <c r="EBO26" s="262"/>
      <c r="EBP26" s="262"/>
      <c r="EBQ26" s="262"/>
      <c r="EBR26" s="262"/>
      <c r="EBS26" s="262"/>
      <c r="EBT26" s="262"/>
      <c r="EBU26" s="262"/>
      <c r="EBV26" s="262"/>
      <c r="EBW26" s="262"/>
      <c r="EBX26" s="262"/>
      <c r="EBY26" s="262"/>
      <c r="EBZ26" s="262"/>
      <c r="ECA26" s="262"/>
      <c r="ECB26" s="262"/>
      <c r="ECC26" s="262"/>
      <c r="ECD26" s="262"/>
      <c r="ECE26" s="262"/>
      <c r="ECF26" s="262"/>
      <c r="ECG26" s="262"/>
      <c r="ECH26" s="262"/>
      <c r="ECI26" s="262"/>
      <c r="ECJ26" s="262"/>
      <c r="ECK26" s="262"/>
      <c r="ECL26" s="262"/>
      <c r="ECM26" s="262"/>
      <c r="ECN26" s="262"/>
      <c r="ECO26" s="262"/>
      <c r="ECP26" s="262"/>
      <c r="ECQ26" s="262"/>
      <c r="ECR26" s="262"/>
      <c r="ECS26" s="262"/>
      <c r="ECT26" s="262"/>
      <c r="ECU26" s="262"/>
      <c r="ECV26" s="262"/>
      <c r="ECW26" s="262"/>
      <c r="ECX26" s="262"/>
      <c r="ECY26" s="262"/>
      <c r="ECZ26" s="262"/>
      <c r="EDA26" s="262"/>
      <c r="EDB26" s="262"/>
      <c r="EDC26" s="262"/>
      <c r="EDD26" s="262"/>
      <c r="EDE26" s="262"/>
      <c r="EDF26" s="262"/>
      <c r="EDG26" s="262"/>
      <c r="EDH26" s="262"/>
      <c r="EDI26" s="262"/>
      <c r="EDJ26" s="262"/>
      <c r="EDK26" s="262"/>
      <c r="EDL26" s="262"/>
      <c r="EDM26" s="262"/>
      <c r="EDN26" s="262"/>
      <c r="EDO26" s="262"/>
      <c r="EDP26" s="262"/>
      <c r="EDQ26" s="262"/>
      <c r="EDR26" s="262"/>
      <c r="EDS26" s="262"/>
      <c r="EDT26" s="262"/>
      <c r="EDU26" s="262"/>
      <c r="EDV26" s="262"/>
      <c r="EDW26" s="262"/>
      <c r="EDX26" s="262"/>
      <c r="EDY26" s="262"/>
      <c r="EDZ26" s="262"/>
      <c r="EEA26" s="262"/>
      <c r="EEB26" s="262"/>
      <c r="EEC26" s="262"/>
      <c r="EED26" s="262"/>
      <c r="EEE26" s="262"/>
      <c r="EEF26" s="262"/>
      <c r="EEG26" s="262"/>
      <c r="EEH26" s="262"/>
      <c r="EEI26" s="262"/>
      <c r="EEJ26" s="262"/>
      <c r="EEK26" s="262"/>
      <c r="EEL26" s="262"/>
      <c r="EEM26" s="262"/>
      <c r="EEN26" s="262"/>
      <c r="EEO26" s="262"/>
      <c r="EEP26" s="262"/>
      <c r="EEQ26" s="262"/>
      <c r="EER26" s="262"/>
      <c r="EES26" s="262"/>
      <c r="EET26" s="262"/>
      <c r="EEU26" s="262"/>
      <c r="EEV26" s="262"/>
      <c r="EEW26" s="262"/>
      <c r="EEX26" s="262"/>
      <c r="EEY26" s="262"/>
      <c r="EEZ26" s="262"/>
      <c r="EFA26" s="262"/>
      <c r="EFB26" s="262"/>
      <c r="EFC26" s="262"/>
      <c r="EFD26" s="262"/>
      <c r="EFE26" s="262"/>
      <c r="EFF26" s="262"/>
      <c r="EFG26" s="262"/>
      <c r="EFH26" s="262"/>
      <c r="EFI26" s="262"/>
      <c r="EFJ26" s="262"/>
      <c r="EFK26" s="262"/>
      <c r="EFL26" s="262"/>
      <c r="EFM26" s="262"/>
      <c r="EFN26" s="262"/>
      <c r="EFO26" s="262"/>
      <c r="EFP26" s="262"/>
      <c r="EFQ26" s="262"/>
      <c r="EFR26" s="262"/>
      <c r="EFS26" s="262"/>
      <c r="EFT26" s="262"/>
      <c r="EFU26" s="262"/>
      <c r="EFV26" s="262"/>
      <c r="EFW26" s="262"/>
      <c r="EFX26" s="262"/>
      <c r="EFY26" s="262"/>
      <c r="EFZ26" s="262"/>
      <c r="EGA26" s="262"/>
      <c r="EGB26" s="262"/>
      <c r="EGC26" s="262"/>
      <c r="EGD26" s="262"/>
      <c r="EGE26" s="262"/>
      <c r="EGF26" s="262"/>
      <c r="EGG26" s="262"/>
      <c r="EGH26" s="262"/>
      <c r="EGI26" s="262"/>
      <c r="EGJ26" s="262"/>
      <c r="EGK26" s="262"/>
      <c r="EGL26" s="262"/>
      <c r="EGM26" s="262"/>
      <c r="EGN26" s="262"/>
      <c r="EGO26" s="262"/>
      <c r="EGP26" s="262"/>
      <c r="EGQ26" s="262"/>
      <c r="EGR26" s="262"/>
      <c r="EGS26" s="262"/>
      <c r="EGT26" s="262"/>
      <c r="EGU26" s="262"/>
      <c r="EGV26" s="262"/>
      <c r="EGW26" s="262"/>
      <c r="EGX26" s="262"/>
      <c r="EGY26" s="262"/>
      <c r="EGZ26" s="262"/>
      <c r="EHA26" s="262"/>
      <c r="EHB26" s="262"/>
      <c r="EHC26" s="262"/>
      <c r="EHD26" s="262"/>
      <c r="EHE26" s="262"/>
      <c r="EHF26" s="262"/>
      <c r="EHG26" s="262"/>
      <c r="EHH26" s="262"/>
      <c r="EHI26" s="262"/>
      <c r="EHJ26" s="262"/>
      <c r="EHK26" s="262"/>
      <c r="EHL26" s="262"/>
      <c r="EHM26" s="262"/>
      <c r="EHN26" s="262"/>
      <c r="EHO26" s="262"/>
      <c r="EHP26" s="262"/>
      <c r="EHQ26" s="262"/>
      <c r="EHR26" s="262"/>
      <c r="EHS26" s="262"/>
      <c r="EHT26" s="262"/>
      <c r="EHU26" s="262"/>
      <c r="EHV26" s="262"/>
      <c r="EHW26" s="262"/>
      <c r="EHX26" s="262"/>
      <c r="EHY26" s="262"/>
      <c r="EHZ26" s="262"/>
      <c r="EIA26" s="262"/>
      <c r="EIB26" s="262"/>
      <c r="EIC26" s="262"/>
      <c r="EID26" s="262"/>
      <c r="EIE26" s="262"/>
      <c r="EIF26" s="262"/>
      <c r="EIG26" s="262"/>
      <c r="EIH26" s="262"/>
      <c r="EII26" s="262"/>
      <c r="EIJ26" s="262"/>
      <c r="EIK26" s="262"/>
      <c r="EIL26" s="262"/>
      <c r="EIM26" s="262"/>
      <c r="EIN26" s="262"/>
      <c r="EIO26" s="262"/>
      <c r="EIP26" s="262"/>
      <c r="EIQ26" s="262"/>
      <c r="EIR26" s="262"/>
      <c r="EIS26" s="262"/>
      <c r="EIT26" s="262"/>
      <c r="EIU26" s="262"/>
      <c r="EIV26" s="262"/>
      <c r="EIW26" s="262"/>
      <c r="EIX26" s="262"/>
      <c r="EIY26" s="262"/>
      <c r="EIZ26" s="262"/>
      <c r="EJA26" s="262"/>
      <c r="EJB26" s="262"/>
      <c r="EJC26" s="262"/>
      <c r="EJD26" s="262"/>
      <c r="EJE26" s="262"/>
      <c r="EJF26" s="262"/>
      <c r="EJG26" s="262"/>
      <c r="EJH26" s="262"/>
      <c r="EJI26" s="262"/>
      <c r="EJJ26" s="262"/>
      <c r="EJK26" s="262"/>
      <c r="EJL26" s="262"/>
      <c r="EJM26" s="262"/>
      <c r="EJN26" s="262"/>
      <c r="EJO26" s="262"/>
      <c r="EJP26" s="262"/>
      <c r="EJQ26" s="262"/>
      <c r="EJR26" s="262"/>
      <c r="EJS26" s="262"/>
      <c r="EJT26" s="262"/>
      <c r="EJU26" s="262"/>
      <c r="EJV26" s="262"/>
      <c r="EJW26" s="262"/>
      <c r="EJX26" s="262"/>
      <c r="EJY26" s="262"/>
      <c r="EJZ26" s="262"/>
      <c r="EKA26" s="262"/>
      <c r="EKB26" s="262"/>
      <c r="EKC26" s="262"/>
      <c r="EKD26" s="262"/>
      <c r="EKE26" s="262"/>
      <c r="EKF26" s="262"/>
      <c r="EKG26" s="262"/>
      <c r="EKH26" s="262"/>
      <c r="EKI26" s="262"/>
      <c r="EKJ26" s="262"/>
      <c r="EKK26" s="262"/>
      <c r="EKL26" s="262"/>
      <c r="EKM26" s="262"/>
      <c r="EKN26" s="262"/>
      <c r="EKO26" s="262"/>
      <c r="EKP26" s="262"/>
      <c r="EKQ26" s="262"/>
      <c r="EKR26" s="262"/>
      <c r="EKS26" s="262"/>
      <c r="EKT26" s="262"/>
      <c r="EKU26" s="262"/>
      <c r="EKV26" s="262"/>
      <c r="EKW26" s="262"/>
      <c r="EKX26" s="262"/>
      <c r="EKY26" s="262"/>
      <c r="EKZ26" s="262"/>
      <c r="ELA26" s="262"/>
      <c r="ELB26" s="262"/>
      <c r="ELC26" s="262"/>
      <c r="ELD26" s="262"/>
      <c r="ELE26" s="262"/>
      <c r="ELF26" s="262"/>
      <c r="ELG26" s="262"/>
      <c r="ELH26" s="262"/>
      <c r="ELI26" s="262"/>
      <c r="ELJ26" s="262"/>
      <c r="ELK26" s="262"/>
      <c r="ELL26" s="262"/>
      <c r="ELM26" s="262"/>
      <c r="ELN26" s="262"/>
      <c r="ELO26" s="262"/>
      <c r="ELP26" s="262"/>
      <c r="ELQ26" s="262"/>
      <c r="ELR26" s="262"/>
      <c r="ELS26" s="262"/>
      <c r="ELT26" s="262"/>
      <c r="ELU26" s="262"/>
      <c r="ELV26" s="262"/>
      <c r="ELW26" s="262"/>
      <c r="ELX26" s="262"/>
      <c r="ELY26" s="262"/>
      <c r="ELZ26" s="262"/>
      <c r="EMA26" s="262"/>
      <c r="EMB26" s="262"/>
      <c r="EMC26" s="262"/>
      <c r="EMD26" s="262"/>
      <c r="EME26" s="262"/>
      <c r="EMF26" s="262"/>
      <c r="EMG26" s="262"/>
      <c r="EMH26" s="262"/>
      <c r="EMI26" s="262"/>
      <c r="EMJ26" s="262"/>
      <c r="EMK26" s="262"/>
      <c r="EML26" s="262"/>
      <c r="EMM26" s="262"/>
      <c r="EMN26" s="262"/>
      <c r="EMO26" s="262"/>
      <c r="EMP26" s="262"/>
      <c r="EMQ26" s="262"/>
      <c r="EMR26" s="262"/>
      <c r="EMS26" s="262"/>
      <c r="EMT26" s="262"/>
      <c r="EMU26" s="262"/>
      <c r="EMV26" s="262"/>
      <c r="EMW26" s="262"/>
      <c r="EMX26" s="262"/>
      <c r="EMY26" s="262"/>
      <c r="EMZ26" s="262"/>
      <c r="ENA26" s="262"/>
      <c r="ENB26" s="262"/>
      <c r="ENC26" s="262"/>
      <c r="END26" s="262"/>
      <c r="ENE26" s="262"/>
      <c r="ENF26" s="262"/>
      <c r="ENG26" s="262"/>
      <c r="ENH26" s="262"/>
      <c r="ENI26" s="262"/>
      <c r="ENJ26" s="262"/>
      <c r="ENK26" s="262"/>
      <c r="ENL26" s="262"/>
      <c r="ENM26" s="262"/>
      <c r="ENN26" s="262"/>
      <c r="ENO26" s="262"/>
      <c r="ENP26" s="262"/>
      <c r="ENQ26" s="262"/>
      <c r="ENR26" s="262"/>
      <c r="ENS26" s="262"/>
      <c r="ENT26" s="262"/>
      <c r="ENU26" s="262"/>
      <c r="ENV26" s="262"/>
      <c r="ENW26" s="262"/>
      <c r="ENX26" s="262"/>
      <c r="ENY26" s="262"/>
      <c r="ENZ26" s="262"/>
      <c r="EOA26" s="262"/>
      <c r="EOB26" s="262"/>
      <c r="EOC26" s="262"/>
      <c r="EOD26" s="262"/>
      <c r="EOE26" s="262"/>
      <c r="EOF26" s="262"/>
      <c r="EOG26" s="262"/>
      <c r="EOH26" s="262"/>
      <c r="EOI26" s="262"/>
      <c r="EOJ26" s="262"/>
      <c r="EOK26" s="262"/>
      <c r="EOL26" s="262"/>
      <c r="EOM26" s="262"/>
      <c r="EON26" s="262"/>
      <c r="EOO26" s="262"/>
      <c r="EOP26" s="262"/>
      <c r="EOQ26" s="262"/>
      <c r="EOR26" s="262"/>
      <c r="EOS26" s="262"/>
      <c r="EOT26" s="262"/>
      <c r="EOU26" s="262"/>
      <c r="EOV26" s="262"/>
      <c r="EOW26" s="262"/>
      <c r="EOX26" s="262"/>
      <c r="EOY26" s="262"/>
      <c r="EOZ26" s="262"/>
      <c r="EPA26" s="262"/>
      <c r="EPB26" s="262"/>
      <c r="EPC26" s="262"/>
      <c r="EPD26" s="262"/>
      <c r="EPE26" s="262"/>
      <c r="EPF26" s="262"/>
      <c r="EPG26" s="262"/>
      <c r="EPH26" s="262"/>
      <c r="EPI26" s="262"/>
      <c r="EPJ26" s="262"/>
      <c r="EPK26" s="262"/>
      <c r="EPL26" s="262"/>
      <c r="EPM26" s="262"/>
      <c r="EPN26" s="262"/>
      <c r="EPO26" s="262"/>
      <c r="EPP26" s="262"/>
      <c r="EPQ26" s="262"/>
      <c r="EPR26" s="262"/>
      <c r="EPS26" s="262"/>
      <c r="EPT26" s="262"/>
      <c r="EPU26" s="262"/>
      <c r="EPV26" s="262"/>
      <c r="EPW26" s="262"/>
      <c r="EPX26" s="262"/>
      <c r="EPY26" s="262"/>
      <c r="EPZ26" s="262"/>
      <c r="EQA26" s="262"/>
      <c r="EQB26" s="262"/>
      <c r="EQC26" s="262"/>
      <c r="EQD26" s="262"/>
      <c r="EQE26" s="262"/>
      <c r="EQF26" s="262"/>
      <c r="EQG26" s="262"/>
      <c r="EQH26" s="262"/>
      <c r="EQI26" s="262"/>
      <c r="EQJ26" s="262"/>
      <c r="EQK26" s="262"/>
      <c r="EQL26" s="262"/>
      <c r="EQM26" s="262"/>
      <c r="EQN26" s="262"/>
      <c r="EQO26" s="262"/>
      <c r="EQP26" s="262"/>
      <c r="EQQ26" s="262"/>
      <c r="EQR26" s="262"/>
      <c r="EQS26" s="262"/>
      <c r="EQT26" s="262"/>
      <c r="EQU26" s="262"/>
      <c r="EQV26" s="262"/>
      <c r="EQW26" s="262"/>
      <c r="EQX26" s="262"/>
      <c r="EQY26" s="262"/>
      <c r="EQZ26" s="262"/>
      <c r="ERA26" s="262"/>
      <c r="ERB26" s="262"/>
      <c r="ERC26" s="262"/>
      <c r="ERD26" s="262"/>
      <c r="ERE26" s="262"/>
      <c r="ERF26" s="262"/>
      <c r="ERG26" s="262"/>
      <c r="ERH26" s="262"/>
      <c r="ERI26" s="262"/>
      <c r="ERJ26" s="262"/>
      <c r="ERK26" s="262"/>
      <c r="ERL26" s="262"/>
      <c r="ERM26" s="262"/>
      <c r="ERN26" s="262"/>
      <c r="ERO26" s="262"/>
      <c r="ERP26" s="262"/>
      <c r="ERQ26" s="262"/>
      <c r="ERR26" s="262"/>
      <c r="ERS26" s="262"/>
      <c r="ERT26" s="262"/>
      <c r="ERU26" s="262"/>
      <c r="ERV26" s="262"/>
      <c r="ERW26" s="262"/>
      <c r="ERX26" s="262"/>
      <c r="ERY26" s="262"/>
      <c r="ERZ26" s="262"/>
      <c r="ESA26" s="262"/>
      <c r="ESB26" s="262"/>
      <c r="ESC26" s="262"/>
      <c r="ESD26" s="262"/>
      <c r="ESE26" s="262"/>
      <c r="ESF26" s="262"/>
      <c r="ESG26" s="262"/>
      <c r="ESH26" s="262"/>
      <c r="ESI26" s="262"/>
      <c r="ESJ26" s="262"/>
      <c r="ESK26" s="262"/>
      <c r="ESL26" s="262"/>
      <c r="ESM26" s="262"/>
      <c r="ESN26" s="262"/>
      <c r="ESO26" s="262"/>
      <c r="ESP26" s="262"/>
      <c r="ESQ26" s="262"/>
      <c r="ESR26" s="262"/>
      <c r="ESS26" s="262"/>
      <c r="EST26" s="262"/>
      <c r="ESU26" s="262"/>
      <c r="ESV26" s="262"/>
      <c r="ESW26" s="262"/>
      <c r="ESX26" s="262"/>
      <c r="ESY26" s="262"/>
      <c r="ESZ26" s="262"/>
      <c r="ETA26" s="262"/>
      <c r="ETB26" s="262"/>
      <c r="ETC26" s="262"/>
      <c r="ETD26" s="262"/>
      <c r="ETE26" s="262"/>
      <c r="ETF26" s="262"/>
      <c r="ETG26" s="262"/>
      <c r="ETH26" s="262"/>
      <c r="ETI26" s="262"/>
      <c r="ETJ26" s="262"/>
      <c r="ETK26" s="262"/>
      <c r="ETL26" s="262"/>
      <c r="ETM26" s="262"/>
      <c r="ETN26" s="262"/>
      <c r="ETO26" s="262"/>
      <c r="ETP26" s="262"/>
      <c r="ETQ26" s="262"/>
      <c r="ETR26" s="262"/>
      <c r="ETS26" s="262"/>
      <c r="ETT26" s="262"/>
      <c r="ETU26" s="262"/>
      <c r="ETV26" s="262"/>
      <c r="ETW26" s="262"/>
      <c r="ETX26" s="262"/>
      <c r="ETY26" s="262"/>
      <c r="ETZ26" s="262"/>
      <c r="EUA26" s="262"/>
      <c r="EUB26" s="262"/>
      <c r="EUC26" s="262"/>
      <c r="EUD26" s="262"/>
      <c r="EUE26" s="262"/>
      <c r="EUF26" s="262"/>
      <c r="EUG26" s="262"/>
      <c r="EUH26" s="262"/>
      <c r="EUI26" s="262"/>
      <c r="EUJ26" s="262"/>
      <c r="EUK26" s="262"/>
      <c r="EUL26" s="262"/>
      <c r="EUM26" s="262"/>
      <c r="EUN26" s="262"/>
      <c r="EUO26" s="262"/>
      <c r="EUP26" s="262"/>
      <c r="EUQ26" s="262"/>
      <c r="EUR26" s="262"/>
      <c r="EUS26" s="262"/>
      <c r="EUT26" s="262"/>
      <c r="EUU26" s="262"/>
      <c r="EUV26" s="262"/>
      <c r="EUW26" s="262"/>
      <c r="EUX26" s="262"/>
      <c r="EUY26" s="262"/>
      <c r="EUZ26" s="262"/>
      <c r="EVA26" s="262"/>
      <c r="EVB26" s="262"/>
      <c r="EVC26" s="262"/>
      <c r="EVD26" s="262"/>
      <c r="EVE26" s="262"/>
      <c r="EVF26" s="262"/>
      <c r="EVG26" s="262"/>
      <c r="EVH26" s="262"/>
      <c r="EVI26" s="262"/>
      <c r="EVJ26" s="262"/>
      <c r="EVK26" s="262"/>
      <c r="EVL26" s="262"/>
      <c r="EVM26" s="262"/>
      <c r="EVN26" s="262"/>
      <c r="EVO26" s="262"/>
      <c r="EVP26" s="262"/>
      <c r="EVQ26" s="262"/>
      <c r="EVR26" s="262"/>
      <c r="EVS26" s="262"/>
      <c r="EVT26" s="262"/>
      <c r="EVU26" s="262"/>
      <c r="EVV26" s="262"/>
      <c r="EVW26" s="262"/>
      <c r="EVX26" s="262"/>
      <c r="EVY26" s="262"/>
      <c r="EVZ26" s="262"/>
      <c r="EWA26" s="262"/>
      <c r="EWB26" s="262"/>
      <c r="EWC26" s="262"/>
      <c r="EWD26" s="262"/>
      <c r="EWE26" s="262"/>
      <c r="EWF26" s="262"/>
      <c r="EWG26" s="262"/>
      <c r="EWH26" s="262"/>
      <c r="EWI26" s="262"/>
      <c r="EWJ26" s="262"/>
      <c r="EWK26" s="262"/>
      <c r="EWL26" s="262"/>
      <c r="EWM26" s="262"/>
      <c r="EWN26" s="262"/>
      <c r="EWO26" s="262"/>
      <c r="EWP26" s="262"/>
      <c r="EWQ26" s="262"/>
      <c r="EWR26" s="262"/>
      <c r="EWS26" s="262"/>
      <c r="EWT26" s="262"/>
      <c r="EWU26" s="262"/>
      <c r="EWV26" s="262"/>
      <c r="EWW26" s="262"/>
      <c r="EWX26" s="262"/>
      <c r="EWY26" s="262"/>
      <c r="EWZ26" s="262"/>
      <c r="EXA26" s="262"/>
      <c r="EXB26" s="262"/>
      <c r="EXC26" s="262"/>
      <c r="EXD26" s="262"/>
      <c r="EXE26" s="262"/>
      <c r="EXF26" s="262"/>
      <c r="EXG26" s="262"/>
      <c r="EXH26" s="262"/>
      <c r="EXI26" s="262"/>
      <c r="EXJ26" s="262"/>
      <c r="EXK26" s="262"/>
      <c r="EXL26" s="262"/>
      <c r="EXM26" s="262"/>
      <c r="EXN26" s="262"/>
      <c r="EXO26" s="262"/>
      <c r="EXP26" s="262"/>
      <c r="EXQ26" s="262"/>
      <c r="EXR26" s="262"/>
      <c r="EXS26" s="262"/>
      <c r="EXT26" s="262"/>
      <c r="EXU26" s="262"/>
      <c r="EXV26" s="262"/>
      <c r="EXW26" s="262"/>
      <c r="EXX26" s="262"/>
      <c r="EXY26" s="262"/>
      <c r="EXZ26" s="262"/>
      <c r="EYA26" s="262"/>
      <c r="EYB26" s="262"/>
      <c r="EYC26" s="262"/>
      <c r="EYD26" s="262"/>
      <c r="EYE26" s="262"/>
      <c r="EYF26" s="262"/>
      <c r="EYG26" s="262"/>
      <c r="EYH26" s="262"/>
      <c r="EYI26" s="262"/>
      <c r="EYJ26" s="262"/>
      <c r="EYK26" s="262"/>
      <c r="EYL26" s="262"/>
      <c r="EYM26" s="262"/>
      <c r="EYN26" s="262"/>
      <c r="EYO26" s="262"/>
      <c r="EYP26" s="262"/>
      <c r="EYQ26" s="262"/>
      <c r="EYR26" s="262"/>
      <c r="EYS26" s="262"/>
      <c r="EYT26" s="262"/>
      <c r="EYU26" s="262"/>
      <c r="EYV26" s="262"/>
      <c r="EYW26" s="262"/>
      <c r="EYX26" s="262"/>
      <c r="EYY26" s="262"/>
      <c r="EYZ26" s="262"/>
      <c r="EZA26" s="262"/>
      <c r="EZB26" s="262"/>
      <c r="EZC26" s="262"/>
      <c r="EZD26" s="262"/>
      <c r="EZE26" s="262"/>
      <c r="EZF26" s="262"/>
      <c r="EZG26" s="262"/>
      <c r="EZH26" s="262"/>
      <c r="EZI26" s="262"/>
      <c r="EZJ26" s="262"/>
      <c r="EZK26" s="262"/>
      <c r="EZL26" s="262"/>
      <c r="EZM26" s="262"/>
      <c r="EZN26" s="262"/>
      <c r="EZO26" s="262"/>
      <c r="EZP26" s="262"/>
      <c r="EZQ26" s="262"/>
      <c r="EZR26" s="262"/>
      <c r="EZS26" s="262"/>
      <c r="EZT26" s="262"/>
      <c r="EZU26" s="262"/>
      <c r="EZV26" s="262"/>
      <c r="EZW26" s="262"/>
      <c r="EZX26" s="262"/>
      <c r="EZY26" s="262"/>
      <c r="EZZ26" s="262"/>
      <c r="FAA26" s="262"/>
      <c r="FAB26" s="262"/>
      <c r="FAC26" s="262"/>
      <c r="FAD26" s="262"/>
      <c r="FAE26" s="262"/>
      <c r="FAF26" s="262"/>
      <c r="FAG26" s="262"/>
      <c r="FAH26" s="262"/>
      <c r="FAI26" s="262"/>
      <c r="FAJ26" s="262"/>
      <c r="FAK26" s="262"/>
      <c r="FAL26" s="262"/>
      <c r="FAM26" s="262"/>
      <c r="FAN26" s="262"/>
      <c r="FAO26" s="262"/>
      <c r="FAP26" s="262"/>
      <c r="FAQ26" s="262"/>
      <c r="FAR26" s="262"/>
      <c r="FAS26" s="262"/>
      <c r="FAT26" s="262"/>
      <c r="FAU26" s="262"/>
      <c r="FAV26" s="262"/>
      <c r="FAW26" s="262"/>
      <c r="FAX26" s="262"/>
      <c r="FAY26" s="262"/>
      <c r="FAZ26" s="262"/>
      <c r="FBA26" s="262"/>
      <c r="FBB26" s="262"/>
      <c r="FBC26" s="262"/>
      <c r="FBD26" s="262"/>
      <c r="FBE26" s="262"/>
      <c r="FBF26" s="262"/>
      <c r="FBG26" s="262"/>
      <c r="FBH26" s="262"/>
      <c r="FBI26" s="262"/>
      <c r="FBJ26" s="262"/>
      <c r="FBK26" s="262"/>
      <c r="FBL26" s="262"/>
      <c r="FBM26" s="262"/>
      <c r="FBN26" s="262"/>
      <c r="FBO26" s="262"/>
      <c r="FBP26" s="262"/>
      <c r="FBQ26" s="262"/>
      <c r="FBR26" s="262"/>
      <c r="FBS26" s="262"/>
      <c r="FBT26" s="262"/>
      <c r="FBU26" s="262"/>
      <c r="FBV26" s="262"/>
      <c r="FBW26" s="262"/>
      <c r="FBX26" s="262"/>
      <c r="FBY26" s="262"/>
      <c r="FBZ26" s="262"/>
      <c r="FCA26" s="262"/>
      <c r="FCB26" s="262"/>
      <c r="FCC26" s="262"/>
      <c r="FCD26" s="262"/>
      <c r="FCE26" s="262"/>
      <c r="FCF26" s="262"/>
      <c r="FCG26" s="262"/>
      <c r="FCH26" s="262"/>
      <c r="FCI26" s="262"/>
      <c r="FCJ26" s="262"/>
      <c r="FCK26" s="262"/>
      <c r="FCL26" s="262"/>
      <c r="FCM26" s="262"/>
      <c r="FCN26" s="262"/>
      <c r="FCO26" s="262"/>
      <c r="FCP26" s="262"/>
      <c r="FCQ26" s="262"/>
      <c r="FCR26" s="262"/>
      <c r="FCS26" s="262"/>
      <c r="FCT26" s="262"/>
      <c r="FCU26" s="262"/>
      <c r="FCV26" s="262"/>
      <c r="FCW26" s="262"/>
      <c r="FCX26" s="262"/>
      <c r="FCY26" s="262"/>
      <c r="FCZ26" s="262"/>
      <c r="FDA26" s="262"/>
      <c r="FDB26" s="262"/>
      <c r="FDC26" s="262"/>
      <c r="FDD26" s="262"/>
      <c r="FDE26" s="262"/>
      <c r="FDF26" s="262"/>
      <c r="FDG26" s="262"/>
      <c r="FDH26" s="262"/>
      <c r="FDI26" s="262"/>
      <c r="FDJ26" s="262"/>
      <c r="FDK26" s="262"/>
      <c r="FDL26" s="262"/>
      <c r="FDM26" s="262"/>
      <c r="FDN26" s="262"/>
      <c r="FDO26" s="262"/>
      <c r="FDP26" s="262"/>
      <c r="FDQ26" s="262"/>
      <c r="FDR26" s="262"/>
      <c r="FDS26" s="262"/>
      <c r="FDT26" s="262"/>
      <c r="FDU26" s="262"/>
      <c r="FDV26" s="262"/>
      <c r="FDW26" s="262"/>
      <c r="FDX26" s="262"/>
      <c r="FDY26" s="262"/>
      <c r="FDZ26" s="262"/>
      <c r="FEA26" s="262"/>
      <c r="FEB26" s="262"/>
      <c r="FEC26" s="262"/>
      <c r="FED26" s="262"/>
      <c r="FEE26" s="262"/>
      <c r="FEF26" s="262"/>
      <c r="FEG26" s="262"/>
      <c r="FEH26" s="262"/>
      <c r="FEI26" s="262"/>
      <c r="FEJ26" s="262"/>
      <c r="FEK26" s="262"/>
      <c r="FEL26" s="262"/>
      <c r="FEM26" s="262"/>
      <c r="FEN26" s="262"/>
      <c r="FEO26" s="262"/>
      <c r="FEP26" s="262"/>
      <c r="FEQ26" s="262"/>
      <c r="FER26" s="262"/>
      <c r="FES26" s="262"/>
      <c r="FET26" s="262"/>
      <c r="FEU26" s="262"/>
      <c r="FEV26" s="262"/>
      <c r="FEW26" s="262"/>
      <c r="FEX26" s="262"/>
      <c r="FEY26" s="262"/>
      <c r="FEZ26" s="262"/>
      <c r="FFA26" s="262"/>
      <c r="FFB26" s="262"/>
      <c r="FFC26" s="262"/>
      <c r="FFD26" s="262"/>
      <c r="FFE26" s="262"/>
      <c r="FFF26" s="262"/>
      <c r="FFG26" s="262"/>
      <c r="FFH26" s="262"/>
      <c r="FFI26" s="262"/>
      <c r="FFJ26" s="262"/>
      <c r="FFK26" s="262"/>
      <c r="FFL26" s="262"/>
      <c r="FFM26" s="262"/>
      <c r="FFN26" s="262"/>
      <c r="FFO26" s="262"/>
      <c r="FFP26" s="262"/>
      <c r="FFQ26" s="262"/>
      <c r="FFR26" s="262"/>
      <c r="FFS26" s="262"/>
      <c r="FFT26" s="262"/>
      <c r="FFU26" s="262"/>
      <c r="FFV26" s="262"/>
      <c r="FFW26" s="262"/>
      <c r="FFX26" s="262"/>
      <c r="FFY26" s="262"/>
      <c r="FFZ26" s="262"/>
      <c r="FGA26" s="262"/>
      <c r="FGB26" s="262"/>
      <c r="FGC26" s="262"/>
      <c r="FGD26" s="262"/>
      <c r="FGE26" s="262"/>
      <c r="FGF26" s="262"/>
      <c r="FGG26" s="262"/>
      <c r="FGH26" s="262"/>
      <c r="FGI26" s="262"/>
      <c r="FGJ26" s="262"/>
      <c r="FGK26" s="262"/>
      <c r="FGL26" s="262"/>
      <c r="FGM26" s="262"/>
      <c r="FGN26" s="262"/>
      <c r="FGO26" s="262"/>
      <c r="FGP26" s="262"/>
      <c r="FGQ26" s="262"/>
      <c r="FGR26" s="262"/>
      <c r="FGS26" s="262"/>
      <c r="FGT26" s="262"/>
      <c r="FGU26" s="262"/>
      <c r="FGV26" s="262"/>
      <c r="FGW26" s="262"/>
      <c r="FGX26" s="262"/>
      <c r="FGY26" s="262"/>
      <c r="FGZ26" s="262"/>
      <c r="FHA26" s="262"/>
      <c r="FHB26" s="262"/>
      <c r="FHC26" s="262"/>
      <c r="FHD26" s="262"/>
      <c r="FHE26" s="262"/>
      <c r="FHF26" s="262"/>
      <c r="FHG26" s="262"/>
      <c r="FHH26" s="262"/>
      <c r="FHI26" s="262"/>
      <c r="FHJ26" s="262"/>
      <c r="FHK26" s="262"/>
      <c r="FHL26" s="262"/>
      <c r="FHM26" s="262"/>
      <c r="FHN26" s="262"/>
      <c r="FHO26" s="262"/>
      <c r="FHP26" s="262"/>
      <c r="FHQ26" s="262"/>
      <c r="FHR26" s="262"/>
      <c r="FHS26" s="262"/>
      <c r="FHT26" s="262"/>
      <c r="FHU26" s="262"/>
      <c r="FHV26" s="262"/>
      <c r="FHW26" s="262"/>
      <c r="FHX26" s="262"/>
      <c r="FHY26" s="262"/>
      <c r="FHZ26" s="262"/>
      <c r="FIA26" s="262"/>
      <c r="FIB26" s="262"/>
      <c r="FIC26" s="262"/>
      <c r="FID26" s="262"/>
      <c r="FIE26" s="262"/>
      <c r="FIF26" s="262"/>
      <c r="FIG26" s="262"/>
      <c r="FIH26" s="262"/>
      <c r="FII26" s="262"/>
      <c r="FIJ26" s="262"/>
      <c r="FIK26" s="262"/>
      <c r="FIL26" s="262"/>
      <c r="FIM26" s="262"/>
      <c r="FIN26" s="262"/>
      <c r="FIO26" s="262"/>
      <c r="FIP26" s="262"/>
      <c r="FIQ26" s="262"/>
      <c r="FIR26" s="262"/>
      <c r="FIS26" s="262"/>
      <c r="FIT26" s="262"/>
      <c r="FIU26" s="262"/>
      <c r="FIV26" s="262"/>
      <c r="FIW26" s="262"/>
      <c r="FIX26" s="262"/>
      <c r="FIY26" s="262"/>
      <c r="FIZ26" s="262"/>
      <c r="FJA26" s="262"/>
      <c r="FJB26" s="262"/>
      <c r="FJC26" s="262"/>
      <c r="FJD26" s="262"/>
      <c r="FJE26" s="262"/>
      <c r="FJF26" s="262"/>
      <c r="FJG26" s="262"/>
      <c r="FJH26" s="262"/>
      <c r="FJI26" s="262"/>
      <c r="FJJ26" s="262"/>
      <c r="FJK26" s="262"/>
      <c r="FJL26" s="262"/>
      <c r="FJM26" s="262"/>
      <c r="FJN26" s="262"/>
      <c r="FJO26" s="262"/>
      <c r="FJP26" s="262"/>
      <c r="FJQ26" s="262"/>
      <c r="FJR26" s="262"/>
      <c r="FJS26" s="262"/>
      <c r="FJT26" s="262"/>
      <c r="FJU26" s="262"/>
      <c r="FJV26" s="262"/>
      <c r="FJW26" s="262"/>
      <c r="FJX26" s="262"/>
      <c r="FJY26" s="262"/>
      <c r="FJZ26" s="262"/>
      <c r="FKA26" s="262"/>
      <c r="FKB26" s="262"/>
      <c r="FKC26" s="262"/>
      <c r="FKD26" s="262"/>
      <c r="FKE26" s="262"/>
      <c r="FKF26" s="262"/>
      <c r="FKG26" s="262"/>
      <c r="FKH26" s="262"/>
      <c r="FKI26" s="262"/>
      <c r="FKJ26" s="262"/>
      <c r="FKK26" s="262"/>
      <c r="FKL26" s="262"/>
      <c r="FKM26" s="262"/>
      <c r="FKN26" s="262"/>
      <c r="FKO26" s="262"/>
      <c r="FKP26" s="262"/>
      <c r="FKQ26" s="262"/>
      <c r="FKR26" s="262"/>
      <c r="FKS26" s="262"/>
      <c r="FKT26" s="262"/>
      <c r="FKU26" s="262"/>
      <c r="FKV26" s="262"/>
      <c r="FKW26" s="262"/>
      <c r="FKX26" s="262"/>
      <c r="FKY26" s="262"/>
      <c r="FKZ26" s="262"/>
      <c r="FLA26" s="262"/>
      <c r="FLB26" s="262"/>
      <c r="FLC26" s="262"/>
      <c r="FLD26" s="262"/>
      <c r="FLE26" s="262"/>
      <c r="FLF26" s="262"/>
      <c r="FLG26" s="262"/>
      <c r="FLH26" s="262"/>
      <c r="FLI26" s="262"/>
      <c r="FLJ26" s="262"/>
      <c r="FLK26" s="262"/>
      <c r="FLL26" s="262"/>
      <c r="FLM26" s="262"/>
      <c r="FLN26" s="262"/>
      <c r="FLO26" s="262"/>
      <c r="FLP26" s="262"/>
      <c r="FLQ26" s="262"/>
      <c r="FLR26" s="262"/>
      <c r="FLS26" s="262"/>
      <c r="FLT26" s="262"/>
      <c r="FLU26" s="262"/>
      <c r="FLV26" s="262"/>
      <c r="FLW26" s="262"/>
      <c r="FLX26" s="262"/>
      <c r="FLY26" s="262"/>
      <c r="FLZ26" s="262"/>
      <c r="FMA26" s="262"/>
      <c r="FMB26" s="262"/>
      <c r="FMC26" s="262"/>
      <c r="FMD26" s="262"/>
      <c r="FME26" s="262"/>
      <c r="FMF26" s="262"/>
      <c r="FMG26" s="262"/>
      <c r="FMH26" s="262"/>
      <c r="FMI26" s="262"/>
      <c r="FMJ26" s="262"/>
      <c r="FMK26" s="262"/>
      <c r="FML26" s="262"/>
      <c r="FMM26" s="262"/>
      <c r="FMN26" s="262"/>
      <c r="FMO26" s="262"/>
      <c r="FMP26" s="262"/>
      <c r="FMQ26" s="262"/>
      <c r="FMR26" s="262"/>
      <c r="FMS26" s="262"/>
      <c r="FMT26" s="262"/>
      <c r="FMU26" s="262"/>
      <c r="FMV26" s="262"/>
      <c r="FMW26" s="262"/>
      <c r="FMX26" s="262"/>
      <c r="FMY26" s="262"/>
      <c r="FMZ26" s="262"/>
      <c r="FNA26" s="262"/>
      <c r="FNB26" s="262"/>
      <c r="FNC26" s="262"/>
      <c r="FND26" s="262"/>
      <c r="FNE26" s="262"/>
      <c r="FNF26" s="262"/>
      <c r="FNG26" s="262"/>
      <c r="FNH26" s="262"/>
      <c r="FNI26" s="262"/>
      <c r="FNJ26" s="262"/>
      <c r="FNK26" s="262"/>
      <c r="FNL26" s="262"/>
      <c r="FNM26" s="262"/>
      <c r="FNN26" s="262"/>
      <c r="FNO26" s="262"/>
      <c r="FNP26" s="262"/>
      <c r="FNQ26" s="262"/>
      <c r="FNR26" s="262"/>
      <c r="FNS26" s="262"/>
      <c r="FNT26" s="262"/>
      <c r="FNU26" s="262"/>
      <c r="FNV26" s="262"/>
      <c r="FNW26" s="262"/>
      <c r="FNX26" s="262"/>
      <c r="FNY26" s="262"/>
      <c r="FNZ26" s="262"/>
      <c r="FOA26" s="262"/>
      <c r="FOB26" s="262"/>
      <c r="FOC26" s="262"/>
      <c r="FOD26" s="262"/>
      <c r="FOE26" s="262"/>
      <c r="FOF26" s="262"/>
      <c r="FOG26" s="262"/>
      <c r="FOH26" s="262"/>
      <c r="FOI26" s="262"/>
      <c r="FOJ26" s="262"/>
      <c r="FOK26" s="262"/>
      <c r="FOL26" s="262"/>
      <c r="FOM26" s="262"/>
      <c r="FON26" s="262"/>
      <c r="FOO26" s="262"/>
      <c r="FOP26" s="262"/>
      <c r="FOQ26" s="262"/>
      <c r="FOR26" s="262"/>
      <c r="FOS26" s="262"/>
      <c r="FOT26" s="262"/>
      <c r="FOU26" s="262"/>
      <c r="FOV26" s="262"/>
      <c r="FOW26" s="262"/>
      <c r="FOX26" s="262"/>
      <c r="FOY26" s="262"/>
      <c r="FOZ26" s="262"/>
      <c r="FPA26" s="262"/>
      <c r="FPB26" s="262"/>
      <c r="FPC26" s="262"/>
      <c r="FPD26" s="262"/>
      <c r="FPE26" s="262"/>
      <c r="FPF26" s="262"/>
      <c r="FPG26" s="262"/>
      <c r="FPH26" s="262"/>
      <c r="FPI26" s="262"/>
      <c r="FPJ26" s="262"/>
      <c r="FPK26" s="262"/>
      <c r="FPL26" s="262"/>
      <c r="FPM26" s="262"/>
      <c r="FPN26" s="262"/>
      <c r="FPO26" s="262"/>
      <c r="FPP26" s="262"/>
      <c r="FPQ26" s="262"/>
      <c r="FPR26" s="262"/>
      <c r="FPS26" s="262"/>
      <c r="FPT26" s="262"/>
      <c r="FPU26" s="262"/>
      <c r="FPV26" s="262"/>
      <c r="FPW26" s="262"/>
      <c r="FPX26" s="262"/>
      <c r="FPY26" s="262"/>
      <c r="FPZ26" s="262"/>
      <c r="FQA26" s="262"/>
      <c r="FQB26" s="262"/>
      <c r="FQC26" s="262"/>
      <c r="FQD26" s="262"/>
      <c r="FQE26" s="262"/>
      <c r="FQF26" s="262"/>
      <c r="FQG26" s="262"/>
      <c r="FQH26" s="262"/>
      <c r="FQI26" s="262"/>
      <c r="FQJ26" s="262"/>
      <c r="FQK26" s="262"/>
      <c r="FQL26" s="262"/>
      <c r="FQM26" s="262"/>
      <c r="FQN26" s="262"/>
      <c r="FQO26" s="262"/>
      <c r="FQP26" s="262"/>
      <c r="FQQ26" s="262"/>
      <c r="FQR26" s="262"/>
      <c r="FQS26" s="262"/>
      <c r="FQT26" s="262"/>
      <c r="FQU26" s="262"/>
      <c r="FQV26" s="262"/>
      <c r="FQW26" s="262"/>
      <c r="FQX26" s="262"/>
      <c r="FQY26" s="262"/>
      <c r="FQZ26" s="262"/>
      <c r="FRA26" s="262"/>
      <c r="FRB26" s="262"/>
      <c r="FRC26" s="262"/>
      <c r="FRD26" s="262"/>
      <c r="FRE26" s="262"/>
      <c r="FRF26" s="262"/>
      <c r="FRG26" s="262"/>
      <c r="FRH26" s="262"/>
      <c r="FRI26" s="262"/>
      <c r="FRJ26" s="262"/>
      <c r="FRK26" s="262"/>
      <c r="FRL26" s="262"/>
      <c r="FRM26" s="262"/>
      <c r="FRN26" s="262"/>
      <c r="FRO26" s="262"/>
      <c r="FRP26" s="262"/>
      <c r="FRQ26" s="262"/>
      <c r="FRR26" s="262"/>
      <c r="FRS26" s="262"/>
      <c r="FRT26" s="262"/>
      <c r="FRU26" s="262"/>
      <c r="FRV26" s="262"/>
      <c r="FRW26" s="262"/>
      <c r="FRX26" s="262"/>
      <c r="FRY26" s="262"/>
      <c r="FRZ26" s="262"/>
      <c r="FSA26" s="262"/>
      <c r="FSB26" s="262"/>
      <c r="FSC26" s="262"/>
      <c r="FSD26" s="262"/>
      <c r="FSE26" s="262"/>
      <c r="FSF26" s="262"/>
      <c r="FSG26" s="262"/>
      <c r="FSH26" s="262"/>
      <c r="FSI26" s="262"/>
      <c r="FSJ26" s="262"/>
      <c r="FSK26" s="262"/>
      <c r="FSL26" s="262"/>
      <c r="FSM26" s="262"/>
      <c r="FSN26" s="262"/>
      <c r="FSO26" s="262"/>
      <c r="FSP26" s="262"/>
      <c r="FSQ26" s="262"/>
      <c r="FSR26" s="262"/>
      <c r="FSS26" s="262"/>
      <c r="FST26" s="262"/>
      <c r="FSU26" s="262"/>
      <c r="FSV26" s="262"/>
      <c r="FSW26" s="262"/>
      <c r="FSX26" s="262"/>
      <c r="FSY26" s="262"/>
      <c r="FSZ26" s="262"/>
      <c r="FTA26" s="262"/>
      <c r="FTB26" s="262"/>
      <c r="FTC26" s="262"/>
      <c r="FTD26" s="262"/>
      <c r="FTE26" s="262"/>
      <c r="FTF26" s="262"/>
      <c r="FTG26" s="262"/>
      <c r="FTH26" s="262"/>
      <c r="FTI26" s="262"/>
      <c r="FTJ26" s="262"/>
      <c r="FTK26" s="262"/>
      <c r="FTL26" s="262"/>
      <c r="FTM26" s="262"/>
      <c r="FTN26" s="262"/>
      <c r="FTO26" s="262"/>
      <c r="FTP26" s="262"/>
      <c r="FTQ26" s="262"/>
      <c r="FTR26" s="262"/>
      <c r="FTS26" s="262"/>
      <c r="FTT26" s="262"/>
      <c r="FTU26" s="262"/>
      <c r="FTV26" s="262"/>
      <c r="FTW26" s="262"/>
      <c r="FTX26" s="262"/>
      <c r="FTY26" s="262"/>
      <c r="FTZ26" s="262"/>
      <c r="FUA26" s="262"/>
      <c r="FUB26" s="262"/>
      <c r="FUC26" s="262"/>
      <c r="FUD26" s="262"/>
      <c r="FUE26" s="262"/>
      <c r="FUF26" s="262"/>
      <c r="FUG26" s="262"/>
      <c r="FUH26" s="262"/>
      <c r="FUI26" s="262"/>
      <c r="FUJ26" s="262"/>
      <c r="FUK26" s="262"/>
      <c r="FUL26" s="262"/>
      <c r="FUM26" s="262"/>
      <c r="FUN26" s="262"/>
      <c r="FUO26" s="262"/>
      <c r="FUP26" s="262"/>
      <c r="FUQ26" s="262"/>
      <c r="FUR26" s="262"/>
      <c r="FUS26" s="262"/>
      <c r="FUT26" s="262"/>
      <c r="FUU26" s="262"/>
      <c r="FUV26" s="262"/>
      <c r="FUW26" s="262"/>
      <c r="FUX26" s="262"/>
      <c r="FUY26" s="262"/>
      <c r="FUZ26" s="262"/>
      <c r="FVA26" s="262"/>
      <c r="FVB26" s="262"/>
      <c r="FVC26" s="262"/>
      <c r="FVD26" s="262"/>
      <c r="FVE26" s="262"/>
      <c r="FVF26" s="262"/>
      <c r="FVG26" s="262"/>
      <c r="FVH26" s="262"/>
      <c r="FVI26" s="262"/>
      <c r="FVJ26" s="262"/>
      <c r="FVK26" s="262"/>
      <c r="FVL26" s="262"/>
      <c r="FVM26" s="262"/>
      <c r="FVN26" s="262"/>
      <c r="FVO26" s="262"/>
      <c r="FVP26" s="262"/>
      <c r="FVQ26" s="262"/>
      <c r="FVR26" s="262"/>
      <c r="FVS26" s="262"/>
      <c r="FVT26" s="262"/>
      <c r="FVU26" s="262"/>
      <c r="FVV26" s="262"/>
      <c r="FVW26" s="262"/>
      <c r="FVX26" s="262"/>
      <c r="FVY26" s="262"/>
      <c r="FVZ26" s="262"/>
      <c r="FWA26" s="262"/>
      <c r="FWB26" s="262"/>
      <c r="FWC26" s="262"/>
      <c r="FWD26" s="262"/>
      <c r="FWE26" s="262"/>
      <c r="FWF26" s="262"/>
      <c r="FWG26" s="262"/>
      <c r="FWH26" s="262"/>
      <c r="FWI26" s="262"/>
      <c r="FWJ26" s="262"/>
      <c r="FWK26" s="262"/>
      <c r="FWL26" s="262"/>
      <c r="FWM26" s="262"/>
      <c r="FWN26" s="262"/>
      <c r="FWO26" s="262"/>
      <c r="FWP26" s="262"/>
      <c r="FWQ26" s="262"/>
      <c r="FWR26" s="262"/>
      <c r="FWS26" s="262"/>
      <c r="FWT26" s="262"/>
      <c r="FWU26" s="262"/>
      <c r="FWV26" s="262"/>
      <c r="FWW26" s="262"/>
      <c r="FWX26" s="262"/>
      <c r="FWY26" s="262"/>
      <c r="FWZ26" s="262"/>
      <c r="FXA26" s="262"/>
      <c r="FXB26" s="262"/>
      <c r="FXC26" s="262"/>
      <c r="FXD26" s="262"/>
      <c r="FXE26" s="262"/>
      <c r="FXF26" s="262"/>
      <c r="FXG26" s="262"/>
      <c r="FXH26" s="262"/>
      <c r="FXI26" s="262"/>
      <c r="FXJ26" s="262"/>
      <c r="FXK26" s="262"/>
      <c r="FXL26" s="262"/>
      <c r="FXM26" s="262"/>
      <c r="FXN26" s="262"/>
      <c r="FXO26" s="262"/>
      <c r="FXP26" s="262"/>
      <c r="FXQ26" s="262"/>
      <c r="FXR26" s="262"/>
      <c r="FXS26" s="262"/>
      <c r="FXT26" s="262"/>
      <c r="FXU26" s="262"/>
      <c r="FXV26" s="262"/>
      <c r="FXW26" s="262"/>
      <c r="FXX26" s="262"/>
      <c r="FXY26" s="262"/>
      <c r="FXZ26" s="262"/>
      <c r="FYA26" s="262"/>
      <c r="FYB26" s="262"/>
      <c r="FYC26" s="262"/>
      <c r="FYD26" s="262"/>
      <c r="FYE26" s="262"/>
      <c r="FYF26" s="262"/>
      <c r="FYG26" s="262"/>
      <c r="FYH26" s="262"/>
      <c r="FYI26" s="262"/>
      <c r="FYJ26" s="262"/>
      <c r="FYK26" s="262"/>
      <c r="FYL26" s="262"/>
      <c r="FYM26" s="262"/>
      <c r="FYN26" s="262"/>
      <c r="FYO26" s="262"/>
      <c r="FYP26" s="262"/>
      <c r="FYQ26" s="262"/>
      <c r="FYR26" s="262"/>
      <c r="FYS26" s="262"/>
      <c r="FYT26" s="262"/>
      <c r="FYU26" s="262"/>
      <c r="FYV26" s="262"/>
      <c r="FYW26" s="262"/>
      <c r="FYX26" s="262"/>
      <c r="FYY26" s="262"/>
      <c r="FYZ26" s="262"/>
      <c r="FZA26" s="262"/>
      <c r="FZB26" s="262"/>
      <c r="FZC26" s="262"/>
      <c r="FZD26" s="262"/>
      <c r="FZE26" s="262"/>
      <c r="FZF26" s="262"/>
      <c r="FZG26" s="262"/>
      <c r="FZH26" s="262"/>
      <c r="FZI26" s="262"/>
      <c r="FZJ26" s="262"/>
      <c r="FZK26" s="262"/>
      <c r="FZL26" s="262"/>
      <c r="FZM26" s="262"/>
      <c r="FZN26" s="262"/>
      <c r="FZO26" s="262"/>
      <c r="FZP26" s="262"/>
      <c r="FZQ26" s="262"/>
      <c r="FZR26" s="262"/>
      <c r="FZS26" s="262"/>
      <c r="FZT26" s="262"/>
      <c r="FZU26" s="262"/>
      <c r="FZV26" s="262"/>
      <c r="FZW26" s="262"/>
      <c r="FZX26" s="262"/>
      <c r="FZY26" s="262"/>
      <c r="FZZ26" s="262"/>
      <c r="GAA26" s="262"/>
      <c r="GAB26" s="262"/>
      <c r="GAC26" s="262"/>
      <c r="GAD26" s="262"/>
      <c r="GAE26" s="262"/>
      <c r="GAF26" s="262"/>
      <c r="GAG26" s="262"/>
      <c r="GAH26" s="262"/>
      <c r="GAI26" s="262"/>
      <c r="GAJ26" s="262"/>
      <c r="GAK26" s="262"/>
      <c r="GAL26" s="262"/>
      <c r="GAM26" s="262"/>
      <c r="GAN26" s="262"/>
      <c r="GAO26" s="262"/>
      <c r="GAP26" s="262"/>
      <c r="GAQ26" s="262"/>
      <c r="GAR26" s="262"/>
      <c r="GAS26" s="262"/>
      <c r="GAT26" s="262"/>
      <c r="GAU26" s="262"/>
      <c r="GAV26" s="262"/>
      <c r="GAW26" s="262"/>
      <c r="GAX26" s="262"/>
      <c r="GAY26" s="262"/>
      <c r="GAZ26" s="262"/>
      <c r="GBA26" s="262"/>
      <c r="GBB26" s="262"/>
      <c r="GBC26" s="262"/>
      <c r="GBD26" s="262"/>
      <c r="GBE26" s="262"/>
      <c r="GBF26" s="262"/>
      <c r="GBG26" s="262"/>
      <c r="GBH26" s="262"/>
      <c r="GBI26" s="262"/>
      <c r="GBJ26" s="262"/>
      <c r="GBK26" s="262"/>
      <c r="GBL26" s="262"/>
      <c r="GBM26" s="262"/>
      <c r="GBN26" s="262"/>
      <c r="GBO26" s="262"/>
      <c r="GBP26" s="262"/>
      <c r="GBQ26" s="262"/>
      <c r="GBR26" s="262"/>
      <c r="GBS26" s="262"/>
      <c r="GBT26" s="262"/>
      <c r="GBU26" s="262"/>
      <c r="GBV26" s="262"/>
      <c r="GBW26" s="262"/>
      <c r="GBX26" s="262"/>
      <c r="GBY26" s="262"/>
      <c r="GBZ26" s="262"/>
      <c r="GCA26" s="262"/>
      <c r="GCB26" s="262"/>
      <c r="GCC26" s="262"/>
      <c r="GCD26" s="262"/>
      <c r="GCE26" s="262"/>
      <c r="GCF26" s="262"/>
      <c r="GCG26" s="262"/>
      <c r="GCH26" s="262"/>
      <c r="GCI26" s="262"/>
      <c r="GCJ26" s="262"/>
      <c r="GCK26" s="262"/>
      <c r="GCL26" s="262"/>
      <c r="GCM26" s="262"/>
      <c r="GCN26" s="262"/>
      <c r="GCO26" s="262"/>
      <c r="GCP26" s="262"/>
      <c r="GCQ26" s="262"/>
      <c r="GCR26" s="262"/>
      <c r="GCS26" s="262"/>
      <c r="GCT26" s="262"/>
      <c r="GCU26" s="262"/>
      <c r="GCV26" s="262"/>
      <c r="GCW26" s="262"/>
      <c r="GCX26" s="262"/>
      <c r="GCY26" s="262"/>
      <c r="GCZ26" s="262"/>
      <c r="GDA26" s="262"/>
      <c r="GDB26" s="262"/>
      <c r="GDC26" s="262"/>
      <c r="GDD26" s="262"/>
      <c r="GDE26" s="262"/>
      <c r="GDF26" s="262"/>
      <c r="GDG26" s="262"/>
      <c r="GDH26" s="262"/>
      <c r="GDI26" s="262"/>
      <c r="GDJ26" s="262"/>
      <c r="GDK26" s="262"/>
      <c r="GDL26" s="262"/>
      <c r="GDM26" s="262"/>
      <c r="GDN26" s="262"/>
      <c r="GDO26" s="262"/>
      <c r="GDP26" s="262"/>
      <c r="GDQ26" s="262"/>
      <c r="GDR26" s="262"/>
      <c r="GDS26" s="262"/>
      <c r="GDT26" s="262"/>
      <c r="GDU26" s="262"/>
      <c r="GDV26" s="262"/>
      <c r="GDW26" s="262"/>
      <c r="GDX26" s="262"/>
      <c r="GDY26" s="262"/>
      <c r="GDZ26" s="262"/>
      <c r="GEA26" s="262"/>
      <c r="GEB26" s="262"/>
      <c r="GEC26" s="262"/>
      <c r="GED26" s="262"/>
      <c r="GEE26" s="262"/>
      <c r="GEF26" s="262"/>
      <c r="GEG26" s="262"/>
      <c r="GEH26" s="262"/>
      <c r="GEI26" s="262"/>
      <c r="GEJ26" s="262"/>
      <c r="GEK26" s="262"/>
      <c r="GEL26" s="262"/>
      <c r="GEM26" s="262"/>
      <c r="GEN26" s="262"/>
      <c r="GEO26" s="262"/>
      <c r="GEP26" s="262"/>
      <c r="GEQ26" s="262"/>
      <c r="GER26" s="262"/>
      <c r="GES26" s="262"/>
      <c r="GET26" s="262"/>
      <c r="GEU26" s="262"/>
      <c r="GEV26" s="262"/>
      <c r="GEW26" s="262"/>
      <c r="GEX26" s="262"/>
      <c r="GEY26" s="262"/>
      <c r="GEZ26" s="262"/>
      <c r="GFA26" s="262"/>
      <c r="GFB26" s="262"/>
      <c r="GFC26" s="262"/>
      <c r="GFD26" s="262"/>
      <c r="GFE26" s="262"/>
      <c r="GFF26" s="262"/>
      <c r="GFG26" s="262"/>
      <c r="GFH26" s="262"/>
      <c r="GFI26" s="262"/>
      <c r="GFJ26" s="262"/>
      <c r="GFK26" s="262"/>
      <c r="GFL26" s="262"/>
      <c r="GFM26" s="262"/>
      <c r="GFN26" s="262"/>
      <c r="GFO26" s="262"/>
      <c r="GFP26" s="262"/>
      <c r="GFQ26" s="262"/>
      <c r="GFR26" s="262"/>
      <c r="GFS26" s="262"/>
      <c r="GFT26" s="262"/>
      <c r="GFU26" s="262"/>
      <c r="GFV26" s="262"/>
      <c r="GFW26" s="262"/>
      <c r="GFX26" s="262"/>
      <c r="GFY26" s="262"/>
      <c r="GFZ26" s="262"/>
      <c r="GGA26" s="262"/>
      <c r="GGB26" s="262"/>
      <c r="GGC26" s="262"/>
      <c r="GGD26" s="262"/>
      <c r="GGE26" s="262"/>
      <c r="GGF26" s="262"/>
      <c r="GGG26" s="262"/>
      <c r="GGH26" s="262"/>
      <c r="GGI26" s="262"/>
      <c r="GGJ26" s="262"/>
      <c r="GGK26" s="262"/>
      <c r="GGL26" s="262"/>
      <c r="GGM26" s="262"/>
      <c r="GGN26" s="262"/>
      <c r="GGO26" s="262"/>
      <c r="GGP26" s="262"/>
      <c r="GGQ26" s="262"/>
      <c r="GGR26" s="262"/>
      <c r="GGS26" s="262"/>
      <c r="GGT26" s="262"/>
      <c r="GGU26" s="262"/>
      <c r="GGV26" s="262"/>
      <c r="GGW26" s="262"/>
      <c r="GGX26" s="262"/>
      <c r="GGY26" s="262"/>
      <c r="GGZ26" s="262"/>
      <c r="GHA26" s="262"/>
      <c r="GHB26" s="262"/>
      <c r="GHC26" s="262"/>
      <c r="GHD26" s="262"/>
      <c r="GHE26" s="262"/>
      <c r="GHF26" s="262"/>
      <c r="GHG26" s="262"/>
      <c r="GHH26" s="262"/>
      <c r="GHI26" s="262"/>
      <c r="GHJ26" s="262"/>
      <c r="GHK26" s="262"/>
      <c r="GHL26" s="262"/>
      <c r="GHM26" s="262"/>
      <c r="GHN26" s="262"/>
      <c r="GHO26" s="262"/>
      <c r="GHP26" s="262"/>
      <c r="GHQ26" s="262"/>
      <c r="GHR26" s="262"/>
      <c r="GHS26" s="262"/>
      <c r="GHT26" s="262"/>
      <c r="GHU26" s="262"/>
      <c r="GHV26" s="262"/>
      <c r="GHW26" s="262"/>
      <c r="GHX26" s="262"/>
      <c r="GHY26" s="262"/>
      <c r="GHZ26" s="262"/>
      <c r="GIA26" s="262"/>
      <c r="GIB26" s="262"/>
      <c r="GIC26" s="262"/>
      <c r="GID26" s="262"/>
      <c r="GIE26" s="262"/>
      <c r="GIF26" s="262"/>
      <c r="GIG26" s="262"/>
      <c r="GIH26" s="262"/>
      <c r="GII26" s="262"/>
      <c r="GIJ26" s="262"/>
      <c r="GIK26" s="262"/>
      <c r="GIL26" s="262"/>
      <c r="GIM26" s="262"/>
      <c r="GIN26" s="262"/>
      <c r="GIO26" s="262"/>
      <c r="GIP26" s="262"/>
      <c r="GIQ26" s="262"/>
      <c r="GIR26" s="262"/>
      <c r="GIS26" s="262"/>
      <c r="GIT26" s="262"/>
      <c r="GIU26" s="262"/>
      <c r="GIV26" s="262"/>
      <c r="GIW26" s="262"/>
      <c r="GIX26" s="262"/>
      <c r="GIY26" s="262"/>
      <c r="GIZ26" s="262"/>
      <c r="GJA26" s="262"/>
      <c r="GJB26" s="262"/>
      <c r="GJC26" s="262"/>
      <c r="GJD26" s="262"/>
      <c r="GJE26" s="262"/>
      <c r="GJF26" s="262"/>
      <c r="GJG26" s="262"/>
      <c r="GJH26" s="262"/>
      <c r="GJI26" s="262"/>
      <c r="GJJ26" s="262"/>
      <c r="GJK26" s="262"/>
      <c r="GJL26" s="262"/>
      <c r="GJM26" s="262"/>
      <c r="GJN26" s="262"/>
      <c r="GJO26" s="262"/>
      <c r="GJP26" s="262"/>
      <c r="GJQ26" s="262"/>
      <c r="GJR26" s="262"/>
      <c r="GJS26" s="262"/>
      <c r="GJT26" s="262"/>
      <c r="GJU26" s="262"/>
      <c r="GJV26" s="262"/>
      <c r="GJW26" s="262"/>
      <c r="GJX26" s="262"/>
      <c r="GJY26" s="262"/>
      <c r="GJZ26" s="262"/>
      <c r="GKA26" s="262"/>
      <c r="GKB26" s="262"/>
      <c r="GKC26" s="262"/>
      <c r="GKD26" s="262"/>
      <c r="GKE26" s="262"/>
      <c r="GKF26" s="262"/>
      <c r="GKG26" s="262"/>
      <c r="GKH26" s="262"/>
      <c r="GKI26" s="262"/>
      <c r="GKJ26" s="262"/>
      <c r="GKK26" s="262"/>
      <c r="GKL26" s="262"/>
      <c r="GKM26" s="262"/>
      <c r="GKN26" s="262"/>
      <c r="GKO26" s="262"/>
      <c r="GKP26" s="262"/>
      <c r="GKQ26" s="262"/>
      <c r="GKR26" s="262"/>
      <c r="GKS26" s="262"/>
      <c r="GKT26" s="262"/>
      <c r="GKU26" s="262"/>
      <c r="GKV26" s="262"/>
      <c r="GKW26" s="262"/>
      <c r="GKX26" s="262"/>
      <c r="GKY26" s="262"/>
      <c r="GKZ26" s="262"/>
      <c r="GLA26" s="262"/>
      <c r="GLB26" s="262"/>
      <c r="GLC26" s="262"/>
      <c r="GLD26" s="262"/>
      <c r="GLE26" s="262"/>
      <c r="GLF26" s="262"/>
      <c r="GLG26" s="262"/>
      <c r="GLH26" s="262"/>
      <c r="GLI26" s="262"/>
      <c r="GLJ26" s="262"/>
      <c r="GLK26" s="262"/>
      <c r="GLL26" s="262"/>
      <c r="GLM26" s="262"/>
      <c r="GLN26" s="262"/>
      <c r="GLO26" s="262"/>
      <c r="GLP26" s="262"/>
      <c r="GLQ26" s="262"/>
      <c r="GLR26" s="262"/>
      <c r="GLS26" s="262"/>
      <c r="GLT26" s="262"/>
      <c r="GLU26" s="262"/>
      <c r="GLV26" s="262"/>
      <c r="GLW26" s="262"/>
      <c r="GLX26" s="262"/>
      <c r="GLY26" s="262"/>
      <c r="GLZ26" s="262"/>
      <c r="GMA26" s="262"/>
      <c r="GMB26" s="262"/>
      <c r="GMC26" s="262"/>
      <c r="GMD26" s="262"/>
      <c r="GME26" s="262"/>
      <c r="GMF26" s="262"/>
      <c r="GMG26" s="262"/>
      <c r="GMH26" s="262"/>
      <c r="GMI26" s="262"/>
      <c r="GMJ26" s="262"/>
      <c r="GMK26" s="262"/>
      <c r="GML26" s="262"/>
      <c r="GMM26" s="262"/>
      <c r="GMN26" s="262"/>
      <c r="GMO26" s="262"/>
      <c r="GMP26" s="262"/>
      <c r="GMQ26" s="262"/>
      <c r="GMR26" s="262"/>
      <c r="GMS26" s="262"/>
      <c r="GMT26" s="262"/>
      <c r="GMU26" s="262"/>
      <c r="GMV26" s="262"/>
      <c r="GMW26" s="262"/>
      <c r="GMX26" s="262"/>
      <c r="GMY26" s="262"/>
      <c r="GMZ26" s="262"/>
      <c r="GNA26" s="262"/>
      <c r="GNB26" s="262"/>
      <c r="GNC26" s="262"/>
      <c r="GND26" s="262"/>
      <c r="GNE26" s="262"/>
      <c r="GNF26" s="262"/>
      <c r="GNG26" s="262"/>
      <c r="GNH26" s="262"/>
      <c r="GNI26" s="262"/>
      <c r="GNJ26" s="262"/>
      <c r="GNK26" s="262"/>
      <c r="GNL26" s="262"/>
      <c r="GNM26" s="262"/>
      <c r="GNN26" s="262"/>
      <c r="GNO26" s="262"/>
      <c r="GNP26" s="262"/>
      <c r="GNQ26" s="262"/>
      <c r="GNR26" s="262"/>
      <c r="GNS26" s="262"/>
      <c r="GNT26" s="262"/>
      <c r="GNU26" s="262"/>
      <c r="GNV26" s="262"/>
      <c r="GNW26" s="262"/>
      <c r="GNX26" s="262"/>
      <c r="GNY26" s="262"/>
      <c r="GNZ26" s="262"/>
      <c r="GOA26" s="262"/>
      <c r="GOB26" s="262"/>
      <c r="GOC26" s="262"/>
      <c r="GOD26" s="262"/>
      <c r="GOE26" s="262"/>
      <c r="GOF26" s="262"/>
      <c r="GOG26" s="262"/>
      <c r="GOH26" s="262"/>
      <c r="GOI26" s="262"/>
      <c r="GOJ26" s="262"/>
      <c r="GOK26" s="262"/>
      <c r="GOL26" s="262"/>
      <c r="GOM26" s="262"/>
      <c r="GON26" s="262"/>
      <c r="GOO26" s="262"/>
      <c r="GOP26" s="262"/>
      <c r="GOQ26" s="262"/>
      <c r="GOR26" s="262"/>
      <c r="GOS26" s="262"/>
      <c r="GOT26" s="262"/>
      <c r="GOU26" s="262"/>
      <c r="GOV26" s="262"/>
      <c r="GOW26" s="262"/>
      <c r="GOX26" s="262"/>
      <c r="GOY26" s="262"/>
      <c r="GOZ26" s="262"/>
      <c r="GPA26" s="262"/>
      <c r="GPB26" s="262"/>
      <c r="GPC26" s="262"/>
      <c r="GPD26" s="262"/>
      <c r="GPE26" s="262"/>
      <c r="GPF26" s="262"/>
      <c r="GPG26" s="262"/>
      <c r="GPH26" s="262"/>
      <c r="GPI26" s="262"/>
      <c r="GPJ26" s="262"/>
      <c r="GPK26" s="262"/>
      <c r="GPL26" s="262"/>
      <c r="GPM26" s="262"/>
      <c r="GPN26" s="262"/>
      <c r="GPO26" s="262"/>
      <c r="GPP26" s="262"/>
      <c r="GPQ26" s="262"/>
      <c r="GPR26" s="262"/>
      <c r="GPS26" s="262"/>
      <c r="GPT26" s="262"/>
      <c r="GPU26" s="262"/>
      <c r="GPV26" s="262"/>
      <c r="GPW26" s="262"/>
      <c r="GPX26" s="262"/>
      <c r="GPY26" s="262"/>
      <c r="GPZ26" s="262"/>
      <c r="GQA26" s="262"/>
      <c r="GQB26" s="262"/>
      <c r="GQC26" s="262"/>
      <c r="GQD26" s="262"/>
      <c r="GQE26" s="262"/>
      <c r="GQF26" s="262"/>
      <c r="GQG26" s="262"/>
      <c r="GQH26" s="262"/>
      <c r="GQI26" s="262"/>
      <c r="GQJ26" s="262"/>
      <c r="GQK26" s="262"/>
      <c r="GQL26" s="262"/>
      <c r="GQM26" s="262"/>
      <c r="GQN26" s="262"/>
      <c r="GQO26" s="262"/>
      <c r="GQP26" s="262"/>
      <c r="GQQ26" s="262"/>
      <c r="GQR26" s="262"/>
      <c r="GQS26" s="262"/>
      <c r="GQT26" s="262"/>
      <c r="GQU26" s="262"/>
      <c r="GQV26" s="262"/>
      <c r="GQW26" s="262"/>
      <c r="GQX26" s="262"/>
      <c r="GQY26" s="262"/>
      <c r="GQZ26" s="262"/>
      <c r="GRA26" s="262"/>
      <c r="GRB26" s="262"/>
      <c r="GRC26" s="262"/>
      <c r="GRD26" s="262"/>
      <c r="GRE26" s="262"/>
      <c r="GRF26" s="262"/>
      <c r="GRG26" s="262"/>
      <c r="GRH26" s="262"/>
      <c r="GRI26" s="262"/>
      <c r="GRJ26" s="262"/>
      <c r="GRK26" s="262"/>
      <c r="GRL26" s="262"/>
      <c r="GRM26" s="262"/>
      <c r="GRN26" s="262"/>
      <c r="GRO26" s="262"/>
      <c r="GRP26" s="262"/>
      <c r="GRQ26" s="262"/>
      <c r="GRR26" s="262"/>
      <c r="GRS26" s="262"/>
      <c r="GRT26" s="262"/>
      <c r="GRU26" s="262"/>
      <c r="GRV26" s="262"/>
      <c r="GRW26" s="262"/>
      <c r="GRX26" s="262"/>
      <c r="GRY26" s="262"/>
      <c r="GRZ26" s="262"/>
      <c r="GSA26" s="262"/>
      <c r="GSB26" s="262"/>
      <c r="GSC26" s="262"/>
      <c r="GSD26" s="262"/>
      <c r="GSE26" s="262"/>
      <c r="GSF26" s="262"/>
      <c r="GSG26" s="262"/>
      <c r="GSH26" s="262"/>
      <c r="GSI26" s="262"/>
      <c r="GSJ26" s="262"/>
      <c r="GSK26" s="262"/>
      <c r="GSL26" s="262"/>
      <c r="GSM26" s="262"/>
      <c r="GSN26" s="262"/>
      <c r="GSO26" s="262"/>
      <c r="GSP26" s="262"/>
      <c r="GSQ26" s="262"/>
      <c r="GSR26" s="262"/>
      <c r="GSS26" s="262"/>
      <c r="GST26" s="262"/>
      <c r="GSU26" s="262"/>
      <c r="GSV26" s="262"/>
      <c r="GSW26" s="262"/>
      <c r="GSX26" s="262"/>
      <c r="GSY26" s="262"/>
      <c r="GSZ26" s="262"/>
      <c r="GTA26" s="262"/>
      <c r="GTB26" s="262"/>
      <c r="GTC26" s="262"/>
      <c r="GTD26" s="262"/>
      <c r="GTE26" s="262"/>
      <c r="GTF26" s="262"/>
      <c r="GTG26" s="262"/>
      <c r="GTH26" s="262"/>
      <c r="GTI26" s="262"/>
      <c r="GTJ26" s="262"/>
      <c r="GTK26" s="262"/>
      <c r="GTL26" s="262"/>
      <c r="GTM26" s="262"/>
      <c r="GTN26" s="262"/>
      <c r="GTO26" s="262"/>
      <c r="GTP26" s="262"/>
      <c r="GTQ26" s="262"/>
      <c r="GTR26" s="262"/>
      <c r="GTS26" s="262"/>
      <c r="GTT26" s="262"/>
      <c r="GTU26" s="262"/>
      <c r="GTV26" s="262"/>
      <c r="GTW26" s="262"/>
      <c r="GTX26" s="262"/>
      <c r="GTY26" s="262"/>
      <c r="GTZ26" s="262"/>
      <c r="GUA26" s="262"/>
      <c r="GUB26" s="262"/>
      <c r="GUC26" s="262"/>
      <c r="GUD26" s="262"/>
      <c r="GUE26" s="262"/>
      <c r="GUF26" s="262"/>
      <c r="GUG26" s="262"/>
      <c r="GUH26" s="262"/>
      <c r="GUI26" s="262"/>
      <c r="GUJ26" s="262"/>
      <c r="GUK26" s="262"/>
      <c r="GUL26" s="262"/>
      <c r="GUM26" s="262"/>
      <c r="GUN26" s="262"/>
      <c r="GUO26" s="262"/>
      <c r="GUP26" s="262"/>
      <c r="GUQ26" s="262"/>
      <c r="GUR26" s="262"/>
      <c r="GUS26" s="262"/>
      <c r="GUT26" s="262"/>
      <c r="GUU26" s="262"/>
      <c r="GUV26" s="262"/>
      <c r="GUW26" s="262"/>
      <c r="GUX26" s="262"/>
      <c r="GUY26" s="262"/>
      <c r="GUZ26" s="262"/>
      <c r="GVA26" s="262"/>
      <c r="GVB26" s="262"/>
      <c r="GVC26" s="262"/>
      <c r="GVD26" s="262"/>
      <c r="GVE26" s="262"/>
      <c r="GVF26" s="262"/>
      <c r="GVG26" s="262"/>
      <c r="GVH26" s="262"/>
      <c r="GVI26" s="262"/>
      <c r="GVJ26" s="262"/>
      <c r="GVK26" s="262"/>
      <c r="GVL26" s="262"/>
      <c r="GVM26" s="262"/>
      <c r="GVN26" s="262"/>
      <c r="GVO26" s="262"/>
      <c r="GVP26" s="262"/>
      <c r="GVQ26" s="262"/>
      <c r="GVR26" s="262"/>
      <c r="GVS26" s="262"/>
      <c r="GVT26" s="262"/>
      <c r="GVU26" s="262"/>
      <c r="GVV26" s="262"/>
      <c r="GVW26" s="262"/>
      <c r="GVX26" s="262"/>
      <c r="GVY26" s="262"/>
      <c r="GVZ26" s="262"/>
      <c r="GWA26" s="262"/>
      <c r="GWB26" s="262"/>
      <c r="GWC26" s="262"/>
      <c r="GWD26" s="262"/>
      <c r="GWE26" s="262"/>
      <c r="GWF26" s="262"/>
      <c r="GWG26" s="262"/>
      <c r="GWH26" s="262"/>
      <c r="GWI26" s="262"/>
      <c r="GWJ26" s="262"/>
      <c r="GWK26" s="262"/>
      <c r="GWL26" s="262"/>
      <c r="GWM26" s="262"/>
      <c r="GWN26" s="262"/>
      <c r="GWO26" s="262"/>
      <c r="GWP26" s="262"/>
      <c r="GWQ26" s="262"/>
      <c r="GWR26" s="262"/>
      <c r="GWS26" s="262"/>
      <c r="GWT26" s="262"/>
      <c r="GWU26" s="262"/>
      <c r="GWV26" s="262"/>
      <c r="GWW26" s="262"/>
      <c r="GWX26" s="262"/>
      <c r="GWY26" s="262"/>
      <c r="GWZ26" s="262"/>
      <c r="GXA26" s="262"/>
      <c r="GXB26" s="262"/>
      <c r="GXC26" s="262"/>
      <c r="GXD26" s="262"/>
      <c r="GXE26" s="262"/>
      <c r="GXF26" s="262"/>
      <c r="GXG26" s="262"/>
      <c r="GXH26" s="262"/>
      <c r="GXI26" s="262"/>
      <c r="GXJ26" s="262"/>
      <c r="GXK26" s="262"/>
      <c r="GXL26" s="262"/>
      <c r="GXM26" s="262"/>
      <c r="GXN26" s="262"/>
      <c r="GXO26" s="262"/>
      <c r="GXP26" s="262"/>
      <c r="GXQ26" s="262"/>
      <c r="GXR26" s="262"/>
      <c r="GXS26" s="262"/>
      <c r="GXT26" s="262"/>
      <c r="GXU26" s="262"/>
      <c r="GXV26" s="262"/>
      <c r="GXW26" s="262"/>
      <c r="GXX26" s="262"/>
      <c r="GXY26" s="262"/>
      <c r="GXZ26" s="262"/>
      <c r="GYA26" s="262"/>
      <c r="GYB26" s="262"/>
      <c r="GYC26" s="262"/>
      <c r="GYD26" s="262"/>
      <c r="GYE26" s="262"/>
      <c r="GYF26" s="262"/>
      <c r="GYG26" s="262"/>
      <c r="GYH26" s="262"/>
      <c r="GYI26" s="262"/>
      <c r="GYJ26" s="262"/>
      <c r="GYK26" s="262"/>
      <c r="GYL26" s="262"/>
      <c r="GYM26" s="262"/>
      <c r="GYN26" s="262"/>
      <c r="GYO26" s="262"/>
      <c r="GYP26" s="262"/>
      <c r="GYQ26" s="262"/>
      <c r="GYR26" s="262"/>
      <c r="GYS26" s="262"/>
      <c r="GYT26" s="262"/>
      <c r="GYU26" s="262"/>
      <c r="GYV26" s="262"/>
      <c r="GYW26" s="262"/>
      <c r="GYX26" s="262"/>
      <c r="GYY26" s="262"/>
      <c r="GYZ26" s="262"/>
      <c r="GZA26" s="262"/>
      <c r="GZB26" s="262"/>
      <c r="GZC26" s="262"/>
      <c r="GZD26" s="262"/>
      <c r="GZE26" s="262"/>
      <c r="GZF26" s="262"/>
      <c r="GZG26" s="262"/>
      <c r="GZH26" s="262"/>
      <c r="GZI26" s="262"/>
      <c r="GZJ26" s="262"/>
      <c r="GZK26" s="262"/>
      <c r="GZL26" s="262"/>
      <c r="GZM26" s="262"/>
      <c r="GZN26" s="262"/>
      <c r="GZO26" s="262"/>
      <c r="GZP26" s="262"/>
      <c r="GZQ26" s="262"/>
      <c r="GZR26" s="262"/>
      <c r="GZS26" s="262"/>
      <c r="GZT26" s="262"/>
      <c r="GZU26" s="262"/>
      <c r="GZV26" s="262"/>
      <c r="GZW26" s="262"/>
      <c r="GZX26" s="262"/>
      <c r="GZY26" s="262"/>
      <c r="GZZ26" s="262"/>
      <c r="HAA26" s="262"/>
      <c r="HAB26" s="262"/>
      <c r="HAC26" s="262"/>
      <c r="HAD26" s="262"/>
      <c r="HAE26" s="262"/>
      <c r="HAF26" s="262"/>
      <c r="HAG26" s="262"/>
      <c r="HAH26" s="262"/>
      <c r="HAI26" s="262"/>
      <c r="HAJ26" s="262"/>
      <c r="HAK26" s="262"/>
      <c r="HAL26" s="262"/>
      <c r="HAM26" s="262"/>
      <c r="HAN26" s="262"/>
      <c r="HAO26" s="262"/>
      <c r="HAP26" s="262"/>
      <c r="HAQ26" s="262"/>
      <c r="HAR26" s="262"/>
      <c r="HAS26" s="262"/>
      <c r="HAT26" s="262"/>
      <c r="HAU26" s="262"/>
      <c r="HAV26" s="262"/>
      <c r="HAW26" s="262"/>
      <c r="HAX26" s="262"/>
      <c r="HAY26" s="262"/>
      <c r="HAZ26" s="262"/>
      <c r="HBA26" s="262"/>
      <c r="HBB26" s="262"/>
      <c r="HBC26" s="262"/>
      <c r="HBD26" s="262"/>
      <c r="HBE26" s="262"/>
      <c r="HBF26" s="262"/>
      <c r="HBG26" s="262"/>
      <c r="HBH26" s="262"/>
      <c r="HBI26" s="262"/>
      <c r="HBJ26" s="262"/>
      <c r="HBK26" s="262"/>
      <c r="HBL26" s="262"/>
      <c r="HBM26" s="262"/>
      <c r="HBN26" s="262"/>
      <c r="HBO26" s="262"/>
      <c r="HBP26" s="262"/>
      <c r="HBQ26" s="262"/>
      <c r="HBR26" s="262"/>
      <c r="HBS26" s="262"/>
      <c r="HBT26" s="262"/>
      <c r="HBU26" s="262"/>
      <c r="HBV26" s="262"/>
      <c r="HBW26" s="262"/>
      <c r="HBX26" s="262"/>
      <c r="HBY26" s="262"/>
      <c r="HBZ26" s="262"/>
      <c r="HCA26" s="262"/>
      <c r="HCB26" s="262"/>
      <c r="HCC26" s="262"/>
      <c r="HCD26" s="262"/>
      <c r="HCE26" s="262"/>
      <c r="HCF26" s="262"/>
      <c r="HCG26" s="262"/>
      <c r="HCH26" s="262"/>
      <c r="HCI26" s="262"/>
      <c r="HCJ26" s="262"/>
      <c r="HCK26" s="262"/>
      <c r="HCL26" s="262"/>
      <c r="HCM26" s="262"/>
      <c r="HCN26" s="262"/>
      <c r="HCO26" s="262"/>
      <c r="HCP26" s="262"/>
      <c r="HCQ26" s="262"/>
      <c r="HCR26" s="262"/>
      <c r="HCS26" s="262"/>
      <c r="HCT26" s="262"/>
      <c r="HCU26" s="262"/>
      <c r="HCV26" s="262"/>
      <c r="HCW26" s="262"/>
      <c r="HCX26" s="262"/>
      <c r="HCY26" s="262"/>
      <c r="HCZ26" s="262"/>
      <c r="HDA26" s="262"/>
      <c r="HDB26" s="262"/>
      <c r="HDC26" s="262"/>
      <c r="HDD26" s="262"/>
      <c r="HDE26" s="262"/>
      <c r="HDF26" s="262"/>
      <c r="HDG26" s="262"/>
      <c r="HDH26" s="262"/>
      <c r="HDI26" s="262"/>
      <c r="HDJ26" s="262"/>
      <c r="HDK26" s="262"/>
      <c r="HDL26" s="262"/>
      <c r="HDM26" s="262"/>
      <c r="HDN26" s="262"/>
      <c r="HDO26" s="262"/>
      <c r="HDP26" s="262"/>
      <c r="HDQ26" s="262"/>
      <c r="HDR26" s="262"/>
      <c r="HDS26" s="262"/>
      <c r="HDT26" s="262"/>
      <c r="HDU26" s="262"/>
      <c r="HDV26" s="262"/>
      <c r="HDW26" s="262"/>
      <c r="HDX26" s="262"/>
      <c r="HDY26" s="262"/>
      <c r="HDZ26" s="262"/>
      <c r="HEA26" s="262"/>
      <c r="HEB26" s="262"/>
      <c r="HEC26" s="262"/>
      <c r="HED26" s="262"/>
      <c r="HEE26" s="262"/>
      <c r="HEF26" s="262"/>
      <c r="HEG26" s="262"/>
      <c r="HEH26" s="262"/>
      <c r="HEI26" s="262"/>
      <c r="HEJ26" s="262"/>
      <c r="HEK26" s="262"/>
      <c r="HEL26" s="262"/>
      <c r="HEM26" s="262"/>
      <c r="HEN26" s="262"/>
      <c r="HEO26" s="262"/>
      <c r="HEP26" s="262"/>
      <c r="HEQ26" s="262"/>
      <c r="HER26" s="262"/>
      <c r="HES26" s="262"/>
      <c r="HET26" s="262"/>
      <c r="HEU26" s="262"/>
      <c r="HEV26" s="262"/>
      <c r="HEW26" s="262"/>
      <c r="HEX26" s="262"/>
      <c r="HEY26" s="262"/>
      <c r="HEZ26" s="262"/>
      <c r="HFA26" s="262"/>
      <c r="HFB26" s="262"/>
      <c r="HFC26" s="262"/>
      <c r="HFD26" s="262"/>
      <c r="HFE26" s="262"/>
      <c r="HFF26" s="262"/>
      <c r="HFG26" s="262"/>
      <c r="HFH26" s="262"/>
      <c r="HFI26" s="262"/>
      <c r="HFJ26" s="262"/>
      <c r="HFK26" s="262"/>
      <c r="HFL26" s="262"/>
      <c r="HFM26" s="262"/>
      <c r="HFN26" s="262"/>
      <c r="HFO26" s="262"/>
      <c r="HFP26" s="262"/>
      <c r="HFQ26" s="262"/>
      <c r="HFR26" s="262"/>
      <c r="HFS26" s="262"/>
      <c r="HFT26" s="262"/>
      <c r="HFU26" s="262"/>
      <c r="HFV26" s="262"/>
      <c r="HFW26" s="262"/>
      <c r="HFX26" s="262"/>
      <c r="HFY26" s="262"/>
      <c r="HFZ26" s="262"/>
      <c r="HGA26" s="262"/>
      <c r="HGB26" s="262"/>
      <c r="HGC26" s="262"/>
      <c r="HGD26" s="262"/>
      <c r="HGE26" s="262"/>
      <c r="HGF26" s="262"/>
      <c r="HGG26" s="262"/>
      <c r="HGH26" s="262"/>
      <c r="HGI26" s="262"/>
      <c r="HGJ26" s="262"/>
      <c r="HGK26" s="262"/>
      <c r="HGL26" s="262"/>
      <c r="HGM26" s="262"/>
      <c r="HGN26" s="262"/>
      <c r="HGO26" s="262"/>
      <c r="HGP26" s="262"/>
      <c r="HGQ26" s="262"/>
      <c r="HGR26" s="262"/>
      <c r="HGS26" s="262"/>
      <c r="HGT26" s="262"/>
      <c r="HGU26" s="262"/>
      <c r="HGV26" s="262"/>
      <c r="HGW26" s="262"/>
      <c r="HGX26" s="262"/>
      <c r="HGY26" s="262"/>
      <c r="HGZ26" s="262"/>
      <c r="HHA26" s="262"/>
      <c r="HHB26" s="262"/>
      <c r="HHC26" s="262"/>
      <c r="HHD26" s="262"/>
      <c r="HHE26" s="262"/>
      <c r="HHF26" s="262"/>
      <c r="HHG26" s="262"/>
      <c r="HHH26" s="262"/>
      <c r="HHI26" s="262"/>
      <c r="HHJ26" s="262"/>
      <c r="HHK26" s="262"/>
      <c r="HHL26" s="262"/>
      <c r="HHM26" s="262"/>
      <c r="HHN26" s="262"/>
      <c r="HHO26" s="262"/>
      <c r="HHP26" s="262"/>
      <c r="HHQ26" s="262"/>
      <c r="HHR26" s="262"/>
      <c r="HHS26" s="262"/>
      <c r="HHT26" s="262"/>
      <c r="HHU26" s="262"/>
      <c r="HHV26" s="262"/>
      <c r="HHW26" s="262"/>
      <c r="HHX26" s="262"/>
      <c r="HHY26" s="262"/>
      <c r="HHZ26" s="262"/>
      <c r="HIA26" s="262"/>
      <c r="HIB26" s="262"/>
      <c r="HIC26" s="262"/>
      <c r="HID26" s="262"/>
      <c r="HIE26" s="262"/>
      <c r="HIF26" s="262"/>
      <c r="HIG26" s="262"/>
      <c r="HIH26" s="262"/>
      <c r="HII26" s="262"/>
      <c r="HIJ26" s="262"/>
      <c r="HIK26" s="262"/>
      <c r="HIL26" s="262"/>
      <c r="HIM26" s="262"/>
      <c r="HIN26" s="262"/>
      <c r="HIO26" s="262"/>
      <c r="HIP26" s="262"/>
      <c r="HIQ26" s="262"/>
      <c r="HIR26" s="262"/>
      <c r="HIS26" s="262"/>
      <c r="HIT26" s="262"/>
      <c r="HIU26" s="262"/>
      <c r="HIV26" s="262"/>
      <c r="HIW26" s="262"/>
      <c r="HIX26" s="262"/>
      <c r="HIY26" s="262"/>
      <c r="HIZ26" s="262"/>
      <c r="HJA26" s="262"/>
      <c r="HJB26" s="262"/>
      <c r="HJC26" s="262"/>
      <c r="HJD26" s="262"/>
      <c r="HJE26" s="262"/>
      <c r="HJF26" s="262"/>
      <c r="HJG26" s="262"/>
      <c r="HJH26" s="262"/>
      <c r="HJI26" s="262"/>
      <c r="HJJ26" s="262"/>
      <c r="HJK26" s="262"/>
      <c r="HJL26" s="262"/>
      <c r="HJM26" s="262"/>
      <c r="HJN26" s="262"/>
      <c r="HJO26" s="262"/>
      <c r="HJP26" s="262"/>
      <c r="HJQ26" s="262"/>
      <c r="HJR26" s="262"/>
      <c r="HJS26" s="262"/>
      <c r="HJT26" s="262"/>
      <c r="HJU26" s="262"/>
      <c r="HJV26" s="262"/>
      <c r="HJW26" s="262"/>
      <c r="HJX26" s="262"/>
      <c r="HJY26" s="262"/>
      <c r="HJZ26" s="262"/>
      <c r="HKA26" s="262"/>
      <c r="HKB26" s="262"/>
      <c r="HKC26" s="262"/>
      <c r="HKD26" s="262"/>
      <c r="HKE26" s="262"/>
      <c r="HKF26" s="262"/>
      <c r="HKG26" s="262"/>
      <c r="HKH26" s="262"/>
      <c r="HKI26" s="262"/>
      <c r="HKJ26" s="262"/>
      <c r="HKK26" s="262"/>
      <c r="HKL26" s="262"/>
      <c r="HKM26" s="262"/>
      <c r="HKN26" s="262"/>
      <c r="HKO26" s="262"/>
      <c r="HKP26" s="262"/>
      <c r="HKQ26" s="262"/>
      <c r="HKR26" s="262"/>
      <c r="HKS26" s="262"/>
      <c r="HKT26" s="262"/>
      <c r="HKU26" s="262"/>
      <c r="HKV26" s="262"/>
      <c r="HKW26" s="262"/>
      <c r="HKX26" s="262"/>
      <c r="HKY26" s="262"/>
      <c r="HKZ26" s="262"/>
      <c r="HLA26" s="262"/>
      <c r="HLB26" s="262"/>
      <c r="HLC26" s="262"/>
      <c r="HLD26" s="262"/>
      <c r="HLE26" s="262"/>
      <c r="HLF26" s="262"/>
      <c r="HLG26" s="262"/>
      <c r="HLH26" s="262"/>
      <c r="HLI26" s="262"/>
      <c r="HLJ26" s="262"/>
      <c r="HLK26" s="262"/>
      <c r="HLL26" s="262"/>
      <c r="HLM26" s="262"/>
      <c r="HLN26" s="262"/>
      <c r="HLO26" s="262"/>
      <c r="HLP26" s="262"/>
      <c r="HLQ26" s="262"/>
      <c r="HLR26" s="262"/>
      <c r="HLS26" s="262"/>
      <c r="HLT26" s="262"/>
      <c r="HLU26" s="262"/>
      <c r="HLV26" s="262"/>
      <c r="HLW26" s="262"/>
      <c r="HLX26" s="262"/>
      <c r="HLY26" s="262"/>
      <c r="HLZ26" s="262"/>
      <c r="HMA26" s="262"/>
      <c r="HMB26" s="262"/>
      <c r="HMC26" s="262"/>
      <c r="HMD26" s="262"/>
      <c r="HME26" s="262"/>
      <c r="HMF26" s="262"/>
      <c r="HMG26" s="262"/>
      <c r="HMH26" s="262"/>
      <c r="HMI26" s="262"/>
      <c r="HMJ26" s="262"/>
      <c r="HMK26" s="262"/>
      <c r="HML26" s="262"/>
      <c r="HMM26" s="262"/>
      <c r="HMN26" s="262"/>
      <c r="HMO26" s="262"/>
      <c r="HMP26" s="262"/>
      <c r="HMQ26" s="262"/>
      <c r="HMR26" s="262"/>
      <c r="HMS26" s="262"/>
      <c r="HMT26" s="262"/>
      <c r="HMU26" s="262"/>
      <c r="HMV26" s="262"/>
      <c r="HMW26" s="262"/>
      <c r="HMX26" s="262"/>
      <c r="HMY26" s="262"/>
      <c r="HMZ26" s="262"/>
      <c r="HNA26" s="262"/>
      <c r="HNB26" s="262"/>
      <c r="HNC26" s="262"/>
      <c r="HND26" s="262"/>
      <c r="HNE26" s="262"/>
      <c r="HNF26" s="262"/>
      <c r="HNG26" s="262"/>
      <c r="HNH26" s="262"/>
      <c r="HNI26" s="262"/>
      <c r="HNJ26" s="262"/>
      <c r="HNK26" s="262"/>
      <c r="HNL26" s="262"/>
      <c r="HNM26" s="262"/>
      <c r="HNN26" s="262"/>
      <c r="HNO26" s="262"/>
      <c r="HNP26" s="262"/>
      <c r="HNQ26" s="262"/>
      <c r="HNR26" s="262"/>
      <c r="HNS26" s="262"/>
      <c r="HNT26" s="262"/>
      <c r="HNU26" s="262"/>
      <c r="HNV26" s="262"/>
      <c r="HNW26" s="262"/>
      <c r="HNX26" s="262"/>
      <c r="HNY26" s="262"/>
      <c r="HNZ26" s="262"/>
      <c r="HOA26" s="262"/>
      <c r="HOB26" s="262"/>
      <c r="HOC26" s="262"/>
      <c r="HOD26" s="262"/>
      <c r="HOE26" s="262"/>
      <c r="HOF26" s="262"/>
      <c r="HOG26" s="262"/>
      <c r="HOH26" s="262"/>
      <c r="HOI26" s="262"/>
      <c r="HOJ26" s="262"/>
      <c r="HOK26" s="262"/>
      <c r="HOL26" s="262"/>
      <c r="HOM26" s="262"/>
      <c r="HON26" s="262"/>
      <c r="HOO26" s="262"/>
      <c r="HOP26" s="262"/>
      <c r="HOQ26" s="262"/>
      <c r="HOR26" s="262"/>
      <c r="HOS26" s="262"/>
      <c r="HOT26" s="262"/>
      <c r="HOU26" s="262"/>
      <c r="HOV26" s="262"/>
      <c r="HOW26" s="262"/>
      <c r="HOX26" s="262"/>
      <c r="HOY26" s="262"/>
      <c r="HOZ26" s="262"/>
      <c r="HPA26" s="262"/>
      <c r="HPB26" s="262"/>
      <c r="HPC26" s="262"/>
      <c r="HPD26" s="262"/>
      <c r="HPE26" s="262"/>
      <c r="HPF26" s="262"/>
      <c r="HPG26" s="262"/>
      <c r="HPH26" s="262"/>
      <c r="HPI26" s="262"/>
      <c r="HPJ26" s="262"/>
      <c r="HPK26" s="262"/>
      <c r="HPL26" s="262"/>
      <c r="HPM26" s="262"/>
      <c r="HPN26" s="262"/>
      <c r="HPO26" s="262"/>
      <c r="HPP26" s="262"/>
      <c r="HPQ26" s="262"/>
      <c r="HPR26" s="262"/>
      <c r="HPS26" s="262"/>
      <c r="HPT26" s="262"/>
      <c r="HPU26" s="262"/>
      <c r="HPV26" s="262"/>
      <c r="HPW26" s="262"/>
      <c r="HPX26" s="262"/>
      <c r="HPY26" s="262"/>
      <c r="HPZ26" s="262"/>
      <c r="HQA26" s="262"/>
      <c r="HQB26" s="262"/>
      <c r="HQC26" s="262"/>
      <c r="HQD26" s="262"/>
      <c r="HQE26" s="262"/>
      <c r="HQF26" s="262"/>
      <c r="HQG26" s="262"/>
      <c r="HQH26" s="262"/>
      <c r="HQI26" s="262"/>
      <c r="HQJ26" s="262"/>
      <c r="HQK26" s="262"/>
      <c r="HQL26" s="262"/>
      <c r="HQM26" s="262"/>
      <c r="HQN26" s="262"/>
      <c r="HQO26" s="262"/>
      <c r="HQP26" s="262"/>
      <c r="HQQ26" s="262"/>
      <c r="HQR26" s="262"/>
      <c r="HQS26" s="262"/>
      <c r="HQT26" s="262"/>
      <c r="HQU26" s="262"/>
      <c r="HQV26" s="262"/>
      <c r="HQW26" s="262"/>
      <c r="HQX26" s="262"/>
      <c r="HQY26" s="262"/>
      <c r="HQZ26" s="262"/>
      <c r="HRA26" s="262"/>
      <c r="HRB26" s="262"/>
      <c r="HRC26" s="262"/>
      <c r="HRD26" s="262"/>
      <c r="HRE26" s="262"/>
      <c r="HRF26" s="262"/>
      <c r="HRG26" s="262"/>
      <c r="HRH26" s="262"/>
      <c r="HRI26" s="262"/>
      <c r="HRJ26" s="262"/>
      <c r="HRK26" s="262"/>
      <c r="HRL26" s="262"/>
      <c r="HRM26" s="262"/>
      <c r="HRN26" s="262"/>
      <c r="HRO26" s="262"/>
      <c r="HRP26" s="262"/>
      <c r="HRQ26" s="262"/>
      <c r="HRR26" s="262"/>
      <c r="HRS26" s="262"/>
      <c r="HRT26" s="262"/>
      <c r="HRU26" s="262"/>
      <c r="HRV26" s="262"/>
      <c r="HRW26" s="262"/>
      <c r="HRX26" s="262"/>
      <c r="HRY26" s="262"/>
      <c r="HRZ26" s="262"/>
      <c r="HSA26" s="262"/>
      <c r="HSB26" s="262"/>
      <c r="HSC26" s="262"/>
      <c r="HSD26" s="262"/>
      <c r="HSE26" s="262"/>
      <c r="HSF26" s="262"/>
      <c r="HSG26" s="262"/>
      <c r="HSH26" s="262"/>
      <c r="HSI26" s="262"/>
      <c r="HSJ26" s="262"/>
      <c r="HSK26" s="262"/>
      <c r="HSL26" s="262"/>
      <c r="HSM26" s="262"/>
      <c r="HSN26" s="262"/>
      <c r="HSO26" s="262"/>
      <c r="HSP26" s="262"/>
      <c r="HSQ26" s="262"/>
      <c r="HSR26" s="262"/>
      <c r="HSS26" s="262"/>
      <c r="HST26" s="262"/>
      <c r="HSU26" s="262"/>
      <c r="HSV26" s="262"/>
      <c r="HSW26" s="262"/>
      <c r="HSX26" s="262"/>
      <c r="HSY26" s="262"/>
      <c r="HSZ26" s="262"/>
      <c r="HTA26" s="262"/>
      <c r="HTB26" s="262"/>
      <c r="HTC26" s="262"/>
      <c r="HTD26" s="262"/>
      <c r="HTE26" s="262"/>
      <c r="HTF26" s="262"/>
      <c r="HTG26" s="262"/>
      <c r="HTH26" s="262"/>
      <c r="HTI26" s="262"/>
      <c r="HTJ26" s="262"/>
      <c r="HTK26" s="262"/>
      <c r="HTL26" s="262"/>
      <c r="HTM26" s="262"/>
      <c r="HTN26" s="262"/>
      <c r="HTO26" s="262"/>
      <c r="HTP26" s="262"/>
      <c r="HTQ26" s="262"/>
      <c r="HTR26" s="262"/>
      <c r="HTS26" s="262"/>
      <c r="HTT26" s="262"/>
      <c r="HTU26" s="262"/>
      <c r="HTV26" s="262"/>
      <c r="HTW26" s="262"/>
      <c r="HTX26" s="262"/>
      <c r="HTY26" s="262"/>
      <c r="HTZ26" s="262"/>
      <c r="HUA26" s="262"/>
      <c r="HUB26" s="262"/>
      <c r="HUC26" s="262"/>
      <c r="HUD26" s="262"/>
      <c r="HUE26" s="262"/>
      <c r="HUF26" s="262"/>
      <c r="HUG26" s="262"/>
      <c r="HUH26" s="262"/>
      <c r="HUI26" s="262"/>
      <c r="HUJ26" s="262"/>
      <c r="HUK26" s="262"/>
      <c r="HUL26" s="262"/>
      <c r="HUM26" s="262"/>
      <c r="HUN26" s="262"/>
      <c r="HUO26" s="262"/>
      <c r="HUP26" s="262"/>
      <c r="HUQ26" s="262"/>
      <c r="HUR26" s="262"/>
      <c r="HUS26" s="262"/>
      <c r="HUT26" s="262"/>
      <c r="HUU26" s="262"/>
      <c r="HUV26" s="262"/>
      <c r="HUW26" s="262"/>
      <c r="HUX26" s="262"/>
      <c r="HUY26" s="262"/>
      <c r="HUZ26" s="262"/>
      <c r="HVA26" s="262"/>
      <c r="HVB26" s="262"/>
      <c r="HVC26" s="262"/>
      <c r="HVD26" s="262"/>
      <c r="HVE26" s="262"/>
      <c r="HVF26" s="262"/>
      <c r="HVG26" s="262"/>
      <c r="HVH26" s="262"/>
      <c r="HVI26" s="262"/>
      <c r="HVJ26" s="262"/>
      <c r="HVK26" s="262"/>
      <c r="HVL26" s="262"/>
      <c r="HVM26" s="262"/>
      <c r="HVN26" s="262"/>
      <c r="HVO26" s="262"/>
      <c r="HVP26" s="262"/>
      <c r="HVQ26" s="262"/>
      <c r="HVR26" s="262"/>
      <c r="HVS26" s="262"/>
      <c r="HVT26" s="262"/>
      <c r="HVU26" s="262"/>
      <c r="HVV26" s="262"/>
      <c r="HVW26" s="262"/>
      <c r="HVX26" s="262"/>
      <c r="HVY26" s="262"/>
      <c r="HVZ26" s="262"/>
      <c r="HWA26" s="262"/>
      <c r="HWB26" s="262"/>
      <c r="HWC26" s="262"/>
      <c r="HWD26" s="262"/>
      <c r="HWE26" s="262"/>
      <c r="HWF26" s="262"/>
      <c r="HWG26" s="262"/>
      <c r="HWH26" s="262"/>
      <c r="HWI26" s="262"/>
      <c r="HWJ26" s="262"/>
      <c r="HWK26" s="262"/>
      <c r="HWL26" s="262"/>
      <c r="HWM26" s="262"/>
      <c r="HWN26" s="262"/>
      <c r="HWO26" s="262"/>
      <c r="HWP26" s="262"/>
      <c r="HWQ26" s="262"/>
      <c r="HWR26" s="262"/>
      <c r="HWS26" s="262"/>
      <c r="HWT26" s="262"/>
      <c r="HWU26" s="262"/>
      <c r="HWV26" s="262"/>
      <c r="HWW26" s="262"/>
      <c r="HWX26" s="262"/>
      <c r="HWY26" s="262"/>
      <c r="HWZ26" s="262"/>
      <c r="HXA26" s="262"/>
      <c r="HXB26" s="262"/>
      <c r="HXC26" s="262"/>
      <c r="HXD26" s="262"/>
      <c r="HXE26" s="262"/>
      <c r="HXF26" s="262"/>
      <c r="HXG26" s="262"/>
      <c r="HXH26" s="262"/>
      <c r="HXI26" s="262"/>
      <c r="HXJ26" s="262"/>
      <c r="HXK26" s="262"/>
      <c r="HXL26" s="262"/>
      <c r="HXM26" s="262"/>
      <c r="HXN26" s="262"/>
      <c r="HXO26" s="262"/>
      <c r="HXP26" s="262"/>
      <c r="HXQ26" s="262"/>
      <c r="HXR26" s="262"/>
      <c r="HXS26" s="262"/>
      <c r="HXT26" s="262"/>
      <c r="HXU26" s="262"/>
      <c r="HXV26" s="262"/>
      <c r="HXW26" s="262"/>
      <c r="HXX26" s="262"/>
      <c r="HXY26" s="262"/>
      <c r="HXZ26" s="262"/>
      <c r="HYA26" s="262"/>
      <c r="HYB26" s="262"/>
      <c r="HYC26" s="262"/>
      <c r="HYD26" s="262"/>
      <c r="HYE26" s="262"/>
      <c r="HYF26" s="262"/>
      <c r="HYG26" s="262"/>
      <c r="HYH26" s="262"/>
      <c r="HYI26" s="262"/>
      <c r="HYJ26" s="262"/>
      <c r="HYK26" s="262"/>
      <c r="HYL26" s="262"/>
      <c r="HYM26" s="262"/>
      <c r="HYN26" s="262"/>
      <c r="HYO26" s="262"/>
      <c r="HYP26" s="262"/>
      <c r="HYQ26" s="262"/>
      <c r="HYR26" s="262"/>
      <c r="HYS26" s="262"/>
      <c r="HYT26" s="262"/>
      <c r="HYU26" s="262"/>
      <c r="HYV26" s="262"/>
      <c r="HYW26" s="262"/>
      <c r="HYX26" s="262"/>
      <c r="HYY26" s="262"/>
      <c r="HYZ26" s="262"/>
      <c r="HZA26" s="262"/>
      <c r="HZB26" s="262"/>
      <c r="HZC26" s="262"/>
      <c r="HZD26" s="262"/>
      <c r="HZE26" s="262"/>
      <c r="HZF26" s="262"/>
      <c r="HZG26" s="262"/>
      <c r="HZH26" s="262"/>
      <c r="HZI26" s="262"/>
      <c r="HZJ26" s="262"/>
      <c r="HZK26" s="262"/>
      <c r="HZL26" s="262"/>
      <c r="HZM26" s="262"/>
      <c r="HZN26" s="262"/>
      <c r="HZO26" s="262"/>
      <c r="HZP26" s="262"/>
      <c r="HZQ26" s="262"/>
      <c r="HZR26" s="262"/>
      <c r="HZS26" s="262"/>
      <c r="HZT26" s="262"/>
      <c r="HZU26" s="262"/>
      <c r="HZV26" s="262"/>
      <c r="HZW26" s="262"/>
      <c r="HZX26" s="262"/>
      <c r="HZY26" s="262"/>
      <c r="HZZ26" s="262"/>
      <c r="IAA26" s="262"/>
      <c r="IAB26" s="262"/>
      <c r="IAC26" s="262"/>
      <c r="IAD26" s="262"/>
      <c r="IAE26" s="262"/>
      <c r="IAF26" s="262"/>
      <c r="IAG26" s="262"/>
      <c r="IAH26" s="262"/>
      <c r="IAI26" s="262"/>
      <c r="IAJ26" s="262"/>
      <c r="IAK26" s="262"/>
      <c r="IAL26" s="262"/>
      <c r="IAM26" s="262"/>
      <c r="IAN26" s="262"/>
      <c r="IAO26" s="262"/>
      <c r="IAP26" s="262"/>
      <c r="IAQ26" s="262"/>
      <c r="IAR26" s="262"/>
      <c r="IAS26" s="262"/>
      <c r="IAT26" s="262"/>
      <c r="IAU26" s="262"/>
      <c r="IAV26" s="262"/>
      <c r="IAW26" s="262"/>
      <c r="IAX26" s="262"/>
      <c r="IAY26" s="262"/>
      <c r="IAZ26" s="262"/>
      <c r="IBA26" s="262"/>
      <c r="IBB26" s="262"/>
      <c r="IBC26" s="262"/>
      <c r="IBD26" s="262"/>
      <c r="IBE26" s="262"/>
      <c r="IBF26" s="262"/>
      <c r="IBG26" s="262"/>
      <c r="IBH26" s="262"/>
      <c r="IBI26" s="262"/>
      <c r="IBJ26" s="262"/>
      <c r="IBK26" s="262"/>
      <c r="IBL26" s="262"/>
      <c r="IBM26" s="262"/>
      <c r="IBN26" s="262"/>
      <c r="IBO26" s="262"/>
      <c r="IBP26" s="262"/>
      <c r="IBQ26" s="262"/>
      <c r="IBR26" s="262"/>
      <c r="IBS26" s="262"/>
      <c r="IBT26" s="262"/>
      <c r="IBU26" s="262"/>
      <c r="IBV26" s="262"/>
      <c r="IBW26" s="262"/>
      <c r="IBX26" s="262"/>
      <c r="IBY26" s="262"/>
      <c r="IBZ26" s="262"/>
      <c r="ICA26" s="262"/>
      <c r="ICB26" s="262"/>
      <c r="ICC26" s="262"/>
      <c r="ICD26" s="262"/>
      <c r="ICE26" s="262"/>
      <c r="ICF26" s="262"/>
      <c r="ICG26" s="262"/>
      <c r="ICH26" s="262"/>
      <c r="ICI26" s="262"/>
      <c r="ICJ26" s="262"/>
      <c r="ICK26" s="262"/>
      <c r="ICL26" s="262"/>
      <c r="ICM26" s="262"/>
      <c r="ICN26" s="262"/>
      <c r="ICO26" s="262"/>
      <c r="ICP26" s="262"/>
      <c r="ICQ26" s="262"/>
      <c r="ICR26" s="262"/>
      <c r="ICS26" s="262"/>
      <c r="ICT26" s="262"/>
      <c r="ICU26" s="262"/>
      <c r="ICV26" s="262"/>
      <c r="ICW26" s="262"/>
      <c r="ICX26" s="262"/>
      <c r="ICY26" s="262"/>
      <c r="ICZ26" s="262"/>
      <c r="IDA26" s="262"/>
      <c r="IDB26" s="262"/>
      <c r="IDC26" s="262"/>
      <c r="IDD26" s="262"/>
      <c r="IDE26" s="262"/>
      <c r="IDF26" s="262"/>
      <c r="IDG26" s="262"/>
      <c r="IDH26" s="262"/>
      <c r="IDI26" s="262"/>
      <c r="IDJ26" s="262"/>
      <c r="IDK26" s="262"/>
      <c r="IDL26" s="262"/>
      <c r="IDM26" s="262"/>
      <c r="IDN26" s="262"/>
      <c r="IDO26" s="262"/>
      <c r="IDP26" s="262"/>
      <c r="IDQ26" s="262"/>
      <c r="IDR26" s="262"/>
      <c r="IDS26" s="262"/>
      <c r="IDT26" s="262"/>
      <c r="IDU26" s="262"/>
      <c r="IDV26" s="262"/>
      <c r="IDW26" s="262"/>
      <c r="IDX26" s="262"/>
      <c r="IDY26" s="262"/>
      <c r="IDZ26" s="262"/>
      <c r="IEA26" s="262"/>
      <c r="IEB26" s="262"/>
      <c r="IEC26" s="262"/>
      <c r="IED26" s="262"/>
      <c r="IEE26" s="262"/>
      <c r="IEF26" s="262"/>
      <c r="IEG26" s="262"/>
      <c r="IEH26" s="262"/>
      <c r="IEI26" s="262"/>
      <c r="IEJ26" s="262"/>
      <c r="IEK26" s="262"/>
      <c r="IEL26" s="262"/>
      <c r="IEM26" s="262"/>
      <c r="IEN26" s="262"/>
      <c r="IEO26" s="262"/>
      <c r="IEP26" s="262"/>
      <c r="IEQ26" s="262"/>
      <c r="IER26" s="262"/>
      <c r="IES26" s="262"/>
      <c r="IET26" s="262"/>
      <c r="IEU26" s="262"/>
      <c r="IEV26" s="262"/>
      <c r="IEW26" s="262"/>
      <c r="IEX26" s="262"/>
      <c r="IEY26" s="262"/>
      <c r="IEZ26" s="262"/>
      <c r="IFA26" s="262"/>
      <c r="IFB26" s="262"/>
      <c r="IFC26" s="262"/>
      <c r="IFD26" s="262"/>
      <c r="IFE26" s="262"/>
      <c r="IFF26" s="262"/>
      <c r="IFG26" s="262"/>
      <c r="IFH26" s="262"/>
      <c r="IFI26" s="262"/>
      <c r="IFJ26" s="262"/>
      <c r="IFK26" s="262"/>
      <c r="IFL26" s="262"/>
      <c r="IFM26" s="262"/>
      <c r="IFN26" s="262"/>
      <c r="IFO26" s="262"/>
      <c r="IFP26" s="262"/>
      <c r="IFQ26" s="262"/>
      <c r="IFR26" s="262"/>
      <c r="IFS26" s="262"/>
      <c r="IFT26" s="262"/>
      <c r="IFU26" s="262"/>
      <c r="IFV26" s="262"/>
      <c r="IFW26" s="262"/>
      <c r="IFX26" s="262"/>
      <c r="IFY26" s="262"/>
      <c r="IFZ26" s="262"/>
      <c r="IGA26" s="262"/>
      <c r="IGB26" s="262"/>
      <c r="IGC26" s="262"/>
      <c r="IGD26" s="262"/>
      <c r="IGE26" s="262"/>
      <c r="IGF26" s="262"/>
      <c r="IGG26" s="262"/>
      <c r="IGH26" s="262"/>
      <c r="IGI26" s="262"/>
      <c r="IGJ26" s="262"/>
      <c r="IGK26" s="262"/>
      <c r="IGL26" s="262"/>
      <c r="IGM26" s="262"/>
      <c r="IGN26" s="262"/>
      <c r="IGO26" s="262"/>
      <c r="IGP26" s="262"/>
      <c r="IGQ26" s="262"/>
      <c r="IGR26" s="262"/>
      <c r="IGS26" s="262"/>
      <c r="IGT26" s="262"/>
      <c r="IGU26" s="262"/>
      <c r="IGV26" s="262"/>
      <c r="IGW26" s="262"/>
      <c r="IGX26" s="262"/>
      <c r="IGY26" s="262"/>
      <c r="IGZ26" s="262"/>
      <c r="IHA26" s="262"/>
      <c r="IHB26" s="262"/>
      <c r="IHC26" s="262"/>
      <c r="IHD26" s="262"/>
      <c r="IHE26" s="262"/>
      <c r="IHF26" s="262"/>
      <c r="IHG26" s="262"/>
      <c r="IHH26" s="262"/>
      <c r="IHI26" s="262"/>
      <c r="IHJ26" s="262"/>
      <c r="IHK26" s="262"/>
      <c r="IHL26" s="262"/>
      <c r="IHM26" s="262"/>
      <c r="IHN26" s="262"/>
      <c r="IHO26" s="262"/>
      <c r="IHP26" s="262"/>
      <c r="IHQ26" s="262"/>
      <c r="IHR26" s="262"/>
      <c r="IHS26" s="262"/>
      <c r="IHT26" s="262"/>
      <c r="IHU26" s="262"/>
      <c r="IHV26" s="262"/>
      <c r="IHW26" s="262"/>
      <c r="IHX26" s="262"/>
      <c r="IHY26" s="262"/>
      <c r="IHZ26" s="262"/>
      <c r="IIA26" s="262"/>
      <c r="IIB26" s="262"/>
      <c r="IIC26" s="262"/>
      <c r="IID26" s="262"/>
      <c r="IIE26" s="262"/>
      <c r="IIF26" s="262"/>
      <c r="IIG26" s="262"/>
      <c r="IIH26" s="262"/>
      <c r="III26" s="262"/>
      <c r="IIJ26" s="262"/>
      <c r="IIK26" s="262"/>
      <c r="IIL26" s="262"/>
      <c r="IIM26" s="262"/>
      <c r="IIN26" s="262"/>
      <c r="IIO26" s="262"/>
      <c r="IIP26" s="262"/>
      <c r="IIQ26" s="262"/>
      <c r="IIR26" s="262"/>
      <c r="IIS26" s="262"/>
      <c r="IIT26" s="262"/>
      <c r="IIU26" s="262"/>
      <c r="IIV26" s="262"/>
      <c r="IIW26" s="262"/>
      <c r="IIX26" s="262"/>
      <c r="IIY26" s="262"/>
      <c r="IIZ26" s="262"/>
      <c r="IJA26" s="262"/>
      <c r="IJB26" s="262"/>
      <c r="IJC26" s="262"/>
      <c r="IJD26" s="262"/>
      <c r="IJE26" s="262"/>
      <c r="IJF26" s="262"/>
      <c r="IJG26" s="262"/>
      <c r="IJH26" s="262"/>
      <c r="IJI26" s="262"/>
      <c r="IJJ26" s="262"/>
      <c r="IJK26" s="262"/>
      <c r="IJL26" s="262"/>
      <c r="IJM26" s="262"/>
      <c r="IJN26" s="262"/>
      <c r="IJO26" s="262"/>
      <c r="IJP26" s="262"/>
      <c r="IJQ26" s="262"/>
      <c r="IJR26" s="262"/>
      <c r="IJS26" s="262"/>
      <c r="IJT26" s="262"/>
      <c r="IJU26" s="262"/>
      <c r="IJV26" s="262"/>
      <c r="IJW26" s="262"/>
      <c r="IJX26" s="262"/>
      <c r="IJY26" s="262"/>
      <c r="IJZ26" s="262"/>
      <c r="IKA26" s="262"/>
      <c r="IKB26" s="262"/>
      <c r="IKC26" s="262"/>
      <c r="IKD26" s="262"/>
      <c r="IKE26" s="262"/>
      <c r="IKF26" s="262"/>
      <c r="IKG26" s="262"/>
      <c r="IKH26" s="262"/>
      <c r="IKI26" s="262"/>
      <c r="IKJ26" s="262"/>
      <c r="IKK26" s="262"/>
      <c r="IKL26" s="262"/>
      <c r="IKM26" s="262"/>
      <c r="IKN26" s="262"/>
      <c r="IKO26" s="262"/>
      <c r="IKP26" s="262"/>
      <c r="IKQ26" s="262"/>
      <c r="IKR26" s="262"/>
      <c r="IKS26" s="262"/>
      <c r="IKT26" s="262"/>
      <c r="IKU26" s="262"/>
      <c r="IKV26" s="262"/>
      <c r="IKW26" s="262"/>
      <c r="IKX26" s="262"/>
      <c r="IKY26" s="262"/>
      <c r="IKZ26" s="262"/>
      <c r="ILA26" s="262"/>
      <c r="ILB26" s="262"/>
      <c r="ILC26" s="262"/>
      <c r="ILD26" s="262"/>
      <c r="ILE26" s="262"/>
      <c r="ILF26" s="262"/>
      <c r="ILG26" s="262"/>
      <c r="ILH26" s="262"/>
      <c r="ILI26" s="262"/>
      <c r="ILJ26" s="262"/>
      <c r="ILK26" s="262"/>
      <c r="ILL26" s="262"/>
      <c r="ILM26" s="262"/>
      <c r="ILN26" s="262"/>
      <c r="ILO26" s="262"/>
      <c r="ILP26" s="262"/>
      <c r="ILQ26" s="262"/>
      <c r="ILR26" s="262"/>
      <c r="ILS26" s="262"/>
      <c r="ILT26" s="262"/>
      <c r="ILU26" s="262"/>
      <c r="ILV26" s="262"/>
      <c r="ILW26" s="262"/>
      <c r="ILX26" s="262"/>
      <c r="ILY26" s="262"/>
      <c r="ILZ26" s="262"/>
      <c r="IMA26" s="262"/>
      <c r="IMB26" s="262"/>
      <c r="IMC26" s="262"/>
      <c r="IMD26" s="262"/>
      <c r="IME26" s="262"/>
      <c r="IMF26" s="262"/>
      <c r="IMG26" s="262"/>
      <c r="IMH26" s="262"/>
      <c r="IMI26" s="262"/>
      <c r="IMJ26" s="262"/>
      <c r="IMK26" s="262"/>
      <c r="IML26" s="262"/>
      <c r="IMM26" s="262"/>
      <c r="IMN26" s="262"/>
      <c r="IMO26" s="262"/>
      <c r="IMP26" s="262"/>
      <c r="IMQ26" s="262"/>
      <c r="IMR26" s="262"/>
      <c r="IMS26" s="262"/>
      <c r="IMT26" s="262"/>
      <c r="IMU26" s="262"/>
      <c r="IMV26" s="262"/>
      <c r="IMW26" s="262"/>
      <c r="IMX26" s="262"/>
      <c r="IMY26" s="262"/>
      <c r="IMZ26" s="262"/>
      <c r="INA26" s="262"/>
      <c r="INB26" s="262"/>
      <c r="INC26" s="262"/>
      <c r="IND26" s="262"/>
      <c r="INE26" s="262"/>
      <c r="INF26" s="262"/>
      <c r="ING26" s="262"/>
      <c r="INH26" s="262"/>
      <c r="INI26" s="262"/>
      <c r="INJ26" s="262"/>
      <c r="INK26" s="262"/>
      <c r="INL26" s="262"/>
      <c r="INM26" s="262"/>
      <c r="INN26" s="262"/>
      <c r="INO26" s="262"/>
      <c r="INP26" s="262"/>
      <c r="INQ26" s="262"/>
      <c r="INR26" s="262"/>
      <c r="INS26" s="262"/>
      <c r="INT26" s="262"/>
      <c r="INU26" s="262"/>
      <c r="INV26" s="262"/>
      <c r="INW26" s="262"/>
      <c r="INX26" s="262"/>
      <c r="INY26" s="262"/>
      <c r="INZ26" s="262"/>
      <c r="IOA26" s="262"/>
      <c r="IOB26" s="262"/>
      <c r="IOC26" s="262"/>
      <c r="IOD26" s="262"/>
      <c r="IOE26" s="262"/>
      <c r="IOF26" s="262"/>
      <c r="IOG26" s="262"/>
      <c r="IOH26" s="262"/>
      <c r="IOI26" s="262"/>
      <c r="IOJ26" s="262"/>
      <c r="IOK26" s="262"/>
      <c r="IOL26" s="262"/>
      <c r="IOM26" s="262"/>
      <c r="ION26" s="262"/>
      <c r="IOO26" s="262"/>
      <c r="IOP26" s="262"/>
      <c r="IOQ26" s="262"/>
      <c r="IOR26" s="262"/>
      <c r="IOS26" s="262"/>
      <c r="IOT26" s="262"/>
      <c r="IOU26" s="262"/>
      <c r="IOV26" s="262"/>
      <c r="IOW26" s="262"/>
      <c r="IOX26" s="262"/>
      <c r="IOY26" s="262"/>
      <c r="IOZ26" s="262"/>
      <c r="IPA26" s="262"/>
      <c r="IPB26" s="262"/>
      <c r="IPC26" s="262"/>
      <c r="IPD26" s="262"/>
      <c r="IPE26" s="262"/>
      <c r="IPF26" s="262"/>
      <c r="IPG26" s="262"/>
      <c r="IPH26" s="262"/>
      <c r="IPI26" s="262"/>
      <c r="IPJ26" s="262"/>
      <c r="IPK26" s="262"/>
      <c r="IPL26" s="262"/>
      <c r="IPM26" s="262"/>
      <c r="IPN26" s="262"/>
      <c r="IPO26" s="262"/>
      <c r="IPP26" s="262"/>
      <c r="IPQ26" s="262"/>
      <c r="IPR26" s="262"/>
      <c r="IPS26" s="262"/>
      <c r="IPT26" s="262"/>
      <c r="IPU26" s="262"/>
      <c r="IPV26" s="262"/>
      <c r="IPW26" s="262"/>
      <c r="IPX26" s="262"/>
      <c r="IPY26" s="262"/>
      <c r="IPZ26" s="262"/>
      <c r="IQA26" s="262"/>
      <c r="IQB26" s="262"/>
      <c r="IQC26" s="262"/>
      <c r="IQD26" s="262"/>
      <c r="IQE26" s="262"/>
      <c r="IQF26" s="262"/>
      <c r="IQG26" s="262"/>
      <c r="IQH26" s="262"/>
      <c r="IQI26" s="262"/>
      <c r="IQJ26" s="262"/>
      <c r="IQK26" s="262"/>
      <c r="IQL26" s="262"/>
      <c r="IQM26" s="262"/>
      <c r="IQN26" s="262"/>
      <c r="IQO26" s="262"/>
      <c r="IQP26" s="262"/>
      <c r="IQQ26" s="262"/>
      <c r="IQR26" s="262"/>
      <c r="IQS26" s="262"/>
      <c r="IQT26" s="262"/>
      <c r="IQU26" s="262"/>
      <c r="IQV26" s="262"/>
      <c r="IQW26" s="262"/>
      <c r="IQX26" s="262"/>
      <c r="IQY26" s="262"/>
      <c r="IQZ26" s="262"/>
      <c r="IRA26" s="262"/>
      <c r="IRB26" s="262"/>
      <c r="IRC26" s="262"/>
      <c r="IRD26" s="262"/>
      <c r="IRE26" s="262"/>
      <c r="IRF26" s="262"/>
      <c r="IRG26" s="262"/>
      <c r="IRH26" s="262"/>
      <c r="IRI26" s="262"/>
      <c r="IRJ26" s="262"/>
      <c r="IRK26" s="262"/>
      <c r="IRL26" s="262"/>
      <c r="IRM26" s="262"/>
      <c r="IRN26" s="262"/>
      <c r="IRO26" s="262"/>
      <c r="IRP26" s="262"/>
      <c r="IRQ26" s="262"/>
      <c r="IRR26" s="262"/>
      <c r="IRS26" s="262"/>
      <c r="IRT26" s="262"/>
      <c r="IRU26" s="262"/>
      <c r="IRV26" s="262"/>
      <c r="IRW26" s="262"/>
      <c r="IRX26" s="262"/>
      <c r="IRY26" s="262"/>
      <c r="IRZ26" s="262"/>
      <c r="ISA26" s="262"/>
      <c r="ISB26" s="262"/>
      <c r="ISC26" s="262"/>
      <c r="ISD26" s="262"/>
      <c r="ISE26" s="262"/>
      <c r="ISF26" s="262"/>
      <c r="ISG26" s="262"/>
      <c r="ISH26" s="262"/>
      <c r="ISI26" s="262"/>
      <c r="ISJ26" s="262"/>
      <c r="ISK26" s="262"/>
      <c r="ISL26" s="262"/>
      <c r="ISM26" s="262"/>
      <c r="ISN26" s="262"/>
      <c r="ISO26" s="262"/>
      <c r="ISP26" s="262"/>
      <c r="ISQ26" s="262"/>
      <c r="ISR26" s="262"/>
      <c r="ISS26" s="262"/>
      <c r="IST26" s="262"/>
      <c r="ISU26" s="262"/>
      <c r="ISV26" s="262"/>
      <c r="ISW26" s="262"/>
      <c r="ISX26" s="262"/>
      <c r="ISY26" s="262"/>
      <c r="ISZ26" s="262"/>
      <c r="ITA26" s="262"/>
      <c r="ITB26" s="262"/>
      <c r="ITC26" s="262"/>
      <c r="ITD26" s="262"/>
      <c r="ITE26" s="262"/>
      <c r="ITF26" s="262"/>
      <c r="ITG26" s="262"/>
      <c r="ITH26" s="262"/>
      <c r="ITI26" s="262"/>
      <c r="ITJ26" s="262"/>
      <c r="ITK26" s="262"/>
      <c r="ITL26" s="262"/>
      <c r="ITM26" s="262"/>
      <c r="ITN26" s="262"/>
      <c r="ITO26" s="262"/>
      <c r="ITP26" s="262"/>
      <c r="ITQ26" s="262"/>
      <c r="ITR26" s="262"/>
      <c r="ITS26" s="262"/>
      <c r="ITT26" s="262"/>
      <c r="ITU26" s="262"/>
      <c r="ITV26" s="262"/>
      <c r="ITW26" s="262"/>
      <c r="ITX26" s="262"/>
      <c r="ITY26" s="262"/>
      <c r="ITZ26" s="262"/>
      <c r="IUA26" s="262"/>
      <c r="IUB26" s="262"/>
      <c r="IUC26" s="262"/>
      <c r="IUD26" s="262"/>
      <c r="IUE26" s="262"/>
      <c r="IUF26" s="262"/>
      <c r="IUG26" s="262"/>
      <c r="IUH26" s="262"/>
      <c r="IUI26" s="262"/>
      <c r="IUJ26" s="262"/>
      <c r="IUK26" s="262"/>
      <c r="IUL26" s="262"/>
      <c r="IUM26" s="262"/>
      <c r="IUN26" s="262"/>
      <c r="IUO26" s="262"/>
      <c r="IUP26" s="262"/>
      <c r="IUQ26" s="262"/>
      <c r="IUR26" s="262"/>
      <c r="IUS26" s="262"/>
      <c r="IUT26" s="262"/>
      <c r="IUU26" s="262"/>
      <c r="IUV26" s="262"/>
      <c r="IUW26" s="262"/>
      <c r="IUX26" s="262"/>
      <c r="IUY26" s="262"/>
      <c r="IUZ26" s="262"/>
      <c r="IVA26" s="262"/>
      <c r="IVB26" s="262"/>
      <c r="IVC26" s="262"/>
      <c r="IVD26" s="262"/>
      <c r="IVE26" s="262"/>
      <c r="IVF26" s="262"/>
      <c r="IVG26" s="262"/>
      <c r="IVH26" s="262"/>
      <c r="IVI26" s="262"/>
      <c r="IVJ26" s="262"/>
      <c r="IVK26" s="262"/>
      <c r="IVL26" s="262"/>
      <c r="IVM26" s="262"/>
      <c r="IVN26" s="262"/>
      <c r="IVO26" s="262"/>
      <c r="IVP26" s="262"/>
      <c r="IVQ26" s="262"/>
      <c r="IVR26" s="262"/>
      <c r="IVS26" s="262"/>
      <c r="IVT26" s="262"/>
      <c r="IVU26" s="262"/>
      <c r="IVV26" s="262"/>
      <c r="IVW26" s="262"/>
      <c r="IVX26" s="262"/>
      <c r="IVY26" s="262"/>
      <c r="IVZ26" s="262"/>
      <c r="IWA26" s="262"/>
      <c r="IWB26" s="262"/>
      <c r="IWC26" s="262"/>
      <c r="IWD26" s="262"/>
      <c r="IWE26" s="262"/>
      <c r="IWF26" s="262"/>
      <c r="IWG26" s="262"/>
      <c r="IWH26" s="262"/>
      <c r="IWI26" s="262"/>
      <c r="IWJ26" s="262"/>
      <c r="IWK26" s="262"/>
      <c r="IWL26" s="262"/>
      <c r="IWM26" s="262"/>
      <c r="IWN26" s="262"/>
      <c r="IWO26" s="262"/>
      <c r="IWP26" s="262"/>
      <c r="IWQ26" s="262"/>
      <c r="IWR26" s="262"/>
      <c r="IWS26" s="262"/>
      <c r="IWT26" s="262"/>
      <c r="IWU26" s="262"/>
      <c r="IWV26" s="262"/>
      <c r="IWW26" s="262"/>
      <c r="IWX26" s="262"/>
      <c r="IWY26" s="262"/>
      <c r="IWZ26" s="262"/>
      <c r="IXA26" s="262"/>
      <c r="IXB26" s="262"/>
      <c r="IXC26" s="262"/>
      <c r="IXD26" s="262"/>
      <c r="IXE26" s="262"/>
      <c r="IXF26" s="262"/>
      <c r="IXG26" s="262"/>
      <c r="IXH26" s="262"/>
      <c r="IXI26" s="262"/>
      <c r="IXJ26" s="262"/>
      <c r="IXK26" s="262"/>
      <c r="IXL26" s="262"/>
      <c r="IXM26" s="262"/>
      <c r="IXN26" s="262"/>
      <c r="IXO26" s="262"/>
      <c r="IXP26" s="262"/>
      <c r="IXQ26" s="262"/>
      <c r="IXR26" s="262"/>
      <c r="IXS26" s="262"/>
      <c r="IXT26" s="262"/>
      <c r="IXU26" s="262"/>
      <c r="IXV26" s="262"/>
      <c r="IXW26" s="262"/>
      <c r="IXX26" s="262"/>
      <c r="IXY26" s="262"/>
      <c r="IXZ26" s="262"/>
      <c r="IYA26" s="262"/>
      <c r="IYB26" s="262"/>
      <c r="IYC26" s="262"/>
      <c r="IYD26" s="262"/>
      <c r="IYE26" s="262"/>
      <c r="IYF26" s="262"/>
      <c r="IYG26" s="262"/>
      <c r="IYH26" s="262"/>
      <c r="IYI26" s="262"/>
      <c r="IYJ26" s="262"/>
      <c r="IYK26" s="262"/>
      <c r="IYL26" s="262"/>
      <c r="IYM26" s="262"/>
      <c r="IYN26" s="262"/>
      <c r="IYO26" s="262"/>
      <c r="IYP26" s="262"/>
      <c r="IYQ26" s="262"/>
      <c r="IYR26" s="262"/>
      <c r="IYS26" s="262"/>
      <c r="IYT26" s="262"/>
      <c r="IYU26" s="262"/>
      <c r="IYV26" s="262"/>
      <c r="IYW26" s="262"/>
      <c r="IYX26" s="262"/>
      <c r="IYY26" s="262"/>
      <c r="IYZ26" s="262"/>
      <c r="IZA26" s="262"/>
      <c r="IZB26" s="262"/>
      <c r="IZC26" s="262"/>
      <c r="IZD26" s="262"/>
      <c r="IZE26" s="262"/>
      <c r="IZF26" s="262"/>
      <c r="IZG26" s="262"/>
      <c r="IZH26" s="262"/>
      <c r="IZI26" s="262"/>
      <c r="IZJ26" s="262"/>
      <c r="IZK26" s="262"/>
      <c r="IZL26" s="262"/>
      <c r="IZM26" s="262"/>
      <c r="IZN26" s="262"/>
      <c r="IZO26" s="262"/>
      <c r="IZP26" s="262"/>
      <c r="IZQ26" s="262"/>
      <c r="IZR26" s="262"/>
      <c r="IZS26" s="262"/>
      <c r="IZT26" s="262"/>
      <c r="IZU26" s="262"/>
      <c r="IZV26" s="262"/>
      <c r="IZW26" s="262"/>
      <c r="IZX26" s="262"/>
      <c r="IZY26" s="262"/>
      <c r="IZZ26" s="262"/>
      <c r="JAA26" s="262"/>
      <c r="JAB26" s="262"/>
      <c r="JAC26" s="262"/>
      <c r="JAD26" s="262"/>
      <c r="JAE26" s="262"/>
      <c r="JAF26" s="262"/>
      <c r="JAG26" s="262"/>
      <c r="JAH26" s="262"/>
      <c r="JAI26" s="262"/>
      <c r="JAJ26" s="262"/>
      <c r="JAK26" s="262"/>
      <c r="JAL26" s="262"/>
      <c r="JAM26" s="262"/>
      <c r="JAN26" s="262"/>
      <c r="JAO26" s="262"/>
      <c r="JAP26" s="262"/>
      <c r="JAQ26" s="262"/>
      <c r="JAR26" s="262"/>
      <c r="JAS26" s="262"/>
      <c r="JAT26" s="262"/>
      <c r="JAU26" s="262"/>
      <c r="JAV26" s="262"/>
      <c r="JAW26" s="262"/>
      <c r="JAX26" s="262"/>
      <c r="JAY26" s="262"/>
      <c r="JAZ26" s="262"/>
      <c r="JBA26" s="262"/>
      <c r="JBB26" s="262"/>
      <c r="JBC26" s="262"/>
      <c r="JBD26" s="262"/>
      <c r="JBE26" s="262"/>
      <c r="JBF26" s="262"/>
      <c r="JBG26" s="262"/>
      <c r="JBH26" s="262"/>
      <c r="JBI26" s="262"/>
      <c r="JBJ26" s="262"/>
      <c r="JBK26" s="262"/>
      <c r="JBL26" s="262"/>
      <c r="JBM26" s="262"/>
      <c r="JBN26" s="262"/>
      <c r="JBO26" s="262"/>
      <c r="JBP26" s="262"/>
      <c r="JBQ26" s="262"/>
      <c r="JBR26" s="262"/>
      <c r="JBS26" s="262"/>
      <c r="JBT26" s="262"/>
      <c r="JBU26" s="262"/>
      <c r="JBV26" s="262"/>
      <c r="JBW26" s="262"/>
      <c r="JBX26" s="262"/>
      <c r="JBY26" s="262"/>
      <c r="JBZ26" s="262"/>
      <c r="JCA26" s="262"/>
      <c r="JCB26" s="262"/>
      <c r="JCC26" s="262"/>
      <c r="JCD26" s="262"/>
      <c r="JCE26" s="262"/>
      <c r="JCF26" s="262"/>
      <c r="JCG26" s="262"/>
      <c r="JCH26" s="262"/>
      <c r="JCI26" s="262"/>
      <c r="JCJ26" s="262"/>
      <c r="JCK26" s="262"/>
      <c r="JCL26" s="262"/>
      <c r="JCM26" s="262"/>
      <c r="JCN26" s="262"/>
      <c r="JCO26" s="262"/>
      <c r="JCP26" s="262"/>
      <c r="JCQ26" s="262"/>
      <c r="JCR26" s="262"/>
      <c r="JCS26" s="262"/>
      <c r="JCT26" s="262"/>
      <c r="JCU26" s="262"/>
      <c r="JCV26" s="262"/>
      <c r="JCW26" s="262"/>
      <c r="JCX26" s="262"/>
      <c r="JCY26" s="262"/>
      <c r="JCZ26" s="262"/>
      <c r="JDA26" s="262"/>
      <c r="JDB26" s="262"/>
      <c r="JDC26" s="262"/>
      <c r="JDD26" s="262"/>
      <c r="JDE26" s="262"/>
      <c r="JDF26" s="262"/>
      <c r="JDG26" s="262"/>
      <c r="JDH26" s="262"/>
      <c r="JDI26" s="262"/>
      <c r="JDJ26" s="262"/>
      <c r="JDK26" s="262"/>
      <c r="JDL26" s="262"/>
      <c r="JDM26" s="262"/>
      <c r="JDN26" s="262"/>
      <c r="JDO26" s="262"/>
      <c r="JDP26" s="262"/>
      <c r="JDQ26" s="262"/>
      <c r="JDR26" s="262"/>
      <c r="JDS26" s="262"/>
      <c r="JDT26" s="262"/>
      <c r="JDU26" s="262"/>
      <c r="JDV26" s="262"/>
      <c r="JDW26" s="262"/>
      <c r="JDX26" s="262"/>
      <c r="JDY26" s="262"/>
      <c r="JDZ26" s="262"/>
      <c r="JEA26" s="262"/>
      <c r="JEB26" s="262"/>
      <c r="JEC26" s="262"/>
      <c r="JED26" s="262"/>
      <c r="JEE26" s="262"/>
      <c r="JEF26" s="262"/>
      <c r="JEG26" s="262"/>
      <c r="JEH26" s="262"/>
      <c r="JEI26" s="262"/>
      <c r="JEJ26" s="262"/>
      <c r="JEK26" s="262"/>
      <c r="JEL26" s="262"/>
      <c r="JEM26" s="262"/>
      <c r="JEN26" s="262"/>
      <c r="JEO26" s="262"/>
      <c r="JEP26" s="262"/>
      <c r="JEQ26" s="262"/>
      <c r="JER26" s="262"/>
      <c r="JES26" s="262"/>
      <c r="JET26" s="262"/>
      <c r="JEU26" s="262"/>
      <c r="JEV26" s="262"/>
      <c r="JEW26" s="262"/>
      <c r="JEX26" s="262"/>
      <c r="JEY26" s="262"/>
      <c r="JEZ26" s="262"/>
      <c r="JFA26" s="262"/>
      <c r="JFB26" s="262"/>
      <c r="JFC26" s="262"/>
      <c r="JFD26" s="262"/>
      <c r="JFE26" s="262"/>
      <c r="JFF26" s="262"/>
      <c r="JFG26" s="262"/>
      <c r="JFH26" s="262"/>
      <c r="JFI26" s="262"/>
      <c r="JFJ26" s="262"/>
      <c r="JFK26" s="262"/>
      <c r="JFL26" s="262"/>
      <c r="JFM26" s="262"/>
      <c r="JFN26" s="262"/>
      <c r="JFO26" s="262"/>
      <c r="JFP26" s="262"/>
      <c r="JFQ26" s="262"/>
      <c r="JFR26" s="262"/>
      <c r="JFS26" s="262"/>
      <c r="JFT26" s="262"/>
      <c r="JFU26" s="262"/>
      <c r="JFV26" s="262"/>
      <c r="JFW26" s="262"/>
      <c r="JFX26" s="262"/>
      <c r="JFY26" s="262"/>
      <c r="JFZ26" s="262"/>
      <c r="JGA26" s="262"/>
      <c r="JGB26" s="262"/>
      <c r="JGC26" s="262"/>
      <c r="JGD26" s="262"/>
      <c r="JGE26" s="262"/>
      <c r="JGF26" s="262"/>
      <c r="JGG26" s="262"/>
      <c r="JGH26" s="262"/>
      <c r="JGI26" s="262"/>
      <c r="JGJ26" s="262"/>
      <c r="JGK26" s="262"/>
      <c r="JGL26" s="262"/>
      <c r="JGM26" s="262"/>
      <c r="JGN26" s="262"/>
      <c r="JGO26" s="262"/>
      <c r="JGP26" s="262"/>
      <c r="JGQ26" s="262"/>
      <c r="JGR26" s="262"/>
      <c r="JGS26" s="262"/>
      <c r="JGT26" s="262"/>
      <c r="JGU26" s="262"/>
      <c r="JGV26" s="262"/>
      <c r="JGW26" s="262"/>
      <c r="JGX26" s="262"/>
      <c r="JGY26" s="262"/>
      <c r="JGZ26" s="262"/>
      <c r="JHA26" s="262"/>
      <c r="JHB26" s="262"/>
      <c r="JHC26" s="262"/>
      <c r="JHD26" s="262"/>
      <c r="JHE26" s="262"/>
      <c r="JHF26" s="262"/>
      <c r="JHG26" s="262"/>
      <c r="JHH26" s="262"/>
      <c r="JHI26" s="262"/>
      <c r="JHJ26" s="262"/>
      <c r="JHK26" s="262"/>
      <c r="JHL26" s="262"/>
      <c r="JHM26" s="262"/>
      <c r="JHN26" s="262"/>
      <c r="JHO26" s="262"/>
      <c r="JHP26" s="262"/>
      <c r="JHQ26" s="262"/>
      <c r="JHR26" s="262"/>
      <c r="JHS26" s="262"/>
      <c r="JHT26" s="262"/>
      <c r="JHU26" s="262"/>
      <c r="JHV26" s="262"/>
      <c r="JHW26" s="262"/>
      <c r="JHX26" s="262"/>
      <c r="JHY26" s="262"/>
      <c r="JHZ26" s="262"/>
      <c r="JIA26" s="262"/>
      <c r="JIB26" s="262"/>
      <c r="JIC26" s="262"/>
      <c r="JID26" s="262"/>
      <c r="JIE26" s="262"/>
      <c r="JIF26" s="262"/>
      <c r="JIG26" s="262"/>
      <c r="JIH26" s="262"/>
      <c r="JII26" s="262"/>
      <c r="JIJ26" s="262"/>
      <c r="JIK26" s="262"/>
      <c r="JIL26" s="262"/>
      <c r="JIM26" s="262"/>
      <c r="JIN26" s="262"/>
      <c r="JIO26" s="262"/>
      <c r="JIP26" s="262"/>
      <c r="JIQ26" s="262"/>
      <c r="JIR26" s="262"/>
      <c r="JIS26" s="262"/>
      <c r="JIT26" s="262"/>
      <c r="JIU26" s="262"/>
      <c r="JIV26" s="262"/>
      <c r="JIW26" s="262"/>
      <c r="JIX26" s="262"/>
      <c r="JIY26" s="262"/>
      <c r="JIZ26" s="262"/>
      <c r="JJA26" s="262"/>
      <c r="JJB26" s="262"/>
      <c r="JJC26" s="262"/>
      <c r="JJD26" s="262"/>
      <c r="JJE26" s="262"/>
      <c r="JJF26" s="262"/>
      <c r="JJG26" s="262"/>
      <c r="JJH26" s="262"/>
      <c r="JJI26" s="262"/>
      <c r="JJJ26" s="262"/>
      <c r="JJK26" s="262"/>
      <c r="JJL26" s="262"/>
      <c r="JJM26" s="262"/>
      <c r="JJN26" s="262"/>
      <c r="JJO26" s="262"/>
      <c r="JJP26" s="262"/>
      <c r="JJQ26" s="262"/>
      <c r="JJR26" s="262"/>
      <c r="JJS26" s="262"/>
      <c r="JJT26" s="262"/>
      <c r="JJU26" s="262"/>
      <c r="JJV26" s="262"/>
      <c r="JJW26" s="262"/>
      <c r="JJX26" s="262"/>
      <c r="JJY26" s="262"/>
      <c r="JJZ26" s="262"/>
      <c r="JKA26" s="262"/>
      <c r="JKB26" s="262"/>
      <c r="JKC26" s="262"/>
      <c r="JKD26" s="262"/>
      <c r="JKE26" s="262"/>
      <c r="JKF26" s="262"/>
      <c r="JKG26" s="262"/>
      <c r="JKH26" s="262"/>
      <c r="JKI26" s="262"/>
      <c r="JKJ26" s="262"/>
      <c r="JKK26" s="262"/>
      <c r="JKL26" s="262"/>
      <c r="JKM26" s="262"/>
      <c r="JKN26" s="262"/>
      <c r="JKO26" s="262"/>
      <c r="JKP26" s="262"/>
      <c r="JKQ26" s="262"/>
      <c r="JKR26" s="262"/>
      <c r="JKS26" s="262"/>
      <c r="JKT26" s="262"/>
      <c r="JKU26" s="262"/>
      <c r="JKV26" s="262"/>
      <c r="JKW26" s="262"/>
      <c r="JKX26" s="262"/>
      <c r="JKY26" s="262"/>
      <c r="JKZ26" s="262"/>
      <c r="JLA26" s="262"/>
      <c r="JLB26" s="262"/>
      <c r="JLC26" s="262"/>
      <c r="JLD26" s="262"/>
      <c r="JLE26" s="262"/>
      <c r="JLF26" s="262"/>
      <c r="JLG26" s="262"/>
      <c r="JLH26" s="262"/>
      <c r="JLI26" s="262"/>
      <c r="JLJ26" s="262"/>
      <c r="JLK26" s="262"/>
      <c r="JLL26" s="262"/>
      <c r="JLM26" s="262"/>
      <c r="JLN26" s="262"/>
      <c r="JLO26" s="262"/>
      <c r="JLP26" s="262"/>
      <c r="JLQ26" s="262"/>
      <c r="JLR26" s="262"/>
      <c r="JLS26" s="262"/>
      <c r="JLT26" s="262"/>
      <c r="JLU26" s="262"/>
      <c r="JLV26" s="262"/>
      <c r="JLW26" s="262"/>
      <c r="JLX26" s="262"/>
      <c r="JLY26" s="262"/>
      <c r="JLZ26" s="262"/>
      <c r="JMA26" s="262"/>
      <c r="JMB26" s="262"/>
      <c r="JMC26" s="262"/>
      <c r="JMD26" s="262"/>
      <c r="JME26" s="262"/>
      <c r="JMF26" s="262"/>
      <c r="JMG26" s="262"/>
      <c r="JMH26" s="262"/>
      <c r="JMI26" s="262"/>
      <c r="JMJ26" s="262"/>
      <c r="JMK26" s="262"/>
      <c r="JML26" s="262"/>
      <c r="JMM26" s="262"/>
      <c r="JMN26" s="262"/>
      <c r="JMO26" s="262"/>
      <c r="JMP26" s="262"/>
      <c r="JMQ26" s="262"/>
      <c r="JMR26" s="262"/>
      <c r="JMS26" s="262"/>
      <c r="JMT26" s="262"/>
      <c r="JMU26" s="262"/>
      <c r="JMV26" s="262"/>
      <c r="JMW26" s="262"/>
      <c r="JMX26" s="262"/>
      <c r="JMY26" s="262"/>
      <c r="JMZ26" s="262"/>
      <c r="JNA26" s="262"/>
      <c r="JNB26" s="262"/>
      <c r="JNC26" s="262"/>
      <c r="JND26" s="262"/>
      <c r="JNE26" s="262"/>
      <c r="JNF26" s="262"/>
      <c r="JNG26" s="262"/>
      <c r="JNH26" s="262"/>
      <c r="JNI26" s="262"/>
      <c r="JNJ26" s="262"/>
      <c r="JNK26" s="262"/>
      <c r="JNL26" s="262"/>
      <c r="JNM26" s="262"/>
      <c r="JNN26" s="262"/>
      <c r="JNO26" s="262"/>
      <c r="JNP26" s="262"/>
      <c r="JNQ26" s="262"/>
      <c r="JNR26" s="262"/>
      <c r="JNS26" s="262"/>
      <c r="JNT26" s="262"/>
      <c r="JNU26" s="262"/>
      <c r="JNV26" s="262"/>
      <c r="JNW26" s="262"/>
      <c r="JNX26" s="262"/>
      <c r="JNY26" s="262"/>
      <c r="JNZ26" s="262"/>
      <c r="JOA26" s="262"/>
      <c r="JOB26" s="262"/>
      <c r="JOC26" s="262"/>
      <c r="JOD26" s="262"/>
      <c r="JOE26" s="262"/>
      <c r="JOF26" s="262"/>
      <c r="JOG26" s="262"/>
      <c r="JOH26" s="262"/>
      <c r="JOI26" s="262"/>
      <c r="JOJ26" s="262"/>
      <c r="JOK26" s="262"/>
      <c r="JOL26" s="262"/>
      <c r="JOM26" s="262"/>
      <c r="JON26" s="262"/>
      <c r="JOO26" s="262"/>
      <c r="JOP26" s="262"/>
      <c r="JOQ26" s="262"/>
      <c r="JOR26" s="262"/>
      <c r="JOS26" s="262"/>
      <c r="JOT26" s="262"/>
      <c r="JOU26" s="262"/>
      <c r="JOV26" s="262"/>
      <c r="JOW26" s="262"/>
      <c r="JOX26" s="262"/>
      <c r="JOY26" s="262"/>
      <c r="JOZ26" s="262"/>
      <c r="JPA26" s="262"/>
      <c r="JPB26" s="262"/>
      <c r="JPC26" s="262"/>
      <c r="JPD26" s="262"/>
      <c r="JPE26" s="262"/>
      <c r="JPF26" s="262"/>
      <c r="JPG26" s="262"/>
      <c r="JPH26" s="262"/>
      <c r="JPI26" s="262"/>
      <c r="JPJ26" s="262"/>
      <c r="JPK26" s="262"/>
      <c r="JPL26" s="262"/>
      <c r="JPM26" s="262"/>
      <c r="JPN26" s="262"/>
      <c r="JPO26" s="262"/>
      <c r="JPP26" s="262"/>
      <c r="JPQ26" s="262"/>
      <c r="JPR26" s="262"/>
      <c r="JPS26" s="262"/>
      <c r="JPT26" s="262"/>
      <c r="JPU26" s="262"/>
      <c r="JPV26" s="262"/>
      <c r="JPW26" s="262"/>
      <c r="JPX26" s="262"/>
      <c r="JPY26" s="262"/>
      <c r="JPZ26" s="262"/>
      <c r="JQA26" s="262"/>
      <c r="JQB26" s="262"/>
      <c r="JQC26" s="262"/>
      <c r="JQD26" s="262"/>
      <c r="JQE26" s="262"/>
      <c r="JQF26" s="262"/>
      <c r="JQG26" s="262"/>
      <c r="JQH26" s="262"/>
      <c r="JQI26" s="262"/>
      <c r="JQJ26" s="262"/>
      <c r="JQK26" s="262"/>
      <c r="JQL26" s="262"/>
      <c r="JQM26" s="262"/>
      <c r="JQN26" s="262"/>
      <c r="JQO26" s="262"/>
      <c r="JQP26" s="262"/>
      <c r="JQQ26" s="262"/>
      <c r="JQR26" s="262"/>
      <c r="JQS26" s="262"/>
      <c r="JQT26" s="262"/>
      <c r="JQU26" s="262"/>
      <c r="JQV26" s="262"/>
      <c r="JQW26" s="262"/>
      <c r="JQX26" s="262"/>
      <c r="JQY26" s="262"/>
      <c r="JQZ26" s="262"/>
      <c r="JRA26" s="262"/>
      <c r="JRB26" s="262"/>
      <c r="JRC26" s="262"/>
      <c r="JRD26" s="262"/>
      <c r="JRE26" s="262"/>
      <c r="JRF26" s="262"/>
      <c r="JRG26" s="262"/>
      <c r="JRH26" s="262"/>
      <c r="JRI26" s="262"/>
      <c r="JRJ26" s="262"/>
      <c r="JRK26" s="262"/>
      <c r="JRL26" s="262"/>
      <c r="JRM26" s="262"/>
      <c r="JRN26" s="262"/>
      <c r="JRO26" s="262"/>
      <c r="JRP26" s="262"/>
      <c r="JRQ26" s="262"/>
      <c r="JRR26" s="262"/>
      <c r="JRS26" s="262"/>
      <c r="JRT26" s="262"/>
      <c r="JRU26" s="262"/>
      <c r="JRV26" s="262"/>
      <c r="JRW26" s="262"/>
      <c r="JRX26" s="262"/>
      <c r="JRY26" s="262"/>
      <c r="JRZ26" s="262"/>
      <c r="JSA26" s="262"/>
      <c r="JSB26" s="262"/>
      <c r="JSC26" s="262"/>
      <c r="JSD26" s="262"/>
      <c r="JSE26" s="262"/>
      <c r="JSF26" s="262"/>
      <c r="JSG26" s="262"/>
      <c r="JSH26" s="262"/>
      <c r="JSI26" s="262"/>
      <c r="JSJ26" s="262"/>
      <c r="JSK26" s="262"/>
      <c r="JSL26" s="262"/>
      <c r="JSM26" s="262"/>
      <c r="JSN26" s="262"/>
      <c r="JSO26" s="262"/>
      <c r="JSP26" s="262"/>
      <c r="JSQ26" s="262"/>
      <c r="JSR26" s="262"/>
      <c r="JSS26" s="262"/>
      <c r="JST26" s="262"/>
      <c r="JSU26" s="262"/>
      <c r="JSV26" s="262"/>
      <c r="JSW26" s="262"/>
      <c r="JSX26" s="262"/>
      <c r="JSY26" s="262"/>
      <c r="JSZ26" s="262"/>
      <c r="JTA26" s="262"/>
      <c r="JTB26" s="262"/>
      <c r="JTC26" s="262"/>
      <c r="JTD26" s="262"/>
      <c r="JTE26" s="262"/>
      <c r="JTF26" s="262"/>
      <c r="JTG26" s="262"/>
      <c r="JTH26" s="262"/>
      <c r="JTI26" s="262"/>
      <c r="JTJ26" s="262"/>
      <c r="JTK26" s="262"/>
      <c r="JTL26" s="262"/>
      <c r="JTM26" s="262"/>
      <c r="JTN26" s="262"/>
      <c r="JTO26" s="262"/>
      <c r="JTP26" s="262"/>
      <c r="JTQ26" s="262"/>
      <c r="JTR26" s="262"/>
      <c r="JTS26" s="262"/>
      <c r="JTT26" s="262"/>
      <c r="JTU26" s="262"/>
      <c r="JTV26" s="262"/>
      <c r="JTW26" s="262"/>
      <c r="JTX26" s="262"/>
      <c r="JTY26" s="262"/>
      <c r="JTZ26" s="262"/>
      <c r="JUA26" s="262"/>
      <c r="JUB26" s="262"/>
      <c r="JUC26" s="262"/>
      <c r="JUD26" s="262"/>
      <c r="JUE26" s="262"/>
      <c r="JUF26" s="262"/>
      <c r="JUG26" s="262"/>
      <c r="JUH26" s="262"/>
      <c r="JUI26" s="262"/>
      <c r="JUJ26" s="262"/>
      <c r="JUK26" s="262"/>
      <c r="JUL26" s="262"/>
      <c r="JUM26" s="262"/>
      <c r="JUN26" s="262"/>
      <c r="JUO26" s="262"/>
      <c r="JUP26" s="262"/>
      <c r="JUQ26" s="262"/>
      <c r="JUR26" s="262"/>
      <c r="JUS26" s="262"/>
      <c r="JUT26" s="262"/>
      <c r="JUU26" s="262"/>
      <c r="JUV26" s="262"/>
      <c r="JUW26" s="262"/>
      <c r="JUX26" s="262"/>
      <c r="JUY26" s="262"/>
      <c r="JUZ26" s="262"/>
      <c r="JVA26" s="262"/>
      <c r="JVB26" s="262"/>
      <c r="JVC26" s="262"/>
      <c r="JVD26" s="262"/>
      <c r="JVE26" s="262"/>
      <c r="JVF26" s="262"/>
      <c r="JVG26" s="262"/>
      <c r="JVH26" s="262"/>
      <c r="JVI26" s="262"/>
      <c r="JVJ26" s="262"/>
      <c r="JVK26" s="262"/>
      <c r="JVL26" s="262"/>
      <c r="JVM26" s="262"/>
      <c r="JVN26" s="262"/>
      <c r="JVO26" s="262"/>
      <c r="JVP26" s="262"/>
      <c r="JVQ26" s="262"/>
      <c r="JVR26" s="262"/>
      <c r="JVS26" s="262"/>
      <c r="JVT26" s="262"/>
      <c r="JVU26" s="262"/>
      <c r="JVV26" s="262"/>
      <c r="JVW26" s="262"/>
      <c r="JVX26" s="262"/>
      <c r="JVY26" s="262"/>
      <c r="JVZ26" s="262"/>
      <c r="JWA26" s="262"/>
      <c r="JWB26" s="262"/>
      <c r="JWC26" s="262"/>
      <c r="JWD26" s="262"/>
      <c r="JWE26" s="262"/>
      <c r="JWF26" s="262"/>
      <c r="JWG26" s="262"/>
      <c r="JWH26" s="262"/>
      <c r="JWI26" s="262"/>
      <c r="JWJ26" s="262"/>
      <c r="JWK26" s="262"/>
      <c r="JWL26" s="262"/>
      <c r="JWM26" s="262"/>
      <c r="JWN26" s="262"/>
      <c r="JWO26" s="262"/>
      <c r="JWP26" s="262"/>
      <c r="JWQ26" s="262"/>
      <c r="JWR26" s="262"/>
      <c r="JWS26" s="262"/>
      <c r="JWT26" s="262"/>
      <c r="JWU26" s="262"/>
      <c r="JWV26" s="262"/>
      <c r="JWW26" s="262"/>
      <c r="JWX26" s="262"/>
      <c r="JWY26" s="262"/>
      <c r="JWZ26" s="262"/>
      <c r="JXA26" s="262"/>
      <c r="JXB26" s="262"/>
      <c r="JXC26" s="262"/>
      <c r="JXD26" s="262"/>
      <c r="JXE26" s="262"/>
      <c r="JXF26" s="262"/>
      <c r="JXG26" s="262"/>
      <c r="JXH26" s="262"/>
      <c r="JXI26" s="262"/>
      <c r="JXJ26" s="262"/>
      <c r="JXK26" s="262"/>
      <c r="JXL26" s="262"/>
      <c r="JXM26" s="262"/>
      <c r="JXN26" s="262"/>
      <c r="JXO26" s="262"/>
      <c r="JXP26" s="262"/>
      <c r="JXQ26" s="262"/>
      <c r="JXR26" s="262"/>
      <c r="JXS26" s="262"/>
      <c r="JXT26" s="262"/>
      <c r="JXU26" s="262"/>
      <c r="JXV26" s="262"/>
      <c r="JXW26" s="262"/>
      <c r="JXX26" s="262"/>
      <c r="JXY26" s="262"/>
      <c r="JXZ26" s="262"/>
      <c r="JYA26" s="262"/>
      <c r="JYB26" s="262"/>
      <c r="JYC26" s="262"/>
      <c r="JYD26" s="262"/>
      <c r="JYE26" s="262"/>
      <c r="JYF26" s="262"/>
      <c r="JYG26" s="262"/>
      <c r="JYH26" s="262"/>
      <c r="JYI26" s="262"/>
      <c r="JYJ26" s="262"/>
      <c r="JYK26" s="262"/>
      <c r="JYL26" s="262"/>
      <c r="JYM26" s="262"/>
      <c r="JYN26" s="262"/>
      <c r="JYO26" s="262"/>
      <c r="JYP26" s="262"/>
      <c r="JYQ26" s="262"/>
      <c r="JYR26" s="262"/>
      <c r="JYS26" s="262"/>
      <c r="JYT26" s="262"/>
      <c r="JYU26" s="262"/>
      <c r="JYV26" s="262"/>
      <c r="JYW26" s="262"/>
      <c r="JYX26" s="262"/>
      <c r="JYY26" s="262"/>
      <c r="JYZ26" s="262"/>
      <c r="JZA26" s="262"/>
      <c r="JZB26" s="262"/>
      <c r="JZC26" s="262"/>
      <c r="JZD26" s="262"/>
      <c r="JZE26" s="262"/>
      <c r="JZF26" s="262"/>
      <c r="JZG26" s="262"/>
      <c r="JZH26" s="262"/>
      <c r="JZI26" s="262"/>
      <c r="JZJ26" s="262"/>
      <c r="JZK26" s="262"/>
      <c r="JZL26" s="262"/>
      <c r="JZM26" s="262"/>
      <c r="JZN26" s="262"/>
      <c r="JZO26" s="262"/>
      <c r="JZP26" s="262"/>
      <c r="JZQ26" s="262"/>
      <c r="JZR26" s="262"/>
      <c r="JZS26" s="262"/>
      <c r="JZT26" s="262"/>
      <c r="JZU26" s="262"/>
      <c r="JZV26" s="262"/>
      <c r="JZW26" s="262"/>
      <c r="JZX26" s="262"/>
      <c r="JZY26" s="262"/>
      <c r="JZZ26" s="262"/>
      <c r="KAA26" s="262"/>
      <c r="KAB26" s="262"/>
      <c r="KAC26" s="262"/>
      <c r="KAD26" s="262"/>
      <c r="KAE26" s="262"/>
      <c r="KAF26" s="262"/>
      <c r="KAG26" s="262"/>
      <c r="KAH26" s="262"/>
      <c r="KAI26" s="262"/>
      <c r="KAJ26" s="262"/>
      <c r="KAK26" s="262"/>
      <c r="KAL26" s="262"/>
      <c r="KAM26" s="262"/>
      <c r="KAN26" s="262"/>
      <c r="KAO26" s="262"/>
      <c r="KAP26" s="262"/>
      <c r="KAQ26" s="262"/>
      <c r="KAR26" s="262"/>
      <c r="KAS26" s="262"/>
      <c r="KAT26" s="262"/>
      <c r="KAU26" s="262"/>
      <c r="KAV26" s="262"/>
      <c r="KAW26" s="262"/>
      <c r="KAX26" s="262"/>
      <c r="KAY26" s="262"/>
      <c r="KAZ26" s="262"/>
      <c r="KBA26" s="262"/>
      <c r="KBB26" s="262"/>
      <c r="KBC26" s="262"/>
      <c r="KBD26" s="262"/>
      <c r="KBE26" s="262"/>
      <c r="KBF26" s="262"/>
      <c r="KBG26" s="262"/>
      <c r="KBH26" s="262"/>
      <c r="KBI26" s="262"/>
      <c r="KBJ26" s="262"/>
      <c r="KBK26" s="262"/>
      <c r="KBL26" s="262"/>
      <c r="KBM26" s="262"/>
      <c r="KBN26" s="262"/>
      <c r="KBO26" s="262"/>
      <c r="KBP26" s="262"/>
      <c r="KBQ26" s="262"/>
      <c r="KBR26" s="262"/>
      <c r="KBS26" s="262"/>
      <c r="KBT26" s="262"/>
      <c r="KBU26" s="262"/>
      <c r="KBV26" s="262"/>
      <c r="KBW26" s="262"/>
      <c r="KBX26" s="262"/>
      <c r="KBY26" s="262"/>
      <c r="KBZ26" s="262"/>
      <c r="KCA26" s="262"/>
      <c r="KCB26" s="262"/>
      <c r="KCC26" s="262"/>
      <c r="KCD26" s="262"/>
      <c r="KCE26" s="262"/>
      <c r="KCF26" s="262"/>
      <c r="KCG26" s="262"/>
      <c r="KCH26" s="262"/>
      <c r="KCI26" s="262"/>
      <c r="KCJ26" s="262"/>
      <c r="KCK26" s="262"/>
      <c r="KCL26" s="262"/>
      <c r="KCM26" s="262"/>
      <c r="KCN26" s="262"/>
      <c r="KCO26" s="262"/>
      <c r="KCP26" s="262"/>
      <c r="KCQ26" s="262"/>
      <c r="KCR26" s="262"/>
      <c r="KCS26" s="262"/>
      <c r="KCT26" s="262"/>
      <c r="KCU26" s="262"/>
      <c r="KCV26" s="262"/>
      <c r="KCW26" s="262"/>
      <c r="KCX26" s="262"/>
      <c r="KCY26" s="262"/>
      <c r="KCZ26" s="262"/>
      <c r="KDA26" s="262"/>
      <c r="KDB26" s="262"/>
      <c r="KDC26" s="262"/>
      <c r="KDD26" s="262"/>
      <c r="KDE26" s="262"/>
      <c r="KDF26" s="262"/>
      <c r="KDG26" s="262"/>
      <c r="KDH26" s="262"/>
      <c r="KDI26" s="262"/>
      <c r="KDJ26" s="262"/>
      <c r="KDK26" s="262"/>
      <c r="KDL26" s="262"/>
      <c r="KDM26" s="262"/>
      <c r="KDN26" s="262"/>
      <c r="KDO26" s="262"/>
      <c r="KDP26" s="262"/>
      <c r="KDQ26" s="262"/>
      <c r="KDR26" s="262"/>
      <c r="KDS26" s="262"/>
      <c r="KDT26" s="262"/>
      <c r="KDU26" s="262"/>
      <c r="KDV26" s="262"/>
      <c r="KDW26" s="262"/>
      <c r="KDX26" s="262"/>
      <c r="KDY26" s="262"/>
      <c r="KDZ26" s="262"/>
      <c r="KEA26" s="262"/>
      <c r="KEB26" s="262"/>
      <c r="KEC26" s="262"/>
      <c r="KED26" s="262"/>
      <c r="KEE26" s="262"/>
      <c r="KEF26" s="262"/>
      <c r="KEG26" s="262"/>
      <c r="KEH26" s="262"/>
      <c r="KEI26" s="262"/>
      <c r="KEJ26" s="262"/>
      <c r="KEK26" s="262"/>
      <c r="KEL26" s="262"/>
      <c r="KEM26" s="262"/>
      <c r="KEN26" s="262"/>
      <c r="KEO26" s="262"/>
      <c r="KEP26" s="262"/>
      <c r="KEQ26" s="262"/>
      <c r="KER26" s="262"/>
      <c r="KES26" s="262"/>
      <c r="KET26" s="262"/>
      <c r="KEU26" s="262"/>
      <c r="KEV26" s="262"/>
      <c r="KEW26" s="262"/>
      <c r="KEX26" s="262"/>
      <c r="KEY26" s="262"/>
      <c r="KEZ26" s="262"/>
      <c r="KFA26" s="262"/>
      <c r="KFB26" s="262"/>
      <c r="KFC26" s="262"/>
      <c r="KFD26" s="262"/>
      <c r="KFE26" s="262"/>
      <c r="KFF26" s="262"/>
      <c r="KFG26" s="262"/>
      <c r="KFH26" s="262"/>
      <c r="KFI26" s="262"/>
      <c r="KFJ26" s="262"/>
      <c r="KFK26" s="262"/>
      <c r="KFL26" s="262"/>
      <c r="KFM26" s="262"/>
      <c r="KFN26" s="262"/>
      <c r="KFO26" s="262"/>
      <c r="KFP26" s="262"/>
      <c r="KFQ26" s="262"/>
      <c r="KFR26" s="262"/>
      <c r="KFS26" s="262"/>
      <c r="KFT26" s="262"/>
      <c r="KFU26" s="262"/>
      <c r="KFV26" s="262"/>
      <c r="KFW26" s="262"/>
      <c r="KFX26" s="262"/>
      <c r="KFY26" s="262"/>
      <c r="KFZ26" s="262"/>
      <c r="KGA26" s="262"/>
      <c r="KGB26" s="262"/>
      <c r="KGC26" s="262"/>
      <c r="KGD26" s="262"/>
      <c r="KGE26" s="262"/>
      <c r="KGF26" s="262"/>
      <c r="KGG26" s="262"/>
      <c r="KGH26" s="262"/>
      <c r="KGI26" s="262"/>
      <c r="KGJ26" s="262"/>
      <c r="KGK26" s="262"/>
      <c r="KGL26" s="262"/>
      <c r="KGM26" s="262"/>
      <c r="KGN26" s="262"/>
      <c r="KGO26" s="262"/>
      <c r="KGP26" s="262"/>
      <c r="KGQ26" s="262"/>
      <c r="KGR26" s="262"/>
      <c r="KGS26" s="262"/>
      <c r="KGT26" s="262"/>
      <c r="KGU26" s="262"/>
      <c r="KGV26" s="262"/>
      <c r="KGW26" s="262"/>
      <c r="KGX26" s="262"/>
      <c r="KGY26" s="262"/>
      <c r="KGZ26" s="262"/>
      <c r="KHA26" s="262"/>
      <c r="KHB26" s="262"/>
      <c r="KHC26" s="262"/>
      <c r="KHD26" s="262"/>
      <c r="KHE26" s="262"/>
      <c r="KHF26" s="262"/>
      <c r="KHG26" s="262"/>
      <c r="KHH26" s="262"/>
      <c r="KHI26" s="262"/>
      <c r="KHJ26" s="262"/>
      <c r="KHK26" s="262"/>
      <c r="KHL26" s="262"/>
      <c r="KHM26" s="262"/>
      <c r="KHN26" s="262"/>
      <c r="KHO26" s="262"/>
      <c r="KHP26" s="262"/>
      <c r="KHQ26" s="262"/>
      <c r="KHR26" s="262"/>
      <c r="KHS26" s="262"/>
      <c r="KHT26" s="262"/>
      <c r="KHU26" s="262"/>
      <c r="KHV26" s="262"/>
      <c r="KHW26" s="262"/>
      <c r="KHX26" s="262"/>
      <c r="KHY26" s="262"/>
      <c r="KHZ26" s="262"/>
      <c r="KIA26" s="262"/>
      <c r="KIB26" s="262"/>
      <c r="KIC26" s="262"/>
      <c r="KID26" s="262"/>
      <c r="KIE26" s="262"/>
      <c r="KIF26" s="262"/>
      <c r="KIG26" s="262"/>
      <c r="KIH26" s="262"/>
      <c r="KII26" s="262"/>
      <c r="KIJ26" s="262"/>
      <c r="KIK26" s="262"/>
      <c r="KIL26" s="262"/>
      <c r="KIM26" s="262"/>
      <c r="KIN26" s="262"/>
      <c r="KIO26" s="262"/>
      <c r="KIP26" s="262"/>
      <c r="KIQ26" s="262"/>
      <c r="KIR26" s="262"/>
      <c r="KIS26" s="262"/>
      <c r="KIT26" s="262"/>
      <c r="KIU26" s="262"/>
      <c r="KIV26" s="262"/>
      <c r="KIW26" s="262"/>
      <c r="KIX26" s="262"/>
      <c r="KIY26" s="262"/>
      <c r="KIZ26" s="262"/>
      <c r="KJA26" s="262"/>
      <c r="KJB26" s="262"/>
      <c r="KJC26" s="262"/>
      <c r="KJD26" s="262"/>
      <c r="KJE26" s="262"/>
      <c r="KJF26" s="262"/>
      <c r="KJG26" s="262"/>
      <c r="KJH26" s="262"/>
      <c r="KJI26" s="262"/>
      <c r="KJJ26" s="262"/>
      <c r="KJK26" s="262"/>
      <c r="KJL26" s="262"/>
      <c r="KJM26" s="262"/>
      <c r="KJN26" s="262"/>
      <c r="KJO26" s="262"/>
      <c r="KJP26" s="262"/>
      <c r="KJQ26" s="262"/>
      <c r="KJR26" s="262"/>
      <c r="KJS26" s="262"/>
      <c r="KJT26" s="262"/>
      <c r="KJU26" s="262"/>
      <c r="KJV26" s="262"/>
      <c r="KJW26" s="262"/>
      <c r="KJX26" s="262"/>
      <c r="KJY26" s="262"/>
      <c r="KJZ26" s="262"/>
      <c r="KKA26" s="262"/>
      <c r="KKB26" s="262"/>
      <c r="KKC26" s="262"/>
      <c r="KKD26" s="262"/>
      <c r="KKE26" s="262"/>
      <c r="KKF26" s="262"/>
      <c r="KKG26" s="262"/>
      <c r="KKH26" s="262"/>
      <c r="KKI26" s="262"/>
      <c r="KKJ26" s="262"/>
      <c r="KKK26" s="262"/>
      <c r="KKL26" s="262"/>
      <c r="KKM26" s="262"/>
      <c r="KKN26" s="262"/>
      <c r="KKO26" s="262"/>
      <c r="KKP26" s="262"/>
      <c r="KKQ26" s="262"/>
      <c r="KKR26" s="262"/>
      <c r="KKS26" s="262"/>
      <c r="KKT26" s="262"/>
      <c r="KKU26" s="262"/>
      <c r="KKV26" s="262"/>
      <c r="KKW26" s="262"/>
      <c r="KKX26" s="262"/>
      <c r="KKY26" s="262"/>
      <c r="KKZ26" s="262"/>
      <c r="KLA26" s="262"/>
      <c r="KLB26" s="262"/>
      <c r="KLC26" s="262"/>
      <c r="KLD26" s="262"/>
      <c r="KLE26" s="262"/>
      <c r="KLF26" s="262"/>
      <c r="KLG26" s="262"/>
      <c r="KLH26" s="262"/>
      <c r="KLI26" s="262"/>
      <c r="KLJ26" s="262"/>
      <c r="KLK26" s="262"/>
      <c r="KLL26" s="262"/>
      <c r="KLM26" s="262"/>
      <c r="KLN26" s="262"/>
      <c r="KLO26" s="262"/>
      <c r="KLP26" s="262"/>
      <c r="KLQ26" s="262"/>
      <c r="KLR26" s="262"/>
      <c r="KLS26" s="262"/>
      <c r="KLT26" s="262"/>
      <c r="KLU26" s="262"/>
      <c r="KLV26" s="262"/>
      <c r="KLW26" s="262"/>
      <c r="KLX26" s="262"/>
      <c r="KLY26" s="262"/>
      <c r="KLZ26" s="262"/>
      <c r="KMA26" s="262"/>
      <c r="KMB26" s="262"/>
      <c r="KMC26" s="262"/>
      <c r="KMD26" s="262"/>
      <c r="KME26" s="262"/>
      <c r="KMF26" s="262"/>
      <c r="KMG26" s="262"/>
      <c r="KMH26" s="262"/>
      <c r="KMI26" s="262"/>
      <c r="KMJ26" s="262"/>
      <c r="KMK26" s="262"/>
      <c r="KML26" s="262"/>
      <c r="KMM26" s="262"/>
      <c r="KMN26" s="262"/>
      <c r="KMO26" s="262"/>
      <c r="KMP26" s="262"/>
      <c r="KMQ26" s="262"/>
      <c r="KMR26" s="262"/>
      <c r="KMS26" s="262"/>
      <c r="KMT26" s="262"/>
      <c r="KMU26" s="262"/>
      <c r="KMV26" s="262"/>
      <c r="KMW26" s="262"/>
      <c r="KMX26" s="262"/>
      <c r="KMY26" s="262"/>
      <c r="KMZ26" s="262"/>
      <c r="KNA26" s="262"/>
      <c r="KNB26" s="262"/>
      <c r="KNC26" s="262"/>
      <c r="KND26" s="262"/>
      <c r="KNE26" s="262"/>
      <c r="KNF26" s="262"/>
      <c r="KNG26" s="262"/>
      <c r="KNH26" s="262"/>
      <c r="KNI26" s="262"/>
      <c r="KNJ26" s="262"/>
      <c r="KNK26" s="262"/>
      <c r="KNL26" s="262"/>
      <c r="KNM26" s="262"/>
      <c r="KNN26" s="262"/>
      <c r="KNO26" s="262"/>
      <c r="KNP26" s="262"/>
      <c r="KNQ26" s="262"/>
      <c r="KNR26" s="262"/>
      <c r="KNS26" s="262"/>
      <c r="KNT26" s="262"/>
      <c r="KNU26" s="262"/>
      <c r="KNV26" s="262"/>
      <c r="KNW26" s="262"/>
      <c r="KNX26" s="262"/>
      <c r="KNY26" s="262"/>
      <c r="KNZ26" s="262"/>
      <c r="KOA26" s="262"/>
      <c r="KOB26" s="262"/>
      <c r="KOC26" s="262"/>
      <c r="KOD26" s="262"/>
      <c r="KOE26" s="262"/>
      <c r="KOF26" s="262"/>
      <c r="KOG26" s="262"/>
      <c r="KOH26" s="262"/>
      <c r="KOI26" s="262"/>
      <c r="KOJ26" s="262"/>
      <c r="KOK26" s="262"/>
      <c r="KOL26" s="262"/>
      <c r="KOM26" s="262"/>
      <c r="KON26" s="262"/>
      <c r="KOO26" s="262"/>
      <c r="KOP26" s="262"/>
      <c r="KOQ26" s="262"/>
      <c r="KOR26" s="262"/>
      <c r="KOS26" s="262"/>
      <c r="KOT26" s="262"/>
      <c r="KOU26" s="262"/>
      <c r="KOV26" s="262"/>
      <c r="KOW26" s="262"/>
      <c r="KOX26" s="262"/>
      <c r="KOY26" s="262"/>
      <c r="KOZ26" s="262"/>
      <c r="KPA26" s="262"/>
      <c r="KPB26" s="262"/>
      <c r="KPC26" s="262"/>
      <c r="KPD26" s="262"/>
      <c r="KPE26" s="262"/>
      <c r="KPF26" s="262"/>
      <c r="KPG26" s="262"/>
      <c r="KPH26" s="262"/>
      <c r="KPI26" s="262"/>
      <c r="KPJ26" s="262"/>
      <c r="KPK26" s="262"/>
      <c r="KPL26" s="262"/>
      <c r="KPM26" s="262"/>
      <c r="KPN26" s="262"/>
      <c r="KPO26" s="262"/>
      <c r="KPP26" s="262"/>
      <c r="KPQ26" s="262"/>
      <c r="KPR26" s="262"/>
      <c r="KPS26" s="262"/>
      <c r="KPT26" s="262"/>
      <c r="KPU26" s="262"/>
      <c r="KPV26" s="262"/>
      <c r="KPW26" s="262"/>
      <c r="KPX26" s="262"/>
      <c r="KPY26" s="262"/>
      <c r="KPZ26" s="262"/>
      <c r="KQA26" s="262"/>
      <c r="KQB26" s="262"/>
      <c r="KQC26" s="262"/>
      <c r="KQD26" s="262"/>
      <c r="KQE26" s="262"/>
      <c r="KQF26" s="262"/>
      <c r="KQG26" s="262"/>
      <c r="KQH26" s="262"/>
      <c r="KQI26" s="262"/>
      <c r="KQJ26" s="262"/>
      <c r="KQK26" s="262"/>
      <c r="KQL26" s="262"/>
      <c r="KQM26" s="262"/>
      <c r="KQN26" s="262"/>
      <c r="KQO26" s="262"/>
      <c r="KQP26" s="262"/>
      <c r="KQQ26" s="262"/>
      <c r="KQR26" s="262"/>
      <c r="KQS26" s="262"/>
      <c r="KQT26" s="262"/>
      <c r="KQU26" s="262"/>
      <c r="KQV26" s="262"/>
      <c r="KQW26" s="262"/>
      <c r="KQX26" s="262"/>
      <c r="KQY26" s="262"/>
      <c r="KQZ26" s="262"/>
      <c r="KRA26" s="262"/>
      <c r="KRB26" s="262"/>
      <c r="KRC26" s="262"/>
      <c r="KRD26" s="262"/>
      <c r="KRE26" s="262"/>
      <c r="KRF26" s="262"/>
      <c r="KRG26" s="262"/>
      <c r="KRH26" s="262"/>
      <c r="KRI26" s="262"/>
      <c r="KRJ26" s="262"/>
      <c r="KRK26" s="262"/>
      <c r="KRL26" s="262"/>
      <c r="KRM26" s="262"/>
      <c r="KRN26" s="262"/>
      <c r="KRO26" s="262"/>
      <c r="KRP26" s="262"/>
      <c r="KRQ26" s="262"/>
      <c r="KRR26" s="262"/>
      <c r="KRS26" s="262"/>
      <c r="KRT26" s="262"/>
      <c r="KRU26" s="262"/>
      <c r="KRV26" s="262"/>
      <c r="KRW26" s="262"/>
      <c r="KRX26" s="262"/>
      <c r="KRY26" s="262"/>
      <c r="KRZ26" s="262"/>
      <c r="KSA26" s="262"/>
      <c r="KSB26" s="262"/>
      <c r="KSC26" s="262"/>
      <c r="KSD26" s="262"/>
      <c r="KSE26" s="262"/>
      <c r="KSF26" s="262"/>
      <c r="KSG26" s="262"/>
      <c r="KSH26" s="262"/>
      <c r="KSI26" s="262"/>
      <c r="KSJ26" s="262"/>
      <c r="KSK26" s="262"/>
      <c r="KSL26" s="262"/>
      <c r="KSM26" s="262"/>
      <c r="KSN26" s="262"/>
      <c r="KSO26" s="262"/>
      <c r="KSP26" s="262"/>
      <c r="KSQ26" s="262"/>
      <c r="KSR26" s="262"/>
      <c r="KSS26" s="262"/>
      <c r="KST26" s="262"/>
      <c r="KSU26" s="262"/>
      <c r="KSV26" s="262"/>
      <c r="KSW26" s="262"/>
      <c r="KSX26" s="262"/>
      <c r="KSY26" s="262"/>
      <c r="KSZ26" s="262"/>
      <c r="KTA26" s="262"/>
      <c r="KTB26" s="262"/>
      <c r="KTC26" s="262"/>
      <c r="KTD26" s="262"/>
      <c r="KTE26" s="262"/>
      <c r="KTF26" s="262"/>
      <c r="KTG26" s="262"/>
      <c r="KTH26" s="262"/>
      <c r="KTI26" s="262"/>
      <c r="KTJ26" s="262"/>
      <c r="KTK26" s="262"/>
      <c r="KTL26" s="262"/>
      <c r="KTM26" s="262"/>
      <c r="KTN26" s="262"/>
      <c r="KTO26" s="262"/>
      <c r="KTP26" s="262"/>
      <c r="KTQ26" s="262"/>
      <c r="KTR26" s="262"/>
      <c r="KTS26" s="262"/>
      <c r="KTT26" s="262"/>
      <c r="KTU26" s="262"/>
      <c r="KTV26" s="262"/>
      <c r="KTW26" s="262"/>
      <c r="KTX26" s="262"/>
      <c r="KTY26" s="262"/>
      <c r="KTZ26" s="262"/>
      <c r="KUA26" s="262"/>
      <c r="KUB26" s="262"/>
      <c r="KUC26" s="262"/>
      <c r="KUD26" s="262"/>
      <c r="KUE26" s="262"/>
      <c r="KUF26" s="262"/>
      <c r="KUG26" s="262"/>
      <c r="KUH26" s="262"/>
      <c r="KUI26" s="262"/>
      <c r="KUJ26" s="262"/>
      <c r="KUK26" s="262"/>
      <c r="KUL26" s="262"/>
      <c r="KUM26" s="262"/>
      <c r="KUN26" s="262"/>
      <c r="KUO26" s="262"/>
      <c r="KUP26" s="262"/>
      <c r="KUQ26" s="262"/>
      <c r="KUR26" s="262"/>
      <c r="KUS26" s="262"/>
      <c r="KUT26" s="262"/>
      <c r="KUU26" s="262"/>
      <c r="KUV26" s="262"/>
      <c r="KUW26" s="262"/>
      <c r="KUX26" s="262"/>
      <c r="KUY26" s="262"/>
      <c r="KUZ26" s="262"/>
      <c r="KVA26" s="262"/>
      <c r="KVB26" s="262"/>
      <c r="KVC26" s="262"/>
      <c r="KVD26" s="262"/>
      <c r="KVE26" s="262"/>
      <c r="KVF26" s="262"/>
      <c r="KVG26" s="262"/>
      <c r="KVH26" s="262"/>
      <c r="KVI26" s="262"/>
      <c r="KVJ26" s="262"/>
      <c r="KVK26" s="262"/>
      <c r="KVL26" s="262"/>
      <c r="KVM26" s="262"/>
      <c r="KVN26" s="262"/>
      <c r="KVO26" s="262"/>
      <c r="KVP26" s="262"/>
      <c r="KVQ26" s="262"/>
      <c r="KVR26" s="262"/>
      <c r="KVS26" s="262"/>
      <c r="KVT26" s="262"/>
      <c r="KVU26" s="262"/>
      <c r="KVV26" s="262"/>
      <c r="KVW26" s="262"/>
      <c r="KVX26" s="262"/>
      <c r="KVY26" s="262"/>
      <c r="KVZ26" s="262"/>
      <c r="KWA26" s="262"/>
      <c r="KWB26" s="262"/>
      <c r="KWC26" s="262"/>
      <c r="KWD26" s="262"/>
      <c r="KWE26" s="262"/>
      <c r="KWF26" s="262"/>
      <c r="KWG26" s="262"/>
      <c r="KWH26" s="262"/>
      <c r="KWI26" s="262"/>
      <c r="KWJ26" s="262"/>
      <c r="KWK26" s="262"/>
      <c r="KWL26" s="262"/>
      <c r="KWM26" s="262"/>
      <c r="KWN26" s="262"/>
      <c r="KWO26" s="262"/>
      <c r="KWP26" s="262"/>
      <c r="KWQ26" s="262"/>
      <c r="KWR26" s="262"/>
      <c r="KWS26" s="262"/>
      <c r="KWT26" s="262"/>
      <c r="KWU26" s="262"/>
      <c r="KWV26" s="262"/>
      <c r="KWW26" s="262"/>
      <c r="KWX26" s="262"/>
      <c r="KWY26" s="262"/>
      <c r="KWZ26" s="262"/>
      <c r="KXA26" s="262"/>
      <c r="KXB26" s="262"/>
      <c r="KXC26" s="262"/>
      <c r="KXD26" s="262"/>
      <c r="KXE26" s="262"/>
      <c r="KXF26" s="262"/>
      <c r="KXG26" s="262"/>
      <c r="KXH26" s="262"/>
      <c r="KXI26" s="262"/>
      <c r="KXJ26" s="262"/>
      <c r="KXK26" s="262"/>
      <c r="KXL26" s="262"/>
      <c r="KXM26" s="262"/>
      <c r="KXN26" s="262"/>
      <c r="KXO26" s="262"/>
      <c r="KXP26" s="262"/>
      <c r="KXQ26" s="262"/>
      <c r="KXR26" s="262"/>
      <c r="KXS26" s="262"/>
      <c r="KXT26" s="262"/>
      <c r="KXU26" s="262"/>
      <c r="KXV26" s="262"/>
      <c r="KXW26" s="262"/>
      <c r="KXX26" s="262"/>
      <c r="KXY26" s="262"/>
      <c r="KXZ26" s="262"/>
      <c r="KYA26" s="262"/>
      <c r="KYB26" s="262"/>
      <c r="KYC26" s="262"/>
      <c r="KYD26" s="262"/>
      <c r="KYE26" s="262"/>
      <c r="KYF26" s="262"/>
      <c r="KYG26" s="262"/>
      <c r="KYH26" s="262"/>
      <c r="KYI26" s="262"/>
      <c r="KYJ26" s="262"/>
      <c r="KYK26" s="262"/>
      <c r="KYL26" s="262"/>
      <c r="KYM26" s="262"/>
      <c r="KYN26" s="262"/>
      <c r="KYO26" s="262"/>
      <c r="KYP26" s="262"/>
      <c r="KYQ26" s="262"/>
      <c r="KYR26" s="262"/>
      <c r="KYS26" s="262"/>
      <c r="KYT26" s="262"/>
      <c r="KYU26" s="262"/>
      <c r="KYV26" s="262"/>
      <c r="KYW26" s="262"/>
      <c r="KYX26" s="262"/>
      <c r="KYY26" s="262"/>
      <c r="KYZ26" s="262"/>
      <c r="KZA26" s="262"/>
      <c r="KZB26" s="262"/>
      <c r="KZC26" s="262"/>
      <c r="KZD26" s="262"/>
      <c r="KZE26" s="262"/>
      <c r="KZF26" s="262"/>
      <c r="KZG26" s="262"/>
      <c r="KZH26" s="262"/>
      <c r="KZI26" s="262"/>
      <c r="KZJ26" s="262"/>
      <c r="KZK26" s="262"/>
      <c r="KZL26" s="262"/>
      <c r="KZM26" s="262"/>
      <c r="KZN26" s="262"/>
      <c r="KZO26" s="262"/>
      <c r="KZP26" s="262"/>
      <c r="KZQ26" s="262"/>
      <c r="KZR26" s="262"/>
      <c r="KZS26" s="262"/>
      <c r="KZT26" s="262"/>
      <c r="KZU26" s="262"/>
      <c r="KZV26" s="262"/>
      <c r="KZW26" s="262"/>
      <c r="KZX26" s="262"/>
      <c r="KZY26" s="262"/>
      <c r="KZZ26" s="262"/>
      <c r="LAA26" s="262"/>
      <c r="LAB26" s="262"/>
      <c r="LAC26" s="262"/>
      <c r="LAD26" s="262"/>
      <c r="LAE26" s="262"/>
      <c r="LAF26" s="262"/>
      <c r="LAG26" s="262"/>
      <c r="LAH26" s="262"/>
      <c r="LAI26" s="262"/>
      <c r="LAJ26" s="262"/>
      <c r="LAK26" s="262"/>
      <c r="LAL26" s="262"/>
      <c r="LAM26" s="262"/>
      <c r="LAN26" s="262"/>
      <c r="LAO26" s="262"/>
      <c r="LAP26" s="262"/>
      <c r="LAQ26" s="262"/>
      <c r="LAR26" s="262"/>
      <c r="LAS26" s="262"/>
      <c r="LAT26" s="262"/>
      <c r="LAU26" s="262"/>
      <c r="LAV26" s="262"/>
      <c r="LAW26" s="262"/>
      <c r="LAX26" s="262"/>
      <c r="LAY26" s="262"/>
      <c r="LAZ26" s="262"/>
      <c r="LBA26" s="262"/>
      <c r="LBB26" s="262"/>
      <c r="LBC26" s="262"/>
      <c r="LBD26" s="262"/>
      <c r="LBE26" s="262"/>
      <c r="LBF26" s="262"/>
      <c r="LBG26" s="262"/>
      <c r="LBH26" s="262"/>
      <c r="LBI26" s="262"/>
      <c r="LBJ26" s="262"/>
      <c r="LBK26" s="262"/>
      <c r="LBL26" s="262"/>
      <c r="LBM26" s="262"/>
      <c r="LBN26" s="262"/>
      <c r="LBO26" s="262"/>
      <c r="LBP26" s="262"/>
      <c r="LBQ26" s="262"/>
      <c r="LBR26" s="262"/>
      <c r="LBS26" s="262"/>
      <c r="LBT26" s="262"/>
      <c r="LBU26" s="262"/>
      <c r="LBV26" s="262"/>
      <c r="LBW26" s="262"/>
      <c r="LBX26" s="262"/>
      <c r="LBY26" s="262"/>
      <c r="LBZ26" s="262"/>
      <c r="LCA26" s="262"/>
      <c r="LCB26" s="262"/>
      <c r="LCC26" s="262"/>
      <c r="LCD26" s="262"/>
      <c r="LCE26" s="262"/>
      <c r="LCF26" s="262"/>
      <c r="LCG26" s="262"/>
      <c r="LCH26" s="262"/>
      <c r="LCI26" s="262"/>
      <c r="LCJ26" s="262"/>
      <c r="LCK26" s="262"/>
      <c r="LCL26" s="262"/>
      <c r="LCM26" s="262"/>
      <c r="LCN26" s="262"/>
      <c r="LCO26" s="262"/>
      <c r="LCP26" s="262"/>
      <c r="LCQ26" s="262"/>
      <c r="LCR26" s="262"/>
      <c r="LCS26" s="262"/>
      <c r="LCT26" s="262"/>
      <c r="LCU26" s="262"/>
      <c r="LCV26" s="262"/>
      <c r="LCW26" s="262"/>
      <c r="LCX26" s="262"/>
      <c r="LCY26" s="262"/>
      <c r="LCZ26" s="262"/>
      <c r="LDA26" s="262"/>
      <c r="LDB26" s="262"/>
      <c r="LDC26" s="262"/>
      <c r="LDD26" s="262"/>
      <c r="LDE26" s="262"/>
      <c r="LDF26" s="262"/>
      <c r="LDG26" s="262"/>
      <c r="LDH26" s="262"/>
      <c r="LDI26" s="262"/>
      <c r="LDJ26" s="262"/>
      <c r="LDK26" s="262"/>
      <c r="LDL26" s="262"/>
      <c r="LDM26" s="262"/>
      <c r="LDN26" s="262"/>
      <c r="LDO26" s="262"/>
      <c r="LDP26" s="262"/>
      <c r="LDQ26" s="262"/>
      <c r="LDR26" s="262"/>
      <c r="LDS26" s="262"/>
      <c r="LDT26" s="262"/>
      <c r="LDU26" s="262"/>
      <c r="LDV26" s="262"/>
      <c r="LDW26" s="262"/>
      <c r="LDX26" s="262"/>
      <c r="LDY26" s="262"/>
      <c r="LDZ26" s="262"/>
      <c r="LEA26" s="262"/>
      <c r="LEB26" s="262"/>
      <c r="LEC26" s="262"/>
      <c r="LED26" s="262"/>
      <c r="LEE26" s="262"/>
      <c r="LEF26" s="262"/>
      <c r="LEG26" s="262"/>
      <c r="LEH26" s="262"/>
      <c r="LEI26" s="262"/>
      <c r="LEJ26" s="262"/>
      <c r="LEK26" s="262"/>
      <c r="LEL26" s="262"/>
      <c r="LEM26" s="262"/>
      <c r="LEN26" s="262"/>
      <c r="LEO26" s="262"/>
      <c r="LEP26" s="262"/>
      <c r="LEQ26" s="262"/>
      <c r="LER26" s="262"/>
      <c r="LES26" s="262"/>
      <c r="LET26" s="262"/>
      <c r="LEU26" s="262"/>
      <c r="LEV26" s="262"/>
      <c r="LEW26" s="262"/>
      <c r="LEX26" s="262"/>
      <c r="LEY26" s="262"/>
      <c r="LEZ26" s="262"/>
      <c r="LFA26" s="262"/>
      <c r="LFB26" s="262"/>
      <c r="LFC26" s="262"/>
      <c r="LFD26" s="262"/>
      <c r="LFE26" s="262"/>
      <c r="LFF26" s="262"/>
      <c r="LFG26" s="262"/>
      <c r="LFH26" s="262"/>
      <c r="LFI26" s="262"/>
      <c r="LFJ26" s="262"/>
      <c r="LFK26" s="262"/>
      <c r="LFL26" s="262"/>
      <c r="LFM26" s="262"/>
      <c r="LFN26" s="262"/>
      <c r="LFO26" s="262"/>
      <c r="LFP26" s="262"/>
      <c r="LFQ26" s="262"/>
      <c r="LFR26" s="262"/>
      <c r="LFS26" s="262"/>
      <c r="LFT26" s="262"/>
      <c r="LFU26" s="262"/>
      <c r="LFV26" s="262"/>
      <c r="LFW26" s="262"/>
      <c r="LFX26" s="262"/>
      <c r="LFY26" s="262"/>
      <c r="LFZ26" s="262"/>
      <c r="LGA26" s="262"/>
      <c r="LGB26" s="262"/>
      <c r="LGC26" s="262"/>
      <c r="LGD26" s="262"/>
      <c r="LGE26" s="262"/>
      <c r="LGF26" s="262"/>
      <c r="LGG26" s="262"/>
      <c r="LGH26" s="262"/>
      <c r="LGI26" s="262"/>
      <c r="LGJ26" s="262"/>
      <c r="LGK26" s="262"/>
      <c r="LGL26" s="262"/>
      <c r="LGM26" s="262"/>
      <c r="LGN26" s="262"/>
      <c r="LGO26" s="262"/>
      <c r="LGP26" s="262"/>
      <c r="LGQ26" s="262"/>
      <c r="LGR26" s="262"/>
      <c r="LGS26" s="262"/>
      <c r="LGT26" s="262"/>
      <c r="LGU26" s="262"/>
      <c r="LGV26" s="262"/>
      <c r="LGW26" s="262"/>
      <c r="LGX26" s="262"/>
      <c r="LGY26" s="262"/>
      <c r="LGZ26" s="262"/>
      <c r="LHA26" s="262"/>
      <c r="LHB26" s="262"/>
      <c r="LHC26" s="262"/>
      <c r="LHD26" s="262"/>
      <c r="LHE26" s="262"/>
      <c r="LHF26" s="262"/>
      <c r="LHG26" s="262"/>
      <c r="LHH26" s="262"/>
      <c r="LHI26" s="262"/>
      <c r="LHJ26" s="262"/>
      <c r="LHK26" s="262"/>
      <c r="LHL26" s="262"/>
      <c r="LHM26" s="262"/>
      <c r="LHN26" s="262"/>
      <c r="LHO26" s="262"/>
      <c r="LHP26" s="262"/>
      <c r="LHQ26" s="262"/>
      <c r="LHR26" s="262"/>
      <c r="LHS26" s="262"/>
      <c r="LHT26" s="262"/>
      <c r="LHU26" s="262"/>
      <c r="LHV26" s="262"/>
      <c r="LHW26" s="262"/>
      <c r="LHX26" s="262"/>
      <c r="LHY26" s="262"/>
      <c r="LHZ26" s="262"/>
      <c r="LIA26" s="262"/>
      <c r="LIB26" s="262"/>
      <c r="LIC26" s="262"/>
      <c r="LID26" s="262"/>
      <c r="LIE26" s="262"/>
      <c r="LIF26" s="262"/>
      <c r="LIG26" s="262"/>
      <c r="LIH26" s="262"/>
      <c r="LII26" s="262"/>
      <c r="LIJ26" s="262"/>
      <c r="LIK26" s="262"/>
      <c r="LIL26" s="262"/>
      <c r="LIM26" s="262"/>
      <c r="LIN26" s="262"/>
      <c r="LIO26" s="262"/>
      <c r="LIP26" s="262"/>
      <c r="LIQ26" s="262"/>
      <c r="LIR26" s="262"/>
      <c r="LIS26" s="262"/>
      <c r="LIT26" s="262"/>
      <c r="LIU26" s="262"/>
      <c r="LIV26" s="262"/>
      <c r="LIW26" s="262"/>
      <c r="LIX26" s="262"/>
      <c r="LIY26" s="262"/>
      <c r="LIZ26" s="262"/>
      <c r="LJA26" s="262"/>
      <c r="LJB26" s="262"/>
      <c r="LJC26" s="262"/>
      <c r="LJD26" s="262"/>
      <c r="LJE26" s="262"/>
      <c r="LJF26" s="262"/>
      <c r="LJG26" s="262"/>
      <c r="LJH26" s="262"/>
      <c r="LJI26" s="262"/>
      <c r="LJJ26" s="262"/>
      <c r="LJK26" s="262"/>
      <c r="LJL26" s="262"/>
      <c r="LJM26" s="262"/>
      <c r="LJN26" s="262"/>
      <c r="LJO26" s="262"/>
      <c r="LJP26" s="262"/>
      <c r="LJQ26" s="262"/>
      <c r="LJR26" s="262"/>
      <c r="LJS26" s="262"/>
      <c r="LJT26" s="262"/>
      <c r="LJU26" s="262"/>
      <c r="LJV26" s="262"/>
      <c r="LJW26" s="262"/>
      <c r="LJX26" s="262"/>
      <c r="LJY26" s="262"/>
      <c r="LJZ26" s="262"/>
      <c r="LKA26" s="262"/>
      <c r="LKB26" s="262"/>
      <c r="LKC26" s="262"/>
      <c r="LKD26" s="262"/>
      <c r="LKE26" s="262"/>
      <c r="LKF26" s="262"/>
      <c r="LKG26" s="262"/>
      <c r="LKH26" s="262"/>
      <c r="LKI26" s="262"/>
      <c r="LKJ26" s="262"/>
      <c r="LKK26" s="262"/>
      <c r="LKL26" s="262"/>
      <c r="LKM26" s="262"/>
      <c r="LKN26" s="262"/>
      <c r="LKO26" s="262"/>
      <c r="LKP26" s="262"/>
      <c r="LKQ26" s="262"/>
      <c r="LKR26" s="262"/>
      <c r="LKS26" s="262"/>
      <c r="LKT26" s="262"/>
      <c r="LKU26" s="262"/>
      <c r="LKV26" s="262"/>
      <c r="LKW26" s="262"/>
      <c r="LKX26" s="262"/>
      <c r="LKY26" s="262"/>
      <c r="LKZ26" s="262"/>
      <c r="LLA26" s="262"/>
      <c r="LLB26" s="262"/>
      <c r="LLC26" s="262"/>
      <c r="LLD26" s="262"/>
      <c r="LLE26" s="262"/>
      <c r="LLF26" s="262"/>
      <c r="LLG26" s="262"/>
      <c r="LLH26" s="262"/>
      <c r="LLI26" s="262"/>
      <c r="LLJ26" s="262"/>
      <c r="LLK26" s="262"/>
      <c r="LLL26" s="262"/>
      <c r="LLM26" s="262"/>
      <c r="LLN26" s="262"/>
      <c r="LLO26" s="262"/>
      <c r="LLP26" s="262"/>
      <c r="LLQ26" s="262"/>
      <c r="LLR26" s="262"/>
      <c r="LLS26" s="262"/>
      <c r="LLT26" s="262"/>
      <c r="LLU26" s="262"/>
      <c r="LLV26" s="262"/>
      <c r="LLW26" s="262"/>
      <c r="LLX26" s="262"/>
      <c r="LLY26" s="262"/>
      <c r="LLZ26" s="262"/>
      <c r="LMA26" s="262"/>
      <c r="LMB26" s="262"/>
      <c r="LMC26" s="262"/>
      <c r="LMD26" s="262"/>
      <c r="LME26" s="262"/>
      <c r="LMF26" s="262"/>
      <c r="LMG26" s="262"/>
      <c r="LMH26" s="262"/>
      <c r="LMI26" s="262"/>
      <c r="LMJ26" s="262"/>
      <c r="LMK26" s="262"/>
      <c r="LML26" s="262"/>
      <c r="LMM26" s="262"/>
      <c r="LMN26" s="262"/>
      <c r="LMO26" s="262"/>
      <c r="LMP26" s="262"/>
      <c r="LMQ26" s="262"/>
      <c r="LMR26" s="262"/>
      <c r="LMS26" s="262"/>
      <c r="LMT26" s="262"/>
      <c r="LMU26" s="262"/>
      <c r="LMV26" s="262"/>
      <c r="LMW26" s="262"/>
      <c r="LMX26" s="262"/>
      <c r="LMY26" s="262"/>
      <c r="LMZ26" s="262"/>
      <c r="LNA26" s="262"/>
      <c r="LNB26" s="262"/>
      <c r="LNC26" s="262"/>
      <c r="LND26" s="262"/>
      <c r="LNE26" s="262"/>
      <c r="LNF26" s="262"/>
      <c r="LNG26" s="262"/>
      <c r="LNH26" s="262"/>
      <c r="LNI26" s="262"/>
      <c r="LNJ26" s="262"/>
      <c r="LNK26" s="262"/>
      <c r="LNL26" s="262"/>
      <c r="LNM26" s="262"/>
      <c r="LNN26" s="262"/>
      <c r="LNO26" s="262"/>
      <c r="LNP26" s="262"/>
      <c r="LNQ26" s="262"/>
      <c r="LNR26" s="262"/>
      <c r="LNS26" s="262"/>
      <c r="LNT26" s="262"/>
      <c r="LNU26" s="262"/>
      <c r="LNV26" s="262"/>
      <c r="LNW26" s="262"/>
      <c r="LNX26" s="262"/>
      <c r="LNY26" s="262"/>
      <c r="LNZ26" s="262"/>
      <c r="LOA26" s="262"/>
      <c r="LOB26" s="262"/>
      <c r="LOC26" s="262"/>
      <c r="LOD26" s="262"/>
      <c r="LOE26" s="262"/>
      <c r="LOF26" s="262"/>
      <c r="LOG26" s="262"/>
      <c r="LOH26" s="262"/>
      <c r="LOI26" s="262"/>
      <c r="LOJ26" s="262"/>
      <c r="LOK26" s="262"/>
      <c r="LOL26" s="262"/>
      <c r="LOM26" s="262"/>
      <c r="LON26" s="262"/>
      <c r="LOO26" s="262"/>
      <c r="LOP26" s="262"/>
      <c r="LOQ26" s="262"/>
      <c r="LOR26" s="262"/>
      <c r="LOS26" s="262"/>
      <c r="LOT26" s="262"/>
      <c r="LOU26" s="262"/>
      <c r="LOV26" s="262"/>
      <c r="LOW26" s="262"/>
      <c r="LOX26" s="262"/>
      <c r="LOY26" s="262"/>
      <c r="LOZ26" s="262"/>
      <c r="LPA26" s="262"/>
      <c r="LPB26" s="262"/>
      <c r="LPC26" s="262"/>
      <c r="LPD26" s="262"/>
      <c r="LPE26" s="262"/>
      <c r="LPF26" s="262"/>
      <c r="LPG26" s="262"/>
      <c r="LPH26" s="262"/>
      <c r="LPI26" s="262"/>
      <c r="LPJ26" s="262"/>
      <c r="LPK26" s="262"/>
      <c r="LPL26" s="262"/>
      <c r="LPM26" s="262"/>
      <c r="LPN26" s="262"/>
      <c r="LPO26" s="262"/>
      <c r="LPP26" s="262"/>
      <c r="LPQ26" s="262"/>
      <c r="LPR26" s="262"/>
      <c r="LPS26" s="262"/>
      <c r="LPT26" s="262"/>
      <c r="LPU26" s="262"/>
      <c r="LPV26" s="262"/>
      <c r="LPW26" s="262"/>
      <c r="LPX26" s="262"/>
      <c r="LPY26" s="262"/>
      <c r="LPZ26" s="262"/>
      <c r="LQA26" s="262"/>
      <c r="LQB26" s="262"/>
      <c r="LQC26" s="262"/>
      <c r="LQD26" s="262"/>
      <c r="LQE26" s="262"/>
      <c r="LQF26" s="262"/>
      <c r="LQG26" s="262"/>
      <c r="LQH26" s="262"/>
      <c r="LQI26" s="262"/>
      <c r="LQJ26" s="262"/>
      <c r="LQK26" s="262"/>
      <c r="LQL26" s="262"/>
      <c r="LQM26" s="262"/>
      <c r="LQN26" s="262"/>
      <c r="LQO26" s="262"/>
      <c r="LQP26" s="262"/>
      <c r="LQQ26" s="262"/>
      <c r="LQR26" s="262"/>
      <c r="LQS26" s="262"/>
      <c r="LQT26" s="262"/>
      <c r="LQU26" s="262"/>
      <c r="LQV26" s="262"/>
      <c r="LQW26" s="262"/>
      <c r="LQX26" s="262"/>
      <c r="LQY26" s="262"/>
      <c r="LQZ26" s="262"/>
      <c r="LRA26" s="262"/>
      <c r="LRB26" s="262"/>
      <c r="LRC26" s="262"/>
      <c r="LRD26" s="262"/>
      <c r="LRE26" s="262"/>
      <c r="LRF26" s="262"/>
      <c r="LRG26" s="262"/>
      <c r="LRH26" s="262"/>
      <c r="LRI26" s="262"/>
      <c r="LRJ26" s="262"/>
      <c r="LRK26" s="262"/>
      <c r="LRL26" s="262"/>
      <c r="LRM26" s="262"/>
      <c r="LRN26" s="262"/>
      <c r="LRO26" s="262"/>
      <c r="LRP26" s="262"/>
      <c r="LRQ26" s="262"/>
      <c r="LRR26" s="262"/>
      <c r="LRS26" s="262"/>
      <c r="LRT26" s="262"/>
      <c r="LRU26" s="262"/>
      <c r="LRV26" s="262"/>
      <c r="LRW26" s="262"/>
      <c r="LRX26" s="262"/>
      <c r="LRY26" s="262"/>
      <c r="LRZ26" s="262"/>
      <c r="LSA26" s="262"/>
      <c r="LSB26" s="262"/>
      <c r="LSC26" s="262"/>
      <c r="LSD26" s="262"/>
      <c r="LSE26" s="262"/>
      <c r="LSF26" s="262"/>
      <c r="LSG26" s="262"/>
      <c r="LSH26" s="262"/>
      <c r="LSI26" s="262"/>
      <c r="LSJ26" s="262"/>
      <c r="LSK26" s="262"/>
      <c r="LSL26" s="262"/>
      <c r="LSM26" s="262"/>
      <c r="LSN26" s="262"/>
      <c r="LSO26" s="262"/>
      <c r="LSP26" s="262"/>
      <c r="LSQ26" s="262"/>
      <c r="LSR26" s="262"/>
      <c r="LSS26" s="262"/>
      <c r="LST26" s="262"/>
      <c r="LSU26" s="262"/>
      <c r="LSV26" s="262"/>
      <c r="LSW26" s="262"/>
      <c r="LSX26" s="262"/>
      <c r="LSY26" s="262"/>
      <c r="LSZ26" s="262"/>
      <c r="LTA26" s="262"/>
      <c r="LTB26" s="262"/>
      <c r="LTC26" s="262"/>
      <c r="LTD26" s="262"/>
      <c r="LTE26" s="262"/>
      <c r="LTF26" s="262"/>
      <c r="LTG26" s="262"/>
      <c r="LTH26" s="262"/>
      <c r="LTI26" s="262"/>
      <c r="LTJ26" s="262"/>
      <c r="LTK26" s="262"/>
      <c r="LTL26" s="262"/>
      <c r="LTM26" s="262"/>
      <c r="LTN26" s="262"/>
      <c r="LTO26" s="262"/>
      <c r="LTP26" s="262"/>
      <c r="LTQ26" s="262"/>
      <c r="LTR26" s="262"/>
      <c r="LTS26" s="262"/>
      <c r="LTT26" s="262"/>
      <c r="LTU26" s="262"/>
      <c r="LTV26" s="262"/>
      <c r="LTW26" s="262"/>
      <c r="LTX26" s="262"/>
      <c r="LTY26" s="262"/>
      <c r="LTZ26" s="262"/>
      <c r="LUA26" s="262"/>
      <c r="LUB26" s="262"/>
      <c r="LUC26" s="262"/>
      <c r="LUD26" s="262"/>
      <c r="LUE26" s="262"/>
      <c r="LUF26" s="262"/>
      <c r="LUG26" s="262"/>
      <c r="LUH26" s="262"/>
      <c r="LUI26" s="262"/>
      <c r="LUJ26" s="262"/>
      <c r="LUK26" s="262"/>
      <c r="LUL26" s="262"/>
      <c r="LUM26" s="262"/>
      <c r="LUN26" s="262"/>
      <c r="LUO26" s="262"/>
      <c r="LUP26" s="262"/>
      <c r="LUQ26" s="262"/>
      <c r="LUR26" s="262"/>
      <c r="LUS26" s="262"/>
      <c r="LUT26" s="262"/>
      <c r="LUU26" s="262"/>
      <c r="LUV26" s="262"/>
      <c r="LUW26" s="262"/>
      <c r="LUX26" s="262"/>
      <c r="LUY26" s="262"/>
      <c r="LUZ26" s="262"/>
      <c r="LVA26" s="262"/>
      <c r="LVB26" s="262"/>
      <c r="LVC26" s="262"/>
      <c r="LVD26" s="262"/>
      <c r="LVE26" s="262"/>
      <c r="LVF26" s="262"/>
      <c r="LVG26" s="262"/>
      <c r="LVH26" s="262"/>
      <c r="LVI26" s="262"/>
      <c r="LVJ26" s="262"/>
      <c r="LVK26" s="262"/>
      <c r="LVL26" s="262"/>
      <c r="LVM26" s="262"/>
      <c r="LVN26" s="262"/>
      <c r="LVO26" s="262"/>
      <c r="LVP26" s="262"/>
      <c r="LVQ26" s="262"/>
      <c r="LVR26" s="262"/>
      <c r="LVS26" s="262"/>
      <c r="LVT26" s="262"/>
      <c r="LVU26" s="262"/>
      <c r="LVV26" s="262"/>
      <c r="LVW26" s="262"/>
      <c r="LVX26" s="262"/>
      <c r="LVY26" s="262"/>
      <c r="LVZ26" s="262"/>
      <c r="LWA26" s="262"/>
      <c r="LWB26" s="262"/>
      <c r="LWC26" s="262"/>
      <c r="LWD26" s="262"/>
      <c r="LWE26" s="262"/>
      <c r="LWF26" s="262"/>
      <c r="LWG26" s="262"/>
      <c r="LWH26" s="262"/>
      <c r="LWI26" s="262"/>
      <c r="LWJ26" s="262"/>
      <c r="LWK26" s="262"/>
      <c r="LWL26" s="262"/>
      <c r="LWM26" s="262"/>
      <c r="LWN26" s="262"/>
      <c r="LWO26" s="262"/>
      <c r="LWP26" s="262"/>
      <c r="LWQ26" s="262"/>
      <c r="LWR26" s="262"/>
      <c r="LWS26" s="262"/>
      <c r="LWT26" s="262"/>
      <c r="LWU26" s="262"/>
      <c r="LWV26" s="262"/>
      <c r="LWW26" s="262"/>
      <c r="LWX26" s="262"/>
      <c r="LWY26" s="262"/>
      <c r="LWZ26" s="262"/>
      <c r="LXA26" s="262"/>
      <c r="LXB26" s="262"/>
      <c r="LXC26" s="262"/>
      <c r="LXD26" s="262"/>
      <c r="LXE26" s="262"/>
      <c r="LXF26" s="262"/>
      <c r="LXG26" s="262"/>
      <c r="LXH26" s="262"/>
      <c r="LXI26" s="262"/>
      <c r="LXJ26" s="262"/>
      <c r="LXK26" s="262"/>
      <c r="LXL26" s="262"/>
      <c r="LXM26" s="262"/>
      <c r="LXN26" s="262"/>
      <c r="LXO26" s="262"/>
      <c r="LXP26" s="262"/>
      <c r="LXQ26" s="262"/>
      <c r="LXR26" s="262"/>
      <c r="LXS26" s="262"/>
      <c r="LXT26" s="262"/>
      <c r="LXU26" s="262"/>
      <c r="LXV26" s="262"/>
      <c r="LXW26" s="262"/>
      <c r="LXX26" s="262"/>
      <c r="LXY26" s="262"/>
      <c r="LXZ26" s="262"/>
      <c r="LYA26" s="262"/>
      <c r="LYB26" s="262"/>
      <c r="LYC26" s="262"/>
      <c r="LYD26" s="262"/>
      <c r="LYE26" s="262"/>
      <c r="LYF26" s="262"/>
      <c r="LYG26" s="262"/>
      <c r="LYH26" s="262"/>
      <c r="LYI26" s="262"/>
      <c r="LYJ26" s="262"/>
      <c r="LYK26" s="262"/>
      <c r="LYL26" s="262"/>
      <c r="LYM26" s="262"/>
      <c r="LYN26" s="262"/>
      <c r="LYO26" s="262"/>
      <c r="LYP26" s="262"/>
      <c r="LYQ26" s="262"/>
      <c r="LYR26" s="262"/>
      <c r="LYS26" s="262"/>
      <c r="LYT26" s="262"/>
      <c r="LYU26" s="262"/>
      <c r="LYV26" s="262"/>
      <c r="LYW26" s="262"/>
      <c r="LYX26" s="262"/>
      <c r="LYY26" s="262"/>
      <c r="LYZ26" s="262"/>
      <c r="LZA26" s="262"/>
      <c r="LZB26" s="262"/>
      <c r="LZC26" s="262"/>
      <c r="LZD26" s="262"/>
      <c r="LZE26" s="262"/>
      <c r="LZF26" s="262"/>
      <c r="LZG26" s="262"/>
      <c r="LZH26" s="262"/>
      <c r="LZI26" s="262"/>
      <c r="LZJ26" s="262"/>
      <c r="LZK26" s="262"/>
      <c r="LZL26" s="262"/>
      <c r="LZM26" s="262"/>
      <c r="LZN26" s="262"/>
      <c r="LZO26" s="262"/>
      <c r="LZP26" s="262"/>
      <c r="LZQ26" s="262"/>
      <c r="LZR26" s="262"/>
      <c r="LZS26" s="262"/>
      <c r="LZT26" s="262"/>
      <c r="LZU26" s="262"/>
      <c r="LZV26" s="262"/>
      <c r="LZW26" s="262"/>
      <c r="LZX26" s="262"/>
      <c r="LZY26" s="262"/>
      <c r="LZZ26" s="262"/>
      <c r="MAA26" s="262"/>
      <c r="MAB26" s="262"/>
      <c r="MAC26" s="262"/>
      <c r="MAD26" s="262"/>
      <c r="MAE26" s="262"/>
      <c r="MAF26" s="262"/>
      <c r="MAG26" s="262"/>
      <c r="MAH26" s="262"/>
      <c r="MAI26" s="262"/>
      <c r="MAJ26" s="262"/>
      <c r="MAK26" s="262"/>
      <c r="MAL26" s="262"/>
      <c r="MAM26" s="262"/>
      <c r="MAN26" s="262"/>
      <c r="MAO26" s="262"/>
      <c r="MAP26" s="262"/>
      <c r="MAQ26" s="262"/>
      <c r="MAR26" s="262"/>
      <c r="MAS26" s="262"/>
      <c r="MAT26" s="262"/>
      <c r="MAU26" s="262"/>
      <c r="MAV26" s="262"/>
      <c r="MAW26" s="262"/>
      <c r="MAX26" s="262"/>
      <c r="MAY26" s="262"/>
      <c r="MAZ26" s="262"/>
      <c r="MBA26" s="262"/>
      <c r="MBB26" s="262"/>
      <c r="MBC26" s="262"/>
      <c r="MBD26" s="262"/>
      <c r="MBE26" s="262"/>
      <c r="MBF26" s="262"/>
      <c r="MBG26" s="262"/>
      <c r="MBH26" s="262"/>
      <c r="MBI26" s="262"/>
      <c r="MBJ26" s="262"/>
      <c r="MBK26" s="262"/>
      <c r="MBL26" s="262"/>
      <c r="MBM26" s="262"/>
      <c r="MBN26" s="262"/>
      <c r="MBO26" s="262"/>
      <c r="MBP26" s="262"/>
      <c r="MBQ26" s="262"/>
      <c r="MBR26" s="262"/>
      <c r="MBS26" s="262"/>
      <c r="MBT26" s="262"/>
      <c r="MBU26" s="262"/>
      <c r="MBV26" s="262"/>
      <c r="MBW26" s="262"/>
      <c r="MBX26" s="262"/>
      <c r="MBY26" s="262"/>
      <c r="MBZ26" s="262"/>
      <c r="MCA26" s="262"/>
      <c r="MCB26" s="262"/>
      <c r="MCC26" s="262"/>
      <c r="MCD26" s="262"/>
      <c r="MCE26" s="262"/>
      <c r="MCF26" s="262"/>
      <c r="MCG26" s="262"/>
      <c r="MCH26" s="262"/>
      <c r="MCI26" s="262"/>
      <c r="MCJ26" s="262"/>
      <c r="MCK26" s="262"/>
      <c r="MCL26" s="262"/>
      <c r="MCM26" s="262"/>
      <c r="MCN26" s="262"/>
      <c r="MCO26" s="262"/>
      <c r="MCP26" s="262"/>
      <c r="MCQ26" s="262"/>
      <c r="MCR26" s="262"/>
      <c r="MCS26" s="262"/>
      <c r="MCT26" s="262"/>
      <c r="MCU26" s="262"/>
      <c r="MCV26" s="262"/>
      <c r="MCW26" s="262"/>
      <c r="MCX26" s="262"/>
      <c r="MCY26" s="262"/>
      <c r="MCZ26" s="262"/>
      <c r="MDA26" s="262"/>
      <c r="MDB26" s="262"/>
      <c r="MDC26" s="262"/>
      <c r="MDD26" s="262"/>
      <c r="MDE26" s="262"/>
      <c r="MDF26" s="262"/>
      <c r="MDG26" s="262"/>
      <c r="MDH26" s="262"/>
      <c r="MDI26" s="262"/>
      <c r="MDJ26" s="262"/>
      <c r="MDK26" s="262"/>
      <c r="MDL26" s="262"/>
      <c r="MDM26" s="262"/>
      <c r="MDN26" s="262"/>
      <c r="MDO26" s="262"/>
      <c r="MDP26" s="262"/>
      <c r="MDQ26" s="262"/>
      <c r="MDR26" s="262"/>
      <c r="MDS26" s="262"/>
      <c r="MDT26" s="262"/>
      <c r="MDU26" s="262"/>
      <c r="MDV26" s="262"/>
      <c r="MDW26" s="262"/>
      <c r="MDX26" s="262"/>
      <c r="MDY26" s="262"/>
      <c r="MDZ26" s="262"/>
      <c r="MEA26" s="262"/>
      <c r="MEB26" s="262"/>
      <c r="MEC26" s="262"/>
      <c r="MED26" s="262"/>
      <c r="MEE26" s="262"/>
      <c r="MEF26" s="262"/>
      <c r="MEG26" s="262"/>
      <c r="MEH26" s="262"/>
      <c r="MEI26" s="262"/>
      <c r="MEJ26" s="262"/>
      <c r="MEK26" s="262"/>
      <c r="MEL26" s="262"/>
      <c r="MEM26" s="262"/>
      <c r="MEN26" s="262"/>
      <c r="MEO26" s="262"/>
      <c r="MEP26" s="262"/>
      <c r="MEQ26" s="262"/>
      <c r="MER26" s="262"/>
      <c r="MES26" s="262"/>
      <c r="MET26" s="262"/>
      <c r="MEU26" s="262"/>
      <c r="MEV26" s="262"/>
      <c r="MEW26" s="262"/>
      <c r="MEX26" s="262"/>
      <c r="MEY26" s="262"/>
      <c r="MEZ26" s="262"/>
      <c r="MFA26" s="262"/>
      <c r="MFB26" s="262"/>
      <c r="MFC26" s="262"/>
      <c r="MFD26" s="262"/>
      <c r="MFE26" s="262"/>
      <c r="MFF26" s="262"/>
      <c r="MFG26" s="262"/>
      <c r="MFH26" s="262"/>
      <c r="MFI26" s="262"/>
      <c r="MFJ26" s="262"/>
      <c r="MFK26" s="262"/>
      <c r="MFL26" s="262"/>
      <c r="MFM26" s="262"/>
      <c r="MFN26" s="262"/>
      <c r="MFO26" s="262"/>
      <c r="MFP26" s="262"/>
      <c r="MFQ26" s="262"/>
      <c r="MFR26" s="262"/>
      <c r="MFS26" s="262"/>
      <c r="MFT26" s="262"/>
      <c r="MFU26" s="262"/>
      <c r="MFV26" s="262"/>
      <c r="MFW26" s="262"/>
      <c r="MFX26" s="262"/>
      <c r="MFY26" s="262"/>
      <c r="MFZ26" s="262"/>
      <c r="MGA26" s="262"/>
      <c r="MGB26" s="262"/>
      <c r="MGC26" s="262"/>
      <c r="MGD26" s="262"/>
      <c r="MGE26" s="262"/>
      <c r="MGF26" s="262"/>
      <c r="MGG26" s="262"/>
      <c r="MGH26" s="262"/>
      <c r="MGI26" s="262"/>
      <c r="MGJ26" s="262"/>
      <c r="MGK26" s="262"/>
      <c r="MGL26" s="262"/>
      <c r="MGM26" s="262"/>
      <c r="MGN26" s="262"/>
      <c r="MGO26" s="262"/>
      <c r="MGP26" s="262"/>
      <c r="MGQ26" s="262"/>
      <c r="MGR26" s="262"/>
      <c r="MGS26" s="262"/>
      <c r="MGT26" s="262"/>
      <c r="MGU26" s="262"/>
      <c r="MGV26" s="262"/>
      <c r="MGW26" s="262"/>
      <c r="MGX26" s="262"/>
      <c r="MGY26" s="262"/>
      <c r="MGZ26" s="262"/>
      <c r="MHA26" s="262"/>
      <c r="MHB26" s="262"/>
      <c r="MHC26" s="262"/>
      <c r="MHD26" s="262"/>
      <c r="MHE26" s="262"/>
      <c r="MHF26" s="262"/>
      <c r="MHG26" s="262"/>
      <c r="MHH26" s="262"/>
      <c r="MHI26" s="262"/>
      <c r="MHJ26" s="262"/>
      <c r="MHK26" s="262"/>
      <c r="MHL26" s="262"/>
      <c r="MHM26" s="262"/>
      <c r="MHN26" s="262"/>
      <c r="MHO26" s="262"/>
      <c r="MHP26" s="262"/>
      <c r="MHQ26" s="262"/>
      <c r="MHR26" s="262"/>
      <c r="MHS26" s="262"/>
      <c r="MHT26" s="262"/>
      <c r="MHU26" s="262"/>
      <c r="MHV26" s="262"/>
      <c r="MHW26" s="262"/>
      <c r="MHX26" s="262"/>
      <c r="MHY26" s="262"/>
      <c r="MHZ26" s="262"/>
      <c r="MIA26" s="262"/>
      <c r="MIB26" s="262"/>
      <c r="MIC26" s="262"/>
      <c r="MID26" s="262"/>
      <c r="MIE26" s="262"/>
      <c r="MIF26" s="262"/>
      <c r="MIG26" s="262"/>
      <c r="MIH26" s="262"/>
      <c r="MII26" s="262"/>
      <c r="MIJ26" s="262"/>
      <c r="MIK26" s="262"/>
      <c r="MIL26" s="262"/>
      <c r="MIM26" s="262"/>
      <c r="MIN26" s="262"/>
      <c r="MIO26" s="262"/>
      <c r="MIP26" s="262"/>
      <c r="MIQ26" s="262"/>
      <c r="MIR26" s="262"/>
      <c r="MIS26" s="262"/>
      <c r="MIT26" s="262"/>
      <c r="MIU26" s="262"/>
      <c r="MIV26" s="262"/>
      <c r="MIW26" s="262"/>
      <c r="MIX26" s="262"/>
      <c r="MIY26" s="262"/>
      <c r="MIZ26" s="262"/>
      <c r="MJA26" s="262"/>
      <c r="MJB26" s="262"/>
      <c r="MJC26" s="262"/>
      <c r="MJD26" s="262"/>
      <c r="MJE26" s="262"/>
      <c r="MJF26" s="262"/>
      <c r="MJG26" s="262"/>
      <c r="MJH26" s="262"/>
      <c r="MJI26" s="262"/>
      <c r="MJJ26" s="262"/>
      <c r="MJK26" s="262"/>
      <c r="MJL26" s="262"/>
      <c r="MJM26" s="262"/>
      <c r="MJN26" s="262"/>
      <c r="MJO26" s="262"/>
      <c r="MJP26" s="262"/>
      <c r="MJQ26" s="262"/>
      <c r="MJR26" s="262"/>
      <c r="MJS26" s="262"/>
      <c r="MJT26" s="262"/>
      <c r="MJU26" s="262"/>
      <c r="MJV26" s="262"/>
      <c r="MJW26" s="262"/>
      <c r="MJX26" s="262"/>
      <c r="MJY26" s="262"/>
      <c r="MJZ26" s="262"/>
      <c r="MKA26" s="262"/>
      <c r="MKB26" s="262"/>
      <c r="MKC26" s="262"/>
      <c r="MKD26" s="262"/>
      <c r="MKE26" s="262"/>
      <c r="MKF26" s="262"/>
      <c r="MKG26" s="262"/>
      <c r="MKH26" s="262"/>
      <c r="MKI26" s="262"/>
      <c r="MKJ26" s="262"/>
      <c r="MKK26" s="262"/>
      <c r="MKL26" s="262"/>
      <c r="MKM26" s="262"/>
      <c r="MKN26" s="262"/>
      <c r="MKO26" s="262"/>
      <c r="MKP26" s="262"/>
      <c r="MKQ26" s="262"/>
      <c r="MKR26" s="262"/>
      <c r="MKS26" s="262"/>
      <c r="MKT26" s="262"/>
      <c r="MKU26" s="262"/>
      <c r="MKV26" s="262"/>
      <c r="MKW26" s="262"/>
      <c r="MKX26" s="262"/>
      <c r="MKY26" s="262"/>
      <c r="MKZ26" s="262"/>
      <c r="MLA26" s="262"/>
      <c r="MLB26" s="262"/>
      <c r="MLC26" s="262"/>
      <c r="MLD26" s="262"/>
      <c r="MLE26" s="262"/>
      <c r="MLF26" s="262"/>
      <c r="MLG26" s="262"/>
      <c r="MLH26" s="262"/>
      <c r="MLI26" s="262"/>
      <c r="MLJ26" s="262"/>
      <c r="MLK26" s="262"/>
      <c r="MLL26" s="262"/>
      <c r="MLM26" s="262"/>
      <c r="MLN26" s="262"/>
      <c r="MLO26" s="262"/>
      <c r="MLP26" s="262"/>
      <c r="MLQ26" s="262"/>
      <c r="MLR26" s="262"/>
      <c r="MLS26" s="262"/>
      <c r="MLT26" s="262"/>
      <c r="MLU26" s="262"/>
      <c r="MLV26" s="262"/>
      <c r="MLW26" s="262"/>
      <c r="MLX26" s="262"/>
      <c r="MLY26" s="262"/>
      <c r="MLZ26" s="262"/>
      <c r="MMA26" s="262"/>
      <c r="MMB26" s="262"/>
      <c r="MMC26" s="262"/>
      <c r="MMD26" s="262"/>
      <c r="MME26" s="262"/>
      <c r="MMF26" s="262"/>
      <c r="MMG26" s="262"/>
      <c r="MMH26" s="262"/>
      <c r="MMI26" s="262"/>
      <c r="MMJ26" s="262"/>
      <c r="MMK26" s="262"/>
      <c r="MML26" s="262"/>
      <c r="MMM26" s="262"/>
      <c r="MMN26" s="262"/>
      <c r="MMO26" s="262"/>
      <c r="MMP26" s="262"/>
      <c r="MMQ26" s="262"/>
      <c r="MMR26" s="262"/>
      <c r="MMS26" s="262"/>
      <c r="MMT26" s="262"/>
      <c r="MMU26" s="262"/>
      <c r="MMV26" s="262"/>
      <c r="MMW26" s="262"/>
      <c r="MMX26" s="262"/>
      <c r="MMY26" s="262"/>
      <c r="MMZ26" s="262"/>
      <c r="MNA26" s="262"/>
      <c r="MNB26" s="262"/>
      <c r="MNC26" s="262"/>
      <c r="MND26" s="262"/>
      <c r="MNE26" s="262"/>
      <c r="MNF26" s="262"/>
      <c r="MNG26" s="262"/>
      <c r="MNH26" s="262"/>
      <c r="MNI26" s="262"/>
      <c r="MNJ26" s="262"/>
      <c r="MNK26" s="262"/>
      <c r="MNL26" s="262"/>
      <c r="MNM26" s="262"/>
      <c r="MNN26" s="262"/>
      <c r="MNO26" s="262"/>
      <c r="MNP26" s="262"/>
      <c r="MNQ26" s="262"/>
      <c r="MNR26" s="262"/>
      <c r="MNS26" s="262"/>
      <c r="MNT26" s="262"/>
      <c r="MNU26" s="262"/>
      <c r="MNV26" s="262"/>
      <c r="MNW26" s="262"/>
      <c r="MNX26" s="262"/>
      <c r="MNY26" s="262"/>
      <c r="MNZ26" s="262"/>
      <c r="MOA26" s="262"/>
      <c r="MOB26" s="262"/>
      <c r="MOC26" s="262"/>
      <c r="MOD26" s="262"/>
      <c r="MOE26" s="262"/>
      <c r="MOF26" s="262"/>
      <c r="MOG26" s="262"/>
      <c r="MOH26" s="262"/>
      <c r="MOI26" s="262"/>
      <c r="MOJ26" s="262"/>
      <c r="MOK26" s="262"/>
      <c r="MOL26" s="262"/>
      <c r="MOM26" s="262"/>
      <c r="MON26" s="262"/>
      <c r="MOO26" s="262"/>
      <c r="MOP26" s="262"/>
      <c r="MOQ26" s="262"/>
      <c r="MOR26" s="262"/>
      <c r="MOS26" s="262"/>
      <c r="MOT26" s="262"/>
      <c r="MOU26" s="262"/>
      <c r="MOV26" s="262"/>
      <c r="MOW26" s="262"/>
      <c r="MOX26" s="262"/>
      <c r="MOY26" s="262"/>
      <c r="MOZ26" s="262"/>
      <c r="MPA26" s="262"/>
      <c r="MPB26" s="262"/>
      <c r="MPC26" s="262"/>
      <c r="MPD26" s="262"/>
      <c r="MPE26" s="262"/>
      <c r="MPF26" s="262"/>
      <c r="MPG26" s="262"/>
      <c r="MPH26" s="262"/>
      <c r="MPI26" s="262"/>
      <c r="MPJ26" s="262"/>
      <c r="MPK26" s="262"/>
      <c r="MPL26" s="262"/>
      <c r="MPM26" s="262"/>
      <c r="MPN26" s="262"/>
      <c r="MPO26" s="262"/>
      <c r="MPP26" s="262"/>
      <c r="MPQ26" s="262"/>
      <c r="MPR26" s="262"/>
      <c r="MPS26" s="262"/>
      <c r="MPT26" s="262"/>
      <c r="MPU26" s="262"/>
      <c r="MPV26" s="262"/>
      <c r="MPW26" s="262"/>
      <c r="MPX26" s="262"/>
      <c r="MPY26" s="262"/>
      <c r="MPZ26" s="262"/>
      <c r="MQA26" s="262"/>
      <c r="MQB26" s="262"/>
      <c r="MQC26" s="262"/>
      <c r="MQD26" s="262"/>
      <c r="MQE26" s="262"/>
      <c r="MQF26" s="262"/>
      <c r="MQG26" s="262"/>
      <c r="MQH26" s="262"/>
      <c r="MQI26" s="262"/>
      <c r="MQJ26" s="262"/>
      <c r="MQK26" s="262"/>
      <c r="MQL26" s="262"/>
      <c r="MQM26" s="262"/>
      <c r="MQN26" s="262"/>
      <c r="MQO26" s="262"/>
      <c r="MQP26" s="262"/>
      <c r="MQQ26" s="262"/>
      <c r="MQR26" s="262"/>
      <c r="MQS26" s="262"/>
      <c r="MQT26" s="262"/>
      <c r="MQU26" s="262"/>
      <c r="MQV26" s="262"/>
      <c r="MQW26" s="262"/>
      <c r="MQX26" s="262"/>
      <c r="MQY26" s="262"/>
      <c r="MQZ26" s="262"/>
      <c r="MRA26" s="262"/>
      <c r="MRB26" s="262"/>
      <c r="MRC26" s="262"/>
      <c r="MRD26" s="262"/>
      <c r="MRE26" s="262"/>
      <c r="MRF26" s="262"/>
      <c r="MRG26" s="262"/>
      <c r="MRH26" s="262"/>
      <c r="MRI26" s="262"/>
      <c r="MRJ26" s="262"/>
      <c r="MRK26" s="262"/>
      <c r="MRL26" s="262"/>
      <c r="MRM26" s="262"/>
      <c r="MRN26" s="262"/>
      <c r="MRO26" s="262"/>
      <c r="MRP26" s="262"/>
      <c r="MRQ26" s="262"/>
      <c r="MRR26" s="262"/>
      <c r="MRS26" s="262"/>
      <c r="MRT26" s="262"/>
      <c r="MRU26" s="262"/>
      <c r="MRV26" s="262"/>
      <c r="MRW26" s="262"/>
      <c r="MRX26" s="262"/>
      <c r="MRY26" s="262"/>
      <c r="MRZ26" s="262"/>
      <c r="MSA26" s="262"/>
      <c r="MSB26" s="262"/>
      <c r="MSC26" s="262"/>
      <c r="MSD26" s="262"/>
      <c r="MSE26" s="262"/>
      <c r="MSF26" s="262"/>
      <c r="MSG26" s="262"/>
      <c r="MSH26" s="262"/>
      <c r="MSI26" s="262"/>
      <c r="MSJ26" s="262"/>
      <c r="MSK26" s="262"/>
      <c r="MSL26" s="262"/>
      <c r="MSM26" s="262"/>
      <c r="MSN26" s="262"/>
      <c r="MSO26" s="262"/>
      <c r="MSP26" s="262"/>
      <c r="MSQ26" s="262"/>
      <c r="MSR26" s="262"/>
      <c r="MSS26" s="262"/>
      <c r="MST26" s="262"/>
      <c r="MSU26" s="262"/>
      <c r="MSV26" s="262"/>
      <c r="MSW26" s="262"/>
      <c r="MSX26" s="262"/>
      <c r="MSY26" s="262"/>
      <c r="MSZ26" s="262"/>
      <c r="MTA26" s="262"/>
      <c r="MTB26" s="262"/>
      <c r="MTC26" s="262"/>
      <c r="MTD26" s="262"/>
      <c r="MTE26" s="262"/>
      <c r="MTF26" s="262"/>
      <c r="MTG26" s="262"/>
      <c r="MTH26" s="262"/>
      <c r="MTI26" s="262"/>
      <c r="MTJ26" s="262"/>
      <c r="MTK26" s="262"/>
      <c r="MTL26" s="262"/>
      <c r="MTM26" s="262"/>
      <c r="MTN26" s="262"/>
      <c r="MTO26" s="262"/>
      <c r="MTP26" s="262"/>
      <c r="MTQ26" s="262"/>
      <c r="MTR26" s="262"/>
      <c r="MTS26" s="262"/>
      <c r="MTT26" s="262"/>
      <c r="MTU26" s="262"/>
      <c r="MTV26" s="262"/>
      <c r="MTW26" s="262"/>
      <c r="MTX26" s="262"/>
      <c r="MTY26" s="262"/>
      <c r="MTZ26" s="262"/>
      <c r="MUA26" s="262"/>
      <c r="MUB26" s="262"/>
      <c r="MUC26" s="262"/>
      <c r="MUD26" s="262"/>
      <c r="MUE26" s="262"/>
      <c r="MUF26" s="262"/>
      <c r="MUG26" s="262"/>
      <c r="MUH26" s="262"/>
      <c r="MUI26" s="262"/>
      <c r="MUJ26" s="262"/>
      <c r="MUK26" s="262"/>
      <c r="MUL26" s="262"/>
      <c r="MUM26" s="262"/>
      <c r="MUN26" s="262"/>
      <c r="MUO26" s="262"/>
      <c r="MUP26" s="262"/>
      <c r="MUQ26" s="262"/>
      <c r="MUR26" s="262"/>
      <c r="MUS26" s="262"/>
      <c r="MUT26" s="262"/>
      <c r="MUU26" s="262"/>
      <c r="MUV26" s="262"/>
      <c r="MUW26" s="262"/>
      <c r="MUX26" s="262"/>
      <c r="MUY26" s="262"/>
      <c r="MUZ26" s="262"/>
      <c r="MVA26" s="262"/>
      <c r="MVB26" s="262"/>
      <c r="MVC26" s="262"/>
      <c r="MVD26" s="262"/>
      <c r="MVE26" s="262"/>
      <c r="MVF26" s="262"/>
      <c r="MVG26" s="262"/>
      <c r="MVH26" s="262"/>
      <c r="MVI26" s="262"/>
      <c r="MVJ26" s="262"/>
      <c r="MVK26" s="262"/>
      <c r="MVL26" s="262"/>
      <c r="MVM26" s="262"/>
      <c r="MVN26" s="262"/>
      <c r="MVO26" s="262"/>
      <c r="MVP26" s="262"/>
      <c r="MVQ26" s="262"/>
      <c r="MVR26" s="262"/>
      <c r="MVS26" s="262"/>
      <c r="MVT26" s="262"/>
      <c r="MVU26" s="262"/>
      <c r="MVV26" s="262"/>
      <c r="MVW26" s="262"/>
      <c r="MVX26" s="262"/>
      <c r="MVY26" s="262"/>
      <c r="MVZ26" s="262"/>
      <c r="MWA26" s="262"/>
      <c r="MWB26" s="262"/>
      <c r="MWC26" s="262"/>
      <c r="MWD26" s="262"/>
      <c r="MWE26" s="262"/>
      <c r="MWF26" s="262"/>
      <c r="MWG26" s="262"/>
      <c r="MWH26" s="262"/>
      <c r="MWI26" s="262"/>
      <c r="MWJ26" s="262"/>
      <c r="MWK26" s="262"/>
      <c r="MWL26" s="262"/>
      <c r="MWM26" s="262"/>
      <c r="MWN26" s="262"/>
      <c r="MWO26" s="262"/>
      <c r="MWP26" s="262"/>
      <c r="MWQ26" s="262"/>
      <c r="MWR26" s="262"/>
      <c r="MWS26" s="262"/>
      <c r="MWT26" s="262"/>
      <c r="MWU26" s="262"/>
      <c r="MWV26" s="262"/>
      <c r="MWW26" s="262"/>
      <c r="MWX26" s="262"/>
      <c r="MWY26" s="262"/>
      <c r="MWZ26" s="262"/>
      <c r="MXA26" s="262"/>
      <c r="MXB26" s="262"/>
      <c r="MXC26" s="262"/>
      <c r="MXD26" s="262"/>
      <c r="MXE26" s="262"/>
      <c r="MXF26" s="262"/>
      <c r="MXG26" s="262"/>
      <c r="MXH26" s="262"/>
      <c r="MXI26" s="262"/>
      <c r="MXJ26" s="262"/>
      <c r="MXK26" s="262"/>
      <c r="MXL26" s="262"/>
      <c r="MXM26" s="262"/>
      <c r="MXN26" s="262"/>
      <c r="MXO26" s="262"/>
      <c r="MXP26" s="262"/>
      <c r="MXQ26" s="262"/>
      <c r="MXR26" s="262"/>
      <c r="MXS26" s="262"/>
      <c r="MXT26" s="262"/>
      <c r="MXU26" s="262"/>
      <c r="MXV26" s="262"/>
      <c r="MXW26" s="262"/>
      <c r="MXX26" s="262"/>
      <c r="MXY26" s="262"/>
      <c r="MXZ26" s="262"/>
      <c r="MYA26" s="262"/>
      <c r="MYB26" s="262"/>
      <c r="MYC26" s="262"/>
      <c r="MYD26" s="262"/>
      <c r="MYE26" s="262"/>
      <c r="MYF26" s="262"/>
      <c r="MYG26" s="262"/>
      <c r="MYH26" s="262"/>
      <c r="MYI26" s="262"/>
      <c r="MYJ26" s="262"/>
      <c r="MYK26" s="262"/>
      <c r="MYL26" s="262"/>
      <c r="MYM26" s="262"/>
      <c r="MYN26" s="262"/>
      <c r="MYO26" s="262"/>
      <c r="MYP26" s="262"/>
      <c r="MYQ26" s="262"/>
      <c r="MYR26" s="262"/>
      <c r="MYS26" s="262"/>
      <c r="MYT26" s="262"/>
      <c r="MYU26" s="262"/>
      <c r="MYV26" s="262"/>
      <c r="MYW26" s="262"/>
      <c r="MYX26" s="262"/>
      <c r="MYY26" s="262"/>
      <c r="MYZ26" s="262"/>
      <c r="MZA26" s="262"/>
      <c r="MZB26" s="262"/>
      <c r="MZC26" s="262"/>
      <c r="MZD26" s="262"/>
      <c r="MZE26" s="262"/>
      <c r="MZF26" s="262"/>
      <c r="MZG26" s="262"/>
      <c r="MZH26" s="262"/>
      <c r="MZI26" s="262"/>
      <c r="MZJ26" s="262"/>
      <c r="MZK26" s="262"/>
      <c r="MZL26" s="262"/>
      <c r="MZM26" s="262"/>
      <c r="MZN26" s="262"/>
      <c r="MZO26" s="262"/>
      <c r="MZP26" s="262"/>
      <c r="MZQ26" s="262"/>
      <c r="MZR26" s="262"/>
      <c r="MZS26" s="262"/>
      <c r="MZT26" s="262"/>
      <c r="MZU26" s="262"/>
      <c r="MZV26" s="262"/>
      <c r="MZW26" s="262"/>
      <c r="MZX26" s="262"/>
      <c r="MZY26" s="262"/>
      <c r="MZZ26" s="262"/>
      <c r="NAA26" s="262"/>
      <c r="NAB26" s="262"/>
      <c r="NAC26" s="262"/>
      <c r="NAD26" s="262"/>
      <c r="NAE26" s="262"/>
      <c r="NAF26" s="262"/>
      <c r="NAG26" s="262"/>
      <c r="NAH26" s="262"/>
      <c r="NAI26" s="262"/>
      <c r="NAJ26" s="262"/>
      <c r="NAK26" s="262"/>
      <c r="NAL26" s="262"/>
      <c r="NAM26" s="262"/>
      <c r="NAN26" s="262"/>
      <c r="NAO26" s="262"/>
      <c r="NAP26" s="262"/>
      <c r="NAQ26" s="262"/>
      <c r="NAR26" s="262"/>
      <c r="NAS26" s="262"/>
      <c r="NAT26" s="262"/>
      <c r="NAU26" s="262"/>
      <c r="NAV26" s="262"/>
      <c r="NAW26" s="262"/>
      <c r="NAX26" s="262"/>
      <c r="NAY26" s="262"/>
      <c r="NAZ26" s="262"/>
      <c r="NBA26" s="262"/>
      <c r="NBB26" s="262"/>
      <c r="NBC26" s="262"/>
      <c r="NBD26" s="262"/>
      <c r="NBE26" s="262"/>
      <c r="NBF26" s="262"/>
      <c r="NBG26" s="262"/>
      <c r="NBH26" s="262"/>
      <c r="NBI26" s="262"/>
      <c r="NBJ26" s="262"/>
      <c r="NBK26" s="262"/>
      <c r="NBL26" s="262"/>
      <c r="NBM26" s="262"/>
      <c r="NBN26" s="262"/>
      <c r="NBO26" s="262"/>
      <c r="NBP26" s="262"/>
      <c r="NBQ26" s="262"/>
      <c r="NBR26" s="262"/>
      <c r="NBS26" s="262"/>
      <c r="NBT26" s="262"/>
      <c r="NBU26" s="262"/>
      <c r="NBV26" s="262"/>
      <c r="NBW26" s="262"/>
      <c r="NBX26" s="262"/>
      <c r="NBY26" s="262"/>
      <c r="NBZ26" s="262"/>
      <c r="NCA26" s="262"/>
      <c r="NCB26" s="262"/>
      <c r="NCC26" s="262"/>
      <c r="NCD26" s="262"/>
      <c r="NCE26" s="262"/>
      <c r="NCF26" s="262"/>
      <c r="NCG26" s="262"/>
      <c r="NCH26" s="262"/>
      <c r="NCI26" s="262"/>
      <c r="NCJ26" s="262"/>
      <c r="NCK26" s="262"/>
      <c r="NCL26" s="262"/>
      <c r="NCM26" s="262"/>
      <c r="NCN26" s="262"/>
      <c r="NCO26" s="262"/>
      <c r="NCP26" s="262"/>
      <c r="NCQ26" s="262"/>
      <c r="NCR26" s="262"/>
      <c r="NCS26" s="262"/>
      <c r="NCT26" s="262"/>
      <c r="NCU26" s="262"/>
      <c r="NCV26" s="262"/>
      <c r="NCW26" s="262"/>
      <c r="NCX26" s="262"/>
      <c r="NCY26" s="262"/>
      <c r="NCZ26" s="262"/>
      <c r="NDA26" s="262"/>
      <c r="NDB26" s="262"/>
      <c r="NDC26" s="262"/>
      <c r="NDD26" s="262"/>
      <c r="NDE26" s="262"/>
      <c r="NDF26" s="262"/>
      <c r="NDG26" s="262"/>
      <c r="NDH26" s="262"/>
      <c r="NDI26" s="262"/>
      <c r="NDJ26" s="262"/>
      <c r="NDK26" s="262"/>
      <c r="NDL26" s="262"/>
      <c r="NDM26" s="262"/>
      <c r="NDN26" s="262"/>
      <c r="NDO26" s="262"/>
      <c r="NDP26" s="262"/>
      <c r="NDQ26" s="262"/>
      <c r="NDR26" s="262"/>
      <c r="NDS26" s="262"/>
      <c r="NDT26" s="262"/>
      <c r="NDU26" s="262"/>
      <c r="NDV26" s="262"/>
      <c r="NDW26" s="262"/>
      <c r="NDX26" s="262"/>
      <c r="NDY26" s="262"/>
      <c r="NDZ26" s="262"/>
      <c r="NEA26" s="262"/>
      <c r="NEB26" s="262"/>
      <c r="NEC26" s="262"/>
      <c r="NED26" s="262"/>
      <c r="NEE26" s="262"/>
      <c r="NEF26" s="262"/>
      <c r="NEG26" s="262"/>
      <c r="NEH26" s="262"/>
      <c r="NEI26" s="262"/>
      <c r="NEJ26" s="262"/>
      <c r="NEK26" s="262"/>
      <c r="NEL26" s="262"/>
      <c r="NEM26" s="262"/>
      <c r="NEN26" s="262"/>
      <c r="NEO26" s="262"/>
      <c r="NEP26" s="262"/>
      <c r="NEQ26" s="262"/>
      <c r="NER26" s="262"/>
      <c r="NES26" s="262"/>
      <c r="NET26" s="262"/>
      <c r="NEU26" s="262"/>
      <c r="NEV26" s="262"/>
      <c r="NEW26" s="262"/>
      <c r="NEX26" s="262"/>
      <c r="NEY26" s="262"/>
      <c r="NEZ26" s="262"/>
      <c r="NFA26" s="262"/>
      <c r="NFB26" s="262"/>
      <c r="NFC26" s="262"/>
      <c r="NFD26" s="262"/>
      <c r="NFE26" s="262"/>
      <c r="NFF26" s="262"/>
      <c r="NFG26" s="262"/>
      <c r="NFH26" s="262"/>
      <c r="NFI26" s="262"/>
      <c r="NFJ26" s="262"/>
      <c r="NFK26" s="262"/>
      <c r="NFL26" s="262"/>
      <c r="NFM26" s="262"/>
      <c r="NFN26" s="262"/>
      <c r="NFO26" s="262"/>
      <c r="NFP26" s="262"/>
      <c r="NFQ26" s="262"/>
      <c r="NFR26" s="262"/>
      <c r="NFS26" s="262"/>
      <c r="NFT26" s="262"/>
      <c r="NFU26" s="262"/>
      <c r="NFV26" s="262"/>
      <c r="NFW26" s="262"/>
      <c r="NFX26" s="262"/>
      <c r="NFY26" s="262"/>
      <c r="NFZ26" s="262"/>
      <c r="NGA26" s="262"/>
      <c r="NGB26" s="262"/>
      <c r="NGC26" s="262"/>
      <c r="NGD26" s="262"/>
      <c r="NGE26" s="262"/>
      <c r="NGF26" s="262"/>
      <c r="NGG26" s="262"/>
      <c r="NGH26" s="262"/>
      <c r="NGI26" s="262"/>
      <c r="NGJ26" s="262"/>
      <c r="NGK26" s="262"/>
      <c r="NGL26" s="262"/>
      <c r="NGM26" s="262"/>
      <c r="NGN26" s="262"/>
      <c r="NGO26" s="262"/>
      <c r="NGP26" s="262"/>
      <c r="NGQ26" s="262"/>
      <c r="NGR26" s="262"/>
      <c r="NGS26" s="262"/>
      <c r="NGT26" s="262"/>
      <c r="NGU26" s="262"/>
      <c r="NGV26" s="262"/>
      <c r="NGW26" s="262"/>
      <c r="NGX26" s="262"/>
      <c r="NGY26" s="262"/>
      <c r="NGZ26" s="262"/>
      <c r="NHA26" s="262"/>
      <c r="NHB26" s="262"/>
      <c r="NHC26" s="262"/>
      <c r="NHD26" s="262"/>
      <c r="NHE26" s="262"/>
      <c r="NHF26" s="262"/>
      <c r="NHG26" s="262"/>
      <c r="NHH26" s="262"/>
      <c r="NHI26" s="262"/>
      <c r="NHJ26" s="262"/>
      <c r="NHK26" s="262"/>
      <c r="NHL26" s="262"/>
      <c r="NHM26" s="262"/>
      <c r="NHN26" s="262"/>
      <c r="NHO26" s="262"/>
      <c r="NHP26" s="262"/>
      <c r="NHQ26" s="262"/>
      <c r="NHR26" s="262"/>
      <c r="NHS26" s="262"/>
      <c r="NHT26" s="262"/>
      <c r="NHU26" s="262"/>
      <c r="NHV26" s="262"/>
      <c r="NHW26" s="262"/>
      <c r="NHX26" s="262"/>
      <c r="NHY26" s="262"/>
      <c r="NHZ26" s="262"/>
      <c r="NIA26" s="262"/>
      <c r="NIB26" s="262"/>
      <c r="NIC26" s="262"/>
      <c r="NID26" s="262"/>
      <c r="NIE26" s="262"/>
      <c r="NIF26" s="262"/>
      <c r="NIG26" s="262"/>
      <c r="NIH26" s="262"/>
      <c r="NII26" s="262"/>
      <c r="NIJ26" s="262"/>
      <c r="NIK26" s="262"/>
      <c r="NIL26" s="262"/>
      <c r="NIM26" s="262"/>
      <c r="NIN26" s="262"/>
      <c r="NIO26" s="262"/>
      <c r="NIP26" s="262"/>
      <c r="NIQ26" s="262"/>
      <c r="NIR26" s="262"/>
      <c r="NIS26" s="262"/>
      <c r="NIT26" s="262"/>
      <c r="NIU26" s="262"/>
      <c r="NIV26" s="262"/>
      <c r="NIW26" s="262"/>
      <c r="NIX26" s="262"/>
      <c r="NIY26" s="262"/>
      <c r="NIZ26" s="262"/>
      <c r="NJA26" s="262"/>
      <c r="NJB26" s="262"/>
      <c r="NJC26" s="262"/>
      <c r="NJD26" s="262"/>
      <c r="NJE26" s="262"/>
      <c r="NJF26" s="262"/>
      <c r="NJG26" s="262"/>
      <c r="NJH26" s="262"/>
      <c r="NJI26" s="262"/>
      <c r="NJJ26" s="262"/>
      <c r="NJK26" s="262"/>
      <c r="NJL26" s="262"/>
      <c r="NJM26" s="262"/>
      <c r="NJN26" s="262"/>
      <c r="NJO26" s="262"/>
      <c r="NJP26" s="262"/>
      <c r="NJQ26" s="262"/>
      <c r="NJR26" s="262"/>
      <c r="NJS26" s="262"/>
      <c r="NJT26" s="262"/>
      <c r="NJU26" s="262"/>
      <c r="NJV26" s="262"/>
      <c r="NJW26" s="262"/>
      <c r="NJX26" s="262"/>
      <c r="NJY26" s="262"/>
      <c r="NJZ26" s="262"/>
      <c r="NKA26" s="262"/>
      <c r="NKB26" s="262"/>
      <c r="NKC26" s="262"/>
      <c r="NKD26" s="262"/>
      <c r="NKE26" s="262"/>
      <c r="NKF26" s="262"/>
      <c r="NKG26" s="262"/>
      <c r="NKH26" s="262"/>
      <c r="NKI26" s="262"/>
      <c r="NKJ26" s="262"/>
      <c r="NKK26" s="262"/>
      <c r="NKL26" s="262"/>
      <c r="NKM26" s="262"/>
      <c r="NKN26" s="262"/>
      <c r="NKO26" s="262"/>
      <c r="NKP26" s="262"/>
      <c r="NKQ26" s="262"/>
      <c r="NKR26" s="262"/>
      <c r="NKS26" s="262"/>
      <c r="NKT26" s="262"/>
      <c r="NKU26" s="262"/>
      <c r="NKV26" s="262"/>
      <c r="NKW26" s="262"/>
      <c r="NKX26" s="262"/>
      <c r="NKY26" s="262"/>
      <c r="NKZ26" s="262"/>
      <c r="NLA26" s="262"/>
      <c r="NLB26" s="262"/>
      <c r="NLC26" s="262"/>
      <c r="NLD26" s="262"/>
      <c r="NLE26" s="262"/>
      <c r="NLF26" s="262"/>
      <c r="NLG26" s="262"/>
      <c r="NLH26" s="262"/>
      <c r="NLI26" s="262"/>
      <c r="NLJ26" s="262"/>
      <c r="NLK26" s="262"/>
      <c r="NLL26" s="262"/>
      <c r="NLM26" s="262"/>
      <c r="NLN26" s="262"/>
      <c r="NLO26" s="262"/>
      <c r="NLP26" s="262"/>
      <c r="NLQ26" s="262"/>
      <c r="NLR26" s="262"/>
      <c r="NLS26" s="262"/>
      <c r="NLT26" s="262"/>
      <c r="NLU26" s="262"/>
      <c r="NLV26" s="262"/>
      <c r="NLW26" s="262"/>
      <c r="NLX26" s="262"/>
      <c r="NLY26" s="262"/>
      <c r="NLZ26" s="262"/>
      <c r="NMA26" s="262"/>
      <c r="NMB26" s="262"/>
      <c r="NMC26" s="262"/>
      <c r="NMD26" s="262"/>
      <c r="NME26" s="262"/>
      <c r="NMF26" s="262"/>
      <c r="NMG26" s="262"/>
      <c r="NMH26" s="262"/>
      <c r="NMI26" s="262"/>
      <c r="NMJ26" s="262"/>
      <c r="NMK26" s="262"/>
      <c r="NML26" s="262"/>
      <c r="NMM26" s="262"/>
      <c r="NMN26" s="262"/>
      <c r="NMO26" s="262"/>
      <c r="NMP26" s="262"/>
      <c r="NMQ26" s="262"/>
      <c r="NMR26" s="262"/>
      <c r="NMS26" s="262"/>
      <c r="NMT26" s="262"/>
      <c r="NMU26" s="262"/>
      <c r="NMV26" s="262"/>
      <c r="NMW26" s="262"/>
      <c r="NMX26" s="262"/>
      <c r="NMY26" s="262"/>
      <c r="NMZ26" s="262"/>
      <c r="NNA26" s="262"/>
      <c r="NNB26" s="262"/>
      <c r="NNC26" s="262"/>
      <c r="NND26" s="262"/>
      <c r="NNE26" s="262"/>
      <c r="NNF26" s="262"/>
      <c r="NNG26" s="262"/>
      <c r="NNH26" s="262"/>
      <c r="NNI26" s="262"/>
      <c r="NNJ26" s="262"/>
      <c r="NNK26" s="262"/>
      <c r="NNL26" s="262"/>
      <c r="NNM26" s="262"/>
      <c r="NNN26" s="262"/>
      <c r="NNO26" s="262"/>
      <c r="NNP26" s="262"/>
      <c r="NNQ26" s="262"/>
      <c r="NNR26" s="262"/>
      <c r="NNS26" s="262"/>
      <c r="NNT26" s="262"/>
      <c r="NNU26" s="262"/>
      <c r="NNV26" s="262"/>
      <c r="NNW26" s="262"/>
      <c r="NNX26" s="262"/>
      <c r="NNY26" s="262"/>
      <c r="NNZ26" s="262"/>
      <c r="NOA26" s="262"/>
      <c r="NOB26" s="262"/>
      <c r="NOC26" s="262"/>
      <c r="NOD26" s="262"/>
      <c r="NOE26" s="262"/>
      <c r="NOF26" s="262"/>
      <c r="NOG26" s="262"/>
      <c r="NOH26" s="262"/>
      <c r="NOI26" s="262"/>
      <c r="NOJ26" s="262"/>
      <c r="NOK26" s="262"/>
      <c r="NOL26" s="262"/>
      <c r="NOM26" s="262"/>
      <c r="NON26" s="262"/>
      <c r="NOO26" s="262"/>
      <c r="NOP26" s="262"/>
      <c r="NOQ26" s="262"/>
      <c r="NOR26" s="262"/>
      <c r="NOS26" s="262"/>
      <c r="NOT26" s="262"/>
      <c r="NOU26" s="262"/>
      <c r="NOV26" s="262"/>
      <c r="NOW26" s="262"/>
      <c r="NOX26" s="262"/>
      <c r="NOY26" s="262"/>
      <c r="NOZ26" s="262"/>
      <c r="NPA26" s="262"/>
      <c r="NPB26" s="262"/>
      <c r="NPC26" s="262"/>
      <c r="NPD26" s="262"/>
      <c r="NPE26" s="262"/>
      <c r="NPF26" s="262"/>
      <c r="NPG26" s="262"/>
      <c r="NPH26" s="262"/>
      <c r="NPI26" s="262"/>
      <c r="NPJ26" s="262"/>
      <c r="NPK26" s="262"/>
      <c r="NPL26" s="262"/>
      <c r="NPM26" s="262"/>
      <c r="NPN26" s="262"/>
      <c r="NPO26" s="262"/>
      <c r="NPP26" s="262"/>
      <c r="NPQ26" s="262"/>
      <c r="NPR26" s="262"/>
      <c r="NPS26" s="262"/>
      <c r="NPT26" s="262"/>
      <c r="NPU26" s="262"/>
      <c r="NPV26" s="262"/>
      <c r="NPW26" s="262"/>
      <c r="NPX26" s="262"/>
      <c r="NPY26" s="262"/>
      <c r="NPZ26" s="262"/>
      <c r="NQA26" s="262"/>
      <c r="NQB26" s="262"/>
      <c r="NQC26" s="262"/>
      <c r="NQD26" s="262"/>
      <c r="NQE26" s="262"/>
      <c r="NQF26" s="262"/>
      <c r="NQG26" s="262"/>
      <c r="NQH26" s="262"/>
      <c r="NQI26" s="262"/>
      <c r="NQJ26" s="262"/>
      <c r="NQK26" s="262"/>
      <c r="NQL26" s="262"/>
      <c r="NQM26" s="262"/>
      <c r="NQN26" s="262"/>
      <c r="NQO26" s="262"/>
      <c r="NQP26" s="262"/>
      <c r="NQQ26" s="262"/>
      <c r="NQR26" s="262"/>
      <c r="NQS26" s="262"/>
      <c r="NQT26" s="262"/>
      <c r="NQU26" s="262"/>
      <c r="NQV26" s="262"/>
      <c r="NQW26" s="262"/>
      <c r="NQX26" s="262"/>
      <c r="NQY26" s="262"/>
      <c r="NQZ26" s="262"/>
      <c r="NRA26" s="262"/>
      <c r="NRB26" s="262"/>
      <c r="NRC26" s="262"/>
      <c r="NRD26" s="262"/>
      <c r="NRE26" s="262"/>
      <c r="NRF26" s="262"/>
      <c r="NRG26" s="262"/>
      <c r="NRH26" s="262"/>
      <c r="NRI26" s="262"/>
      <c r="NRJ26" s="262"/>
      <c r="NRK26" s="262"/>
      <c r="NRL26" s="262"/>
      <c r="NRM26" s="262"/>
      <c r="NRN26" s="262"/>
      <c r="NRO26" s="262"/>
      <c r="NRP26" s="262"/>
      <c r="NRQ26" s="262"/>
      <c r="NRR26" s="262"/>
      <c r="NRS26" s="262"/>
      <c r="NRT26" s="262"/>
      <c r="NRU26" s="262"/>
      <c r="NRV26" s="262"/>
      <c r="NRW26" s="262"/>
      <c r="NRX26" s="262"/>
      <c r="NRY26" s="262"/>
      <c r="NRZ26" s="262"/>
      <c r="NSA26" s="262"/>
      <c r="NSB26" s="262"/>
      <c r="NSC26" s="262"/>
      <c r="NSD26" s="262"/>
      <c r="NSE26" s="262"/>
      <c r="NSF26" s="262"/>
      <c r="NSG26" s="262"/>
      <c r="NSH26" s="262"/>
      <c r="NSI26" s="262"/>
      <c r="NSJ26" s="262"/>
      <c r="NSK26" s="262"/>
      <c r="NSL26" s="262"/>
      <c r="NSM26" s="262"/>
      <c r="NSN26" s="262"/>
      <c r="NSO26" s="262"/>
      <c r="NSP26" s="262"/>
      <c r="NSQ26" s="262"/>
      <c r="NSR26" s="262"/>
      <c r="NSS26" s="262"/>
      <c r="NST26" s="262"/>
      <c r="NSU26" s="262"/>
      <c r="NSV26" s="262"/>
      <c r="NSW26" s="262"/>
      <c r="NSX26" s="262"/>
      <c r="NSY26" s="262"/>
      <c r="NSZ26" s="262"/>
      <c r="NTA26" s="262"/>
      <c r="NTB26" s="262"/>
      <c r="NTC26" s="262"/>
      <c r="NTD26" s="262"/>
      <c r="NTE26" s="262"/>
      <c r="NTF26" s="262"/>
      <c r="NTG26" s="262"/>
      <c r="NTH26" s="262"/>
      <c r="NTI26" s="262"/>
      <c r="NTJ26" s="262"/>
      <c r="NTK26" s="262"/>
      <c r="NTL26" s="262"/>
      <c r="NTM26" s="262"/>
      <c r="NTN26" s="262"/>
      <c r="NTO26" s="262"/>
      <c r="NTP26" s="262"/>
      <c r="NTQ26" s="262"/>
      <c r="NTR26" s="262"/>
      <c r="NTS26" s="262"/>
      <c r="NTT26" s="262"/>
      <c r="NTU26" s="262"/>
      <c r="NTV26" s="262"/>
      <c r="NTW26" s="262"/>
      <c r="NTX26" s="262"/>
      <c r="NTY26" s="262"/>
      <c r="NTZ26" s="262"/>
      <c r="NUA26" s="262"/>
      <c r="NUB26" s="262"/>
      <c r="NUC26" s="262"/>
      <c r="NUD26" s="262"/>
      <c r="NUE26" s="262"/>
      <c r="NUF26" s="262"/>
      <c r="NUG26" s="262"/>
      <c r="NUH26" s="262"/>
      <c r="NUI26" s="262"/>
      <c r="NUJ26" s="262"/>
      <c r="NUK26" s="262"/>
      <c r="NUL26" s="262"/>
      <c r="NUM26" s="262"/>
      <c r="NUN26" s="262"/>
      <c r="NUO26" s="262"/>
      <c r="NUP26" s="262"/>
      <c r="NUQ26" s="262"/>
      <c r="NUR26" s="262"/>
      <c r="NUS26" s="262"/>
      <c r="NUT26" s="262"/>
      <c r="NUU26" s="262"/>
      <c r="NUV26" s="262"/>
      <c r="NUW26" s="262"/>
      <c r="NUX26" s="262"/>
      <c r="NUY26" s="262"/>
      <c r="NUZ26" s="262"/>
      <c r="NVA26" s="262"/>
      <c r="NVB26" s="262"/>
      <c r="NVC26" s="262"/>
      <c r="NVD26" s="262"/>
      <c r="NVE26" s="262"/>
      <c r="NVF26" s="262"/>
      <c r="NVG26" s="262"/>
      <c r="NVH26" s="262"/>
      <c r="NVI26" s="262"/>
      <c r="NVJ26" s="262"/>
      <c r="NVK26" s="262"/>
      <c r="NVL26" s="262"/>
      <c r="NVM26" s="262"/>
      <c r="NVN26" s="262"/>
      <c r="NVO26" s="262"/>
      <c r="NVP26" s="262"/>
      <c r="NVQ26" s="262"/>
      <c r="NVR26" s="262"/>
      <c r="NVS26" s="262"/>
      <c r="NVT26" s="262"/>
      <c r="NVU26" s="262"/>
      <c r="NVV26" s="262"/>
      <c r="NVW26" s="262"/>
      <c r="NVX26" s="262"/>
      <c r="NVY26" s="262"/>
      <c r="NVZ26" s="262"/>
      <c r="NWA26" s="262"/>
      <c r="NWB26" s="262"/>
      <c r="NWC26" s="262"/>
      <c r="NWD26" s="262"/>
      <c r="NWE26" s="262"/>
      <c r="NWF26" s="262"/>
      <c r="NWG26" s="262"/>
      <c r="NWH26" s="262"/>
      <c r="NWI26" s="262"/>
      <c r="NWJ26" s="262"/>
      <c r="NWK26" s="262"/>
      <c r="NWL26" s="262"/>
      <c r="NWM26" s="262"/>
      <c r="NWN26" s="262"/>
      <c r="NWO26" s="262"/>
      <c r="NWP26" s="262"/>
      <c r="NWQ26" s="262"/>
      <c r="NWR26" s="262"/>
      <c r="NWS26" s="262"/>
      <c r="NWT26" s="262"/>
      <c r="NWU26" s="262"/>
      <c r="NWV26" s="262"/>
      <c r="NWW26" s="262"/>
      <c r="NWX26" s="262"/>
      <c r="NWY26" s="262"/>
      <c r="NWZ26" s="262"/>
      <c r="NXA26" s="262"/>
      <c r="NXB26" s="262"/>
      <c r="NXC26" s="262"/>
      <c r="NXD26" s="262"/>
      <c r="NXE26" s="262"/>
      <c r="NXF26" s="262"/>
      <c r="NXG26" s="262"/>
      <c r="NXH26" s="262"/>
      <c r="NXI26" s="262"/>
      <c r="NXJ26" s="262"/>
      <c r="NXK26" s="262"/>
      <c r="NXL26" s="262"/>
      <c r="NXM26" s="262"/>
      <c r="NXN26" s="262"/>
      <c r="NXO26" s="262"/>
      <c r="NXP26" s="262"/>
      <c r="NXQ26" s="262"/>
      <c r="NXR26" s="262"/>
      <c r="NXS26" s="262"/>
      <c r="NXT26" s="262"/>
      <c r="NXU26" s="262"/>
      <c r="NXV26" s="262"/>
      <c r="NXW26" s="262"/>
      <c r="NXX26" s="262"/>
      <c r="NXY26" s="262"/>
      <c r="NXZ26" s="262"/>
      <c r="NYA26" s="262"/>
      <c r="NYB26" s="262"/>
      <c r="NYC26" s="262"/>
      <c r="NYD26" s="262"/>
      <c r="NYE26" s="262"/>
      <c r="NYF26" s="262"/>
      <c r="NYG26" s="262"/>
      <c r="NYH26" s="262"/>
      <c r="NYI26" s="262"/>
      <c r="NYJ26" s="262"/>
      <c r="NYK26" s="262"/>
      <c r="NYL26" s="262"/>
      <c r="NYM26" s="262"/>
      <c r="NYN26" s="262"/>
      <c r="NYO26" s="262"/>
      <c r="NYP26" s="262"/>
      <c r="NYQ26" s="262"/>
      <c r="NYR26" s="262"/>
      <c r="NYS26" s="262"/>
      <c r="NYT26" s="262"/>
      <c r="NYU26" s="262"/>
      <c r="NYV26" s="262"/>
      <c r="NYW26" s="262"/>
      <c r="NYX26" s="262"/>
      <c r="NYY26" s="262"/>
      <c r="NYZ26" s="262"/>
      <c r="NZA26" s="262"/>
      <c r="NZB26" s="262"/>
      <c r="NZC26" s="262"/>
      <c r="NZD26" s="262"/>
      <c r="NZE26" s="262"/>
      <c r="NZF26" s="262"/>
      <c r="NZG26" s="262"/>
      <c r="NZH26" s="262"/>
      <c r="NZI26" s="262"/>
      <c r="NZJ26" s="262"/>
      <c r="NZK26" s="262"/>
      <c r="NZL26" s="262"/>
      <c r="NZM26" s="262"/>
      <c r="NZN26" s="262"/>
      <c r="NZO26" s="262"/>
      <c r="NZP26" s="262"/>
      <c r="NZQ26" s="262"/>
      <c r="NZR26" s="262"/>
      <c r="NZS26" s="262"/>
      <c r="NZT26" s="262"/>
      <c r="NZU26" s="262"/>
      <c r="NZV26" s="262"/>
      <c r="NZW26" s="262"/>
      <c r="NZX26" s="262"/>
      <c r="NZY26" s="262"/>
      <c r="NZZ26" s="262"/>
      <c r="OAA26" s="262"/>
      <c r="OAB26" s="262"/>
      <c r="OAC26" s="262"/>
      <c r="OAD26" s="262"/>
      <c r="OAE26" s="262"/>
      <c r="OAF26" s="262"/>
      <c r="OAG26" s="262"/>
      <c r="OAH26" s="262"/>
      <c r="OAI26" s="262"/>
      <c r="OAJ26" s="262"/>
      <c r="OAK26" s="262"/>
      <c r="OAL26" s="262"/>
      <c r="OAM26" s="262"/>
      <c r="OAN26" s="262"/>
      <c r="OAO26" s="262"/>
      <c r="OAP26" s="262"/>
      <c r="OAQ26" s="262"/>
      <c r="OAR26" s="262"/>
      <c r="OAS26" s="262"/>
      <c r="OAT26" s="262"/>
      <c r="OAU26" s="262"/>
      <c r="OAV26" s="262"/>
      <c r="OAW26" s="262"/>
      <c r="OAX26" s="262"/>
      <c r="OAY26" s="262"/>
      <c r="OAZ26" s="262"/>
      <c r="OBA26" s="262"/>
      <c r="OBB26" s="262"/>
      <c r="OBC26" s="262"/>
      <c r="OBD26" s="262"/>
      <c r="OBE26" s="262"/>
      <c r="OBF26" s="262"/>
      <c r="OBG26" s="262"/>
      <c r="OBH26" s="262"/>
      <c r="OBI26" s="262"/>
      <c r="OBJ26" s="262"/>
      <c r="OBK26" s="262"/>
      <c r="OBL26" s="262"/>
      <c r="OBM26" s="262"/>
      <c r="OBN26" s="262"/>
      <c r="OBO26" s="262"/>
      <c r="OBP26" s="262"/>
      <c r="OBQ26" s="262"/>
      <c r="OBR26" s="262"/>
      <c r="OBS26" s="262"/>
      <c r="OBT26" s="262"/>
      <c r="OBU26" s="262"/>
      <c r="OBV26" s="262"/>
      <c r="OBW26" s="262"/>
      <c r="OBX26" s="262"/>
      <c r="OBY26" s="262"/>
      <c r="OBZ26" s="262"/>
      <c r="OCA26" s="262"/>
      <c r="OCB26" s="262"/>
      <c r="OCC26" s="262"/>
      <c r="OCD26" s="262"/>
      <c r="OCE26" s="262"/>
      <c r="OCF26" s="262"/>
      <c r="OCG26" s="262"/>
      <c r="OCH26" s="262"/>
      <c r="OCI26" s="262"/>
      <c r="OCJ26" s="262"/>
      <c r="OCK26" s="262"/>
      <c r="OCL26" s="262"/>
      <c r="OCM26" s="262"/>
      <c r="OCN26" s="262"/>
      <c r="OCO26" s="262"/>
      <c r="OCP26" s="262"/>
      <c r="OCQ26" s="262"/>
      <c r="OCR26" s="262"/>
      <c r="OCS26" s="262"/>
      <c r="OCT26" s="262"/>
      <c r="OCU26" s="262"/>
      <c r="OCV26" s="262"/>
      <c r="OCW26" s="262"/>
      <c r="OCX26" s="262"/>
      <c r="OCY26" s="262"/>
      <c r="OCZ26" s="262"/>
      <c r="ODA26" s="262"/>
      <c r="ODB26" s="262"/>
      <c r="ODC26" s="262"/>
      <c r="ODD26" s="262"/>
      <c r="ODE26" s="262"/>
      <c r="ODF26" s="262"/>
      <c r="ODG26" s="262"/>
      <c r="ODH26" s="262"/>
      <c r="ODI26" s="262"/>
      <c r="ODJ26" s="262"/>
      <c r="ODK26" s="262"/>
      <c r="ODL26" s="262"/>
      <c r="ODM26" s="262"/>
      <c r="ODN26" s="262"/>
      <c r="ODO26" s="262"/>
      <c r="ODP26" s="262"/>
      <c r="ODQ26" s="262"/>
      <c r="ODR26" s="262"/>
      <c r="ODS26" s="262"/>
      <c r="ODT26" s="262"/>
      <c r="ODU26" s="262"/>
      <c r="ODV26" s="262"/>
      <c r="ODW26" s="262"/>
      <c r="ODX26" s="262"/>
      <c r="ODY26" s="262"/>
      <c r="ODZ26" s="262"/>
      <c r="OEA26" s="262"/>
      <c r="OEB26" s="262"/>
      <c r="OEC26" s="262"/>
      <c r="OED26" s="262"/>
      <c r="OEE26" s="262"/>
      <c r="OEF26" s="262"/>
      <c r="OEG26" s="262"/>
      <c r="OEH26" s="262"/>
      <c r="OEI26" s="262"/>
      <c r="OEJ26" s="262"/>
      <c r="OEK26" s="262"/>
      <c r="OEL26" s="262"/>
      <c r="OEM26" s="262"/>
      <c r="OEN26" s="262"/>
      <c r="OEO26" s="262"/>
      <c r="OEP26" s="262"/>
      <c r="OEQ26" s="262"/>
      <c r="OER26" s="262"/>
      <c r="OES26" s="262"/>
      <c r="OET26" s="262"/>
      <c r="OEU26" s="262"/>
      <c r="OEV26" s="262"/>
      <c r="OEW26" s="262"/>
      <c r="OEX26" s="262"/>
      <c r="OEY26" s="262"/>
      <c r="OEZ26" s="262"/>
      <c r="OFA26" s="262"/>
      <c r="OFB26" s="262"/>
      <c r="OFC26" s="262"/>
      <c r="OFD26" s="262"/>
      <c r="OFE26" s="262"/>
      <c r="OFF26" s="262"/>
      <c r="OFG26" s="262"/>
      <c r="OFH26" s="262"/>
      <c r="OFI26" s="262"/>
      <c r="OFJ26" s="262"/>
      <c r="OFK26" s="262"/>
      <c r="OFL26" s="262"/>
      <c r="OFM26" s="262"/>
      <c r="OFN26" s="262"/>
      <c r="OFO26" s="262"/>
      <c r="OFP26" s="262"/>
      <c r="OFQ26" s="262"/>
      <c r="OFR26" s="262"/>
      <c r="OFS26" s="262"/>
      <c r="OFT26" s="262"/>
      <c r="OFU26" s="262"/>
      <c r="OFV26" s="262"/>
      <c r="OFW26" s="262"/>
      <c r="OFX26" s="262"/>
      <c r="OFY26" s="262"/>
      <c r="OFZ26" s="262"/>
      <c r="OGA26" s="262"/>
      <c r="OGB26" s="262"/>
      <c r="OGC26" s="262"/>
      <c r="OGD26" s="262"/>
      <c r="OGE26" s="262"/>
      <c r="OGF26" s="262"/>
      <c r="OGG26" s="262"/>
      <c r="OGH26" s="262"/>
      <c r="OGI26" s="262"/>
      <c r="OGJ26" s="262"/>
      <c r="OGK26" s="262"/>
      <c r="OGL26" s="262"/>
      <c r="OGM26" s="262"/>
      <c r="OGN26" s="262"/>
      <c r="OGO26" s="262"/>
      <c r="OGP26" s="262"/>
      <c r="OGQ26" s="262"/>
      <c r="OGR26" s="262"/>
      <c r="OGS26" s="262"/>
      <c r="OGT26" s="262"/>
      <c r="OGU26" s="262"/>
      <c r="OGV26" s="262"/>
      <c r="OGW26" s="262"/>
      <c r="OGX26" s="262"/>
      <c r="OGY26" s="262"/>
      <c r="OGZ26" s="262"/>
      <c r="OHA26" s="262"/>
      <c r="OHB26" s="262"/>
      <c r="OHC26" s="262"/>
      <c r="OHD26" s="262"/>
      <c r="OHE26" s="262"/>
      <c r="OHF26" s="262"/>
      <c r="OHG26" s="262"/>
      <c r="OHH26" s="262"/>
      <c r="OHI26" s="262"/>
      <c r="OHJ26" s="262"/>
      <c r="OHK26" s="262"/>
      <c r="OHL26" s="262"/>
      <c r="OHM26" s="262"/>
      <c r="OHN26" s="262"/>
      <c r="OHO26" s="262"/>
      <c r="OHP26" s="262"/>
      <c r="OHQ26" s="262"/>
      <c r="OHR26" s="262"/>
      <c r="OHS26" s="262"/>
      <c r="OHT26" s="262"/>
      <c r="OHU26" s="262"/>
      <c r="OHV26" s="262"/>
      <c r="OHW26" s="262"/>
      <c r="OHX26" s="262"/>
      <c r="OHY26" s="262"/>
      <c r="OHZ26" s="262"/>
      <c r="OIA26" s="262"/>
      <c r="OIB26" s="262"/>
      <c r="OIC26" s="262"/>
      <c r="OID26" s="262"/>
      <c r="OIE26" s="262"/>
      <c r="OIF26" s="262"/>
      <c r="OIG26" s="262"/>
      <c r="OIH26" s="262"/>
      <c r="OII26" s="262"/>
      <c r="OIJ26" s="262"/>
      <c r="OIK26" s="262"/>
      <c r="OIL26" s="262"/>
      <c r="OIM26" s="262"/>
      <c r="OIN26" s="262"/>
      <c r="OIO26" s="262"/>
      <c r="OIP26" s="262"/>
      <c r="OIQ26" s="262"/>
      <c r="OIR26" s="262"/>
      <c r="OIS26" s="262"/>
      <c r="OIT26" s="262"/>
      <c r="OIU26" s="262"/>
      <c r="OIV26" s="262"/>
      <c r="OIW26" s="262"/>
      <c r="OIX26" s="262"/>
      <c r="OIY26" s="262"/>
      <c r="OIZ26" s="262"/>
      <c r="OJA26" s="262"/>
      <c r="OJB26" s="262"/>
      <c r="OJC26" s="262"/>
      <c r="OJD26" s="262"/>
      <c r="OJE26" s="262"/>
      <c r="OJF26" s="262"/>
      <c r="OJG26" s="262"/>
      <c r="OJH26" s="262"/>
      <c r="OJI26" s="262"/>
      <c r="OJJ26" s="262"/>
      <c r="OJK26" s="262"/>
      <c r="OJL26" s="262"/>
      <c r="OJM26" s="262"/>
      <c r="OJN26" s="262"/>
      <c r="OJO26" s="262"/>
      <c r="OJP26" s="262"/>
      <c r="OJQ26" s="262"/>
      <c r="OJR26" s="262"/>
      <c r="OJS26" s="262"/>
      <c r="OJT26" s="262"/>
      <c r="OJU26" s="262"/>
      <c r="OJV26" s="262"/>
      <c r="OJW26" s="262"/>
      <c r="OJX26" s="262"/>
      <c r="OJY26" s="262"/>
      <c r="OJZ26" s="262"/>
      <c r="OKA26" s="262"/>
      <c r="OKB26" s="262"/>
      <c r="OKC26" s="262"/>
      <c r="OKD26" s="262"/>
      <c r="OKE26" s="262"/>
      <c r="OKF26" s="262"/>
      <c r="OKG26" s="262"/>
      <c r="OKH26" s="262"/>
      <c r="OKI26" s="262"/>
      <c r="OKJ26" s="262"/>
      <c r="OKK26" s="262"/>
      <c r="OKL26" s="262"/>
      <c r="OKM26" s="262"/>
      <c r="OKN26" s="262"/>
      <c r="OKO26" s="262"/>
      <c r="OKP26" s="262"/>
      <c r="OKQ26" s="262"/>
      <c r="OKR26" s="262"/>
      <c r="OKS26" s="262"/>
      <c r="OKT26" s="262"/>
      <c r="OKU26" s="262"/>
      <c r="OKV26" s="262"/>
      <c r="OKW26" s="262"/>
      <c r="OKX26" s="262"/>
      <c r="OKY26" s="262"/>
      <c r="OKZ26" s="262"/>
      <c r="OLA26" s="262"/>
      <c r="OLB26" s="262"/>
      <c r="OLC26" s="262"/>
      <c r="OLD26" s="262"/>
      <c r="OLE26" s="262"/>
      <c r="OLF26" s="262"/>
      <c r="OLG26" s="262"/>
      <c r="OLH26" s="262"/>
      <c r="OLI26" s="262"/>
      <c r="OLJ26" s="262"/>
      <c r="OLK26" s="262"/>
      <c r="OLL26" s="262"/>
      <c r="OLM26" s="262"/>
      <c r="OLN26" s="262"/>
      <c r="OLO26" s="262"/>
      <c r="OLP26" s="262"/>
      <c r="OLQ26" s="262"/>
      <c r="OLR26" s="262"/>
      <c r="OLS26" s="262"/>
      <c r="OLT26" s="262"/>
      <c r="OLU26" s="262"/>
      <c r="OLV26" s="262"/>
      <c r="OLW26" s="262"/>
      <c r="OLX26" s="262"/>
      <c r="OLY26" s="262"/>
      <c r="OLZ26" s="262"/>
      <c r="OMA26" s="262"/>
      <c r="OMB26" s="262"/>
      <c r="OMC26" s="262"/>
      <c r="OMD26" s="262"/>
      <c r="OME26" s="262"/>
      <c r="OMF26" s="262"/>
      <c r="OMG26" s="262"/>
      <c r="OMH26" s="262"/>
      <c r="OMI26" s="262"/>
      <c r="OMJ26" s="262"/>
      <c r="OMK26" s="262"/>
      <c r="OML26" s="262"/>
      <c r="OMM26" s="262"/>
      <c r="OMN26" s="262"/>
      <c r="OMO26" s="262"/>
      <c r="OMP26" s="262"/>
      <c r="OMQ26" s="262"/>
      <c r="OMR26" s="262"/>
      <c r="OMS26" s="262"/>
      <c r="OMT26" s="262"/>
      <c r="OMU26" s="262"/>
      <c r="OMV26" s="262"/>
      <c r="OMW26" s="262"/>
      <c r="OMX26" s="262"/>
      <c r="OMY26" s="262"/>
      <c r="OMZ26" s="262"/>
      <c r="ONA26" s="262"/>
      <c r="ONB26" s="262"/>
      <c r="ONC26" s="262"/>
      <c r="OND26" s="262"/>
      <c r="ONE26" s="262"/>
      <c r="ONF26" s="262"/>
      <c r="ONG26" s="262"/>
      <c r="ONH26" s="262"/>
      <c r="ONI26" s="262"/>
      <c r="ONJ26" s="262"/>
      <c r="ONK26" s="262"/>
      <c r="ONL26" s="262"/>
      <c r="ONM26" s="262"/>
      <c r="ONN26" s="262"/>
      <c r="ONO26" s="262"/>
      <c r="ONP26" s="262"/>
      <c r="ONQ26" s="262"/>
      <c r="ONR26" s="262"/>
      <c r="ONS26" s="262"/>
      <c r="ONT26" s="262"/>
      <c r="ONU26" s="262"/>
      <c r="ONV26" s="262"/>
      <c r="ONW26" s="262"/>
      <c r="ONX26" s="262"/>
      <c r="ONY26" s="262"/>
      <c r="ONZ26" s="262"/>
      <c r="OOA26" s="262"/>
      <c r="OOB26" s="262"/>
      <c r="OOC26" s="262"/>
      <c r="OOD26" s="262"/>
      <c r="OOE26" s="262"/>
      <c r="OOF26" s="262"/>
      <c r="OOG26" s="262"/>
      <c r="OOH26" s="262"/>
      <c r="OOI26" s="262"/>
      <c r="OOJ26" s="262"/>
      <c r="OOK26" s="262"/>
      <c r="OOL26" s="262"/>
      <c r="OOM26" s="262"/>
      <c r="OON26" s="262"/>
      <c r="OOO26" s="262"/>
      <c r="OOP26" s="262"/>
      <c r="OOQ26" s="262"/>
      <c r="OOR26" s="262"/>
      <c r="OOS26" s="262"/>
      <c r="OOT26" s="262"/>
      <c r="OOU26" s="262"/>
      <c r="OOV26" s="262"/>
      <c r="OOW26" s="262"/>
      <c r="OOX26" s="262"/>
      <c r="OOY26" s="262"/>
      <c r="OOZ26" s="262"/>
      <c r="OPA26" s="262"/>
      <c r="OPB26" s="262"/>
      <c r="OPC26" s="262"/>
      <c r="OPD26" s="262"/>
      <c r="OPE26" s="262"/>
      <c r="OPF26" s="262"/>
      <c r="OPG26" s="262"/>
      <c r="OPH26" s="262"/>
      <c r="OPI26" s="262"/>
      <c r="OPJ26" s="262"/>
      <c r="OPK26" s="262"/>
      <c r="OPL26" s="262"/>
      <c r="OPM26" s="262"/>
      <c r="OPN26" s="262"/>
      <c r="OPO26" s="262"/>
      <c r="OPP26" s="262"/>
      <c r="OPQ26" s="262"/>
      <c r="OPR26" s="262"/>
      <c r="OPS26" s="262"/>
      <c r="OPT26" s="262"/>
      <c r="OPU26" s="262"/>
      <c r="OPV26" s="262"/>
      <c r="OPW26" s="262"/>
      <c r="OPX26" s="262"/>
      <c r="OPY26" s="262"/>
      <c r="OPZ26" s="262"/>
      <c r="OQA26" s="262"/>
      <c r="OQB26" s="262"/>
      <c r="OQC26" s="262"/>
      <c r="OQD26" s="262"/>
      <c r="OQE26" s="262"/>
      <c r="OQF26" s="262"/>
      <c r="OQG26" s="262"/>
      <c r="OQH26" s="262"/>
      <c r="OQI26" s="262"/>
      <c r="OQJ26" s="262"/>
      <c r="OQK26" s="262"/>
      <c r="OQL26" s="262"/>
      <c r="OQM26" s="262"/>
      <c r="OQN26" s="262"/>
      <c r="OQO26" s="262"/>
      <c r="OQP26" s="262"/>
      <c r="OQQ26" s="262"/>
      <c r="OQR26" s="262"/>
      <c r="OQS26" s="262"/>
      <c r="OQT26" s="262"/>
      <c r="OQU26" s="262"/>
      <c r="OQV26" s="262"/>
      <c r="OQW26" s="262"/>
      <c r="OQX26" s="262"/>
      <c r="OQY26" s="262"/>
      <c r="OQZ26" s="262"/>
      <c r="ORA26" s="262"/>
      <c r="ORB26" s="262"/>
      <c r="ORC26" s="262"/>
      <c r="ORD26" s="262"/>
      <c r="ORE26" s="262"/>
      <c r="ORF26" s="262"/>
      <c r="ORG26" s="262"/>
      <c r="ORH26" s="262"/>
      <c r="ORI26" s="262"/>
      <c r="ORJ26" s="262"/>
      <c r="ORK26" s="262"/>
      <c r="ORL26" s="262"/>
      <c r="ORM26" s="262"/>
      <c r="ORN26" s="262"/>
      <c r="ORO26" s="262"/>
      <c r="ORP26" s="262"/>
      <c r="ORQ26" s="262"/>
      <c r="ORR26" s="262"/>
      <c r="ORS26" s="262"/>
      <c r="ORT26" s="262"/>
      <c r="ORU26" s="262"/>
      <c r="ORV26" s="262"/>
      <c r="ORW26" s="262"/>
      <c r="ORX26" s="262"/>
      <c r="ORY26" s="262"/>
      <c r="ORZ26" s="262"/>
      <c r="OSA26" s="262"/>
      <c r="OSB26" s="262"/>
      <c r="OSC26" s="262"/>
      <c r="OSD26" s="262"/>
      <c r="OSE26" s="262"/>
      <c r="OSF26" s="262"/>
      <c r="OSG26" s="262"/>
      <c r="OSH26" s="262"/>
      <c r="OSI26" s="262"/>
      <c r="OSJ26" s="262"/>
      <c r="OSK26" s="262"/>
      <c r="OSL26" s="262"/>
      <c r="OSM26" s="262"/>
      <c r="OSN26" s="262"/>
      <c r="OSO26" s="262"/>
      <c r="OSP26" s="262"/>
      <c r="OSQ26" s="262"/>
      <c r="OSR26" s="262"/>
      <c r="OSS26" s="262"/>
      <c r="OST26" s="262"/>
      <c r="OSU26" s="262"/>
      <c r="OSV26" s="262"/>
      <c r="OSW26" s="262"/>
      <c r="OSX26" s="262"/>
      <c r="OSY26" s="262"/>
      <c r="OSZ26" s="262"/>
      <c r="OTA26" s="262"/>
      <c r="OTB26" s="262"/>
      <c r="OTC26" s="262"/>
      <c r="OTD26" s="262"/>
      <c r="OTE26" s="262"/>
      <c r="OTF26" s="262"/>
      <c r="OTG26" s="262"/>
      <c r="OTH26" s="262"/>
      <c r="OTI26" s="262"/>
      <c r="OTJ26" s="262"/>
      <c r="OTK26" s="262"/>
      <c r="OTL26" s="262"/>
      <c r="OTM26" s="262"/>
      <c r="OTN26" s="262"/>
      <c r="OTO26" s="262"/>
      <c r="OTP26" s="262"/>
      <c r="OTQ26" s="262"/>
      <c r="OTR26" s="262"/>
      <c r="OTS26" s="262"/>
      <c r="OTT26" s="262"/>
      <c r="OTU26" s="262"/>
      <c r="OTV26" s="262"/>
      <c r="OTW26" s="262"/>
      <c r="OTX26" s="262"/>
      <c r="OTY26" s="262"/>
      <c r="OTZ26" s="262"/>
      <c r="OUA26" s="262"/>
      <c r="OUB26" s="262"/>
      <c r="OUC26" s="262"/>
      <c r="OUD26" s="262"/>
      <c r="OUE26" s="262"/>
      <c r="OUF26" s="262"/>
      <c r="OUG26" s="262"/>
      <c r="OUH26" s="262"/>
      <c r="OUI26" s="262"/>
      <c r="OUJ26" s="262"/>
      <c r="OUK26" s="262"/>
      <c r="OUL26" s="262"/>
      <c r="OUM26" s="262"/>
      <c r="OUN26" s="262"/>
      <c r="OUO26" s="262"/>
      <c r="OUP26" s="262"/>
      <c r="OUQ26" s="262"/>
      <c r="OUR26" s="262"/>
      <c r="OUS26" s="262"/>
      <c r="OUT26" s="262"/>
      <c r="OUU26" s="262"/>
      <c r="OUV26" s="262"/>
      <c r="OUW26" s="262"/>
      <c r="OUX26" s="262"/>
      <c r="OUY26" s="262"/>
      <c r="OUZ26" s="262"/>
      <c r="OVA26" s="262"/>
      <c r="OVB26" s="262"/>
      <c r="OVC26" s="262"/>
      <c r="OVD26" s="262"/>
      <c r="OVE26" s="262"/>
      <c r="OVF26" s="262"/>
      <c r="OVG26" s="262"/>
      <c r="OVH26" s="262"/>
      <c r="OVI26" s="262"/>
      <c r="OVJ26" s="262"/>
      <c r="OVK26" s="262"/>
      <c r="OVL26" s="262"/>
      <c r="OVM26" s="262"/>
      <c r="OVN26" s="262"/>
      <c r="OVO26" s="262"/>
      <c r="OVP26" s="262"/>
      <c r="OVQ26" s="262"/>
      <c r="OVR26" s="262"/>
      <c r="OVS26" s="262"/>
      <c r="OVT26" s="262"/>
      <c r="OVU26" s="262"/>
      <c r="OVV26" s="262"/>
      <c r="OVW26" s="262"/>
      <c r="OVX26" s="262"/>
      <c r="OVY26" s="262"/>
      <c r="OVZ26" s="262"/>
      <c r="OWA26" s="262"/>
      <c r="OWB26" s="262"/>
      <c r="OWC26" s="262"/>
      <c r="OWD26" s="262"/>
      <c r="OWE26" s="262"/>
      <c r="OWF26" s="262"/>
      <c r="OWG26" s="262"/>
      <c r="OWH26" s="262"/>
      <c r="OWI26" s="262"/>
      <c r="OWJ26" s="262"/>
      <c r="OWK26" s="262"/>
      <c r="OWL26" s="262"/>
      <c r="OWM26" s="262"/>
      <c r="OWN26" s="262"/>
      <c r="OWO26" s="262"/>
      <c r="OWP26" s="262"/>
      <c r="OWQ26" s="262"/>
      <c r="OWR26" s="262"/>
      <c r="OWS26" s="262"/>
      <c r="OWT26" s="262"/>
      <c r="OWU26" s="262"/>
      <c r="OWV26" s="262"/>
      <c r="OWW26" s="262"/>
      <c r="OWX26" s="262"/>
      <c r="OWY26" s="262"/>
      <c r="OWZ26" s="262"/>
      <c r="OXA26" s="262"/>
      <c r="OXB26" s="262"/>
      <c r="OXC26" s="262"/>
      <c r="OXD26" s="262"/>
      <c r="OXE26" s="262"/>
      <c r="OXF26" s="262"/>
      <c r="OXG26" s="262"/>
      <c r="OXH26" s="262"/>
      <c r="OXI26" s="262"/>
      <c r="OXJ26" s="262"/>
      <c r="OXK26" s="262"/>
      <c r="OXL26" s="262"/>
      <c r="OXM26" s="262"/>
      <c r="OXN26" s="262"/>
      <c r="OXO26" s="262"/>
      <c r="OXP26" s="262"/>
      <c r="OXQ26" s="262"/>
      <c r="OXR26" s="262"/>
      <c r="OXS26" s="262"/>
      <c r="OXT26" s="262"/>
      <c r="OXU26" s="262"/>
      <c r="OXV26" s="262"/>
      <c r="OXW26" s="262"/>
      <c r="OXX26" s="262"/>
      <c r="OXY26" s="262"/>
      <c r="OXZ26" s="262"/>
      <c r="OYA26" s="262"/>
      <c r="OYB26" s="262"/>
      <c r="OYC26" s="262"/>
      <c r="OYD26" s="262"/>
      <c r="OYE26" s="262"/>
      <c r="OYF26" s="262"/>
      <c r="OYG26" s="262"/>
      <c r="OYH26" s="262"/>
      <c r="OYI26" s="262"/>
      <c r="OYJ26" s="262"/>
      <c r="OYK26" s="262"/>
      <c r="OYL26" s="262"/>
      <c r="OYM26" s="262"/>
      <c r="OYN26" s="262"/>
      <c r="OYO26" s="262"/>
      <c r="OYP26" s="262"/>
      <c r="OYQ26" s="262"/>
      <c r="OYR26" s="262"/>
      <c r="OYS26" s="262"/>
      <c r="OYT26" s="262"/>
      <c r="OYU26" s="262"/>
      <c r="OYV26" s="262"/>
      <c r="OYW26" s="262"/>
      <c r="OYX26" s="262"/>
      <c r="OYY26" s="262"/>
      <c r="OYZ26" s="262"/>
      <c r="OZA26" s="262"/>
      <c r="OZB26" s="262"/>
      <c r="OZC26" s="262"/>
      <c r="OZD26" s="262"/>
      <c r="OZE26" s="262"/>
      <c r="OZF26" s="262"/>
      <c r="OZG26" s="262"/>
      <c r="OZH26" s="262"/>
      <c r="OZI26" s="262"/>
      <c r="OZJ26" s="262"/>
      <c r="OZK26" s="262"/>
      <c r="OZL26" s="262"/>
      <c r="OZM26" s="262"/>
      <c r="OZN26" s="262"/>
      <c r="OZO26" s="262"/>
      <c r="OZP26" s="262"/>
      <c r="OZQ26" s="262"/>
      <c r="OZR26" s="262"/>
      <c r="OZS26" s="262"/>
      <c r="OZT26" s="262"/>
      <c r="OZU26" s="262"/>
      <c r="OZV26" s="262"/>
      <c r="OZW26" s="262"/>
      <c r="OZX26" s="262"/>
      <c r="OZY26" s="262"/>
      <c r="OZZ26" s="262"/>
      <c r="PAA26" s="262"/>
      <c r="PAB26" s="262"/>
      <c r="PAC26" s="262"/>
      <c r="PAD26" s="262"/>
      <c r="PAE26" s="262"/>
      <c r="PAF26" s="262"/>
      <c r="PAG26" s="262"/>
      <c r="PAH26" s="262"/>
      <c r="PAI26" s="262"/>
      <c r="PAJ26" s="262"/>
      <c r="PAK26" s="262"/>
      <c r="PAL26" s="262"/>
      <c r="PAM26" s="262"/>
      <c r="PAN26" s="262"/>
      <c r="PAO26" s="262"/>
      <c r="PAP26" s="262"/>
      <c r="PAQ26" s="262"/>
      <c r="PAR26" s="262"/>
      <c r="PAS26" s="262"/>
      <c r="PAT26" s="262"/>
      <c r="PAU26" s="262"/>
      <c r="PAV26" s="262"/>
      <c r="PAW26" s="262"/>
      <c r="PAX26" s="262"/>
      <c r="PAY26" s="262"/>
      <c r="PAZ26" s="262"/>
      <c r="PBA26" s="262"/>
      <c r="PBB26" s="262"/>
      <c r="PBC26" s="262"/>
      <c r="PBD26" s="262"/>
      <c r="PBE26" s="262"/>
      <c r="PBF26" s="262"/>
      <c r="PBG26" s="262"/>
      <c r="PBH26" s="262"/>
      <c r="PBI26" s="262"/>
      <c r="PBJ26" s="262"/>
      <c r="PBK26" s="262"/>
      <c r="PBL26" s="262"/>
      <c r="PBM26" s="262"/>
      <c r="PBN26" s="262"/>
      <c r="PBO26" s="262"/>
      <c r="PBP26" s="262"/>
      <c r="PBQ26" s="262"/>
      <c r="PBR26" s="262"/>
      <c r="PBS26" s="262"/>
      <c r="PBT26" s="262"/>
      <c r="PBU26" s="262"/>
      <c r="PBV26" s="262"/>
      <c r="PBW26" s="262"/>
      <c r="PBX26" s="262"/>
      <c r="PBY26" s="262"/>
      <c r="PBZ26" s="262"/>
      <c r="PCA26" s="262"/>
      <c r="PCB26" s="262"/>
      <c r="PCC26" s="262"/>
      <c r="PCD26" s="262"/>
      <c r="PCE26" s="262"/>
      <c r="PCF26" s="262"/>
      <c r="PCG26" s="262"/>
      <c r="PCH26" s="262"/>
      <c r="PCI26" s="262"/>
      <c r="PCJ26" s="262"/>
      <c r="PCK26" s="262"/>
      <c r="PCL26" s="262"/>
      <c r="PCM26" s="262"/>
      <c r="PCN26" s="262"/>
      <c r="PCO26" s="262"/>
      <c r="PCP26" s="262"/>
      <c r="PCQ26" s="262"/>
      <c r="PCR26" s="262"/>
      <c r="PCS26" s="262"/>
      <c r="PCT26" s="262"/>
      <c r="PCU26" s="262"/>
      <c r="PCV26" s="262"/>
      <c r="PCW26" s="262"/>
      <c r="PCX26" s="262"/>
      <c r="PCY26" s="262"/>
      <c r="PCZ26" s="262"/>
      <c r="PDA26" s="262"/>
      <c r="PDB26" s="262"/>
      <c r="PDC26" s="262"/>
      <c r="PDD26" s="262"/>
      <c r="PDE26" s="262"/>
      <c r="PDF26" s="262"/>
      <c r="PDG26" s="262"/>
      <c r="PDH26" s="262"/>
      <c r="PDI26" s="262"/>
      <c r="PDJ26" s="262"/>
      <c r="PDK26" s="262"/>
      <c r="PDL26" s="262"/>
      <c r="PDM26" s="262"/>
      <c r="PDN26" s="262"/>
      <c r="PDO26" s="262"/>
      <c r="PDP26" s="262"/>
      <c r="PDQ26" s="262"/>
      <c r="PDR26" s="262"/>
      <c r="PDS26" s="262"/>
      <c r="PDT26" s="262"/>
      <c r="PDU26" s="262"/>
      <c r="PDV26" s="262"/>
      <c r="PDW26" s="262"/>
      <c r="PDX26" s="262"/>
      <c r="PDY26" s="262"/>
      <c r="PDZ26" s="262"/>
      <c r="PEA26" s="262"/>
      <c r="PEB26" s="262"/>
      <c r="PEC26" s="262"/>
      <c r="PED26" s="262"/>
      <c r="PEE26" s="262"/>
      <c r="PEF26" s="262"/>
      <c r="PEG26" s="262"/>
      <c r="PEH26" s="262"/>
      <c r="PEI26" s="262"/>
      <c r="PEJ26" s="262"/>
      <c r="PEK26" s="262"/>
      <c r="PEL26" s="262"/>
      <c r="PEM26" s="262"/>
      <c r="PEN26" s="262"/>
      <c r="PEO26" s="262"/>
      <c r="PEP26" s="262"/>
      <c r="PEQ26" s="262"/>
      <c r="PER26" s="262"/>
      <c r="PES26" s="262"/>
      <c r="PET26" s="262"/>
      <c r="PEU26" s="262"/>
      <c r="PEV26" s="262"/>
      <c r="PEW26" s="262"/>
      <c r="PEX26" s="262"/>
      <c r="PEY26" s="262"/>
      <c r="PEZ26" s="262"/>
      <c r="PFA26" s="262"/>
      <c r="PFB26" s="262"/>
      <c r="PFC26" s="262"/>
      <c r="PFD26" s="262"/>
      <c r="PFE26" s="262"/>
      <c r="PFF26" s="262"/>
      <c r="PFG26" s="262"/>
      <c r="PFH26" s="262"/>
      <c r="PFI26" s="262"/>
      <c r="PFJ26" s="262"/>
      <c r="PFK26" s="262"/>
      <c r="PFL26" s="262"/>
      <c r="PFM26" s="262"/>
      <c r="PFN26" s="262"/>
      <c r="PFO26" s="262"/>
      <c r="PFP26" s="262"/>
      <c r="PFQ26" s="262"/>
      <c r="PFR26" s="262"/>
      <c r="PFS26" s="262"/>
      <c r="PFT26" s="262"/>
      <c r="PFU26" s="262"/>
      <c r="PFV26" s="262"/>
      <c r="PFW26" s="262"/>
      <c r="PFX26" s="262"/>
      <c r="PFY26" s="262"/>
      <c r="PFZ26" s="262"/>
      <c r="PGA26" s="262"/>
      <c r="PGB26" s="262"/>
      <c r="PGC26" s="262"/>
      <c r="PGD26" s="262"/>
      <c r="PGE26" s="262"/>
      <c r="PGF26" s="262"/>
      <c r="PGG26" s="262"/>
      <c r="PGH26" s="262"/>
      <c r="PGI26" s="262"/>
      <c r="PGJ26" s="262"/>
      <c r="PGK26" s="262"/>
      <c r="PGL26" s="262"/>
      <c r="PGM26" s="262"/>
      <c r="PGN26" s="262"/>
      <c r="PGO26" s="262"/>
      <c r="PGP26" s="262"/>
      <c r="PGQ26" s="262"/>
      <c r="PGR26" s="262"/>
      <c r="PGS26" s="262"/>
      <c r="PGT26" s="262"/>
      <c r="PGU26" s="262"/>
      <c r="PGV26" s="262"/>
      <c r="PGW26" s="262"/>
      <c r="PGX26" s="262"/>
      <c r="PGY26" s="262"/>
      <c r="PGZ26" s="262"/>
      <c r="PHA26" s="262"/>
      <c r="PHB26" s="262"/>
      <c r="PHC26" s="262"/>
      <c r="PHD26" s="262"/>
      <c r="PHE26" s="262"/>
      <c r="PHF26" s="262"/>
      <c r="PHG26" s="262"/>
      <c r="PHH26" s="262"/>
      <c r="PHI26" s="262"/>
      <c r="PHJ26" s="262"/>
      <c r="PHK26" s="262"/>
      <c r="PHL26" s="262"/>
      <c r="PHM26" s="262"/>
      <c r="PHN26" s="262"/>
      <c r="PHO26" s="262"/>
      <c r="PHP26" s="262"/>
      <c r="PHQ26" s="262"/>
      <c r="PHR26" s="262"/>
      <c r="PHS26" s="262"/>
      <c r="PHT26" s="262"/>
      <c r="PHU26" s="262"/>
      <c r="PHV26" s="262"/>
      <c r="PHW26" s="262"/>
      <c r="PHX26" s="262"/>
      <c r="PHY26" s="262"/>
      <c r="PHZ26" s="262"/>
      <c r="PIA26" s="262"/>
      <c r="PIB26" s="262"/>
      <c r="PIC26" s="262"/>
      <c r="PID26" s="262"/>
      <c r="PIE26" s="262"/>
      <c r="PIF26" s="262"/>
      <c r="PIG26" s="262"/>
      <c r="PIH26" s="262"/>
      <c r="PII26" s="262"/>
      <c r="PIJ26" s="262"/>
      <c r="PIK26" s="262"/>
      <c r="PIL26" s="262"/>
      <c r="PIM26" s="262"/>
      <c r="PIN26" s="262"/>
      <c r="PIO26" s="262"/>
      <c r="PIP26" s="262"/>
      <c r="PIQ26" s="262"/>
      <c r="PIR26" s="262"/>
      <c r="PIS26" s="262"/>
      <c r="PIT26" s="262"/>
      <c r="PIU26" s="262"/>
      <c r="PIV26" s="262"/>
      <c r="PIW26" s="262"/>
      <c r="PIX26" s="262"/>
      <c r="PIY26" s="262"/>
      <c r="PIZ26" s="262"/>
      <c r="PJA26" s="262"/>
      <c r="PJB26" s="262"/>
      <c r="PJC26" s="262"/>
      <c r="PJD26" s="262"/>
      <c r="PJE26" s="262"/>
      <c r="PJF26" s="262"/>
      <c r="PJG26" s="262"/>
      <c r="PJH26" s="262"/>
      <c r="PJI26" s="262"/>
      <c r="PJJ26" s="262"/>
      <c r="PJK26" s="262"/>
      <c r="PJL26" s="262"/>
      <c r="PJM26" s="262"/>
      <c r="PJN26" s="262"/>
      <c r="PJO26" s="262"/>
      <c r="PJP26" s="262"/>
      <c r="PJQ26" s="262"/>
      <c r="PJR26" s="262"/>
      <c r="PJS26" s="262"/>
      <c r="PJT26" s="262"/>
      <c r="PJU26" s="262"/>
      <c r="PJV26" s="262"/>
      <c r="PJW26" s="262"/>
      <c r="PJX26" s="262"/>
      <c r="PJY26" s="262"/>
      <c r="PJZ26" s="262"/>
      <c r="PKA26" s="262"/>
      <c r="PKB26" s="262"/>
      <c r="PKC26" s="262"/>
      <c r="PKD26" s="262"/>
      <c r="PKE26" s="262"/>
      <c r="PKF26" s="262"/>
      <c r="PKG26" s="262"/>
      <c r="PKH26" s="262"/>
      <c r="PKI26" s="262"/>
      <c r="PKJ26" s="262"/>
      <c r="PKK26" s="262"/>
      <c r="PKL26" s="262"/>
      <c r="PKM26" s="262"/>
      <c r="PKN26" s="262"/>
      <c r="PKO26" s="262"/>
      <c r="PKP26" s="262"/>
      <c r="PKQ26" s="262"/>
      <c r="PKR26" s="262"/>
      <c r="PKS26" s="262"/>
      <c r="PKT26" s="262"/>
      <c r="PKU26" s="262"/>
      <c r="PKV26" s="262"/>
      <c r="PKW26" s="262"/>
      <c r="PKX26" s="262"/>
      <c r="PKY26" s="262"/>
      <c r="PKZ26" s="262"/>
      <c r="PLA26" s="262"/>
      <c r="PLB26" s="262"/>
      <c r="PLC26" s="262"/>
      <c r="PLD26" s="262"/>
      <c r="PLE26" s="262"/>
      <c r="PLF26" s="262"/>
      <c r="PLG26" s="262"/>
      <c r="PLH26" s="262"/>
      <c r="PLI26" s="262"/>
      <c r="PLJ26" s="262"/>
      <c r="PLK26" s="262"/>
      <c r="PLL26" s="262"/>
      <c r="PLM26" s="262"/>
      <c r="PLN26" s="262"/>
      <c r="PLO26" s="262"/>
      <c r="PLP26" s="262"/>
      <c r="PLQ26" s="262"/>
      <c r="PLR26" s="262"/>
      <c r="PLS26" s="262"/>
      <c r="PLT26" s="262"/>
      <c r="PLU26" s="262"/>
      <c r="PLV26" s="262"/>
      <c r="PLW26" s="262"/>
      <c r="PLX26" s="262"/>
      <c r="PLY26" s="262"/>
      <c r="PLZ26" s="262"/>
      <c r="PMA26" s="262"/>
      <c r="PMB26" s="262"/>
      <c r="PMC26" s="262"/>
      <c r="PMD26" s="262"/>
      <c r="PME26" s="262"/>
      <c r="PMF26" s="262"/>
      <c r="PMG26" s="262"/>
      <c r="PMH26" s="262"/>
      <c r="PMI26" s="262"/>
      <c r="PMJ26" s="262"/>
      <c r="PMK26" s="262"/>
      <c r="PML26" s="262"/>
      <c r="PMM26" s="262"/>
      <c r="PMN26" s="262"/>
      <c r="PMO26" s="262"/>
      <c r="PMP26" s="262"/>
      <c r="PMQ26" s="262"/>
      <c r="PMR26" s="262"/>
      <c r="PMS26" s="262"/>
      <c r="PMT26" s="262"/>
      <c r="PMU26" s="262"/>
      <c r="PMV26" s="262"/>
      <c r="PMW26" s="262"/>
      <c r="PMX26" s="262"/>
      <c r="PMY26" s="262"/>
      <c r="PMZ26" s="262"/>
      <c r="PNA26" s="262"/>
      <c r="PNB26" s="262"/>
      <c r="PNC26" s="262"/>
      <c r="PND26" s="262"/>
      <c r="PNE26" s="262"/>
      <c r="PNF26" s="262"/>
      <c r="PNG26" s="262"/>
      <c r="PNH26" s="262"/>
      <c r="PNI26" s="262"/>
      <c r="PNJ26" s="262"/>
      <c r="PNK26" s="262"/>
      <c r="PNL26" s="262"/>
      <c r="PNM26" s="262"/>
      <c r="PNN26" s="262"/>
      <c r="PNO26" s="262"/>
      <c r="PNP26" s="262"/>
      <c r="PNQ26" s="262"/>
      <c r="PNR26" s="262"/>
      <c r="PNS26" s="262"/>
      <c r="PNT26" s="262"/>
      <c r="PNU26" s="262"/>
      <c r="PNV26" s="262"/>
      <c r="PNW26" s="262"/>
      <c r="PNX26" s="262"/>
      <c r="PNY26" s="262"/>
      <c r="PNZ26" s="262"/>
      <c r="POA26" s="262"/>
      <c r="POB26" s="262"/>
      <c r="POC26" s="262"/>
      <c r="POD26" s="262"/>
      <c r="POE26" s="262"/>
      <c r="POF26" s="262"/>
      <c r="POG26" s="262"/>
      <c r="POH26" s="262"/>
      <c r="POI26" s="262"/>
      <c r="POJ26" s="262"/>
      <c r="POK26" s="262"/>
      <c r="POL26" s="262"/>
      <c r="POM26" s="262"/>
      <c r="PON26" s="262"/>
      <c r="POO26" s="262"/>
      <c r="POP26" s="262"/>
      <c r="POQ26" s="262"/>
      <c r="POR26" s="262"/>
      <c r="POS26" s="262"/>
      <c r="POT26" s="262"/>
      <c r="POU26" s="262"/>
      <c r="POV26" s="262"/>
      <c r="POW26" s="262"/>
      <c r="POX26" s="262"/>
      <c r="POY26" s="262"/>
      <c r="POZ26" s="262"/>
      <c r="PPA26" s="262"/>
      <c r="PPB26" s="262"/>
      <c r="PPC26" s="262"/>
      <c r="PPD26" s="262"/>
      <c r="PPE26" s="262"/>
      <c r="PPF26" s="262"/>
      <c r="PPG26" s="262"/>
      <c r="PPH26" s="262"/>
      <c r="PPI26" s="262"/>
      <c r="PPJ26" s="262"/>
      <c r="PPK26" s="262"/>
      <c r="PPL26" s="262"/>
      <c r="PPM26" s="262"/>
      <c r="PPN26" s="262"/>
      <c r="PPO26" s="262"/>
      <c r="PPP26" s="262"/>
      <c r="PPQ26" s="262"/>
      <c r="PPR26" s="262"/>
      <c r="PPS26" s="262"/>
      <c r="PPT26" s="262"/>
      <c r="PPU26" s="262"/>
      <c r="PPV26" s="262"/>
      <c r="PPW26" s="262"/>
      <c r="PPX26" s="262"/>
      <c r="PPY26" s="262"/>
      <c r="PPZ26" s="262"/>
      <c r="PQA26" s="262"/>
      <c r="PQB26" s="262"/>
      <c r="PQC26" s="262"/>
      <c r="PQD26" s="262"/>
      <c r="PQE26" s="262"/>
      <c r="PQF26" s="262"/>
      <c r="PQG26" s="262"/>
      <c r="PQH26" s="262"/>
      <c r="PQI26" s="262"/>
      <c r="PQJ26" s="262"/>
      <c r="PQK26" s="262"/>
      <c r="PQL26" s="262"/>
      <c r="PQM26" s="262"/>
      <c r="PQN26" s="262"/>
      <c r="PQO26" s="262"/>
      <c r="PQP26" s="262"/>
      <c r="PQQ26" s="262"/>
      <c r="PQR26" s="262"/>
      <c r="PQS26" s="262"/>
      <c r="PQT26" s="262"/>
      <c r="PQU26" s="262"/>
      <c r="PQV26" s="262"/>
      <c r="PQW26" s="262"/>
      <c r="PQX26" s="262"/>
      <c r="PQY26" s="262"/>
      <c r="PQZ26" s="262"/>
      <c r="PRA26" s="262"/>
      <c r="PRB26" s="262"/>
      <c r="PRC26" s="262"/>
      <c r="PRD26" s="262"/>
      <c r="PRE26" s="262"/>
      <c r="PRF26" s="262"/>
      <c r="PRG26" s="262"/>
      <c r="PRH26" s="262"/>
      <c r="PRI26" s="262"/>
      <c r="PRJ26" s="262"/>
      <c r="PRK26" s="262"/>
      <c r="PRL26" s="262"/>
      <c r="PRM26" s="262"/>
      <c r="PRN26" s="262"/>
      <c r="PRO26" s="262"/>
      <c r="PRP26" s="262"/>
      <c r="PRQ26" s="262"/>
      <c r="PRR26" s="262"/>
      <c r="PRS26" s="262"/>
      <c r="PRT26" s="262"/>
      <c r="PRU26" s="262"/>
      <c r="PRV26" s="262"/>
      <c r="PRW26" s="262"/>
      <c r="PRX26" s="262"/>
      <c r="PRY26" s="262"/>
      <c r="PRZ26" s="262"/>
      <c r="PSA26" s="262"/>
      <c r="PSB26" s="262"/>
      <c r="PSC26" s="262"/>
      <c r="PSD26" s="262"/>
      <c r="PSE26" s="262"/>
      <c r="PSF26" s="262"/>
      <c r="PSG26" s="262"/>
      <c r="PSH26" s="262"/>
      <c r="PSI26" s="262"/>
      <c r="PSJ26" s="262"/>
      <c r="PSK26" s="262"/>
      <c r="PSL26" s="262"/>
      <c r="PSM26" s="262"/>
      <c r="PSN26" s="262"/>
      <c r="PSO26" s="262"/>
      <c r="PSP26" s="262"/>
      <c r="PSQ26" s="262"/>
      <c r="PSR26" s="262"/>
      <c r="PSS26" s="262"/>
      <c r="PST26" s="262"/>
      <c r="PSU26" s="262"/>
      <c r="PSV26" s="262"/>
      <c r="PSW26" s="262"/>
      <c r="PSX26" s="262"/>
      <c r="PSY26" s="262"/>
      <c r="PSZ26" s="262"/>
      <c r="PTA26" s="262"/>
      <c r="PTB26" s="262"/>
      <c r="PTC26" s="262"/>
      <c r="PTD26" s="262"/>
      <c r="PTE26" s="262"/>
      <c r="PTF26" s="262"/>
      <c r="PTG26" s="262"/>
      <c r="PTH26" s="262"/>
      <c r="PTI26" s="262"/>
      <c r="PTJ26" s="262"/>
      <c r="PTK26" s="262"/>
      <c r="PTL26" s="262"/>
      <c r="PTM26" s="262"/>
      <c r="PTN26" s="262"/>
      <c r="PTO26" s="262"/>
      <c r="PTP26" s="262"/>
      <c r="PTQ26" s="262"/>
      <c r="PTR26" s="262"/>
      <c r="PTS26" s="262"/>
      <c r="PTT26" s="262"/>
      <c r="PTU26" s="262"/>
      <c r="PTV26" s="262"/>
      <c r="PTW26" s="262"/>
      <c r="PTX26" s="262"/>
      <c r="PTY26" s="262"/>
      <c r="PTZ26" s="262"/>
      <c r="PUA26" s="262"/>
      <c r="PUB26" s="262"/>
      <c r="PUC26" s="262"/>
      <c r="PUD26" s="262"/>
      <c r="PUE26" s="262"/>
      <c r="PUF26" s="262"/>
      <c r="PUG26" s="262"/>
      <c r="PUH26" s="262"/>
      <c r="PUI26" s="262"/>
      <c r="PUJ26" s="262"/>
      <c r="PUK26" s="262"/>
      <c r="PUL26" s="262"/>
      <c r="PUM26" s="262"/>
      <c r="PUN26" s="262"/>
      <c r="PUO26" s="262"/>
      <c r="PUP26" s="262"/>
      <c r="PUQ26" s="262"/>
      <c r="PUR26" s="262"/>
      <c r="PUS26" s="262"/>
      <c r="PUT26" s="262"/>
      <c r="PUU26" s="262"/>
      <c r="PUV26" s="262"/>
      <c r="PUW26" s="262"/>
      <c r="PUX26" s="262"/>
      <c r="PUY26" s="262"/>
      <c r="PUZ26" s="262"/>
      <c r="PVA26" s="262"/>
      <c r="PVB26" s="262"/>
      <c r="PVC26" s="262"/>
      <c r="PVD26" s="262"/>
      <c r="PVE26" s="262"/>
      <c r="PVF26" s="262"/>
      <c r="PVG26" s="262"/>
      <c r="PVH26" s="262"/>
      <c r="PVI26" s="262"/>
      <c r="PVJ26" s="262"/>
      <c r="PVK26" s="262"/>
      <c r="PVL26" s="262"/>
      <c r="PVM26" s="262"/>
      <c r="PVN26" s="262"/>
      <c r="PVO26" s="262"/>
      <c r="PVP26" s="262"/>
      <c r="PVQ26" s="262"/>
      <c r="PVR26" s="262"/>
      <c r="PVS26" s="262"/>
      <c r="PVT26" s="262"/>
      <c r="PVU26" s="262"/>
      <c r="PVV26" s="262"/>
      <c r="PVW26" s="262"/>
      <c r="PVX26" s="262"/>
      <c r="PVY26" s="262"/>
      <c r="PVZ26" s="262"/>
      <c r="PWA26" s="262"/>
      <c r="PWB26" s="262"/>
      <c r="PWC26" s="262"/>
      <c r="PWD26" s="262"/>
      <c r="PWE26" s="262"/>
      <c r="PWF26" s="262"/>
      <c r="PWG26" s="262"/>
      <c r="PWH26" s="262"/>
      <c r="PWI26" s="262"/>
      <c r="PWJ26" s="262"/>
      <c r="PWK26" s="262"/>
      <c r="PWL26" s="262"/>
      <c r="PWM26" s="262"/>
      <c r="PWN26" s="262"/>
      <c r="PWO26" s="262"/>
      <c r="PWP26" s="262"/>
      <c r="PWQ26" s="262"/>
      <c r="PWR26" s="262"/>
      <c r="PWS26" s="262"/>
      <c r="PWT26" s="262"/>
      <c r="PWU26" s="262"/>
      <c r="PWV26" s="262"/>
      <c r="PWW26" s="262"/>
      <c r="PWX26" s="262"/>
      <c r="PWY26" s="262"/>
      <c r="PWZ26" s="262"/>
      <c r="PXA26" s="262"/>
      <c r="PXB26" s="262"/>
      <c r="PXC26" s="262"/>
      <c r="PXD26" s="262"/>
      <c r="PXE26" s="262"/>
      <c r="PXF26" s="262"/>
      <c r="PXG26" s="262"/>
      <c r="PXH26" s="262"/>
      <c r="PXI26" s="262"/>
      <c r="PXJ26" s="262"/>
      <c r="PXK26" s="262"/>
      <c r="PXL26" s="262"/>
      <c r="PXM26" s="262"/>
      <c r="PXN26" s="262"/>
      <c r="PXO26" s="262"/>
      <c r="PXP26" s="262"/>
      <c r="PXQ26" s="262"/>
      <c r="PXR26" s="262"/>
      <c r="PXS26" s="262"/>
      <c r="PXT26" s="262"/>
      <c r="PXU26" s="262"/>
      <c r="PXV26" s="262"/>
      <c r="PXW26" s="262"/>
      <c r="PXX26" s="262"/>
      <c r="PXY26" s="262"/>
      <c r="PXZ26" s="262"/>
      <c r="PYA26" s="262"/>
      <c r="PYB26" s="262"/>
      <c r="PYC26" s="262"/>
      <c r="PYD26" s="262"/>
      <c r="PYE26" s="262"/>
      <c r="PYF26" s="262"/>
      <c r="PYG26" s="262"/>
      <c r="PYH26" s="262"/>
      <c r="PYI26" s="262"/>
      <c r="PYJ26" s="262"/>
      <c r="PYK26" s="262"/>
      <c r="PYL26" s="262"/>
      <c r="PYM26" s="262"/>
      <c r="PYN26" s="262"/>
      <c r="PYO26" s="262"/>
      <c r="PYP26" s="262"/>
      <c r="PYQ26" s="262"/>
      <c r="PYR26" s="262"/>
      <c r="PYS26" s="262"/>
      <c r="PYT26" s="262"/>
      <c r="PYU26" s="262"/>
      <c r="PYV26" s="262"/>
      <c r="PYW26" s="262"/>
      <c r="PYX26" s="262"/>
      <c r="PYY26" s="262"/>
      <c r="PYZ26" s="262"/>
      <c r="PZA26" s="262"/>
      <c r="PZB26" s="262"/>
      <c r="PZC26" s="262"/>
      <c r="PZD26" s="262"/>
      <c r="PZE26" s="262"/>
      <c r="PZF26" s="262"/>
      <c r="PZG26" s="262"/>
      <c r="PZH26" s="262"/>
      <c r="PZI26" s="262"/>
      <c r="PZJ26" s="262"/>
      <c r="PZK26" s="262"/>
      <c r="PZL26" s="262"/>
      <c r="PZM26" s="262"/>
      <c r="PZN26" s="262"/>
      <c r="PZO26" s="262"/>
      <c r="PZP26" s="262"/>
      <c r="PZQ26" s="262"/>
      <c r="PZR26" s="262"/>
      <c r="PZS26" s="262"/>
      <c r="PZT26" s="262"/>
      <c r="PZU26" s="262"/>
      <c r="PZV26" s="262"/>
      <c r="PZW26" s="262"/>
      <c r="PZX26" s="262"/>
      <c r="PZY26" s="262"/>
      <c r="PZZ26" s="262"/>
      <c r="QAA26" s="262"/>
      <c r="QAB26" s="262"/>
      <c r="QAC26" s="262"/>
      <c r="QAD26" s="262"/>
      <c r="QAE26" s="262"/>
      <c r="QAF26" s="262"/>
      <c r="QAG26" s="262"/>
      <c r="QAH26" s="262"/>
      <c r="QAI26" s="262"/>
      <c r="QAJ26" s="262"/>
      <c r="QAK26" s="262"/>
      <c r="QAL26" s="262"/>
      <c r="QAM26" s="262"/>
      <c r="QAN26" s="262"/>
      <c r="QAO26" s="262"/>
      <c r="QAP26" s="262"/>
      <c r="QAQ26" s="262"/>
      <c r="QAR26" s="262"/>
      <c r="QAS26" s="262"/>
      <c r="QAT26" s="262"/>
      <c r="QAU26" s="262"/>
      <c r="QAV26" s="262"/>
      <c r="QAW26" s="262"/>
      <c r="QAX26" s="262"/>
      <c r="QAY26" s="262"/>
      <c r="QAZ26" s="262"/>
      <c r="QBA26" s="262"/>
      <c r="QBB26" s="262"/>
      <c r="QBC26" s="262"/>
      <c r="QBD26" s="262"/>
      <c r="QBE26" s="262"/>
      <c r="QBF26" s="262"/>
      <c r="QBG26" s="262"/>
      <c r="QBH26" s="262"/>
      <c r="QBI26" s="262"/>
      <c r="QBJ26" s="262"/>
      <c r="QBK26" s="262"/>
      <c r="QBL26" s="262"/>
      <c r="QBM26" s="262"/>
      <c r="QBN26" s="262"/>
      <c r="QBO26" s="262"/>
      <c r="QBP26" s="262"/>
      <c r="QBQ26" s="262"/>
      <c r="QBR26" s="262"/>
      <c r="QBS26" s="262"/>
      <c r="QBT26" s="262"/>
      <c r="QBU26" s="262"/>
      <c r="QBV26" s="262"/>
      <c r="QBW26" s="262"/>
      <c r="QBX26" s="262"/>
      <c r="QBY26" s="262"/>
      <c r="QBZ26" s="262"/>
      <c r="QCA26" s="262"/>
      <c r="QCB26" s="262"/>
      <c r="QCC26" s="262"/>
      <c r="QCD26" s="262"/>
      <c r="QCE26" s="262"/>
      <c r="QCF26" s="262"/>
      <c r="QCG26" s="262"/>
      <c r="QCH26" s="262"/>
      <c r="QCI26" s="262"/>
      <c r="QCJ26" s="262"/>
      <c r="QCK26" s="262"/>
      <c r="QCL26" s="262"/>
      <c r="QCM26" s="262"/>
      <c r="QCN26" s="262"/>
      <c r="QCO26" s="262"/>
      <c r="QCP26" s="262"/>
      <c r="QCQ26" s="262"/>
      <c r="QCR26" s="262"/>
      <c r="QCS26" s="262"/>
      <c r="QCT26" s="262"/>
      <c r="QCU26" s="262"/>
      <c r="QCV26" s="262"/>
      <c r="QCW26" s="262"/>
      <c r="QCX26" s="262"/>
      <c r="QCY26" s="262"/>
      <c r="QCZ26" s="262"/>
      <c r="QDA26" s="262"/>
      <c r="QDB26" s="262"/>
      <c r="QDC26" s="262"/>
      <c r="QDD26" s="262"/>
      <c r="QDE26" s="262"/>
      <c r="QDF26" s="262"/>
      <c r="QDG26" s="262"/>
      <c r="QDH26" s="262"/>
      <c r="QDI26" s="262"/>
      <c r="QDJ26" s="262"/>
      <c r="QDK26" s="262"/>
      <c r="QDL26" s="262"/>
      <c r="QDM26" s="262"/>
      <c r="QDN26" s="262"/>
      <c r="QDO26" s="262"/>
      <c r="QDP26" s="262"/>
      <c r="QDQ26" s="262"/>
      <c r="QDR26" s="262"/>
      <c r="QDS26" s="262"/>
      <c r="QDT26" s="262"/>
      <c r="QDU26" s="262"/>
      <c r="QDV26" s="262"/>
      <c r="QDW26" s="262"/>
      <c r="QDX26" s="262"/>
      <c r="QDY26" s="262"/>
      <c r="QDZ26" s="262"/>
      <c r="QEA26" s="262"/>
      <c r="QEB26" s="262"/>
      <c r="QEC26" s="262"/>
      <c r="QED26" s="262"/>
      <c r="QEE26" s="262"/>
      <c r="QEF26" s="262"/>
      <c r="QEG26" s="262"/>
      <c r="QEH26" s="262"/>
      <c r="QEI26" s="262"/>
      <c r="QEJ26" s="262"/>
      <c r="QEK26" s="262"/>
      <c r="QEL26" s="262"/>
      <c r="QEM26" s="262"/>
      <c r="QEN26" s="262"/>
      <c r="QEO26" s="262"/>
      <c r="QEP26" s="262"/>
      <c r="QEQ26" s="262"/>
      <c r="QER26" s="262"/>
      <c r="QES26" s="262"/>
      <c r="QET26" s="262"/>
      <c r="QEU26" s="262"/>
      <c r="QEV26" s="262"/>
      <c r="QEW26" s="262"/>
      <c r="QEX26" s="262"/>
      <c r="QEY26" s="262"/>
      <c r="QEZ26" s="262"/>
      <c r="QFA26" s="262"/>
      <c r="QFB26" s="262"/>
      <c r="QFC26" s="262"/>
      <c r="QFD26" s="262"/>
      <c r="QFE26" s="262"/>
      <c r="QFF26" s="262"/>
      <c r="QFG26" s="262"/>
      <c r="QFH26" s="262"/>
      <c r="QFI26" s="262"/>
      <c r="QFJ26" s="262"/>
      <c r="QFK26" s="262"/>
      <c r="QFL26" s="262"/>
      <c r="QFM26" s="262"/>
      <c r="QFN26" s="262"/>
      <c r="QFO26" s="262"/>
      <c r="QFP26" s="262"/>
      <c r="QFQ26" s="262"/>
      <c r="QFR26" s="262"/>
      <c r="QFS26" s="262"/>
      <c r="QFT26" s="262"/>
      <c r="QFU26" s="262"/>
      <c r="QFV26" s="262"/>
      <c r="QFW26" s="262"/>
      <c r="QFX26" s="262"/>
      <c r="QFY26" s="262"/>
      <c r="QFZ26" s="262"/>
      <c r="QGA26" s="262"/>
      <c r="QGB26" s="262"/>
      <c r="QGC26" s="262"/>
      <c r="QGD26" s="262"/>
      <c r="QGE26" s="262"/>
      <c r="QGF26" s="262"/>
      <c r="QGG26" s="262"/>
      <c r="QGH26" s="262"/>
      <c r="QGI26" s="262"/>
      <c r="QGJ26" s="262"/>
      <c r="QGK26" s="262"/>
      <c r="QGL26" s="262"/>
      <c r="QGM26" s="262"/>
      <c r="QGN26" s="262"/>
      <c r="QGO26" s="262"/>
      <c r="QGP26" s="262"/>
      <c r="QGQ26" s="262"/>
      <c r="QGR26" s="262"/>
      <c r="QGS26" s="262"/>
      <c r="QGT26" s="262"/>
      <c r="QGU26" s="262"/>
      <c r="QGV26" s="262"/>
      <c r="QGW26" s="262"/>
      <c r="QGX26" s="262"/>
      <c r="QGY26" s="262"/>
      <c r="QGZ26" s="262"/>
      <c r="QHA26" s="262"/>
      <c r="QHB26" s="262"/>
      <c r="QHC26" s="262"/>
      <c r="QHD26" s="262"/>
      <c r="QHE26" s="262"/>
      <c r="QHF26" s="262"/>
      <c r="QHG26" s="262"/>
      <c r="QHH26" s="262"/>
      <c r="QHI26" s="262"/>
      <c r="QHJ26" s="262"/>
      <c r="QHK26" s="262"/>
      <c r="QHL26" s="262"/>
      <c r="QHM26" s="262"/>
      <c r="QHN26" s="262"/>
      <c r="QHO26" s="262"/>
      <c r="QHP26" s="262"/>
      <c r="QHQ26" s="262"/>
      <c r="QHR26" s="262"/>
      <c r="QHS26" s="262"/>
      <c r="QHT26" s="262"/>
      <c r="QHU26" s="262"/>
      <c r="QHV26" s="262"/>
      <c r="QHW26" s="262"/>
      <c r="QHX26" s="262"/>
      <c r="QHY26" s="262"/>
      <c r="QHZ26" s="262"/>
      <c r="QIA26" s="262"/>
      <c r="QIB26" s="262"/>
      <c r="QIC26" s="262"/>
      <c r="QID26" s="262"/>
      <c r="QIE26" s="262"/>
      <c r="QIF26" s="262"/>
      <c r="QIG26" s="262"/>
      <c r="QIH26" s="262"/>
      <c r="QII26" s="262"/>
      <c r="QIJ26" s="262"/>
      <c r="QIK26" s="262"/>
      <c r="QIL26" s="262"/>
      <c r="QIM26" s="262"/>
      <c r="QIN26" s="262"/>
      <c r="QIO26" s="262"/>
      <c r="QIP26" s="262"/>
      <c r="QIQ26" s="262"/>
      <c r="QIR26" s="262"/>
      <c r="QIS26" s="262"/>
      <c r="QIT26" s="262"/>
      <c r="QIU26" s="262"/>
      <c r="QIV26" s="262"/>
      <c r="QIW26" s="262"/>
      <c r="QIX26" s="262"/>
      <c r="QIY26" s="262"/>
      <c r="QIZ26" s="262"/>
      <c r="QJA26" s="262"/>
      <c r="QJB26" s="262"/>
      <c r="QJC26" s="262"/>
      <c r="QJD26" s="262"/>
      <c r="QJE26" s="262"/>
      <c r="QJF26" s="262"/>
      <c r="QJG26" s="262"/>
      <c r="QJH26" s="262"/>
      <c r="QJI26" s="262"/>
      <c r="QJJ26" s="262"/>
      <c r="QJK26" s="262"/>
      <c r="QJL26" s="262"/>
      <c r="QJM26" s="262"/>
      <c r="QJN26" s="262"/>
      <c r="QJO26" s="262"/>
      <c r="QJP26" s="262"/>
      <c r="QJQ26" s="262"/>
      <c r="QJR26" s="262"/>
      <c r="QJS26" s="262"/>
      <c r="QJT26" s="262"/>
      <c r="QJU26" s="262"/>
      <c r="QJV26" s="262"/>
      <c r="QJW26" s="262"/>
      <c r="QJX26" s="262"/>
      <c r="QJY26" s="262"/>
      <c r="QJZ26" s="262"/>
      <c r="QKA26" s="262"/>
      <c r="QKB26" s="262"/>
      <c r="QKC26" s="262"/>
      <c r="QKD26" s="262"/>
      <c r="QKE26" s="262"/>
      <c r="QKF26" s="262"/>
      <c r="QKG26" s="262"/>
      <c r="QKH26" s="262"/>
      <c r="QKI26" s="262"/>
      <c r="QKJ26" s="262"/>
      <c r="QKK26" s="262"/>
      <c r="QKL26" s="262"/>
      <c r="QKM26" s="262"/>
      <c r="QKN26" s="262"/>
      <c r="QKO26" s="262"/>
      <c r="QKP26" s="262"/>
      <c r="QKQ26" s="262"/>
      <c r="QKR26" s="262"/>
      <c r="QKS26" s="262"/>
      <c r="QKT26" s="262"/>
      <c r="QKU26" s="262"/>
      <c r="QKV26" s="262"/>
      <c r="QKW26" s="262"/>
      <c r="QKX26" s="262"/>
      <c r="QKY26" s="262"/>
      <c r="QKZ26" s="262"/>
      <c r="QLA26" s="262"/>
      <c r="QLB26" s="262"/>
      <c r="QLC26" s="262"/>
      <c r="QLD26" s="262"/>
      <c r="QLE26" s="262"/>
      <c r="QLF26" s="262"/>
      <c r="QLG26" s="262"/>
      <c r="QLH26" s="262"/>
      <c r="QLI26" s="262"/>
      <c r="QLJ26" s="262"/>
      <c r="QLK26" s="262"/>
      <c r="QLL26" s="262"/>
      <c r="QLM26" s="262"/>
      <c r="QLN26" s="262"/>
      <c r="QLO26" s="262"/>
      <c r="QLP26" s="262"/>
      <c r="QLQ26" s="262"/>
      <c r="QLR26" s="262"/>
      <c r="QLS26" s="262"/>
      <c r="QLT26" s="262"/>
      <c r="QLU26" s="262"/>
      <c r="QLV26" s="262"/>
      <c r="QLW26" s="262"/>
      <c r="QLX26" s="262"/>
      <c r="QLY26" s="262"/>
      <c r="QLZ26" s="262"/>
      <c r="QMA26" s="262"/>
      <c r="QMB26" s="262"/>
      <c r="QMC26" s="262"/>
      <c r="QMD26" s="262"/>
      <c r="QME26" s="262"/>
      <c r="QMF26" s="262"/>
      <c r="QMG26" s="262"/>
      <c r="QMH26" s="262"/>
      <c r="QMI26" s="262"/>
      <c r="QMJ26" s="262"/>
      <c r="QMK26" s="262"/>
      <c r="QML26" s="262"/>
      <c r="QMM26" s="262"/>
      <c r="QMN26" s="262"/>
      <c r="QMO26" s="262"/>
      <c r="QMP26" s="262"/>
      <c r="QMQ26" s="262"/>
      <c r="QMR26" s="262"/>
      <c r="QMS26" s="262"/>
      <c r="QMT26" s="262"/>
      <c r="QMU26" s="262"/>
      <c r="QMV26" s="262"/>
      <c r="QMW26" s="262"/>
      <c r="QMX26" s="262"/>
      <c r="QMY26" s="262"/>
      <c r="QMZ26" s="262"/>
      <c r="QNA26" s="262"/>
      <c r="QNB26" s="262"/>
      <c r="QNC26" s="262"/>
      <c r="QND26" s="262"/>
      <c r="QNE26" s="262"/>
      <c r="QNF26" s="262"/>
      <c r="QNG26" s="262"/>
      <c r="QNH26" s="262"/>
      <c r="QNI26" s="262"/>
      <c r="QNJ26" s="262"/>
      <c r="QNK26" s="262"/>
      <c r="QNL26" s="262"/>
      <c r="QNM26" s="262"/>
      <c r="QNN26" s="262"/>
      <c r="QNO26" s="262"/>
      <c r="QNP26" s="262"/>
      <c r="QNQ26" s="262"/>
      <c r="QNR26" s="262"/>
      <c r="QNS26" s="262"/>
      <c r="QNT26" s="262"/>
      <c r="QNU26" s="262"/>
      <c r="QNV26" s="262"/>
      <c r="QNW26" s="262"/>
      <c r="QNX26" s="262"/>
      <c r="QNY26" s="262"/>
      <c r="QNZ26" s="262"/>
      <c r="QOA26" s="262"/>
      <c r="QOB26" s="262"/>
      <c r="QOC26" s="262"/>
      <c r="QOD26" s="262"/>
      <c r="QOE26" s="262"/>
      <c r="QOF26" s="262"/>
      <c r="QOG26" s="262"/>
      <c r="QOH26" s="262"/>
      <c r="QOI26" s="262"/>
      <c r="QOJ26" s="262"/>
      <c r="QOK26" s="262"/>
      <c r="QOL26" s="262"/>
      <c r="QOM26" s="262"/>
      <c r="QON26" s="262"/>
      <c r="QOO26" s="262"/>
      <c r="QOP26" s="262"/>
      <c r="QOQ26" s="262"/>
      <c r="QOR26" s="262"/>
      <c r="QOS26" s="262"/>
      <c r="QOT26" s="262"/>
      <c r="QOU26" s="262"/>
      <c r="QOV26" s="262"/>
      <c r="QOW26" s="262"/>
      <c r="QOX26" s="262"/>
      <c r="QOY26" s="262"/>
      <c r="QOZ26" s="262"/>
      <c r="QPA26" s="262"/>
      <c r="QPB26" s="262"/>
      <c r="QPC26" s="262"/>
      <c r="QPD26" s="262"/>
      <c r="QPE26" s="262"/>
      <c r="QPF26" s="262"/>
      <c r="QPG26" s="262"/>
      <c r="QPH26" s="262"/>
      <c r="QPI26" s="262"/>
      <c r="QPJ26" s="262"/>
      <c r="QPK26" s="262"/>
      <c r="QPL26" s="262"/>
      <c r="QPM26" s="262"/>
      <c r="QPN26" s="262"/>
      <c r="QPO26" s="262"/>
      <c r="QPP26" s="262"/>
      <c r="QPQ26" s="262"/>
      <c r="QPR26" s="262"/>
      <c r="QPS26" s="262"/>
      <c r="QPT26" s="262"/>
      <c r="QPU26" s="262"/>
      <c r="QPV26" s="262"/>
      <c r="QPW26" s="262"/>
      <c r="QPX26" s="262"/>
      <c r="QPY26" s="262"/>
      <c r="QPZ26" s="262"/>
      <c r="QQA26" s="262"/>
      <c r="QQB26" s="262"/>
      <c r="QQC26" s="262"/>
      <c r="QQD26" s="262"/>
      <c r="QQE26" s="262"/>
      <c r="QQF26" s="262"/>
      <c r="QQG26" s="262"/>
      <c r="QQH26" s="262"/>
      <c r="QQI26" s="262"/>
      <c r="QQJ26" s="262"/>
      <c r="QQK26" s="262"/>
      <c r="QQL26" s="262"/>
      <c r="QQM26" s="262"/>
      <c r="QQN26" s="262"/>
      <c r="QQO26" s="262"/>
      <c r="QQP26" s="262"/>
      <c r="QQQ26" s="262"/>
      <c r="QQR26" s="262"/>
      <c r="QQS26" s="262"/>
      <c r="QQT26" s="262"/>
      <c r="QQU26" s="262"/>
      <c r="QQV26" s="262"/>
      <c r="QQW26" s="262"/>
      <c r="QQX26" s="262"/>
      <c r="QQY26" s="262"/>
      <c r="QQZ26" s="262"/>
      <c r="QRA26" s="262"/>
      <c r="QRB26" s="262"/>
      <c r="QRC26" s="262"/>
      <c r="QRD26" s="262"/>
      <c r="QRE26" s="262"/>
      <c r="QRF26" s="262"/>
      <c r="QRG26" s="262"/>
      <c r="QRH26" s="262"/>
      <c r="QRI26" s="262"/>
      <c r="QRJ26" s="262"/>
      <c r="QRK26" s="262"/>
      <c r="QRL26" s="262"/>
      <c r="QRM26" s="262"/>
      <c r="QRN26" s="262"/>
      <c r="QRO26" s="262"/>
      <c r="QRP26" s="262"/>
      <c r="QRQ26" s="262"/>
      <c r="QRR26" s="262"/>
      <c r="QRS26" s="262"/>
      <c r="QRT26" s="262"/>
      <c r="QRU26" s="262"/>
      <c r="QRV26" s="262"/>
      <c r="QRW26" s="262"/>
      <c r="QRX26" s="262"/>
      <c r="QRY26" s="262"/>
      <c r="QRZ26" s="262"/>
      <c r="QSA26" s="262"/>
      <c r="QSB26" s="262"/>
      <c r="QSC26" s="262"/>
      <c r="QSD26" s="262"/>
      <c r="QSE26" s="262"/>
      <c r="QSF26" s="262"/>
      <c r="QSG26" s="262"/>
      <c r="QSH26" s="262"/>
      <c r="QSI26" s="262"/>
      <c r="QSJ26" s="262"/>
      <c r="QSK26" s="262"/>
      <c r="QSL26" s="262"/>
      <c r="QSM26" s="262"/>
      <c r="QSN26" s="262"/>
      <c r="QSO26" s="262"/>
      <c r="QSP26" s="262"/>
      <c r="QSQ26" s="262"/>
      <c r="QSR26" s="262"/>
      <c r="QSS26" s="262"/>
      <c r="QST26" s="262"/>
      <c r="QSU26" s="262"/>
      <c r="QSV26" s="262"/>
      <c r="QSW26" s="262"/>
      <c r="QSX26" s="262"/>
      <c r="QSY26" s="262"/>
      <c r="QSZ26" s="262"/>
      <c r="QTA26" s="262"/>
      <c r="QTB26" s="262"/>
      <c r="QTC26" s="262"/>
      <c r="QTD26" s="262"/>
      <c r="QTE26" s="262"/>
      <c r="QTF26" s="262"/>
      <c r="QTG26" s="262"/>
      <c r="QTH26" s="262"/>
      <c r="QTI26" s="262"/>
      <c r="QTJ26" s="262"/>
      <c r="QTK26" s="262"/>
      <c r="QTL26" s="262"/>
      <c r="QTM26" s="262"/>
      <c r="QTN26" s="262"/>
      <c r="QTO26" s="262"/>
      <c r="QTP26" s="262"/>
      <c r="QTQ26" s="262"/>
      <c r="QTR26" s="262"/>
      <c r="QTS26" s="262"/>
      <c r="QTT26" s="262"/>
      <c r="QTU26" s="262"/>
      <c r="QTV26" s="262"/>
      <c r="QTW26" s="262"/>
      <c r="QTX26" s="262"/>
      <c r="QTY26" s="262"/>
      <c r="QTZ26" s="262"/>
      <c r="QUA26" s="262"/>
      <c r="QUB26" s="262"/>
      <c r="QUC26" s="262"/>
      <c r="QUD26" s="262"/>
      <c r="QUE26" s="262"/>
      <c r="QUF26" s="262"/>
      <c r="QUG26" s="262"/>
      <c r="QUH26" s="262"/>
      <c r="QUI26" s="262"/>
      <c r="QUJ26" s="262"/>
      <c r="QUK26" s="262"/>
      <c r="QUL26" s="262"/>
      <c r="QUM26" s="262"/>
      <c r="QUN26" s="262"/>
      <c r="QUO26" s="262"/>
      <c r="QUP26" s="262"/>
      <c r="QUQ26" s="262"/>
      <c r="QUR26" s="262"/>
      <c r="QUS26" s="262"/>
      <c r="QUT26" s="262"/>
      <c r="QUU26" s="262"/>
      <c r="QUV26" s="262"/>
      <c r="QUW26" s="262"/>
      <c r="QUX26" s="262"/>
      <c r="QUY26" s="262"/>
      <c r="QUZ26" s="262"/>
      <c r="QVA26" s="262"/>
      <c r="QVB26" s="262"/>
      <c r="QVC26" s="262"/>
      <c r="QVD26" s="262"/>
      <c r="QVE26" s="262"/>
      <c r="QVF26" s="262"/>
      <c r="QVG26" s="262"/>
      <c r="QVH26" s="262"/>
      <c r="QVI26" s="262"/>
      <c r="QVJ26" s="262"/>
      <c r="QVK26" s="262"/>
      <c r="QVL26" s="262"/>
      <c r="QVM26" s="262"/>
      <c r="QVN26" s="262"/>
      <c r="QVO26" s="262"/>
      <c r="QVP26" s="262"/>
      <c r="QVQ26" s="262"/>
      <c r="QVR26" s="262"/>
      <c r="QVS26" s="262"/>
      <c r="QVT26" s="262"/>
      <c r="QVU26" s="262"/>
      <c r="QVV26" s="262"/>
      <c r="QVW26" s="262"/>
      <c r="QVX26" s="262"/>
      <c r="QVY26" s="262"/>
      <c r="QVZ26" s="262"/>
      <c r="QWA26" s="262"/>
      <c r="QWB26" s="262"/>
      <c r="QWC26" s="262"/>
      <c r="QWD26" s="262"/>
      <c r="QWE26" s="262"/>
      <c r="QWF26" s="262"/>
      <c r="QWG26" s="262"/>
      <c r="QWH26" s="262"/>
      <c r="QWI26" s="262"/>
      <c r="QWJ26" s="262"/>
      <c r="QWK26" s="262"/>
      <c r="QWL26" s="262"/>
      <c r="QWM26" s="262"/>
      <c r="QWN26" s="262"/>
      <c r="QWO26" s="262"/>
      <c r="QWP26" s="262"/>
      <c r="QWQ26" s="262"/>
      <c r="QWR26" s="262"/>
      <c r="QWS26" s="262"/>
      <c r="QWT26" s="262"/>
      <c r="QWU26" s="262"/>
      <c r="QWV26" s="262"/>
      <c r="QWW26" s="262"/>
      <c r="QWX26" s="262"/>
      <c r="QWY26" s="262"/>
      <c r="QWZ26" s="262"/>
      <c r="QXA26" s="262"/>
      <c r="QXB26" s="262"/>
      <c r="QXC26" s="262"/>
      <c r="QXD26" s="262"/>
      <c r="QXE26" s="262"/>
      <c r="QXF26" s="262"/>
      <c r="QXG26" s="262"/>
      <c r="QXH26" s="262"/>
      <c r="QXI26" s="262"/>
      <c r="QXJ26" s="262"/>
      <c r="QXK26" s="262"/>
      <c r="QXL26" s="262"/>
      <c r="QXM26" s="262"/>
      <c r="QXN26" s="262"/>
      <c r="QXO26" s="262"/>
      <c r="QXP26" s="262"/>
      <c r="QXQ26" s="262"/>
      <c r="QXR26" s="262"/>
      <c r="QXS26" s="262"/>
      <c r="QXT26" s="262"/>
      <c r="QXU26" s="262"/>
      <c r="QXV26" s="262"/>
      <c r="QXW26" s="262"/>
      <c r="QXX26" s="262"/>
      <c r="QXY26" s="262"/>
      <c r="QXZ26" s="262"/>
      <c r="QYA26" s="262"/>
      <c r="QYB26" s="262"/>
      <c r="QYC26" s="262"/>
      <c r="QYD26" s="262"/>
      <c r="QYE26" s="262"/>
      <c r="QYF26" s="262"/>
      <c r="QYG26" s="262"/>
      <c r="QYH26" s="262"/>
      <c r="QYI26" s="262"/>
      <c r="QYJ26" s="262"/>
      <c r="QYK26" s="262"/>
      <c r="QYL26" s="262"/>
      <c r="QYM26" s="262"/>
      <c r="QYN26" s="262"/>
      <c r="QYO26" s="262"/>
      <c r="QYP26" s="262"/>
      <c r="QYQ26" s="262"/>
      <c r="QYR26" s="262"/>
      <c r="QYS26" s="262"/>
      <c r="QYT26" s="262"/>
      <c r="QYU26" s="262"/>
      <c r="QYV26" s="262"/>
      <c r="QYW26" s="262"/>
      <c r="QYX26" s="262"/>
      <c r="QYY26" s="262"/>
      <c r="QYZ26" s="262"/>
      <c r="QZA26" s="262"/>
      <c r="QZB26" s="262"/>
      <c r="QZC26" s="262"/>
      <c r="QZD26" s="262"/>
      <c r="QZE26" s="262"/>
      <c r="QZF26" s="262"/>
      <c r="QZG26" s="262"/>
      <c r="QZH26" s="262"/>
      <c r="QZI26" s="262"/>
      <c r="QZJ26" s="262"/>
      <c r="QZK26" s="262"/>
      <c r="QZL26" s="262"/>
      <c r="QZM26" s="262"/>
      <c r="QZN26" s="262"/>
      <c r="QZO26" s="262"/>
      <c r="QZP26" s="262"/>
      <c r="QZQ26" s="262"/>
      <c r="QZR26" s="262"/>
      <c r="QZS26" s="262"/>
      <c r="QZT26" s="262"/>
      <c r="QZU26" s="262"/>
      <c r="QZV26" s="262"/>
      <c r="QZW26" s="262"/>
      <c r="QZX26" s="262"/>
      <c r="QZY26" s="262"/>
      <c r="QZZ26" s="262"/>
      <c r="RAA26" s="262"/>
      <c r="RAB26" s="262"/>
      <c r="RAC26" s="262"/>
      <c r="RAD26" s="262"/>
      <c r="RAE26" s="262"/>
      <c r="RAF26" s="262"/>
      <c r="RAG26" s="262"/>
      <c r="RAH26" s="262"/>
      <c r="RAI26" s="262"/>
      <c r="RAJ26" s="262"/>
      <c r="RAK26" s="262"/>
      <c r="RAL26" s="262"/>
      <c r="RAM26" s="262"/>
      <c r="RAN26" s="262"/>
      <c r="RAO26" s="262"/>
      <c r="RAP26" s="262"/>
      <c r="RAQ26" s="262"/>
      <c r="RAR26" s="262"/>
      <c r="RAS26" s="262"/>
      <c r="RAT26" s="262"/>
      <c r="RAU26" s="262"/>
      <c r="RAV26" s="262"/>
      <c r="RAW26" s="262"/>
      <c r="RAX26" s="262"/>
      <c r="RAY26" s="262"/>
      <c r="RAZ26" s="262"/>
      <c r="RBA26" s="262"/>
      <c r="RBB26" s="262"/>
      <c r="RBC26" s="262"/>
      <c r="RBD26" s="262"/>
      <c r="RBE26" s="262"/>
      <c r="RBF26" s="262"/>
      <c r="RBG26" s="262"/>
      <c r="RBH26" s="262"/>
      <c r="RBI26" s="262"/>
      <c r="RBJ26" s="262"/>
      <c r="RBK26" s="262"/>
      <c r="RBL26" s="262"/>
      <c r="RBM26" s="262"/>
      <c r="RBN26" s="262"/>
      <c r="RBO26" s="262"/>
      <c r="RBP26" s="262"/>
      <c r="RBQ26" s="262"/>
      <c r="RBR26" s="262"/>
      <c r="RBS26" s="262"/>
      <c r="RBT26" s="262"/>
      <c r="RBU26" s="262"/>
      <c r="RBV26" s="262"/>
      <c r="RBW26" s="262"/>
      <c r="RBX26" s="262"/>
      <c r="RBY26" s="262"/>
      <c r="RBZ26" s="262"/>
      <c r="RCA26" s="262"/>
      <c r="RCB26" s="262"/>
      <c r="RCC26" s="262"/>
      <c r="RCD26" s="262"/>
      <c r="RCE26" s="262"/>
      <c r="RCF26" s="262"/>
      <c r="RCG26" s="262"/>
      <c r="RCH26" s="262"/>
      <c r="RCI26" s="262"/>
      <c r="RCJ26" s="262"/>
      <c r="RCK26" s="262"/>
      <c r="RCL26" s="262"/>
      <c r="RCM26" s="262"/>
      <c r="RCN26" s="262"/>
      <c r="RCO26" s="262"/>
      <c r="RCP26" s="262"/>
      <c r="RCQ26" s="262"/>
      <c r="RCR26" s="262"/>
      <c r="RCS26" s="262"/>
      <c r="RCT26" s="262"/>
      <c r="RCU26" s="262"/>
      <c r="RCV26" s="262"/>
      <c r="RCW26" s="262"/>
      <c r="RCX26" s="262"/>
      <c r="RCY26" s="262"/>
      <c r="RCZ26" s="262"/>
      <c r="RDA26" s="262"/>
      <c r="RDB26" s="262"/>
      <c r="RDC26" s="262"/>
      <c r="RDD26" s="262"/>
      <c r="RDE26" s="262"/>
      <c r="RDF26" s="262"/>
      <c r="RDG26" s="262"/>
      <c r="RDH26" s="262"/>
      <c r="RDI26" s="262"/>
      <c r="RDJ26" s="262"/>
      <c r="RDK26" s="262"/>
      <c r="RDL26" s="262"/>
      <c r="RDM26" s="262"/>
      <c r="RDN26" s="262"/>
      <c r="RDO26" s="262"/>
      <c r="RDP26" s="262"/>
      <c r="RDQ26" s="262"/>
      <c r="RDR26" s="262"/>
      <c r="RDS26" s="262"/>
      <c r="RDT26" s="262"/>
      <c r="RDU26" s="262"/>
      <c r="RDV26" s="262"/>
      <c r="RDW26" s="262"/>
      <c r="RDX26" s="262"/>
      <c r="RDY26" s="262"/>
      <c r="RDZ26" s="262"/>
      <c r="REA26" s="262"/>
      <c r="REB26" s="262"/>
      <c r="REC26" s="262"/>
      <c r="RED26" s="262"/>
      <c r="REE26" s="262"/>
      <c r="REF26" s="262"/>
      <c r="REG26" s="262"/>
      <c r="REH26" s="262"/>
      <c r="REI26" s="262"/>
      <c r="REJ26" s="262"/>
      <c r="REK26" s="262"/>
      <c r="REL26" s="262"/>
      <c r="REM26" s="262"/>
      <c r="REN26" s="262"/>
      <c r="REO26" s="262"/>
      <c r="REP26" s="262"/>
      <c r="REQ26" s="262"/>
      <c r="RER26" s="262"/>
      <c r="RES26" s="262"/>
      <c r="RET26" s="262"/>
      <c r="REU26" s="262"/>
      <c r="REV26" s="262"/>
      <c r="REW26" s="262"/>
      <c r="REX26" s="262"/>
      <c r="REY26" s="262"/>
      <c r="REZ26" s="262"/>
      <c r="RFA26" s="262"/>
      <c r="RFB26" s="262"/>
      <c r="RFC26" s="262"/>
      <c r="RFD26" s="262"/>
      <c r="RFE26" s="262"/>
      <c r="RFF26" s="262"/>
      <c r="RFG26" s="262"/>
      <c r="RFH26" s="262"/>
      <c r="RFI26" s="262"/>
      <c r="RFJ26" s="262"/>
      <c r="RFK26" s="262"/>
      <c r="RFL26" s="262"/>
      <c r="RFM26" s="262"/>
      <c r="RFN26" s="262"/>
      <c r="RFO26" s="262"/>
      <c r="RFP26" s="262"/>
      <c r="RFQ26" s="262"/>
      <c r="RFR26" s="262"/>
      <c r="RFS26" s="262"/>
      <c r="RFT26" s="262"/>
      <c r="RFU26" s="262"/>
      <c r="RFV26" s="262"/>
      <c r="RFW26" s="262"/>
      <c r="RFX26" s="262"/>
      <c r="RFY26" s="262"/>
      <c r="RFZ26" s="262"/>
      <c r="RGA26" s="262"/>
      <c r="RGB26" s="262"/>
      <c r="RGC26" s="262"/>
      <c r="RGD26" s="262"/>
      <c r="RGE26" s="262"/>
      <c r="RGF26" s="262"/>
      <c r="RGG26" s="262"/>
      <c r="RGH26" s="262"/>
      <c r="RGI26" s="262"/>
      <c r="RGJ26" s="262"/>
      <c r="RGK26" s="262"/>
      <c r="RGL26" s="262"/>
      <c r="RGM26" s="262"/>
      <c r="RGN26" s="262"/>
      <c r="RGO26" s="262"/>
      <c r="RGP26" s="262"/>
      <c r="RGQ26" s="262"/>
      <c r="RGR26" s="262"/>
      <c r="RGS26" s="262"/>
      <c r="RGT26" s="262"/>
      <c r="RGU26" s="262"/>
      <c r="RGV26" s="262"/>
      <c r="RGW26" s="262"/>
      <c r="RGX26" s="262"/>
      <c r="RGY26" s="262"/>
      <c r="RGZ26" s="262"/>
      <c r="RHA26" s="262"/>
      <c r="RHB26" s="262"/>
      <c r="RHC26" s="262"/>
      <c r="RHD26" s="262"/>
      <c r="RHE26" s="262"/>
      <c r="RHF26" s="262"/>
      <c r="RHG26" s="262"/>
      <c r="RHH26" s="262"/>
      <c r="RHI26" s="262"/>
      <c r="RHJ26" s="262"/>
      <c r="RHK26" s="262"/>
      <c r="RHL26" s="262"/>
      <c r="RHM26" s="262"/>
      <c r="RHN26" s="262"/>
      <c r="RHO26" s="262"/>
      <c r="RHP26" s="262"/>
      <c r="RHQ26" s="262"/>
      <c r="RHR26" s="262"/>
      <c r="RHS26" s="262"/>
      <c r="RHT26" s="262"/>
      <c r="RHU26" s="262"/>
      <c r="RHV26" s="262"/>
      <c r="RHW26" s="262"/>
      <c r="RHX26" s="262"/>
      <c r="RHY26" s="262"/>
      <c r="RHZ26" s="262"/>
      <c r="RIA26" s="262"/>
      <c r="RIB26" s="262"/>
      <c r="RIC26" s="262"/>
      <c r="RID26" s="262"/>
      <c r="RIE26" s="262"/>
      <c r="RIF26" s="262"/>
      <c r="RIG26" s="262"/>
      <c r="RIH26" s="262"/>
      <c r="RII26" s="262"/>
      <c r="RIJ26" s="262"/>
      <c r="RIK26" s="262"/>
      <c r="RIL26" s="262"/>
      <c r="RIM26" s="262"/>
      <c r="RIN26" s="262"/>
      <c r="RIO26" s="262"/>
      <c r="RIP26" s="262"/>
      <c r="RIQ26" s="262"/>
      <c r="RIR26" s="262"/>
      <c r="RIS26" s="262"/>
      <c r="RIT26" s="262"/>
      <c r="RIU26" s="262"/>
      <c r="RIV26" s="262"/>
      <c r="RIW26" s="262"/>
      <c r="RIX26" s="262"/>
      <c r="RIY26" s="262"/>
      <c r="RIZ26" s="262"/>
      <c r="RJA26" s="262"/>
      <c r="RJB26" s="262"/>
      <c r="RJC26" s="262"/>
      <c r="RJD26" s="262"/>
      <c r="RJE26" s="262"/>
      <c r="RJF26" s="262"/>
      <c r="RJG26" s="262"/>
      <c r="RJH26" s="262"/>
      <c r="RJI26" s="262"/>
      <c r="RJJ26" s="262"/>
      <c r="RJK26" s="262"/>
      <c r="RJL26" s="262"/>
      <c r="RJM26" s="262"/>
      <c r="RJN26" s="262"/>
      <c r="RJO26" s="262"/>
      <c r="RJP26" s="262"/>
      <c r="RJQ26" s="262"/>
      <c r="RJR26" s="262"/>
      <c r="RJS26" s="262"/>
      <c r="RJT26" s="262"/>
      <c r="RJU26" s="262"/>
      <c r="RJV26" s="262"/>
      <c r="RJW26" s="262"/>
      <c r="RJX26" s="262"/>
      <c r="RJY26" s="262"/>
      <c r="RJZ26" s="262"/>
      <c r="RKA26" s="262"/>
      <c r="RKB26" s="262"/>
      <c r="RKC26" s="262"/>
      <c r="RKD26" s="262"/>
      <c r="RKE26" s="262"/>
      <c r="RKF26" s="262"/>
      <c r="RKG26" s="262"/>
      <c r="RKH26" s="262"/>
      <c r="RKI26" s="262"/>
      <c r="RKJ26" s="262"/>
      <c r="RKK26" s="262"/>
      <c r="RKL26" s="262"/>
      <c r="RKM26" s="262"/>
      <c r="RKN26" s="262"/>
      <c r="RKO26" s="262"/>
      <c r="RKP26" s="262"/>
      <c r="RKQ26" s="262"/>
      <c r="RKR26" s="262"/>
      <c r="RKS26" s="262"/>
      <c r="RKT26" s="262"/>
      <c r="RKU26" s="262"/>
      <c r="RKV26" s="262"/>
      <c r="RKW26" s="262"/>
      <c r="RKX26" s="262"/>
      <c r="RKY26" s="262"/>
      <c r="RKZ26" s="262"/>
      <c r="RLA26" s="262"/>
      <c r="RLB26" s="262"/>
      <c r="RLC26" s="262"/>
      <c r="RLD26" s="262"/>
      <c r="RLE26" s="262"/>
      <c r="RLF26" s="262"/>
      <c r="RLG26" s="262"/>
      <c r="RLH26" s="262"/>
      <c r="RLI26" s="262"/>
      <c r="RLJ26" s="262"/>
      <c r="RLK26" s="262"/>
      <c r="RLL26" s="262"/>
      <c r="RLM26" s="262"/>
      <c r="RLN26" s="262"/>
      <c r="RLO26" s="262"/>
      <c r="RLP26" s="262"/>
      <c r="RLQ26" s="262"/>
      <c r="RLR26" s="262"/>
      <c r="RLS26" s="262"/>
      <c r="RLT26" s="262"/>
      <c r="RLU26" s="262"/>
      <c r="RLV26" s="262"/>
      <c r="RLW26" s="262"/>
      <c r="RLX26" s="262"/>
      <c r="RLY26" s="262"/>
      <c r="RLZ26" s="262"/>
      <c r="RMA26" s="262"/>
      <c r="RMB26" s="262"/>
      <c r="RMC26" s="262"/>
      <c r="RMD26" s="262"/>
      <c r="RME26" s="262"/>
      <c r="RMF26" s="262"/>
      <c r="RMG26" s="262"/>
      <c r="RMH26" s="262"/>
      <c r="RMI26" s="262"/>
      <c r="RMJ26" s="262"/>
      <c r="RMK26" s="262"/>
      <c r="RML26" s="262"/>
      <c r="RMM26" s="262"/>
      <c r="RMN26" s="262"/>
      <c r="RMO26" s="262"/>
      <c r="RMP26" s="262"/>
      <c r="RMQ26" s="262"/>
      <c r="RMR26" s="262"/>
      <c r="RMS26" s="262"/>
      <c r="RMT26" s="262"/>
      <c r="RMU26" s="262"/>
      <c r="RMV26" s="262"/>
      <c r="RMW26" s="262"/>
      <c r="RMX26" s="262"/>
      <c r="RMY26" s="262"/>
      <c r="RMZ26" s="262"/>
      <c r="RNA26" s="262"/>
      <c r="RNB26" s="262"/>
      <c r="RNC26" s="262"/>
      <c r="RND26" s="262"/>
      <c r="RNE26" s="262"/>
      <c r="RNF26" s="262"/>
      <c r="RNG26" s="262"/>
      <c r="RNH26" s="262"/>
      <c r="RNI26" s="262"/>
      <c r="RNJ26" s="262"/>
      <c r="RNK26" s="262"/>
      <c r="RNL26" s="262"/>
      <c r="RNM26" s="262"/>
      <c r="RNN26" s="262"/>
      <c r="RNO26" s="262"/>
      <c r="RNP26" s="262"/>
      <c r="RNQ26" s="262"/>
      <c r="RNR26" s="262"/>
      <c r="RNS26" s="262"/>
      <c r="RNT26" s="262"/>
      <c r="RNU26" s="262"/>
      <c r="RNV26" s="262"/>
      <c r="RNW26" s="262"/>
      <c r="RNX26" s="262"/>
      <c r="RNY26" s="262"/>
      <c r="RNZ26" s="262"/>
      <c r="ROA26" s="262"/>
      <c r="ROB26" s="262"/>
      <c r="ROC26" s="262"/>
      <c r="ROD26" s="262"/>
      <c r="ROE26" s="262"/>
      <c r="ROF26" s="262"/>
      <c r="ROG26" s="262"/>
      <c r="ROH26" s="262"/>
      <c r="ROI26" s="262"/>
      <c r="ROJ26" s="262"/>
      <c r="ROK26" s="262"/>
      <c r="ROL26" s="262"/>
      <c r="ROM26" s="262"/>
      <c r="RON26" s="262"/>
      <c r="ROO26" s="262"/>
      <c r="ROP26" s="262"/>
      <c r="ROQ26" s="262"/>
      <c r="ROR26" s="262"/>
      <c r="ROS26" s="262"/>
      <c r="ROT26" s="262"/>
      <c r="ROU26" s="262"/>
      <c r="ROV26" s="262"/>
      <c r="ROW26" s="262"/>
      <c r="ROX26" s="262"/>
      <c r="ROY26" s="262"/>
      <c r="ROZ26" s="262"/>
      <c r="RPA26" s="262"/>
      <c r="RPB26" s="262"/>
      <c r="RPC26" s="262"/>
      <c r="RPD26" s="262"/>
      <c r="RPE26" s="262"/>
      <c r="RPF26" s="262"/>
      <c r="RPG26" s="262"/>
      <c r="RPH26" s="262"/>
      <c r="RPI26" s="262"/>
      <c r="RPJ26" s="262"/>
      <c r="RPK26" s="262"/>
      <c r="RPL26" s="262"/>
      <c r="RPM26" s="262"/>
      <c r="RPN26" s="262"/>
      <c r="RPO26" s="262"/>
      <c r="RPP26" s="262"/>
      <c r="RPQ26" s="262"/>
      <c r="RPR26" s="262"/>
      <c r="RPS26" s="262"/>
      <c r="RPT26" s="262"/>
      <c r="RPU26" s="262"/>
      <c r="RPV26" s="262"/>
      <c r="RPW26" s="262"/>
      <c r="RPX26" s="262"/>
      <c r="RPY26" s="262"/>
      <c r="RPZ26" s="262"/>
      <c r="RQA26" s="262"/>
      <c r="RQB26" s="262"/>
      <c r="RQC26" s="262"/>
      <c r="RQD26" s="262"/>
      <c r="RQE26" s="262"/>
      <c r="RQF26" s="262"/>
      <c r="RQG26" s="262"/>
      <c r="RQH26" s="262"/>
      <c r="RQI26" s="262"/>
      <c r="RQJ26" s="262"/>
      <c r="RQK26" s="262"/>
      <c r="RQL26" s="262"/>
      <c r="RQM26" s="262"/>
      <c r="RQN26" s="262"/>
      <c r="RQO26" s="262"/>
      <c r="RQP26" s="262"/>
      <c r="RQQ26" s="262"/>
      <c r="RQR26" s="262"/>
      <c r="RQS26" s="262"/>
      <c r="RQT26" s="262"/>
      <c r="RQU26" s="262"/>
      <c r="RQV26" s="262"/>
      <c r="RQW26" s="262"/>
      <c r="RQX26" s="262"/>
      <c r="RQY26" s="262"/>
      <c r="RQZ26" s="262"/>
      <c r="RRA26" s="262"/>
      <c r="RRB26" s="262"/>
      <c r="RRC26" s="262"/>
      <c r="RRD26" s="262"/>
      <c r="RRE26" s="262"/>
      <c r="RRF26" s="262"/>
      <c r="RRG26" s="262"/>
      <c r="RRH26" s="262"/>
      <c r="RRI26" s="262"/>
      <c r="RRJ26" s="262"/>
      <c r="RRK26" s="262"/>
      <c r="RRL26" s="262"/>
      <c r="RRM26" s="262"/>
      <c r="RRN26" s="262"/>
      <c r="RRO26" s="262"/>
      <c r="RRP26" s="262"/>
      <c r="RRQ26" s="262"/>
      <c r="RRR26" s="262"/>
      <c r="RRS26" s="262"/>
      <c r="RRT26" s="262"/>
      <c r="RRU26" s="262"/>
      <c r="RRV26" s="262"/>
      <c r="RRW26" s="262"/>
      <c r="RRX26" s="262"/>
      <c r="RRY26" s="262"/>
      <c r="RRZ26" s="262"/>
      <c r="RSA26" s="262"/>
      <c r="RSB26" s="262"/>
      <c r="RSC26" s="262"/>
      <c r="RSD26" s="262"/>
      <c r="RSE26" s="262"/>
      <c r="RSF26" s="262"/>
      <c r="RSG26" s="262"/>
      <c r="RSH26" s="262"/>
      <c r="RSI26" s="262"/>
      <c r="RSJ26" s="262"/>
      <c r="RSK26" s="262"/>
      <c r="RSL26" s="262"/>
      <c r="RSM26" s="262"/>
      <c r="RSN26" s="262"/>
      <c r="RSO26" s="262"/>
      <c r="RSP26" s="262"/>
      <c r="RSQ26" s="262"/>
      <c r="RSR26" s="262"/>
      <c r="RSS26" s="262"/>
      <c r="RST26" s="262"/>
      <c r="RSU26" s="262"/>
      <c r="RSV26" s="262"/>
      <c r="RSW26" s="262"/>
      <c r="RSX26" s="262"/>
      <c r="RSY26" s="262"/>
      <c r="RSZ26" s="262"/>
      <c r="RTA26" s="262"/>
      <c r="RTB26" s="262"/>
      <c r="RTC26" s="262"/>
      <c r="RTD26" s="262"/>
      <c r="RTE26" s="262"/>
      <c r="RTF26" s="262"/>
      <c r="RTG26" s="262"/>
      <c r="RTH26" s="262"/>
      <c r="RTI26" s="262"/>
      <c r="RTJ26" s="262"/>
      <c r="RTK26" s="262"/>
      <c r="RTL26" s="262"/>
      <c r="RTM26" s="262"/>
      <c r="RTN26" s="262"/>
      <c r="RTO26" s="262"/>
      <c r="RTP26" s="262"/>
      <c r="RTQ26" s="262"/>
      <c r="RTR26" s="262"/>
      <c r="RTS26" s="262"/>
      <c r="RTT26" s="262"/>
      <c r="RTU26" s="262"/>
      <c r="RTV26" s="262"/>
      <c r="RTW26" s="262"/>
      <c r="RTX26" s="262"/>
      <c r="RTY26" s="262"/>
      <c r="RTZ26" s="262"/>
      <c r="RUA26" s="262"/>
      <c r="RUB26" s="262"/>
      <c r="RUC26" s="262"/>
      <c r="RUD26" s="262"/>
      <c r="RUE26" s="262"/>
      <c r="RUF26" s="262"/>
      <c r="RUG26" s="262"/>
      <c r="RUH26" s="262"/>
      <c r="RUI26" s="262"/>
      <c r="RUJ26" s="262"/>
      <c r="RUK26" s="262"/>
      <c r="RUL26" s="262"/>
      <c r="RUM26" s="262"/>
      <c r="RUN26" s="262"/>
      <c r="RUO26" s="262"/>
      <c r="RUP26" s="262"/>
      <c r="RUQ26" s="262"/>
      <c r="RUR26" s="262"/>
      <c r="RUS26" s="262"/>
      <c r="RUT26" s="262"/>
      <c r="RUU26" s="262"/>
      <c r="RUV26" s="262"/>
      <c r="RUW26" s="262"/>
      <c r="RUX26" s="262"/>
      <c r="RUY26" s="262"/>
      <c r="RUZ26" s="262"/>
      <c r="RVA26" s="262"/>
      <c r="RVB26" s="262"/>
      <c r="RVC26" s="262"/>
      <c r="RVD26" s="262"/>
      <c r="RVE26" s="262"/>
      <c r="RVF26" s="262"/>
      <c r="RVG26" s="262"/>
      <c r="RVH26" s="262"/>
      <c r="RVI26" s="262"/>
      <c r="RVJ26" s="262"/>
      <c r="RVK26" s="262"/>
      <c r="RVL26" s="262"/>
      <c r="RVM26" s="262"/>
      <c r="RVN26" s="262"/>
      <c r="RVO26" s="262"/>
      <c r="RVP26" s="262"/>
      <c r="RVQ26" s="262"/>
      <c r="RVR26" s="262"/>
      <c r="RVS26" s="262"/>
      <c r="RVT26" s="262"/>
      <c r="RVU26" s="262"/>
      <c r="RVV26" s="262"/>
      <c r="RVW26" s="262"/>
      <c r="RVX26" s="262"/>
      <c r="RVY26" s="262"/>
      <c r="RVZ26" s="262"/>
      <c r="RWA26" s="262"/>
      <c r="RWB26" s="262"/>
      <c r="RWC26" s="262"/>
      <c r="RWD26" s="262"/>
      <c r="RWE26" s="262"/>
      <c r="RWF26" s="262"/>
      <c r="RWG26" s="262"/>
      <c r="RWH26" s="262"/>
      <c r="RWI26" s="262"/>
      <c r="RWJ26" s="262"/>
      <c r="RWK26" s="262"/>
      <c r="RWL26" s="262"/>
      <c r="RWM26" s="262"/>
      <c r="RWN26" s="262"/>
      <c r="RWO26" s="262"/>
      <c r="RWP26" s="262"/>
      <c r="RWQ26" s="262"/>
      <c r="RWR26" s="262"/>
      <c r="RWS26" s="262"/>
      <c r="RWT26" s="262"/>
      <c r="RWU26" s="262"/>
      <c r="RWV26" s="262"/>
      <c r="RWW26" s="262"/>
      <c r="RWX26" s="262"/>
      <c r="RWY26" s="262"/>
      <c r="RWZ26" s="262"/>
      <c r="RXA26" s="262"/>
      <c r="RXB26" s="262"/>
      <c r="RXC26" s="262"/>
      <c r="RXD26" s="262"/>
      <c r="RXE26" s="262"/>
      <c r="RXF26" s="262"/>
      <c r="RXG26" s="262"/>
      <c r="RXH26" s="262"/>
      <c r="RXI26" s="262"/>
      <c r="RXJ26" s="262"/>
      <c r="RXK26" s="262"/>
      <c r="RXL26" s="262"/>
      <c r="RXM26" s="262"/>
      <c r="RXN26" s="262"/>
      <c r="RXO26" s="262"/>
      <c r="RXP26" s="262"/>
      <c r="RXQ26" s="262"/>
      <c r="RXR26" s="262"/>
      <c r="RXS26" s="262"/>
      <c r="RXT26" s="262"/>
      <c r="RXU26" s="262"/>
      <c r="RXV26" s="262"/>
      <c r="RXW26" s="262"/>
      <c r="RXX26" s="262"/>
      <c r="RXY26" s="262"/>
      <c r="RXZ26" s="262"/>
      <c r="RYA26" s="262"/>
      <c r="RYB26" s="262"/>
      <c r="RYC26" s="262"/>
      <c r="RYD26" s="262"/>
      <c r="RYE26" s="262"/>
      <c r="RYF26" s="262"/>
      <c r="RYG26" s="262"/>
      <c r="RYH26" s="262"/>
      <c r="RYI26" s="262"/>
      <c r="RYJ26" s="262"/>
      <c r="RYK26" s="262"/>
      <c r="RYL26" s="262"/>
      <c r="RYM26" s="262"/>
      <c r="RYN26" s="262"/>
      <c r="RYO26" s="262"/>
      <c r="RYP26" s="262"/>
      <c r="RYQ26" s="262"/>
      <c r="RYR26" s="262"/>
      <c r="RYS26" s="262"/>
      <c r="RYT26" s="262"/>
      <c r="RYU26" s="262"/>
      <c r="RYV26" s="262"/>
      <c r="RYW26" s="262"/>
      <c r="RYX26" s="262"/>
      <c r="RYY26" s="262"/>
      <c r="RYZ26" s="262"/>
      <c r="RZA26" s="262"/>
      <c r="RZB26" s="262"/>
      <c r="RZC26" s="262"/>
      <c r="RZD26" s="262"/>
      <c r="RZE26" s="262"/>
      <c r="RZF26" s="262"/>
      <c r="RZG26" s="262"/>
      <c r="RZH26" s="262"/>
      <c r="RZI26" s="262"/>
      <c r="RZJ26" s="262"/>
      <c r="RZK26" s="262"/>
      <c r="RZL26" s="262"/>
      <c r="RZM26" s="262"/>
      <c r="RZN26" s="262"/>
      <c r="RZO26" s="262"/>
      <c r="RZP26" s="262"/>
      <c r="RZQ26" s="262"/>
      <c r="RZR26" s="262"/>
      <c r="RZS26" s="262"/>
      <c r="RZT26" s="262"/>
      <c r="RZU26" s="262"/>
      <c r="RZV26" s="262"/>
      <c r="RZW26" s="262"/>
      <c r="RZX26" s="262"/>
      <c r="RZY26" s="262"/>
      <c r="RZZ26" s="262"/>
      <c r="SAA26" s="262"/>
      <c r="SAB26" s="262"/>
      <c r="SAC26" s="262"/>
      <c r="SAD26" s="262"/>
      <c r="SAE26" s="262"/>
      <c r="SAF26" s="262"/>
      <c r="SAG26" s="262"/>
      <c r="SAH26" s="262"/>
      <c r="SAI26" s="262"/>
      <c r="SAJ26" s="262"/>
      <c r="SAK26" s="262"/>
      <c r="SAL26" s="262"/>
      <c r="SAM26" s="262"/>
      <c r="SAN26" s="262"/>
      <c r="SAO26" s="262"/>
      <c r="SAP26" s="262"/>
      <c r="SAQ26" s="262"/>
      <c r="SAR26" s="262"/>
      <c r="SAS26" s="262"/>
      <c r="SAT26" s="262"/>
      <c r="SAU26" s="262"/>
      <c r="SAV26" s="262"/>
      <c r="SAW26" s="262"/>
      <c r="SAX26" s="262"/>
      <c r="SAY26" s="262"/>
      <c r="SAZ26" s="262"/>
      <c r="SBA26" s="262"/>
      <c r="SBB26" s="262"/>
      <c r="SBC26" s="262"/>
      <c r="SBD26" s="262"/>
      <c r="SBE26" s="262"/>
      <c r="SBF26" s="262"/>
      <c r="SBG26" s="262"/>
      <c r="SBH26" s="262"/>
      <c r="SBI26" s="262"/>
      <c r="SBJ26" s="262"/>
      <c r="SBK26" s="262"/>
      <c r="SBL26" s="262"/>
      <c r="SBM26" s="262"/>
      <c r="SBN26" s="262"/>
      <c r="SBO26" s="262"/>
      <c r="SBP26" s="262"/>
      <c r="SBQ26" s="262"/>
      <c r="SBR26" s="262"/>
      <c r="SBS26" s="262"/>
      <c r="SBT26" s="262"/>
      <c r="SBU26" s="262"/>
      <c r="SBV26" s="262"/>
      <c r="SBW26" s="262"/>
      <c r="SBX26" s="262"/>
      <c r="SBY26" s="262"/>
      <c r="SBZ26" s="262"/>
      <c r="SCA26" s="262"/>
      <c r="SCB26" s="262"/>
      <c r="SCC26" s="262"/>
      <c r="SCD26" s="262"/>
      <c r="SCE26" s="262"/>
      <c r="SCF26" s="262"/>
      <c r="SCG26" s="262"/>
      <c r="SCH26" s="262"/>
      <c r="SCI26" s="262"/>
      <c r="SCJ26" s="262"/>
      <c r="SCK26" s="262"/>
      <c r="SCL26" s="262"/>
      <c r="SCM26" s="262"/>
      <c r="SCN26" s="262"/>
      <c r="SCO26" s="262"/>
      <c r="SCP26" s="262"/>
      <c r="SCQ26" s="262"/>
      <c r="SCR26" s="262"/>
      <c r="SCS26" s="262"/>
      <c r="SCT26" s="262"/>
      <c r="SCU26" s="262"/>
      <c r="SCV26" s="262"/>
      <c r="SCW26" s="262"/>
      <c r="SCX26" s="262"/>
      <c r="SCY26" s="262"/>
      <c r="SCZ26" s="262"/>
      <c r="SDA26" s="262"/>
      <c r="SDB26" s="262"/>
      <c r="SDC26" s="262"/>
      <c r="SDD26" s="262"/>
      <c r="SDE26" s="262"/>
      <c r="SDF26" s="262"/>
      <c r="SDG26" s="262"/>
      <c r="SDH26" s="262"/>
      <c r="SDI26" s="262"/>
      <c r="SDJ26" s="262"/>
      <c r="SDK26" s="262"/>
      <c r="SDL26" s="262"/>
      <c r="SDM26" s="262"/>
      <c r="SDN26" s="262"/>
      <c r="SDO26" s="262"/>
      <c r="SDP26" s="262"/>
      <c r="SDQ26" s="262"/>
      <c r="SDR26" s="262"/>
      <c r="SDS26" s="262"/>
      <c r="SDT26" s="262"/>
      <c r="SDU26" s="262"/>
      <c r="SDV26" s="262"/>
      <c r="SDW26" s="262"/>
      <c r="SDX26" s="262"/>
      <c r="SDY26" s="262"/>
      <c r="SDZ26" s="262"/>
      <c r="SEA26" s="262"/>
      <c r="SEB26" s="262"/>
      <c r="SEC26" s="262"/>
      <c r="SED26" s="262"/>
      <c r="SEE26" s="262"/>
      <c r="SEF26" s="262"/>
      <c r="SEG26" s="262"/>
      <c r="SEH26" s="262"/>
      <c r="SEI26" s="262"/>
      <c r="SEJ26" s="262"/>
      <c r="SEK26" s="262"/>
      <c r="SEL26" s="262"/>
      <c r="SEM26" s="262"/>
      <c r="SEN26" s="262"/>
      <c r="SEO26" s="262"/>
      <c r="SEP26" s="262"/>
      <c r="SEQ26" s="262"/>
      <c r="SER26" s="262"/>
      <c r="SES26" s="262"/>
      <c r="SET26" s="262"/>
      <c r="SEU26" s="262"/>
      <c r="SEV26" s="262"/>
      <c r="SEW26" s="262"/>
      <c r="SEX26" s="262"/>
      <c r="SEY26" s="262"/>
      <c r="SEZ26" s="262"/>
      <c r="SFA26" s="262"/>
      <c r="SFB26" s="262"/>
      <c r="SFC26" s="262"/>
      <c r="SFD26" s="262"/>
      <c r="SFE26" s="262"/>
      <c r="SFF26" s="262"/>
      <c r="SFG26" s="262"/>
      <c r="SFH26" s="262"/>
      <c r="SFI26" s="262"/>
      <c r="SFJ26" s="262"/>
      <c r="SFK26" s="262"/>
      <c r="SFL26" s="262"/>
      <c r="SFM26" s="262"/>
      <c r="SFN26" s="262"/>
      <c r="SFO26" s="262"/>
      <c r="SFP26" s="262"/>
      <c r="SFQ26" s="262"/>
      <c r="SFR26" s="262"/>
      <c r="SFS26" s="262"/>
      <c r="SFT26" s="262"/>
      <c r="SFU26" s="262"/>
      <c r="SFV26" s="262"/>
      <c r="SFW26" s="262"/>
      <c r="SFX26" s="262"/>
      <c r="SFY26" s="262"/>
      <c r="SFZ26" s="262"/>
      <c r="SGA26" s="262"/>
      <c r="SGB26" s="262"/>
      <c r="SGC26" s="262"/>
      <c r="SGD26" s="262"/>
      <c r="SGE26" s="262"/>
      <c r="SGF26" s="262"/>
      <c r="SGG26" s="262"/>
      <c r="SGH26" s="262"/>
      <c r="SGI26" s="262"/>
      <c r="SGJ26" s="262"/>
      <c r="SGK26" s="262"/>
      <c r="SGL26" s="262"/>
      <c r="SGM26" s="262"/>
      <c r="SGN26" s="262"/>
      <c r="SGO26" s="262"/>
      <c r="SGP26" s="262"/>
      <c r="SGQ26" s="262"/>
      <c r="SGR26" s="262"/>
      <c r="SGS26" s="262"/>
      <c r="SGT26" s="262"/>
      <c r="SGU26" s="262"/>
      <c r="SGV26" s="262"/>
      <c r="SGW26" s="262"/>
      <c r="SGX26" s="262"/>
      <c r="SGY26" s="262"/>
      <c r="SGZ26" s="262"/>
      <c r="SHA26" s="262"/>
      <c r="SHB26" s="262"/>
      <c r="SHC26" s="262"/>
      <c r="SHD26" s="262"/>
      <c r="SHE26" s="262"/>
      <c r="SHF26" s="262"/>
      <c r="SHG26" s="262"/>
      <c r="SHH26" s="262"/>
      <c r="SHI26" s="262"/>
      <c r="SHJ26" s="262"/>
      <c r="SHK26" s="262"/>
      <c r="SHL26" s="262"/>
      <c r="SHM26" s="262"/>
      <c r="SHN26" s="262"/>
      <c r="SHO26" s="262"/>
      <c r="SHP26" s="262"/>
      <c r="SHQ26" s="262"/>
      <c r="SHR26" s="262"/>
      <c r="SHS26" s="262"/>
      <c r="SHT26" s="262"/>
      <c r="SHU26" s="262"/>
      <c r="SHV26" s="262"/>
      <c r="SHW26" s="262"/>
      <c r="SHX26" s="262"/>
      <c r="SHY26" s="262"/>
      <c r="SHZ26" s="262"/>
      <c r="SIA26" s="262"/>
      <c r="SIB26" s="262"/>
      <c r="SIC26" s="262"/>
      <c r="SID26" s="262"/>
      <c r="SIE26" s="262"/>
      <c r="SIF26" s="262"/>
      <c r="SIG26" s="262"/>
      <c r="SIH26" s="262"/>
      <c r="SII26" s="262"/>
      <c r="SIJ26" s="262"/>
      <c r="SIK26" s="262"/>
      <c r="SIL26" s="262"/>
      <c r="SIM26" s="262"/>
      <c r="SIN26" s="262"/>
      <c r="SIO26" s="262"/>
      <c r="SIP26" s="262"/>
      <c r="SIQ26" s="262"/>
      <c r="SIR26" s="262"/>
      <c r="SIS26" s="262"/>
      <c r="SIT26" s="262"/>
      <c r="SIU26" s="262"/>
      <c r="SIV26" s="262"/>
      <c r="SIW26" s="262"/>
      <c r="SIX26" s="262"/>
      <c r="SIY26" s="262"/>
      <c r="SIZ26" s="262"/>
      <c r="SJA26" s="262"/>
      <c r="SJB26" s="262"/>
      <c r="SJC26" s="262"/>
      <c r="SJD26" s="262"/>
      <c r="SJE26" s="262"/>
      <c r="SJF26" s="262"/>
      <c r="SJG26" s="262"/>
      <c r="SJH26" s="262"/>
      <c r="SJI26" s="262"/>
      <c r="SJJ26" s="262"/>
      <c r="SJK26" s="262"/>
      <c r="SJL26" s="262"/>
      <c r="SJM26" s="262"/>
      <c r="SJN26" s="262"/>
      <c r="SJO26" s="262"/>
      <c r="SJP26" s="262"/>
      <c r="SJQ26" s="262"/>
      <c r="SJR26" s="262"/>
      <c r="SJS26" s="262"/>
      <c r="SJT26" s="262"/>
      <c r="SJU26" s="262"/>
      <c r="SJV26" s="262"/>
      <c r="SJW26" s="262"/>
      <c r="SJX26" s="262"/>
      <c r="SJY26" s="262"/>
      <c r="SJZ26" s="262"/>
      <c r="SKA26" s="262"/>
      <c r="SKB26" s="262"/>
      <c r="SKC26" s="262"/>
      <c r="SKD26" s="262"/>
      <c r="SKE26" s="262"/>
      <c r="SKF26" s="262"/>
      <c r="SKG26" s="262"/>
      <c r="SKH26" s="262"/>
      <c r="SKI26" s="262"/>
      <c r="SKJ26" s="262"/>
      <c r="SKK26" s="262"/>
      <c r="SKL26" s="262"/>
      <c r="SKM26" s="262"/>
      <c r="SKN26" s="262"/>
      <c r="SKO26" s="262"/>
      <c r="SKP26" s="262"/>
      <c r="SKQ26" s="262"/>
      <c r="SKR26" s="262"/>
      <c r="SKS26" s="262"/>
      <c r="SKT26" s="262"/>
      <c r="SKU26" s="262"/>
      <c r="SKV26" s="262"/>
      <c r="SKW26" s="262"/>
      <c r="SKX26" s="262"/>
      <c r="SKY26" s="262"/>
      <c r="SKZ26" s="262"/>
      <c r="SLA26" s="262"/>
      <c r="SLB26" s="262"/>
      <c r="SLC26" s="262"/>
      <c r="SLD26" s="262"/>
      <c r="SLE26" s="262"/>
      <c r="SLF26" s="262"/>
      <c r="SLG26" s="262"/>
      <c r="SLH26" s="262"/>
      <c r="SLI26" s="262"/>
      <c r="SLJ26" s="262"/>
      <c r="SLK26" s="262"/>
      <c r="SLL26" s="262"/>
      <c r="SLM26" s="262"/>
      <c r="SLN26" s="262"/>
      <c r="SLO26" s="262"/>
      <c r="SLP26" s="262"/>
      <c r="SLQ26" s="262"/>
      <c r="SLR26" s="262"/>
      <c r="SLS26" s="262"/>
      <c r="SLT26" s="262"/>
      <c r="SLU26" s="262"/>
      <c r="SLV26" s="262"/>
      <c r="SLW26" s="262"/>
      <c r="SLX26" s="262"/>
      <c r="SLY26" s="262"/>
      <c r="SLZ26" s="262"/>
      <c r="SMA26" s="262"/>
      <c r="SMB26" s="262"/>
      <c r="SMC26" s="262"/>
      <c r="SMD26" s="262"/>
      <c r="SME26" s="262"/>
      <c r="SMF26" s="262"/>
      <c r="SMG26" s="262"/>
      <c r="SMH26" s="262"/>
      <c r="SMI26" s="262"/>
      <c r="SMJ26" s="262"/>
      <c r="SMK26" s="262"/>
      <c r="SML26" s="262"/>
      <c r="SMM26" s="262"/>
      <c r="SMN26" s="262"/>
      <c r="SMO26" s="262"/>
      <c r="SMP26" s="262"/>
      <c r="SMQ26" s="262"/>
      <c r="SMR26" s="262"/>
      <c r="SMS26" s="262"/>
      <c r="SMT26" s="262"/>
      <c r="SMU26" s="262"/>
      <c r="SMV26" s="262"/>
      <c r="SMW26" s="262"/>
      <c r="SMX26" s="262"/>
      <c r="SMY26" s="262"/>
      <c r="SMZ26" s="262"/>
      <c r="SNA26" s="262"/>
      <c r="SNB26" s="262"/>
      <c r="SNC26" s="262"/>
      <c r="SND26" s="262"/>
      <c r="SNE26" s="262"/>
      <c r="SNF26" s="262"/>
      <c r="SNG26" s="262"/>
      <c r="SNH26" s="262"/>
      <c r="SNI26" s="262"/>
      <c r="SNJ26" s="262"/>
      <c r="SNK26" s="262"/>
      <c r="SNL26" s="262"/>
      <c r="SNM26" s="262"/>
      <c r="SNN26" s="262"/>
      <c r="SNO26" s="262"/>
      <c r="SNP26" s="262"/>
      <c r="SNQ26" s="262"/>
      <c r="SNR26" s="262"/>
      <c r="SNS26" s="262"/>
      <c r="SNT26" s="262"/>
      <c r="SNU26" s="262"/>
      <c r="SNV26" s="262"/>
      <c r="SNW26" s="262"/>
      <c r="SNX26" s="262"/>
      <c r="SNY26" s="262"/>
      <c r="SNZ26" s="262"/>
      <c r="SOA26" s="262"/>
      <c r="SOB26" s="262"/>
      <c r="SOC26" s="262"/>
      <c r="SOD26" s="262"/>
      <c r="SOE26" s="262"/>
      <c r="SOF26" s="262"/>
      <c r="SOG26" s="262"/>
      <c r="SOH26" s="262"/>
      <c r="SOI26" s="262"/>
      <c r="SOJ26" s="262"/>
      <c r="SOK26" s="262"/>
      <c r="SOL26" s="262"/>
      <c r="SOM26" s="262"/>
      <c r="SON26" s="262"/>
      <c r="SOO26" s="262"/>
      <c r="SOP26" s="262"/>
      <c r="SOQ26" s="262"/>
      <c r="SOR26" s="262"/>
      <c r="SOS26" s="262"/>
      <c r="SOT26" s="262"/>
      <c r="SOU26" s="262"/>
      <c r="SOV26" s="262"/>
      <c r="SOW26" s="262"/>
      <c r="SOX26" s="262"/>
      <c r="SOY26" s="262"/>
      <c r="SOZ26" s="262"/>
      <c r="SPA26" s="262"/>
      <c r="SPB26" s="262"/>
      <c r="SPC26" s="262"/>
      <c r="SPD26" s="262"/>
      <c r="SPE26" s="262"/>
      <c r="SPF26" s="262"/>
      <c r="SPG26" s="262"/>
      <c r="SPH26" s="262"/>
      <c r="SPI26" s="262"/>
      <c r="SPJ26" s="262"/>
      <c r="SPK26" s="262"/>
      <c r="SPL26" s="262"/>
      <c r="SPM26" s="262"/>
      <c r="SPN26" s="262"/>
      <c r="SPO26" s="262"/>
      <c r="SPP26" s="262"/>
      <c r="SPQ26" s="262"/>
      <c r="SPR26" s="262"/>
      <c r="SPS26" s="262"/>
      <c r="SPT26" s="262"/>
      <c r="SPU26" s="262"/>
      <c r="SPV26" s="262"/>
      <c r="SPW26" s="262"/>
      <c r="SPX26" s="262"/>
      <c r="SPY26" s="262"/>
      <c r="SPZ26" s="262"/>
      <c r="SQA26" s="262"/>
      <c r="SQB26" s="262"/>
      <c r="SQC26" s="262"/>
      <c r="SQD26" s="262"/>
      <c r="SQE26" s="262"/>
      <c r="SQF26" s="262"/>
      <c r="SQG26" s="262"/>
      <c r="SQH26" s="262"/>
      <c r="SQI26" s="262"/>
      <c r="SQJ26" s="262"/>
      <c r="SQK26" s="262"/>
      <c r="SQL26" s="262"/>
      <c r="SQM26" s="262"/>
      <c r="SQN26" s="262"/>
      <c r="SQO26" s="262"/>
      <c r="SQP26" s="262"/>
      <c r="SQQ26" s="262"/>
      <c r="SQR26" s="262"/>
      <c r="SQS26" s="262"/>
      <c r="SQT26" s="262"/>
      <c r="SQU26" s="262"/>
      <c r="SQV26" s="262"/>
      <c r="SQW26" s="262"/>
      <c r="SQX26" s="262"/>
      <c r="SQY26" s="262"/>
      <c r="SQZ26" s="262"/>
      <c r="SRA26" s="262"/>
      <c r="SRB26" s="262"/>
      <c r="SRC26" s="262"/>
      <c r="SRD26" s="262"/>
      <c r="SRE26" s="262"/>
      <c r="SRF26" s="262"/>
      <c r="SRG26" s="262"/>
      <c r="SRH26" s="262"/>
      <c r="SRI26" s="262"/>
      <c r="SRJ26" s="262"/>
      <c r="SRK26" s="262"/>
      <c r="SRL26" s="262"/>
      <c r="SRM26" s="262"/>
      <c r="SRN26" s="262"/>
      <c r="SRO26" s="262"/>
      <c r="SRP26" s="262"/>
      <c r="SRQ26" s="262"/>
      <c r="SRR26" s="262"/>
      <c r="SRS26" s="262"/>
      <c r="SRT26" s="262"/>
      <c r="SRU26" s="262"/>
      <c r="SRV26" s="262"/>
      <c r="SRW26" s="262"/>
      <c r="SRX26" s="262"/>
      <c r="SRY26" s="262"/>
      <c r="SRZ26" s="262"/>
      <c r="SSA26" s="262"/>
      <c r="SSB26" s="262"/>
      <c r="SSC26" s="262"/>
      <c r="SSD26" s="262"/>
      <c r="SSE26" s="262"/>
      <c r="SSF26" s="262"/>
      <c r="SSG26" s="262"/>
      <c r="SSH26" s="262"/>
      <c r="SSI26" s="262"/>
      <c r="SSJ26" s="262"/>
      <c r="SSK26" s="262"/>
      <c r="SSL26" s="262"/>
      <c r="SSM26" s="262"/>
      <c r="SSN26" s="262"/>
      <c r="SSO26" s="262"/>
      <c r="SSP26" s="262"/>
      <c r="SSQ26" s="262"/>
      <c r="SSR26" s="262"/>
      <c r="SSS26" s="262"/>
      <c r="SST26" s="262"/>
      <c r="SSU26" s="262"/>
      <c r="SSV26" s="262"/>
      <c r="SSW26" s="262"/>
      <c r="SSX26" s="262"/>
      <c r="SSY26" s="262"/>
      <c r="SSZ26" s="262"/>
      <c r="STA26" s="262"/>
      <c r="STB26" s="262"/>
      <c r="STC26" s="262"/>
      <c r="STD26" s="262"/>
      <c r="STE26" s="262"/>
      <c r="STF26" s="262"/>
      <c r="STG26" s="262"/>
      <c r="STH26" s="262"/>
      <c r="STI26" s="262"/>
      <c r="STJ26" s="262"/>
      <c r="STK26" s="262"/>
      <c r="STL26" s="262"/>
      <c r="STM26" s="262"/>
      <c r="STN26" s="262"/>
      <c r="STO26" s="262"/>
      <c r="STP26" s="262"/>
      <c r="STQ26" s="262"/>
      <c r="STR26" s="262"/>
      <c r="STS26" s="262"/>
      <c r="STT26" s="262"/>
      <c r="STU26" s="262"/>
      <c r="STV26" s="262"/>
      <c r="STW26" s="262"/>
      <c r="STX26" s="262"/>
      <c r="STY26" s="262"/>
      <c r="STZ26" s="262"/>
      <c r="SUA26" s="262"/>
      <c r="SUB26" s="262"/>
      <c r="SUC26" s="262"/>
      <c r="SUD26" s="262"/>
      <c r="SUE26" s="262"/>
      <c r="SUF26" s="262"/>
      <c r="SUG26" s="262"/>
      <c r="SUH26" s="262"/>
      <c r="SUI26" s="262"/>
      <c r="SUJ26" s="262"/>
      <c r="SUK26" s="262"/>
      <c r="SUL26" s="262"/>
      <c r="SUM26" s="262"/>
      <c r="SUN26" s="262"/>
      <c r="SUO26" s="262"/>
      <c r="SUP26" s="262"/>
      <c r="SUQ26" s="262"/>
      <c r="SUR26" s="262"/>
      <c r="SUS26" s="262"/>
      <c r="SUT26" s="262"/>
      <c r="SUU26" s="262"/>
      <c r="SUV26" s="262"/>
      <c r="SUW26" s="262"/>
      <c r="SUX26" s="262"/>
      <c r="SUY26" s="262"/>
      <c r="SUZ26" s="262"/>
      <c r="SVA26" s="262"/>
      <c r="SVB26" s="262"/>
      <c r="SVC26" s="262"/>
      <c r="SVD26" s="262"/>
      <c r="SVE26" s="262"/>
      <c r="SVF26" s="262"/>
      <c r="SVG26" s="262"/>
      <c r="SVH26" s="262"/>
      <c r="SVI26" s="262"/>
      <c r="SVJ26" s="262"/>
      <c r="SVK26" s="262"/>
      <c r="SVL26" s="262"/>
      <c r="SVM26" s="262"/>
      <c r="SVN26" s="262"/>
      <c r="SVO26" s="262"/>
      <c r="SVP26" s="262"/>
      <c r="SVQ26" s="262"/>
      <c r="SVR26" s="262"/>
      <c r="SVS26" s="262"/>
      <c r="SVT26" s="262"/>
      <c r="SVU26" s="262"/>
      <c r="SVV26" s="262"/>
      <c r="SVW26" s="262"/>
      <c r="SVX26" s="262"/>
      <c r="SVY26" s="262"/>
      <c r="SVZ26" s="262"/>
      <c r="SWA26" s="262"/>
      <c r="SWB26" s="262"/>
      <c r="SWC26" s="262"/>
      <c r="SWD26" s="262"/>
      <c r="SWE26" s="262"/>
      <c r="SWF26" s="262"/>
      <c r="SWG26" s="262"/>
      <c r="SWH26" s="262"/>
      <c r="SWI26" s="262"/>
      <c r="SWJ26" s="262"/>
      <c r="SWK26" s="262"/>
      <c r="SWL26" s="262"/>
      <c r="SWM26" s="262"/>
      <c r="SWN26" s="262"/>
      <c r="SWO26" s="262"/>
      <c r="SWP26" s="262"/>
      <c r="SWQ26" s="262"/>
      <c r="SWR26" s="262"/>
      <c r="SWS26" s="262"/>
      <c r="SWT26" s="262"/>
      <c r="SWU26" s="262"/>
      <c r="SWV26" s="262"/>
      <c r="SWW26" s="262"/>
      <c r="SWX26" s="262"/>
      <c r="SWY26" s="262"/>
      <c r="SWZ26" s="262"/>
      <c r="SXA26" s="262"/>
      <c r="SXB26" s="262"/>
      <c r="SXC26" s="262"/>
      <c r="SXD26" s="262"/>
      <c r="SXE26" s="262"/>
      <c r="SXF26" s="262"/>
      <c r="SXG26" s="262"/>
      <c r="SXH26" s="262"/>
      <c r="SXI26" s="262"/>
      <c r="SXJ26" s="262"/>
      <c r="SXK26" s="262"/>
      <c r="SXL26" s="262"/>
      <c r="SXM26" s="262"/>
      <c r="SXN26" s="262"/>
      <c r="SXO26" s="262"/>
      <c r="SXP26" s="262"/>
      <c r="SXQ26" s="262"/>
      <c r="SXR26" s="262"/>
      <c r="SXS26" s="262"/>
      <c r="SXT26" s="262"/>
      <c r="SXU26" s="262"/>
      <c r="SXV26" s="262"/>
      <c r="SXW26" s="262"/>
      <c r="SXX26" s="262"/>
      <c r="SXY26" s="262"/>
      <c r="SXZ26" s="262"/>
      <c r="SYA26" s="262"/>
      <c r="SYB26" s="262"/>
      <c r="SYC26" s="262"/>
      <c r="SYD26" s="262"/>
      <c r="SYE26" s="262"/>
      <c r="SYF26" s="262"/>
      <c r="SYG26" s="262"/>
      <c r="SYH26" s="262"/>
      <c r="SYI26" s="262"/>
      <c r="SYJ26" s="262"/>
      <c r="SYK26" s="262"/>
      <c r="SYL26" s="262"/>
      <c r="SYM26" s="262"/>
      <c r="SYN26" s="262"/>
      <c r="SYO26" s="262"/>
      <c r="SYP26" s="262"/>
      <c r="SYQ26" s="262"/>
      <c r="SYR26" s="262"/>
      <c r="SYS26" s="262"/>
      <c r="SYT26" s="262"/>
      <c r="SYU26" s="262"/>
      <c r="SYV26" s="262"/>
      <c r="SYW26" s="262"/>
      <c r="SYX26" s="262"/>
      <c r="SYY26" s="262"/>
      <c r="SYZ26" s="262"/>
      <c r="SZA26" s="262"/>
      <c r="SZB26" s="262"/>
      <c r="SZC26" s="262"/>
      <c r="SZD26" s="262"/>
      <c r="SZE26" s="262"/>
      <c r="SZF26" s="262"/>
      <c r="SZG26" s="262"/>
      <c r="SZH26" s="262"/>
      <c r="SZI26" s="262"/>
      <c r="SZJ26" s="262"/>
      <c r="SZK26" s="262"/>
      <c r="SZL26" s="262"/>
      <c r="SZM26" s="262"/>
      <c r="SZN26" s="262"/>
      <c r="SZO26" s="262"/>
      <c r="SZP26" s="262"/>
      <c r="SZQ26" s="262"/>
      <c r="SZR26" s="262"/>
      <c r="SZS26" s="262"/>
      <c r="SZT26" s="262"/>
      <c r="SZU26" s="262"/>
      <c r="SZV26" s="262"/>
      <c r="SZW26" s="262"/>
      <c r="SZX26" s="262"/>
      <c r="SZY26" s="262"/>
      <c r="SZZ26" s="262"/>
      <c r="TAA26" s="262"/>
      <c r="TAB26" s="262"/>
      <c r="TAC26" s="262"/>
      <c r="TAD26" s="262"/>
      <c r="TAE26" s="262"/>
      <c r="TAF26" s="262"/>
      <c r="TAG26" s="262"/>
      <c r="TAH26" s="262"/>
      <c r="TAI26" s="262"/>
      <c r="TAJ26" s="262"/>
      <c r="TAK26" s="262"/>
      <c r="TAL26" s="262"/>
      <c r="TAM26" s="262"/>
      <c r="TAN26" s="262"/>
      <c r="TAO26" s="262"/>
      <c r="TAP26" s="262"/>
      <c r="TAQ26" s="262"/>
      <c r="TAR26" s="262"/>
      <c r="TAS26" s="262"/>
      <c r="TAT26" s="262"/>
      <c r="TAU26" s="262"/>
      <c r="TAV26" s="262"/>
      <c r="TAW26" s="262"/>
      <c r="TAX26" s="262"/>
      <c r="TAY26" s="262"/>
      <c r="TAZ26" s="262"/>
      <c r="TBA26" s="262"/>
      <c r="TBB26" s="262"/>
      <c r="TBC26" s="262"/>
      <c r="TBD26" s="262"/>
      <c r="TBE26" s="262"/>
      <c r="TBF26" s="262"/>
      <c r="TBG26" s="262"/>
      <c r="TBH26" s="262"/>
      <c r="TBI26" s="262"/>
      <c r="TBJ26" s="262"/>
      <c r="TBK26" s="262"/>
      <c r="TBL26" s="262"/>
      <c r="TBM26" s="262"/>
      <c r="TBN26" s="262"/>
      <c r="TBO26" s="262"/>
      <c r="TBP26" s="262"/>
      <c r="TBQ26" s="262"/>
      <c r="TBR26" s="262"/>
      <c r="TBS26" s="262"/>
      <c r="TBT26" s="262"/>
      <c r="TBU26" s="262"/>
      <c r="TBV26" s="262"/>
      <c r="TBW26" s="262"/>
      <c r="TBX26" s="262"/>
      <c r="TBY26" s="262"/>
      <c r="TBZ26" s="262"/>
      <c r="TCA26" s="262"/>
      <c r="TCB26" s="262"/>
      <c r="TCC26" s="262"/>
      <c r="TCD26" s="262"/>
      <c r="TCE26" s="262"/>
      <c r="TCF26" s="262"/>
      <c r="TCG26" s="262"/>
      <c r="TCH26" s="262"/>
      <c r="TCI26" s="262"/>
      <c r="TCJ26" s="262"/>
      <c r="TCK26" s="262"/>
      <c r="TCL26" s="262"/>
      <c r="TCM26" s="262"/>
      <c r="TCN26" s="262"/>
      <c r="TCO26" s="262"/>
      <c r="TCP26" s="262"/>
      <c r="TCQ26" s="262"/>
      <c r="TCR26" s="262"/>
      <c r="TCS26" s="262"/>
      <c r="TCT26" s="262"/>
      <c r="TCU26" s="262"/>
      <c r="TCV26" s="262"/>
      <c r="TCW26" s="262"/>
      <c r="TCX26" s="262"/>
      <c r="TCY26" s="262"/>
      <c r="TCZ26" s="262"/>
      <c r="TDA26" s="262"/>
      <c r="TDB26" s="262"/>
      <c r="TDC26" s="262"/>
      <c r="TDD26" s="262"/>
      <c r="TDE26" s="262"/>
      <c r="TDF26" s="262"/>
      <c r="TDG26" s="262"/>
      <c r="TDH26" s="262"/>
      <c r="TDI26" s="262"/>
      <c r="TDJ26" s="262"/>
      <c r="TDK26" s="262"/>
      <c r="TDL26" s="262"/>
      <c r="TDM26" s="262"/>
      <c r="TDN26" s="262"/>
      <c r="TDO26" s="262"/>
      <c r="TDP26" s="262"/>
      <c r="TDQ26" s="262"/>
      <c r="TDR26" s="262"/>
      <c r="TDS26" s="262"/>
      <c r="TDT26" s="262"/>
      <c r="TDU26" s="262"/>
      <c r="TDV26" s="262"/>
      <c r="TDW26" s="262"/>
      <c r="TDX26" s="262"/>
      <c r="TDY26" s="262"/>
      <c r="TDZ26" s="262"/>
      <c r="TEA26" s="262"/>
      <c r="TEB26" s="262"/>
      <c r="TEC26" s="262"/>
      <c r="TED26" s="262"/>
      <c r="TEE26" s="262"/>
      <c r="TEF26" s="262"/>
      <c r="TEG26" s="262"/>
      <c r="TEH26" s="262"/>
      <c r="TEI26" s="262"/>
      <c r="TEJ26" s="262"/>
      <c r="TEK26" s="262"/>
      <c r="TEL26" s="262"/>
      <c r="TEM26" s="262"/>
      <c r="TEN26" s="262"/>
      <c r="TEO26" s="262"/>
      <c r="TEP26" s="262"/>
      <c r="TEQ26" s="262"/>
      <c r="TER26" s="262"/>
      <c r="TES26" s="262"/>
      <c r="TET26" s="262"/>
      <c r="TEU26" s="262"/>
      <c r="TEV26" s="262"/>
      <c r="TEW26" s="262"/>
      <c r="TEX26" s="262"/>
      <c r="TEY26" s="262"/>
      <c r="TEZ26" s="262"/>
      <c r="TFA26" s="262"/>
      <c r="TFB26" s="262"/>
      <c r="TFC26" s="262"/>
      <c r="TFD26" s="262"/>
      <c r="TFE26" s="262"/>
      <c r="TFF26" s="262"/>
      <c r="TFG26" s="262"/>
      <c r="TFH26" s="262"/>
      <c r="TFI26" s="262"/>
      <c r="TFJ26" s="262"/>
      <c r="TFK26" s="262"/>
      <c r="TFL26" s="262"/>
      <c r="TFM26" s="262"/>
      <c r="TFN26" s="262"/>
      <c r="TFO26" s="262"/>
      <c r="TFP26" s="262"/>
      <c r="TFQ26" s="262"/>
      <c r="TFR26" s="262"/>
      <c r="TFS26" s="262"/>
      <c r="TFT26" s="262"/>
      <c r="TFU26" s="262"/>
      <c r="TFV26" s="262"/>
      <c r="TFW26" s="262"/>
      <c r="TFX26" s="262"/>
      <c r="TFY26" s="262"/>
      <c r="TFZ26" s="262"/>
      <c r="TGA26" s="262"/>
      <c r="TGB26" s="262"/>
      <c r="TGC26" s="262"/>
      <c r="TGD26" s="262"/>
      <c r="TGE26" s="262"/>
      <c r="TGF26" s="262"/>
      <c r="TGG26" s="262"/>
      <c r="TGH26" s="262"/>
      <c r="TGI26" s="262"/>
      <c r="TGJ26" s="262"/>
      <c r="TGK26" s="262"/>
      <c r="TGL26" s="262"/>
      <c r="TGM26" s="262"/>
      <c r="TGN26" s="262"/>
      <c r="TGO26" s="262"/>
      <c r="TGP26" s="262"/>
      <c r="TGQ26" s="262"/>
      <c r="TGR26" s="262"/>
      <c r="TGS26" s="262"/>
      <c r="TGT26" s="262"/>
      <c r="TGU26" s="262"/>
      <c r="TGV26" s="262"/>
      <c r="TGW26" s="262"/>
      <c r="TGX26" s="262"/>
      <c r="TGY26" s="262"/>
      <c r="TGZ26" s="262"/>
      <c r="THA26" s="262"/>
      <c r="THB26" s="262"/>
      <c r="THC26" s="262"/>
      <c r="THD26" s="262"/>
      <c r="THE26" s="262"/>
      <c r="THF26" s="262"/>
      <c r="THG26" s="262"/>
      <c r="THH26" s="262"/>
      <c r="THI26" s="262"/>
      <c r="THJ26" s="262"/>
      <c r="THK26" s="262"/>
      <c r="THL26" s="262"/>
      <c r="THM26" s="262"/>
      <c r="THN26" s="262"/>
      <c r="THO26" s="262"/>
      <c r="THP26" s="262"/>
      <c r="THQ26" s="262"/>
      <c r="THR26" s="262"/>
      <c r="THS26" s="262"/>
      <c r="THT26" s="262"/>
      <c r="THU26" s="262"/>
      <c r="THV26" s="262"/>
      <c r="THW26" s="262"/>
      <c r="THX26" s="262"/>
      <c r="THY26" s="262"/>
      <c r="THZ26" s="262"/>
      <c r="TIA26" s="262"/>
      <c r="TIB26" s="262"/>
      <c r="TIC26" s="262"/>
      <c r="TID26" s="262"/>
      <c r="TIE26" s="262"/>
      <c r="TIF26" s="262"/>
      <c r="TIG26" s="262"/>
      <c r="TIH26" s="262"/>
      <c r="TII26" s="262"/>
      <c r="TIJ26" s="262"/>
      <c r="TIK26" s="262"/>
      <c r="TIL26" s="262"/>
      <c r="TIM26" s="262"/>
      <c r="TIN26" s="262"/>
      <c r="TIO26" s="262"/>
      <c r="TIP26" s="262"/>
      <c r="TIQ26" s="262"/>
      <c r="TIR26" s="262"/>
      <c r="TIS26" s="262"/>
      <c r="TIT26" s="262"/>
      <c r="TIU26" s="262"/>
      <c r="TIV26" s="262"/>
      <c r="TIW26" s="262"/>
      <c r="TIX26" s="262"/>
      <c r="TIY26" s="262"/>
      <c r="TIZ26" s="262"/>
      <c r="TJA26" s="262"/>
      <c r="TJB26" s="262"/>
      <c r="TJC26" s="262"/>
      <c r="TJD26" s="262"/>
      <c r="TJE26" s="262"/>
      <c r="TJF26" s="262"/>
      <c r="TJG26" s="262"/>
      <c r="TJH26" s="262"/>
      <c r="TJI26" s="262"/>
      <c r="TJJ26" s="262"/>
      <c r="TJK26" s="262"/>
      <c r="TJL26" s="262"/>
      <c r="TJM26" s="262"/>
      <c r="TJN26" s="262"/>
      <c r="TJO26" s="262"/>
      <c r="TJP26" s="262"/>
      <c r="TJQ26" s="262"/>
      <c r="TJR26" s="262"/>
      <c r="TJS26" s="262"/>
      <c r="TJT26" s="262"/>
      <c r="TJU26" s="262"/>
      <c r="TJV26" s="262"/>
      <c r="TJW26" s="262"/>
      <c r="TJX26" s="262"/>
      <c r="TJY26" s="262"/>
      <c r="TJZ26" s="262"/>
      <c r="TKA26" s="262"/>
      <c r="TKB26" s="262"/>
      <c r="TKC26" s="262"/>
      <c r="TKD26" s="262"/>
      <c r="TKE26" s="262"/>
      <c r="TKF26" s="262"/>
      <c r="TKG26" s="262"/>
      <c r="TKH26" s="262"/>
      <c r="TKI26" s="262"/>
      <c r="TKJ26" s="262"/>
      <c r="TKK26" s="262"/>
      <c r="TKL26" s="262"/>
      <c r="TKM26" s="262"/>
      <c r="TKN26" s="262"/>
      <c r="TKO26" s="262"/>
      <c r="TKP26" s="262"/>
      <c r="TKQ26" s="262"/>
      <c r="TKR26" s="262"/>
      <c r="TKS26" s="262"/>
      <c r="TKT26" s="262"/>
      <c r="TKU26" s="262"/>
      <c r="TKV26" s="262"/>
      <c r="TKW26" s="262"/>
      <c r="TKX26" s="262"/>
      <c r="TKY26" s="262"/>
      <c r="TKZ26" s="262"/>
      <c r="TLA26" s="262"/>
      <c r="TLB26" s="262"/>
      <c r="TLC26" s="262"/>
      <c r="TLD26" s="262"/>
      <c r="TLE26" s="262"/>
      <c r="TLF26" s="262"/>
      <c r="TLG26" s="262"/>
      <c r="TLH26" s="262"/>
      <c r="TLI26" s="262"/>
      <c r="TLJ26" s="262"/>
      <c r="TLK26" s="262"/>
      <c r="TLL26" s="262"/>
      <c r="TLM26" s="262"/>
      <c r="TLN26" s="262"/>
      <c r="TLO26" s="262"/>
      <c r="TLP26" s="262"/>
      <c r="TLQ26" s="262"/>
      <c r="TLR26" s="262"/>
      <c r="TLS26" s="262"/>
      <c r="TLT26" s="262"/>
      <c r="TLU26" s="262"/>
      <c r="TLV26" s="262"/>
      <c r="TLW26" s="262"/>
      <c r="TLX26" s="262"/>
      <c r="TLY26" s="262"/>
      <c r="TLZ26" s="262"/>
      <c r="TMA26" s="262"/>
      <c r="TMB26" s="262"/>
      <c r="TMC26" s="262"/>
      <c r="TMD26" s="262"/>
      <c r="TME26" s="262"/>
      <c r="TMF26" s="262"/>
      <c r="TMG26" s="262"/>
      <c r="TMH26" s="262"/>
      <c r="TMI26" s="262"/>
      <c r="TMJ26" s="262"/>
      <c r="TMK26" s="262"/>
      <c r="TML26" s="262"/>
      <c r="TMM26" s="262"/>
      <c r="TMN26" s="262"/>
      <c r="TMO26" s="262"/>
      <c r="TMP26" s="262"/>
      <c r="TMQ26" s="262"/>
      <c r="TMR26" s="262"/>
      <c r="TMS26" s="262"/>
      <c r="TMT26" s="262"/>
      <c r="TMU26" s="262"/>
      <c r="TMV26" s="262"/>
      <c r="TMW26" s="262"/>
      <c r="TMX26" s="262"/>
      <c r="TMY26" s="262"/>
      <c r="TMZ26" s="262"/>
      <c r="TNA26" s="262"/>
      <c r="TNB26" s="262"/>
      <c r="TNC26" s="262"/>
      <c r="TND26" s="262"/>
      <c r="TNE26" s="262"/>
      <c r="TNF26" s="262"/>
      <c r="TNG26" s="262"/>
      <c r="TNH26" s="262"/>
      <c r="TNI26" s="262"/>
      <c r="TNJ26" s="262"/>
      <c r="TNK26" s="262"/>
      <c r="TNL26" s="262"/>
      <c r="TNM26" s="262"/>
      <c r="TNN26" s="262"/>
      <c r="TNO26" s="262"/>
      <c r="TNP26" s="262"/>
      <c r="TNQ26" s="262"/>
      <c r="TNR26" s="262"/>
      <c r="TNS26" s="262"/>
      <c r="TNT26" s="262"/>
      <c r="TNU26" s="262"/>
      <c r="TNV26" s="262"/>
      <c r="TNW26" s="262"/>
      <c r="TNX26" s="262"/>
      <c r="TNY26" s="262"/>
      <c r="TNZ26" s="262"/>
      <c r="TOA26" s="262"/>
      <c r="TOB26" s="262"/>
      <c r="TOC26" s="262"/>
      <c r="TOD26" s="262"/>
      <c r="TOE26" s="262"/>
      <c r="TOF26" s="262"/>
      <c r="TOG26" s="262"/>
      <c r="TOH26" s="262"/>
      <c r="TOI26" s="262"/>
      <c r="TOJ26" s="262"/>
      <c r="TOK26" s="262"/>
      <c r="TOL26" s="262"/>
      <c r="TOM26" s="262"/>
      <c r="TON26" s="262"/>
      <c r="TOO26" s="262"/>
      <c r="TOP26" s="262"/>
      <c r="TOQ26" s="262"/>
      <c r="TOR26" s="262"/>
      <c r="TOS26" s="262"/>
      <c r="TOT26" s="262"/>
      <c r="TOU26" s="262"/>
      <c r="TOV26" s="262"/>
      <c r="TOW26" s="262"/>
      <c r="TOX26" s="262"/>
      <c r="TOY26" s="262"/>
      <c r="TOZ26" s="262"/>
      <c r="TPA26" s="262"/>
      <c r="TPB26" s="262"/>
      <c r="TPC26" s="262"/>
      <c r="TPD26" s="262"/>
      <c r="TPE26" s="262"/>
      <c r="TPF26" s="262"/>
      <c r="TPG26" s="262"/>
      <c r="TPH26" s="262"/>
      <c r="TPI26" s="262"/>
      <c r="TPJ26" s="262"/>
      <c r="TPK26" s="262"/>
      <c r="TPL26" s="262"/>
      <c r="TPM26" s="262"/>
      <c r="TPN26" s="262"/>
      <c r="TPO26" s="262"/>
      <c r="TPP26" s="262"/>
      <c r="TPQ26" s="262"/>
      <c r="TPR26" s="262"/>
      <c r="TPS26" s="262"/>
      <c r="TPT26" s="262"/>
      <c r="TPU26" s="262"/>
      <c r="TPV26" s="262"/>
      <c r="TPW26" s="262"/>
      <c r="TPX26" s="262"/>
      <c r="TPY26" s="262"/>
      <c r="TPZ26" s="262"/>
      <c r="TQA26" s="262"/>
      <c r="TQB26" s="262"/>
      <c r="TQC26" s="262"/>
      <c r="TQD26" s="262"/>
      <c r="TQE26" s="262"/>
      <c r="TQF26" s="262"/>
      <c r="TQG26" s="262"/>
      <c r="TQH26" s="262"/>
      <c r="TQI26" s="262"/>
      <c r="TQJ26" s="262"/>
      <c r="TQK26" s="262"/>
      <c r="TQL26" s="262"/>
      <c r="TQM26" s="262"/>
      <c r="TQN26" s="262"/>
      <c r="TQO26" s="262"/>
      <c r="TQP26" s="262"/>
      <c r="TQQ26" s="262"/>
      <c r="TQR26" s="262"/>
      <c r="TQS26" s="262"/>
      <c r="TQT26" s="262"/>
      <c r="TQU26" s="262"/>
      <c r="TQV26" s="262"/>
      <c r="TQW26" s="262"/>
      <c r="TQX26" s="262"/>
      <c r="TQY26" s="262"/>
      <c r="TQZ26" s="262"/>
      <c r="TRA26" s="262"/>
      <c r="TRB26" s="262"/>
      <c r="TRC26" s="262"/>
      <c r="TRD26" s="262"/>
      <c r="TRE26" s="262"/>
      <c r="TRF26" s="262"/>
      <c r="TRG26" s="262"/>
      <c r="TRH26" s="262"/>
      <c r="TRI26" s="262"/>
      <c r="TRJ26" s="262"/>
      <c r="TRK26" s="262"/>
      <c r="TRL26" s="262"/>
      <c r="TRM26" s="262"/>
      <c r="TRN26" s="262"/>
      <c r="TRO26" s="262"/>
      <c r="TRP26" s="262"/>
      <c r="TRQ26" s="262"/>
      <c r="TRR26" s="262"/>
      <c r="TRS26" s="262"/>
      <c r="TRT26" s="262"/>
      <c r="TRU26" s="262"/>
      <c r="TRV26" s="262"/>
      <c r="TRW26" s="262"/>
      <c r="TRX26" s="262"/>
      <c r="TRY26" s="262"/>
      <c r="TRZ26" s="262"/>
      <c r="TSA26" s="262"/>
      <c r="TSB26" s="262"/>
      <c r="TSC26" s="262"/>
      <c r="TSD26" s="262"/>
      <c r="TSE26" s="262"/>
      <c r="TSF26" s="262"/>
      <c r="TSG26" s="262"/>
      <c r="TSH26" s="262"/>
      <c r="TSI26" s="262"/>
      <c r="TSJ26" s="262"/>
      <c r="TSK26" s="262"/>
      <c r="TSL26" s="262"/>
      <c r="TSM26" s="262"/>
      <c r="TSN26" s="262"/>
      <c r="TSO26" s="262"/>
      <c r="TSP26" s="262"/>
      <c r="TSQ26" s="262"/>
      <c r="TSR26" s="262"/>
      <c r="TSS26" s="262"/>
      <c r="TST26" s="262"/>
      <c r="TSU26" s="262"/>
      <c r="TSV26" s="262"/>
      <c r="TSW26" s="262"/>
      <c r="TSX26" s="262"/>
      <c r="TSY26" s="262"/>
      <c r="TSZ26" s="262"/>
      <c r="TTA26" s="262"/>
      <c r="TTB26" s="262"/>
      <c r="TTC26" s="262"/>
      <c r="TTD26" s="262"/>
      <c r="TTE26" s="262"/>
      <c r="TTF26" s="262"/>
      <c r="TTG26" s="262"/>
      <c r="TTH26" s="262"/>
      <c r="TTI26" s="262"/>
      <c r="TTJ26" s="262"/>
      <c r="TTK26" s="262"/>
      <c r="TTL26" s="262"/>
      <c r="TTM26" s="262"/>
      <c r="TTN26" s="262"/>
      <c r="TTO26" s="262"/>
      <c r="TTP26" s="262"/>
      <c r="TTQ26" s="262"/>
      <c r="TTR26" s="262"/>
      <c r="TTS26" s="262"/>
      <c r="TTT26" s="262"/>
      <c r="TTU26" s="262"/>
      <c r="TTV26" s="262"/>
      <c r="TTW26" s="262"/>
      <c r="TTX26" s="262"/>
      <c r="TTY26" s="262"/>
      <c r="TTZ26" s="262"/>
      <c r="TUA26" s="262"/>
      <c r="TUB26" s="262"/>
      <c r="TUC26" s="262"/>
      <c r="TUD26" s="262"/>
      <c r="TUE26" s="262"/>
      <c r="TUF26" s="262"/>
      <c r="TUG26" s="262"/>
      <c r="TUH26" s="262"/>
      <c r="TUI26" s="262"/>
      <c r="TUJ26" s="262"/>
      <c r="TUK26" s="262"/>
      <c r="TUL26" s="262"/>
      <c r="TUM26" s="262"/>
      <c r="TUN26" s="262"/>
      <c r="TUO26" s="262"/>
      <c r="TUP26" s="262"/>
      <c r="TUQ26" s="262"/>
      <c r="TUR26" s="262"/>
      <c r="TUS26" s="262"/>
      <c r="TUT26" s="262"/>
      <c r="TUU26" s="262"/>
      <c r="TUV26" s="262"/>
      <c r="TUW26" s="262"/>
      <c r="TUX26" s="262"/>
      <c r="TUY26" s="262"/>
      <c r="TUZ26" s="262"/>
      <c r="TVA26" s="262"/>
      <c r="TVB26" s="262"/>
      <c r="TVC26" s="262"/>
      <c r="TVD26" s="262"/>
      <c r="TVE26" s="262"/>
      <c r="TVF26" s="262"/>
      <c r="TVG26" s="262"/>
      <c r="TVH26" s="262"/>
      <c r="TVI26" s="262"/>
      <c r="TVJ26" s="262"/>
      <c r="TVK26" s="262"/>
      <c r="TVL26" s="262"/>
      <c r="TVM26" s="262"/>
      <c r="TVN26" s="262"/>
      <c r="TVO26" s="262"/>
      <c r="TVP26" s="262"/>
      <c r="TVQ26" s="262"/>
      <c r="TVR26" s="262"/>
      <c r="TVS26" s="262"/>
      <c r="TVT26" s="262"/>
      <c r="TVU26" s="262"/>
      <c r="TVV26" s="262"/>
      <c r="TVW26" s="262"/>
      <c r="TVX26" s="262"/>
      <c r="TVY26" s="262"/>
      <c r="TVZ26" s="262"/>
      <c r="TWA26" s="262"/>
      <c r="TWB26" s="262"/>
      <c r="TWC26" s="262"/>
      <c r="TWD26" s="262"/>
      <c r="TWE26" s="262"/>
      <c r="TWF26" s="262"/>
      <c r="TWG26" s="262"/>
      <c r="TWH26" s="262"/>
      <c r="TWI26" s="262"/>
      <c r="TWJ26" s="262"/>
      <c r="TWK26" s="262"/>
      <c r="TWL26" s="262"/>
      <c r="TWM26" s="262"/>
      <c r="TWN26" s="262"/>
      <c r="TWO26" s="262"/>
      <c r="TWP26" s="262"/>
      <c r="TWQ26" s="262"/>
      <c r="TWR26" s="262"/>
      <c r="TWS26" s="262"/>
      <c r="TWT26" s="262"/>
      <c r="TWU26" s="262"/>
      <c r="TWV26" s="262"/>
      <c r="TWW26" s="262"/>
      <c r="TWX26" s="262"/>
      <c r="TWY26" s="262"/>
      <c r="TWZ26" s="262"/>
      <c r="TXA26" s="262"/>
      <c r="TXB26" s="262"/>
      <c r="TXC26" s="262"/>
      <c r="TXD26" s="262"/>
      <c r="TXE26" s="262"/>
      <c r="TXF26" s="262"/>
      <c r="TXG26" s="262"/>
      <c r="TXH26" s="262"/>
      <c r="TXI26" s="262"/>
      <c r="TXJ26" s="262"/>
      <c r="TXK26" s="262"/>
      <c r="TXL26" s="262"/>
      <c r="TXM26" s="262"/>
      <c r="TXN26" s="262"/>
      <c r="TXO26" s="262"/>
      <c r="TXP26" s="262"/>
      <c r="TXQ26" s="262"/>
      <c r="TXR26" s="262"/>
      <c r="TXS26" s="262"/>
      <c r="TXT26" s="262"/>
      <c r="TXU26" s="262"/>
      <c r="TXV26" s="262"/>
      <c r="TXW26" s="262"/>
      <c r="TXX26" s="262"/>
      <c r="TXY26" s="262"/>
      <c r="TXZ26" s="262"/>
      <c r="TYA26" s="262"/>
      <c r="TYB26" s="262"/>
      <c r="TYC26" s="262"/>
      <c r="TYD26" s="262"/>
      <c r="TYE26" s="262"/>
      <c r="TYF26" s="262"/>
      <c r="TYG26" s="262"/>
      <c r="TYH26" s="262"/>
      <c r="TYI26" s="262"/>
      <c r="TYJ26" s="262"/>
      <c r="TYK26" s="262"/>
      <c r="TYL26" s="262"/>
      <c r="TYM26" s="262"/>
      <c r="TYN26" s="262"/>
      <c r="TYO26" s="262"/>
      <c r="TYP26" s="262"/>
      <c r="TYQ26" s="262"/>
      <c r="TYR26" s="262"/>
      <c r="TYS26" s="262"/>
      <c r="TYT26" s="262"/>
      <c r="TYU26" s="262"/>
      <c r="TYV26" s="262"/>
      <c r="TYW26" s="262"/>
      <c r="TYX26" s="262"/>
      <c r="TYY26" s="262"/>
      <c r="TYZ26" s="262"/>
      <c r="TZA26" s="262"/>
      <c r="TZB26" s="262"/>
      <c r="TZC26" s="262"/>
      <c r="TZD26" s="262"/>
      <c r="TZE26" s="262"/>
      <c r="TZF26" s="262"/>
      <c r="TZG26" s="262"/>
      <c r="TZH26" s="262"/>
      <c r="TZI26" s="262"/>
      <c r="TZJ26" s="262"/>
      <c r="TZK26" s="262"/>
      <c r="TZL26" s="262"/>
      <c r="TZM26" s="262"/>
      <c r="TZN26" s="262"/>
      <c r="TZO26" s="262"/>
      <c r="TZP26" s="262"/>
      <c r="TZQ26" s="262"/>
      <c r="TZR26" s="262"/>
      <c r="TZS26" s="262"/>
      <c r="TZT26" s="262"/>
      <c r="TZU26" s="262"/>
      <c r="TZV26" s="262"/>
      <c r="TZW26" s="262"/>
      <c r="TZX26" s="262"/>
      <c r="TZY26" s="262"/>
      <c r="TZZ26" s="262"/>
      <c r="UAA26" s="262"/>
      <c r="UAB26" s="262"/>
      <c r="UAC26" s="262"/>
      <c r="UAD26" s="262"/>
      <c r="UAE26" s="262"/>
      <c r="UAF26" s="262"/>
      <c r="UAG26" s="262"/>
      <c r="UAH26" s="262"/>
      <c r="UAI26" s="262"/>
      <c r="UAJ26" s="262"/>
      <c r="UAK26" s="262"/>
      <c r="UAL26" s="262"/>
      <c r="UAM26" s="262"/>
      <c r="UAN26" s="262"/>
      <c r="UAO26" s="262"/>
      <c r="UAP26" s="262"/>
      <c r="UAQ26" s="262"/>
      <c r="UAR26" s="262"/>
      <c r="UAS26" s="262"/>
      <c r="UAT26" s="262"/>
      <c r="UAU26" s="262"/>
      <c r="UAV26" s="262"/>
      <c r="UAW26" s="262"/>
      <c r="UAX26" s="262"/>
      <c r="UAY26" s="262"/>
      <c r="UAZ26" s="262"/>
      <c r="UBA26" s="262"/>
      <c r="UBB26" s="262"/>
      <c r="UBC26" s="262"/>
      <c r="UBD26" s="262"/>
      <c r="UBE26" s="262"/>
      <c r="UBF26" s="262"/>
      <c r="UBG26" s="262"/>
      <c r="UBH26" s="262"/>
      <c r="UBI26" s="262"/>
      <c r="UBJ26" s="262"/>
      <c r="UBK26" s="262"/>
      <c r="UBL26" s="262"/>
      <c r="UBM26" s="262"/>
      <c r="UBN26" s="262"/>
      <c r="UBO26" s="262"/>
      <c r="UBP26" s="262"/>
      <c r="UBQ26" s="262"/>
      <c r="UBR26" s="262"/>
      <c r="UBS26" s="262"/>
      <c r="UBT26" s="262"/>
      <c r="UBU26" s="262"/>
      <c r="UBV26" s="262"/>
      <c r="UBW26" s="262"/>
      <c r="UBX26" s="262"/>
      <c r="UBY26" s="262"/>
      <c r="UBZ26" s="262"/>
      <c r="UCA26" s="262"/>
      <c r="UCB26" s="262"/>
      <c r="UCC26" s="262"/>
      <c r="UCD26" s="262"/>
      <c r="UCE26" s="262"/>
      <c r="UCF26" s="262"/>
      <c r="UCG26" s="262"/>
      <c r="UCH26" s="262"/>
      <c r="UCI26" s="262"/>
      <c r="UCJ26" s="262"/>
      <c r="UCK26" s="262"/>
      <c r="UCL26" s="262"/>
      <c r="UCM26" s="262"/>
      <c r="UCN26" s="262"/>
      <c r="UCO26" s="262"/>
      <c r="UCP26" s="262"/>
      <c r="UCQ26" s="262"/>
      <c r="UCR26" s="262"/>
      <c r="UCS26" s="262"/>
      <c r="UCT26" s="262"/>
      <c r="UCU26" s="262"/>
      <c r="UCV26" s="262"/>
      <c r="UCW26" s="262"/>
      <c r="UCX26" s="262"/>
      <c r="UCY26" s="262"/>
      <c r="UCZ26" s="262"/>
      <c r="UDA26" s="262"/>
      <c r="UDB26" s="262"/>
      <c r="UDC26" s="262"/>
      <c r="UDD26" s="262"/>
      <c r="UDE26" s="262"/>
      <c r="UDF26" s="262"/>
      <c r="UDG26" s="262"/>
      <c r="UDH26" s="262"/>
      <c r="UDI26" s="262"/>
      <c r="UDJ26" s="262"/>
      <c r="UDK26" s="262"/>
      <c r="UDL26" s="262"/>
      <c r="UDM26" s="262"/>
      <c r="UDN26" s="262"/>
      <c r="UDO26" s="262"/>
      <c r="UDP26" s="262"/>
      <c r="UDQ26" s="262"/>
      <c r="UDR26" s="262"/>
      <c r="UDS26" s="262"/>
      <c r="UDT26" s="262"/>
      <c r="UDU26" s="262"/>
      <c r="UDV26" s="262"/>
      <c r="UDW26" s="262"/>
      <c r="UDX26" s="262"/>
      <c r="UDY26" s="262"/>
      <c r="UDZ26" s="262"/>
      <c r="UEA26" s="262"/>
      <c r="UEB26" s="262"/>
      <c r="UEC26" s="262"/>
      <c r="UED26" s="262"/>
      <c r="UEE26" s="262"/>
      <c r="UEF26" s="262"/>
      <c r="UEG26" s="262"/>
      <c r="UEH26" s="262"/>
      <c r="UEI26" s="262"/>
      <c r="UEJ26" s="262"/>
      <c r="UEK26" s="262"/>
      <c r="UEL26" s="262"/>
      <c r="UEM26" s="262"/>
      <c r="UEN26" s="262"/>
      <c r="UEO26" s="262"/>
      <c r="UEP26" s="262"/>
      <c r="UEQ26" s="262"/>
      <c r="UER26" s="262"/>
      <c r="UES26" s="262"/>
      <c r="UET26" s="262"/>
      <c r="UEU26" s="262"/>
      <c r="UEV26" s="262"/>
      <c r="UEW26" s="262"/>
      <c r="UEX26" s="262"/>
      <c r="UEY26" s="262"/>
      <c r="UEZ26" s="262"/>
      <c r="UFA26" s="262"/>
      <c r="UFB26" s="262"/>
      <c r="UFC26" s="262"/>
      <c r="UFD26" s="262"/>
      <c r="UFE26" s="262"/>
      <c r="UFF26" s="262"/>
      <c r="UFG26" s="262"/>
      <c r="UFH26" s="262"/>
      <c r="UFI26" s="262"/>
      <c r="UFJ26" s="262"/>
      <c r="UFK26" s="262"/>
      <c r="UFL26" s="262"/>
      <c r="UFM26" s="262"/>
      <c r="UFN26" s="262"/>
      <c r="UFO26" s="262"/>
      <c r="UFP26" s="262"/>
      <c r="UFQ26" s="262"/>
      <c r="UFR26" s="262"/>
      <c r="UFS26" s="262"/>
      <c r="UFT26" s="262"/>
      <c r="UFU26" s="262"/>
      <c r="UFV26" s="262"/>
      <c r="UFW26" s="262"/>
      <c r="UFX26" s="262"/>
      <c r="UFY26" s="262"/>
      <c r="UFZ26" s="262"/>
      <c r="UGA26" s="262"/>
      <c r="UGB26" s="262"/>
      <c r="UGC26" s="262"/>
      <c r="UGD26" s="262"/>
      <c r="UGE26" s="262"/>
      <c r="UGF26" s="262"/>
      <c r="UGG26" s="262"/>
      <c r="UGH26" s="262"/>
      <c r="UGI26" s="262"/>
      <c r="UGJ26" s="262"/>
      <c r="UGK26" s="262"/>
      <c r="UGL26" s="262"/>
      <c r="UGM26" s="262"/>
      <c r="UGN26" s="262"/>
      <c r="UGO26" s="262"/>
      <c r="UGP26" s="262"/>
      <c r="UGQ26" s="262"/>
      <c r="UGR26" s="262"/>
      <c r="UGS26" s="262"/>
      <c r="UGT26" s="262"/>
      <c r="UGU26" s="262"/>
      <c r="UGV26" s="262"/>
      <c r="UGW26" s="262"/>
      <c r="UGX26" s="262"/>
      <c r="UGY26" s="262"/>
      <c r="UGZ26" s="262"/>
      <c r="UHA26" s="262"/>
      <c r="UHB26" s="262"/>
      <c r="UHC26" s="262"/>
      <c r="UHD26" s="262"/>
      <c r="UHE26" s="262"/>
      <c r="UHF26" s="262"/>
      <c r="UHG26" s="262"/>
      <c r="UHH26" s="262"/>
      <c r="UHI26" s="262"/>
      <c r="UHJ26" s="262"/>
      <c r="UHK26" s="262"/>
      <c r="UHL26" s="262"/>
      <c r="UHM26" s="262"/>
      <c r="UHN26" s="262"/>
      <c r="UHO26" s="262"/>
      <c r="UHP26" s="262"/>
      <c r="UHQ26" s="262"/>
      <c r="UHR26" s="262"/>
      <c r="UHS26" s="262"/>
      <c r="UHT26" s="262"/>
      <c r="UHU26" s="262"/>
      <c r="UHV26" s="262"/>
      <c r="UHW26" s="262"/>
      <c r="UHX26" s="262"/>
      <c r="UHY26" s="262"/>
      <c r="UHZ26" s="262"/>
      <c r="UIA26" s="262"/>
      <c r="UIB26" s="262"/>
      <c r="UIC26" s="262"/>
      <c r="UID26" s="262"/>
      <c r="UIE26" s="262"/>
      <c r="UIF26" s="262"/>
      <c r="UIG26" s="262"/>
      <c r="UIH26" s="262"/>
      <c r="UII26" s="262"/>
      <c r="UIJ26" s="262"/>
      <c r="UIK26" s="262"/>
      <c r="UIL26" s="262"/>
      <c r="UIM26" s="262"/>
      <c r="UIN26" s="262"/>
      <c r="UIO26" s="262"/>
      <c r="UIP26" s="262"/>
      <c r="UIQ26" s="262"/>
      <c r="UIR26" s="262"/>
      <c r="UIS26" s="262"/>
      <c r="UIT26" s="262"/>
      <c r="UIU26" s="262"/>
      <c r="UIV26" s="262"/>
      <c r="UIW26" s="262"/>
      <c r="UIX26" s="262"/>
      <c r="UIY26" s="262"/>
      <c r="UIZ26" s="262"/>
      <c r="UJA26" s="262"/>
      <c r="UJB26" s="262"/>
      <c r="UJC26" s="262"/>
      <c r="UJD26" s="262"/>
      <c r="UJE26" s="262"/>
      <c r="UJF26" s="262"/>
      <c r="UJG26" s="262"/>
      <c r="UJH26" s="262"/>
      <c r="UJI26" s="262"/>
      <c r="UJJ26" s="262"/>
      <c r="UJK26" s="262"/>
      <c r="UJL26" s="262"/>
      <c r="UJM26" s="262"/>
      <c r="UJN26" s="262"/>
      <c r="UJO26" s="262"/>
      <c r="UJP26" s="262"/>
      <c r="UJQ26" s="262"/>
      <c r="UJR26" s="262"/>
      <c r="UJS26" s="262"/>
      <c r="UJT26" s="262"/>
      <c r="UJU26" s="262"/>
      <c r="UJV26" s="262"/>
      <c r="UJW26" s="262"/>
      <c r="UJX26" s="262"/>
      <c r="UJY26" s="262"/>
      <c r="UJZ26" s="262"/>
      <c r="UKA26" s="262"/>
      <c r="UKB26" s="262"/>
      <c r="UKC26" s="262"/>
      <c r="UKD26" s="262"/>
      <c r="UKE26" s="262"/>
      <c r="UKF26" s="262"/>
      <c r="UKG26" s="262"/>
      <c r="UKH26" s="262"/>
      <c r="UKI26" s="262"/>
      <c r="UKJ26" s="262"/>
      <c r="UKK26" s="262"/>
      <c r="UKL26" s="262"/>
      <c r="UKM26" s="262"/>
      <c r="UKN26" s="262"/>
      <c r="UKO26" s="262"/>
      <c r="UKP26" s="262"/>
      <c r="UKQ26" s="262"/>
      <c r="UKR26" s="262"/>
      <c r="UKS26" s="262"/>
      <c r="UKT26" s="262"/>
      <c r="UKU26" s="262"/>
      <c r="UKV26" s="262"/>
      <c r="UKW26" s="262"/>
      <c r="UKX26" s="262"/>
      <c r="UKY26" s="262"/>
      <c r="UKZ26" s="262"/>
      <c r="ULA26" s="262"/>
      <c r="ULB26" s="262"/>
      <c r="ULC26" s="262"/>
      <c r="ULD26" s="262"/>
      <c r="ULE26" s="262"/>
      <c r="ULF26" s="262"/>
      <c r="ULG26" s="262"/>
      <c r="ULH26" s="262"/>
      <c r="ULI26" s="262"/>
      <c r="ULJ26" s="262"/>
      <c r="ULK26" s="262"/>
      <c r="ULL26" s="262"/>
      <c r="ULM26" s="262"/>
      <c r="ULN26" s="262"/>
      <c r="ULO26" s="262"/>
      <c r="ULP26" s="262"/>
      <c r="ULQ26" s="262"/>
      <c r="ULR26" s="262"/>
      <c r="ULS26" s="262"/>
      <c r="ULT26" s="262"/>
      <c r="ULU26" s="262"/>
      <c r="ULV26" s="262"/>
      <c r="ULW26" s="262"/>
      <c r="ULX26" s="262"/>
      <c r="ULY26" s="262"/>
      <c r="ULZ26" s="262"/>
      <c r="UMA26" s="262"/>
      <c r="UMB26" s="262"/>
      <c r="UMC26" s="262"/>
      <c r="UMD26" s="262"/>
      <c r="UME26" s="262"/>
      <c r="UMF26" s="262"/>
      <c r="UMG26" s="262"/>
      <c r="UMH26" s="262"/>
      <c r="UMI26" s="262"/>
      <c r="UMJ26" s="262"/>
      <c r="UMK26" s="262"/>
      <c r="UML26" s="262"/>
      <c r="UMM26" s="262"/>
      <c r="UMN26" s="262"/>
      <c r="UMO26" s="262"/>
      <c r="UMP26" s="262"/>
      <c r="UMQ26" s="262"/>
      <c r="UMR26" s="262"/>
      <c r="UMS26" s="262"/>
      <c r="UMT26" s="262"/>
      <c r="UMU26" s="262"/>
      <c r="UMV26" s="262"/>
      <c r="UMW26" s="262"/>
      <c r="UMX26" s="262"/>
      <c r="UMY26" s="262"/>
      <c r="UMZ26" s="262"/>
      <c r="UNA26" s="262"/>
      <c r="UNB26" s="262"/>
      <c r="UNC26" s="262"/>
      <c r="UND26" s="262"/>
      <c r="UNE26" s="262"/>
      <c r="UNF26" s="262"/>
      <c r="UNG26" s="262"/>
      <c r="UNH26" s="262"/>
      <c r="UNI26" s="262"/>
      <c r="UNJ26" s="262"/>
      <c r="UNK26" s="262"/>
      <c r="UNL26" s="262"/>
      <c r="UNM26" s="262"/>
      <c r="UNN26" s="262"/>
      <c r="UNO26" s="262"/>
      <c r="UNP26" s="262"/>
      <c r="UNQ26" s="262"/>
      <c r="UNR26" s="262"/>
      <c r="UNS26" s="262"/>
      <c r="UNT26" s="262"/>
      <c r="UNU26" s="262"/>
      <c r="UNV26" s="262"/>
      <c r="UNW26" s="262"/>
      <c r="UNX26" s="262"/>
      <c r="UNY26" s="262"/>
      <c r="UNZ26" s="262"/>
      <c r="UOA26" s="262"/>
      <c r="UOB26" s="262"/>
      <c r="UOC26" s="262"/>
      <c r="UOD26" s="262"/>
      <c r="UOE26" s="262"/>
      <c r="UOF26" s="262"/>
      <c r="UOG26" s="262"/>
      <c r="UOH26" s="262"/>
      <c r="UOI26" s="262"/>
      <c r="UOJ26" s="262"/>
      <c r="UOK26" s="262"/>
      <c r="UOL26" s="262"/>
      <c r="UOM26" s="262"/>
      <c r="UON26" s="262"/>
      <c r="UOO26" s="262"/>
      <c r="UOP26" s="262"/>
      <c r="UOQ26" s="262"/>
      <c r="UOR26" s="262"/>
      <c r="UOS26" s="262"/>
      <c r="UOT26" s="262"/>
      <c r="UOU26" s="262"/>
      <c r="UOV26" s="262"/>
      <c r="UOW26" s="262"/>
      <c r="UOX26" s="262"/>
      <c r="UOY26" s="262"/>
      <c r="UOZ26" s="262"/>
      <c r="UPA26" s="262"/>
      <c r="UPB26" s="262"/>
      <c r="UPC26" s="262"/>
      <c r="UPD26" s="262"/>
      <c r="UPE26" s="262"/>
      <c r="UPF26" s="262"/>
      <c r="UPG26" s="262"/>
      <c r="UPH26" s="262"/>
      <c r="UPI26" s="262"/>
      <c r="UPJ26" s="262"/>
      <c r="UPK26" s="262"/>
      <c r="UPL26" s="262"/>
      <c r="UPM26" s="262"/>
      <c r="UPN26" s="262"/>
      <c r="UPO26" s="262"/>
      <c r="UPP26" s="262"/>
      <c r="UPQ26" s="262"/>
      <c r="UPR26" s="262"/>
      <c r="UPS26" s="262"/>
      <c r="UPT26" s="262"/>
      <c r="UPU26" s="262"/>
      <c r="UPV26" s="262"/>
      <c r="UPW26" s="262"/>
      <c r="UPX26" s="262"/>
      <c r="UPY26" s="262"/>
      <c r="UPZ26" s="262"/>
      <c r="UQA26" s="262"/>
      <c r="UQB26" s="262"/>
      <c r="UQC26" s="262"/>
      <c r="UQD26" s="262"/>
      <c r="UQE26" s="262"/>
      <c r="UQF26" s="262"/>
      <c r="UQG26" s="262"/>
      <c r="UQH26" s="262"/>
      <c r="UQI26" s="262"/>
      <c r="UQJ26" s="262"/>
      <c r="UQK26" s="262"/>
      <c r="UQL26" s="262"/>
      <c r="UQM26" s="262"/>
      <c r="UQN26" s="262"/>
      <c r="UQO26" s="262"/>
      <c r="UQP26" s="262"/>
      <c r="UQQ26" s="262"/>
      <c r="UQR26" s="262"/>
      <c r="UQS26" s="262"/>
      <c r="UQT26" s="262"/>
      <c r="UQU26" s="262"/>
      <c r="UQV26" s="262"/>
      <c r="UQW26" s="262"/>
      <c r="UQX26" s="262"/>
      <c r="UQY26" s="262"/>
      <c r="UQZ26" s="262"/>
      <c r="URA26" s="262"/>
      <c r="URB26" s="262"/>
      <c r="URC26" s="262"/>
      <c r="URD26" s="262"/>
      <c r="URE26" s="262"/>
      <c r="URF26" s="262"/>
      <c r="URG26" s="262"/>
      <c r="URH26" s="262"/>
      <c r="URI26" s="262"/>
      <c r="URJ26" s="262"/>
      <c r="URK26" s="262"/>
      <c r="URL26" s="262"/>
      <c r="URM26" s="262"/>
      <c r="URN26" s="262"/>
      <c r="URO26" s="262"/>
      <c r="URP26" s="262"/>
      <c r="URQ26" s="262"/>
      <c r="URR26" s="262"/>
      <c r="URS26" s="262"/>
      <c r="URT26" s="262"/>
      <c r="URU26" s="262"/>
      <c r="URV26" s="262"/>
      <c r="URW26" s="262"/>
      <c r="URX26" s="262"/>
      <c r="URY26" s="262"/>
      <c r="URZ26" s="262"/>
      <c r="USA26" s="262"/>
      <c r="USB26" s="262"/>
      <c r="USC26" s="262"/>
      <c r="USD26" s="262"/>
      <c r="USE26" s="262"/>
      <c r="USF26" s="262"/>
      <c r="USG26" s="262"/>
      <c r="USH26" s="262"/>
      <c r="USI26" s="262"/>
      <c r="USJ26" s="262"/>
      <c r="USK26" s="262"/>
      <c r="USL26" s="262"/>
      <c r="USM26" s="262"/>
      <c r="USN26" s="262"/>
      <c r="USO26" s="262"/>
      <c r="USP26" s="262"/>
      <c r="USQ26" s="262"/>
      <c r="USR26" s="262"/>
      <c r="USS26" s="262"/>
      <c r="UST26" s="262"/>
      <c r="USU26" s="262"/>
      <c r="USV26" s="262"/>
      <c r="USW26" s="262"/>
      <c r="USX26" s="262"/>
      <c r="USY26" s="262"/>
      <c r="USZ26" s="262"/>
      <c r="UTA26" s="262"/>
      <c r="UTB26" s="262"/>
      <c r="UTC26" s="262"/>
      <c r="UTD26" s="262"/>
      <c r="UTE26" s="262"/>
      <c r="UTF26" s="262"/>
      <c r="UTG26" s="262"/>
      <c r="UTH26" s="262"/>
      <c r="UTI26" s="262"/>
      <c r="UTJ26" s="262"/>
      <c r="UTK26" s="262"/>
      <c r="UTL26" s="262"/>
      <c r="UTM26" s="262"/>
      <c r="UTN26" s="262"/>
      <c r="UTO26" s="262"/>
      <c r="UTP26" s="262"/>
      <c r="UTQ26" s="262"/>
      <c r="UTR26" s="262"/>
      <c r="UTS26" s="262"/>
      <c r="UTT26" s="262"/>
      <c r="UTU26" s="262"/>
      <c r="UTV26" s="262"/>
      <c r="UTW26" s="262"/>
      <c r="UTX26" s="262"/>
      <c r="UTY26" s="262"/>
      <c r="UTZ26" s="262"/>
      <c r="UUA26" s="262"/>
      <c r="UUB26" s="262"/>
      <c r="UUC26" s="262"/>
      <c r="UUD26" s="262"/>
      <c r="UUE26" s="262"/>
      <c r="UUF26" s="262"/>
      <c r="UUG26" s="262"/>
      <c r="UUH26" s="262"/>
      <c r="UUI26" s="262"/>
      <c r="UUJ26" s="262"/>
      <c r="UUK26" s="262"/>
      <c r="UUL26" s="262"/>
      <c r="UUM26" s="262"/>
      <c r="UUN26" s="262"/>
      <c r="UUO26" s="262"/>
      <c r="UUP26" s="262"/>
      <c r="UUQ26" s="262"/>
      <c r="UUR26" s="262"/>
      <c r="UUS26" s="262"/>
      <c r="UUT26" s="262"/>
      <c r="UUU26" s="262"/>
      <c r="UUV26" s="262"/>
      <c r="UUW26" s="262"/>
      <c r="UUX26" s="262"/>
      <c r="UUY26" s="262"/>
      <c r="UUZ26" s="262"/>
      <c r="UVA26" s="262"/>
      <c r="UVB26" s="262"/>
      <c r="UVC26" s="262"/>
      <c r="UVD26" s="262"/>
      <c r="UVE26" s="262"/>
      <c r="UVF26" s="262"/>
      <c r="UVG26" s="262"/>
      <c r="UVH26" s="262"/>
      <c r="UVI26" s="262"/>
      <c r="UVJ26" s="262"/>
      <c r="UVK26" s="262"/>
      <c r="UVL26" s="262"/>
      <c r="UVM26" s="262"/>
      <c r="UVN26" s="262"/>
      <c r="UVO26" s="262"/>
      <c r="UVP26" s="262"/>
      <c r="UVQ26" s="262"/>
      <c r="UVR26" s="262"/>
      <c r="UVS26" s="262"/>
      <c r="UVT26" s="262"/>
      <c r="UVU26" s="262"/>
      <c r="UVV26" s="262"/>
      <c r="UVW26" s="262"/>
      <c r="UVX26" s="262"/>
      <c r="UVY26" s="262"/>
      <c r="UVZ26" s="262"/>
      <c r="UWA26" s="262"/>
      <c r="UWB26" s="262"/>
      <c r="UWC26" s="262"/>
      <c r="UWD26" s="262"/>
      <c r="UWE26" s="262"/>
      <c r="UWF26" s="262"/>
      <c r="UWG26" s="262"/>
      <c r="UWH26" s="262"/>
      <c r="UWI26" s="262"/>
      <c r="UWJ26" s="262"/>
      <c r="UWK26" s="262"/>
      <c r="UWL26" s="262"/>
      <c r="UWM26" s="262"/>
      <c r="UWN26" s="262"/>
      <c r="UWO26" s="262"/>
      <c r="UWP26" s="262"/>
      <c r="UWQ26" s="262"/>
      <c r="UWR26" s="262"/>
      <c r="UWS26" s="262"/>
      <c r="UWT26" s="262"/>
      <c r="UWU26" s="262"/>
      <c r="UWV26" s="262"/>
      <c r="UWW26" s="262"/>
      <c r="UWX26" s="262"/>
      <c r="UWY26" s="262"/>
      <c r="UWZ26" s="262"/>
      <c r="UXA26" s="262"/>
      <c r="UXB26" s="262"/>
      <c r="UXC26" s="262"/>
      <c r="UXD26" s="262"/>
      <c r="UXE26" s="262"/>
      <c r="UXF26" s="262"/>
      <c r="UXG26" s="262"/>
      <c r="UXH26" s="262"/>
      <c r="UXI26" s="262"/>
      <c r="UXJ26" s="262"/>
      <c r="UXK26" s="262"/>
      <c r="UXL26" s="262"/>
      <c r="UXM26" s="262"/>
      <c r="UXN26" s="262"/>
      <c r="UXO26" s="262"/>
      <c r="UXP26" s="262"/>
      <c r="UXQ26" s="262"/>
      <c r="UXR26" s="262"/>
      <c r="UXS26" s="262"/>
      <c r="UXT26" s="262"/>
      <c r="UXU26" s="262"/>
      <c r="UXV26" s="262"/>
      <c r="UXW26" s="262"/>
      <c r="UXX26" s="262"/>
      <c r="UXY26" s="262"/>
      <c r="UXZ26" s="262"/>
      <c r="UYA26" s="262"/>
      <c r="UYB26" s="262"/>
      <c r="UYC26" s="262"/>
      <c r="UYD26" s="262"/>
      <c r="UYE26" s="262"/>
      <c r="UYF26" s="262"/>
      <c r="UYG26" s="262"/>
      <c r="UYH26" s="262"/>
      <c r="UYI26" s="262"/>
      <c r="UYJ26" s="262"/>
      <c r="UYK26" s="262"/>
      <c r="UYL26" s="262"/>
      <c r="UYM26" s="262"/>
      <c r="UYN26" s="262"/>
      <c r="UYO26" s="262"/>
      <c r="UYP26" s="262"/>
      <c r="UYQ26" s="262"/>
      <c r="UYR26" s="262"/>
      <c r="UYS26" s="262"/>
      <c r="UYT26" s="262"/>
      <c r="UYU26" s="262"/>
      <c r="UYV26" s="262"/>
      <c r="UYW26" s="262"/>
      <c r="UYX26" s="262"/>
      <c r="UYY26" s="262"/>
      <c r="UYZ26" s="262"/>
      <c r="UZA26" s="262"/>
      <c r="UZB26" s="262"/>
      <c r="UZC26" s="262"/>
      <c r="UZD26" s="262"/>
      <c r="UZE26" s="262"/>
      <c r="UZF26" s="262"/>
      <c r="UZG26" s="262"/>
      <c r="UZH26" s="262"/>
      <c r="UZI26" s="262"/>
      <c r="UZJ26" s="262"/>
      <c r="UZK26" s="262"/>
      <c r="UZL26" s="262"/>
      <c r="UZM26" s="262"/>
      <c r="UZN26" s="262"/>
      <c r="UZO26" s="262"/>
      <c r="UZP26" s="262"/>
      <c r="UZQ26" s="262"/>
      <c r="UZR26" s="262"/>
      <c r="UZS26" s="262"/>
      <c r="UZT26" s="262"/>
      <c r="UZU26" s="262"/>
      <c r="UZV26" s="262"/>
      <c r="UZW26" s="262"/>
      <c r="UZX26" s="262"/>
      <c r="UZY26" s="262"/>
      <c r="UZZ26" s="262"/>
      <c r="VAA26" s="262"/>
      <c r="VAB26" s="262"/>
      <c r="VAC26" s="262"/>
      <c r="VAD26" s="262"/>
      <c r="VAE26" s="262"/>
      <c r="VAF26" s="262"/>
      <c r="VAG26" s="262"/>
      <c r="VAH26" s="262"/>
      <c r="VAI26" s="262"/>
      <c r="VAJ26" s="262"/>
      <c r="VAK26" s="262"/>
      <c r="VAL26" s="262"/>
      <c r="VAM26" s="262"/>
      <c r="VAN26" s="262"/>
      <c r="VAO26" s="262"/>
      <c r="VAP26" s="262"/>
      <c r="VAQ26" s="262"/>
      <c r="VAR26" s="262"/>
      <c r="VAS26" s="262"/>
      <c r="VAT26" s="262"/>
      <c r="VAU26" s="262"/>
      <c r="VAV26" s="262"/>
      <c r="VAW26" s="262"/>
      <c r="VAX26" s="262"/>
      <c r="VAY26" s="262"/>
      <c r="VAZ26" s="262"/>
      <c r="VBA26" s="262"/>
      <c r="VBB26" s="262"/>
      <c r="VBC26" s="262"/>
      <c r="VBD26" s="262"/>
      <c r="VBE26" s="262"/>
      <c r="VBF26" s="262"/>
      <c r="VBG26" s="262"/>
      <c r="VBH26" s="262"/>
      <c r="VBI26" s="262"/>
      <c r="VBJ26" s="262"/>
      <c r="VBK26" s="262"/>
      <c r="VBL26" s="262"/>
      <c r="VBM26" s="262"/>
      <c r="VBN26" s="262"/>
      <c r="VBO26" s="262"/>
      <c r="VBP26" s="262"/>
      <c r="VBQ26" s="262"/>
      <c r="VBR26" s="262"/>
      <c r="VBS26" s="262"/>
      <c r="VBT26" s="262"/>
      <c r="VBU26" s="262"/>
      <c r="VBV26" s="262"/>
      <c r="VBW26" s="262"/>
      <c r="VBX26" s="262"/>
      <c r="VBY26" s="262"/>
      <c r="VBZ26" s="262"/>
      <c r="VCA26" s="262"/>
      <c r="VCB26" s="262"/>
      <c r="VCC26" s="262"/>
      <c r="VCD26" s="262"/>
      <c r="VCE26" s="262"/>
      <c r="VCF26" s="262"/>
      <c r="VCG26" s="262"/>
      <c r="VCH26" s="262"/>
      <c r="VCI26" s="262"/>
      <c r="VCJ26" s="262"/>
      <c r="VCK26" s="262"/>
      <c r="VCL26" s="262"/>
      <c r="VCM26" s="262"/>
      <c r="VCN26" s="262"/>
      <c r="VCO26" s="262"/>
      <c r="VCP26" s="262"/>
      <c r="VCQ26" s="262"/>
      <c r="VCR26" s="262"/>
      <c r="VCS26" s="262"/>
      <c r="VCT26" s="262"/>
      <c r="VCU26" s="262"/>
      <c r="VCV26" s="262"/>
      <c r="VCW26" s="262"/>
      <c r="VCX26" s="262"/>
      <c r="VCY26" s="262"/>
      <c r="VCZ26" s="262"/>
      <c r="VDA26" s="262"/>
      <c r="VDB26" s="262"/>
      <c r="VDC26" s="262"/>
      <c r="VDD26" s="262"/>
      <c r="VDE26" s="262"/>
      <c r="VDF26" s="262"/>
      <c r="VDG26" s="262"/>
      <c r="VDH26" s="262"/>
      <c r="VDI26" s="262"/>
      <c r="VDJ26" s="262"/>
      <c r="VDK26" s="262"/>
      <c r="VDL26" s="262"/>
      <c r="VDM26" s="262"/>
      <c r="VDN26" s="262"/>
      <c r="VDO26" s="262"/>
      <c r="VDP26" s="262"/>
      <c r="VDQ26" s="262"/>
      <c r="VDR26" s="262"/>
      <c r="VDS26" s="262"/>
      <c r="VDT26" s="262"/>
      <c r="VDU26" s="262"/>
      <c r="VDV26" s="262"/>
      <c r="VDW26" s="262"/>
      <c r="VDX26" s="262"/>
      <c r="VDY26" s="262"/>
      <c r="VDZ26" s="262"/>
      <c r="VEA26" s="262"/>
      <c r="VEB26" s="262"/>
      <c r="VEC26" s="262"/>
      <c r="VED26" s="262"/>
      <c r="VEE26" s="262"/>
      <c r="VEF26" s="262"/>
      <c r="VEG26" s="262"/>
      <c r="VEH26" s="262"/>
      <c r="VEI26" s="262"/>
      <c r="VEJ26" s="262"/>
      <c r="VEK26" s="262"/>
      <c r="VEL26" s="262"/>
      <c r="VEM26" s="262"/>
      <c r="VEN26" s="262"/>
      <c r="VEO26" s="262"/>
      <c r="VEP26" s="262"/>
      <c r="VEQ26" s="262"/>
      <c r="VER26" s="262"/>
      <c r="VES26" s="262"/>
      <c r="VET26" s="262"/>
      <c r="VEU26" s="262"/>
      <c r="VEV26" s="262"/>
      <c r="VEW26" s="262"/>
      <c r="VEX26" s="262"/>
      <c r="VEY26" s="262"/>
      <c r="VEZ26" s="262"/>
      <c r="VFA26" s="262"/>
      <c r="VFB26" s="262"/>
      <c r="VFC26" s="262"/>
      <c r="VFD26" s="262"/>
      <c r="VFE26" s="262"/>
      <c r="VFF26" s="262"/>
      <c r="VFG26" s="262"/>
      <c r="VFH26" s="262"/>
      <c r="VFI26" s="262"/>
      <c r="VFJ26" s="262"/>
      <c r="VFK26" s="262"/>
      <c r="VFL26" s="262"/>
      <c r="VFM26" s="262"/>
      <c r="VFN26" s="262"/>
      <c r="VFO26" s="262"/>
      <c r="VFP26" s="262"/>
      <c r="VFQ26" s="262"/>
      <c r="VFR26" s="262"/>
      <c r="VFS26" s="262"/>
      <c r="VFT26" s="262"/>
      <c r="VFU26" s="262"/>
      <c r="VFV26" s="262"/>
      <c r="VFW26" s="262"/>
      <c r="VFX26" s="262"/>
      <c r="VFY26" s="262"/>
      <c r="VFZ26" s="262"/>
      <c r="VGA26" s="262"/>
      <c r="VGB26" s="262"/>
      <c r="VGC26" s="262"/>
      <c r="VGD26" s="262"/>
      <c r="VGE26" s="262"/>
      <c r="VGF26" s="262"/>
      <c r="VGG26" s="262"/>
      <c r="VGH26" s="262"/>
      <c r="VGI26" s="262"/>
      <c r="VGJ26" s="262"/>
      <c r="VGK26" s="262"/>
      <c r="VGL26" s="262"/>
      <c r="VGM26" s="262"/>
      <c r="VGN26" s="262"/>
      <c r="VGO26" s="262"/>
      <c r="VGP26" s="262"/>
      <c r="VGQ26" s="262"/>
      <c r="VGR26" s="262"/>
      <c r="VGS26" s="262"/>
      <c r="VGT26" s="262"/>
      <c r="VGU26" s="262"/>
      <c r="VGV26" s="262"/>
      <c r="VGW26" s="262"/>
      <c r="VGX26" s="262"/>
      <c r="VGY26" s="262"/>
      <c r="VGZ26" s="262"/>
      <c r="VHA26" s="262"/>
      <c r="VHB26" s="262"/>
      <c r="VHC26" s="262"/>
      <c r="VHD26" s="262"/>
      <c r="VHE26" s="262"/>
      <c r="VHF26" s="262"/>
      <c r="VHG26" s="262"/>
      <c r="VHH26" s="262"/>
      <c r="VHI26" s="262"/>
      <c r="VHJ26" s="262"/>
      <c r="VHK26" s="262"/>
      <c r="VHL26" s="262"/>
      <c r="VHM26" s="262"/>
      <c r="VHN26" s="262"/>
      <c r="VHO26" s="262"/>
      <c r="VHP26" s="262"/>
      <c r="VHQ26" s="262"/>
      <c r="VHR26" s="262"/>
      <c r="VHS26" s="262"/>
      <c r="VHT26" s="262"/>
      <c r="VHU26" s="262"/>
      <c r="VHV26" s="262"/>
      <c r="VHW26" s="262"/>
      <c r="VHX26" s="262"/>
      <c r="VHY26" s="262"/>
      <c r="VHZ26" s="262"/>
      <c r="VIA26" s="262"/>
      <c r="VIB26" s="262"/>
      <c r="VIC26" s="262"/>
      <c r="VID26" s="262"/>
      <c r="VIE26" s="262"/>
      <c r="VIF26" s="262"/>
      <c r="VIG26" s="262"/>
      <c r="VIH26" s="262"/>
      <c r="VII26" s="262"/>
      <c r="VIJ26" s="262"/>
      <c r="VIK26" s="262"/>
      <c r="VIL26" s="262"/>
      <c r="VIM26" s="262"/>
      <c r="VIN26" s="262"/>
      <c r="VIO26" s="262"/>
      <c r="VIP26" s="262"/>
      <c r="VIQ26" s="262"/>
      <c r="VIR26" s="262"/>
      <c r="VIS26" s="262"/>
      <c r="VIT26" s="262"/>
      <c r="VIU26" s="262"/>
      <c r="VIV26" s="262"/>
      <c r="VIW26" s="262"/>
      <c r="VIX26" s="262"/>
      <c r="VIY26" s="262"/>
      <c r="VIZ26" s="262"/>
      <c r="VJA26" s="262"/>
      <c r="VJB26" s="262"/>
      <c r="VJC26" s="262"/>
      <c r="VJD26" s="262"/>
      <c r="VJE26" s="262"/>
      <c r="VJF26" s="262"/>
      <c r="VJG26" s="262"/>
      <c r="VJH26" s="262"/>
      <c r="VJI26" s="262"/>
      <c r="VJJ26" s="262"/>
      <c r="VJK26" s="262"/>
      <c r="VJL26" s="262"/>
      <c r="VJM26" s="262"/>
      <c r="VJN26" s="262"/>
      <c r="VJO26" s="262"/>
      <c r="VJP26" s="262"/>
      <c r="VJQ26" s="262"/>
      <c r="VJR26" s="262"/>
      <c r="VJS26" s="262"/>
      <c r="VJT26" s="262"/>
      <c r="VJU26" s="262"/>
      <c r="VJV26" s="262"/>
      <c r="VJW26" s="262"/>
      <c r="VJX26" s="262"/>
      <c r="VJY26" s="262"/>
      <c r="VJZ26" s="262"/>
      <c r="VKA26" s="262"/>
      <c r="VKB26" s="262"/>
      <c r="VKC26" s="262"/>
      <c r="VKD26" s="262"/>
      <c r="VKE26" s="262"/>
      <c r="VKF26" s="262"/>
      <c r="VKG26" s="262"/>
      <c r="VKH26" s="262"/>
      <c r="VKI26" s="262"/>
      <c r="VKJ26" s="262"/>
      <c r="VKK26" s="262"/>
      <c r="VKL26" s="262"/>
      <c r="VKM26" s="262"/>
      <c r="VKN26" s="262"/>
      <c r="VKO26" s="262"/>
      <c r="VKP26" s="262"/>
      <c r="VKQ26" s="262"/>
      <c r="VKR26" s="262"/>
      <c r="VKS26" s="262"/>
      <c r="VKT26" s="262"/>
      <c r="VKU26" s="262"/>
      <c r="VKV26" s="262"/>
      <c r="VKW26" s="262"/>
      <c r="VKX26" s="262"/>
      <c r="VKY26" s="262"/>
      <c r="VKZ26" s="262"/>
      <c r="VLA26" s="262"/>
      <c r="VLB26" s="262"/>
      <c r="VLC26" s="262"/>
      <c r="VLD26" s="262"/>
      <c r="VLE26" s="262"/>
      <c r="VLF26" s="262"/>
      <c r="VLG26" s="262"/>
      <c r="VLH26" s="262"/>
      <c r="VLI26" s="262"/>
      <c r="VLJ26" s="262"/>
      <c r="VLK26" s="262"/>
      <c r="VLL26" s="262"/>
      <c r="VLM26" s="262"/>
      <c r="VLN26" s="262"/>
      <c r="VLO26" s="262"/>
      <c r="VLP26" s="262"/>
      <c r="VLQ26" s="262"/>
      <c r="VLR26" s="262"/>
      <c r="VLS26" s="262"/>
      <c r="VLT26" s="262"/>
      <c r="VLU26" s="262"/>
      <c r="VLV26" s="262"/>
      <c r="VLW26" s="262"/>
      <c r="VLX26" s="262"/>
      <c r="VLY26" s="262"/>
      <c r="VLZ26" s="262"/>
      <c r="VMA26" s="262"/>
      <c r="VMB26" s="262"/>
      <c r="VMC26" s="262"/>
      <c r="VMD26" s="262"/>
      <c r="VME26" s="262"/>
      <c r="VMF26" s="262"/>
      <c r="VMG26" s="262"/>
      <c r="VMH26" s="262"/>
      <c r="VMI26" s="262"/>
      <c r="VMJ26" s="262"/>
      <c r="VMK26" s="262"/>
      <c r="VML26" s="262"/>
      <c r="VMM26" s="262"/>
      <c r="VMN26" s="262"/>
      <c r="VMO26" s="262"/>
      <c r="VMP26" s="262"/>
      <c r="VMQ26" s="262"/>
      <c r="VMR26" s="262"/>
      <c r="VMS26" s="262"/>
      <c r="VMT26" s="262"/>
      <c r="VMU26" s="262"/>
      <c r="VMV26" s="262"/>
      <c r="VMW26" s="262"/>
      <c r="VMX26" s="262"/>
      <c r="VMY26" s="262"/>
      <c r="VMZ26" s="262"/>
      <c r="VNA26" s="262"/>
      <c r="VNB26" s="262"/>
      <c r="VNC26" s="262"/>
      <c r="VND26" s="262"/>
      <c r="VNE26" s="262"/>
      <c r="VNF26" s="262"/>
      <c r="VNG26" s="262"/>
      <c r="VNH26" s="262"/>
      <c r="VNI26" s="262"/>
      <c r="VNJ26" s="262"/>
      <c r="VNK26" s="262"/>
      <c r="VNL26" s="262"/>
      <c r="VNM26" s="262"/>
      <c r="VNN26" s="262"/>
      <c r="VNO26" s="262"/>
      <c r="VNP26" s="262"/>
      <c r="VNQ26" s="262"/>
      <c r="VNR26" s="262"/>
      <c r="VNS26" s="262"/>
      <c r="VNT26" s="262"/>
      <c r="VNU26" s="262"/>
      <c r="VNV26" s="262"/>
      <c r="VNW26" s="262"/>
      <c r="VNX26" s="262"/>
      <c r="VNY26" s="262"/>
      <c r="VNZ26" s="262"/>
      <c r="VOA26" s="262"/>
      <c r="VOB26" s="262"/>
      <c r="VOC26" s="262"/>
      <c r="VOD26" s="262"/>
      <c r="VOE26" s="262"/>
      <c r="VOF26" s="262"/>
      <c r="VOG26" s="262"/>
      <c r="VOH26" s="262"/>
      <c r="VOI26" s="262"/>
      <c r="VOJ26" s="262"/>
      <c r="VOK26" s="262"/>
      <c r="VOL26" s="262"/>
      <c r="VOM26" s="262"/>
      <c r="VON26" s="262"/>
      <c r="VOO26" s="262"/>
      <c r="VOP26" s="262"/>
      <c r="VOQ26" s="262"/>
      <c r="VOR26" s="262"/>
      <c r="VOS26" s="262"/>
      <c r="VOT26" s="262"/>
      <c r="VOU26" s="262"/>
      <c r="VOV26" s="262"/>
      <c r="VOW26" s="262"/>
      <c r="VOX26" s="262"/>
      <c r="VOY26" s="262"/>
      <c r="VOZ26" s="262"/>
      <c r="VPA26" s="262"/>
      <c r="VPB26" s="262"/>
      <c r="VPC26" s="262"/>
      <c r="VPD26" s="262"/>
      <c r="VPE26" s="262"/>
      <c r="VPF26" s="262"/>
      <c r="VPG26" s="262"/>
      <c r="VPH26" s="262"/>
      <c r="VPI26" s="262"/>
      <c r="VPJ26" s="262"/>
      <c r="VPK26" s="262"/>
      <c r="VPL26" s="262"/>
      <c r="VPM26" s="262"/>
      <c r="VPN26" s="262"/>
      <c r="VPO26" s="262"/>
      <c r="VPP26" s="262"/>
      <c r="VPQ26" s="262"/>
      <c r="VPR26" s="262"/>
      <c r="VPS26" s="262"/>
      <c r="VPT26" s="262"/>
      <c r="VPU26" s="262"/>
      <c r="VPV26" s="262"/>
      <c r="VPW26" s="262"/>
      <c r="VPX26" s="262"/>
      <c r="VPY26" s="262"/>
      <c r="VPZ26" s="262"/>
      <c r="VQA26" s="262"/>
      <c r="VQB26" s="262"/>
      <c r="VQC26" s="262"/>
      <c r="VQD26" s="262"/>
      <c r="VQE26" s="262"/>
      <c r="VQF26" s="262"/>
      <c r="VQG26" s="262"/>
      <c r="VQH26" s="262"/>
      <c r="VQI26" s="262"/>
      <c r="VQJ26" s="262"/>
      <c r="VQK26" s="262"/>
      <c r="VQL26" s="262"/>
      <c r="VQM26" s="262"/>
      <c r="VQN26" s="262"/>
      <c r="VQO26" s="262"/>
      <c r="VQP26" s="262"/>
      <c r="VQQ26" s="262"/>
      <c r="VQR26" s="262"/>
      <c r="VQS26" s="262"/>
      <c r="VQT26" s="262"/>
      <c r="VQU26" s="262"/>
      <c r="VQV26" s="262"/>
      <c r="VQW26" s="262"/>
      <c r="VQX26" s="262"/>
      <c r="VQY26" s="262"/>
      <c r="VQZ26" s="262"/>
      <c r="VRA26" s="262"/>
      <c r="VRB26" s="262"/>
      <c r="VRC26" s="262"/>
      <c r="VRD26" s="262"/>
      <c r="VRE26" s="262"/>
      <c r="VRF26" s="262"/>
      <c r="VRG26" s="262"/>
      <c r="VRH26" s="262"/>
      <c r="VRI26" s="262"/>
      <c r="VRJ26" s="262"/>
      <c r="VRK26" s="262"/>
      <c r="VRL26" s="262"/>
      <c r="VRM26" s="262"/>
      <c r="VRN26" s="262"/>
      <c r="VRO26" s="262"/>
      <c r="VRP26" s="262"/>
      <c r="VRQ26" s="262"/>
      <c r="VRR26" s="262"/>
      <c r="VRS26" s="262"/>
      <c r="VRT26" s="262"/>
      <c r="VRU26" s="262"/>
      <c r="VRV26" s="262"/>
      <c r="VRW26" s="262"/>
      <c r="VRX26" s="262"/>
      <c r="VRY26" s="262"/>
      <c r="VRZ26" s="262"/>
      <c r="VSA26" s="262"/>
      <c r="VSB26" s="262"/>
      <c r="VSC26" s="262"/>
      <c r="VSD26" s="262"/>
      <c r="VSE26" s="262"/>
      <c r="VSF26" s="262"/>
      <c r="VSG26" s="262"/>
      <c r="VSH26" s="262"/>
      <c r="VSI26" s="262"/>
      <c r="VSJ26" s="262"/>
      <c r="VSK26" s="262"/>
      <c r="VSL26" s="262"/>
      <c r="VSM26" s="262"/>
      <c r="VSN26" s="262"/>
      <c r="VSO26" s="262"/>
      <c r="VSP26" s="262"/>
      <c r="VSQ26" s="262"/>
      <c r="VSR26" s="262"/>
      <c r="VSS26" s="262"/>
      <c r="VST26" s="262"/>
      <c r="VSU26" s="262"/>
      <c r="VSV26" s="262"/>
      <c r="VSW26" s="262"/>
      <c r="VSX26" s="262"/>
      <c r="VSY26" s="262"/>
      <c r="VSZ26" s="262"/>
      <c r="VTA26" s="262"/>
      <c r="VTB26" s="262"/>
      <c r="VTC26" s="262"/>
      <c r="VTD26" s="262"/>
      <c r="VTE26" s="262"/>
      <c r="VTF26" s="262"/>
      <c r="VTG26" s="262"/>
      <c r="VTH26" s="262"/>
      <c r="VTI26" s="262"/>
      <c r="VTJ26" s="262"/>
      <c r="VTK26" s="262"/>
      <c r="VTL26" s="262"/>
      <c r="VTM26" s="262"/>
      <c r="VTN26" s="262"/>
      <c r="VTO26" s="262"/>
      <c r="VTP26" s="262"/>
      <c r="VTQ26" s="262"/>
      <c r="VTR26" s="262"/>
      <c r="VTS26" s="262"/>
      <c r="VTT26" s="262"/>
      <c r="VTU26" s="262"/>
      <c r="VTV26" s="262"/>
      <c r="VTW26" s="262"/>
      <c r="VTX26" s="262"/>
      <c r="VTY26" s="262"/>
      <c r="VTZ26" s="262"/>
      <c r="VUA26" s="262"/>
      <c r="VUB26" s="262"/>
      <c r="VUC26" s="262"/>
      <c r="VUD26" s="262"/>
      <c r="VUE26" s="262"/>
      <c r="VUF26" s="262"/>
      <c r="VUG26" s="262"/>
      <c r="VUH26" s="262"/>
      <c r="VUI26" s="262"/>
      <c r="VUJ26" s="262"/>
      <c r="VUK26" s="262"/>
      <c r="VUL26" s="262"/>
      <c r="VUM26" s="262"/>
      <c r="VUN26" s="262"/>
      <c r="VUO26" s="262"/>
      <c r="VUP26" s="262"/>
      <c r="VUQ26" s="262"/>
      <c r="VUR26" s="262"/>
      <c r="VUS26" s="262"/>
      <c r="VUT26" s="262"/>
      <c r="VUU26" s="262"/>
      <c r="VUV26" s="262"/>
      <c r="VUW26" s="262"/>
      <c r="VUX26" s="262"/>
      <c r="VUY26" s="262"/>
      <c r="VUZ26" s="262"/>
      <c r="VVA26" s="262"/>
      <c r="VVB26" s="262"/>
      <c r="VVC26" s="262"/>
      <c r="VVD26" s="262"/>
      <c r="VVE26" s="262"/>
      <c r="VVF26" s="262"/>
      <c r="VVG26" s="262"/>
      <c r="VVH26" s="262"/>
      <c r="VVI26" s="262"/>
      <c r="VVJ26" s="262"/>
      <c r="VVK26" s="262"/>
      <c r="VVL26" s="262"/>
      <c r="VVM26" s="262"/>
      <c r="VVN26" s="262"/>
      <c r="VVO26" s="262"/>
      <c r="VVP26" s="262"/>
      <c r="VVQ26" s="262"/>
      <c r="VVR26" s="262"/>
      <c r="VVS26" s="262"/>
      <c r="VVT26" s="262"/>
      <c r="VVU26" s="262"/>
      <c r="VVV26" s="262"/>
      <c r="VVW26" s="262"/>
      <c r="VVX26" s="262"/>
      <c r="VVY26" s="262"/>
      <c r="VVZ26" s="262"/>
      <c r="VWA26" s="262"/>
      <c r="VWB26" s="262"/>
      <c r="VWC26" s="262"/>
      <c r="VWD26" s="262"/>
      <c r="VWE26" s="262"/>
      <c r="VWF26" s="262"/>
      <c r="VWG26" s="262"/>
      <c r="VWH26" s="262"/>
      <c r="VWI26" s="262"/>
      <c r="VWJ26" s="262"/>
      <c r="VWK26" s="262"/>
      <c r="VWL26" s="262"/>
      <c r="VWM26" s="262"/>
      <c r="VWN26" s="262"/>
      <c r="VWO26" s="262"/>
      <c r="VWP26" s="262"/>
      <c r="VWQ26" s="262"/>
      <c r="VWR26" s="262"/>
      <c r="VWS26" s="262"/>
      <c r="VWT26" s="262"/>
      <c r="VWU26" s="262"/>
      <c r="VWV26" s="262"/>
      <c r="VWW26" s="262"/>
      <c r="VWX26" s="262"/>
      <c r="VWY26" s="262"/>
      <c r="VWZ26" s="262"/>
      <c r="VXA26" s="262"/>
      <c r="VXB26" s="262"/>
      <c r="VXC26" s="262"/>
      <c r="VXD26" s="262"/>
      <c r="VXE26" s="262"/>
      <c r="VXF26" s="262"/>
      <c r="VXG26" s="262"/>
      <c r="VXH26" s="262"/>
      <c r="VXI26" s="262"/>
      <c r="VXJ26" s="262"/>
      <c r="VXK26" s="262"/>
      <c r="VXL26" s="262"/>
      <c r="VXM26" s="262"/>
      <c r="VXN26" s="262"/>
      <c r="VXO26" s="262"/>
      <c r="VXP26" s="262"/>
      <c r="VXQ26" s="262"/>
      <c r="VXR26" s="262"/>
      <c r="VXS26" s="262"/>
      <c r="VXT26" s="262"/>
      <c r="VXU26" s="262"/>
      <c r="VXV26" s="262"/>
      <c r="VXW26" s="262"/>
      <c r="VXX26" s="262"/>
      <c r="VXY26" s="262"/>
      <c r="VXZ26" s="262"/>
      <c r="VYA26" s="262"/>
      <c r="VYB26" s="262"/>
      <c r="VYC26" s="262"/>
      <c r="VYD26" s="262"/>
      <c r="VYE26" s="262"/>
      <c r="VYF26" s="262"/>
      <c r="VYG26" s="262"/>
      <c r="VYH26" s="262"/>
      <c r="VYI26" s="262"/>
      <c r="VYJ26" s="262"/>
      <c r="VYK26" s="262"/>
      <c r="VYL26" s="262"/>
      <c r="VYM26" s="262"/>
      <c r="VYN26" s="262"/>
      <c r="VYO26" s="262"/>
      <c r="VYP26" s="262"/>
      <c r="VYQ26" s="262"/>
      <c r="VYR26" s="262"/>
      <c r="VYS26" s="262"/>
      <c r="VYT26" s="262"/>
      <c r="VYU26" s="262"/>
      <c r="VYV26" s="262"/>
      <c r="VYW26" s="262"/>
      <c r="VYX26" s="262"/>
      <c r="VYY26" s="262"/>
      <c r="VYZ26" s="262"/>
      <c r="VZA26" s="262"/>
      <c r="VZB26" s="262"/>
      <c r="VZC26" s="262"/>
      <c r="VZD26" s="262"/>
      <c r="VZE26" s="262"/>
      <c r="VZF26" s="262"/>
      <c r="VZG26" s="262"/>
      <c r="VZH26" s="262"/>
      <c r="VZI26" s="262"/>
      <c r="VZJ26" s="262"/>
      <c r="VZK26" s="262"/>
      <c r="VZL26" s="262"/>
      <c r="VZM26" s="262"/>
      <c r="VZN26" s="262"/>
      <c r="VZO26" s="262"/>
      <c r="VZP26" s="262"/>
      <c r="VZQ26" s="262"/>
      <c r="VZR26" s="262"/>
      <c r="VZS26" s="262"/>
      <c r="VZT26" s="262"/>
      <c r="VZU26" s="262"/>
      <c r="VZV26" s="262"/>
      <c r="VZW26" s="262"/>
      <c r="VZX26" s="262"/>
      <c r="VZY26" s="262"/>
      <c r="VZZ26" s="262"/>
      <c r="WAA26" s="262"/>
      <c r="WAB26" s="262"/>
      <c r="WAC26" s="262"/>
      <c r="WAD26" s="262"/>
      <c r="WAE26" s="262"/>
      <c r="WAF26" s="262"/>
      <c r="WAG26" s="262"/>
      <c r="WAH26" s="262"/>
      <c r="WAI26" s="262"/>
      <c r="WAJ26" s="262"/>
      <c r="WAK26" s="262"/>
      <c r="WAL26" s="262"/>
      <c r="WAM26" s="262"/>
      <c r="WAN26" s="262"/>
      <c r="WAO26" s="262"/>
      <c r="WAP26" s="262"/>
      <c r="WAQ26" s="262"/>
      <c r="WAR26" s="262"/>
      <c r="WAS26" s="262"/>
      <c r="WAT26" s="262"/>
      <c r="WAU26" s="262"/>
      <c r="WAV26" s="262"/>
      <c r="WAW26" s="262"/>
      <c r="WAX26" s="262"/>
      <c r="WAY26" s="262"/>
      <c r="WAZ26" s="262"/>
      <c r="WBA26" s="262"/>
      <c r="WBB26" s="262"/>
      <c r="WBC26" s="262"/>
      <c r="WBD26" s="262"/>
      <c r="WBE26" s="262"/>
      <c r="WBF26" s="262"/>
      <c r="WBG26" s="262"/>
      <c r="WBH26" s="262"/>
      <c r="WBI26" s="262"/>
      <c r="WBJ26" s="262"/>
      <c r="WBK26" s="262"/>
      <c r="WBL26" s="262"/>
      <c r="WBM26" s="262"/>
      <c r="WBN26" s="262"/>
      <c r="WBO26" s="262"/>
      <c r="WBP26" s="262"/>
      <c r="WBQ26" s="262"/>
      <c r="WBR26" s="262"/>
      <c r="WBS26" s="262"/>
      <c r="WBT26" s="262"/>
      <c r="WBU26" s="262"/>
      <c r="WBV26" s="262"/>
      <c r="WBW26" s="262"/>
      <c r="WBX26" s="262"/>
      <c r="WBY26" s="262"/>
      <c r="WBZ26" s="262"/>
      <c r="WCA26" s="262"/>
      <c r="WCB26" s="262"/>
      <c r="WCC26" s="262"/>
      <c r="WCD26" s="262"/>
      <c r="WCE26" s="262"/>
      <c r="WCF26" s="262"/>
      <c r="WCG26" s="262"/>
      <c r="WCH26" s="262"/>
      <c r="WCI26" s="262"/>
      <c r="WCJ26" s="262"/>
      <c r="WCK26" s="262"/>
      <c r="WCL26" s="262"/>
      <c r="WCM26" s="262"/>
      <c r="WCN26" s="262"/>
      <c r="WCO26" s="262"/>
      <c r="WCP26" s="262"/>
      <c r="WCQ26" s="262"/>
      <c r="WCR26" s="262"/>
      <c r="WCS26" s="262"/>
      <c r="WCT26" s="262"/>
      <c r="WCU26" s="262"/>
      <c r="WCV26" s="262"/>
      <c r="WCW26" s="262"/>
      <c r="WCX26" s="262"/>
      <c r="WCY26" s="262"/>
      <c r="WCZ26" s="262"/>
      <c r="WDA26" s="262"/>
      <c r="WDB26" s="262"/>
      <c r="WDC26" s="262"/>
      <c r="WDD26" s="262"/>
      <c r="WDE26" s="262"/>
      <c r="WDF26" s="262"/>
      <c r="WDG26" s="262"/>
      <c r="WDH26" s="262"/>
      <c r="WDI26" s="262"/>
      <c r="WDJ26" s="262"/>
      <c r="WDK26" s="262"/>
      <c r="WDL26" s="262"/>
      <c r="WDM26" s="262"/>
      <c r="WDN26" s="262"/>
      <c r="WDO26" s="262"/>
      <c r="WDP26" s="262"/>
      <c r="WDQ26" s="262"/>
      <c r="WDR26" s="262"/>
      <c r="WDS26" s="262"/>
      <c r="WDT26" s="262"/>
      <c r="WDU26" s="262"/>
      <c r="WDV26" s="262"/>
      <c r="WDW26" s="262"/>
      <c r="WDX26" s="262"/>
      <c r="WDY26" s="262"/>
      <c r="WDZ26" s="262"/>
      <c r="WEA26" s="262"/>
      <c r="WEB26" s="262"/>
      <c r="WEC26" s="262"/>
      <c r="WED26" s="262"/>
      <c r="WEE26" s="262"/>
      <c r="WEF26" s="262"/>
      <c r="WEG26" s="262"/>
      <c r="WEH26" s="262"/>
      <c r="WEI26" s="262"/>
      <c r="WEJ26" s="262"/>
      <c r="WEK26" s="262"/>
      <c r="WEL26" s="262"/>
      <c r="WEM26" s="262"/>
      <c r="WEN26" s="262"/>
      <c r="WEO26" s="262"/>
      <c r="WEP26" s="262"/>
      <c r="WEQ26" s="262"/>
      <c r="WER26" s="262"/>
      <c r="WES26" s="262"/>
      <c r="WET26" s="262"/>
      <c r="WEU26" s="262"/>
      <c r="WEV26" s="262"/>
      <c r="WEW26" s="262"/>
      <c r="WEX26" s="262"/>
      <c r="WEY26" s="262"/>
      <c r="WEZ26" s="262"/>
      <c r="WFA26" s="262"/>
      <c r="WFB26" s="262"/>
      <c r="WFC26" s="262"/>
      <c r="WFD26" s="262"/>
      <c r="WFE26" s="262"/>
      <c r="WFF26" s="262"/>
      <c r="WFG26" s="262"/>
      <c r="WFH26" s="262"/>
      <c r="WFI26" s="262"/>
      <c r="WFJ26" s="262"/>
      <c r="WFK26" s="262"/>
      <c r="WFL26" s="262"/>
      <c r="WFM26" s="262"/>
      <c r="WFN26" s="262"/>
      <c r="WFO26" s="262"/>
      <c r="WFP26" s="262"/>
      <c r="WFQ26" s="262"/>
      <c r="WFR26" s="262"/>
      <c r="WFS26" s="262"/>
      <c r="WFT26" s="262"/>
      <c r="WFU26" s="262"/>
      <c r="WFV26" s="262"/>
      <c r="WFW26" s="262"/>
      <c r="WFX26" s="262"/>
      <c r="WFY26" s="262"/>
      <c r="WFZ26" s="262"/>
      <c r="WGA26" s="262"/>
      <c r="WGB26" s="262"/>
      <c r="WGC26" s="262"/>
      <c r="WGD26" s="262"/>
      <c r="WGE26" s="262"/>
      <c r="WGF26" s="262"/>
      <c r="WGG26" s="262"/>
      <c r="WGH26" s="262"/>
      <c r="WGI26" s="262"/>
      <c r="WGJ26" s="262"/>
      <c r="WGK26" s="262"/>
      <c r="WGL26" s="262"/>
      <c r="WGM26" s="262"/>
      <c r="WGN26" s="262"/>
      <c r="WGO26" s="262"/>
      <c r="WGP26" s="262"/>
      <c r="WGQ26" s="262"/>
      <c r="WGR26" s="262"/>
      <c r="WGS26" s="262"/>
      <c r="WGT26" s="262"/>
      <c r="WGU26" s="262"/>
      <c r="WGV26" s="262"/>
      <c r="WGW26" s="262"/>
      <c r="WGX26" s="262"/>
      <c r="WGY26" s="262"/>
      <c r="WGZ26" s="262"/>
      <c r="WHA26" s="262"/>
      <c r="WHB26" s="262"/>
      <c r="WHC26" s="262"/>
      <c r="WHD26" s="262"/>
      <c r="WHE26" s="262"/>
      <c r="WHF26" s="262"/>
      <c r="WHG26" s="262"/>
      <c r="WHH26" s="262"/>
      <c r="WHI26" s="262"/>
      <c r="WHJ26" s="262"/>
      <c r="WHK26" s="262"/>
      <c r="WHL26" s="262"/>
      <c r="WHM26" s="262"/>
      <c r="WHN26" s="262"/>
      <c r="WHO26" s="262"/>
      <c r="WHP26" s="262"/>
      <c r="WHQ26" s="262"/>
      <c r="WHR26" s="262"/>
      <c r="WHS26" s="262"/>
      <c r="WHT26" s="262"/>
      <c r="WHU26" s="262"/>
      <c r="WHV26" s="262"/>
      <c r="WHW26" s="262"/>
      <c r="WHX26" s="262"/>
      <c r="WHY26" s="262"/>
      <c r="WHZ26" s="262"/>
      <c r="WIA26" s="262"/>
      <c r="WIB26" s="262"/>
      <c r="WIC26" s="262"/>
      <c r="WID26" s="262"/>
      <c r="WIE26" s="262"/>
      <c r="WIF26" s="262"/>
      <c r="WIG26" s="262"/>
      <c r="WIH26" s="262"/>
      <c r="WII26" s="262"/>
      <c r="WIJ26" s="262"/>
      <c r="WIK26" s="262"/>
      <c r="WIL26" s="262"/>
      <c r="WIM26" s="262"/>
      <c r="WIN26" s="262"/>
      <c r="WIO26" s="262"/>
      <c r="WIP26" s="262"/>
      <c r="WIQ26" s="262"/>
      <c r="WIR26" s="262"/>
      <c r="WIS26" s="262"/>
      <c r="WIT26" s="262"/>
      <c r="WIU26" s="262"/>
      <c r="WIV26" s="262"/>
      <c r="WIW26" s="262"/>
      <c r="WIX26" s="262"/>
      <c r="WIY26" s="262"/>
      <c r="WIZ26" s="262"/>
      <c r="WJA26" s="262"/>
      <c r="WJB26" s="262"/>
      <c r="WJC26" s="262"/>
      <c r="WJD26" s="262"/>
      <c r="WJE26" s="262"/>
      <c r="WJF26" s="262"/>
      <c r="WJG26" s="262"/>
      <c r="WJH26" s="262"/>
      <c r="WJI26" s="262"/>
      <c r="WJJ26" s="262"/>
      <c r="WJK26" s="262"/>
      <c r="WJL26" s="262"/>
      <c r="WJM26" s="262"/>
      <c r="WJN26" s="262"/>
      <c r="WJO26" s="262"/>
      <c r="WJP26" s="262"/>
      <c r="WJQ26" s="262"/>
      <c r="WJR26" s="262"/>
      <c r="WJS26" s="262"/>
      <c r="WJT26" s="262"/>
      <c r="WJU26" s="262"/>
      <c r="WJV26" s="262"/>
      <c r="WJW26" s="262"/>
      <c r="WJX26" s="262"/>
      <c r="WJY26" s="262"/>
      <c r="WJZ26" s="262"/>
      <c r="WKA26" s="262"/>
      <c r="WKB26" s="262"/>
      <c r="WKC26" s="262"/>
      <c r="WKD26" s="262"/>
      <c r="WKE26" s="262"/>
      <c r="WKF26" s="262"/>
      <c r="WKG26" s="262"/>
      <c r="WKH26" s="262"/>
      <c r="WKI26" s="262"/>
      <c r="WKJ26" s="262"/>
      <c r="WKK26" s="262"/>
      <c r="WKL26" s="262"/>
      <c r="WKM26" s="262"/>
      <c r="WKN26" s="262"/>
      <c r="WKO26" s="262"/>
      <c r="WKP26" s="262"/>
      <c r="WKQ26" s="262"/>
      <c r="WKR26" s="262"/>
      <c r="WKS26" s="262"/>
      <c r="WKT26" s="262"/>
      <c r="WKU26" s="262"/>
      <c r="WKV26" s="262"/>
      <c r="WKW26" s="262"/>
      <c r="WKX26" s="262"/>
      <c r="WKY26" s="262"/>
      <c r="WKZ26" s="262"/>
      <c r="WLA26" s="262"/>
      <c r="WLB26" s="262"/>
      <c r="WLC26" s="262"/>
      <c r="WLD26" s="262"/>
      <c r="WLE26" s="262"/>
      <c r="WLF26" s="262"/>
      <c r="WLG26" s="262"/>
      <c r="WLH26" s="262"/>
      <c r="WLI26" s="262"/>
      <c r="WLJ26" s="262"/>
      <c r="WLK26" s="262"/>
      <c r="WLL26" s="262"/>
      <c r="WLM26" s="262"/>
      <c r="WLN26" s="262"/>
      <c r="WLO26" s="262"/>
      <c r="WLP26" s="262"/>
      <c r="WLQ26" s="262"/>
      <c r="WLR26" s="262"/>
      <c r="WLS26" s="262"/>
      <c r="WLT26" s="262"/>
      <c r="WLU26" s="262"/>
      <c r="WLV26" s="262"/>
      <c r="WLW26" s="262"/>
      <c r="WLX26" s="262"/>
      <c r="WLY26" s="262"/>
      <c r="WLZ26" s="262"/>
      <c r="WMA26" s="262"/>
      <c r="WMB26" s="262"/>
      <c r="WMC26" s="262"/>
      <c r="WMD26" s="262"/>
      <c r="WME26" s="262"/>
      <c r="WMF26" s="262"/>
      <c r="WMG26" s="262"/>
      <c r="WMH26" s="262"/>
      <c r="WMI26" s="262"/>
      <c r="WMJ26" s="262"/>
      <c r="WMK26" s="262"/>
      <c r="WML26" s="262"/>
      <c r="WMM26" s="262"/>
      <c r="WMN26" s="262"/>
      <c r="WMO26" s="262"/>
      <c r="WMP26" s="262"/>
      <c r="WMQ26" s="262"/>
      <c r="WMR26" s="262"/>
      <c r="WMS26" s="262"/>
      <c r="WMT26" s="262"/>
      <c r="WMU26" s="262"/>
      <c r="WMV26" s="262"/>
      <c r="WMW26" s="262"/>
      <c r="WMX26" s="262"/>
      <c r="WMY26" s="262"/>
      <c r="WMZ26" s="262"/>
      <c r="WNA26" s="262"/>
      <c r="WNB26" s="262"/>
      <c r="WNC26" s="262"/>
      <c r="WND26" s="262"/>
      <c r="WNE26" s="262"/>
      <c r="WNF26" s="262"/>
      <c r="WNG26" s="262"/>
      <c r="WNH26" s="262"/>
      <c r="WNI26" s="262"/>
      <c r="WNJ26" s="262"/>
      <c r="WNK26" s="262"/>
      <c r="WNL26" s="262"/>
      <c r="WNM26" s="262"/>
      <c r="WNN26" s="262"/>
      <c r="WNO26" s="262"/>
      <c r="WNP26" s="262"/>
      <c r="WNQ26" s="262"/>
      <c r="WNR26" s="262"/>
      <c r="WNS26" s="262"/>
      <c r="WNT26" s="262"/>
      <c r="WNU26" s="262"/>
      <c r="WNV26" s="262"/>
      <c r="WNW26" s="262"/>
      <c r="WNX26" s="262"/>
      <c r="WNY26" s="262"/>
      <c r="WNZ26" s="262"/>
      <c r="WOA26" s="262"/>
      <c r="WOB26" s="262"/>
      <c r="WOC26" s="262"/>
      <c r="WOD26" s="262"/>
      <c r="WOE26" s="262"/>
      <c r="WOF26" s="262"/>
      <c r="WOG26" s="262"/>
      <c r="WOH26" s="262"/>
      <c r="WOI26" s="262"/>
      <c r="WOJ26" s="262"/>
      <c r="WOK26" s="262"/>
      <c r="WOL26" s="262"/>
      <c r="WOM26" s="262"/>
      <c r="WON26" s="262"/>
      <c r="WOO26" s="262"/>
      <c r="WOP26" s="262"/>
      <c r="WOQ26" s="262"/>
      <c r="WOR26" s="262"/>
      <c r="WOS26" s="262"/>
      <c r="WOT26" s="262"/>
      <c r="WOU26" s="262"/>
      <c r="WOV26" s="262"/>
      <c r="WOW26" s="262"/>
      <c r="WOX26" s="262"/>
      <c r="WOY26" s="262"/>
      <c r="WOZ26" s="262"/>
      <c r="WPA26" s="262"/>
      <c r="WPB26" s="262"/>
      <c r="WPC26" s="262"/>
      <c r="WPD26" s="262"/>
      <c r="WPE26" s="262"/>
      <c r="WPF26" s="262"/>
      <c r="WPG26" s="262"/>
      <c r="WPH26" s="262"/>
      <c r="WPI26" s="262"/>
      <c r="WPJ26" s="262"/>
      <c r="WPK26" s="262"/>
      <c r="WPL26" s="262"/>
      <c r="WPM26" s="262"/>
      <c r="WPN26" s="262"/>
      <c r="WPO26" s="262"/>
      <c r="WPP26" s="262"/>
      <c r="WPQ26" s="262"/>
      <c r="WPR26" s="262"/>
      <c r="WPS26" s="262"/>
      <c r="WPT26" s="262"/>
      <c r="WPU26" s="262"/>
      <c r="WPV26" s="262"/>
      <c r="WPW26" s="262"/>
      <c r="WPX26" s="262"/>
      <c r="WPY26" s="262"/>
      <c r="WPZ26" s="262"/>
      <c r="WQA26" s="262"/>
      <c r="WQB26" s="262"/>
      <c r="WQC26" s="262"/>
      <c r="WQD26" s="262"/>
      <c r="WQE26" s="262"/>
      <c r="WQF26" s="262"/>
      <c r="WQG26" s="262"/>
      <c r="WQH26" s="262"/>
      <c r="WQI26" s="262"/>
      <c r="WQJ26" s="262"/>
      <c r="WQK26" s="262"/>
      <c r="WQL26" s="262"/>
      <c r="WQM26" s="262"/>
      <c r="WQN26" s="262"/>
      <c r="WQO26" s="262"/>
      <c r="WQP26" s="262"/>
      <c r="WQQ26" s="262"/>
      <c r="WQR26" s="262"/>
      <c r="WQS26" s="262"/>
      <c r="WQT26" s="262"/>
      <c r="WQU26" s="262"/>
      <c r="WQV26" s="262"/>
      <c r="WQW26" s="262"/>
      <c r="WQX26" s="262"/>
      <c r="WQY26" s="262"/>
      <c r="WQZ26" s="262"/>
      <c r="WRA26" s="262"/>
      <c r="WRB26" s="262"/>
      <c r="WRC26" s="262"/>
      <c r="WRD26" s="262"/>
      <c r="WRE26" s="262"/>
      <c r="WRF26" s="262"/>
      <c r="WRG26" s="262"/>
      <c r="WRH26" s="262"/>
      <c r="WRI26" s="262"/>
      <c r="WRJ26" s="262"/>
      <c r="WRK26" s="262"/>
      <c r="WRL26" s="262"/>
      <c r="WRM26" s="262"/>
      <c r="WRN26" s="262"/>
      <c r="WRO26" s="262"/>
      <c r="WRP26" s="262"/>
      <c r="WRQ26" s="262"/>
      <c r="WRR26" s="262"/>
      <c r="WRS26" s="262"/>
      <c r="WRT26" s="262"/>
      <c r="WRU26" s="262"/>
      <c r="WRV26" s="262"/>
      <c r="WRW26" s="262"/>
      <c r="WRX26" s="262"/>
      <c r="WRY26" s="262"/>
      <c r="WRZ26" s="262"/>
      <c r="WSA26" s="262"/>
      <c r="WSB26" s="262"/>
      <c r="WSC26" s="262"/>
      <c r="WSD26" s="262"/>
      <c r="WSE26" s="262"/>
      <c r="WSF26" s="262"/>
      <c r="WSG26" s="262"/>
      <c r="WSH26" s="262"/>
      <c r="WSI26" s="262"/>
      <c r="WSJ26" s="262"/>
      <c r="WSK26" s="262"/>
      <c r="WSL26" s="262"/>
      <c r="WSM26" s="262"/>
      <c r="WSN26" s="262"/>
      <c r="WSO26" s="262"/>
      <c r="WSP26" s="262"/>
      <c r="WSQ26" s="262"/>
      <c r="WSR26" s="262"/>
      <c r="WSS26" s="262"/>
      <c r="WST26" s="262"/>
      <c r="WSU26" s="262"/>
      <c r="WSV26" s="262"/>
      <c r="WSW26" s="262"/>
      <c r="WSX26" s="262"/>
      <c r="WSY26" s="262"/>
      <c r="WSZ26" s="262"/>
      <c r="WTA26" s="262"/>
      <c r="WTB26" s="262"/>
      <c r="WTC26" s="262"/>
      <c r="WTD26" s="262"/>
      <c r="WTE26" s="262"/>
      <c r="WTF26" s="262"/>
      <c r="WTG26" s="262"/>
      <c r="WTH26" s="262"/>
      <c r="WTI26" s="262"/>
      <c r="WTJ26" s="262"/>
      <c r="WTK26" s="262"/>
      <c r="WTL26" s="262"/>
      <c r="WTM26" s="262"/>
      <c r="WTN26" s="262"/>
      <c r="WTO26" s="262"/>
      <c r="WTP26" s="262"/>
      <c r="WTQ26" s="262"/>
      <c r="WTR26" s="262"/>
      <c r="WTS26" s="262"/>
      <c r="WTT26" s="262"/>
      <c r="WTU26" s="262"/>
      <c r="WTV26" s="262"/>
      <c r="WTW26" s="262"/>
      <c r="WTX26" s="262"/>
      <c r="WTY26" s="262"/>
      <c r="WTZ26" s="262"/>
      <c r="WUA26" s="262"/>
      <c r="WUB26" s="262"/>
      <c r="WUC26" s="262"/>
      <c r="WUD26" s="262"/>
      <c r="WUE26" s="262"/>
      <c r="WUF26" s="262"/>
      <c r="WUG26" s="262"/>
      <c r="WUH26" s="262"/>
      <c r="WUI26" s="262"/>
      <c r="WUJ26" s="262"/>
      <c r="WUK26" s="262"/>
      <c r="WUL26" s="262"/>
      <c r="WUM26" s="262"/>
      <c r="WUN26" s="262"/>
      <c r="WUO26" s="262"/>
      <c r="WUP26" s="262"/>
      <c r="WUQ26" s="262"/>
      <c r="WUR26" s="262"/>
      <c r="WUS26" s="262"/>
      <c r="WUT26" s="262"/>
      <c r="WUU26" s="262"/>
      <c r="WUV26" s="262"/>
      <c r="WUW26" s="262"/>
      <c r="WUX26" s="262"/>
      <c r="WUY26" s="262"/>
      <c r="WUZ26" s="262"/>
      <c r="WVA26" s="262"/>
      <c r="WVB26" s="262"/>
      <c r="WVC26" s="262"/>
      <c r="WVD26" s="262"/>
      <c r="WVE26" s="262"/>
      <c r="WVF26" s="262"/>
      <c r="WVG26" s="262"/>
      <c r="WVH26" s="262"/>
      <c r="WVI26" s="262"/>
      <c r="WVJ26" s="262"/>
      <c r="WVK26" s="262"/>
      <c r="WVL26" s="262"/>
      <c r="WVM26" s="262"/>
      <c r="WVN26" s="262"/>
      <c r="WVO26" s="262"/>
      <c r="WVP26" s="262"/>
      <c r="WVQ26" s="262"/>
      <c r="WVR26" s="262"/>
      <c r="WVS26" s="262"/>
      <c r="WVT26" s="262"/>
      <c r="WVU26" s="262"/>
      <c r="WVV26" s="262"/>
      <c r="WVW26" s="262"/>
      <c r="WVX26" s="262"/>
      <c r="WVY26" s="262"/>
      <c r="WVZ26" s="262"/>
      <c r="WWA26" s="262"/>
      <c r="WWB26" s="262"/>
      <c r="WWC26" s="262"/>
      <c r="WWD26" s="262"/>
      <c r="WWE26" s="262"/>
      <c r="WWF26" s="262"/>
      <c r="WWG26" s="262"/>
      <c r="WWH26" s="262"/>
      <c r="WWI26" s="262"/>
      <c r="WWJ26" s="262"/>
      <c r="WWK26" s="262"/>
      <c r="WWL26" s="262"/>
      <c r="WWM26" s="262"/>
      <c r="WWN26" s="262"/>
      <c r="WWO26" s="262"/>
      <c r="WWP26" s="262"/>
      <c r="WWQ26" s="262"/>
      <c r="WWR26" s="262"/>
      <c r="WWS26" s="262"/>
      <c r="WWT26" s="262"/>
      <c r="WWU26" s="262"/>
      <c r="WWV26" s="262"/>
      <c r="WWW26" s="262"/>
      <c r="WWX26" s="262"/>
      <c r="WWY26" s="262"/>
      <c r="WWZ26" s="262"/>
      <c r="WXA26" s="262"/>
      <c r="WXB26" s="262"/>
      <c r="WXC26" s="262"/>
      <c r="WXD26" s="262"/>
      <c r="WXE26" s="262"/>
      <c r="WXF26" s="262"/>
      <c r="WXG26" s="262"/>
      <c r="WXH26" s="262"/>
      <c r="WXI26" s="262"/>
      <c r="WXJ26" s="262"/>
      <c r="WXK26" s="262"/>
      <c r="WXL26" s="262"/>
      <c r="WXM26" s="262"/>
      <c r="WXN26" s="262"/>
      <c r="WXO26" s="262"/>
      <c r="WXP26" s="262"/>
      <c r="WXQ26" s="262"/>
      <c r="WXR26" s="262"/>
      <c r="WXS26" s="262"/>
      <c r="WXT26" s="262"/>
      <c r="WXU26" s="262"/>
      <c r="WXV26" s="262"/>
      <c r="WXW26" s="262"/>
      <c r="WXX26" s="262"/>
      <c r="WXY26" s="262"/>
      <c r="WXZ26" s="262"/>
      <c r="WYA26" s="262"/>
      <c r="WYB26" s="262"/>
      <c r="WYC26" s="262"/>
      <c r="WYD26" s="262"/>
      <c r="WYE26" s="262"/>
      <c r="WYF26" s="262"/>
      <c r="WYG26" s="262"/>
      <c r="WYH26" s="262"/>
      <c r="WYI26" s="262"/>
      <c r="WYJ26" s="262"/>
      <c r="WYK26" s="262"/>
      <c r="WYL26" s="262"/>
      <c r="WYM26" s="262"/>
      <c r="WYN26" s="262"/>
      <c r="WYO26" s="262"/>
      <c r="WYP26" s="262"/>
      <c r="WYQ26" s="262"/>
      <c r="WYR26" s="262"/>
      <c r="WYS26" s="262"/>
      <c r="WYT26" s="262"/>
      <c r="WYU26" s="262"/>
      <c r="WYV26" s="262"/>
      <c r="WYW26" s="262"/>
      <c r="WYX26" s="262"/>
      <c r="WYY26" s="262"/>
      <c r="WYZ26" s="262"/>
      <c r="WZA26" s="262"/>
      <c r="WZB26" s="262"/>
      <c r="WZC26" s="262"/>
      <c r="WZD26" s="262"/>
      <c r="WZE26" s="262"/>
      <c r="WZF26" s="262"/>
      <c r="WZG26" s="262"/>
      <c r="WZH26" s="262"/>
      <c r="WZI26" s="262"/>
      <c r="WZJ26" s="262"/>
      <c r="WZK26" s="262"/>
      <c r="WZL26" s="262"/>
      <c r="WZM26" s="262"/>
      <c r="WZN26" s="262"/>
      <c r="WZO26" s="262"/>
      <c r="WZP26" s="262"/>
      <c r="WZQ26" s="262"/>
      <c r="WZR26" s="262"/>
      <c r="WZS26" s="262"/>
      <c r="WZT26" s="262"/>
      <c r="WZU26" s="262"/>
      <c r="WZV26" s="262"/>
      <c r="WZW26" s="262"/>
      <c r="WZX26" s="262"/>
      <c r="WZY26" s="262"/>
      <c r="WZZ26" s="262"/>
      <c r="XAA26" s="262"/>
      <c r="XAB26" s="262"/>
      <c r="XAC26" s="262"/>
      <c r="XAD26" s="262"/>
      <c r="XAE26" s="262"/>
      <c r="XAF26" s="262"/>
      <c r="XAG26" s="262"/>
      <c r="XAH26" s="262"/>
      <c r="XAI26" s="262"/>
      <c r="XAJ26" s="262"/>
      <c r="XAK26" s="262"/>
      <c r="XAL26" s="262"/>
      <c r="XAM26" s="262"/>
      <c r="XAN26" s="262"/>
      <c r="XAO26" s="262"/>
      <c r="XAP26" s="262"/>
      <c r="XAQ26" s="262"/>
      <c r="XAR26" s="262"/>
      <c r="XAS26" s="262"/>
      <c r="XAT26" s="262"/>
      <c r="XAU26" s="262"/>
      <c r="XAV26" s="262"/>
      <c r="XAW26" s="262"/>
      <c r="XAX26" s="262"/>
      <c r="XAY26" s="262"/>
      <c r="XAZ26" s="262"/>
      <c r="XBA26" s="262"/>
      <c r="XBB26" s="262"/>
      <c r="XBC26" s="262"/>
      <c r="XBD26" s="262"/>
      <c r="XBE26" s="262"/>
      <c r="XBF26" s="262"/>
      <c r="XBG26" s="262"/>
      <c r="XBH26" s="262"/>
      <c r="XBI26" s="262"/>
      <c r="XBJ26" s="262"/>
      <c r="XBK26" s="262"/>
      <c r="XBL26" s="262"/>
      <c r="XBM26" s="262"/>
      <c r="XBN26" s="262"/>
      <c r="XBO26" s="262"/>
      <c r="XBP26" s="262"/>
      <c r="XBQ26" s="262"/>
      <c r="XBR26" s="262"/>
      <c r="XBS26" s="262"/>
      <c r="XBT26" s="262"/>
      <c r="XBU26" s="262"/>
      <c r="XBV26" s="262"/>
      <c r="XBW26" s="262"/>
      <c r="XBX26" s="262"/>
      <c r="XBY26" s="262"/>
      <c r="XBZ26" s="262"/>
      <c r="XCA26" s="262"/>
      <c r="XCB26" s="262"/>
      <c r="XCC26" s="262"/>
      <c r="XCD26" s="262"/>
      <c r="XCE26" s="262"/>
      <c r="XCF26" s="262"/>
      <c r="XCG26" s="262"/>
      <c r="XCH26" s="262"/>
      <c r="XCI26" s="262"/>
      <c r="XCJ26" s="262"/>
      <c r="XCK26" s="262"/>
      <c r="XCL26" s="262"/>
      <c r="XCM26" s="262"/>
      <c r="XCN26" s="262"/>
      <c r="XCO26" s="262"/>
      <c r="XCP26" s="262"/>
      <c r="XCQ26" s="262"/>
      <c r="XCR26" s="262"/>
      <c r="XCS26" s="262"/>
      <c r="XCT26" s="262"/>
      <c r="XCU26" s="262"/>
      <c r="XCV26" s="262"/>
      <c r="XCW26" s="262"/>
      <c r="XCX26" s="262"/>
      <c r="XCY26" s="262"/>
      <c r="XCZ26" s="262"/>
      <c r="XDA26" s="262"/>
      <c r="XDB26" s="262"/>
      <c r="XDC26" s="262"/>
      <c r="XDD26" s="262"/>
      <c r="XDE26" s="262"/>
      <c r="XDF26" s="262"/>
      <c r="XDG26" s="262"/>
      <c r="XDH26" s="262"/>
      <c r="XDI26" s="262"/>
      <c r="XDJ26" s="262"/>
      <c r="XDK26" s="262"/>
      <c r="XDL26" s="262"/>
      <c r="XDM26" s="262"/>
      <c r="XDN26" s="262"/>
      <c r="XDO26" s="262"/>
      <c r="XDP26" s="262"/>
      <c r="XDQ26" s="262"/>
      <c r="XDR26" s="262"/>
      <c r="XDS26" s="262"/>
      <c r="XDT26" s="262"/>
      <c r="XDU26" s="262"/>
      <c r="XDV26" s="262"/>
      <c r="XDW26" s="262"/>
      <c r="XDX26" s="262"/>
      <c r="XDY26" s="262"/>
      <c r="XDZ26" s="262"/>
      <c r="XEA26" s="262"/>
      <c r="XEB26" s="262"/>
      <c r="XEC26" s="262"/>
      <c r="XED26" s="262"/>
      <c r="XEE26" s="262"/>
      <c r="XEF26" s="262"/>
      <c r="XEG26" s="262"/>
      <c r="XEH26" s="262"/>
      <c r="XEI26" s="262"/>
      <c r="XEJ26" s="262"/>
      <c r="XEK26" s="262"/>
      <c r="XEL26" s="262"/>
      <c r="XEM26" s="262"/>
      <c r="XEN26" s="262"/>
      <c r="XEO26" s="262"/>
      <c r="XEP26" s="262"/>
      <c r="XEQ26" s="262"/>
      <c r="XER26" s="262"/>
      <c r="XES26" s="262"/>
      <c r="XET26" s="262"/>
      <c r="XEU26" s="262"/>
      <c r="XEV26" s="262"/>
      <c r="XEW26" s="262"/>
      <c r="XEX26" s="262"/>
      <c r="XEY26" s="262"/>
      <c r="XEZ26" s="262"/>
    </row>
    <row r="27" spans="2:16380" s="21" customFormat="1">
      <c r="B27" s="503"/>
      <c r="C27" s="503"/>
      <c r="D27" s="400" t="s">
        <v>183</v>
      </c>
      <c r="E27" s="4">
        <f>'I&amp;O'!D99</f>
        <v>0</v>
      </c>
      <c r="F27" s="57"/>
      <c r="G27" s="262"/>
      <c r="J27" s="9"/>
      <c r="Q27" s="28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6"/>
    </row>
    <row r="28" spans="2:16380" s="21" customFormat="1">
      <c r="B28" s="503"/>
      <c r="C28" s="503"/>
      <c r="D28" s="400" t="s">
        <v>167</v>
      </c>
      <c r="E28" s="4">
        <f>'I&amp;O'!D100</f>
        <v>0</v>
      </c>
      <c r="F28" s="57"/>
      <c r="G28" s="262"/>
      <c r="J28" s="9"/>
      <c r="Q28" s="28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6"/>
    </row>
    <row r="29" spans="2:16380" s="21" customFormat="1">
      <c r="B29" s="503"/>
      <c r="C29" s="503"/>
      <c r="D29" s="400" t="s">
        <v>484</v>
      </c>
      <c r="E29" s="4" t="str">
        <f>'I&amp;O'!D101</f>
        <v>yes</v>
      </c>
      <c r="F29" s="57"/>
      <c r="G29" s="262"/>
      <c r="J29" s="9"/>
      <c r="Q29" s="28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6"/>
    </row>
    <row r="30" spans="2:16380" s="21" customFormat="1" ht="26.25">
      <c r="B30" s="503"/>
      <c r="C30" s="503"/>
      <c r="D30" s="281" t="s">
        <v>386</v>
      </c>
      <c r="E30" s="262"/>
      <c r="H30" s="262" t="s">
        <v>390</v>
      </c>
      <c r="J30" s="9"/>
      <c r="Q30" s="28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6"/>
    </row>
    <row r="31" spans="2:16380" s="21" customFormat="1">
      <c r="B31" s="503"/>
      <c r="C31" s="503"/>
      <c r="D31" s="179" t="s">
        <v>387</v>
      </c>
      <c r="E31" s="7">
        <f>'I&amp;O'!D104</f>
        <v>0</v>
      </c>
      <c r="F31" s="57"/>
      <c r="G31" s="57"/>
      <c r="H31" s="11">
        <v>1</v>
      </c>
      <c r="J31" s="9"/>
      <c r="Q31" s="28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6"/>
    </row>
    <row r="32" spans="2:16380" s="21" customFormat="1">
      <c r="B32" s="503"/>
      <c r="C32" s="503"/>
      <c r="D32" s="179" t="s">
        <v>388</v>
      </c>
      <c r="E32" s="7" t="str">
        <f>'I&amp;O'!D105</f>
        <v>yes</v>
      </c>
      <c r="H32" s="11">
        <v>0</v>
      </c>
      <c r="J32" s="9"/>
      <c r="Q32" s="28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6"/>
    </row>
    <row r="33" spans="2:87" s="21" customFormat="1">
      <c r="B33" s="503"/>
      <c r="C33" s="503"/>
      <c r="D33" s="179" t="s">
        <v>389</v>
      </c>
      <c r="E33" s="7">
        <f>'I&amp;O'!D106</f>
        <v>0</v>
      </c>
      <c r="H33" s="11">
        <v>0.5</v>
      </c>
      <c r="J33" s="9"/>
      <c r="Q33" s="28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6"/>
    </row>
    <row r="34" spans="2:87" s="21" customFormat="1">
      <c r="B34" s="503"/>
      <c r="C34" s="503"/>
      <c r="D34" s="284" t="s">
        <v>391</v>
      </c>
      <c r="E34" s="281">
        <f>IF($E$31="yes",$H$31,IF($E$32="yes",$H$32,H33))</f>
        <v>0</v>
      </c>
      <c r="G34" s="262"/>
      <c r="J34" s="9"/>
      <c r="Q34" s="28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6"/>
    </row>
    <row r="35" spans="2:87" s="21" customFormat="1">
      <c r="B35" s="503"/>
      <c r="C35" s="503"/>
      <c r="D35" s="284" t="s">
        <v>393</v>
      </c>
      <c r="E35" s="52">
        <f>1-E34</f>
        <v>1</v>
      </c>
      <c r="F35" s="281"/>
      <c r="G35" s="262"/>
      <c r="J35" s="9"/>
      <c r="Q35" s="28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6"/>
    </row>
    <row r="36" spans="2:87" s="21" customFormat="1">
      <c r="B36" s="503"/>
      <c r="C36" s="503"/>
      <c r="D36" s="281" t="s">
        <v>392</v>
      </c>
      <c r="E36" s="262"/>
      <c r="F36" s="179"/>
      <c r="G36" s="262"/>
      <c r="J36" s="9"/>
      <c r="Q36" s="28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6"/>
    </row>
    <row r="37" spans="2:87" s="21" customFormat="1">
      <c r="B37" s="503"/>
      <c r="C37" s="503"/>
      <c r="D37" s="401" t="s">
        <v>128</v>
      </c>
      <c r="E37" s="330">
        <f>'I&amp;O'!D110</f>
        <v>0</v>
      </c>
      <c r="F37" s="262"/>
      <c r="G37" s="262"/>
      <c r="J37" s="9"/>
      <c r="Q37" s="28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6"/>
    </row>
    <row r="38" spans="2:87" s="21" customFormat="1">
      <c r="B38" s="503"/>
      <c r="C38" s="503"/>
      <c r="D38" s="1" t="s">
        <v>340</v>
      </c>
      <c r="E38" s="330" t="str">
        <f>'I&amp;O'!D111</f>
        <v>yes</v>
      </c>
      <c r="F38" s="179"/>
      <c r="G38" s="262"/>
      <c r="J38" s="9"/>
      <c r="Q38" s="28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6"/>
    </row>
    <row r="39" spans="2:87" s="21" customFormat="1">
      <c r="B39" s="503"/>
      <c r="C39" s="503"/>
      <c r="D39" s="1" t="s">
        <v>339</v>
      </c>
      <c r="E39" s="330">
        <f>'I&amp;O'!D112</f>
        <v>0</v>
      </c>
      <c r="F39" s="179"/>
      <c r="G39" s="262"/>
      <c r="J39" s="9"/>
      <c r="Q39" s="28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6"/>
    </row>
    <row r="40" spans="2:87" s="21" customFormat="1">
      <c r="B40" s="503"/>
      <c r="C40" s="503"/>
      <c r="D40" s="1" t="s">
        <v>131</v>
      </c>
      <c r="E40" s="330">
        <f>'I&amp;O'!D113</f>
        <v>0</v>
      </c>
      <c r="F40" s="179"/>
      <c r="G40" s="262"/>
      <c r="J40" s="9"/>
      <c r="Q40" s="28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6"/>
    </row>
    <row r="41" spans="2:87" s="21" customFormat="1">
      <c r="B41" s="503"/>
      <c r="C41" s="503"/>
      <c r="D41" s="1" t="s">
        <v>423</v>
      </c>
      <c r="E41" s="330">
        <f>'I&amp;O'!D114</f>
        <v>0</v>
      </c>
      <c r="F41" s="179"/>
      <c r="G41" s="262"/>
      <c r="J41" s="9"/>
      <c r="Q41" s="28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6"/>
    </row>
    <row r="42" spans="2:87" s="58" customFormat="1">
      <c r="B42" s="5"/>
      <c r="C42" s="5"/>
      <c r="D42" s="5"/>
      <c r="E42" s="57" t="s">
        <v>56</v>
      </c>
      <c r="F42" s="57" t="s">
        <v>82</v>
      </c>
      <c r="G42" s="57" t="s">
        <v>60</v>
      </c>
      <c r="H42" s="57" t="s">
        <v>66</v>
      </c>
      <c r="I42" s="57" t="s">
        <v>84</v>
      </c>
      <c r="J42" s="59" t="s">
        <v>33</v>
      </c>
      <c r="K42" s="6" t="s">
        <v>34</v>
      </c>
      <c r="L42" s="57" t="s">
        <v>161</v>
      </c>
      <c r="M42" s="57" t="s">
        <v>81</v>
      </c>
      <c r="N42" s="57" t="s">
        <v>176</v>
      </c>
      <c r="O42" s="57" t="s">
        <v>177</v>
      </c>
      <c r="P42" s="57" t="s">
        <v>83</v>
      </c>
      <c r="Q42" s="6" t="s">
        <v>203</v>
      </c>
      <c r="R42" s="6" t="s">
        <v>63</v>
      </c>
      <c r="S42" s="6" t="s">
        <v>204</v>
      </c>
      <c r="T42" s="6" t="s">
        <v>205</v>
      </c>
      <c r="U42" s="63" t="s">
        <v>206</v>
      </c>
      <c r="V42" s="63" t="s">
        <v>207</v>
      </c>
      <c r="W42" s="63" t="s">
        <v>208</v>
      </c>
      <c r="X42" s="63" t="s">
        <v>473</v>
      </c>
      <c r="Y42" s="63" t="s">
        <v>209</v>
      </c>
      <c r="Z42" s="63" t="s">
        <v>108</v>
      </c>
      <c r="AA42" s="63" t="s">
        <v>210</v>
      </c>
      <c r="AB42" s="63" t="s">
        <v>61</v>
      </c>
      <c r="AC42" s="63" t="s">
        <v>211</v>
      </c>
      <c r="AD42" s="63" t="s">
        <v>212</v>
      </c>
      <c r="AE42" s="64" t="s">
        <v>213</v>
      </c>
      <c r="AF42" s="57" t="s">
        <v>214</v>
      </c>
      <c r="AG42" s="57" t="s">
        <v>215</v>
      </c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</row>
    <row r="43" spans="2:87" s="151" customFormat="1">
      <c r="B43" s="257"/>
      <c r="C43" s="257">
        <f t="shared" ref="C43:C57" si="18">(E43+F43)*4+G43*9</f>
        <v>90.468000000000004</v>
      </c>
      <c r="D43" s="16" t="s">
        <v>243</v>
      </c>
      <c r="E43" s="159">
        <v>18.815999999999999</v>
      </c>
      <c r="F43" s="159">
        <v>2.1</v>
      </c>
      <c r="G43" s="159">
        <v>0.75600000000000001</v>
      </c>
      <c r="H43" s="159">
        <v>0.16800000000000001</v>
      </c>
      <c r="I43" s="159">
        <v>0</v>
      </c>
      <c r="J43" s="159">
        <v>0.252</v>
      </c>
      <c r="K43" s="159">
        <v>0.252</v>
      </c>
      <c r="L43" s="159">
        <v>1.75</v>
      </c>
      <c r="M43" s="159">
        <v>4.1160000000000005</v>
      </c>
      <c r="N43" s="159">
        <v>11.465999999999999</v>
      </c>
      <c r="O43" s="159">
        <v>253.26</v>
      </c>
      <c r="P43" s="159">
        <v>10</v>
      </c>
      <c r="Q43" s="159">
        <v>0.29399999999999998</v>
      </c>
      <c r="R43" s="159">
        <v>0</v>
      </c>
      <c r="S43" s="159">
        <v>0</v>
      </c>
      <c r="T43" s="159">
        <v>0</v>
      </c>
      <c r="U43" s="159">
        <v>4.2000000000000003E-2</v>
      </c>
      <c r="V43" s="159">
        <v>8.4000000000000005E-2</v>
      </c>
      <c r="W43" s="159">
        <v>0</v>
      </c>
      <c r="X43" s="159">
        <v>1.5</v>
      </c>
      <c r="Y43" s="159">
        <v>0.15</v>
      </c>
      <c r="Z43" s="159">
        <v>4</v>
      </c>
      <c r="AA43" s="159">
        <v>0</v>
      </c>
      <c r="AB43" s="159">
        <v>0.33600000000000002</v>
      </c>
      <c r="AC43" s="159">
        <v>35.28</v>
      </c>
      <c r="AD43" s="159">
        <v>35.28</v>
      </c>
      <c r="AE43" s="159">
        <v>0.504</v>
      </c>
      <c r="AF43" s="159">
        <v>8.4000000000000005E-2</v>
      </c>
      <c r="AG43" s="159">
        <v>8.0220000000000002</v>
      </c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</row>
    <row r="44" spans="2:87" s="151" customFormat="1">
      <c r="B44" s="257"/>
      <c r="C44" s="257">
        <f t="shared" si="18"/>
        <v>105.33599999999998</v>
      </c>
      <c r="D44" s="16" t="s">
        <v>242</v>
      </c>
      <c r="E44" s="159">
        <v>23.939999999999998</v>
      </c>
      <c r="F44" s="159">
        <v>2.016</v>
      </c>
      <c r="G44" s="159">
        <v>0.16800000000000001</v>
      </c>
      <c r="H44" s="159">
        <v>4.2000000000000003E-2</v>
      </c>
      <c r="I44" s="159">
        <v>0</v>
      </c>
      <c r="J44" s="159">
        <v>4.2000000000000003E-2</v>
      </c>
      <c r="K44" s="159">
        <v>4.2000000000000003E-2</v>
      </c>
      <c r="L44" s="159">
        <v>0.2</v>
      </c>
      <c r="M44" s="159">
        <v>0</v>
      </c>
      <c r="N44" s="159">
        <v>7.7279999999999989</v>
      </c>
      <c r="O44" s="159">
        <v>35.28</v>
      </c>
      <c r="P44" s="159">
        <v>0.88200000000000001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59">
        <v>0.03</v>
      </c>
      <c r="W44" s="159">
        <v>0</v>
      </c>
      <c r="X44" s="159">
        <v>0.5</v>
      </c>
      <c r="Y44" s="159">
        <v>4.2000000000000003E-2</v>
      </c>
      <c r="Z44" s="159">
        <v>2</v>
      </c>
      <c r="AA44" s="159">
        <v>0</v>
      </c>
      <c r="AB44" s="159">
        <v>0.16800000000000001</v>
      </c>
      <c r="AC44" s="159">
        <v>6.72</v>
      </c>
      <c r="AD44" s="159">
        <v>22.259999999999998</v>
      </c>
      <c r="AE44" s="159">
        <v>0.33600000000000002</v>
      </c>
      <c r="AF44" s="159">
        <v>4.2000000000000003E-2</v>
      </c>
      <c r="AG44" s="159">
        <v>6</v>
      </c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</row>
    <row r="45" spans="2:87" s="58" customFormat="1">
      <c r="B45" s="257"/>
      <c r="C45" s="257">
        <f t="shared" si="18"/>
        <v>98.28</v>
      </c>
      <c r="D45" s="148" t="s">
        <v>154</v>
      </c>
      <c r="E45" s="159">
        <v>22.344000000000001</v>
      </c>
      <c r="F45" s="159">
        <v>1.8480000000000001</v>
      </c>
      <c r="G45" s="159">
        <v>0.16800000000000001</v>
      </c>
      <c r="H45" s="159">
        <v>4.2000000000000003E-2</v>
      </c>
      <c r="I45" s="159">
        <v>0</v>
      </c>
      <c r="J45" s="159">
        <v>4.2000000000000003E-2</v>
      </c>
      <c r="K45" s="159">
        <v>4.2000000000000003E-2</v>
      </c>
      <c r="L45" s="159">
        <v>0.2</v>
      </c>
      <c r="M45" s="159">
        <v>0</v>
      </c>
      <c r="N45" s="159">
        <v>7.8120000000000003</v>
      </c>
      <c r="O45" s="159">
        <v>35.909999999999997</v>
      </c>
      <c r="P45" s="159">
        <v>2.3519999999999999</v>
      </c>
      <c r="Q45" s="159">
        <v>0</v>
      </c>
      <c r="R45" s="159">
        <v>0</v>
      </c>
      <c r="S45" s="159">
        <v>0</v>
      </c>
      <c r="T45" s="159">
        <v>0</v>
      </c>
      <c r="U45" s="159">
        <v>0</v>
      </c>
      <c r="V45" s="159">
        <v>0.03</v>
      </c>
      <c r="W45" s="159">
        <v>0</v>
      </c>
      <c r="X45" s="159">
        <v>0.5</v>
      </c>
      <c r="Y45" s="159">
        <v>4.2000000000000003E-2</v>
      </c>
      <c r="Z45" s="159">
        <v>1.554</v>
      </c>
      <c r="AA45" s="159">
        <v>0</v>
      </c>
      <c r="AB45" s="159">
        <v>0.16800000000000001</v>
      </c>
      <c r="AC45" s="159">
        <v>10.08</v>
      </c>
      <c r="AD45" s="159">
        <v>22.68</v>
      </c>
      <c r="AE45" s="159">
        <v>0.33600000000000002</v>
      </c>
      <c r="AF45" s="159">
        <v>4.2000000000000003E-2</v>
      </c>
      <c r="AG45" s="159">
        <v>5.88</v>
      </c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</row>
    <row r="46" spans="2:87" s="58" customFormat="1">
      <c r="B46" s="257"/>
      <c r="C46" s="257">
        <f t="shared" si="18"/>
        <v>83.327999999999989</v>
      </c>
      <c r="D46" s="400" t="s">
        <v>131</v>
      </c>
      <c r="E46" s="159">
        <v>18.689999999999998</v>
      </c>
      <c r="F46" s="159">
        <v>1.764</v>
      </c>
      <c r="G46" s="159">
        <v>0.16800000000000001</v>
      </c>
      <c r="H46" s="159">
        <v>4.2000000000000003E-2</v>
      </c>
      <c r="I46" s="159">
        <v>0</v>
      </c>
      <c r="J46" s="159">
        <v>4.2000000000000003E-2</v>
      </c>
      <c r="K46" s="159">
        <v>0.05</v>
      </c>
      <c r="L46" s="159">
        <v>0.3</v>
      </c>
      <c r="M46" s="159">
        <v>0.84</v>
      </c>
      <c r="N46" s="159">
        <v>8.61</v>
      </c>
      <c r="O46" s="159">
        <v>41.16</v>
      </c>
      <c r="P46" s="159">
        <v>6.72</v>
      </c>
      <c r="Q46" s="159">
        <v>4.2000000000000003E-2</v>
      </c>
      <c r="R46" s="159">
        <v>0</v>
      </c>
      <c r="S46" s="159">
        <v>0</v>
      </c>
      <c r="T46" s="159">
        <v>0</v>
      </c>
      <c r="U46" s="159">
        <v>0</v>
      </c>
      <c r="V46" s="159">
        <v>0.03</v>
      </c>
      <c r="W46" s="159">
        <v>0</v>
      </c>
      <c r="X46" s="159">
        <v>0.5</v>
      </c>
      <c r="Y46" s="159">
        <v>4.2000000000000003E-2</v>
      </c>
      <c r="Z46" s="159">
        <v>1.974</v>
      </c>
      <c r="AA46" s="159">
        <v>0</v>
      </c>
      <c r="AB46" s="159">
        <v>0.126</v>
      </c>
      <c r="AC46" s="159">
        <v>7.9799999999999995</v>
      </c>
      <c r="AD46" s="159">
        <v>23.225999999999999</v>
      </c>
      <c r="AE46" s="159">
        <v>0.33600000000000002</v>
      </c>
      <c r="AF46" s="159">
        <v>4.2000000000000003E-2</v>
      </c>
      <c r="AG46" s="159">
        <v>5.04</v>
      </c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</row>
    <row r="47" spans="2:87" s="58" customFormat="1">
      <c r="B47" s="257"/>
      <c r="C47" s="257">
        <f t="shared" si="18"/>
        <v>88.955999999999989</v>
      </c>
      <c r="D47" s="400" t="s">
        <v>241</v>
      </c>
      <c r="E47" s="159">
        <v>19.739999999999998</v>
      </c>
      <c r="F47" s="159">
        <v>1.9319999999999997</v>
      </c>
      <c r="G47" s="159">
        <v>0.252</v>
      </c>
      <c r="H47" s="159">
        <v>4.2000000000000003E-2</v>
      </c>
      <c r="I47" s="159">
        <v>0</v>
      </c>
      <c r="J47" s="159">
        <v>4.2000000000000003E-2</v>
      </c>
      <c r="K47" s="159">
        <v>0.05</v>
      </c>
      <c r="L47" s="159">
        <v>0.58799999999999997</v>
      </c>
      <c r="M47" s="159">
        <v>1.3440000000000001</v>
      </c>
      <c r="N47" s="159">
        <v>11.34</v>
      </c>
      <c r="O47" s="159">
        <v>49.14</v>
      </c>
      <c r="P47" s="159">
        <v>12.6</v>
      </c>
      <c r="Q47" s="159">
        <v>8.4000000000000005E-2</v>
      </c>
      <c r="R47" s="159">
        <v>0</v>
      </c>
      <c r="S47" s="159">
        <v>0</v>
      </c>
      <c r="T47" s="159">
        <v>0</v>
      </c>
      <c r="U47" s="159">
        <v>0</v>
      </c>
      <c r="V47" s="159">
        <v>0.05</v>
      </c>
      <c r="W47" s="159">
        <v>0</v>
      </c>
      <c r="X47" s="159">
        <v>1.5</v>
      </c>
      <c r="Y47" s="159">
        <v>8.4000000000000005E-2</v>
      </c>
      <c r="Z47" s="159">
        <v>2.4</v>
      </c>
      <c r="AA47" s="159">
        <v>0</v>
      </c>
      <c r="AB47" s="159">
        <v>0.16800000000000001</v>
      </c>
      <c r="AC47" s="159">
        <v>5.9639999999999995</v>
      </c>
      <c r="AD47" s="159">
        <v>22</v>
      </c>
      <c r="AE47" s="159">
        <v>0.252</v>
      </c>
      <c r="AF47" s="159">
        <v>4.2000000000000003E-2</v>
      </c>
      <c r="AG47" s="159">
        <v>8</v>
      </c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</row>
    <row r="48" spans="2:87" s="88" customFormat="1">
      <c r="B48" s="257"/>
      <c r="C48" s="257">
        <f>(E48+F48)*4+G48*9</f>
        <v>93.474999999999994</v>
      </c>
      <c r="D48" s="400" t="s">
        <v>165</v>
      </c>
      <c r="E48" s="159">
        <v>19.875</v>
      </c>
      <c r="F48" s="159">
        <v>2.875</v>
      </c>
      <c r="G48" s="159">
        <v>0.27500000000000002</v>
      </c>
      <c r="H48" s="159">
        <v>6.25E-2</v>
      </c>
      <c r="I48" s="159">
        <v>0</v>
      </c>
      <c r="J48" s="159">
        <v>3.7500000000000006E-2</v>
      </c>
      <c r="K48" s="159">
        <v>0.15000000000000002</v>
      </c>
      <c r="L48" s="159">
        <v>1.25</v>
      </c>
      <c r="M48" s="159">
        <v>4.875</v>
      </c>
      <c r="N48" s="159">
        <v>0</v>
      </c>
      <c r="O48" s="159">
        <v>0</v>
      </c>
      <c r="P48" s="159">
        <v>4.5</v>
      </c>
      <c r="Q48" s="159">
        <v>0</v>
      </c>
      <c r="R48" s="159">
        <v>0</v>
      </c>
      <c r="S48" s="159">
        <v>0</v>
      </c>
      <c r="T48" s="159">
        <v>0</v>
      </c>
      <c r="U48" s="159">
        <v>0</v>
      </c>
      <c r="V48" s="159">
        <v>0.05</v>
      </c>
      <c r="W48" s="159">
        <v>4.7500000000000001E-2</v>
      </c>
      <c r="X48" s="159">
        <v>0.83124999999999993</v>
      </c>
      <c r="Y48" s="159">
        <v>0</v>
      </c>
      <c r="Z48" s="159">
        <v>38.674999999999997</v>
      </c>
      <c r="AA48" s="159">
        <v>0</v>
      </c>
      <c r="AB48" s="159">
        <v>0.71750000000000003</v>
      </c>
      <c r="AC48" s="159">
        <v>9.5250000000000004</v>
      </c>
      <c r="AD48" s="159">
        <v>22</v>
      </c>
      <c r="AE48" s="159">
        <v>0.3125</v>
      </c>
      <c r="AF48" s="159">
        <v>0.15</v>
      </c>
      <c r="AG48" s="159">
        <v>18.5</v>
      </c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</row>
    <row r="49" spans="2:87">
      <c r="B49" s="257"/>
      <c r="C49" s="257">
        <f t="shared" si="18"/>
        <v>86.08</v>
      </c>
      <c r="D49" s="400" t="s">
        <v>74</v>
      </c>
      <c r="E49" s="159">
        <v>17.600000000000001</v>
      </c>
      <c r="F49" s="159">
        <v>3.2</v>
      </c>
      <c r="G49" s="159">
        <v>0.32</v>
      </c>
      <c r="H49" s="159">
        <v>0.08</v>
      </c>
      <c r="I49" s="159">
        <v>0</v>
      </c>
      <c r="J49" s="159">
        <v>0.08</v>
      </c>
      <c r="K49" s="159">
        <v>0.16</v>
      </c>
      <c r="L49" s="159">
        <v>3.2</v>
      </c>
      <c r="M49" s="159">
        <v>1.6</v>
      </c>
      <c r="N49" s="159">
        <v>36.799999999999997</v>
      </c>
      <c r="O49" s="159">
        <v>708.8</v>
      </c>
      <c r="P49" s="159">
        <v>8</v>
      </c>
      <c r="Q49" s="159">
        <v>0.4</v>
      </c>
      <c r="R49" s="159">
        <v>1.6</v>
      </c>
      <c r="S49" s="159">
        <v>0</v>
      </c>
      <c r="T49" s="159">
        <v>0</v>
      </c>
      <c r="U49" s="159">
        <v>0.2</v>
      </c>
      <c r="V49" s="159">
        <v>9.6000000000000002E-2</v>
      </c>
      <c r="W49" s="159">
        <v>0.04</v>
      </c>
      <c r="X49" s="159">
        <v>1.52</v>
      </c>
      <c r="Y49" s="159">
        <v>0.32</v>
      </c>
      <c r="Z49" s="159">
        <v>10.559999999999999</v>
      </c>
      <c r="AA49" s="159">
        <v>0</v>
      </c>
      <c r="AB49" s="159">
        <v>0.91999999999999993</v>
      </c>
      <c r="AC49" s="159">
        <v>33.119999999999997</v>
      </c>
      <c r="AD49" s="159">
        <v>97.6</v>
      </c>
      <c r="AE49" s="159">
        <v>0.72</v>
      </c>
      <c r="AF49" s="159">
        <v>0.4</v>
      </c>
      <c r="AG49" s="159">
        <v>68</v>
      </c>
      <c r="BR49" s="21"/>
      <c r="BS49" s="21"/>
      <c r="BT49" s="21"/>
      <c r="BU49" s="21"/>
      <c r="BV49" s="21"/>
      <c r="BW49" s="21"/>
      <c r="BX49" s="21" t="s">
        <v>35</v>
      </c>
      <c r="BY49" s="21" t="s">
        <v>12</v>
      </c>
      <c r="BZ49" s="21"/>
      <c r="CA49" s="21"/>
      <c r="CB49" s="21"/>
      <c r="CC49" s="21"/>
      <c r="CD49" s="21"/>
      <c r="CE49" s="21"/>
      <c r="CF49" s="21"/>
      <c r="CG49" s="21"/>
      <c r="CH49" s="21"/>
      <c r="CI49" s="21"/>
    </row>
    <row r="50" spans="2:87">
      <c r="B50" s="257"/>
      <c r="C50" s="257">
        <f t="shared" si="18"/>
        <v>83.724999999999994</v>
      </c>
      <c r="D50" s="400" t="s">
        <v>244</v>
      </c>
      <c r="E50" s="360">
        <v>15.13</v>
      </c>
      <c r="F50" s="360">
        <v>2.5499999999999998</v>
      </c>
      <c r="G50" s="360">
        <v>1.4449999999999998</v>
      </c>
      <c r="H50" s="360">
        <v>0.34</v>
      </c>
      <c r="I50" s="360">
        <v>0</v>
      </c>
      <c r="J50" s="360">
        <v>0.255</v>
      </c>
      <c r="K50" s="360">
        <v>0.68</v>
      </c>
      <c r="L50" s="360">
        <v>2.5499999999999998</v>
      </c>
      <c r="M50" s="360">
        <v>146.19999999999999</v>
      </c>
      <c r="N50" s="360">
        <v>71.399999999999991</v>
      </c>
      <c r="O50" s="360">
        <v>751.4</v>
      </c>
      <c r="P50" s="360">
        <v>35.699999999999996</v>
      </c>
      <c r="Q50" s="360">
        <v>2.21</v>
      </c>
      <c r="R50" s="360">
        <v>0</v>
      </c>
      <c r="S50" s="360">
        <v>0</v>
      </c>
      <c r="T50" s="360">
        <v>0</v>
      </c>
      <c r="U50" s="360">
        <v>0.17</v>
      </c>
      <c r="V50" s="360">
        <v>8.5000000000000006E-2</v>
      </c>
      <c r="W50" s="360">
        <v>8.5000000000000006E-2</v>
      </c>
      <c r="X50" s="360">
        <v>1.4449999999999998</v>
      </c>
      <c r="Y50" s="360">
        <v>8.5000000000000006E-2</v>
      </c>
      <c r="Z50" s="360">
        <v>26.094999999999999</v>
      </c>
      <c r="AA50" s="360">
        <v>0</v>
      </c>
      <c r="AB50" s="360">
        <v>0.85</v>
      </c>
      <c r="AC50" s="360">
        <v>27.2</v>
      </c>
      <c r="AD50" s="360">
        <v>79.899999999999991</v>
      </c>
      <c r="AE50" s="360">
        <v>0.59499999999999997</v>
      </c>
      <c r="AF50" s="360">
        <v>8.5000000000000006E-2</v>
      </c>
      <c r="AG50" s="360">
        <v>11.475</v>
      </c>
      <c r="BR50" s="21"/>
      <c r="BS50" s="21"/>
      <c r="BT50" s="21"/>
      <c r="BU50" s="21"/>
      <c r="BV50" s="21"/>
      <c r="BW50" s="21"/>
      <c r="BX50" s="21" t="s">
        <v>36</v>
      </c>
      <c r="BY50" s="38" t="s">
        <v>13</v>
      </c>
      <c r="BZ50" s="21"/>
      <c r="CA50" s="21"/>
      <c r="CB50" s="21"/>
      <c r="CC50" s="21"/>
      <c r="CD50" s="21"/>
      <c r="CE50" s="21"/>
      <c r="CF50" s="21"/>
      <c r="CG50" s="21"/>
      <c r="CH50" s="21"/>
      <c r="CI50" s="21"/>
    </row>
    <row r="51" spans="2:87">
      <c r="B51" s="257"/>
      <c r="C51" s="257">
        <f t="shared" si="18"/>
        <v>79</v>
      </c>
      <c r="D51" s="400" t="s">
        <v>245</v>
      </c>
      <c r="E51" s="360">
        <v>15.2</v>
      </c>
      <c r="F51" s="360">
        <v>2.2999999999999998</v>
      </c>
      <c r="G51" s="360">
        <v>1</v>
      </c>
      <c r="H51" s="360">
        <v>0.2</v>
      </c>
      <c r="I51" s="360">
        <v>0</v>
      </c>
      <c r="J51" s="360">
        <v>0.2</v>
      </c>
      <c r="K51" s="360">
        <v>0.4</v>
      </c>
      <c r="L51" s="360">
        <v>0.7</v>
      </c>
      <c r="M51" s="360">
        <v>204</v>
      </c>
      <c r="N51" s="360">
        <v>42</v>
      </c>
      <c r="O51" s="360">
        <v>365</v>
      </c>
      <c r="P51" s="360">
        <v>45</v>
      </c>
      <c r="Q51" s="360">
        <v>1.3</v>
      </c>
      <c r="R51" s="360">
        <v>0</v>
      </c>
      <c r="S51" s="360">
        <v>0</v>
      </c>
      <c r="T51" s="360">
        <v>0</v>
      </c>
      <c r="U51" s="360">
        <v>0.1</v>
      </c>
      <c r="V51" s="360">
        <v>0.1</v>
      </c>
      <c r="W51" s="360">
        <v>0.1</v>
      </c>
      <c r="X51" s="360">
        <v>1.3</v>
      </c>
      <c r="Y51" s="360">
        <v>0</v>
      </c>
      <c r="Z51" s="360">
        <v>33.299999999999997</v>
      </c>
      <c r="AA51" s="360">
        <v>0</v>
      </c>
      <c r="AB51" s="360">
        <v>1.1000000000000001</v>
      </c>
      <c r="AC51" s="360">
        <v>6.9</v>
      </c>
      <c r="AD51" s="360">
        <v>30</v>
      </c>
      <c r="AE51" s="360">
        <v>0.2</v>
      </c>
      <c r="AF51" s="360">
        <v>0.1</v>
      </c>
      <c r="AG51" s="360">
        <v>0.5</v>
      </c>
      <c r="BR51" s="21"/>
      <c r="BS51" s="21"/>
      <c r="BT51" s="21"/>
      <c r="BU51" s="21"/>
      <c r="BV51" s="21"/>
      <c r="BW51" s="21"/>
      <c r="BX51" s="21" t="s">
        <v>27</v>
      </c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</row>
    <row r="52" spans="2:87">
      <c r="B52" s="257"/>
      <c r="C52" s="257">
        <f t="shared" si="18"/>
        <v>115.1</v>
      </c>
      <c r="D52" s="16" t="s">
        <v>155</v>
      </c>
      <c r="E52" s="360">
        <v>25.7</v>
      </c>
      <c r="F52" s="360">
        <v>2.4</v>
      </c>
      <c r="G52" s="360">
        <v>0.3</v>
      </c>
      <c r="H52" s="360">
        <v>0.1</v>
      </c>
      <c r="I52" s="360">
        <v>0</v>
      </c>
      <c r="J52" s="360">
        <v>0</v>
      </c>
      <c r="K52" s="360">
        <v>0.1</v>
      </c>
      <c r="L52" s="360">
        <v>0.8</v>
      </c>
      <c r="M52" s="360">
        <v>230</v>
      </c>
      <c r="N52" s="360">
        <v>5.6</v>
      </c>
      <c r="O52" s="360">
        <v>84</v>
      </c>
      <c r="P52" s="360">
        <v>1.3</v>
      </c>
      <c r="Q52" s="360">
        <v>2.5</v>
      </c>
      <c r="R52" s="360">
        <v>30</v>
      </c>
      <c r="S52" s="360">
        <v>9.9</v>
      </c>
      <c r="T52" s="360">
        <v>0</v>
      </c>
      <c r="U52" s="360">
        <v>0.1</v>
      </c>
      <c r="V52" s="360">
        <v>0.3</v>
      </c>
      <c r="W52" s="360">
        <v>0.4</v>
      </c>
      <c r="X52" s="360">
        <v>4</v>
      </c>
      <c r="Y52" s="360">
        <v>0.5</v>
      </c>
      <c r="Z52" s="360">
        <v>0</v>
      </c>
      <c r="AA52" s="360">
        <v>0.1</v>
      </c>
      <c r="AB52" s="360">
        <v>5.3</v>
      </c>
      <c r="AC52" s="360">
        <v>2.7</v>
      </c>
      <c r="AD52" s="360">
        <v>20</v>
      </c>
      <c r="AE52" s="360">
        <v>0.13</v>
      </c>
      <c r="AF52" s="360">
        <v>0</v>
      </c>
      <c r="AG52" s="360">
        <v>2.2999999999999998</v>
      </c>
      <c r="BR52" s="21"/>
      <c r="BS52" s="21"/>
      <c r="BT52" s="21"/>
      <c r="BU52" s="21"/>
      <c r="BV52" s="21"/>
      <c r="BW52" s="21"/>
      <c r="BX52" s="21" t="s">
        <v>28</v>
      </c>
      <c r="BY52" s="21" t="s">
        <v>14</v>
      </c>
      <c r="BZ52" s="21"/>
      <c r="CA52" s="21"/>
      <c r="CB52" s="21"/>
      <c r="CC52" s="21"/>
      <c r="CD52" s="21"/>
      <c r="CE52" s="21"/>
      <c r="CF52" s="21"/>
      <c r="CG52" s="21"/>
      <c r="CH52" s="21"/>
      <c r="CI52" s="21"/>
    </row>
    <row r="53" spans="2:87" s="157" customFormat="1">
      <c r="B53" s="257"/>
      <c r="C53" s="257">
        <f t="shared" si="18"/>
        <v>117.37499999999999</v>
      </c>
      <c r="D53" s="400" t="s">
        <v>183</v>
      </c>
      <c r="E53" s="360">
        <v>23.4</v>
      </c>
      <c r="F53" s="360">
        <v>2.4000000000000004</v>
      </c>
      <c r="G53" s="360">
        <v>1.5750000000000002</v>
      </c>
      <c r="H53" s="360">
        <v>0.22499999999999998</v>
      </c>
      <c r="I53" s="360">
        <v>0</v>
      </c>
      <c r="J53" s="360">
        <v>0.89999999999999991</v>
      </c>
      <c r="K53" s="360">
        <v>0.44999999999999996</v>
      </c>
      <c r="L53" s="360">
        <v>2.1749999999999998</v>
      </c>
      <c r="M53" s="360">
        <v>120</v>
      </c>
      <c r="N53" s="360">
        <v>39</v>
      </c>
      <c r="O53" s="360">
        <v>792</v>
      </c>
      <c r="P53" s="360">
        <v>22.5</v>
      </c>
      <c r="Q53" s="360">
        <v>2.25</v>
      </c>
      <c r="R53" s="360">
        <v>30</v>
      </c>
      <c r="S53" s="360">
        <v>7.5</v>
      </c>
      <c r="T53" s="360">
        <v>0</v>
      </c>
      <c r="U53" s="360">
        <v>0.1</v>
      </c>
      <c r="V53" s="360">
        <v>0.22499999999999998</v>
      </c>
      <c r="W53" s="360">
        <v>0.30000000000000004</v>
      </c>
      <c r="X53" s="360">
        <v>3</v>
      </c>
      <c r="Y53" s="360">
        <v>0.375</v>
      </c>
      <c r="Z53" s="360">
        <v>73.800000000000011</v>
      </c>
      <c r="AA53" s="360">
        <v>7.5000000000000011E-2</v>
      </c>
      <c r="AB53" s="360">
        <v>4.1999999999999993</v>
      </c>
      <c r="AC53" s="360">
        <v>30.75</v>
      </c>
      <c r="AD53" s="360">
        <v>165</v>
      </c>
      <c r="AE53" s="360">
        <v>2.7750000000000004</v>
      </c>
      <c r="AF53" s="360">
        <v>0.15</v>
      </c>
      <c r="AG53" s="360">
        <v>8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</row>
    <row r="54" spans="2:87" s="88" customFormat="1">
      <c r="B54" s="257"/>
      <c r="C54" s="257">
        <f t="shared" si="18"/>
        <v>108.96000000000001</v>
      </c>
      <c r="D54" s="400" t="s">
        <v>167</v>
      </c>
      <c r="E54" s="360">
        <v>17.600000000000001</v>
      </c>
      <c r="F54" s="360">
        <v>4.24</v>
      </c>
      <c r="G54" s="360">
        <v>2.4</v>
      </c>
      <c r="H54" s="360">
        <v>0.48000000000000004</v>
      </c>
      <c r="I54" s="360">
        <v>0</v>
      </c>
      <c r="J54" s="360">
        <v>1.28</v>
      </c>
      <c r="K54" s="360">
        <v>0.96000000000000008</v>
      </c>
      <c r="L54" s="360">
        <v>2.9600000000000004</v>
      </c>
      <c r="M54" s="360">
        <v>1.04</v>
      </c>
      <c r="N54" s="360">
        <v>0.1</v>
      </c>
      <c r="O54" s="360">
        <v>0.86</v>
      </c>
      <c r="P54" s="360">
        <v>13.299999999999999</v>
      </c>
      <c r="Q54" s="360">
        <v>0</v>
      </c>
      <c r="R54" s="360">
        <v>0</v>
      </c>
      <c r="S54" s="360">
        <v>0</v>
      </c>
      <c r="T54" s="360">
        <v>0</v>
      </c>
      <c r="U54" s="360">
        <v>0.1</v>
      </c>
      <c r="V54" s="360">
        <v>0.14699999999999999</v>
      </c>
      <c r="W54" s="360">
        <v>3.4999999999999996E-2</v>
      </c>
      <c r="X54" s="360">
        <v>0.23099999999999998</v>
      </c>
      <c r="Y54" s="360">
        <v>0</v>
      </c>
      <c r="Z54" s="360">
        <v>13.649999999999999</v>
      </c>
      <c r="AA54" s="360">
        <v>0</v>
      </c>
      <c r="AB54" s="360">
        <v>1.302</v>
      </c>
      <c r="AC54" s="360">
        <v>75.53</v>
      </c>
      <c r="AD54" s="360">
        <v>100.1</v>
      </c>
      <c r="AE54" s="360">
        <v>0.55999999999999994</v>
      </c>
      <c r="AF54" s="360">
        <v>0</v>
      </c>
      <c r="AG54" s="360">
        <v>0</v>
      </c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</row>
    <row r="55" spans="2:87">
      <c r="B55" s="257"/>
      <c r="C55" s="257">
        <f t="shared" si="18"/>
        <v>86.08</v>
      </c>
      <c r="D55" s="402" t="s">
        <v>343</v>
      </c>
      <c r="E55" s="15">
        <f>$E$34*IF($E$37="yes",E43,IF($E$38="yes",E44,IF($E$39="yes",E45,IF($E$40="yes",E46,E47))))+$E$35*E49</f>
        <v>17.600000000000001</v>
      </c>
      <c r="F55" s="15">
        <f>$E$34*IF($E$37="yes",F43,IF($E$38="yes",F44,IF($E$39="yes",F45,IF($E$40="yes",F46,F47))))+$E$35*F49</f>
        <v>3.2</v>
      </c>
      <c r="G55" s="15">
        <f>$E$34*IF($E$37="yes",G43,IF($E$38="yes",G44,IF($E$39="yes",G45,IF($E$40="yes",G46,G47))))+$E$35*G49</f>
        <v>0.32</v>
      </c>
      <c r="H55" s="15">
        <f>$E$34*IF($E$37="yes",H43,IF($E$38="yes",H44,IF($E$39="yes",H45,IF($E$40="yes",H46,H47))))+$E$35*H49</f>
        <v>0.08</v>
      </c>
      <c r="I55" s="15">
        <f t="shared" ref="I55:AA55" si="19">$E$34*IF($E$37="yes",I43,IF($E$38="yes",I44,IF($E$39="yes",I45,IF($E$40="yes",I46,I47))))+$E$35*I49</f>
        <v>0</v>
      </c>
      <c r="J55" s="15">
        <f t="shared" si="19"/>
        <v>0.08</v>
      </c>
      <c r="K55" s="15">
        <f t="shared" si="19"/>
        <v>0.16</v>
      </c>
      <c r="L55" s="15">
        <f t="shared" si="19"/>
        <v>3.2</v>
      </c>
      <c r="M55" s="15">
        <f t="shared" si="19"/>
        <v>1.6</v>
      </c>
      <c r="N55" s="15">
        <f t="shared" si="19"/>
        <v>36.799999999999997</v>
      </c>
      <c r="O55" s="15">
        <f t="shared" si="19"/>
        <v>708.8</v>
      </c>
      <c r="P55" s="15">
        <f t="shared" si="19"/>
        <v>8</v>
      </c>
      <c r="Q55" s="15">
        <f t="shared" si="19"/>
        <v>0.4</v>
      </c>
      <c r="R55" s="15">
        <f t="shared" si="19"/>
        <v>1.6</v>
      </c>
      <c r="S55" s="15">
        <f t="shared" si="19"/>
        <v>0</v>
      </c>
      <c r="T55" s="15">
        <f t="shared" si="19"/>
        <v>0</v>
      </c>
      <c r="U55" s="15">
        <f t="shared" si="19"/>
        <v>0.2</v>
      </c>
      <c r="V55" s="15">
        <f t="shared" si="19"/>
        <v>9.6000000000000002E-2</v>
      </c>
      <c r="W55" s="15">
        <f t="shared" si="19"/>
        <v>0.04</v>
      </c>
      <c r="X55" s="15">
        <f t="shared" si="19"/>
        <v>1.52</v>
      </c>
      <c r="Y55" s="15">
        <f t="shared" si="19"/>
        <v>0.32</v>
      </c>
      <c r="Z55" s="15">
        <f t="shared" si="19"/>
        <v>10.559999999999999</v>
      </c>
      <c r="AA55" s="15">
        <f t="shared" si="19"/>
        <v>0</v>
      </c>
      <c r="AB55" s="15">
        <f t="shared" ref="AB55:AG55" si="20">$E$34*IF($E$37="yes",AB43,IF($E$38="yes",AB44,IF($E$39="yes",AB45,IF($E$40="yes",AB46,AB47))))+$E$35*AB49</f>
        <v>0.91999999999999993</v>
      </c>
      <c r="AC55" s="15">
        <f t="shared" si="20"/>
        <v>33.119999999999997</v>
      </c>
      <c r="AD55" s="15">
        <f t="shared" si="20"/>
        <v>97.6</v>
      </c>
      <c r="AE55" s="15">
        <f t="shared" si="20"/>
        <v>0.72</v>
      </c>
      <c r="AF55" s="15">
        <f t="shared" si="20"/>
        <v>0.4</v>
      </c>
      <c r="AG55" s="15">
        <f t="shared" si="20"/>
        <v>68</v>
      </c>
      <c r="BR55" s="21"/>
      <c r="BS55" s="21"/>
      <c r="BT55" s="21"/>
      <c r="BU55" s="21"/>
      <c r="BV55" s="21"/>
      <c r="BW55" s="21"/>
      <c r="BX55" s="21" t="s">
        <v>29</v>
      </c>
      <c r="BY55" s="21" t="s">
        <v>15</v>
      </c>
      <c r="BZ55" s="21"/>
      <c r="CA55" s="21"/>
      <c r="CB55" s="21"/>
      <c r="CC55" s="21"/>
      <c r="CD55" s="21"/>
      <c r="CE55" s="21"/>
      <c r="CF55" s="21"/>
      <c r="CG55" s="21"/>
      <c r="CH55" s="21"/>
      <c r="CI55" s="21"/>
    </row>
    <row r="56" spans="2:87">
      <c r="B56" s="257"/>
      <c r="C56" s="257">
        <f t="shared" si="18"/>
        <v>86.08</v>
      </c>
      <c r="D56" s="16" t="s">
        <v>344</v>
      </c>
      <c r="E56" s="15">
        <f>IF($E$24="yes",E50,IF($E$25="yes",E51,IF($E$26="yes",E52,IF($E$27="yes",E53,IF($E$28="yes",E54,E49)))))</f>
        <v>17.600000000000001</v>
      </c>
      <c r="F56" s="15">
        <f t="shared" ref="F56:AG56" si="21">IF($E$24="yes",F50,IF($E$25="yes",F51,IF($E$26="yes",F52,IF($E$27="yes",F53,IF($E$28="yes",F54,F49)))))</f>
        <v>3.2</v>
      </c>
      <c r="G56" s="15">
        <f>IF($E$24="yes",G50,IF($E$25="yes",G51,IF($E$26="yes",G52,IF($E$27="yes",G53,IF($E$28="yes",G54,G49)))))</f>
        <v>0.32</v>
      </c>
      <c r="H56" s="15">
        <f t="shared" si="21"/>
        <v>0.08</v>
      </c>
      <c r="I56" s="15">
        <f t="shared" si="21"/>
        <v>0</v>
      </c>
      <c r="J56" s="15">
        <f t="shared" si="21"/>
        <v>0.08</v>
      </c>
      <c r="K56" s="15">
        <f t="shared" si="21"/>
        <v>0.16</v>
      </c>
      <c r="L56" s="15">
        <f t="shared" si="21"/>
        <v>3.2</v>
      </c>
      <c r="M56" s="15">
        <f t="shared" si="21"/>
        <v>1.6</v>
      </c>
      <c r="N56" s="15">
        <f t="shared" si="21"/>
        <v>36.799999999999997</v>
      </c>
      <c r="O56" s="15">
        <f t="shared" si="21"/>
        <v>708.8</v>
      </c>
      <c r="P56" s="15">
        <f t="shared" si="21"/>
        <v>8</v>
      </c>
      <c r="Q56" s="15">
        <f t="shared" si="21"/>
        <v>0.4</v>
      </c>
      <c r="R56" s="15">
        <f t="shared" si="21"/>
        <v>1.6</v>
      </c>
      <c r="S56" s="15">
        <f t="shared" si="21"/>
        <v>0</v>
      </c>
      <c r="T56" s="15">
        <f t="shared" si="21"/>
        <v>0</v>
      </c>
      <c r="U56" s="15">
        <f t="shared" si="21"/>
        <v>0.2</v>
      </c>
      <c r="V56" s="15">
        <f t="shared" si="21"/>
        <v>9.6000000000000002E-2</v>
      </c>
      <c r="W56" s="15">
        <f t="shared" si="21"/>
        <v>0.04</v>
      </c>
      <c r="X56" s="15">
        <f t="shared" si="21"/>
        <v>1.52</v>
      </c>
      <c r="Y56" s="15">
        <f t="shared" si="21"/>
        <v>0.32</v>
      </c>
      <c r="Z56" s="15">
        <f t="shared" si="21"/>
        <v>10.559999999999999</v>
      </c>
      <c r="AA56" s="15">
        <f t="shared" si="21"/>
        <v>0</v>
      </c>
      <c r="AB56" s="15">
        <f>IF($E$24="yes",AB50,IF($E$25="yes",AB51,IF($E$26="yes",AB52,IF($E$27="yes",AB53,IF($E$28="yes",AB54,AB55)))))</f>
        <v>0.91999999999999993</v>
      </c>
      <c r="AC56" s="15">
        <f t="shared" si="21"/>
        <v>33.119999999999997</v>
      </c>
      <c r="AD56" s="15">
        <f t="shared" si="21"/>
        <v>97.6</v>
      </c>
      <c r="AE56" s="15">
        <f t="shared" si="21"/>
        <v>0.72</v>
      </c>
      <c r="AF56" s="15">
        <f t="shared" si="21"/>
        <v>0.4</v>
      </c>
      <c r="AG56" s="15">
        <f t="shared" si="21"/>
        <v>68</v>
      </c>
      <c r="BR56" s="21"/>
      <c r="BS56" s="21"/>
      <c r="BT56" s="21"/>
      <c r="BU56" s="21"/>
      <c r="BV56" s="21"/>
      <c r="BW56" s="21"/>
      <c r="BX56" s="21" t="s">
        <v>30</v>
      </c>
      <c r="BY56" s="21" t="s">
        <v>16</v>
      </c>
      <c r="BZ56" s="21"/>
      <c r="CA56" s="21"/>
      <c r="CB56" s="21"/>
      <c r="CC56" s="21"/>
      <c r="CD56" s="21"/>
      <c r="CE56" s="21"/>
      <c r="CF56" s="21"/>
      <c r="CG56" s="21"/>
      <c r="CH56" s="21"/>
      <c r="CI56" s="21"/>
    </row>
    <row r="57" spans="2:87" s="107" customFormat="1">
      <c r="B57" s="257"/>
      <c r="C57" s="257">
        <f t="shared" si="18"/>
        <v>86.08</v>
      </c>
      <c r="D57" s="98" t="s">
        <v>50</v>
      </c>
      <c r="E57" s="259">
        <f>E55*($E$22+$F$22)+E56*$D$22</f>
        <v>17.600000000000001</v>
      </c>
      <c r="F57" s="259">
        <f t="shared" ref="F57:AG57" si="22">F55*($E$22+$F$22)+F56*$D$22</f>
        <v>3.2</v>
      </c>
      <c r="G57" s="259">
        <f t="shared" si="22"/>
        <v>0.32</v>
      </c>
      <c r="H57" s="259">
        <f t="shared" si="22"/>
        <v>0.08</v>
      </c>
      <c r="I57" s="259">
        <f t="shared" si="22"/>
        <v>0</v>
      </c>
      <c r="J57" s="259">
        <f t="shared" si="22"/>
        <v>0.08</v>
      </c>
      <c r="K57" s="259">
        <f t="shared" si="22"/>
        <v>0.16</v>
      </c>
      <c r="L57" s="259">
        <f t="shared" si="22"/>
        <v>3.2</v>
      </c>
      <c r="M57" s="259">
        <f t="shared" si="22"/>
        <v>1.6</v>
      </c>
      <c r="N57" s="259">
        <f t="shared" si="22"/>
        <v>36.799999999999997</v>
      </c>
      <c r="O57" s="259">
        <f t="shared" si="22"/>
        <v>708.8</v>
      </c>
      <c r="P57" s="259">
        <f t="shared" si="22"/>
        <v>8</v>
      </c>
      <c r="Q57" s="259">
        <f t="shared" si="22"/>
        <v>0.4</v>
      </c>
      <c r="R57" s="259">
        <f t="shared" si="22"/>
        <v>1.6</v>
      </c>
      <c r="S57" s="259">
        <f t="shared" si="22"/>
        <v>0</v>
      </c>
      <c r="T57" s="259">
        <f t="shared" si="22"/>
        <v>0</v>
      </c>
      <c r="U57" s="259">
        <f t="shared" si="22"/>
        <v>0.2</v>
      </c>
      <c r="V57" s="259">
        <f t="shared" si="22"/>
        <v>9.6000000000000002E-2</v>
      </c>
      <c r="W57" s="259">
        <f t="shared" si="22"/>
        <v>0.04</v>
      </c>
      <c r="X57" s="259">
        <f t="shared" si="22"/>
        <v>1.52</v>
      </c>
      <c r="Y57" s="259">
        <f t="shared" si="22"/>
        <v>0.32</v>
      </c>
      <c r="Z57" s="259">
        <f t="shared" si="22"/>
        <v>10.559999999999999</v>
      </c>
      <c r="AA57" s="259">
        <f t="shared" si="22"/>
        <v>0</v>
      </c>
      <c r="AB57" s="259">
        <f>AB55*($E$22+$F$22)+AB56*$D$22</f>
        <v>0.91999999999999993</v>
      </c>
      <c r="AC57" s="259">
        <f t="shared" si="22"/>
        <v>33.119999999999997</v>
      </c>
      <c r="AD57" s="259">
        <f t="shared" si="22"/>
        <v>97.6</v>
      </c>
      <c r="AE57" s="259">
        <f t="shared" si="22"/>
        <v>0.72</v>
      </c>
      <c r="AF57" s="259">
        <f t="shared" si="22"/>
        <v>0.4</v>
      </c>
      <c r="AG57" s="259">
        <f t="shared" si="22"/>
        <v>68</v>
      </c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BR57" s="106"/>
      <c r="BS57" s="106"/>
      <c r="BT57" s="106"/>
      <c r="BU57" s="106"/>
      <c r="BV57" s="106"/>
      <c r="BW57" s="106"/>
      <c r="BX57" s="106"/>
      <c r="BY57" s="106"/>
      <c r="BZ57" s="106"/>
      <c r="CA57" s="106"/>
      <c r="CB57" s="106"/>
      <c r="CC57" s="106"/>
      <c r="CD57" s="106"/>
      <c r="CE57" s="106"/>
      <c r="CF57" s="106"/>
      <c r="CG57" s="106"/>
      <c r="CH57" s="106"/>
      <c r="CI57" s="106"/>
    </row>
    <row r="58" spans="2:87">
      <c r="D58" s="99" t="s">
        <v>168</v>
      </c>
      <c r="J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</row>
    <row r="59" spans="2:87">
      <c r="D59" s="16" t="s">
        <v>171</v>
      </c>
      <c r="J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</row>
    <row r="60" spans="2:87">
      <c r="D60" s="16" t="s">
        <v>174</v>
      </c>
      <c r="J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</row>
    <row r="61" spans="2:87">
      <c r="D61" s="16" t="s">
        <v>130</v>
      </c>
      <c r="E61" s="23">
        <v>2</v>
      </c>
      <c r="J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</row>
    <row r="62" spans="2:87">
      <c r="D62" s="16" t="s">
        <v>172</v>
      </c>
      <c r="E62" s="23">
        <v>2</v>
      </c>
      <c r="J62" s="21"/>
      <c r="BR62" s="21"/>
      <c r="BS62" s="21"/>
      <c r="BT62" s="21"/>
      <c r="BU62" s="21"/>
      <c r="BV62" s="21"/>
      <c r="BW62" s="21"/>
      <c r="BX62" s="21" t="s">
        <v>31</v>
      </c>
      <c r="BY62" s="21" t="s">
        <v>17</v>
      </c>
      <c r="BZ62" s="21"/>
      <c r="CA62" s="21"/>
      <c r="CB62" s="21"/>
      <c r="CC62" s="21"/>
      <c r="CD62" s="21"/>
      <c r="CE62" s="21"/>
      <c r="CF62" s="21"/>
      <c r="CG62" s="21"/>
      <c r="CH62" s="21"/>
      <c r="CI62" s="21"/>
    </row>
    <row r="63" spans="2:87">
      <c r="D63" s="16" t="s">
        <v>173</v>
      </c>
      <c r="E63" s="23">
        <v>10</v>
      </c>
      <c r="J63" s="21"/>
      <c r="BR63" s="21"/>
      <c r="BS63" s="21"/>
      <c r="BT63" s="21"/>
      <c r="BU63" s="21"/>
      <c r="BV63" s="21"/>
      <c r="BW63" s="21"/>
      <c r="BX63" s="21"/>
      <c r="BY63" s="21" t="s">
        <v>18</v>
      </c>
      <c r="BZ63" s="21"/>
      <c r="CA63" s="21"/>
      <c r="CB63" s="21"/>
      <c r="CC63" s="21"/>
      <c r="CD63" s="21"/>
      <c r="CE63" s="21"/>
      <c r="CF63" s="21"/>
      <c r="CG63" s="21"/>
      <c r="CH63" s="21"/>
      <c r="CI63" s="21"/>
    </row>
    <row r="64" spans="2:87">
      <c r="E64" s="240" t="s">
        <v>93</v>
      </c>
      <c r="F64" s="240" t="s">
        <v>82</v>
      </c>
      <c r="G64" s="240" t="s">
        <v>60</v>
      </c>
      <c r="H64" s="240" t="s">
        <v>66</v>
      </c>
      <c r="I64" s="21" t="s">
        <v>84</v>
      </c>
      <c r="J64" s="21" t="s">
        <v>33</v>
      </c>
      <c r="K64" s="21" t="s">
        <v>34</v>
      </c>
      <c r="L64" s="21" t="s">
        <v>97</v>
      </c>
      <c r="M64" s="21" t="s">
        <v>81</v>
      </c>
      <c r="N64" s="21" t="s">
        <v>176</v>
      </c>
      <c r="O64" s="21" t="s">
        <v>177</v>
      </c>
      <c r="P64" s="21" t="s">
        <v>83</v>
      </c>
      <c r="Q64" s="21" t="s">
        <v>203</v>
      </c>
      <c r="R64" s="21" t="s">
        <v>63</v>
      </c>
      <c r="S64" s="21" t="s">
        <v>204</v>
      </c>
      <c r="T64" s="21" t="s">
        <v>205</v>
      </c>
      <c r="U64" s="21" t="s">
        <v>206</v>
      </c>
      <c r="V64" s="21" t="s">
        <v>207</v>
      </c>
      <c r="W64" s="21" t="s">
        <v>208</v>
      </c>
      <c r="X64" s="21" t="s">
        <v>473</v>
      </c>
      <c r="Y64" s="21" t="s">
        <v>209</v>
      </c>
      <c r="Z64" s="21" t="s">
        <v>108</v>
      </c>
      <c r="AA64" s="21" t="s">
        <v>210</v>
      </c>
      <c r="AB64" s="21" t="s">
        <v>61</v>
      </c>
      <c r="AC64" s="21" t="s">
        <v>211</v>
      </c>
      <c r="AD64" s="21" t="s">
        <v>212</v>
      </c>
      <c r="AE64" s="21" t="s">
        <v>213</v>
      </c>
      <c r="AF64" s="21" t="s">
        <v>214</v>
      </c>
      <c r="AG64" s="21" t="s">
        <v>215</v>
      </c>
      <c r="BR64" s="21"/>
      <c r="BS64" s="21"/>
      <c r="BT64" s="21"/>
      <c r="BU64" s="21"/>
      <c r="BV64" s="21"/>
      <c r="BW64" s="21"/>
      <c r="BX64" s="21" t="s">
        <v>38</v>
      </c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</row>
    <row r="65" spans="1:87">
      <c r="B65" s="513">
        <f>E65*4/C65</f>
        <v>0.70302513847464854</v>
      </c>
      <c r="C65" s="257">
        <f t="shared" ref="C65:C67" si="23">(E65+F65)*4+G65*9</f>
        <v>117.35</v>
      </c>
      <c r="D65" s="16" t="s">
        <v>169</v>
      </c>
      <c r="E65" s="17">
        <v>20.625</v>
      </c>
      <c r="F65" s="17">
        <v>7.25</v>
      </c>
      <c r="G65" s="17">
        <v>0.65</v>
      </c>
      <c r="H65" s="17">
        <v>0.1125</v>
      </c>
      <c r="I65" s="17">
        <v>0</v>
      </c>
      <c r="J65" s="17">
        <v>0.16250000000000001</v>
      </c>
      <c r="K65" s="17">
        <v>0.375</v>
      </c>
      <c r="L65" s="17">
        <v>7.5</v>
      </c>
      <c r="M65" s="17">
        <v>200</v>
      </c>
      <c r="N65" s="17">
        <v>37</v>
      </c>
      <c r="O65" s="17">
        <v>135</v>
      </c>
      <c r="P65" s="17">
        <v>25</v>
      </c>
      <c r="Q65" s="17">
        <v>0</v>
      </c>
      <c r="R65" s="17">
        <v>1.1000000000000001</v>
      </c>
      <c r="S65" s="17">
        <v>0.78749999999999998</v>
      </c>
      <c r="T65" s="17">
        <v>0</v>
      </c>
      <c r="U65" s="17">
        <v>0.1</v>
      </c>
      <c r="V65" s="17">
        <v>0.14375000000000002</v>
      </c>
      <c r="W65" s="17">
        <v>0.05</v>
      </c>
      <c r="X65" s="17">
        <v>0.40875</v>
      </c>
      <c r="Y65" s="17">
        <v>0.17500000000000002</v>
      </c>
      <c r="Z65" s="17">
        <v>145.5</v>
      </c>
      <c r="AA65" s="17">
        <v>0</v>
      </c>
      <c r="AB65" s="17">
        <v>2.0662500000000001</v>
      </c>
      <c r="AC65" s="17">
        <v>41.5</v>
      </c>
      <c r="AD65" s="17">
        <v>350</v>
      </c>
      <c r="AE65" s="17">
        <v>1.0375000000000001</v>
      </c>
      <c r="AF65" s="17">
        <v>0.23749999999999999</v>
      </c>
      <c r="AG65" s="17">
        <v>2.875</v>
      </c>
      <c r="BR65" s="21"/>
      <c r="BS65" s="21"/>
      <c r="BT65" s="21"/>
      <c r="BU65" s="21"/>
      <c r="BV65" s="21"/>
      <c r="BW65" s="21"/>
      <c r="BX65" s="21" t="s">
        <v>39</v>
      </c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</row>
    <row r="66" spans="1:87">
      <c r="B66" s="513">
        <f t="shared" ref="B66:B67" si="24">F66*4/C66</f>
        <v>0.27627627627627627</v>
      </c>
      <c r="C66" s="257">
        <f t="shared" si="23"/>
        <v>111</v>
      </c>
      <c r="D66" s="16" t="s">
        <v>162</v>
      </c>
      <c r="E66" s="17">
        <v>19.333333333333332</v>
      </c>
      <c r="F66" s="17">
        <v>7.666666666666667</v>
      </c>
      <c r="G66" s="17">
        <v>0.33333333333333331</v>
      </c>
      <c r="H66" s="17">
        <v>0.10000000000000002</v>
      </c>
      <c r="I66" s="17">
        <v>0</v>
      </c>
      <c r="J66" s="17">
        <v>0.10000000000000002</v>
      </c>
      <c r="K66" s="17">
        <v>0.13333333333333333</v>
      </c>
      <c r="L66" s="17">
        <v>8</v>
      </c>
      <c r="M66" s="17">
        <v>220</v>
      </c>
      <c r="N66" s="17">
        <v>37</v>
      </c>
      <c r="O66" s="17">
        <v>135</v>
      </c>
      <c r="P66" s="17">
        <v>24.333333333333332</v>
      </c>
      <c r="Q66" s="17">
        <v>0</v>
      </c>
      <c r="R66" s="17">
        <v>1.6666666666666667</v>
      </c>
      <c r="S66" s="17">
        <v>1.1666666666666667</v>
      </c>
      <c r="T66" s="17">
        <v>0</v>
      </c>
      <c r="U66" s="17">
        <v>0.1</v>
      </c>
      <c r="V66" s="17">
        <v>0.17</v>
      </c>
      <c r="W66" s="17">
        <v>5.6666666666666671E-2</v>
      </c>
      <c r="X66" s="17">
        <v>0.72666666666666657</v>
      </c>
      <c r="Y66" s="17">
        <v>0.2</v>
      </c>
      <c r="Z66" s="17">
        <v>166.79999999999998</v>
      </c>
      <c r="AA66" s="17">
        <v>0</v>
      </c>
      <c r="AB66" s="17">
        <v>2.5</v>
      </c>
      <c r="AC66" s="17">
        <v>38.919375000000002</v>
      </c>
      <c r="AD66" s="17">
        <v>301</v>
      </c>
      <c r="AE66" s="17">
        <v>0.96666666666666679</v>
      </c>
      <c r="AF66" s="17">
        <v>0.35922375000000006</v>
      </c>
      <c r="AG66" s="17">
        <v>5.5</v>
      </c>
      <c r="BR66" s="21"/>
      <c r="BS66" s="21"/>
      <c r="BT66" s="21"/>
      <c r="BU66" s="21"/>
      <c r="BV66" s="21"/>
      <c r="BW66" s="21"/>
      <c r="BX66" s="21" t="s">
        <v>40</v>
      </c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</row>
    <row r="67" spans="1:87">
      <c r="B67" s="513">
        <f t="shared" si="24"/>
        <v>0.27627627627627627</v>
      </c>
      <c r="C67" s="257">
        <f t="shared" si="23"/>
        <v>111</v>
      </c>
      <c r="D67" s="16" t="s">
        <v>170</v>
      </c>
      <c r="E67" s="17">
        <v>19.333333333333332</v>
      </c>
      <c r="F67" s="17">
        <v>7.666666666666667</v>
      </c>
      <c r="G67" s="17">
        <v>0.33333333333333331</v>
      </c>
      <c r="H67" s="17">
        <v>0.10000000000000002</v>
      </c>
      <c r="I67" s="17">
        <v>0</v>
      </c>
      <c r="J67" s="17">
        <v>0.10000000000000002</v>
      </c>
      <c r="K67" s="17">
        <v>0.13333333333333333</v>
      </c>
      <c r="L67" s="17">
        <v>4</v>
      </c>
      <c r="M67" s="17">
        <v>220</v>
      </c>
      <c r="N67" s="17">
        <v>37</v>
      </c>
      <c r="O67" s="17">
        <v>135</v>
      </c>
      <c r="P67" s="17">
        <v>24.333333333333332</v>
      </c>
      <c r="Q67" s="17">
        <v>0</v>
      </c>
      <c r="R67" s="17">
        <v>1.6666666666666667</v>
      </c>
      <c r="S67" s="17">
        <v>1.1666666666666667</v>
      </c>
      <c r="T67" s="17">
        <v>0</v>
      </c>
      <c r="U67" s="17">
        <v>0.1</v>
      </c>
      <c r="V67" s="17">
        <v>0.17</v>
      </c>
      <c r="W67" s="17">
        <v>5.6666666666666671E-2</v>
      </c>
      <c r="X67" s="17">
        <v>0.72666666666666657</v>
      </c>
      <c r="Y67" s="17">
        <v>0.2</v>
      </c>
      <c r="Z67" s="17">
        <v>166.79999999999998</v>
      </c>
      <c r="AA67" s="17">
        <v>0</v>
      </c>
      <c r="AB67" s="17">
        <v>2.0299999999999998</v>
      </c>
      <c r="AC67" s="17">
        <v>38.919375000000002</v>
      </c>
      <c r="AD67" s="17">
        <v>301</v>
      </c>
      <c r="AE67" s="17">
        <v>0.96666666666666679</v>
      </c>
      <c r="AF67" s="17">
        <v>0.35922375000000006</v>
      </c>
      <c r="AG67" s="17">
        <v>5.5</v>
      </c>
      <c r="BR67" s="21"/>
      <c r="BS67" s="21"/>
      <c r="BT67" s="21"/>
      <c r="BU67" s="21"/>
      <c r="BV67" s="21"/>
      <c r="BW67" s="21"/>
      <c r="BX67" s="21" t="s">
        <v>41</v>
      </c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</row>
    <row r="68" spans="1:87" s="107" customFormat="1">
      <c r="B68" s="98"/>
      <c r="C68" s="98"/>
      <c r="D68" s="98" t="s">
        <v>50</v>
      </c>
      <c r="E68" s="259">
        <f>SUMPRODUCT($E$61:$E$63,E65:E67)*0.9/SUM($E$61:E63)</f>
        <v>17.56607142857143</v>
      </c>
      <c r="F68" s="259">
        <f>SUMPRODUCT($E$61:$E$63,F65:F67)*0.9/SUM($E$61:F63)</f>
        <v>6.8464285714285724</v>
      </c>
      <c r="G68" s="259">
        <f>SUMPRODUCT($E$61:$E$63,G65:G67)*0.9/SUM($E$61:G63)</f>
        <v>0.34071428571428569</v>
      </c>
      <c r="H68" s="259">
        <f>SUMPRODUCT($E$61:$E$63,H65:H67)*0.9/SUM($E$61:H63)</f>
        <v>9.1607142857142873E-2</v>
      </c>
      <c r="I68" s="259">
        <f>SUMPRODUCT($E$61:$E$63,I65:I67)*0.9/SUM($E$61:I63)</f>
        <v>0</v>
      </c>
      <c r="J68" s="259">
        <f>SUMPRODUCT($E$61:$E$63,J65:J67)*0.9/SUM($E$61:J63)</f>
        <v>9.8035714285714309E-2</v>
      </c>
      <c r="K68" s="259">
        <f>SUMPRODUCT($E$61:$E$63,K65:K67)*0.9/SUM($E$61:K63)</f>
        <v>0.15107142857142855</v>
      </c>
      <c r="L68" s="259">
        <f>SUMPRODUCT($E$61:$E$63,L65:L67)*0.9/SUM($E$61:L63)</f>
        <v>4.5642857142857141</v>
      </c>
      <c r="M68" s="259">
        <f>SUMPRODUCT($E$61:$E$63,M65:M67)*0.9/SUM($E$61:M63)</f>
        <v>195.42857142857142</v>
      </c>
      <c r="N68" s="259">
        <f>SUMPRODUCT($E$61:$E$63,N65:N67)*0.9/SUM($E$61:N63)</f>
        <v>33.299999999999997</v>
      </c>
      <c r="O68" s="259">
        <f>SUMPRODUCT($E$61:$E$63,O65:O67)*0.9/SUM($E$61:O63)</f>
        <v>121.5</v>
      </c>
      <c r="P68" s="259">
        <f>SUMPRODUCT($E$61:$E$63,P65:P67)*0.9/SUM($E$61:P63)</f>
        <v>21.985714285714288</v>
      </c>
      <c r="Q68" s="259">
        <f>SUMPRODUCT($E$61:$E$63,Q65:Q67)*0.9/SUM($E$61:Q63)</f>
        <v>0</v>
      </c>
      <c r="R68" s="259">
        <f>SUMPRODUCT($E$61:$E$63,R65:R67)*0.9/SUM($E$61:R63)</f>
        <v>1.4271428571428575</v>
      </c>
      <c r="S68" s="259">
        <f>SUMPRODUCT($E$61:$E$63,S65:S67)*0.9/SUM($E$61:S63)</f>
        <v>1.0012500000000002</v>
      </c>
      <c r="T68" s="259">
        <f>SUMPRODUCT($E$61:$E$63,T65:T67)*0.9/SUM($E$61:T63)</f>
        <v>0</v>
      </c>
      <c r="U68" s="259">
        <f>SUMPRODUCT($E$61:$E$63,U65:U67)*0.9/SUM($E$61:U63)</f>
        <v>0.09</v>
      </c>
      <c r="V68" s="259">
        <f>SUMPRODUCT($E$61:$E$63,V65:V67)*0.9/SUM($E$61:V63)</f>
        <v>0.14962500000000004</v>
      </c>
      <c r="W68" s="259">
        <f>SUMPRODUCT($E$61:$E$63,W65:W67)*0.9/SUM($E$61:W63)</f>
        <v>5.0142857142857149E-2</v>
      </c>
      <c r="X68" s="259">
        <f>SUMPRODUCT($E$61:$E$63,X65:X67)*0.9/SUM($E$61:X63)</f>
        <v>0.61312499999999992</v>
      </c>
      <c r="Y68" s="259">
        <f>SUMPRODUCT($E$61:$E$63,Y65:Y67)*0.9/SUM($E$61:Y63)</f>
        <v>0.1767857142857143</v>
      </c>
      <c r="Z68" s="259">
        <f>SUMPRODUCT($E$61:$E$63,Z65:Z67)*0.9/SUM($E$61:Z63)</f>
        <v>147.38142857142856</v>
      </c>
      <c r="AA68" s="259">
        <f>SUMPRODUCT($E$61:$E$63,AA65:AA67)*0.9/SUM($E$61:AA63)</f>
        <v>0</v>
      </c>
      <c r="AB68" s="259">
        <f>SUMPRODUCT($E$61:$E$63,AB65:AB67)*0.9/SUM($E$61:AB63)</f>
        <v>1.8920892857142857</v>
      </c>
      <c r="AC68" s="259">
        <f>SUMPRODUCT($E$61:$E$63,AC65:AC67)*0.9/SUM($E$61:AC63)</f>
        <v>35.359232142857145</v>
      </c>
      <c r="AD68" s="259">
        <f>SUMPRODUCT($E$61:$E$63,AD65:AD67)*0.9/SUM($E$61:AD63)</f>
        <v>277.2</v>
      </c>
      <c r="AE68" s="259">
        <f>SUMPRODUCT($E$61:$E$63,AE65:AE67)*0.9/SUM($E$61:AE63)</f>
        <v>0.87910714285714298</v>
      </c>
      <c r="AF68" s="259">
        <f>SUMPRODUCT($E$61:$E$63,AF65:AF67)*0.9/SUM($E$61:AF63)</f>
        <v>0.30765117857142865</v>
      </c>
      <c r="AG68" s="259">
        <f>SUMPRODUCT($E$61:$E$63,AG65:AG67)*0.9/SUM($E$61:AG63)</f>
        <v>4.6124999999999998</v>
      </c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BR68" s="106"/>
      <c r="BS68" s="106"/>
      <c r="BT68" s="106"/>
      <c r="BU68" s="106"/>
      <c r="BV68" s="106"/>
      <c r="BW68" s="106"/>
      <c r="BX68" s="106">
        <v>6</v>
      </c>
      <c r="BY68" s="106"/>
      <c r="BZ68" s="106"/>
      <c r="CA68" s="106"/>
      <c r="CB68" s="106"/>
      <c r="CC68" s="106"/>
      <c r="CD68" s="106"/>
      <c r="CE68" s="106"/>
      <c r="CF68" s="106"/>
      <c r="CG68" s="106"/>
      <c r="CH68" s="106"/>
      <c r="CI68" s="106"/>
    </row>
    <row r="69" spans="1:87" s="88" customFormat="1">
      <c r="B69" s="5"/>
      <c r="C69" s="5"/>
      <c r="D69" s="98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</row>
    <row r="70" spans="1:87" s="240" customFormat="1">
      <c r="B70" s="5"/>
      <c r="C70" s="5"/>
      <c r="D70" s="98"/>
      <c r="E70" s="240" t="s">
        <v>93</v>
      </c>
      <c r="F70" s="240" t="s">
        <v>82</v>
      </c>
      <c r="G70" s="240" t="s">
        <v>60</v>
      </c>
      <c r="H70" s="240" t="s">
        <v>66</v>
      </c>
      <c r="I70" s="21" t="s">
        <v>84</v>
      </c>
      <c r="J70" s="21" t="s">
        <v>33</v>
      </c>
      <c r="K70" s="21" t="s">
        <v>34</v>
      </c>
      <c r="L70" s="21" t="s">
        <v>97</v>
      </c>
      <c r="M70" s="21" t="s">
        <v>81</v>
      </c>
      <c r="N70" s="21" t="s">
        <v>176</v>
      </c>
      <c r="O70" s="21" t="s">
        <v>177</v>
      </c>
      <c r="P70" s="21" t="s">
        <v>83</v>
      </c>
      <c r="Q70" s="21" t="s">
        <v>203</v>
      </c>
      <c r="R70" s="21" t="s">
        <v>63</v>
      </c>
      <c r="S70" s="21" t="s">
        <v>204</v>
      </c>
      <c r="T70" s="21" t="s">
        <v>205</v>
      </c>
      <c r="U70" s="21" t="s">
        <v>206</v>
      </c>
      <c r="V70" s="21" t="s">
        <v>207</v>
      </c>
      <c r="W70" s="21" t="s">
        <v>208</v>
      </c>
      <c r="X70" s="21" t="s">
        <v>473</v>
      </c>
      <c r="Y70" s="21" t="s">
        <v>209</v>
      </c>
      <c r="Z70" s="21" t="s">
        <v>108</v>
      </c>
      <c r="AA70" s="21" t="s">
        <v>210</v>
      </c>
      <c r="AB70" s="21" t="s">
        <v>61</v>
      </c>
      <c r="AC70" s="21" t="s">
        <v>211</v>
      </c>
      <c r="AD70" s="21" t="s">
        <v>212</v>
      </c>
      <c r="AE70" s="21" t="s">
        <v>213</v>
      </c>
      <c r="AF70" s="21" t="s">
        <v>214</v>
      </c>
      <c r="AG70" s="21" t="s">
        <v>215</v>
      </c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</row>
    <row r="71" spans="1:87" s="240" customFormat="1">
      <c r="B71" s="5"/>
      <c r="C71" s="5"/>
      <c r="D71" s="99" t="s">
        <v>43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</row>
    <row r="72" spans="1:87" s="240" customFormat="1">
      <c r="B72" s="5"/>
      <c r="C72" s="257">
        <f t="shared" ref="C72:C76" si="25">(E72+F72)*4+G72*9</f>
        <v>16.100000000000001</v>
      </c>
      <c r="D72" s="405" t="s">
        <v>133</v>
      </c>
      <c r="E72" s="240">
        <v>0.2</v>
      </c>
      <c r="F72" s="240">
        <v>3.6</v>
      </c>
      <c r="G72" s="240">
        <v>0.1</v>
      </c>
      <c r="H72" s="240">
        <v>0</v>
      </c>
      <c r="I72" s="21">
        <v>0</v>
      </c>
      <c r="J72" s="21">
        <v>0</v>
      </c>
      <c r="K72" s="21">
        <v>0</v>
      </c>
      <c r="L72" s="21">
        <v>0</v>
      </c>
      <c r="M72" s="21">
        <v>55</v>
      </c>
      <c r="N72" s="304">
        <v>0</v>
      </c>
      <c r="O72" s="304">
        <v>0</v>
      </c>
      <c r="P72" s="21">
        <v>2.2999999999999998</v>
      </c>
      <c r="Q72" s="21">
        <v>0.2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0.1</v>
      </c>
      <c r="X72" s="21">
        <v>0</v>
      </c>
      <c r="Y72" s="21">
        <v>0</v>
      </c>
      <c r="Z72" s="21">
        <v>1.3</v>
      </c>
      <c r="AA72" s="21">
        <v>0</v>
      </c>
      <c r="AB72" s="21">
        <v>0</v>
      </c>
      <c r="AC72" s="21">
        <v>3.6</v>
      </c>
      <c r="AD72" s="21">
        <v>54</v>
      </c>
      <c r="AE72" s="21">
        <v>0</v>
      </c>
      <c r="AF72" s="21">
        <v>0</v>
      </c>
      <c r="AG72" s="21">
        <v>6.6</v>
      </c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</row>
    <row r="73" spans="1:87" s="240" customFormat="1">
      <c r="B73" s="5"/>
      <c r="C73" s="257">
        <f t="shared" si="25"/>
        <v>53.7</v>
      </c>
      <c r="D73" s="405" t="s">
        <v>134</v>
      </c>
      <c r="E73" s="240">
        <v>0.6</v>
      </c>
      <c r="F73" s="240">
        <v>2.7</v>
      </c>
      <c r="G73" s="240">
        <v>4.5</v>
      </c>
      <c r="H73" s="240">
        <v>1.6</v>
      </c>
      <c r="I73" s="21">
        <v>210</v>
      </c>
      <c r="J73" s="21">
        <v>2</v>
      </c>
      <c r="K73" s="21">
        <v>0.7</v>
      </c>
      <c r="L73" s="21">
        <v>0</v>
      </c>
      <c r="M73" s="21">
        <v>8</v>
      </c>
      <c r="N73" s="304">
        <v>39</v>
      </c>
      <c r="O73" s="304">
        <v>601</v>
      </c>
      <c r="P73" s="21">
        <v>21.9</v>
      </c>
      <c r="Q73" s="21">
        <v>0.1</v>
      </c>
      <c r="R73" s="389">
        <v>85</v>
      </c>
      <c r="S73" s="21">
        <v>0</v>
      </c>
      <c r="T73" s="21">
        <v>18</v>
      </c>
      <c r="U73" s="21">
        <v>0.4</v>
      </c>
      <c r="V73" s="21">
        <v>0</v>
      </c>
      <c r="W73" s="21">
        <v>0.1</v>
      </c>
      <c r="X73" s="21">
        <v>0.1</v>
      </c>
      <c r="Y73" s="21">
        <v>0.1</v>
      </c>
      <c r="Z73" s="21">
        <v>25</v>
      </c>
      <c r="AA73" s="21">
        <v>0.3</v>
      </c>
      <c r="AB73" s="21">
        <v>0.5</v>
      </c>
      <c r="AC73" s="21">
        <v>0</v>
      </c>
      <c r="AD73" s="21">
        <v>18</v>
      </c>
      <c r="AE73" s="21">
        <v>0.4</v>
      </c>
      <c r="AF73" s="21">
        <v>0</v>
      </c>
      <c r="AG73" s="21">
        <v>9.5</v>
      </c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</row>
    <row r="74" spans="1:87" s="240" customFormat="1">
      <c r="B74" s="5"/>
      <c r="C74" s="257">
        <f t="shared" si="25"/>
        <v>67.5</v>
      </c>
      <c r="D74" s="405" t="s">
        <v>496</v>
      </c>
      <c r="E74" s="240">
        <v>1.2</v>
      </c>
      <c r="F74" s="240">
        <v>6</v>
      </c>
      <c r="G74" s="240">
        <v>4.3</v>
      </c>
      <c r="H74" s="240">
        <v>1.6</v>
      </c>
      <c r="I74" s="240">
        <v>212</v>
      </c>
      <c r="J74" s="240">
        <v>2</v>
      </c>
      <c r="K74" s="240">
        <v>0.7</v>
      </c>
      <c r="L74" s="240">
        <v>0</v>
      </c>
      <c r="M74" s="240">
        <v>62</v>
      </c>
      <c r="N74" s="240">
        <v>37</v>
      </c>
      <c r="O74" s="240">
        <v>572</v>
      </c>
      <c r="P74" s="240">
        <v>25</v>
      </c>
      <c r="Q74" s="240">
        <v>0</v>
      </c>
      <c r="R74" s="240">
        <v>85</v>
      </c>
      <c r="S74" s="240">
        <v>0</v>
      </c>
      <c r="T74" s="240">
        <v>17</v>
      </c>
      <c r="U74" s="240">
        <v>0.5</v>
      </c>
      <c r="V74" s="240">
        <v>0.02</v>
      </c>
      <c r="W74" s="240">
        <v>0.25</v>
      </c>
      <c r="X74" s="240">
        <v>0.02</v>
      </c>
      <c r="Y74" s="240">
        <v>0.1</v>
      </c>
      <c r="Z74" s="240">
        <v>18</v>
      </c>
      <c r="AA74" s="240">
        <v>0.6</v>
      </c>
      <c r="AB74" s="240">
        <v>0.6</v>
      </c>
      <c r="AC74" s="240">
        <v>5</v>
      </c>
      <c r="AD74" s="240">
        <v>63</v>
      </c>
      <c r="AE74" s="240">
        <v>0.5</v>
      </c>
      <c r="AF74" s="240">
        <v>26.5</v>
      </c>
      <c r="AG74" s="240">
        <v>16</v>
      </c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</row>
    <row r="75" spans="1:87" s="240" customFormat="1" ht="30">
      <c r="B75" s="5"/>
      <c r="C75" s="257">
        <f t="shared" si="25"/>
        <v>102</v>
      </c>
      <c r="D75" s="405" t="s">
        <v>583</v>
      </c>
      <c r="E75" s="240">
        <f>E73+E72*3</f>
        <v>1.2000000000000002</v>
      </c>
      <c r="F75" s="240">
        <f t="shared" ref="F75:AG75" si="26">F73+F72*3</f>
        <v>13.5</v>
      </c>
      <c r="G75" s="240">
        <f t="shared" si="26"/>
        <v>4.8</v>
      </c>
      <c r="H75" s="240">
        <f t="shared" si="26"/>
        <v>1.6</v>
      </c>
      <c r="I75" s="240">
        <f t="shared" si="26"/>
        <v>210</v>
      </c>
      <c r="J75" s="240">
        <f t="shared" si="26"/>
        <v>2</v>
      </c>
      <c r="K75" s="240">
        <f t="shared" si="26"/>
        <v>0.7</v>
      </c>
      <c r="L75" s="240">
        <f t="shared" si="26"/>
        <v>0</v>
      </c>
      <c r="M75" s="240">
        <f t="shared" si="26"/>
        <v>173</v>
      </c>
      <c r="N75" s="240">
        <f t="shared" si="26"/>
        <v>39</v>
      </c>
      <c r="O75" s="240">
        <f t="shared" si="26"/>
        <v>601</v>
      </c>
      <c r="P75" s="240">
        <f t="shared" si="26"/>
        <v>28.799999999999997</v>
      </c>
      <c r="Q75" s="240">
        <f t="shared" si="26"/>
        <v>0.70000000000000007</v>
      </c>
      <c r="R75" s="240">
        <f t="shared" si="26"/>
        <v>85</v>
      </c>
      <c r="S75" s="240">
        <f t="shared" si="26"/>
        <v>0</v>
      </c>
      <c r="T75" s="240">
        <f t="shared" si="26"/>
        <v>18</v>
      </c>
      <c r="U75" s="240">
        <f t="shared" si="26"/>
        <v>0.4</v>
      </c>
      <c r="V75" s="240">
        <f t="shared" si="26"/>
        <v>0</v>
      </c>
      <c r="W75" s="240">
        <f t="shared" si="26"/>
        <v>0.4</v>
      </c>
      <c r="X75" s="240">
        <f t="shared" si="26"/>
        <v>0.1</v>
      </c>
      <c r="Y75" s="240">
        <f t="shared" si="26"/>
        <v>0.1</v>
      </c>
      <c r="Z75" s="240">
        <f t="shared" si="26"/>
        <v>28.9</v>
      </c>
      <c r="AA75" s="240">
        <f>AA73+AA72*3</f>
        <v>0.3</v>
      </c>
      <c r="AB75" s="240">
        <f t="shared" si="26"/>
        <v>0.5</v>
      </c>
      <c r="AC75" s="240">
        <f t="shared" si="26"/>
        <v>10.8</v>
      </c>
      <c r="AD75" s="240">
        <f t="shared" si="26"/>
        <v>180</v>
      </c>
      <c r="AE75" s="240">
        <f t="shared" si="26"/>
        <v>0.4</v>
      </c>
      <c r="AF75" s="240">
        <f t="shared" si="26"/>
        <v>0</v>
      </c>
      <c r="AG75" s="240">
        <f t="shared" si="26"/>
        <v>29.299999999999997</v>
      </c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</row>
    <row r="76" spans="1:87" s="240" customFormat="1">
      <c r="B76" s="513"/>
      <c r="C76" s="257">
        <f t="shared" si="25"/>
        <v>67.5</v>
      </c>
      <c r="D76" s="98" t="s">
        <v>50</v>
      </c>
      <c r="E76" s="240">
        <v>1.2</v>
      </c>
      <c r="F76" s="240">
        <v>6</v>
      </c>
      <c r="G76" s="240">
        <v>4.3</v>
      </c>
      <c r="H76" s="240">
        <v>1.6</v>
      </c>
      <c r="I76" s="240">
        <v>212</v>
      </c>
      <c r="J76" s="240">
        <v>2</v>
      </c>
      <c r="K76" s="240">
        <v>0.7</v>
      </c>
      <c r="L76" s="240">
        <v>0</v>
      </c>
      <c r="M76" s="240">
        <v>62</v>
      </c>
      <c r="N76" s="240">
        <v>37</v>
      </c>
      <c r="O76" s="240">
        <v>572</v>
      </c>
      <c r="P76" s="240">
        <v>25</v>
      </c>
      <c r="Q76" s="240">
        <v>0</v>
      </c>
      <c r="R76" s="240">
        <v>85</v>
      </c>
      <c r="S76" s="240">
        <v>0</v>
      </c>
      <c r="T76" s="240">
        <v>17</v>
      </c>
      <c r="U76" s="240">
        <v>0.5</v>
      </c>
      <c r="V76" s="240">
        <v>0.02</v>
      </c>
      <c r="W76" s="240">
        <v>0.25</v>
      </c>
      <c r="X76" s="240">
        <v>0.02</v>
      </c>
      <c r="Y76" s="240">
        <v>0.1</v>
      </c>
      <c r="Z76" s="240">
        <v>18</v>
      </c>
      <c r="AA76" s="240">
        <v>0.6</v>
      </c>
      <c r="AB76" s="240">
        <v>0.6</v>
      </c>
      <c r="AC76" s="240">
        <v>5</v>
      </c>
      <c r="AD76" s="240">
        <v>63</v>
      </c>
      <c r="AE76" s="240">
        <v>0.5</v>
      </c>
      <c r="AF76" s="240">
        <v>26.5</v>
      </c>
      <c r="AG76" s="240">
        <v>16</v>
      </c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</row>
    <row r="77" spans="1:87" s="240" customFormat="1">
      <c r="B77" s="5"/>
      <c r="C77" s="257"/>
      <c r="D77" s="98" t="s">
        <v>584</v>
      </c>
      <c r="E77" s="240">
        <f>E72*2</f>
        <v>0.4</v>
      </c>
      <c r="F77" s="240">
        <f t="shared" ref="F77:AG77" si="27">F72*2</f>
        <v>7.2</v>
      </c>
      <c r="G77" s="240">
        <f t="shared" si="27"/>
        <v>0.2</v>
      </c>
      <c r="H77" s="240">
        <f t="shared" si="27"/>
        <v>0</v>
      </c>
      <c r="I77" s="240">
        <f t="shared" si="27"/>
        <v>0</v>
      </c>
      <c r="J77" s="240">
        <f t="shared" si="27"/>
        <v>0</v>
      </c>
      <c r="K77" s="240">
        <f t="shared" si="27"/>
        <v>0</v>
      </c>
      <c r="L77" s="240">
        <f t="shared" si="27"/>
        <v>0</v>
      </c>
      <c r="M77" s="240">
        <f t="shared" si="27"/>
        <v>110</v>
      </c>
      <c r="N77" s="240">
        <f t="shared" si="27"/>
        <v>0</v>
      </c>
      <c r="O77" s="240">
        <f t="shared" si="27"/>
        <v>0</v>
      </c>
      <c r="P77" s="240">
        <f t="shared" si="27"/>
        <v>4.5999999999999996</v>
      </c>
      <c r="Q77" s="240">
        <f t="shared" si="27"/>
        <v>0.4</v>
      </c>
      <c r="R77" s="240">
        <f t="shared" si="27"/>
        <v>0</v>
      </c>
      <c r="S77" s="240">
        <f t="shared" si="27"/>
        <v>0</v>
      </c>
      <c r="T77" s="240">
        <f t="shared" si="27"/>
        <v>0</v>
      </c>
      <c r="U77" s="240">
        <f t="shared" si="27"/>
        <v>0</v>
      </c>
      <c r="V77" s="240">
        <f t="shared" si="27"/>
        <v>0</v>
      </c>
      <c r="W77" s="240">
        <f t="shared" si="27"/>
        <v>0.2</v>
      </c>
      <c r="X77" s="240">
        <f t="shared" si="27"/>
        <v>0</v>
      </c>
      <c r="Y77" s="240">
        <f t="shared" si="27"/>
        <v>0</v>
      </c>
      <c r="Z77" s="240">
        <f t="shared" si="27"/>
        <v>2.6</v>
      </c>
      <c r="AA77" s="240">
        <f t="shared" si="27"/>
        <v>0</v>
      </c>
      <c r="AB77" s="240">
        <f t="shared" si="27"/>
        <v>0</v>
      </c>
      <c r="AC77" s="240">
        <f t="shared" si="27"/>
        <v>7.2</v>
      </c>
      <c r="AD77" s="240">
        <f t="shared" si="27"/>
        <v>108</v>
      </c>
      <c r="AE77" s="240">
        <f t="shared" si="27"/>
        <v>0</v>
      </c>
      <c r="AF77" s="240">
        <f t="shared" si="27"/>
        <v>0</v>
      </c>
      <c r="AG77" s="240">
        <f t="shared" si="27"/>
        <v>13.2</v>
      </c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</row>
    <row r="78" spans="1:87" s="240" customFormat="1">
      <c r="B78" s="5"/>
      <c r="C78" s="5"/>
      <c r="D78" s="99" t="s">
        <v>497</v>
      </c>
      <c r="E78" s="240" t="s">
        <v>93</v>
      </c>
      <c r="F78" s="240" t="s">
        <v>82</v>
      </c>
      <c r="G78" s="240" t="s">
        <v>60</v>
      </c>
      <c r="H78" s="240" t="s">
        <v>66</v>
      </c>
      <c r="I78" s="21" t="s">
        <v>84</v>
      </c>
      <c r="J78" s="21" t="s">
        <v>33</v>
      </c>
      <c r="K78" s="21" t="s">
        <v>34</v>
      </c>
      <c r="L78" s="21" t="s">
        <v>97</v>
      </c>
      <c r="M78" s="21" t="s">
        <v>81</v>
      </c>
      <c r="N78" s="21" t="s">
        <v>176</v>
      </c>
      <c r="O78" s="21" t="s">
        <v>177</v>
      </c>
      <c r="P78" s="21" t="s">
        <v>83</v>
      </c>
      <c r="Q78" s="21" t="s">
        <v>203</v>
      </c>
      <c r="R78" s="21" t="s">
        <v>63</v>
      </c>
      <c r="S78" s="21" t="s">
        <v>204</v>
      </c>
      <c r="T78" s="21" t="s">
        <v>205</v>
      </c>
      <c r="U78" s="21" t="s">
        <v>206</v>
      </c>
      <c r="V78" s="21" t="s">
        <v>207</v>
      </c>
      <c r="W78" s="21" t="s">
        <v>208</v>
      </c>
      <c r="X78" s="21" t="s">
        <v>473</v>
      </c>
      <c r="Y78" s="21" t="s">
        <v>209</v>
      </c>
      <c r="Z78" s="21" t="s">
        <v>108</v>
      </c>
      <c r="AA78" s="21" t="s">
        <v>210</v>
      </c>
      <c r="AB78" s="21" t="s">
        <v>61</v>
      </c>
      <c r="AC78" s="21" t="s">
        <v>211</v>
      </c>
      <c r="AD78" s="21" t="s">
        <v>212</v>
      </c>
      <c r="AE78" s="21" t="s">
        <v>213</v>
      </c>
      <c r="AF78" s="21" t="s">
        <v>214</v>
      </c>
      <c r="AG78" s="21" t="s">
        <v>215</v>
      </c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</row>
    <row r="79" spans="1:87" s="240" customFormat="1">
      <c r="B79" s="5"/>
      <c r="C79" s="257">
        <f t="shared" ref="C79:C81" si="28">(E79+F79)*4+G79*9</f>
        <v>88</v>
      </c>
      <c r="D79" s="16" t="s">
        <v>498</v>
      </c>
      <c r="E79" s="240">
        <v>2</v>
      </c>
      <c r="F79" s="240">
        <v>9.1999999999999993</v>
      </c>
      <c r="G79" s="240">
        <v>4.8</v>
      </c>
      <c r="H79" s="240">
        <v>0.8</v>
      </c>
      <c r="J79" s="240">
        <v>1.2</v>
      </c>
      <c r="K79" s="9">
        <v>2</v>
      </c>
      <c r="L79" s="240">
        <v>1.2</v>
      </c>
      <c r="M79" s="240">
        <v>4</v>
      </c>
      <c r="N79" s="240">
        <v>202</v>
      </c>
      <c r="O79" s="240">
        <v>1796</v>
      </c>
      <c r="P79" s="240">
        <v>225</v>
      </c>
      <c r="Q79" s="240">
        <v>0.8</v>
      </c>
      <c r="R79" s="240">
        <v>0</v>
      </c>
      <c r="S79" s="240">
        <v>0.4</v>
      </c>
      <c r="T79" s="240">
        <v>0</v>
      </c>
      <c r="U79" s="240">
        <v>0</v>
      </c>
      <c r="V79" s="63">
        <v>0</v>
      </c>
      <c r="W79" s="63">
        <v>0</v>
      </c>
      <c r="X79" s="63">
        <v>0</v>
      </c>
      <c r="Y79" s="63">
        <v>0</v>
      </c>
      <c r="Z79" s="63">
        <v>21.2</v>
      </c>
      <c r="AA79" s="63">
        <v>0</v>
      </c>
      <c r="AB79" s="63">
        <v>2.5</v>
      </c>
      <c r="AC79" s="63">
        <v>41.6</v>
      </c>
      <c r="AD79" s="63">
        <v>165.6</v>
      </c>
      <c r="AE79" s="64">
        <v>0.8</v>
      </c>
      <c r="AF79" s="21">
        <v>0.4</v>
      </c>
      <c r="AG79" s="21">
        <v>11.2</v>
      </c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</row>
    <row r="80" spans="1:87" s="240" customFormat="1" ht="30">
      <c r="A80" s="6" t="s">
        <v>578</v>
      </c>
      <c r="B80" s="513">
        <f>E80*4/C80</f>
        <v>0.38387715930902111</v>
      </c>
      <c r="C80" s="257">
        <f t="shared" si="28"/>
        <v>104.2</v>
      </c>
      <c r="D80" s="16" t="s">
        <v>576</v>
      </c>
      <c r="E80" s="21">
        <v>10</v>
      </c>
      <c r="F80" s="21">
        <v>15.6</v>
      </c>
      <c r="G80" s="21">
        <v>0.2</v>
      </c>
      <c r="H80" s="61">
        <f>H76*9/2000</f>
        <v>7.1999999999999998E-3</v>
      </c>
      <c r="I80" s="21"/>
      <c r="J80" s="21"/>
      <c r="K80" s="21"/>
      <c r="L80" s="21">
        <v>4</v>
      </c>
      <c r="M80" s="21"/>
      <c r="N80" s="21"/>
      <c r="O80" s="21"/>
      <c r="P80" s="21">
        <v>103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>
        <v>6</v>
      </c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</row>
    <row r="81" spans="1:87" s="240" customFormat="1">
      <c r="A81" s="6" t="s">
        <v>579</v>
      </c>
      <c r="B81" s="513">
        <f t="shared" ref="B81" si="29">F81*4/C81</f>
        <v>0.60115606936416188</v>
      </c>
      <c r="C81" s="257">
        <f t="shared" si="28"/>
        <v>103.8</v>
      </c>
      <c r="D81" s="16" t="s">
        <v>577</v>
      </c>
      <c r="E81" s="21">
        <v>9.9</v>
      </c>
      <c r="F81" s="21">
        <v>15.6</v>
      </c>
      <c r="G81" s="21">
        <v>0.2</v>
      </c>
      <c r="H81" s="21"/>
      <c r="I81" s="21"/>
      <c r="J81" s="21"/>
      <c r="K81" s="21"/>
      <c r="L81" s="21">
        <v>3.9</v>
      </c>
      <c r="M81" s="21"/>
      <c r="N81" s="21"/>
      <c r="O81" s="21"/>
      <c r="P81" s="21">
        <v>105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>
        <v>6</v>
      </c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</row>
    <row r="82" spans="1:87" s="240" customFormat="1">
      <c r="A82" s="6"/>
      <c r="B82" s="513"/>
      <c r="C82" s="257"/>
      <c r="D82" s="16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</row>
    <row r="83" spans="1:87">
      <c r="D83" s="99" t="s">
        <v>178</v>
      </c>
      <c r="F83" s="100"/>
      <c r="J83" s="61"/>
      <c r="K83" s="21"/>
      <c r="L83" s="21"/>
      <c r="M83" s="21"/>
      <c r="N83" s="21"/>
      <c r="O83" s="21"/>
      <c r="P83" s="21"/>
      <c r="BR83" s="21"/>
      <c r="BS83" s="21"/>
      <c r="BT83" s="21"/>
      <c r="BU83" s="21"/>
      <c r="BV83" s="21"/>
      <c r="BW83" s="21"/>
      <c r="BX83" s="21" t="s">
        <v>42</v>
      </c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</row>
    <row r="84" spans="1:87" s="21" customFormat="1">
      <c r="B84" s="503"/>
      <c r="C84" s="503"/>
      <c r="D84" s="284" t="s">
        <v>349</v>
      </c>
      <c r="E84" s="3">
        <f>E19</f>
        <v>2</v>
      </c>
      <c r="F84" s="298"/>
    </row>
    <row r="85" spans="1:87" s="21" customFormat="1">
      <c r="B85" s="503"/>
      <c r="C85" s="503"/>
      <c r="D85" s="281" t="s">
        <v>396</v>
      </c>
      <c r="E85" s="3">
        <f>E84*7</f>
        <v>14</v>
      </c>
      <c r="F85" s="298"/>
    </row>
    <row r="86" spans="1:87" s="21" customFormat="1" ht="60">
      <c r="B86" s="503"/>
      <c r="C86" s="503"/>
      <c r="D86" s="284" t="s">
        <v>485</v>
      </c>
      <c r="E86" s="291">
        <f>'I&amp;O'!F118</f>
        <v>21</v>
      </c>
      <c r="F86" s="2"/>
    </row>
    <row r="87" spans="1:87" s="21" customFormat="1">
      <c r="B87" s="503"/>
      <c r="C87" s="503"/>
      <c r="D87" s="396" t="s">
        <v>412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45"/>
      <c r="AD87" s="45"/>
      <c r="AE87" s="9"/>
      <c r="AF87" s="45"/>
      <c r="AG87" s="45"/>
      <c r="AH87" s="9"/>
      <c r="AI87" s="135"/>
      <c r="AJ87" s="9"/>
      <c r="AK87" s="9"/>
    </row>
    <row r="88" spans="1:87" s="21" customFormat="1">
      <c r="B88" s="503"/>
      <c r="C88" s="503"/>
      <c r="D88" s="303"/>
      <c r="E88" s="397">
        <v>1000</v>
      </c>
      <c r="F88" s="301">
        <v>1200</v>
      </c>
      <c r="G88" s="302">
        <v>1400</v>
      </c>
      <c r="H88" s="302">
        <v>1600</v>
      </c>
      <c r="I88" s="302">
        <v>1800</v>
      </c>
      <c r="J88" s="302">
        <v>2000</v>
      </c>
      <c r="K88" s="302">
        <v>2200</v>
      </c>
      <c r="L88" s="302">
        <v>2400</v>
      </c>
      <c r="M88" s="302">
        <v>2600</v>
      </c>
      <c r="N88" s="302">
        <v>2800</v>
      </c>
      <c r="O88" s="302">
        <v>3000</v>
      </c>
      <c r="P88" s="302">
        <v>3200</v>
      </c>
      <c r="Q88" s="302"/>
      <c r="R88" s="56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  <c r="AI88" s="300"/>
      <c r="AJ88" s="300"/>
      <c r="AK88" s="300"/>
    </row>
    <row r="89" spans="1:87" s="21" customFormat="1">
      <c r="B89" s="503"/>
      <c r="C89" s="503"/>
      <c r="D89" s="303" t="s">
        <v>58</v>
      </c>
      <c r="E89" s="397">
        <v>3</v>
      </c>
      <c r="F89" s="301">
        <v>3</v>
      </c>
      <c r="G89" s="302">
        <v>3</v>
      </c>
      <c r="H89" s="302">
        <v>8</v>
      </c>
      <c r="I89" s="302">
        <v>8</v>
      </c>
      <c r="J89" s="302">
        <v>8</v>
      </c>
      <c r="K89" s="302">
        <v>8</v>
      </c>
      <c r="L89" s="302">
        <v>8</v>
      </c>
      <c r="M89" s="302">
        <v>8</v>
      </c>
      <c r="N89" s="302">
        <v>8</v>
      </c>
      <c r="O89" s="302">
        <v>8</v>
      </c>
      <c r="P89" s="302">
        <v>8</v>
      </c>
      <c r="Q89" s="302"/>
      <c r="R89" s="302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  <c r="AI89" s="300"/>
      <c r="AJ89" s="300"/>
      <c r="AK89" s="300"/>
    </row>
    <row r="90" spans="1:87" s="21" customFormat="1">
      <c r="B90" s="503"/>
      <c r="C90" s="503"/>
      <c r="D90" s="303" t="s">
        <v>116</v>
      </c>
      <c r="E90" s="397">
        <v>3</v>
      </c>
      <c r="F90" s="301">
        <v>5</v>
      </c>
      <c r="G90" s="302">
        <v>6</v>
      </c>
      <c r="H90" s="302">
        <v>8</v>
      </c>
      <c r="I90" s="302">
        <v>8</v>
      </c>
      <c r="J90" s="302">
        <v>8</v>
      </c>
      <c r="K90" s="302">
        <v>8</v>
      </c>
      <c r="L90" s="302">
        <v>9</v>
      </c>
      <c r="M90" s="302">
        <v>10</v>
      </c>
      <c r="N90" s="302">
        <v>11</v>
      </c>
      <c r="O90" s="302">
        <v>11</v>
      </c>
      <c r="P90" s="302">
        <v>11</v>
      </c>
      <c r="Q90" s="302"/>
      <c r="R90" s="302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  <c r="AI90" s="300"/>
      <c r="AJ90" s="300"/>
      <c r="AK90" s="300"/>
    </row>
    <row r="91" spans="1:87" s="21" customFormat="1">
      <c r="B91" s="503"/>
      <c r="C91" s="503"/>
      <c r="D91" s="303" t="s">
        <v>92</v>
      </c>
      <c r="E91" s="397">
        <v>5</v>
      </c>
      <c r="F91" s="301">
        <v>5</v>
      </c>
      <c r="G91" s="302">
        <v>6</v>
      </c>
      <c r="H91" s="302">
        <v>8</v>
      </c>
      <c r="I91" s="302">
        <v>8</v>
      </c>
      <c r="J91" s="302">
        <v>8</v>
      </c>
      <c r="K91" s="302">
        <v>9</v>
      </c>
      <c r="L91" s="302">
        <v>9</v>
      </c>
      <c r="M91" s="302">
        <v>10</v>
      </c>
      <c r="N91" s="302">
        <v>10</v>
      </c>
      <c r="O91" s="302">
        <v>10</v>
      </c>
      <c r="P91" s="302">
        <v>11</v>
      </c>
      <c r="Q91" s="302"/>
      <c r="R91" s="302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  <c r="AI91" s="300"/>
      <c r="AJ91" s="300"/>
      <c r="AK91" s="300"/>
    </row>
    <row r="92" spans="1:87" s="21" customFormat="1">
      <c r="B92" s="503"/>
      <c r="C92" s="503"/>
      <c r="D92" s="396" t="s">
        <v>575</v>
      </c>
      <c r="E92" s="397">
        <v>1000</v>
      </c>
      <c r="F92" s="301">
        <v>1200</v>
      </c>
      <c r="G92" s="302">
        <v>1400</v>
      </c>
      <c r="H92" s="302">
        <v>1600</v>
      </c>
      <c r="I92" s="302">
        <v>1800</v>
      </c>
      <c r="J92" s="302">
        <v>2000</v>
      </c>
      <c r="K92" s="302">
        <v>2200</v>
      </c>
      <c r="L92" s="302">
        <v>2400</v>
      </c>
      <c r="M92" s="302">
        <v>2600</v>
      </c>
      <c r="N92" s="302">
        <v>2800</v>
      </c>
      <c r="O92" s="302">
        <v>3000</v>
      </c>
      <c r="P92" s="302">
        <v>3200</v>
      </c>
      <c r="Q92" s="302"/>
      <c r="R92" s="302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  <c r="AI92" s="300"/>
      <c r="AJ92" s="300"/>
      <c r="AK92" s="300"/>
    </row>
    <row r="93" spans="1:87" s="21" customFormat="1">
      <c r="B93" s="503"/>
      <c r="C93" s="503"/>
      <c r="D93" s="510" t="s">
        <v>58</v>
      </c>
      <c r="E93" s="397">
        <v>1</v>
      </c>
      <c r="F93" s="397">
        <v>1</v>
      </c>
      <c r="G93" s="397">
        <v>1</v>
      </c>
      <c r="H93" s="397">
        <v>2</v>
      </c>
      <c r="I93" s="397">
        <v>3</v>
      </c>
      <c r="J93" s="397">
        <v>3</v>
      </c>
      <c r="K93" s="397">
        <v>4</v>
      </c>
      <c r="L93" s="397">
        <v>4</v>
      </c>
      <c r="M93" s="397">
        <v>5</v>
      </c>
      <c r="N93" s="397">
        <v>5</v>
      </c>
      <c r="O93" s="397">
        <v>6</v>
      </c>
      <c r="P93" s="397">
        <v>6</v>
      </c>
      <c r="Q93" s="302"/>
      <c r="R93" s="302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  <c r="AI93" s="300"/>
      <c r="AJ93" s="300"/>
      <c r="AK93" s="300"/>
    </row>
    <row r="94" spans="1:87" s="21" customFormat="1">
      <c r="B94" s="503"/>
      <c r="C94" s="503"/>
      <c r="D94" s="303" t="s">
        <v>116</v>
      </c>
      <c r="E94" s="397">
        <v>1</v>
      </c>
      <c r="F94" s="397">
        <v>1</v>
      </c>
      <c r="G94" s="397">
        <v>1</v>
      </c>
      <c r="H94" s="397">
        <v>2</v>
      </c>
      <c r="I94" s="397">
        <v>3</v>
      </c>
      <c r="J94" s="397">
        <v>3</v>
      </c>
      <c r="K94" s="397">
        <v>4</v>
      </c>
      <c r="L94" s="397">
        <v>4</v>
      </c>
      <c r="M94" s="397">
        <v>5</v>
      </c>
      <c r="N94" s="397">
        <v>5</v>
      </c>
      <c r="O94" s="397">
        <v>6</v>
      </c>
      <c r="P94" s="397">
        <v>6</v>
      </c>
      <c r="Q94" s="302"/>
      <c r="R94" s="302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  <c r="AI94" s="300"/>
      <c r="AJ94" s="300"/>
      <c r="AK94" s="300"/>
    </row>
    <row r="95" spans="1:87" s="21" customFormat="1">
      <c r="B95" s="503"/>
      <c r="C95" s="503"/>
      <c r="D95" s="303" t="s">
        <v>92</v>
      </c>
      <c r="E95" s="397">
        <v>1</v>
      </c>
      <c r="F95" s="397">
        <v>1</v>
      </c>
      <c r="G95" s="397">
        <v>1</v>
      </c>
      <c r="H95" s="397">
        <v>2</v>
      </c>
      <c r="I95" s="397">
        <v>3</v>
      </c>
      <c r="J95" s="397">
        <v>3</v>
      </c>
      <c r="K95" s="397">
        <v>4</v>
      </c>
      <c r="L95" s="397">
        <v>4</v>
      </c>
      <c r="M95" s="397">
        <v>5</v>
      </c>
      <c r="N95" s="397">
        <v>5</v>
      </c>
      <c r="O95" s="397">
        <v>6</v>
      </c>
      <c r="P95" s="397">
        <v>6</v>
      </c>
      <c r="Q95" s="302"/>
      <c r="R95" s="302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  <c r="AI95" s="300"/>
      <c r="AJ95" s="300"/>
      <c r="AK95" s="300"/>
    </row>
    <row r="96" spans="1:87" s="21" customFormat="1">
      <c r="B96" s="503"/>
      <c r="C96" s="503"/>
      <c r="D96" s="400" t="s">
        <v>690</v>
      </c>
      <c r="E96" s="511">
        <f>LOOKUP('I&amp;O'!$C$41,'Basic diet cal'!$E$88:$P$88,'Basic diet cal'!$E$89:$P$89)/2</f>
        <v>4</v>
      </c>
      <c r="F96" s="511">
        <f>LOOKUP('I&amp;O'!$C$41,'Basic diet cal'!$E$88:$P$88,'Basic diet cal'!$E$90:$P$90)/2</f>
        <v>4</v>
      </c>
      <c r="G96" s="511">
        <f>LOOKUP('I&amp;O'!$C$41,$E$88:$P$88,$E$91:$P$91)/2</f>
        <v>4</v>
      </c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  <c r="AI96" s="300"/>
      <c r="AJ96" s="300"/>
      <c r="AK96" s="300"/>
    </row>
    <row r="97" spans="2:87" s="21" customFormat="1">
      <c r="B97" s="503"/>
      <c r="C97" s="503"/>
      <c r="D97" s="179"/>
      <c r="E97" s="179" t="s">
        <v>58</v>
      </c>
      <c r="F97" s="1" t="s">
        <v>116</v>
      </c>
      <c r="G97" s="232" t="s">
        <v>92</v>
      </c>
    </row>
    <row r="98" spans="2:87" s="21" customFormat="1">
      <c r="B98" s="503"/>
      <c r="C98" s="503"/>
      <c r="D98" s="401" t="s">
        <v>353</v>
      </c>
      <c r="E98" s="232">
        <f>E85</f>
        <v>14</v>
      </c>
      <c r="F98" s="1">
        <f>E85</f>
        <v>14</v>
      </c>
      <c r="G98" s="387">
        <f>E85</f>
        <v>14</v>
      </c>
      <c r="H98" s="179"/>
      <c r="I98" s="179"/>
      <c r="J98" s="179"/>
    </row>
    <row r="99" spans="2:87" s="21" customFormat="1">
      <c r="B99" s="503"/>
      <c r="C99" s="503"/>
      <c r="D99" s="403" t="s">
        <v>86</v>
      </c>
      <c r="E99" s="4">
        <f>'I&amp;O'!E126</f>
        <v>6</v>
      </c>
      <c r="F99" s="4">
        <f>'I&amp;O'!F126</f>
        <v>6</v>
      </c>
      <c r="G99" s="4">
        <f>'I&amp;O'!G126</f>
        <v>6</v>
      </c>
      <c r="H99" s="327"/>
      <c r="I99" s="101"/>
      <c r="J99" s="101"/>
    </row>
    <row r="100" spans="2:87" s="21" customFormat="1">
      <c r="B100" s="503"/>
      <c r="C100" s="503"/>
      <c r="D100" s="57" t="s">
        <v>90</v>
      </c>
      <c r="E100" s="51">
        <f>'I&amp;O'!E127</f>
        <v>4</v>
      </c>
      <c r="F100" s="51">
        <f>'I&amp;O'!F127</f>
        <v>4</v>
      </c>
      <c r="G100" s="51">
        <f>'I&amp;O'!G127</f>
        <v>4</v>
      </c>
      <c r="H100" s="299"/>
      <c r="I100" s="299"/>
      <c r="J100" s="299"/>
    </row>
    <row r="101" spans="2:87" s="21" customFormat="1">
      <c r="B101" s="503"/>
      <c r="C101" s="503"/>
      <c r="D101" s="400" t="s">
        <v>88</v>
      </c>
      <c r="E101" s="4">
        <f>'I&amp;O'!E128</f>
        <v>4</v>
      </c>
      <c r="F101" s="4">
        <f>'I&amp;O'!F128</f>
        <v>4</v>
      </c>
      <c r="G101" s="4">
        <f>'I&amp;O'!G128</f>
        <v>4</v>
      </c>
      <c r="H101" s="101"/>
      <c r="I101" s="12"/>
      <c r="J101" s="12"/>
    </row>
    <row r="102" spans="2:87" s="21" customFormat="1">
      <c r="B102" s="503"/>
      <c r="C102" s="503"/>
      <c r="D102" s="400" t="s">
        <v>150</v>
      </c>
      <c r="E102" s="4">
        <f>'I&amp;O'!E129</f>
        <v>7</v>
      </c>
      <c r="F102" s="4">
        <f>'I&amp;O'!F129</f>
        <v>7</v>
      </c>
      <c r="G102" s="4">
        <f>'I&amp;O'!G129</f>
        <v>7</v>
      </c>
      <c r="H102" s="101"/>
      <c r="I102" s="12"/>
      <c r="J102" s="12"/>
    </row>
    <row r="103" spans="2:87" s="21" customFormat="1">
      <c r="B103" s="503"/>
      <c r="C103" s="503"/>
      <c r="D103" s="16" t="s">
        <v>248</v>
      </c>
      <c r="E103" s="4">
        <f>'I&amp;O'!E130</f>
        <v>0</v>
      </c>
      <c r="F103" s="4">
        <f>'I&amp;O'!F130</f>
        <v>0</v>
      </c>
      <c r="G103" s="4">
        <f>'I&amp;O'!G130</f>
        <v>0</v>
      </c>
      <c r="H103" s="101"/>
      <c r="I103" s="12"/>
      <c r="J103" s="12"/>
    </row>
    <row r="104" spans="2:87" s="21" customFormat="1">
      <c r="B104" s="503"/>
      <c r="C104" s="503"/>
      <c r="D104" s="16" t="s">
        <v>249</v>
      </c>
      <c r="E104" s="4">
        <f>'I&amp;O'!E131</f>
        <v>0</v>
      </c>
      <c r="F104" s="4">
        <f>'I&amp;O'!F131</f>
        <v>0</v>
      </c>
      <c r="G104" s="4">
        <f>'I&amp;O'!G131</f>
        <v>0</v>
      </c>
      <c r="H104" s="101"/>
      <c r="I104" s="12"/>
      <c r="J104" s="12"/>
    </row>
    <row r="105" spans="2:87" s="21" customFormat="1">
      <c r="B105" s="503"/>
      <c r="C105" s="503"/>
      <c r="D105" s="400" t="s">
        <v>348</v>
      </c>
      <c r="E105" s="566">
        <f>E98-SUM(E99:E104)</f>
        <v>-7</v>
      </c>
      <c r="F105" s="566">
        <f>F98-SUM(F99:F104)</f>
        <v>-7</v>
      </c>
      <c r="G105" s="566">
        <f>G98-SUM(G99:G104)</f>
        <v>-7</v>
      </c>
    </row>
    <row r="106" spans="2:87" s="21" customFormat="1">
      <c r="B106" s="503"/>
      <c r="C106" s="503"/>
      <c r="D106" s="400" t="s">
        <v>689</v>
      </c>
      <c r="E106" s="511">
        <f>LOOKUP('I&amp;O'!$C$41,'Basic diet cal'!$E$88:$P$88,'Basic diet cal'!$E$93:$P$93)</f>
        <v>3</v>
      </c>
      <c r="F106" s="511">
        <f>LOOKUP('I&amp;O'!$C$41,'Basic diet cal'!$E$88:$P$88,'Basic diet cal'!$E$94:$P$94)</f>
        <v>3</v>
      </c>
      <c r="G106" s="511">
        <f>LOOKUP('I&amp;O'!$C$41,$E$88:$P$88,$E$95:$P$95)</f>
        <v>3</v>
      </c>
    </row>
    <row r="107" spans="2:87" s="21" customFormat="1">
      <c r="B107" s="503"/>
      <c r="C107" s="503"/>
      <c r="D107" s="400"/>
      <c r="E107" s="512"/>
      <c r="F107" s="512"/>
      <c r="G107" s="512"/>
    </row>
    <row r="108" spans="2:87">
      <c r="D108" s="403" t="s">
        <v>86</v>
      </c>
      <c r="E108" s="101">
        <f>E99/E$98</f>
        <v>0.42857142857142855</v>
      </c>
      <c r="F108" s="101">
        <f>F99/F$98</f>
        <v>0.42857142857142855</v>
      </c>
      <c r="G108" s="101">
        <f>G99/G$98</f>
        <v>0.42857142857142855</v>
      </c>
      <c r="H108" s="100"/>
      <c r="I108" s="101"/>
      <c r="K108" s="21"/>
      <c r="L108" s="21"/>
      <c r="M108" s="21"/>
      <c r="N108" s="21"/>
      <c r="O108" s="21"/>
      <c r="P108" s="21"/>
      <c r="BR108" s="21"/>
      <c r="BS108" s="21"/>
      <c r="BT108" s="21"/>
      <c r="BU108" s="21"/>
      <c r="BV108" s="21"/>
      <c r="BW108" s="21"/>
      <c r="BX108" s="21"/>
      <c r="BY108" s="21" t="s">
        <v>19</v>
      </c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</row>
    <row r="109" spans="2:87">
      <c r="D109" s="400" t="s">
        <v>85</v>
      </c>
      <c r="E109" s="101">
        <f t="shared" ref="E109:G109" si="30">E100/E$98</f>
        <v>0.2857142857142857</v>
      </c>
      <c r="F109" s="101">
        <f t="shared" si="30"/>
        <v>0.2857142857142857</v>
      </c>
      <c r="G109" s="101">
        <f t="shared" si="30"/>
        <v>0.2857142857142857</v>
      </c>
      <c r="H109" s="96"/>
      <c r="I109" s="101"/>
      <c r="K109" s="21"/>
      <c r="L109" s="21"/>
      <c r="M109" s="21"/>
      <c r="N109" s="21"/>
      <c r="O109" s="21"/>
      <c r="P109" s="21"/>
      <c r="BR109" s="21"/>
      <c r="BS109" s="21"/>
      <c r="BT109" s="21"/>
      <c r="BU109" s="21"/>
      <c r="BV109" s="21"/>
      <c r="BW109" s="21"/>
      <c r="BX109" s="21"/>
      <c r="BY109" s="21" t="s">
        <v>20</v>
      </c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</row>
    <row r="110" spans="2:87">
      <c r="D110" s="400" t="s">
        <v>88</v>
      </c>
      <c r="E110" s="101">
        <f t="shared" ref="E110:G110" si="31">E101/E$98</f>
        <v>0.2857142857142857</v>
      </c>
      <c r="F110" s="101">
        <f t="shared" si="31"/>
        <v>0.2857142857142857</v>
      </c>
      <c r="G110" s="101">
        <f t="shared" si="31"/>
        <v>0.2857142857142857</v>
      </c>
      <c r="H110" s="96"/>
      <c r="I110" s="102"/>
      <c r="K110" s="21"/>
      <c r="L110" s="21"/>
      <c r="M110" s="21"/>
      <c r="N110" s="21"/>
      <c r="O110" s="21"/>
      <c r="P110" s="21"/>
      <c r="BR110" s="21"/>
      <c r="BS110" s="21"/>
      <c r="BT110" s="21"/>
      <c r="BU110" s="21"/>
      <c r="BV110" s="21"/>
      <c r="BW110" s="21"/>
      <c r="BX110" s="21"/>
      <c r="BY110" s="21" t="s">
        <v>21</v>
      </c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</row>
    <row r="111" spans="2:87">
      <c r="D111" s="400" t="s">
        <v>150</v>
      </c>
      <c r="E111" s="101">
        <f t="shared" ref="E111:G111" si="32">E102/E$98</f>
        <v>0.5</v>
      </c>
      <c r="F111" s="101">
        <f t="shared" si="32"/>
        <v>0.5</v>
      </c>
      <c r="G111" s="101">
        <f t="shared" si="32"/>
        <v>0.5</v>
      </c>
      <c r="H111" s="96"/>
      <c r="I111" s="103"/>
      <c r="K111" s="21"/>
      <c r="L111" s="21"/>
      <c r="M111" s="21"/>
      <c r="N111" s="21"/>
      <c r="O111" s="21"/>
      <c r="P111" s="21"/>
      <c r="BR111" s="21"/>
      <c r="BS111" s="21"/>
      <c r="BT111" s="21"/>
      <c r="BU111" s="21"/>
      <c r="BV111" s="21"/>
      <c r="BW111" s="21"/>
      <c r="BX111" s="21"/>
      <c r="BY111" s="21" t="s">
        <v>22</v>
      </c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</row>
    <row r="112" spans="2:87">
      <c r="D112" s="16" t="s">
        <v>248</v>
      </c>
      <c r="E112" s="101">
        <f t="shared" ref="E112:G112" si="33">E103/E$98</f>
        <v>0</v>
      </c>
      <c r="F112" s="101">
        <f t="shared" si="33"/>
        <v>0</v>
      </c>
      <c r="G112" s="101">
        <f t="shared" si="33"/>
        <v>0</v>
      </c>
      <c r="J112" s="21"/>
      <c r="K112" s="21"/>
      <c r="L112" s="21"/>
      <c r="M112" s="21"/>
      <c r="N112" s="21"/>
      <c r="O112" s="21"/>
      <c r="P112" s="21"/>
      <c r="BR112" s="21"/>
      <c r="BS112" s="21"/>
      <c r="BT112" s="21"/>
      <c r="BU112" s="21"/>
      <c r="BV112" s="21"/>
      <c r="BW112" s="21"/>
      <c r="BX112" s="21"/>
      <c r="BY112" s="21" t="s">
        <v>23</v>
      </c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</row>
    <row r="113" spans="2:89" s="109" customFormat="1">
      <c r="B113" s="5"/>
      <c r="C113" s="5"/>
      <c r="D113" s="16" t="s">
        <v>249</v>
      </c>
      <c r="E113" s="101">
        <f t="shared" ref="E113:G113" si="34">E104/E$98</f>
        <v>0</v>
      </c>
      <c r="F113" s="101">
        <f t="shared" si="34"/>
        <v>0</v>
      </c>
      <c r="G113" s="101">
        <f t="shared" si="34"/>
        <v>0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</row>
    <row r="114" spans="2:89" s="240" customFormat="1">
      <c r="B114" s="5"/>
      <c r="C114" s="5"/>
      <c r="D114" s="16" t="s">
        <v>348</v>
      </c>
      <c r="E114" s="101">
        <f t="shared" ref="E114:G114" si="35">E105/E$98</f>
        <v>-0.5</v>
      </c>
      <c r="F114" s="101">
        <f t="shared" si="35"/>
        <v>-0.5</v>
      </c>
      <c r="G114" s="101">
        <f t="shared" si="35"/>
        <v>-0.5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</row>
    <row r="115" spans="2:89">
      <c r="D115" s="404"/>
      <c r="E115" s="6" t="s">
        <v>56</v>
      </c>
      <c r="F115" s="57" t="s">
        <v>82</v>
      </c>
      <c r="G115" s="57" t="s">
        <v>60</v>
      </c>
      <c r="H115" s="57" t="s">
        <v>66</v>
      </c>
      <c r="I115" s="57" t="s">
        <v>84</v>
      </c>
      <c r="J115" s="57" t="s">
        <v>33</v>
      </c>
      <c r="K115" s="57" t="s">
        <v>34</v>
      </c>
      <c r="L115" s="6" t="s">
        <v>161</v>
      </c>
      <c r="M115" s="6" t="s">
        <v>81</v>
      </c>
      <c r="N115" s="57" t="s">
        <v>163</v>
      </c>
      <c r="O115" s="57" t="s">
        <v>164</v>
      </c>
      <c r="P115" s="57" t="s">
        <v>8</v>
      </c>
      <c r="Q115" s="6" t="s">
        <v>203</v>
      </c>
      <c r="R115" s="6" t="s">
        <v>63</v>
      </c>
      <c r="S115" s="6" t="s">
        <v>204</v>
      </c>
      <c r="T115" s="6" t="s">
        <v>205</v>
      </c>
      <c r="U115" s="63" t="s">
        <v>206</v>
      </c>
      <c r="V115" s="63" t="s">
        <v>207</v>
      </c>
      <c r="W115" s="63" t="s">
        <v>208</v>
      </c>
      <c r="X115" s="63" t="s">
        <v>473</v>
      </c>
      <c r="Y115" s="63" t="s">
        <v>209</v>
      </c>
      <c r="Z115" s="63" t="s">
        <v>108</v>
      </c>
      <c r="AA115" s="63" t="s">
        <v>210</v>
      </c>
      <c r="AB115" s="63" t="s">
        <v>61</v>
      </c>
      <c r="AC115" s="63" t="s">
        <v>211</v>
      </c>
      <c r="AD115" s="63" t="s">
        <v>212</v>
      </c>
      <c r="AE115" s="64" t="s">
        <v>213</v>
      </c>
      <c r="AF115" s="57" t="s">
        <v>214</v>
      </c>
      <c r="AG115" s="57" t="s">
        <v>215</v>
      </c>
      <c r="BR115" s="21"/>
      <c r="BS115" s="21"/>
      <c r="BT115" s="21"/>
      <c r="BU115" s="21"/>
      <c r="BV115" s="21"/>
      <c r="BW115" s="21"/>
      <c r="BX115" s="21"/>
      <c r="BY115" s="21" t="s">
        <v>24</v>
      </c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</row>
    <row r="116" spans="2:89">
      <c r="C116" s="257">
        <f t="shared" ref="C116:C123" si="36">(E116+F116)*4+G116*9</f>
        <v>94.920000000000016</v>
      </c>
      <c r="D116" s="400" t="s">
        <v>86</v>
      </c>
      <c r="E116" s="161">
        <v>0</v>
      </c>
      <c r="F116" s="161">
        <v>15.288000000000002</v>
      </c>
      <c r="G116" s="161">
        <v>3.7520000000000007</v>
      </c>
      <c r="H116" s="161">
        <v>1.0080000000000002</v>
      </c>
      <c r="I116" s="161">
        <v>46.480000000000004</v>
      </c>
      <c r="J116" s="161">
        <v>1.3440000000000001</v>
      </c>
      <c r="K116" s="161">
        <v>0.84000000000000008</v>
      </c>
      <c r="L116" s="161">
        <v>0</v>
      </c>
      <c r="M116" s="161">
        <v>39.200000000000003</v>
      </c>
      <c r="N116" s="161">
        <v>72.800000000000011</v>
      </c>
      <c r="O116" s="161">
        <v>694.40000000000009</v>
      </c>
      <c r="P116" s="161">
        <v>7.8400000000000007</v>
      </c>
      <c r="Q116" s="161">
        <v>0</v>
      </c>
      <c r="R116" s="161">
        <v>93.352000000000004</v>
      </c>
      <c r="S116" s="161">
        <v>0</v>
      </c>
      <c r="T116" s="161">
        <v>0</v>
      </c>
      <c r="U116" s="161">
        <v>0.16800000000000001</v>
      </c>
      <c r="V116" s="161">
        <v>0</v>
      </c>
      <c r="W116" s="161">
        <v>0</v>
      </c>
      <c r="X116" s="161">
        <v>3.4159999999999999</v>
      </c>
      <c r="Y116" s="161">
        <v>0.16800000000000001</v>
      </c>
      <c r="Z116" s="161">
        <v>3.3600000000000003</v>
      </c>
      <c r="AA116" s="161">
        <v>0.11200000000000002</v>
      </c>
      <c r="AB116" s="161">
        <v>0.67200000000000004</v>
      </c>
      <c r="AC116" s="161">
        <v>11.760000000000002</v>
      </c>
      <c r="AD116" s="161">
        <v>100.80000000000001</v>
      </c>
      <c r="AE116" s="161">
        <v>1.1200000000000001</v>
      </c>
      <c r="AF116" s="161">
        <v>5.6000000000000008E-2</v>
      </c>
      <c r="AG116" s="161">
        <v>11.760000000000002</v>
      </c>
      <c r="BR116" s="21"/>
      <c r="BS116" s="21"/>
      <c r="BT116" s="21"/>
      <c r="BU116" s="21"/>
      <c r="BV116" s="21"/>
      <c r="BW116" s="21"/>
      <c r="BX116" s="21"/>
      <c r="BY116" s="21" t="s">
        <v>25</v>
      </c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</row>
    <row r="117" spans="2:89">
      <c r="C117" s="257">
        <f t="shared" si="36"/>
        <v>87.740399999999994</v>
      </c>
      <c r="D117" s="400" t="s">
        <v>90</v>
      </c>
      <c r="E117" s="161">
        <v>0</v>
      </c>
      <c r="F117" s="161">
        <v>12.8469</v>
      </c>
      <c r="G117" s="161">
        <v>4.0392000000000001</v>
      </c>
      <c r="H117" s="161">
        <v>0.78539999999999999</v>
      </c>
      <c r="I117" s="161">
        <v>35.342999999999996</v>
      </c>
      <c r="J117" s="161">
        <v>1.6830000000000001</v>
      </c>
      <c r="K117" s="161">
        <v>1.0098</v>
      </c>
      <c r="L117" s="161">
        <v>0</v>
      </c>
      <c r="M117" s="161">
        <v>35.342999999999996</v>
      </c>
      <c r="N117" s="161">
        <v>506.02199999999999</v>
      </c>
      <c r="O117" s="161">
        <v>371.94299999999998</v>
      </c>
      <c r="P117" s="161">
        <v>29.171999999999997</v>
      </c>
      <c r="Q117" s="161">
        <v>0</v>
      </c>
      <c r="R117" s="161">
        <v>59.862000000000002</v>
      </c>
      <c r="S117" s="161">
        <v>0.89760000000000006</v>
      </c>
      <c r="T117" s="161">
        <v>0</v>
      </c>
      <c r="U117" s="161">
        <v>0</v>
      </c>
      <c r="V117" s="161">
        <v>5.6100000000000004E-2</v>
      </c>
      <c r="W117" s="161">
        <v>5.6100000000000004E-2</v>
      </c>
      <c r="X117" s="161">
        <v>1.1780999999999999</v>
      </c>
      <c r="Y117" s="161">
        <v>0.11220000000000001</v>
      </c>
      <c r="Z117" s="161">
        <v>9.5370000000000008</v>
      </c>
      <c r="AA117" s="161">
        <v>0.84150000000000003</v>
      </c>
      <c r="AB117" s="161">
        <v>0.89760000000000006</v>
      </c>
      <c r="AC117" s="161">
        <v>21.317999999999998</v>
      </c>
      <c r="AD117" s="161">
        <v>239.547</v>
      </c>
      <c r="AE117" s="161">
        <v>1.0659000000000001</v>
      </c>
      <c r="AF117" s="161">
        <v>5.6100000000000004E-2</v>
      </c>
      <c r="AG117" s="161">
        <v>8.9760000000000009</v>
      </c>
      <c r="BR117" s="21"/>
      <c r="BS117" s="21"/>
      <c r="BT117" s="21"/>
      <c r="BU117" s="21"/>
      <c r="BV117" s="21"/>
      <c r="BW117" s="21"/>
      <c r="BX117" s="21"/>
      <c r="BY117" s="21" t="s">
        <v>26</v>
      </c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</row>
    <row r="118" spans="2:89">
      <c r="C118" s="257">
        <f t="shared" si="36"/>
        <v>114</v>
      </c>
      <c r="D118" s="400" t="s">
        <v>247</v>
      </c>
      <c r="E118" s="161">
        <v>0</v>
      </c>
      <c r="F118" s="646">
        <v>16.8</v>
      </c>
      <c r="G118" s="646">
        <v>5.2</v>
      </c>
      <c r="H118" s="646">
        <v>2</v>
      </c>
      <c r="I118" s="161">
        <v>48.84</v>
      </c>
      <c r="J118" s="646">
        <v>2.2000000000000002</v>
      </c>
      <c r="K118" s="646">
        <v>0.2</v>
      </c>
      <c r="L118" s="161">
        <v>0</v>
      </c>
      <c r="M118" s="161">
        <v>35.64</v>
      </c>
      <c r="N118" s="161">
        <v>106.92</v>
      </c>
      <c r="O118" s="161">
        <v>274.56</v>
      </c>
      <c r="P118" s="161">
        <v>5.28</v>
      </c>
      <c r="Q118" s="161">
        <v>0</v>
      </c>
      <c r="R118" s="161">
        <v>0</v>
      </c>
      <c r="S118" s="161">
        <v>0</v>
      </c>
      <c r="T118" s="161">
        <v>0</v>
      </c>
      <c r="U118" s="161">
        <v>0.13200000000000001</v>
      </c>
      <c r="V118" s="161">
        <v>4.6200000000000005E-2</v>
      </c>
      <c r="W118" s="161">
        <v>0.2</v>
      </c>
      <c r="X118" s="161">
        <v>2.2000000000000002</v>
      </c>
      <c r="Y118" s="161">
        <v>0.19800000000000001</v>
      </c>
      <c r="Z118" s="161">
        <v>4.4000000000000004</v>
      </c>
      <c r="AA118" s="161">
        <v>1.4</v>
      </c>
      <c r="AB118" s="161">
        <v>1.4982</v>
      </c>
      <c r="AC118" s="161">
        <v>14</v>
      </c>
      <c r="AD118" s="161">
        <v>200</v>
      </c>
      <c r="AE118" s="161">
        <v>4</v>
      </c>
      <c r="AF118" s="161">
        <v>6.6000000000000003E-2</v>
      </c>
      <c r="AG118" s="161">
        <v>12</v>
      </c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</row>
    <row r="119" spans="2:89">
      <c r="C119" s="257">
        <f t="shared" si="36"/>
        <v>75.2</v>
      </c>
      <c r="D119" s="400" t="s">
        <v>150</v>
      </c>
      <c r="E119" s="161">
        <v>0</v>
      </c>
      <c r="F119" s="646">
        <v>15.2</v>
      </c>
      <c r="G119" s="646">
        <v>1.6</v>
      </c>
      <c r="H119" s="646">
        <v>0.6</v>
      </c>
      <c r="I119" s="646">
        <v>42</v>
      </c>
      <c r="J119" s="646">
        <v>0.8</v>
      </c>
      <c r="K119" s="646">
        <v>0.2</v>
      </c>
      <c r="L119" s="646">
        <v>0</v>
      </c>
      <c r="M119" s="646">
        <v>48</v>
      </c>
      <c r="N119" s="646">
        <v>12</v>
      </c>
      <c r="O119" s="646">
        <v>72</v>
      </c>
      <c r="P119" s="646">
        <v>9.6</v>
      </c>
      <c r="Q119" s="161">
        <v>0</v>
      </c>
      <c r="R119" s="161">
        <v>0</v>
      </c>
      <c r="S119" s="161">
        <v>0</v>
      </c>
      <c r="T119" s="161">
        <v>0</v>
      </c>
      <c r="U119" s="161">
        <v>0.19800000000000001</v>
      </c>
      <c r="V119" s="161">
        <v>6.6000000000000003E-2</v>
      </c>
      <c r="W119" s="161">
        <v>0.39600000000000002</v>
      </c>
      <c r="X119" s="161">
        <v>2.5739999999999998</v>
      </c>
      <c r="Y119" s="161">
        <v>0</v>
      </c>
      <c r="Z119" s="161">
        <v>3.3000000000000003</v>
      </c>
      <c r="AA119" s="161">
        <v>0.79200000000000004</v>
      </c>
      <c r="AB119" s="161">
        <v>2.4420000000000002</v>
      </c>
      <c r="AC119" s="161">
        <v>0</v>
      </c>
      <c r="AD119" s="161">
        <v>132.66</v>
      </c>
      <c r="AE119" s="161">
        <v>3.4980000000000002</v>
      </c>
      <c r="AF119" s="161">
        <v>0.19800000000000001</v>
      </c>
      <c r="AG119" s="161">
        <v>7.92</v>
      </c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</row>
    <row r="120" spans="2:89">
      <c r="C120" s="257">
        <f t="shared" si="36"/>
        <v>112.384</v>
      </c>
      <c r="D120" s="400" t="s">
        <v>246</v>
      </c>
      <c r="E120" s="161">
        <v>0</v>
      </c>
      <c r="F120" s="646">
        <v>16</v>
      </c>
      <c r="G120" s="646">
        <v>5.3760000000000003</v>
      </c>
      <c r="H120" s="646">
        <v>2.2400000000000002</v>
      </c>
      <c r="I120" s="646">
        <v>25</v>
      </c>
      <c r="J120" s="646">
        <v>2.1840000000000002</v>
      </c>
      <c r="K120" s="646">
        <v>0.22400000000000003</v>
      </c>
      <c r="L120" s="161">
        <v>0</v>
      </c>
      <c r="M120" s="161">
        <v>44.800000000000004</v>
      </c>
      <c r="N120" s="161">
        <v>64.960000000000008</v>
      </c>
      <c r="O120" s="161">
        <v>0</v>
      </c>
      <c r="P120" s="161">
        <v>8.9600000000000009</v>
      </c>
      <c r="Q120" s="161">
        <v>0</v>
      </c>
      <c r="R120" s="161">
        <v>0</v>
      </c>
      <c r="S120" s="161">
        <v>0</v>
      </c>
      <c r="T120" s="161">
        <v>0</v>
      </c>
      <c r="U120" s="161">
        <v>0</v>
      </c>
      <c r="V120" s="161">
        <v>5.6000000000000008E-2</v>
      </c>
      <c r="W120" s="161">
        <v>0.22400000000000003</v>
      </c>
      <c r="X120" s="161">
        <v>3.2480000000000002</v>
      </c>
      <c r="Y120" s="161">
        <v>0.22400000000000003</v>
      </c>
      <c r="Z120" s="161">
        <v>0</v>
      </c>
      <c r="AA120" s="161">
        <v>1.6800000000000002</v>
      </c>
      <c r="AB120" s="161">
        <v>1.1760000000000002</v>
      </c>
      <c r="AC120" s="161">
        <v>13.440000000000001</v>
      </c>
      <c r="AD120" s="161">
        <v>178.08</v>
      </c>
      <c r="AE120" s="161">
        <v>2.8000000000000003</v>
      </c>
      <c r="AF120" s="161">
        <v>0.11200000000000002</v>
      </c>
      <c r="AG120" s="161">
        <v>6.16</v>
      </c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</row>
    <row r="121" spans="2:89">
      <c r="C121" s="257">
        <f t="shared" si="36"/>
        <v>114.19999999999999</v>
      </c>
      <c r="D121" s="400" t="s">
        <v>151</v>
      </c>
      <c r="E121" s="161">
        <v>0</v>
      </c>
      <c r="F121" s="646">
        <v>16.399999999999999</v>
      </c>
      <c r="G121" s="646">
        <v>5.4</v>
      </c>
      <c r="H121" s="646">
        <v>2</v>
      </c>
      <c r="I121" s="646">
        <v>48</v>
      </c>
      <c r="J121" s="646">
        <v>2.4</v>
      </c>
      <c r="K121" s="646">
        <v>0.4</v>
      </c>
      <c r="L121" s="161">
        <v>0</v>
      </c>
      <c r="M121" s="161">
        <v>31.68</v>
      </c>
      <c r="N121" s="161">
        <v>12</v>
      </c>
      <c r="O121" s="161">
        <v>364</v>
      </c>
      <c r="P121" s="161">
        <v>13.200000000000001</v>
      </c>
      <c r="Q121" s="161">
        <v>0</v>
      </c>
      <c r="R121" s="161">
        <v>1.32</v>
      </c>
      <c r="S121" s="161">
        <v>0.19800000000000001</v>
      </c>
      <c r="T121" s="161">
        <v>0</v>
      </c>
      <c r="U121" s="646">
        <v>0.2</v>
      </c>
      <c r="V121" s="161">
        <v>0.47520000000000001</v>
      </c>
      <c r="W121" s="161">
        <v>0.18480000000000002</v>
      </c>
      <c r="X121" s="646">
        <v>2.7786</v>
      </c>
      <c r="Y121" s="646">
        <v>0.2</v>
      </c>
      <c r="Z121" s="646">
        <v>0.6</v>
      </c>
      <c r="AA121" s="161">
        <v>0.2</v>
      </c>
      <c r="AB121" s="161">
        <v>0.54779999999999995</v>
      </c>
      <c r="AC121" s="161">
        <v>13.464</v>
      </c>
      <c r="AD121" s="161">
        <v>203.28</v>
      </c>
      <c r="AE121" s="161">
        <v>1.4520000000000002</v>
      </c>
      <c r="AF121" s="161">
        <v>0</v>
      </c>
      <c r="AG121" s="646">
        <v>26</v>
      </c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</row>
    <row r="122" spans="2:89" s="240" customFormat="1">
      <c r="B122" s="5"/>
      <c r="C122" s="257">
        <f t="shared" si="36"/>
        <v>100.71642857142857</v>
      </c>
      <c r="D122" s="16" t="s">
        <v>348</v>
      </c>
      <c r="E122" s="161">
        <v>17.566071428571426</v>
      </c>
      <c r="F122" s="161">
        <v>6.8464285714285706</v>
      </c>
      <c r="G122" s="161">
        <v>0.34071428571428569</v>
      </c>
      <c r="H122" s="161">
        <v>9.1607142857142859E-2</v>
      </c>
      <c r="I122" s="161">
        <v>0</v>
      </c>
      <c r="J122" s="161">
        <v>9.8035714285714295E-2</v>
      </c>
      <c r="K122" s="161">
        <v>0.15107142857142855</v>
      </c>
      <c r="L122" s="161">
        <v>4.6928571428571422</v>
      </c>
      <c r="M122" s="161">
        <v>1.8964285714285711</v>
      </c>
      <c r="N122" s="161">
        <v>28.542857142857144</v>
      </c>
      <c r="O122" s="161">
        <v>104.14285714285714</v>
      </c>
      <c r="P122" s="161">
        <v>22</v>
      </c>
      <c r="Q122" s="161">
        <v>0</v>
      </c>
      <c r="R122" s="161">
        <v>1.427142857142857</v>
      </c>
      <c r="S122" s="161">
        <v>1.00125</v>
      </c>
      <c r="T122" s="161">
        <v>0</v>
      </c>
      <c r="U122" s="161">
        <v>0</v>
      </c>
      <c r="V122" s="161">
        <v>0.14962500000000001</v>
      </c>
      <c r="W122" s="161">
        <v>5.0142857142857142E-2</v>
      </c>
      <c r="X122" s="161">
        <v>0.61312499999999992</v>
      </c>
      <c r="Y122" s="161">
        <v>0.1767857142857143</v>
      </c>
      <c r="Z122" s="161">
        <v>147.38142857142856</v>
      </c>
      <c r="AA122" s="161">
        <v>7.7142857142857152E-2</v>
      </c>
      <c r="AB122" s="161">
        <v>2.5</v>
      </c>
      <c r="AC122" s="161">
        <v>35.359232142857145</v>
      </c>
      <c r="AD122" s="161">
        <v>277.2</v>
      </c>
      <c r="AE122" s="161">
        <v>0.87910714285714298</v>
      </c>
      <c r="AF122" s="161">
        <v>0.3076511785714286</v>
      </c>
      <c r="AG122" s="161">
        <v>4.6124999999999998</v>
      </c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BR122" s="21"/>
      <c r="BS122" s="21"/>
      <c r="BT122" s="21"/>
      <c r="BU122" s="21"/>
      <c r="BV122" s="21"/>
      <c r="BW122" s="21"/>
      <c r="BX122" s="788"/>
      <c r="BY122" s="392"/>
      <c r="BZ122" s="788"/>
      <c r="CA122" s="788"/>
      <c r="CB122" s="788"/>
      <c r="CC122" s="391"/>
      <c r="CD122" s="21"/>
      <c r="CE122" s="21"/>
      <c r="CF122" s="21"/>
      <c r="CG122" s="21"/>
      <c r="CH122" s="21"/>
      <c r="CI122" s="21"/>
    </row>
    <row r="123" spans="2:89" s="362" customFormat="1">
      <c r="B123" s="407"/>
      <c r="C123" s="608">
        <f t="shared" si="36"/>
        <v>85.561900000000009</v>
      </c>
      <c r="D123" s="98" t="s">
        <v>50</v>
      </c>
      <c r="E123" s="609">
        <f t="shared" ref="E123:AG123" si="37">SUMPRODUCT($E$108:$E$114,E116:E122)</f>
        <v>-8.7830357142857132</v>
      </c>
      <c r="F123" s="609">
        <f t="shared" si="37"/>
        <v>19.19932857142857</v>
      </c>
      <c r="G123" s="609">
        <f t="shared" si="37"/>
        <v>4.8774142857142859</v>
      </c>
      <c r="H123" s="644">
        <f t="shared" si="37"/>
        <v>1.4820250000000001</v>
      </c>
      <c r="I123" s="609">
        <f t="shared" si="37"/>
        <v>64.972285714285718</v>
      </c>
      <c r="J123" s="609">
        <f t="shared" si="37"/>
        <v>2.0364107142857142</v>
      </c>
      <c r="K123" s="609">
        <f t="shared" si="37"/>
        <v>0.73012142857142859</v>
      </c>
      <c r="L123" s="609">
        <f t="shared" si="37"/>
        <v>-2.3464285714285711</v>
      </c>
      <c r="M123" s="609">
        <f t="shared" si="37"/>
        <v>60.132642857142855</v>
      </c>
      <c r="N123" s="609">
        <f t="shared" si="37"/>
        <v>198.05485714285714</v>
      </c>
      <c r="O123" s="609">
        <f t="shared" si="37"/>
        <v>466.2437142857143</v>
      </c>
      <c r="P123" s="609">
        <f t="shared" si="37"/>
        <v>7.0034285714285716</v>
      </c>
      <c r="Q123" s="609">
        <f t="shared" si="37"/>
        <v>0</v>
      </c>
      <c r="R123" s="609">
        <f t="shared" si="37"/>
        <v>56.397857142857148</v>
      </c>
      <c r="S123" s="609">
        <f t="shared" si="37"/>
        <v>-0.2441678571428571</v>
      </c>
      <c r="T123" s="609">
        <f t="shared" si="37"/>
        <v>0</v>
      </c>
      <c r="U123" s="609">
        <f t="shared" si="37"/>
        <v>0.20871428571428571</v>
      </c>
      <c r="V123" s="609">
        <f t="shared" si="37"/>
        <v>-1.2583928571428572E-2</v>
      </c>
      <c r="W123" s="609">
        <f t="shared" si="37"/>
        <v>0.24609999999999999</v>
      </c>
      <c r="X123" s="609">
        <f t="shared" si="37"/>
        <v>3.4096089285714282</v>
      </c>
      <c r="Y123" s="610">
        <f>SUMPRODUCT($E$108:$E$114,Y116:Y122)</f>
        <v>7.2235714285714278E-2</v>
      </c>
      <c r="Z123" s="609">
        <f t="shared" si="37"/>
        <v>-66.618714285714276</v>
      </c>
      <c r="AA123" s="609">
        <f t="shared" si="37"/>
        <v>1.045857142857143</v>
      </c>
      <c r="AB123" s="609">
        <f t="shared" si="37"/>
        <v>0.94351428571428553</v>
      </c>
      <c r="AC123" s="609">
        <f t="shared" si="37"/>
        <v>-2.5487589285714307</v>
      </c>
      <c r="AD123" s="609">
        <f t="shared" si="37"/>
        <v>96.514857142857153</v>
      </c>
      <c r="AE123" s="609">
        <f t="shared" si="37"/>
        <v>3.2368464285714285</v>
      </c>
      <c r="AF123" s="609">
        <f t="shared" si="37"/>
        <v>4.0601249999999978E-3</v>
      </c>
      <c r="AG123" s="609">
        <f t="shared" si="37"/>
        <v>12.686892857142857</v>
      </c>
      <c r="AH123" s="364"/>
      <c r="AI123" s="364"/>
      <c r="AJ123" s="364"/>
      <c r="AK123" s="364"/>
      <c r="AL123" s="364"/>
      <c r="AM123" s="364"/>
      <c r="AN123" s="364"/>
      <c r="AO123" s="364"/>
      <c r="AP123" s="364"/>
      <c r="AQ123" s="364"/>
      <c r="AR123" s="364"/>
      <c r="AS123" s="364"/>
      <c r="BR123" s="364"/>
      <c r="BS123" s="364"/>
      <c r="BT123" s="364"/>
      <c r="BU123" s="364"/>
      <c r="BV123" s="364"/>
      <c r="BW123" s="364"/>
      <c r="BX123" s="788"/>
      <c r="BY123" s="366"/>
      <c r="BZ123" s="788"/>
      <c r="CA123" s="788"/>
      <c r="CB123" s="788"/>
      <c r="CC123" s="367"/>
      <c r="CD123" s="364"/>
      <c r="CE123" s="364"/>
      <c r="CF123" s="364"/>
      <c r="CG123" s="364"/>
      <c r="CH123" s="364"/>
      <c r="CI123" s="364"/>
    </row>
    <row r="124" spans="2:89" s="240" customFormat="1">
      <c r="B124" s="5"/>
      <c r="C124" s="514"/>
      <c r="D124" s="515"/>
      <c r="E124" s="514"/>
      <c r="F124" s="514"/>
      <c r="G124" s="514"/>
      <c r="H124" s="514"/>
      <c r="I124" s="514"/>
      <c r="J124" s="514"/>
      <c r="K124" s="514"/>
      <c r="L124" s="514"/>
      <c r="M124" s="514"/>
      <c r="N124" s="514"/>
      <c r="O124" s="514"/>
      <c r="P124" s="514"/>
      <c r="Q124" s="514"/>
      <c r="R124" s="514"/>
      <c r="S124" s="514"/>
      <c r="T124" s="514"/>
      <c r="U124" s="514"/>
      <c r="V124" s="514"/>
      <c r="W124" s="514"/>
      <c r="X124" s="514"/>
      <c r="Y124" s="514"/>
      <c r="Z124" s="514"/>
      <c r="AA124" s="514"/>
      <c r="AB124" s="514"/>
      <c r="AC124" s="514"/>
      <c r="AD124" s="514"/>
      <c r="AE124" s="514"/>
      <c r="AF124" s="514"/>
      <c r="AG124" s="514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</row>
    <row r="125" spans="2:89" s="88" customFormat="1">
      <c r="B125" s="5"/>
      <c r="C125" s="5"/>
      <c r="D125" s="99" t="s">
        <v>6</v>
      </c>
      <c r="F125" s="60"/>
      <c r="G125" s="60"/>
      <c r="H125" s="60"/>
      <c r="I125" s="60"/>
      <c r="J125" s="60"/>
      <c r="K125" s="60"/>
      <c r="L125" s="60"/>
      <c r="N125" s="21"/>
      <c r="O125" s="60"/>
      <c r="P125" s="60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BR125" s="21"/>
      <c r="BS125" s="21"/>
      <c r="BT125" s="21"/>
      <c r="BU125" s="21"/>
      <c r="BV125" s="21"/>
      <c r="BW125" s="21"/>
      <c r="BX125" s="85"/>
      <c r="BY125" s="86"/>
      <c r="BZ125" s="85"/>
      <c r="CA125" s="85"/>
      <c r="CB125" s="85"/>
      <c r="CC125" s="87"/>
      <c r="CD125" s="21"/>
      <c r="CE125" s="21"/>
      <c r="CF125" s="21"/>
      <c r="CG125" s="21"/>
      <c r="CH125" s="21"/>
      <c r="CI125" s="21"/>
    </row>
    <row r="126" spans="2:89" s="88" customFormat="1">
      <c r="B126" s="5"/>
      <c r="C126" s="5"/>
      <c r="D126" s="400" t="s">
        <v>179</v>
      </c>
      <c r="F126" s="60"/>
      <c r="G126" s="60"/>
      <c r="H126" s="159"/>
      <c r="I126" s="159"/>
      <c r="J126" s="159"/>
      <c r="K126" s="159"/>
      <c r="L126" s="159"/>
      <c r="M126" s="6"/>
      <c r="N126" s="57"/>
      <c r="O126" s="159"/>
      <c r="P126" s="159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BR126" s="21"/>
      <c r="BS126" s="21"/>
      <c r="BT126" s="21"/>
      <c r="BU126" s="21"/>
      <c r="BV126" s="21"/>
      <c r="BW126" s="21"/>
      <c r="BX126" s="85"/>
      <c r="BY126" s="86"/>
      <c r="BZ126" s="85"/>
      <c r="CA126" s="85"/>
      <c r="CB126" s="85"/>
      <c r="CC126" s="87"/>
      <c r="CD126" s="21"/>
      <c r="CE126" s="21"/>
      <c r="CF126" s="21"/>
      <c r="CG126" s="21"/>
      <c r="CH126" s="21"/>
      <c r="CI126" s="21"/>
    </row>
    <row r="127" spans="2:89" s="88" customFormat="1">
      <c r="B127" s="5"/>
      <c r="C127" s="5"/>
      <c r="D127" s="400" t="s">
        <v>180</v>
      </c>
      <c r="E127" s="331">
        <f>'I&amp;O'!D136</f>
        <v>0</v>
      </c>
      <c r="F127" s="60"/>
      <c r="G127" s="60"/>
      <c r="H127" s="60"/>
      <c r="I127" s="60"/>
      <c r="J127" s="60"/>
      <c r="K127" s="60"/>
      <c r="L127" s="60"/>
      <c r="N127" s="21"/>
      <c r="O127" s="60"/>
      <c r="P127" s="60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BR127" s="21"/>
      <c r="BS127" s="21"/>
      <c r="BT127" s="21"/>
      <c r="BU127" s="21"/>
      <c r="BV127" s="21"/>
      <c r="BW127" s="21"/>
      <c r="BX127" s="85"/>
      <c r="BY127" s="86"/>
      <c r="BZ127" s="85"/>
      <c r="CA127" s="85"/>
      <c r="CB127" s="85"/>
      <c r="CC127" s="87"/>
      <c r="CD127" s="21"/>
      <c r="CE127" s="21"/>
      <c r="CF127" s="21"/>
      <c r="CG127" s="21"/>
      <c r="CH127" s="21"/>
      <c r="CI127" s="21"/>
    </row>
    <row r="128" spans="2:89" s="88" customFormat="1">
      <c r="B128" s="5"/>
      <c r="C128" s="5"/>
      <c r="D128" s="400" t="s">
        <v>181</v>
      </c>
      <c r="E128" s="331">
        <f>'I&amp;O'!D137</f>
        <v>0</v>
      </c>
      <c r="F128" s="60"/>
      <c r="G128" s="60"/>
      <c r="H128" s="60"/>
      <c r="I128" s="60"/>
      <c r="J128" s="60"/>
      <c r="K128" s="60"/>
      <c r="L128" s="60"/>
      <c r="N128" s="21"/>
      <c r="O128" s="60"/>
      <c r="P128" s="60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BR128" s="21"/>
      <c r="BS128" s="21"/>
      <c r="BT128" s="21"/>
      <c r="BU128" s="21"/>
      <c r="BV128" s="21"/>
      <c r="BW128" s="21"/>
      <c r="BX128" s="85"/>
      <c r="BY128" s="86"/>
      <c r="BZ128" s="85"/>
      <c r="CA128" s="85"/>
      <c r="CB128" s="85"/>
      <c r="CC128" s="87"/>
      <c r="CD128" s="21"/>
      <c r="CE128" s="21"/>
      <c r="CF128" s="21"/>
      <c r="CG128" s="21"/>
      <c r="CH128" s="21"/>
      <c r="CI128" s="21"/>
    </row>
    <row r="129" spans="2:87" s="88" customFormat="1">
      <c r="B129" s="5"/>
      <c r="C129" s="5"/>
      <c r="D129" s="400" t="s">
        <v>182</v>
      </c>
      <c r="E129" s="331">
        <f>'I&amp;O'!D138</f>
        <v>0</v>
      </c>
      <c r="F129" s="60"/>
      <c r="G129" s="60"/>
      <c r="H129" s="60"/>
      <c r="I129" s="60"/>
      <c r="J129" s="60"/>
      <c r="K129" s="60"/>
      <c r="L129" s="60"/>
      <c r="N129" s="21"/>
      <c r="O129" s="60"/>
      <c r="P129" s="60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BR129" s="21"/>
      <c r="BS129" s="21"/>
      <c r="BT129" s="21"/>
      <c r="BU129" s="21"/>
      <c r="BV129" s="21"/>
      <c r="BW129" s="21"/>
      <c r="BX129" s="85"/>
      <c r="BY129" s="86"/>
      <c r="BZ129" s="85"/>
      <c r="CA129" s="85"/>
      <c r="CB129" s="85"/>
      <c r="CC129" s="87"/>
      <c r="CD129" s="21"/>
      <c r="CE129" s="21"/>
      <c r="CF129" s="21"/>
      <c r="CG129" s="21"/>
      <c r="CH129" s="21"/>
      <c r="CI129" s="21"/>
    </row>
    <row r="130" spans="2:87" s="88" customFormat="1">
      <c r="B130" s="5"/>
      <c r="C130" s="5"/>
      <c r="D130" s="400" t="s">
        <v>101</v>
      </c>
      <c r="E130" s="331">
        <f>'I&amp;O'!D139</f>
        <v>0</v>
      </c>
      <c r="F130" s="60"/>
      <c r="G130" s="60"/>
      <c r="H130" s="60"/>
      <c r="I130" s="60"/>
      <c r="J130" s="60"/>
      <c r="K130" s="60"/>
      <c r="L130" s="60"/>
      <c r="N130" s="21"/>
      <c r="O130" s="60"/>
      <c r="P130" s="60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BR130" s="21"/>
      <c r="BS130" s="21"/>
      <c r="BT130" s="21"/>
      <c r="BU130" s="21"/>
      <c r="BV130" s="21"/>
      <c r="BW130" s="21"/>
      <c r="BX130" s="85"/>
      <c r="BY130" s="86"/>
      <c r="BZ130" s="85"/>
      <c r="CA130" s="85"/>
      <c r="CB130" s="85"/>
      <c r="CC130" s="87"/>
      <c r="CD130" s="21"/>
      <c r="CE130" s="21"/>
      <c r="CF130" s="21"/>
      <c r="CG130" s="21"/>
      <c r="CH130" s="21"/>
      <c r="CI130" s="21"/>
    </row>
    <row r="131" spans="2:87" s="240" customFormat="1">
      <c r="B131" s="5"/>
      <c r="C131" s="5"/>
      <c r="D131" s="400" t="s">
        <v>417</v>
      </c>
      <c r="E131" s="331">
        <f>'I&amp;O'!D140</f>
        <v>0</v>
      </c>
      <c r="F131" s="60"/>
      <c r="G131" s="60"/>
      <c r="H131" s="60"/>
      <c r="I131" s="60"/>
      <c r="J131" s="60"/>
      <c r="K131" s="60"/>
      <c r="L131" s="60"/>
      <c r="N131" s="21"/>
      <c r="O131" s="60"/>
      <c r="P131" s="60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BR131" s="21"/>
      <c r="BS131" s="21"/>
      <c r="BT131" s="21"/>
      <c r="BU131" s="21"/>
      <c r="BV131" s="21"/>
      <c r="BW131" s="21"/>
      <c r="BX131" s="278"/>
      <c r="BY131" s="279"/>
      <c r="BZ131" s="278"/>
      <c r="CA131" s="278"/>
      <c r="CB131" s="278"/>
      <c r="CC131" s="280"/>
      <c r="CD131" s="21"/>
      <c r="CE131" s="21"/>
      <c r="CF131" s="21"/>
      <c r="CG131" s="21"/>
      <c r="CH131" s="21"/>
      <c r="CI131" s="21"/>
    </row>
    <row r="132" spans="2:87" s="240" customFormat="1">
      <c r="B132" s="5"/>
      <c r="C132" s="5"/>
      <c r="D132" s="400" t="s">
        <v>416</v>
      </c>
      <c r="E132" s="331">
        <f>'I&amp;O'!D141</f>
        <v>0</v>
      </c>
      <c r="F132" s="60"/>
      <c r="G132" s="60"/>
      <c r="H132" s="60"/>
      <c r="I132" s="60"/>
      <c r="J132" s="60"/>
      <c r="K132" s="60"/>
      <c r="L132" s="60"/>
      <c r="N132" s="21"/>
      <c r="O132" s="60"/>
      <c r="P132" s="60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BR132" s="21"/>
      <c r="BS132" s="21"/>
      <c r="BT132" s="21"/>
      <c r="BU132" s="21"/>
      <c r="BV132" s="21"/>
      <c r="BW132" s="21"/>
      <c r="BX132" s="278"/>
      <c r="BY132" s="279"/>
      <c r="BZ132" s="278"/>
      <c r="CA132" s="278"/>
      <c r="CB132" s="278"/>
      <c r="CC132" s="280"/>
      <c r="CD132" s="21"/>
      <c r="CE132" s="21"/>
      <c r="CF132" s="21"/>
      <c r="CG132" s="21"/>
      <c r="CH132" s="21"/>
      <c r="CI132" s="21"/>
    </row>
    <row r="133" spans="2:87">
      <c r="D133" s="148"/>
      <c r="I133" s="6"/>
      <c r="J133" s="21"/>
      <c r="K133" s="21"/>
      <c r="L133" s="21"/>
      <c r="M133" s="21"/>
      <c r="N133" s="21"/>
      <c r="O133" s="21"/>
      <c r="P133" s="21"/>
      <c r="AA133" s="57" t="s">
        <v>487</v>
      </c>
      <c r="BR133" s="21"/>
      <c r="BS133" s="21"/>
      <c r="BT133" s="21"/>
      <c r="BU133" s="21"/>
      <c r="BV133" s="21"/>
      <c r="BW133" s="21"/>
      <c r="BX133" s="788"/>
      <c r="BY133" s="39"/>
      <c r="BZ133" s="788"/>
      <c r="CA133" s="788"/>
      <c r="CB133" s="788"/>
      <c r="CC133" s="40"/>
      <c r="CD133" s="21"/>
      <c r="CE133" s="21"/>
      <c r="CF133" s="21"/>
      <c r="CG133" s="21"/>
      <c r="CH133" s="21"/>
      <c r="CI133" s="21"/>
    </row>
    <row r="134" spans="2:87" ht="30">
      <c r="D134" s="398" t="s">
        <v>486</v>
      </c>
      <c r="E134" s="6" t="s">
        <v>56</v>
      </c>
      <c r="F134" s="92" t="s">
        <v>7</v>
      </c>
      <c r="G134" s="92" t="s">
        <v>60</v>
      </c>
      <c r="H134" s="92" t="s">
        <v>32</v>
      </c>
      <c r="I134" s="92" t="s">
        <v>175</v>
      </c>
      <c r="J134" s="59" t="s">
        <v>33</v>
      </c>
      <c r="K134" s="6" t="s">
        <v>34</v>
      </c>
      <c r="L134" s="6" t="s">
        <v>97</v>
      </c>
      <c r="M134" s="57" t="s">
        <v>81</v>
      </c>
      <c r="N134" s="57" t="s">
        <v>163</v>
      </c>
      <c r="O134" s="57" t="s">
        <v>164</v>
      </c>
      <c r="P134" s="92" t="s">
        <v>99</v>
      </c>
      <c r="Q134" s="6" t="s">
        <v>203</v>
      </c>
      <c r="R134" s="6" t="s">
        <v>63</v>
      </c>
      <c r="S134" s="6" t="s">
        <v>204</v>
      </c>
      <c r="T134" s="6" t="s">
        <v>205</v>
      </c>
      <c r="U134" s="63" t="s">
        <v>206</v>
      </c>
      <c r="V134" s="63" t="s">
        <v>207</v>
      </c>
      <c r="W134" s="63" t="s">
        <v>208</v>
      </c>
      <c r="X134" s="63" t="s">
        <v>473</v>
      </c>
      <c r="Y134" s="63" t="s">
        <v>209</v>
      </c>
      <c r="Z134" s="63" t="s">
        <v>108</v>
      </c>
      <c r="AA134" s="63" t="s">
        <v>210</v>
      </c>
      <c r="AB134" s="63" t="s">
        <v>61</v>
      </c>
      <c r="AC134" s="63" t="s">
        <v>211</v>
      </c>
      <c r="AD134" s="63" t="s">
        <v>212</v>
      </c>
      <c r="AE134" s="64" t="s">
        <v>213</v>
      </c>
      <c r="AF134" s="57" t="s">
        <v>214</v>
      </c>
      <c r="AG134" s="57" t="s">
        <v>215</v>
      </c>
      <c r="BR134" s="21"/>
      <c r="BS134" s="21"/>
      <c r="BT134" s="21"/>
      <c r="BU134" s="21"/>
      <c r="BV134" s="21"/>
      <c r="BW134" s="21"/>
      <c r="BX134" s="788"/>
      <c r="BY134" s="39"/>
      <c r="BZ134" s="788"/>
      <c r="CA134" s="788"/>
      <c r="CB134" s="788"/>
      <c r="CC134" s="40"/>
      <c r="CD134" s="21"/>
      <c r="CE134" s="21"/>
      <c r="CF134" s="21"/>
      <c r="CG134" s="21"/>
      <c r="CH134" s="21"/>
      <c r="CI134" s="21"/>
    </row>
    <row r="135" spans="2:87">
      <c r="B135" s="504"/>
      <c r="C135" s="504">
        <f t="shared" ref="C135:C144" si="38">(E135+F135)*4+G135*9</f>
        <v>87.2</v>
      </c>
      <c r="D135" s="91" t="s">
        <v>106</v>
      </c>
      <c r="E135" s="49">
        <v>5</v>
      </c>
      <c r="F135" s="15">
        <v>3.3</v>
      </c>
      <c r="G135" s="15">
        <v>6</v>
      </c>
      <c r="H135" s="15">
        <v>3.7</v>
      </c>
      <c r="I135" s="17">
        <v>16</v>
      </c>
      <c r="J135" s="17">
        <v>1.5</v>
      </c>
      <c r="K135" s="15">
        <v>0.15</v>
      </c>
      <c r="L135" s="17">
        <v>0</v>
      </c>
      <c r="M135" s="17">
        <v>44</v>
      </c>
      <c r="N135" s="17">
        <v>76</v>
      </c>
      <c r="O135" s="17">
        <v>120</v>
      </c>
      <c r="P135" s="17">
        <v>120</v>
      </c>
      <c r="Q135" s="17">
        <v>0</v>
      </c>
      <c r="R135" s="17">
        <v>65</v>
      </c>
      <c r="S135" s="15">
        <v>2</v>
      </c>
      <c r="T135" s="17">
        <v>0</v>
      </c>
      <c r="U135" s="17">
        <v>0.08</v>
      </c>
      <c r="V135" s="15">
        <v>0.03</v>
      </c>
      <c r="W135" s="15">
        <v>0.23</v>
      </c>
      <c r="X135" s="15">
        <v>0.1</v>
      </c>
      <c r="Y135" s="17">
        <v>0.06</v>
      </c>
      <c r="Z135" s="17">
        <v>7.5</v>
      </c>
      <c r="AA135" s="19">
        <v>0.14000000000000001</v>
      </c>
      <c r="AB135" s="17">
        <v>0.03</v>
      </c>
      <c r="AC135" s="17">
        <v>11</v>
      </c>
      <c r="AD135" s="17">
        <v>161</v>
      </c>
      <c r="AE135" s="17">
        <v>0.8</v>
      </c>
      <c r="AF135" s="17">
        <v>0</v>
      </c>
      <c r="AG135" s="17">
        <v>1</v>
      </c>
      <c r="BR135" s="21"/>
      <c r="BS135" s="21"/>
      <c r="BT135" s="21"/>
      <c r="BU135" s="21"/>
      <c r="BV135" s="21"/>
      <c r="BW135" s="21"/>
      <c r="BX135" s="788"/>
      <c r="BY135" s="39"/>
      <c r="BZ135" s="788"/>
      <c r="CA135" s="788"/>
      <c r="CB135" s="788"/>
      <c r="CC135" s="40"/>
      <c r="CD135" s="21"/>
      <c r="CE135" s="21"/>
      <c r="CF135" s="21"/>
      <c r="CG135" s="21"/>
      <c r="CH135" s="21"/>
      <c r="CI135" s="21"/>
    </row>
    <row r="136" spans="2:87">
      <c r="B136" s="504"/>
      <c r="C136" s="504">
        <f t="shared" si="38"/>
        <v>58.2</v>
      </c>
      <c r="D136" s="91" t="s">
        <v>105</v>
      </c>
      <c r="E136" s="49">
        <v>4.7</v>
      </c>
      <c r="F136" s="15">
        <v>3.1</v>
      </c>
      <c r="G136" s="15">
        <v>3</v>
      </c>
      <c r="H136" s="15">
        <v>1.9</v>
      </c>
      <c r="I136" s="17">
        <v>8</v>
      </c>
      <c r="J136" s="17">
        <v>1.89</v>
      </c>
      <c r="K136" s="17">
        <v>0.1</v>
      </c>
      <c r="L136" s="17">
        <v>0</v>
      </c>
      <c r="M136" s="17">
        <v>44</v>
      </c>
      <c r="N136" s="17">
        <v>75</v>
      </c>
      <c r="O136" s="17">
        <v>120</v>
      </c>
      <c r="P136" s="17">
        <v>120</v>
      </c>
      <c r="Q136" s="17">
        <v>0</v>
      </c>
      <c r="R136" s="17">
        <v>32</v>
      </c>
      <c r="S136" s="15">
        <v>2</v>
      </c>
      <c r="T136" s="17">
        <v>0</v>
      </c>
      <c r="U136" s="17">
        <v>0.04</v>
      </c>
      <c r="V136" s="15">
        <v>0.03</v>
      </c>
      <c r="W136" s="15">
        <v>0.23</v>
      </c>
      <c r="X136" s="15">
        <v>0.1</v>
      </c>
      <c r="Y136" s="17">
        <v>0</v>
      </c>
      <c r="Z136" s="17">
        <v>7.5</v>
      </c>
      <c r="AA136" s="15">
        <v>0.14000000000000001</v>
      </c>
      <c r="AB136" s="17">
        <v>0.1</v>
      </c>
      <c r="AC136" s="17">
        <v>11</v>
      </c>
      <c r="AD136" s="17">
        <v>161</v>
      </c>
      <c r="AE136" s="17">
        <v>0.8</v>
      </c>
      <c r="AF136" s="17">
        <v>0</v>
      </c>
      <c r="AG136" s="17">
        <v>1</v>
      </c>
      <c r="BR136" s="21"/>
      <c r="BS136" s="21"/>
      <c r="BT136" s="21"/>
      <c r="BU136" s="21"/>
      <c r="BV136" s="21"/>
      <c r="BW136" s="21"/>
      <c r="BX136" s="788"/>
      <c r="BY136" s="39"/>
      <c r="BZ136" s="160"/>
      <c r="CA136" s="160"/>
      <c r="CB136" s="160"/>
      <c r="CC136" s="40"/>
      <c r="CD136" s="21"/>
      <c r="CE136" s="21"/>
      <c r="CF136" s="21"/>
      <c r="CG136" s="21"/>
      <c r="CH136" s="21"/>
      <c r="CI136" s="21"/>
    </row>
    <row r="137" spans="2:87">
      <c r="B137" s="504"/>
      <c r="C137" s="504">
        <f t="shared" si="38"/>
        <v>45.9</v>
      </c>
      <c r="D137" s="379" t="s">
        <v>467</v>
      </c>
      <c r="E137" s="49">
        <v>5</v>
      </c>
      <c r="F137" s="15">
        <v>3.1</v>
      </c>
      <c r="G137" s="15">
        <v>1.5</v>
      </c>
      <c r="H137" s="15">
        <v>1</v>
      </c>
      <c r="I137" s="17">
        <v>4</v>
      </c>
      <c r="J137" s="17">
        <v>0.9</v>
      </c>
      <c r="K137" s="17">
        <v>0.06</v>
      </c>
      <c r="L137" s="17">
        <v>0</v>
      </c>
      <c r="M137" s="17">
        <v>44</v>
      </c>
      <c r="N137" s="17">
        <v>8</v>
      </c>
      <c r="O137" s="17">
        <v>62</v>
      </c>
      <c r="P137" s="17">
        <v>120</v>
      </c>
      <c r="Q137" s="17">
        <v>0</v>
      </c>
      <c r="R137" s="17">
        <v>16</v>
      </c>
      <c r="S137" s="15">
        <v>2</v>
      </c>
      <c r="T137" s="17">
        <v>0</v>
      </c>
      <c r="U137" s="17">
        <v>0.04</v>
      </c>
      <c r="V137" s="15">
        <v>0.03</v>
      </c>
      <c r="W137" s="15">
        <v>0.23</v>
      </c>
      <c r="X137" s="15">
        <v>0.1</v>
      </c>
      <c r="Y137" s="17">
        <v>0</v>
      </c>
      <c r="Z137" s="17">
        <v>8</v>
      </c>
      <c r="AA137" s="15">
        <v>0.14000000000000001</v>
      </c>
      <c r="AB137" s="17">
        <v>0.1</v>
      </c>
      <c r="AC137" s="17">
        <v>11</v>
      </c>
      <c r="AD137" s="17">
        <v>161</v>
      </c>
      <c r="AE137" s="17">
        <v>0.8</v>
      </c>
      <c r="AF137" s="17">
        <v>0</v>
      </c>
      <c r="AG137" s="17">
        <v>1</v>
      </c>
      <c r="BR137" s="21"/>
      <c r="BS137" s="21"/>
      <c r="BT137" s="21"/>
      <c r="BU137" s="21"/>
      <c r="BV137" s="21"/>
      <c r="BW137" s="21"/>
      <c r="BX137" s="788"/>
      <c r="BY137" s="39"/>
      <c r="BZ137" s="40"/>
      <c r="CA137" s="787"/>
      <c r="CB137" s="787"/>
      <c r="CC137" s="787"/>
      <c r="CD137" s="21"/>
      <c r="CE137" s="21"/>
      <c r="CF137" s="21"/>
      <c r="CG137" s="21"/>
      <c r="CH137" s="21"/>
      <c r="CI137" s="21"/>
    </row>
    <row r="138" spans="2:87">
      <c r="B138" s="504"/>
      <c r="C138" s="504">
        <f t="shared" si="38"/>
        <v>36.700000000000003</v>
      </c>
      <c r="D138" s="379" t="s">
        <v>468</v>
      </c>
      <c r="E138" s="15">
        <v>5.0999999999999996</v>
      </c>
      <c r="F138" s="15">
        <v>3.4</v>
      </c>
      <c r="G138" s="15">
        <v>0.3</v>
      </c>
      <c r="H138" s="15">
        <v>0.2</v>
      </c>
      <c r="I138" s="17">
        <v>2</v>
      </c>
      <c r="J138" s="17">
        <v>0.1</v>
      </c>
      <c r="K138" s="17">
        <v>0</v>
      </c>
      <c r="L138" s="17">
        <v>0</v>
      </c>
      <c r="M138" s="17">
        <v>44</v>
      </c>
      <c r="N138" s="17">
        <v>2</v>
      </c>
      <c r="O138" s="17">
        <v>15</v>
      </c>
      <c r="P138" s="17">
        <v>120</v>
      </c>
      <c r="Q138" s="17">
        <v>0</v>
      </c>
      <c r="R138" s="17">
        <v>2</v>
      </c>
      <c r="S138" s="17">
        <v>0.3</v>
      </c>
      <c r="T138" s="17">
        <v>0</v>
      </c>
      <c r="U138" s="17">
        <v>0</v>
      </c>
      <c r="V138" s="15">
        <v>0.03</v>
      </c>
      <c r="W138" s="15">
        <v>0.23</v>
      </c>
      <c r="X138" s="15">
        <v>0.1</v>
      </c>
      <c r="Y138" s="17">
        <v>0</v>
      </c>
      <c r="Z138" s="17">
        <v>8</v>
      </c>
      <c r="AA138" s="15">
        <v>0.14000000000000001</v>
      </c>
      <c r="AB138" s="17">
        <v>0.1</v>
      </c>
      <c r="AC138" s="17">
        <v>11</v>
      </c>
      <c r="AD138" s="17">
        <v>161</v>
      </c>
      <c r="AE138" s="17">
        <v>0.8</v>
      </c>
      <c r="AF138" s="17">
        <v>0</v>
      </c>
      <c r="AG138" s="17">
        <v>0.6</v>
      </c>
      <c r="BR138" s="21"/>
      <c r="BS138" s="21"/>
      <c r="BT138" s="21"/>
      <c r="BU138" s="21"/>
      <c r="BV138" s="21"/>
      <c r="BW138" s="21"/>
      <c r="BX138" s="788"/>
      <c r="BY138" s="39"/>
      <c r="BZ138" s="40"/>
      <c r="CA138" s="40"/>
      <c r="CB138" s="40"/>
      <c r="CC138" s="41"/>
      <c r="CD138" s="21"/>
      <c r="CE138" s="21"/>
      <c r="CF138" s="21"/>
      <c r="CG138" s="21"/>
      <c r="CH138" s="21"/>
      <c r="CI138" s="21"/>
    </row>
    <row r="139" spans="2:87" s="240" customFormat="1">
      <c r="B139" s="504"/>
      <c r="C139" s="504">
        <f t="shared" si="38"/>
        <v>69.699999999999989</v>
      </c>
      <c r="D139" s="398" t="s">
        <v>417</v>
      </c>
      <c r="E139" s="15">
        <v>5</v>
      </c>
      <c r="F139" s="15">
        <v>3.2</v>
      </c>
      <c r="G139" s="15">
        <v>4.0999999999999996</v>
      </c>
      <c r="H139" s="15">
        <v>2.6</v>
      </c>
      <c r="I139" s="17">
        <v>16</v>
      </c>
      <c r="J139" s="17">
        <v>1.1000000000000001</v>
      </c>
      <c r="K139" s="17">
        <v>0.2</v>
      </c>
      <c r="L139" s="17">
        <v>0</v>
      </c>
      <c r="M139" s="17">
        <v>44</v>
      </c>
      <c r="N139" s="17">
        <v>40</v>
      </c>
      <c r="O139" s="17">
        <v>160</v>
      </c>
      <c r="P139" s="17">
        <v>120</v>
      </c>
      <c r="Q139" s="17">
        <v>0</v>
      </c>
      <c r="R139" s="17">
        <v>44</v>
      </c>
      <c r="S139" s="17">
        <v>2</v>
      </c>
      <c r="T139" s="17">
        <v>0</v>
      </c>
      <c r="U139" s="17">
        <v>0</v>
      </c>
      <c r="V139" s="17">
        <v>0.05</v>
      </c>
      <c r="W139" s="17">
        <v>0.2</v>
      </c>
      <c r="X139" s="17">
        <v>0.1</v>
      </c>
      <c r="Y139" s="17">
        <v>0</v>
      </c>
      <c r="Z139" s="17">
        <v>8.5</v>
      </c>
      <c r="AA139" s="15">
        <v>0.14000000000000001</v>
      </c>
      <c r="AB139" s="17">
        <v>0.2</v>
      </c>
      <c r="AC139" s="17">
        <v>11</v>
      </c>
      <c r="AD139" s="17">
        <v>140</v>
      </c>
      <c r="AE139" s="17">
        <v>0.8</v>
      </c>
      <c r="AF139" s="17">
        <v>0</v>
      </c>
      <c r="AG139" s="17">
        <v>1</v>
      </c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BR139" s="21"/>
      <c r="BS139" s="21"/>
      <c r="BT139" s="21"/>
      <c r="BU139" s="21"/>
      <c r="BV139" s="21"/>
      <c r="BW139" s="21"/>
      <c r="BX139" s="278"/>
      <c r="BY139" s="279"/>
      <c r="BZ139" s="280"/>
      <c r="CA139" s="280"/>
      <c r="CB139" s="280"/>
      <c r="CC139" s="41"/>
      <c r="CD139" s="21"/>
      <c r="CE139" s="21"/>
      <c r="CF139" s="21"/>
      <c r="CG139" s="21"/>
      <c r="CH139" s="21"/>
      <c r="CI139" s="21"/>
    </row>
    <row r="140" spans="2:87" s="240" customFormat="1">
      <c r="B140" s="504"/>
      <c r="C140" s="504">
        <f t="shared" si="38"/>
        <v>101.7</v>
      </c>
      <c r="D140" s="398" t="s">
        <v>416</v>
      </c>
      <c r="E140" s="15">
        <v>6.5</v>
      </c>
      <c r="F140" s="15">
        <v>4.3</v>
      </c>
      <c r="G140" s="15">
        <v>6.5</v>
      </c>
      <c r="H140" s="15">
        <v>4.5999999999999996</v>
      </c>
      <c r="I140" s="17">
        <v>16</v>
      </c>
      <c r="J140" s="17">
        <v>2.2000000000000002</v>
      </c>
      <c r="K140" s="17">
        <v>0.2</v>
      </c>
      <c r="L140" s="17">
        <v>0</v>
      </c>
      <c r="M140" s="17">
        <v>19</v>
      </c>
      <c r="N140" s="17">
        <v>40</v>
      </c>
      <c r="O140" s="17">
        <v>160</v>
      </c>
      <c r="P140" s="17">
        <v>210</v>
      </c>
      <c r="Q140" s="17">
        <v>0</v>
      </c>
      <c r="R140" s="17">
        <v>40</v>
      </c>
      <c r="S140" s="17">
        <v>1</v>
      </c>
      <c r="T140" s="17">
        <v>0</v>
      </c>
      <c r="U140" s="17">
        <v>0</v>
      </c>
      <c r="V140" s="17">
        <v>0.04</v>
      </c>
      <c r="W140" s="17">
        <v>0.1</v>
      </c>
      <c r="X140" s="17">
        <v>0.1</v>
      </c>
      <c r="Y140" s="17">
        <v>0</v>
      </c>
      <c r="Z140" s="17">
        <v>5.6</v>
      </c>
      <c r="AA140" s="15">
        <v>0.14000000000000001</v>
      </c>
      <c r="AB140" s="17">
        <v>0.2</v>
      </c>
      <c r="AC140" s="17">
        <v>11</v>
      </c>
      <c r="AD140" s="17">
        <v>90</v>
      </c>
      <c r="AE140" s="17">
        <v>0.8</v>
      </c>
      <c r="AF140" s="17">
        <v>0</v>
      </c>
      <c r="AG140" s="17">
        <v>1</v>
      </c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BR140" s="21"/>
      <c r="BS140" s="21"/>
      <c r="BT140" s="21"/>
      <c r="BU140" s="21"/>
      <c r="BV140" s="21"/>
      <c r="BW140" s="21"/>
      <c r="BX140" s="278"/>
      <c r="BY140" s="279"/>
      <c r="BZ140" s="280"/>
      <c r="CA140" s="280"/>
      <c r="CB140" s="280"/>
      <c r="CC140" s="41"/>
      <c r="CD140" s="21"/>
      <c r="CE140" s="21"/>
      <c r="CF140" s="21"/>
      <c r="CG140" s="21"/>
      <c r="CH140" s="21"/>
      <c r="CI140" s="21"/>
    </row>
    <row r="141" spans="2:87" s="240" customFormat="1" ht="30">
      <c r="B141" s="504"/>
      <c r="C141" s="504">
        <f t="shared" si="38"/>
        <v>61.900000000000006</v>
      </c>
      <c r="D141" s="408" t="s">
        <v>494</v>
      </c>
      <c r="E141" s="15">
        <v>4.4000000000000004</v>
      </c>
      <c r="F141" s="15">
        <v>4.0999999999999996</v>
      </c>
      <c r="G141" s="15">
        <v>3.1</v>
      </c>
      <c r="H141" s="15">
        <v>1.9</v>
      </c>
      <c r="I141" s="17">
        <v>8</v>
      </c>
      <c r="J141" s="17">
        <v>0.7</v>
      </c>
      <c r="K141" s="17">
        <v>0.2</v>
      </c>
      <c r="L141" s="17">
        <v>0</v>
      </c>
      <c r="M141" s="17">
        <v>61</v>
      </c>
      <c r="N141" s="17">
        <v>40</v>
      </c>
      <c r="O141" s="17">
        <v>160</v>
      </c>
      <c r="P141" s="17">
        <v>183</v>
      </c>
      <c r="Q141" s="17"/>
      <c r="R141" s="17">
        <v>65</v>
      </c>
      <c r="S141" s="17">
        <v>0</v>
      </c>
      <c r="T141" s="17">
        <v>0</v>
      </c>
      <c r="U141" s="17">
        <v>0</v>
      </c>
      <c r="V141" s="17">
        <v>0.05</v>
      </c>
      <c r="W141" s="17">
        <v>0.14000000000000001</v>
      </c>
      <c r="X141" s="17">
        <v>0.12</v>
      </c>
      <c r="Y141" s="17">
        <v>0</v>
      </c>
      <c r="Z141" s="17">
        <v>8</v>
      </c>
      <c r="AA141" s="15">
        <v>0.1</v>
      </c>
      <c r="AB141" s="17">
        <v>0</v>
      </c>
      <c r="AC141" s="17">
        <v>11</v>
      </c>
      <c r="AD141" s="17">
        <v>200</v>
      </c>
      <c r="AE141" s="17">
        <v>0.8</v>
      </c>
      <c r="AF141" s="17">
        <v>0</v>
      </c>
      <c r="AG141" s="17">
        <v>1</v>
      </c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BR141" s="21"/>
      <c r="BS141" s="21"/>
      <c r="BT141" s="21"/>
      <c r="BU141" s="21"/>
      <c r="BV141" s="21"/>
      <c r="BW141" s="21"/>
      <c r="BX141" s="395"/>
      <c r="BY141" s="393"/>
      <c r="BZ141" s="394"/>
      <c r="CA141" s="394"/>
      <c r="CB141" s="394"/>
      <c r="CC141" s="41"/>
      <c r="CD141" s="21"/>
      <c r="CE141" s="21"/>
      <c r="CF141" s="21"/>
      <c r="CG141" s="21"/>
      <c r="CH141" s="21"/>
      <c r="CI141" s="21"/>
    </row>
    <row r="142" spans="2:87" s="240" customFormat="1">
      <c r="B142" s="504"/>
      <c r="C142" s="504">
        <f t="shared" si="38"/>
        <v>24.499999999999996</v>
      </c>
      <c r="D142" s="408" t="s">
        <v>455</v>
      </c>
      <c r="E142" s="17">
        <v>5.0999999999999996</v>
      </c>
      <c r="F142" s="17">
        <v>0.8</v>
      </c>
      <c r="G142" s="17">
        <v>0.1</v>
      </c>
      <c r="H142" s="17">
        <v>0.1</v>
      </c>
      <c r="I142" s="17">
        <v>4</v>
      </c>
      <c r="J142" s="17">
        <v>0</v>
      </c>
      <c r="K142" s="17">
        <v>0</v>
      </c>
      <c r="L142" s="17">
        <v>0</v>
      </c>
      <c r="M142" s="17">
        <v>48</v>
      </c>
      <c r="N142" s="17">
        <v>0</v>
      </c>
      <c r="O142" s="17">
        <v>0</v>
      </c>
      <c r="P142" s="17">
        <v>103</v>
      </c>
      <c r="Q142" s="17"/>
      <c r="R142" s="17">
        <v>4</v>
      </c>
      <c r="S142" s="17">
        <v>0</v>
      </c>
      <c r="T142" s="17">
        <v>0</v>
      </c>
      <c r="U142" s="17">
        <v>0</v>
      </c>
      <c r="V142" s="17">
        <v>0</v>
      </c>
      <c r="W142" s="17">
        <v>0.1</v>
      </c>
      <c r="X142" s="17">
        <v>0.1</v>
      </c>
      <c r="Y142" s="17">
        <v>0</v>
      </c>
      <c r="Z142" s="17">
        <v>2</v>
      </c>
      <c r="AA142" s="15">
        <v>0.05</v>
      </c>
      <c r="AB142" s="17">
        <v>0.1</v>
      </c>
      <c r="AC142" s="17">
        <v>10</v>
      </c>
      <c r="AD142" s="17">
        <v>143</v>
      </c>
      <c r="AE142" s="17">
        <v>0.4</v>
      </c>
      <c r="AF142" s="17">
        <v>0</v>
      </c>
      <c r="AG142" s="17">
        <v>1</v>
      </c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BR142" s="21"/>
      <c r="BS142" s="21"/>
      <c r="BT142" s="21"/>
      <c r="BU142" s="21"/>
      <c r="BV142" s="21"/>
      <c r="BW142" s="21"/>
      <c r="BX142" s="395"/>
      <c r="BY142" s="393"/>
      <c r="BZ142" s="394"/>
      <c r="CA142" s="394"/>
      <c r="CB142" s="394"/>
      <c r="CC142" s="41"/>
      <c r="CD142" s="21"/>
      <c r="CE142" s="21"/>
      <c r="CF142" s="21"/>
      <c r="CG142" s="21"/>
      <c r="CH142" s="21"/>
      <c r="CI142" s="21"/>
    </row>
    <row r="143" spans="2:87" s="240" customFormat="1">
      <c r="B143" s="504"/>
      <c r="C143" s="504">
        <f t="shared" si="38"/>
        <v>37.5</v>
      </c>
      <c r="D143" s="6" t="s">
        <v>495</v>
      </c>
      <c r="E143" s="17">
        <v>4.3</v>
      </c>
      <c r="F143" s="17">
        <v>1.7</v>
      </c>
      <c r="G143" s="17">
        <v>1.5</v>
      </c>
      <c r="H143" s="17">
        <v>0.92</v>
      </c>
      <c r="I143" s="17">
        <v>4</v>
      </c>
      <c r="J143" s="17">
        <v>0.5</v>
      </c>
      <c r="K143" s="17">
        <v>0</v>
      </c>
      <c r="L143" s="17">
        <v>0</v>
      </c>
      <c r="M143" s="17">
        <v>25</v>
      </c>
      <c r="N143" s="17">
        <v>0</v>
      </c>
      <c r="O143" s="17">
        <v>0</v>
      </c>
      <c r="P143" s="17">
        <v>143</v>
      </c>
      <c r="Q143" s="17"/>
      <c r="R143" s="17">
        <f>58*0.3</f>
        <v>17.399999999999999</v>
      </c>
      <c r="S143" s="17">
        <v>0</v>
      </c>
      <c r="T143" s="17">
        <v>0</v>
      </c>
      <c r="U143" s="17">
        <v>0</v>
      </c>
      <c r="V143" s="17">
        <v>0.1</v>
      </c>
      <c r="W143" s="17">
        <v>0.2</v>
      </c>
      <c r="X143" s="17">
        <v>0.1</v>
      </c>
      <c r="Y143" s="17">
        <v>0</v>
      </c>
      <c r="Z143" s="17">
        <v>6</v>
      </c>
      <c r="AA143" s="15">
        <v>0.1</v>
      </c>
      <c r="AB143" s="17">
        <v>0.1</v>
      </c>
      <c r="AC143" s="17">
        <v>11</v>
      </c>
      <c r="AD143" s="17">
        <v>180</v>
      </c>
      <c r="AE143" s="17">
        <v>0.2</v>
      </c>
      <c r="AF143" s="17">
        <v>0.2</v>
      </c>
      <c r="AG143" s="17">
        <v>1</v>
      </c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BR143" s="21"/>
      <c r="BS143" s="21"/>
      <c r="BT143" s="21"/>
      <c r="BU143" s="21"/>
      <c r="BV143" s="21"/>
      <c r="BW143" s="21"/>
      <c r="BX143" s="395"/>
      <c r="BY143" s="393"/>
      <c r="BZ143" s="394"/>
      <c r="CA143" s="394"/>
      <c r="CB143" s="394"/>
      <c r="CC143" s="41"/>
      <c r="CD143" s="21"/>
      <c r="CE143" s="21"/>
      <c r="CF143" s="21"/>
      <c r="CG143" s="21"/>
      <c r="CH143" s="21"/>
      <c r="CI143" s="21"/>
    </row>
    <row r="144" spans="2:87" s="362" customFormat="1">
      <c r="B144" s="407"/>
      <c r="C144" s="504">
        <f t="shared" si="38"/>
        <v>0</v>
      </c>
      <c r="D144" s="98" t="s">
        <v>50</v>
      </c>
      <c r="E144" s="365">
        <f t="shared" ref="E144:AG144" si="39">SUMPRODUCT($E$127:$E$132,E135:E140)</f>
        <v>0</v>
      </c>
      <c r="F144" s="365">
        <f t="shared" si="39"/>
        <v>0</v>
      </c>
      <c r="G144" s="365">
        <f t="shared" si="39"/>
        <v>0</v>
      </c>
      <c r="H144" s="365">
        <f t="shared" si="39"/>
        <v>0</v>
      </c>
      <c r="I144" s="365">
        <f t="shared" si="39"/>
        <v>0</v>
      </c>
      <c r="J144" s="365">
        <f t="shared" si="39"/>
        <v>0</v>
      </c>
      <c r="K144" s="365">
        <f t="shared" si="39"/>
        <v>0</v>
      </c>
      <c r="L144" s="365">
        <f t="shared" si="39"/>
        <v>0</v>
      </c>
      <c r="M144" s="365">
        <f t="shared" si="39"/>
        <v>0</v>
      </c>
      <c r="N144" s="365">
        <f t="shared" si="39"/>
        <v>0</v>
      </c>
      <c r="O144" s="365">
        <f t="shared" si="39"/>
        <v>0</v>
      </c>
      <c r="P144" s="365">
        <f t="shared" si="39"/>
        <v>0</v>
      </c>
      <c r="Q144" s="365">
        <f t="shared" si="39"/>
        <v>0</v>
      </c>
      <c r="R144" s="365">
        <f t="shared" si="39"/>
        <v>0</v>
      </c>
      <c r="S144" s="365">
        <f t="shared" si="39"/>
        <v>0</v>
      </c>
      <c r="T144" s="365">
        <f t="shared" si="39"/>
        <v>0</v>
      </c>
      <c r="U144" s="365">
        <f t="shared" si="39"/>
        <v>0</v>
      </c>
      <c r="V144" s="365">
        <f t="shared" si="39"/>
        <v>0</v>
      </c>
      <c r="W144" s="365">
        <f t="shared" si="39"/>
        <v>0</v>
      </c>
      <c r="X144" s="365">
        <f t="shared" si="39"/>
        <v>0</v>
      </c>
      <c r="Y144" s="365">
        <f t="shared" si="39"/>
        <v>0</v>
      </c>
      <c r="Z144" s="365">
        <f t="shared" si="39"/>
        <v>0</v>
      </c>
      <c r="AA144" s="365">
        <f t="shared" si="39"/>
        <v>0</v>
      </c>
      <c r="AB144" s="365">
        <f t="shared" si="39"/>
        <v>0</v>
      </c>
      <c r="AC144" s="365">
        <f t="shared" si="39"/>
        <v>0</v>
      </c>
      <c r="AD144" s="365">
        <f t="shared" si="39"/>
        <v>0</v>
      </c>
      <c r="AE144" s="365">
        <f t="shared" si="39"/>
        <v>0</v>
      </c>
      <c r="AF144" s="365">
        <f t="shared" si="39"/>
        <v>0</v>
      </c>
      <c r="AG144" s="365">
        <f t="shared" si="39"/>
        <v>0</v>
      </c>
      <c r="AH144" s="364"/>
      <c r="AI144" s="364"/>
      <c r="AJ144" s="364"/>
      <c r="AK144" s="364"/>
      <c r="AL144" s="364"/>
      <c r="AM144" s="364"/>
      <c r="AN144" s="364"/>
      <c r="AO144" s="364"/>
      <c r="AP144" s="364"/>
      <c r="AQ144" s="364"/>
      <c r="AR144" s="364"/>
      <c r="AS144" s="364"/>
      <c r="BR144" s="364"/>
      <c r="BS144" s="364"/>
      <c r="BT144" s="364"/>
      <c r="BU144" s="364"/>
      <c r="BV144" s="364"/>
      <c r="BW144" s="364"/>
      <c r="BX144" s="788"/>
      <c r="BY144" s="366"/>
      <c r="BZ144" s="788"/>
      <c r="CA144" s="788"/>
      <c r="CB144" s="788"/>
      <c r="CC144" s="367"/>
      <c r="CD144" s="364"/>
      <c r="CE144" s="364"/>
      <c r="CF144" s="364"/>
      <c r="CG144" s="364"/>
      <c r="CH144" s="364"/>
      <c r="CI144" s="364"/>
    </row>
    <row r="145" spans="1:87" s="182" customFormat="1">
      <c r="B145" s="5"/>
      <c r="C145" s="5"/>
      <c r="D145" s="98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BR145" s="21"/>
      <c r="BS145" s="21"/>
      <c r="BT145" s="21"/>
      <c r="BU145" s="21"/>
      <c r="BV145" s="21"/>
      <c r="BW145" s="21"/>
      <c r="BX145" s="788"/>
      <c r="BY145" s="180"/>
      <c r="BZ145" s="788"/>
      <c r="CA145" s="788"/>
      <c r="CB145" s="788"/>
      <c r="CC145" s="181"/>
      <c r="CD145" s="21"/>
      <c r="CE145" s="21"/>
      <c r="CF145" s="21"/>
      <c r="CG145" s="21"/>
      <c r="CH145" s="21"/>
      <c r="CI145" s="21"/>
    </row>
    <row r="146" spans="1:87" s="182" customFormat="1">
      <c r="B146" s="5"/>
      <c r="C146" s="5"/>
      <c r="D146" s="99" t="s">
        <v>260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BR146" s="21"/>
      <c r="BS146" s="21"/>
      <c r="BT146" s="21"/>
      <c r="BU146" s="21"/>
      <c r="BV146" s="21"/>
      <c r="BW146" s="21"/>
      <c r="BX146" s="788"/>
      <c r="BY146" s="180"/>
      <c r="BZ146" s="788"/>
      <c r="CA146" s="788"/>
      <c r="CB146" s="788"/>
      <c r="CC146" s="181"/>
      <c r="CD146" s="21"/>
      <c r="CE146" s="21"/>
      <c r="CF146" s="21"/>
      <c r="CG146" s="21"/>
      <c r="CH146" s="21"/>
      <c r="CI146" s="21"/>
    </row>
    <row r="147" spans="1:87" s="364" customFormat="1" ht="30">
      <c r="B147" s="505"/>
      <c r="C147" s="505"/>
      <c r="D147" s="405"/>
      <c r="E147" s="362" t="s">
        <v>56</v>
      </c>
      <c r="F147" s="380" t="s">
        <v>7</v>
      </c>
      <c r="G147" s="380" t="s">
        <v>60</v>
      </c>
      <c r="H147" s="380" t="s">
        <v>32</v>
      </c>
      <c r="I147" s="380" t="s">
        <v>175</v>
      </c>
      <c r="J147" s="381" t="s">
        <v>33</v>
      </c>
      <c r="K147" s="362" t="s">
        <v>34</v>
      </c>
      <c r="L147" s="362" t="s">
        <v>97</v>
      </c>
      <c r="M147" s="364" t="s">
        <v>81</v>
      </c>
      <c r="N147" s="364" t="s">
        <v>163</v>
      </c>
      <c r="O147" s="364" t="s">
        <v>164</v>
      </c>
      <c r="P147" s="380" t="s">
        <v>99</v>
      </c>
      <c r="Q147" s="362" t="s">
        <v>203</v>
      </c>
      <c r="R147" s="362" t="s">
        <v>63</v>
      </c>
      <c r="S147" s="362" t="s">
        <v>204</v>
      </c>
      <c r="T147" s="362" t="s">
        <v>205</v>
      </c>
      <c r="U147" s="382" t="s">
        <v>206</v>
      </c>
      <c r="V147" s="382" t="s">
        <v>207</v>
      </c>
      <c r="W147" s="382" t="s">
        <v>208</v>
      </c>
      <c r="X147" s="382" t="s">
        <v>473</v>
      </c>
      <c r="Y147" s="382" t="s">
        <v>209</v>
      </c>
      <c r="Z147" s="382" t="s">
        <v>108</v>
      </c>
      <c r="AA147" s="382" t="s">
        <v>210</v>
      </c>
      <c r="AB147" s="382" t="s">
        <v>61</v>
      </c>
      <c r="AC147" s="382" t="s">
        <v>211</v>
      </c>
      <c r="AD147" s="382" t="s">
        <v>212</v>
      </c>
      <c r="AE147" s="383" t="s">
        <v>213</v>
      </c>
      <c r="AF147" s="364" t="s">
        <v>214</v>
      </c>
      <c r="AG147" s="364" t="s">
        <v>215</v>
      </c>
      <c r="BX147" s="788"/>
      <c r="BY147" s="366"/>
      <c r="BZ147" s="788"/>
      <c r="CA147" s="788"/>
      <c r="CB147" s="788"/>
      <c r="CC147" s="367"/>
    </row>
    <row r="148" spans="1:87" s="21" customFormat="1" ht="30">
      <c r="A148" s="57" t="s">
        <v>115</v>
      </c>
      <c r="B148" s="504"/>
      <c r="C148" s="504">
        <f>(E148+F148)*4+G148*9</f>
        <v>80.920000000000016</v>
      </c>
      <c r="D148" s="406" t="s">
        <v>261</v>
      </c>
      <c r="E148" s="185">
        <v>0.56000000000000005</v>
      </c>
      <c r="F148" s="185">
        <v>3.9200000000000004</v>
      </c>
      <c r="G148" s="185">
        <v>7.0000000000000009</v>
      </c>
      <c r="H148" s="185">
        <v>4.2</v>
      </c>
      <c r="I148" s="185">
        <v>18.48</v>
      </c>
      <c r="J148" s="185">
        <v>2.5</v>
      </c>
      <c r="K148" s="185">
        <v>0.3</v>
      </c>
      <c r="L148" s="185">
        <v>0</v>
      </c>
      <c r="M148" s="185">
        <v>50</v>
      </c>
      <c r="N148" s="185">
        <v>80</v>
      </c>
      <c r="O148" s="185">
        <v>120</v>
      </c>
      <c r="P148" s="185">
        <v>134.4</v>
      </c>
      <c r="Q148" s="185">
        <v>0</v>
      </c>
      <c r="R148" s="185">
        <v>65</v>
      </c>
      <c r="S148" s="185">
        <v>2</v>
      </c>
      <c r="T148" s="185">
        <v>0</v>
      </c>
      <c r="U148" s="185">
        <v>0</v>
      </c>
      <c r="V148" s="185">
        <v>0.1</v>
      </c>
      <c r="W148" s="185">
        <v>0.1</v>
      </c>
      <c r="X148" s="185">
        <v>0.1</v>
      </c>
      <c r="Y148" s="185">
        <v>0</v>
      </c>
      <c r="Z148" s="185">
        <v>8</v>
      </c>
      <c r="AA148" s="185">
        <v>0.1</v>
      </c>
      <c r="AB148" s="185">
        <v>0.1</v>
      </c>
      <c r="AC148" s="185">
        <v>12</v>
      </c>
      <c r="AD148" s="185">
        <v>160</v>
      </c>
      <c r="AE148" s="185">
        <v>0.5</v>
      </c>
      <c r="AF148" s="185">
        <v>0</v>
      </c>
      <c r="AG148" s="185">
        <v>3</v>
      </c>
      <c r="BX148" s="788"/>
      <c r="BY148" s="184"/>
      <c r="BZ148" s="788"/>
      <c r="CA148" s="788"/>
      <c r="CB148" s="788"/>
      <c r="CC148" s="183"/>
    </row>
    <row r="149" spans="1:87" s="21" customFormat="1" ht="30">
      <c r="A149" s="57" t="s">
        <v>488</v>
      </c>
      <c r="B149" s="504"/>
      <c r="C149" s="504">
        <f>(E149+F149)*4+G149*9</f>
        <v>63.4</v>
      </c>
      <c r="D149" s="406" t="s">
        <v>491</v>
      </c>
      <c r="E149" s="185">
        <v>5.5</v>
      </c>
      <c r="F149" s="185">
        <v>3.6</v>
      </c>
      <c r="G149" s="185">
        <v>3</v>
      </c>
      <c r="H149" s="185">
        <v>1.8</v>
      </c>
      <c r="I149" s="185">
        <v>14</v>
      </c>
      <c r="J149" s="185">
        <v>1</v>
      </c>
      <c r="K149" s="185">
        <v>0.1</v>
      </c>
      <c r="L149" s="185">
        <v>0</v>
      </c>
      <c r="M149" s="185">
        <v>47.5</v>
      </c>
      <c r="N149" s="185">
        <v>12</v>
      </c>
      <c r="O149" s="185">
        <v>81</v>
      </c>
      <c r="P149" s="185">
        <v>127</v>
      </c>
      <c r="Q149" s="185"/>
      <c r="R149" s="185">
        <f>174*0.3</f>
        <v>52.199999999999996</v>
      </c>
      <c r="S149" s="185">
        <v>0.1</v>
      </c>
      <c r="T149" s="185">
        <v>0</v>
      </c>
      <c r="U149" s="185">
        <v>0</v>
      </c>
      <c r="V149" s="185">
        <v>0</v>
      </c>
      <c r="W149" s="185">
        <v>0.2</v>
      </c>
      <c r="X149" s="185">
        <v>0.1</v>
      </c>
      <c r="Y149" s="185">
        <v>0</v>
      </c>
      <c r="Z149" s="185">
        <v>5.8</v>
      </c>
      <c r="AA149" s="185">
        <v>0.1</v>
      </c>
      <c r="AB149" s="185">
        <v>0.1</v>
      </c>
      <c r="AC149" s="185">
        <v>12</v>
      </c>
      <c r="AD149" s="185">
        <v>161</v>
      </c>
      <c r="AE149" s="185">
        <v>0.5</v>
      </c>
      <c r="AF149" s="185">
        <v>0</v>
      </c>
      <c r="AG149" s="185">
        <v>3.3</v>
      </c>
      <c r="BX149" s="788"/>
      <c r="BY149" s="184"/>
      <c r="BZ149" s="788"/>
      <c r="CA149" s="788"/>
      <c r="CB149" s="788"/>
      <c r="CC149" s="183"/>
    </row>
    <row r="150" spans="1:87" s="21" customFormat="1">
      <c r="A150" s="57" t="s">
        <v>492</v>
      </c>
      <c r="B150" s="504"/>
      <c r="C150" s="504">
        <f>(E150+F150)*4+G150*9</f>
        <v>109</v>
      </c>
      <c r="D150" s="406" t="s">
        <v>457</v>
      </c>
      <c r="E150" s="185">
        <v>0</v>
      </c>
      <c r="F150" s="185">
        <v>7</v>
      </c>
      <c r="G150" s="185">
        <v>9</v>
      </c>
      <c r="H150" s="185">
        <v>6</v>
      </c>
      <c r="I150" s="21">
        <v>30</v>
      </c>
      <c r="J150" s="185">
        <v>2.7</v>
      </c>
      <c r="K150" s="185">
        <v>0.3</v>
      </c>
      <c r="L150" s="185">
        <v>0</v>
      </c>
      <c r="M150" s="185">
        <v>176</v>
      </c>
      <c r="N150" s="185">
        <v>50</v>
      </c>
      <c r="O150" s="185">
        <v>250</v>
      </c>
      <c r="P150" s="185">
        <v>204</v>
      </c>
      <c r="Q150" s="185"/>
      <c r="R150" s="185">
        <v>70</v>
      </c>
      <c r="S150" s="185">
        <v>0.2</v>
      </c>
      <c r="T150" s="185">
        <v>0</v>
      </c>
      <c r="U150" s="185">
        <v>0</v>
      </c>
      <c r="V150" s="185">
        <v>0</v>
      </c>
      <c r="W150" s="185">
        <v>0</v>
      </c>
      <c r="X150" s="185">
        <v>0.01</v>
      </c>
      <c r="Y150" s="185">
        <v>0</v>
      </c>
      <c r="Z150" s="185">
        <v>5</v>
      </c>
      <c r="AA150" s="185">
        <v>0.1</v>
      </c>
      <c r="AB150" s="185">
        <v>0.1</v>
      </c>
      <c r="AC150" s="185">
        <v>8</v>
      </c>
      <c r="AD150" s="185">
        <v>28</v>
      </c>
      <c r="AE150" s="185">
        <v>0.9</v>
      </c>
      <c r="AF150" s="185">
        <v>0</v>
      </c>
      <c r="AG150" s="185">
        <v>4</v>
      </c>
      <c r="BX150" s="788"/>
      <c r="BY150" s="358"/>
      <c r="BZ150" s="788"/>
      <c r="CA150" s="788"/>
      <c r="CB150" s="788"/>
      <c r="CC150" s="357"/>
    </row>
    <row r="151" spans="1:87" s="21" customFormat="1">
      <c r="A151" s="57" t="s">
        <v>490</v>
      </c>
      <c r="B151" s="504"/>
      <c r="C151" s="504">
        <f>(E151+F151)*4+G151*9</f>
        <v>64.599999999999994</v>
      </c>
      <c r="D151" s="406" t="s">
        <v>489</v>
      </c>
      <c r="E151" s="185">
        <v>0</v>
      </c>
      <c r="F151" s="185">
        <v>4</v>
      </c>
      <c r="G151" s="185">
        <v>5.4</v>
      </c>
      <c r="H151" s="185">
        <v>3.6</v>
      </c>
      <c r="I151" s="185">
        <v>18</v>
      </c>
      <c r="J151" s="185">
        <v>1.6</v>
      </c>
      <c r="K151" s="185">
        <v>0.2</v>
      </c>
      <c r="L151" s="185">
        <v>0</v>
      </c>
      <c r="M151" s="185">
        <v>106</v>
      </c>
      <c r="N151" s="185">
        <v>30</v>
      </c>
      <c r="O151" s="185">
        <v>180</v>
      </c>
      <c r="P151" s="185">
        <v>123</v>
      </c>
      <c r="Q151" s="185"/>
      <c r="R151" s="185">
        <v>46</v>
      </c>
      <c r="S151" s="185">
        <v>0</v>
      </c>
      <c r="T151" s="185">
        <v>0</v>
      </c>
      <c r="U151" s="185">
        <v>0</v>
      </c>
      <c r="V151" s="185">
        <v>0</v>
      </c>
      <c r="W151" s="185">
        <v>0.2</v>
      </c>
      <c r="X151" s="185">
        <v>0</v>
      </c>
      <c r="Y151" s="185">
        <v>0</v>
      </c>
      <c r="Z151" s="185">
        <v>3</v>
      </c>
      <c r="AA151" s="185">
        <v>0.1</v>
      </c>
      <c r="AB151" s="185">
        <v>0.1</v>
      </c>
      <c r="AC151" s="185">
        <v>8</v>
      </c>
      <c r="AD151" s="185">
        <v>28</v>
      </c>
      <c r="AE151" s="185">
        <v>0.9</v>
      </c>
      <c r="AF151" s="185">
        <v>0</v>
      </c>
      <c r="AG151" s="185">
        <v>3</v>
      </c>
      <c r="BX151" s="788"/>
      <c r="BY151" s="184"/>
      <c r="BZ151" s="788"/>
      <c r="CA151" s="788"/>
      <c r="CB151" s="788"/>
      <c r="CC151" s="183"/>
    </row>
    <row r="152" spans="1:87" s="21" customFormat="1" ht="30">
      <c r="A152" s="57" t="s">
        <v>493</v>
      </c>
      <c r="B152" s="504"/>
      <c r="C152" s="504">
        <f>(E152+F152)*4+G152*9</f>
        <v>33.72</v>
      </c>
      <c r="D152" s="406" t="s">
        <v>456</v>
      </c>
      <c r="E152" s="185">
        <v>0</v>
      </c>
      <c r="F152" s="185">
        <v>1.68</v>
      </c>
      <c r="G152" s="185">
        <v>3</v>
      </c>
      <c r="H152" s="185">
        <v>2</v>
      </c>
      <c r="I152" s="185">
        <v>11</v>
      </c>
      <c r="J152" s="185">
        <v>0.9</v>
      </c>
      <c r="K152" s="185">
        <v>0.1</v>
      </c>
      <c r="L152" s="185">
        <v>0</v>
      </c>
      <c r="M152" s="21">
        <v>126</v>
      </c>
      <c r="N152" s="185">
        <v>12</v>
      </c>
      <c r="O152" s="185">
        <v>88</v>
      </c>
      <c r="P152" s="185">
        <v>72</v>
      </c>
      <c r="Q152" s="185"/>
      <c r="R152" s="185">
        <v>5</v>
      </c>
      <c r="S152" s="185">
        <v>0</v>
      </c>
      <c r="T152" s="185">
        <v>0</v>
      </c>
      <c r="U152" s="185">
        <v>0</v>
      </c>
      <c r="V152" s="185">
        <v>0.05</v>
      </c>
      <c r="W152" s="185">
        <v>0.2</v>
      </c>
      <c r="X152" s="185">
        <v>0.03</v>
      </c>
      <c r="Y152" s="185">
        <v>0</v>
      </c>
      <c r="Z152" s="185">
        <v>3</v>
      </c>
      <c r="AA152" s="185">
        <v>0.03</v>
      </c>
      <c r="AB152" s="185">
        <v>0.03</v>
      </c>
      <c r="AC152" s="185">
        <v>4</v>
      </c>
      <c r="AD152" s="185">
        <v>10</v>
      </c>
      <c r="AE152" s="185">
        <v>0.5</v>
      </c>
      <c r="AF152" s="185">
        <v>0</v>
      </c>
      <c r="AG152" s="185">
        <v>3</v>
      </c>
      <c r="BX152" s="788"/>
      <c r="BY152" s="279"/>
      <c r="BZ152" s="788"/>
      <c r="CA152" s="788"/>
      <c r="CB152" s="788"/>
      <c r="CC152" s="280"/>
    </row>
    <row r="153" spans="1:87" s="21" customFormat="1">
      <c r="A153" s="503"/>
      <c r="B153" s="503"/>
      <c r="C153" s="503"/>
      <c r="D153" s="406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BX153" s="788"/>
      <c r="BY153" s="358"/>
      <c r="BZ153" s="788"/>
      <c r="CA153" s="788"/>
      <c r="CB153" s="788"/>
      <c r="CC153" s="357"/>
    </row>
    <row r="154" spans="1:87" s="21" customFormat="1">
      <c r="A154" s="503"/>
      <c r="B154" s="503"/>
      <c r="C154" s="503"/>
      <c r="D154" s="406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BX154" s="788"/>
      <c r="BY154" s="358"/>
      <c r="BZ154" s="788"/>
      <c r="CA154" s="788"/>
      <c r="CB154" s="788"/>
      <c r="CC154" s="357"/>
    </row>
    <row r="155" spans="1:87" s="364" customFormat="1">
      <c r="A155" s="505"/>
      <c r="B155" s="505"/>
      <c r="C155" s="505"/>
      <c r="D155" s="99" t="s">
        <v>1</v>
      </c>
      <c r="E155" s="384" t="s">
        <v>93</v>
      </c>
      <c r="F155" s="384" t="s">
        <v>82</v>
      </c>
      <c r="G155" s="384" t="s">
        <v>60</v>
      </c>
      <c r="H155" s="384" t="s">
        <v>66</v>
      </c>
      <c r="I155" s="384" t="s">
        <v>84</v>
      </c>
      <c r="J155" s="384" t="s">
        <v>33</v>
      </c>
      <c r="K155" s="384" t="s">
        <v>34</v>
      </c>
      <c r="L155" s="384" t="s">
        <v>97</v>
      </c>
      <c r="M155" s="384" t="s">
        <v>81</v>
      </c>
      <c r="N155" s="384" t="s">
        <v>176</v>
      </c>
      <c r="O155" s="384" t="s">
        <v>177</v>
      </c>
      <c r="P155" s="384" t="s">
        <v>83</v>
      </c>
      <c r="Q155" s="384" t="s">
        <v>203</v>
      </c>
      <c r="R155" s="384" t="s">
        <v>63</v>
      </c>
      <c r="S155" s="384" t="s">
        <v>204</v>
      </c>
      <c r="T155" s="384" t="s">
        <v>205</v>
      </c>
      <c r="U155" s="384" t="s">
        <v>206</v>
      </c>
      <c r="V155" s="384" t="s">
        <v>207</v>
      </c>
      <c r="W155" s="384" t="s">
        <v>208</v>
      </c>
      <c r="X155" s="384" t="s">
        <v>473</v>
      </c>
      <c r="Y155" s="384" t="s">
        <v>209</v>
      </c>
      <c r="Z155" s="384" t="s">
        <v>108</v>
      </c>
      <c r="AA155" s="384" t="s">
        <v>210</v>
      </c>
      <c r="AB155" s="384" t="s">
        <v>61</v>
      </c>
      <c r="AC155" s="384" t="s">
        <v>211</v>
      </c>
      <c r="AD155" s="384" t="s">
        <v>212</v>
      </c>
      <c r="AE155" s="364" t="s">
        <v>213</v>
      </c>
      <c r="AF155" s="364" t="s">
        <v>214</v>
      </c>
      <c r="AG155" s="364" t="s">
        <v>215</v>
      </c>
      <c r="BX155" s="788"/>
      <c r="BY155" s="366"/>
      <c r="BZ155" s="788"/>
      <c r="CA155" s="788"/>
      <c r="CB155" s="788"/>
      <c r="CC155" s="367"/>
    </row>
    <row r="156" spans="1:87" s="21" customFormat="1">
      <c r="A156" s="503"/>
      <c r="B156" s="503"/>
      <c r="C156" s="503"/>
      <c r="D156" s="98" t="s">
        <v>50</v>
      </c>
      <c r="E156" s="311">
        <v>13.532558139534888</v>
      </c>
      <c r="F156" s="311">
        <v>1.1093023255813954</v>
      </c>
      <c r="G156" s="311">
        <v>0.99069767441860468</v>
      </c>
      <c r="H156" s="311">
        <v>0</v>
      </c>
      <c r="I156" s="311">
        <v>0</v>
      </c>
      <c r="J156" s="311">
        <v>0.3</v>
      </c>
      <c r="K156" s="311">
        <v>0.7</v>
      </c>
      <c r="L156" s="311">
        <v>3.6599999999999993</v>
      </c>
      <c r="M156" s="311">
        <v>10.476744186046513</v>
      </c>
      <c r="N156" s="311">
        <v>100</v>
      </c>
      <c r="O156" s="311">
        <v>600</v>
      </c>
      <c r="P156" s="311">
        <v>43.930232558139537</v>
      </c>
      <c r="Q156" s="311">
        <v>0</v>
      </c>
      <c r="R156" s="311">
        <v>14.145348837209303</v>
      </c>
      <c r="S156" s="311">
        <v>21.476190476190474</v>
      </c>
      <c r="T156" s="311">
        <v>0</v>
      </c>
      <c r="U156" s="311">
        <v>0.2</v>
      </c>
      <c r="V156" s="311">
        <v>3.8139534883720939E-2</v>
      </c>
      <c r="W156" s="311">
        <v>5.1627906976744194E-2</v>
      </c>
      <c r="X156" s="311">
        <v>0.42325581395348838</v>
      </c>
      <c r="Y156" s="311">
        <v>0.1</v>
      </c>
      <c r="Z156" s="311">
        <v>10</v>
      </c>
      <c r="AA156" s="311">
        <v>0</v>
      </c>
      <c r="AB156" s="311">
        <v>1.3771428571428577</v>
      </c>
      <c r="AC156" s="311">
        <v>25.666666666666668</v>
      </c>
      <c r="AD156" s="311">
        <v>121.54390243902439</v>
      </c>
      <c r="AE156" s="311">
        <v>0.24399999999999997</v>
      </c>
      <c r="AF156" s="311">
        <v>0.17655172413793105</v>
      </c>
      <c r="AG156" s="311">
        <v>1</v>
      </c>
      <c r="BX156" s="788"/>
      <c r="BY156" s="279"/>
      <c r="BZ156" s="788"/>
      <c r="CA156" s="788"/>
      <c r="CB156" s="788"/>
      <c r="CC156" s="280"/>
    </row>
    <row r="157" spans="1:87" s="21" customFormat="1">
      <c r="A157" s="503"/>
      <c r="B157" s="503"/>
      <c r="C157" s="503"/>
      <c r="D157" s="98"/>
      <c r="E157" s="311"/>
      <c r="F157" s="311"/>
      <c r="G157" s="311"/>
      <c r="H157" s="311"/>
      <c r="I157" s="311"/>
      <c r="J157" s="311"/>
      <c r="K157" s="311"/>
      <c r="L157" s="311"/>
      <c r="M157" s="311"/>
      <c r="N157" s="312"/>
      <c r="O157" s="312"/>
      <c r="P157" s="311"/>
      <c r="Q157" s="311"/>
      <c r="R157" s="311"/>
      <c r="S157" s="311"/>
      <c r="T157" s="311"/>
      <c r="U157" s="311"/>
      <c r="V157" s="311"/>
      <c r="W157" s="311"/>
      <c r="X157" s="311"/>
      <c r="Y157" s="311"/>
      <c r="Z157" s="311"/>
      <c r="AA157" s="311"/>
      <c r="AB157" s="311"/>
      <c r="AC157" s="311"/>
      <c r="AD157" s="311"/>
      <c r="AE157" s="51"/>
      <c r="AF157" s="51"/>
      <c r="AG157" s="51"/>
      <c r="BX157" s="788"/>
      <c r="BY157" s="279"/>
      <c r="BZ157" s="788"/>
      <c r="CA157" s="788"/>
      <c r="CB157" s="788"/>
      <c r="CC157" s="280"/>
    </row>
    <row r="158" spans="1:87" s="21" customFormat="1">
      <c r="A158" s="503"/>
      <c r="B158" s="503"/>
      <c r="C158" s="503"/>
      <c r="D158" s="99" t="s">
        <v>421</v>
      </c>
      <c r="E158" s="311"/>
      <c r="F158" s="311"/>
      <c r="G158" s="311"/>
      <c r="H158" s="311"/>
      <c r="I158" s="311"/>
      <c r="J158" s="311"/>
      <c r="K158" s="311"/>
      <c r="L158" s="311"/>
      <c r="M158" s="311"/>
      <c r="N158" s="312"/>
      <c r="O158" s="312"/>
      <c r="P158" s="311"/>
      <c r="Q158" s="311"/>
      <c r="R158" s="311"/>
      <c r="S158" s="311"/>
      <c r="T158" s="311"/>
      <c r="U158" s="311"/>
      <c r="V158" s="311"/>
      <c r="W158" s="311"/>
      <c r="X158" s="311"/>
      <c r="Y158" s="311"/>
      <c r="Z158" s="311"/>
      <c r="AA158" s="311"/>
      <c r="AB158" s="311"/>
      <c r="AC158" s="311"/>
      <c r="AD158" s="311"/>
      <c r="AE158" s="51"/>
      <c r="AF158" s="51"/>
      <c r="AG158" s="51"/>
      <c r="BX158" s="788"/>
      <c r="BY158" s="279"/>
      <c r="BZ158" s="788"/>
      <c r="CA158" s="788"/>
      <c r="CB158" s="788"/>
      <c r="CC158" s="280"/>
    </row>
    <row r="159" spans="1:87" s="21" customFormat="1">
      <c r="A159" s="503"/>
      <c r="B159" s="503"/>
      <c r="C159" s="503"/>
      <c r="D159" s="406" t="s">
        <v>80</v>
      </c>
      <c r="E159" s="311">
        <v>5</v>
      </c>
      <c r="F159" s="311">
        <v>0</v>
      </c>
      <c r="G159" s="311">
        <v>0</v>
      </c>
      <c r="H159" s="311">
        <v>0</v>
      </c>
      <c r="I159" s="311">
        <v>0</v>
      </c>
      <c r="J159" s="311">
        <v>0</v>
      </c>
      <c r="K159" s="311">
        <v>0</v>
      </c>
      <c r="L159" s="311">
        <v>0</v>
      </c>
      <c r="M159" s="311">
        <v>0</v>
      </c>
      <c r="N159" s="311">
        <v>0</v>
      </c>
      <c r="O159" s="311">
        <v>0</v>
      </c>
      <c r="P159" s="311">
        <v>0</v>
      </c>
      <c r="Q159" s="311">
        <v>5</v>
      </c>
      <c r="R159" s="311">
        <v>0</v>
      </c>
      <c r="S159" s="311">
        <v>0</v>
      </c>
      <c r="T159" s="311">
        <v>0</v>
      </c>
      <c r="U159" s="311">
        <v>0</v>
      </c>
      <c r="V159" s="311">
        <v>0</v>
      </c>
      <c r="W159" s="311">
        <v>0</v>
      </c>
      <c r="X159" s="311">
        <v>0</v>
      </c>
      <c r="Y159" s="311">
        <v>0</v>
      </c>
      <c r="Z159" s="311">
        <v>0</v>
      </c>
      <c r="AA159" s="311">
        <v>0</v>
      </c>
      <c r="AB159" s="311">
        <v>0</v>
      </c>
      <c r="AC159" s="311">
        <v>0</v>
      </c>
      <c r="AD159" s="311">
        <v>0</v>
      </c>
      <c r="AE159" s="311">
        <v>0</v>
      </c>
      <c r="AF159" s="311">
        <v>0</v>
      </c>
      <c r="AG159" s="311">
        <v>0</v>
      </c>
      <c r="BX159" s="788"/>
      <c r="BY159" s="279"/>
      <c r="BZ159" s="788"/>
      <c r="CA159" s="788"/>
      <c r="CB159" s="788"/>
      <c r="CC159" s="280"/>
    </row>
    <row r="160" spans="1:87" s="21" customFormat="1">
      <c r="A160" s="503"/>
      <c r="B160" s="503"/>
      <c r="C160" s="503"/>
      <c r="D160" s="406" t="s">
        <v>113</v>
      </c>
      <c r="E160" s="311">
        <f>14.2/3</f>
        <v>4.7333333333333334</v>
      </c>
      <c r="F160" s="311">
        <v>0</v>
      </c>
      <c r="G160" s="311">
        <v>0</v>
      </c>
      <c r="H160" s="311">
        <v>0</v>
      </c>
      <c r="I160" s="311">
        <v>0</v>
      </c>
      <c r="J160" s="311">
        <v>0</v>
      </c>
      <c r="K160" s="311">
        <v>0</v>
      </c>
      <c r="L160" s="311">
        <v>0</v>
      </c>
      <c r="M160" s="311">
        <v>0</v>
      </c>
      <c r="N160" s="311">
        <v>0</v>
      </c>
      <c r="O160" s="311">
        <v>0</v>
      </c>
      <c r="P160" s="311">
        <v>0</v>
      </c>
      <c r="Q160" s="311">
        <f>12.6/3</f>
        <v>4.2</v>
      </c>
      <c r="R160" s="311">
        <v>0</v>
      </c>
      <c r="S160" s="311">
        <f>1.8/3</f>
        <v>0.6</v>
      </c>
      <c r="T160" s="311">
        <v>0</v>
      </c>
      <c r="U160" s="311">
        <v>0</v>
      </c>
      <c r="V160" s="311">
        <v>0</v>
      </c>
      <c r="W160" s="311">
        <f>0.1/3</f>
        <v>3.3333333333333333E-2</v>
      </c>
      <c r="X160" s="311">
        <v>0</v>
      </c>
      <c r="Y160" s="311">
        <v>0</v>
      </c>
      <c r="Z160" s="311">
        <f>2.2/3</f>
        <v>0.73333333333333339</v>
      </c>
      <c r="AA160" s="311">
        <v>0</v>
      </c>
      <c r="AB160" s="311">
        <f>0.1/3</f>
        <v>3.3333333333333333E-2</v>
      </c>
      <c r="AC160" s="311">
        <v>0</v>
      </c>
      <c r="AD160" s="311">
        <f>15/3</f>
        <v>5</v>
      </c>
      <c r="AE160" s="311">
        <v>0</v>
      </c>
      <c r="AF160" s="311">
        <v>0</v>
      </c>
      <c r="AG160" s="311">
        <v>0</v>
      </c>
      <c r="BX160" s="788"/>
      <c r="BY160" s="279"/>
      <c r="BZ160" s="788"/>
      <c r="CA160" s="788"/>
      <c r="CB160" s="788"/>
      <c r="CC160" s="280"/>
    </row>
    <row r="161" spans="1:87" s="21" customFormat="1">
      <c r="A161" s="503"/>
      <c r="B161" s="503"/>
      <c r="C161" s="503"/>
      <c r="D161" s="406" t="s">
        <v>89</v>
      </c>
      <c r="E161" s="311">
        <f>13/3</f>
        <v>4.333333333333333</v>
      </c>
      <c r="F161" s="311">
        <v>0</v>
      </c>
      <c r="G161" s="311">
        <v>0</v>
      </c>
      <c r="H161" s="311">
        <v>0</v>
      </c>
      <c r="I161" s="311">
        <v>0</v>
      </c>
      <c r="J161" s="311">
        <v>0</v>
      </c>
      <c r="K161" s="311">
        <v>0</v>
      </c>
      <c r="L161" s="311">
        <v>0</v>
      </c>
      <c r="M161" s="311">
        <f>6/3</f>
        <v>2</v>
      </c>
      <c r="N161" s="311">
        <v>0</v>
      </c>
      <c r="O161" s="311">
        <v>0</v>
      </c>
      <c r="P161" s="311">
        <f>1/3</f>
        <v>0.33333333333333331</v>
      </c>
      <c r="Q161" s="311">
        <v>0</v>
      </c>
      <c r="R161" s="311">
        <v>0</v>
      </c>
      <c r="S161" s="311">
        <f>0.2/3</f>
        <v>6.6666666666666666E-2</v>
      </c>
      <c r="T161" s="311">
        <v>0</v>
      </c>
      <c r="U161" s="311">
        <v>0</v>
      </c>
      <c r="V161" s="311">
        <v>0</v>
      </c>
      <c r="W161" s="311">
        <v>0</v>
      </c>
      <c r="X161" s="311">
        <v>0</v>
      </c>
      <c r="Y161" s="311">
        <v>0</v>
      </c>
      <c r="Z161" s="311">
        <f>0.4/3</f>
        <v>0.13333333333333333</v>
      </c>
      <c r="AA161" s="311">
        <v>0</v>
      </c>
      <c r="AB161" s="311">
        <f>0.03/3</f>
        <v>0.01</v>
      </c>
      <c r="AC161" s="311">
        <v>0</v>
      </c>
      <c r="AD161" s="311">
        <f>10/3</f>
        <v>3.3333333333333335</v>
      </c>
      <c r="AE161" s="311">
        <v>0</v>
      </c>
      <c r="AF161" s="311">
        <v>0</v>
      </c>
      <c r="AG161" s="311">
        <v>0</v>
      </c>
      <c r="BX161" s="788"/>
      <c r="BY161" s="279"/>
      <c r="BZ161" s="788"/>
      <c r="CA161" s="788"/>
      <c r="CB161" s="788"/>
      <c r="CC161" s="280"/>
    </row>
    <row r="162" spans="1:87" s="21" customFormat="1">
      <c r="A162" s="503"/>
      <c r="B162" s="503"/>
      <c r="C162" s="503"/>
      <c r="D162" s="98" t="s">
        <v>50</v>
      </c>
      <c r="E162" s="185">
        <f>E159</f>
        <v>5</v>
      </c>
      <c r="F162" s="185">
        <f t="shared" ref="F162:AG162" si="40">F159</f>
        <v>0</v>
      </c>
      <c r="G162" s="185">
        <f t="shared" si="40"/>
        <v>0</v>
      </c>
      <c r="H162" s="185">
        <f t="shared" si="40"/>
        <v>0</v>
      </c>
      <c r="I162" s="185">
        <f t="shared" si="40"/>
        <v>0</v>
      </c>
      <c r="J162" s="185">
        <f t="shared" si="40"/>
        <v>0</v>
      </c>
      <c r="K162" s="185">
        <f t="shared" si="40"/>
        <v>0</v>
      </c>
      <c r="L162" s="185">
        <f t="shared" si="40"/>
        <v>0</v>
      </c>
      <c r="M162" s="185">
        <f t="shared" si="40"/>
        <v>0</v>
      </c>
      <c r="N162" s="185">
        <f t="shared" si="40"/>
        <v>0</v>
      </c>
      <c r="O162" s="185">
        <f t="shared" si="40"/>
        <v>0</v>
      </c>
      <c r="P162" s="185">
        <f t="shared" si="40"/>
        <v>0</v>
      </c>
      <c r="Q162" s="185">
        <f t="shared" si="40"/>
        <v>5</v>
      </c>
      <c r="R162" s="185">
        <f t="shared" si="40"/>
        <v>0</v>
      </c>
      <c r="S162" s="185">
        <f t="shared" si="40"/>
        <v>0</v>
      </c>
      <c r="T162" s="185">
        <f t="shared" si="40"/>
        <v>0</v>
      </c>
      <c r="U162" s="185">
        <f t="shared" si="40"/>
        <v>0</v>
      </c>
      <c r="V162" s="185">
        <f t="shared" si="40"/>
        <v>0</v>
      </c>
      <c r="W162" s="185">
        <f t="shared" si="40"/>
        <v>0</v>
      </c>
      <c r="X162" s="185">
        <f t="shared" si="40"/>
        <v>0</v>
      </c>
      <c r="Y162" s="185">
        <f t="shared" si="40"/>
        <v>0</v>
      </c>
      <c r="Z162" s="185">
        <f t="shared" si="40"/>
        <v>0</v>
      </c>
      <c r="AA162" s="185">
        <f t="shared" si="40"/>
        <v>0</v>
      </c>
      <c r="AB162" s="185">
        <f t="shared" si="40"/>
        <v>0</v>
      </c>
      <c r="AC162" s="185">
        <f t="shared" si="40"/>
        <v>0</v>
      </c>
      <c r="AD162" s="185">
        <f t="shared" si="40"/>
        <v>0</v>
      </c>
      <c r="AE162" s="185">
        <f t="shared" si="40"/>
        <v>0</v>
      </c>
      <c r="AF162" s="185">
        <f t="shared" si="40"/>
        <v>0</v>
      </c>
      <c r="AG162" s="185">
        <f t="shared" si="40"/>
        <v>0</v>
      </c>
      <c r="BX162" s="788"/>
      <c r="BY162" s="279"/>
      <c r="BZ162" s="788"/>
      <c r="CA162" s="788"/>
      <c r="CB162" s="788"/>
      <c r="CC162" s="280"/>
    </row>
    <row r="163" spans="1:87" s="21" customFormat="1">
      <c r="A163" s="503"/>
      <c r="B163" s="503"/>
      <c r="C163" s="503"/>
      <c r="D163" s="98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BX163" s="788"/>
      <c r="BY163" s="279"/>
      <c r="BZ163" s="788"/>
      <c r="CA163" s="788"/>
      <c r="CB163" s="788"/>
      <c r="CC163" s="280"/>
    </row>
    <row r="164" spans="1:87" s="21" customFormat="1">
      <c r="A164" s="503"/>
      <c r="B164" s="503"/>
      <c r="C164" s="503"/>
      <c r="D164" s="98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BX164" s="788"/>
      <c r="BY164" s="279"/>
      <c r="BZ164" s="788"/>
      <c r="CA164" s="788"/>
      <c r="CB164" s="788"/>
      <c r="CC164" s="280"/>
    </row>
    <row r="165" spans="1:87" s="362" customFormat="1">
      <c r="A165" s="407"/>
      <c r="B165" s="407"/>
      <c r="C165" s="407"/>
      <c r="D165" s="99" t="s">
        <v>152</v>
      </c>
      <c r="E165" s="364" t="s">
        <v>93</v>
      </c>
      <c r="F165" s="364" t="s">
        <v>82</v>
      </c>
      <c r="G165" s="364" t="s">
        <v>60</v>
      </c>
      <c r="H165" s="364" t="s">
        <v>66</v>
      </c>
      <c r="I165" s="364" t="s">
        <v>84</v>
      </c>
      <c r="J165" s="381" t="s">
        <v>33</v>
      </c>
      <c r="K165" s="362" t="s">
        <v>34</v>
      </c>
      <c r="L165" s="362" t="s">
        <v>97</v>
      </c>
      <c r="M165" s="362" t="s">
        <v>81</v>
      </c>
      <c r="N165" s="364" t="s">
        <v>176</v>
      </c>
      <c r="O165" s="364" t="s">
        <v>177</v>
      </c>
      <c r="P165" s="364" t="s">
        <v>83</v>
      </c>
      <c r="Q165" s="362" t="s">
        <v>203</v>
      </c>
      <c r="R165" s="362" t="s">
        <v>63</v>
      </c>
      <c r="S165" s="362" t="s">
        <v>204</v>
      </c>
      <c r="T165" s="362" t="s">
        <v>205</v>
      </c>
      <c r="U165" s="382" t="s">
        <v>206</v>
      </c>
      <c r="V165" s="382" t="s">
        <v>207</v>
      </c>
      <c r="W165" s="382" t="s">
        <v>208</v>
      </c>
      <c r="X165" s="382" t="s">
        <v>473</v>
      </c>
      <c r="Y165" s="382" t="s">
        <v>209</v>
      </c>
      <c r="Z165" s="382" t="s">
        <v>108</v>
      </c>
      <c r="AA165" s="382" t="s">
        <v>210</v>
      </c>
      <c r="AB165" s="382" t="s">
        <v>61</v>
      </c>
      <c r="AC165" s="382" t="s">
        <v>211</v>
      </c>
      <c r="AD165" s="382" t="s">
        <v>212</v>
      </c>
      <c r="AE165" s="383" t="s">
        <v>213</v>
      </c>
      <c r="AF165" s="364" t="s">
        <v>214</v>
      </c>
      <c r="AG165" s="364" t="s">
        <v>215</v>
      </c>
      <c r="AH165" s="364" t="s">
        <v>239</v>
      </c>
      <c r="AI165" s="364"/>
      <c r="AJ165" s="364"/>
      <c r="AK165" s="364"/>
      <c r="AL165" s="364"/>
      <c r="AM165" s="364"/>
      <c r="AN165" s="364"/>
      <c r="AO165" s="364"/>
      <c r="AP165" s="364"/>
      <c r="AQ165" s="364"/>
      <c r="AR165" s="364"/>
      <c r="AS165" s="364"/>
      <c r="BR165" s="364"/>
      <c r="BS165" s="364"/>
      <c r="BT165" s="364"/>
      <c r="BU165" s="364"/>
      <c r="BV165" s="364"/>
      <c r="BW165" s="364"/>
      <c r="BX165" s="788"/>
      <c r="BY165" s="364"/>
      <c r="BZ165" s="788"/>
      <c r="CA165" s="788"/>
      <c r="CB165" s="788"/>
      <c r="CC165" s="364"/>
      <c r="CD165" s="364"/>
      <c r="CE165" s="364"/>
      <c r="CF165" s="364"/>
      <c r="CG165" s="364"/>
      <c r="CH165" s="364"/>
      <c r="CI165" s="364"/>
    </row>
    <row r="166" spans="1:87" s="240" customFormat="1">
      <c r="A166" s="5"/>
      <c r="B166" s="5"/>
      <c r="C166" s="504">
        <f t="shared" ref="C166:C172" si="41">(E166+F166)*4+G166*9</f>
        <v>176.4</v>
      </c>
      <c r="D166" s="16" t="s">
        <v>240</v>
      </c>
      <c r="E166" s="21">
        <v>6</v>
      </c>
      <c r="F166" s="240">
        <v>6.6</v>
      </c>
      <c r="G166" s="240">
        <v>14</v>
      </c>
      <c r="H166" s="240">
        <v>2.1</v>
      </c>
      <c r="I166" s="240">
        <v>0</v>
      </c>
      <c r="J166" s="9">
        <v>6.8</v>
      </c>
      <c r="K166" s="240">
        <v>4.5</v>
      </c>
      <c r="L166" s="240">
        <v>2.2000000000000002</v>
      </c>
      <c r="M166" s="240">
        <v>3</v>
      </c>
      <c r="N166" s="240">
        <v>0</v>
      </c>
      <c r="O166" s="240">
        <v>4250</v>
      </c>
      <c r="P166" s="240">
        <v>17</v>
      </c>
      <c r="Q166" s="240">
        <v>1.2</v>
      </c>
      <c r="R166" s="240">
        <v>0</v>
      </c>
      <c r="S166" s="240">
        <v>0.2</v>
      </c>
      <c r="T166" s="240">
        <v>0</v>
      </c>
      <c r="U166" s="240">
        <v>2.2000000000000002</v>
      </c>
      <c r="V166" s="63">
        <v>0</v>
      </c>
      <c r="W166" s="63">
        <v>0</v>
      </c>
      <c r="X166" s="63">
        <v>3.9</v>
      </c>
      <c r="Y166" s="63">
        <v>0.1</v>
      </c>
      <c r="Z166" s="240">
        <v>40</v>
      </c>
      <c r="AA166" s="240">
        <v>0</v>
      </c>
      <c r="AB166" s="63">
        <v>1</v>
      </c>
      <c r="AC166" s="63">
        <v>49</v>
      </c>
      <c r="AD166" s="63">
        <v>184</v>
      </c>
      <c r="AE166" s="64">
        <v>0.9</v>
      </c>
      <c r="AF166" s="21">
        <v>0.2</v>
      </c>
      <c r="AG166" s="21">
        <v>2.1</v>
      </c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BR166" s="21"/>
      <c r="BS166" s="21"/>
      <c r="BT166" s="21"/>
      <c r="BU166" s="21"/>
      <c r="BV166" s="21"/>
      <c r="BW166" s="21"/>
      <c r="BX166" s="788"/>
      <c r="BY166" s="21"/>
      <c r="BZ166" s="788"/>
      <c r="CA166" s="788"/>
      <c r="CB166" s="788"/>
      <c r="CC166" s="21"/>
      <c r="CD166" s="21"/>
      <c r="CE166" s="21"/>
      <c r="CF166" s="21"/>
      <c r="CG166" s="21"/>
      <c r="CH166" s="21"/>
      <c r="CI166" s="21"/>
    </row>
    <row r="167" spans="1:87" s="240" customFormat="1">
      <c r="A167" s="5"/>
      <c r="B167" s="5"/>
      <c r="C167" s="504">
        <f t="shared" si="41"/>
        <v>178.1</v>
      </c>
      <c r="D167" s="16" t="s">
        <v>75</v>
      </c>
      <c r="E167" s="21">
        <v>5</v>
      </c>
      <c r="F167" s="240">
        <v>6</v>
      </c>
      <c r="G167" s="240">
        <v>14.9</v>
      </c>
      <c r="H167" s="240">
        <v>1.2</v>
      </c>
      <c r="I167" s="240">
        <v>0</v>
      </c>
      <c r="J167" s="9">
        <v>9.9</v>
      </c>
      <c r="K167" s="240">
        <v>3.8</v>
      </c>
      <c r="L167" s="240">
        <v>3</v>
      </c>
      <c r="M167" s="240">
        <v>0</v>
      </c>
      <c r="N167" s="240">
        <v>0</v>
      </c>
      <c r="O167" s="240">
        <v>3819</v>
      </c>
      <c r="P167" s="240">
        <v>82</v>
      </c>
      <c r="Q167" s="240">
        <v>1.4</v>
      </c>
      <c r="R167" s="240">
        <v>0.1</v>
      </c>
      <c r="S167" s="240">
        <v>0</v>
      </c>
      <c r="T167" s="240">
        <v>0</v>
      </c>
      <c r="U167" s="240">
        <v>7.3</v>
      </c>
      <c r="V167" s="63">
        <v>0</v>
      </c>
      <c r="W167" s="63">
        <v>0.2</v>
      </c>
      <c r="X167" s="63">
        <v>1.1000000000000001</v>
      </c>
      <c r="Y167" s="63">
        <v>0</v>
      </c>
      <c r="Z167" s="240">
        <v>9.3000000000000007</v>
      </c>
      <c r="AA167" s="240">
        <v>0</v>
      </c>
      <c r="AB167" s="63">
        <v>1.03</v>
      </c>
      <c r="AC167" s="63">
        <v>77</v>
      </c>
      <c r="AD167" s="63">
        <v>198</v>
      </c>
      <c r="AE167" s="64">
        <v>0.9</v>
      </c>
      <c r="AF167" s="21">
        <v>0.3</v>
      </c>
      <c r="AG167" s="21">
        <v>0.8</v>
      </c>
      <c r="AH167" s="21">
        <v>33.299999999999997</v>
      </c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BR167" s="21"/>
      <c r="BS167" s="21"/>
      <c r="BT167" s="21"/>
      <c r="BU167" s="21"/>
      <c r="BV167" s="21"/>
      <c r="BW167" s="21"/>
      <c r="BX167" s="788"/>
      <c r="BY167" s="21"/>
      <c r="BZ167" s="788"/>
      <c r="CA167" s="788"/>
      <c r="CB167" s="788"/>
      <c r="CC167" s="21"/>
      <c r="CD167" s="21"/>
      <c r="CE167" s="21"/>
      <c r="CF167" s="21"/>
      <c r="CG167" s="21"/>
      <c r="CH167" s="21"/>
      <c r="CI167" s="21"/>
    </row>
    <row r="168" spans="1:87" s="240" customFormat="1">
      <c r="A168" s="5"/>
      <c r="B168" s="5"/>
      <c r="C168" s="504">
        <f t="shared" si="41"/>
        <v>175</v>
      </c>
      <c r="D168" s="16" t="s">
        <v>580</v>
      </c>
      <c r="E168" s="21">
        <v>9.3000000000000007</v>
      </c>
      <c r="F168" s="240">
        <v>4.3</v>
      </c>
      <c r="G168" s="240">
        <v>13.4</v>
      </c>
      <c r="H168" s="240">
        <v>2.4</v>
      </c>
      <c r="I168" s="240">
        <v>0</v>
      </c>
      <c r="J168" s="9">
        <v>7.8</v>
      </c>
      <c r="K168" s="240">
        <v>2.4</v>
      </c>
      <c r="L168" s="240">
        <v>0.9</v>
      </c>
      <c r="M168" s="240">
        <v>4</v>
      </c>
      <c r="N168" s="240">
        <v>19</v>
      </c>
      <c r="O168" s="240">
        <v>2374</v>
      </c>
      <c r="P168" s="240">
        <v>12</v>
      </c>
      <c r="Q168" s="240">
        <v>1</v>
      </c>
      <c r="R168" s="240">
        <v>0</v>
      </c>
      <c r="S168" s="240">
        <v>0</v>
      </c>
      <c r="T168" s="240">
        <v>0</v>
      </c>
      <c r="U168" s="240">
        <v>0.3</v>
      </c>
      <c r="V168" s="63">
        <v>0.1</v>
      </c>
      <c r="W168" s="63">
        <v>0.1</v>
      </c>
      <c r="X168" s="63">
        <v>0.4</v>
      </c>
      <c r="Y168" s="63">
        <v>0.1</v>
      </c>
      <c r="Z168" s="63">
        <v>7</v>
      </c>
      <c r="AA168" s="63">
        <v>0</v>
      </c>
      <c r="AB168" s="63">
        <v>2</v>
      </c>
      <c r="AC168" s="63">
        <v>76</v>
      </c>
      <c r="AD168" s="63">
        <v>177</v>
      </c>
      <c r="AE168" s="64">
        <v>1.5</v>
      </c>
      <c r="AF168" s="21">
        <v>0.6</v>
      </c>
      <c r="AG168" s="21">
        <v>5.7</v>
      </c>
      <c r="AH168" s="21">
        <v>44.2</v>
      </c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BR168" s="21"/>
      <c r="BS168" s="21"/>
      <c r="BT168" s="21"/>
      <c r="BU168" s="21"/>
      <c r="BV168" s="21"/>
      <c r="BW168" s="21"/>
      <c r="BX168" s="788"/>
      <c r="BY168" s="21"/>
      <c r="BZ168" s="788"/>
      <c r="CA168" s="788"/>
      <c r="CB168" s="788"/>
      <c r="CC168" s="21"/>
      <c r="CD168" s="21"/>
      <c r="CE168" s="21"/>
      <c r="CF168" s="21"/>
      <c r="CG168" s="21"/>
      <c r="CH168" s="21"/>
      <c r="CI168" s="21"/>
    </row>
    <row r="169" spans="1:87" s="240" customFormat="1">
      <c r="A169" s="5"/>
      <c r="B169" s="5"/>
      <c r="C169" s="504">
        <f t="shared" si="41"/>
        <v>173</v>
      </c>
      <c r="D169" s="16" t="s">
        <v>153</v>
      </c>
      <c r="E169" s="21">
        <v>8</v>
      </c>
      <c r="F169" s="240">
        <v>6</v>
      </c>
      <c r="G169" s="240">
        <v>13</v>
      </c>
      <c r="H169" s="6">
        <v>1.6</v>
      </c>
      <c r="I169" s="240">
        <v>0</v>
      </c>
      <c r="J169" s="9">
        <v>6.8</v>
      </c>
      <c r="K169" s="240">
        <v>3.9</v>
      </c>
      <c r="L169" s="240">
        <v>2.9</v>
      </c>
      <c r="M169" s="240">
        <v>3</v>
      </c>
      <c r="N169" s="240">
        <v>74</v>
      </c>
      <c r="O169" s="240">
        <v>3852</v>
      </c>
      <c r="P169" s="240">
        <v>31</v>
      </c>
      <c r="Q169" s="62">
        <v>2.2000000000000002</v>
      </c>
      <c r="R169" s="63">
        <v>25</v>
      </c>
      <c r="S169" s="63">
        <v>0.6</v>
      </c>
      <c r="T169" s="63">
        <v>0</v>
      </c>
      <c r="U169" s="63">
        <v>0.5</v>
      </c>
      <c r="V169" s="63">
        <v>0.2</v>
      </c>
      <c r="W169" s="63">
        <v>0</v>
      </c>
      <c r="X169" s="63">
        <v>0.4</v>
      </c>
      <c r="Y169" s="63">
        <v>0.4</v>
      </c>
      <c r="Z169" s="63">
        <v>14</v>
      </c>
      <c r="AA169" s="63">
        <v>0</v>
      </c>
      <c r="AB169" s="63">
        <v>1.2</v>
      </c>
      <c r="AC169" s="63">
        <v>34</v>
      </c>
      <c r="AD169" s="63">
        <v>294</v>
      </c>
      <c r="AE169" s="64">
        <v>0.6</v>
      </c>
      <c r="AF169" s="21">
        <v>0.4</v>
      </c>
      <c r="AG169" s="21">
        <v>2.6</v>
      </c>
      <c r="AH169" s="21">
        <v>60.5</v>
      </c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BR169" s="21"/>
      <c r="BS169" s="21"/>
      <c r="BT169" s="21"/>
      <c r="BU169" s="21"/>
      <c r="BV169" s="21"/>
      <c r="BW169" s="21"/>
      <c r="BX169" s="788"/>
      <c r="BY169" s="21"/>
      <c r="BZ169" s="788"/>
      <c r="CA169" s="788"/>
      <c r="CB169" s="788"/>
      <c r="CC169" s="21"/>
      <c r="CD169" s="21"/>
      <c r="CE169" s="21"/>
      <c r="CF169" s="21"/>
      <c r="CG169" s="21"/>
      <c r="CH169" s="21"/>
      <c r="CI169" s="21"/>
    </row>
    <row r="170" spans="1:87" s="240" customFormat="1">
      <c r="A170" s="5"/>
      <c r="B170" s="5"/>
      <c r="C170" s="504">
        <f t="shared" si="41"/>
        <v>197.10000000000002</v>
      </c>
      <c r="D170" s="16" t="s">
        <v>581</v>
      </c>
      <c r="E170" s="21">
        <v>3.8</v>
      </c>
      <c r="F170" s="240">
        <v>4.3</v>
      </c>
      <c r="G170" s="240">
        <v>18.3</v>
      </c>
      <c r="H170" s="240">
        <v>1.7</v>
      </c>
      <c r="I170" s="240">
        <v>0</v>
      </c>
      <c r="J170" s="9">
        <v>2.5</v>
      </c>
      <c r="K170" s="240">
        <v>13.2</v>
      </c>
      <c r="L170" s="240">
        <v>1.9</v>
      </c>
      <c r="M170" s="240">
        <v>0.6</v>
      </c>
      <c r="N170" s="240">
        <v>2542</v>
      </c>
      <c r="O170" s="240">
        <v>10666</v>
      </c>
      <c r="P170" s="240">
        <v>27</v>
      </c>
      <c r="Q170" s="62">
        <v>0.7</v>
      </c>
      <c r="R170" s="63">
        <v>2</v>
      </c>
      <c r="S170" s="63">
        <v>0.4</v>
      </c>
      <c r="T170" s="63">
        <v>0</v>
      </c>
      <c r="U170" s="63">
        <v>0.2</v>
      </c>
      <c r="V170" s="63">
        <v>0.1</v>
      </c>
      <c r="W170" s="63">
        <v>0</v>
      </c>
      <c r="X170" s="63">
        <v>0.3</v>
      </c>
      <c r="Y170" s="63">
        <v>0.2</v>
      </c>
      <c r="Z170" s="63">
        <v>28</v>
      </c>
      <c r="AA170" s="63">
        <v>0</v>
      </c>
      <c r="AB170" s="63">
        <v>0.8</v>
      </c>
      <c r="AC170" s="63">
        <v>44.2</v>
      </c>
      <c r="AD170" s="63">
        <v>123</v>
      </c>
      <c r="AE170" s="64">
        <v>0.9</v>
      </c>
      <c r="AF170" s="21">
        <v>0.4</v>
      </c>
      <c r="AG170" s="21">
        <v>1.4</v>
      </c>
      <c r="AH170" s="21">
        <v>20.2</v>
      </c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BR170" s="21"/>
      <c r="BS170" s="21"/>
      <c r="BT170" s="21"/>
      <c r="BU170" s="21"/>
      <c r="BV170" s="21"/>
      <c r="BW170" s="21"/>
      <c r="BX170" s="788"/>
      <c r="BY170" s="21"/>
      <c r="BZ170" s="788"/>
      <c r="CA170" s="788"/>
      <c r="CB170" s="788"/>
      <c r="CC170" s="21"/>
      <c r="CD170" s="21"/>
      <c r="CE170" s="21"/>
      <c r="CF170" s="21"/>
      <c r="CG170" s="21"/>
      <c r="CH170" s="21"/>
      <c r="CI170" s="21"/>
    </row>
    <row r="171" spans="1:87" s="240" customFormat="1">
      <c r="A171" s="5"/>
      <c r="B171" s="5"/>
      <c r="C171" s="504">
        <f t="shared" si="41"/>
        <v>186.5</v>
      </c>
      <c r="D171" s="16" t="s">
        <v>582</v>
      </c>
      <c r="E171" s="21">
        <v>2.8</v>
      </c>
      <c r="F171" s="240">
        <v>6.7</v>
      </c>
      <c r="G171" s="240">
        <v>16.5</v>
      </c>
      <c r="H171" s="240">
        <v>0.9</v>
      </c>
      <c r="I171" s="240">
        <v>0</v>
      </c>
      <c r="J171" s="9">
        <v>4</v>
      </c>
      <c r="K171" s="240">
        <v>9.8000000000000007</v>
      </c>
      <c r="L171" s="240">
        <v>1.9</v>
      </c>
      <c r="N171" s="240">
        <v>562</v>
      </c>
      <c r="O171" s="240">
        <v>9260</v>
      </c>
      <c r="P171" s="240">
        <v>17</v>
      </c>
      <c r="Q171" s="62">
        <v>0.3</v>
      </c>
      <c r="R171" s="63">
        <v>4</v>
      </c>
      <c r="S171" s="63">
        <v>0.5</v>
      </c>
      <c r="T171" s="63">
        <v>0</v>
      </c>
      <c r="U171" s="63">
        <v>0.5</v>
      </c>
      <c r="V171" s="63">
        <v>0</v>
      </c>
      <c r="W171" s="63">
        <v>0</v>
      </c>
      <c r="X171" s="63">
        <v>0.1</v>
      </c>
      <c r="Y171" s="63">
        <v>0.2</v>
      </c>
      <c r="Z171" s="63">
        <v>8.6999999999999993</v>
      </c>
      <c r="AA171" s="63">
        <v>0</v>
      </c>
      <c r="AB171" s="63">
        <v>0.9</v>
      </c>
      <c r="AC171" s="63">
        <v>56.3</v>
      </c>
      <c r="AD171" s="63">
        <v>146</v>
      </c>
      <c r="AE171" s="64">
        <v>0.9</v>
      </c>
      <c r="AF171" s="21">
        <v>0.4</v>
      </c>
      <c r="AG171" s="21">
        <v>4.8</v>
      </c>
      <c r="AH171" s="21">
        <v>30.2</v>
      </c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BR171" s="21"/>
      <c r="BS171" s="21"/>
      <c r="BT171" s="21"/>
      <c r="BU171" s="21"/>
      <c r="BV171" s="21"/>
      <c r="BW171" s="21"/>
      <c r="BX171" s="788"/>
      <c r="BY171" s="21"/>
      <c r="BZ171" s="788"/>
      <c r="CA171" s="788"/>
      <c r="CB171" s="788"/>
      <c r="CC171" s="21"/>
      <c r="CD171" s="21"/>
      <c r="CE171" s="21"/>
      <c r="CF171" s="21"/>
      <c r="CG171" s="21"/>
      <c r="CH171" s="21"/>
      <c r="CI171" s="21"/>
    </row>
    <row r="172" spans="1:87" s="362" customFormat="1">
      <c r="A172" s="407"/>
      <c r="B172" s="407"/>
      <c r="C172" s="504">
        <f t="shared" si="41"/>
        <v>181.01666666666665</v>
      </c>
      <c r="D172" s="407" t="s">
        <v>50</v>
      </c>
      <c r="E172" s="363">
        <f t="shared" ref="E172:L172" si="42">AVERAGE(E166:E171)</f>
        <v>5.8166666666666664</v>
      </c>
      <c r="F172" s="363">
        <f t="shared" si="42"/>
        <v>5.6499999999999995</v>
      </c>
      <c r="G172" s="363">
        <f t="shared" si="42"/>
        <v>15.016666666666666</v>
      </c>
      <c r="H172" s="363">
        <f t="shared" si="42"/>
        <v>1.6499999999999997</v>
      </c>
      <c r="I172" s="363">
        <f t="shared" si="42"/>
        <v>0</v>
      </c>
      <c r="J172" s="363">
        <f t="shared" si="42"/>
        <v>6.3</v>
      </c>
      <c r="K172" s="363">
        <f t="shared" si="42"/>
        <v>6.2666666666666666</v>
      </c>
      <c r="L172" s="363">
        <f t="shared" si="42"/>
        <v>2.1333333333333333</v>
      </c>
      <c r="M172" s="363">
        <f t="shared" ref="M172" si="43">AVERAGE(M166:M170)</f>
        <v>2.12</v>
      </c>
      <c r="N172" s="363">
        <f t="shared" ref="N172:Z172" si="44">AVERAGE(N166:N171)</f>
        <v>532.83333333333337</v>
      </c>
      <c r="O172" s="363">
        <f t="shared" si="44"/>
        <v>5703.5</v>
      </c>
      <c r="P172" s="363">
        <f t="shared" si="44"/>
        <v>31</v>
      </c>
      <c r="Q172" s="364">
        <f t="shared" si="44"/>
        <v>1.1333333333333333</v>
      </c>
      <c r="R172" s="364">
        <f t="shared" si="44"/>
        <v>5.1833333333333336</v>
      </c>
      <c r="S172" s="364">
        <f t="shared" si="44"/>
        <v>0.28333333333333338</v>
      </c>
      <c r="T172" s="364">
        <f t="shared" si="44"/>
        <v>0</v>
      </c>
      <c r="U172" s="364">
        <f t="shared" si="44"/>
        <v>1.8333333333333333</v>
      </c>
      <c r="V172" s="364">
        <f t="shared" si="44"/>
        <v>6.6666666666666666E-2</v>
      </c>
      <c r="W172" s="364">
        <f t="shared" si="44"/>
        <v>5.000000000000001E-2</v>
      </c>
      <c r="X172" s="364">
        <f t="shared" si="44"/>
        <v>1.0333333333333334</v>
      </c>
      <c r="Y172" s="364">
        <f t="shared" si="44"/>
        <v>0.16666666666666666</v>
      </c>
      <c r="Z172" s="364">
        <f t="shared" si="44"/>
        <v>17.833333333333332</v>
      </c>
      <c r="AA172" s="364">
        <v>0</v>
      </c>
      <c r="AB172" s="364">
        <f t="shared" ref="AB172:AH172" si="45">AVERAGE(AB166:AB171)</f>
        <v>1.155</v>
      </c>
      <c r="AC172" s="364">
        <f t="shared" si="45"/>
        <v>56.083333333333336</v>
      </c>
      <c r="AD172" s="364">
        <f t="shared" si="45"/>
        <v>187</v>
      </c>
      <c r="AE172" s="364">
        <f t="shared" si="45"/>
        <v>0.95000000000000007</v>
      </c>
      <c r="AF172" s="364">
        <f t="shared" si="45"/>
        <v>0.3833333333333333</v>
      </c>
      <c r="AG172" s="364">
        <f t="shared" si="45"/>
        <v>2.9000000000000004</v>
      </c>
      <c r="AH172" s="364">
        <f t="shared" si="45"/>
        <v>37.679999999999993</v>
      </c>
      <c r="AI172" s="364"/>
      <c r="AJ172" s="364"/>
      <c r="AK172" s="364"/>
      <c r="AL172" s="364"/>
      <c r="AM172" s="364"/>
      <c r="AN172" s="364"/>
      <c r="AO172" s="364"/>
      <c r="AP172" s="364"/>
      <c r="AQ172" s="364"/>
      <c r="AR172" s="364"/>
      <c r="AS172" s="364"/>
      <c r="BR172" s="364"/>
      <c r="BS172" s="364"/>
      <c r="BT172" s="364"/>
      <c r="BU172" s="364"/>
      <c r="BV172" s="364"/>
      <c r="BW172" s="364"/>
      <c r="BX172" s="788"/>
      <c r="BY172" s="364"/>
      <c r="BZ172" s="788"/>
      <c r="CA172" s="788"/>
      <c r="CB172" s="788"/>
      <c r="CC172" s="364"/>
      <c r="CD172" s="364"/>
      <c r="CE172" s="364"/>
      <c r="CF172" s="364"/>
      <c r="CG172" s="364"/>
      <c r="CH172" s="364"/>
      <c r="CI172" s="364"/>
    </row>
    <row r="173" spans="1:87" s="240" customFormat="1">
      <c r="A173" s="5"/>
      <c r="B173" s="5"/>
      <c r="C173" s="5"/>
      <c r="D173" s="1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BR173" s="21"/>
      <c r="BS173" s="21"/>
      <c r="BT173" s="21"/>
      <c r="BU173" s="21"/>
      <c r="BV173" s="21"/>
      <c r="BW173" s="21"/>
      <c r="BX173" s="788"/>
      <c r="BY173" s="21"/>
      <c r="BZ173" s="788"/>
      <c r="CA173" s="788"/>
      <c r="CB173" s="788"/>
      <c r="CC173" s="21"/>
      <c r="CD173" s="21"/>
      <c r="CE173" s="21"/>
      <c r="CF173" s="21"/>
      <c r="CG173" s="21"/>
      <c r="CH173" s="21"/>
      <c r="CI173" s="21"/>
    </row>
    <row r="174" spans="1:87">
      <c r="D174" s="104" t="s">
        <v>10</v>
      </c>
      <c r="F174" s="94"/>
      <c r="G174" s="94"/>
      <c r="H174" s="94"/>
      <c r="I174" s="94"/>
      <c r="J174" s="21"/>
      <c r="K174" s="21"/>
      <c r="L174" s="21"/>
      <c r="M174" s="21"/>
      <c r="N174" s="21"/>
      <c r="O174" s="21"/>
      <c r="P174" s="21"/>
      <c r="BR174" s="21"/>
      <c r="BS174" s="21"/>
      <c r="BT174" s="21"/>
      <c r="BU174" s="21"/>
      <c r="BV174" s="21"/>
      <c r="BW174" s="21"/>
      <c r="BX174" s="788"/>
      <c r="BY174" s="39"/>
      <c r="BZ174" s="788"/>
      <c r="CA174" s="788"/>
      <c r="CB174" s="788"/>
      <c r="CC174" s="40"/>
      <c r="CD174" s="21"/>
      <c r="CE174" s="21"/>
      <c r="CF174" s="21"/>
      <c r="CG174" s="21"/>
      <c r="CH174" s="21"/>
      <c r="CI174" s="21"/>
    </row>
    <row r="175" spans="1:87">
      <c r="D175" s="91" t="s">
        <v>129</v>
      </c>
      <c r="E175" s="92" t="s">
        <v>159</v>
      </c>
      <c r="F175" s="94"/>
      <c r="H175" s="94"/>
      <c r="I175" s="94"/>
      <c r="J175" s="21"/>
      <c r="K175" s="21"/>
      <c r="L175" s="21"/>
      <c r="M175" s="21"/>
      <c r="N175" s="21"/>
      <c r="O175" s="21"/>
      <c r="P175" s="21"/>
      <c r="BR175" s="21"/>
      <c r="BS175" s="21"/>
      <c r="BT175" s="21"/>
      <c r="BU175" s="21"/>
      <c r="BV175" s="21"/>
      <c r="BW175" s="21"/>
      <c r="BX175" s="788"/>
      <c r="BY175" s="39"/>
      <c r="BZ175" s="788"/>
      <c r="CA175" s="788"/>
      <c r="CB175" s="788"/>
      <c r="CC175" s="40"/>
      <c r="CD175" s="21"/>
      <c r="CE175" s="21"/>
      <c r="CF175" s="21"/>
      <c r="CG175" s="21"/>
      <c r="CH175" s="21"/>
      <c r="CI175" s="21"/>
    </row>
    <row r="176" spans="1:87" s="240" customFormat="1">
      <c r="A176" s="5"/>
      <c r="B176" s="5"/>
      <c r="C176" s="5"/>
      <c r="D176" s="623" t="s">
        <v>718</v>
      </c>
      <c r="E176" s="628">
        <f>'I&amp;O'!D148</f>
        <v>0</v>
      </c>
      <c r="F176" s="625">
        <f>IF(E176="yes",100%,0)</f>
        <v>0</v>
      </c>
      <c r="G176" s="625"/>
      <c r="H176" s="625"/>
      <c r="I176" s="625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BR176" s="21"/>
      <c r="BS176" s="21"/>
      <c r="BT176" s="21"/>
      <c r="BU176" s="21"/>
      <c r="BV176" s="21"/>
      <c r="BW176" s="21"/>
      <c r="BX176" s="788"/>
      <c r="BY176" s="393"/>
      <c r="BZ176" s="788"/>
      <c r="CA176" s="788"/>
      <c r="CB176" s="788"/>
      <c r="CC176" s="612"/>
      <c r="CD176" s="21"/>
      <c r="CE176" s="21"/>
      <c r="CF176" s="21"/>
      <c r="CG176" s="21"/>
      <c r="CH176" s="21"/>
      <c r="CI176" s="21"/>
    </row>
    <row r="177" spans="1:87" s="240" customFormat="1">
      <c r="A177" s="5"/>
      <c r="B177" s="5"/>
      <c r="C177" s="5"/>
      <c r="D177" s="623" t="s">
        <v>726</v>
      </c>
      <c r="E177" s="628">
        <f>'I&amp;O'!D149</f>
        <v>0</v>
      </c>
      <c r="F177" s="625">
        <f t="shared" ref="F177:F180" si="46">IF(E177="yes",100%,0)</f>
        <v>0</v>
      </c>
      <c r="G177" s="625"/>
      <c r="H177" s="625"/>
      <c r="I177" s="625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BR177" s="21"/>
      <c r="BS177" s="21"/>
      <c r="BT177" s="21"/>
      <c r="BU177" s="21"/>
      <c r="BV177" s="21"/>
      <c r="BW177" s="21"/>
      <c r="BX177" s="788"/>
      <c r="BY177" s="393"/>
      <c r="BZ177" s="788"/>
      <c r="CA177" s="788"/>
      <c r="CB177" s="788"/>
      <c r="CC177" s="612"/>
      <c r="CD177" s="21"/>
      <c r="CE177" s="21"/>
      <c r="CF177" s="21"/>
      <c r="CG177" s="21"/>
      <c r="CH177" s="21"/>
      <c r="CI177" s="21"/>
    </row>
    <row r="178" spans="1:87" s="240" customFormat="1">
      <c r="A178" s="5"/>
      <c r="B178" s="5"/>
      <c r="C178" s="5"/>
      <c r="D178" s="623" t="s">
        <v>731</v>
      </c>
      <c r="E178" s="628">
        <f>'I&amp;O'!D150</f>
        <v>0</v>
      </c>
      <c r="F178" s="625">
        <f t="shared" si="46"/>
        <v>0</v>
      </c>
      <c r="G178" s="625"/>
      <c r="H178" s="625"/>
      <c r="I178" s="625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BR178" s="21"/>
      <c r="BS178" s="21"/>
      <c r="BT178" s="21"/>
      <c r="BU178" s="21"/>
      <c r="BV178" s="21"/>
      <c r="BW178" s="21"/>
      <c r="BX178" s="788"/>
      <c r="BY178" s="393"/>
      <c r="BZ178" s="788"/>
      <c r="CA178" s="788"/>
      <c r="CB178" s="788"/>
      <c r="CC178" s="612"/>
      <c r="CD178" s="21"/>
      <c r="CE178" s="21"/>
      <c r="CF178" s="21"/>
      <c r="CG178" s="21"/>
      <c r="CH178" s="21"/>
      <c r="CI178" s="21"/>
    </row>
    <row r="179" spans="1:87" s="240" customFormat="1">
      <c r="A179" s="5"/>
      <c r="B179" s="5"/>
      <c r="C179" s="5"/>
      <c r="D179" s="623" t="s">
        <v>732</v>
      </c>
      <c r="E179" s="628">
        <f>'I&amp;O'!D151</f>
        <v>0</v>
      </c>
      <c r="F179" s="625">
        <f t="shared" si="46"/>
        <v>0</v>
      </c>
      <c r="G179" s="625"/>
      <c r="H179" s="625"/>
      <c r="I179" s="625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BR179" s="21"/>
      <c r="BS179" s="21"/>
      <c r="BT179" s="21"/>
      <c r="BU179" s="21"/>
      <c r="BV179" s="21"/>
      <c r="BW179" s="21"/>
      <c r="BX179" s="788"/>
      <c r="BY179" s="393"/>
      <c r="BZ179" s="788"/>
      <c r="CA179" s="788"/>
      <c r="CB179" s="788"/>
      <c r="CC179" s="612"/>
      <c r="CD179" s="21"/>
      <c r="CE179" s="21"/>
      <c r="CF179" s="21"/>
      <c r="CG179" s="21"/>
      <c r="CH179" s="21"/>
      <c r="CI179" s="21"/>
    </row>
    <row r="180" spans="1:87" s="240" customFormat="1">
      <c r="A180" s="5"/>
      <c r="B180" s="5"/>
      <c r="C180" s="5"/>
      <c r="D180" s="623" t="s">
        <v>734</v>
      </c>
      <c r="E180" s="628">
        <f>'I&amp;O'!D152</f>
        <v>0</v>
      </c>
      <c r="F180" s="625">
        <f t="shared" si="46"/>
        <v>0</v>
      </c>
      <c r="G180" s="625"/>
      <c r="H180" s="625"/>
      <c r="I180" s="625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BR180" s="21"/>
      <c r="BS180" s="21"/>
      <c r="BT180" s="21"/>
      <c r="BU180" s="21"/>
      <c r="BV180" s="21"/>
      <c r="BW180" s="21"/>
      <c r="BX180" s="788"/>
      <c r="BY180" s="393"/>
      <c r="BZ180" s="788"/>
      <c r="CA180" s="788"/>
      <c r="CB180" s="788"/>
      <c r="CC180" s="612"/>
      <c r="CD180" s="21"/>
      <c r="CE180" s="21"/>
      <c r="CF180" s="21"/>
      <c r="CG180" s="21"/>
      <c r="CH180" s="21"/>
      <c r="CI180" s="21"/>
    </row>
    <row r="181" spans="1:87" s="240" customFormat="1">
      <c r="A181" s="5"/>
      <c r="B181" s="5"/>
      <c r="C181" s="5"/>
      <c r="D181" s="104" t="s">
        <v>735</v>
      </c>
      <c r="F181" s="625"/>
      <c r="G181" s="625"/>
      <c r="H181" s="625"/>
      <c r="I181" s="625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BR181" s="21"/>
      <c r="BS181" s="21"/>
      <c r="BT181" s="21"/>
      <c r="BU181" s="21"/>
      <c r="BV181" s="21"/>
      <c r="BW181" s="21"/>
      <c r="BX181" s="788"/>
      <c r="BY181" s="393"/>
      <c r="BZ181" s="788"/>
      <c r="CA181" s="788"/>
      <c r="CB181" s="788"/>
      <c r="CC181" s="612"/>
      <c r="CD181" s="21"/>
      <c r="CE181" s="21"/>
      <c r="CF181" s="21"/>
      <c r="CG181" s="21"/>
      <c r="CH181" s="21"/>
      <c r="CI181" s="21"/>
    </row>
    <row r="182" spans="1:87" s="240" customFormat="1" ht="90">
      <c r="A182" s="5"/>
      <c r="B182" s="5"/>
      <c r="C182" s="5"/>
      <c r="D182" s="615" t="s">
        <v>718</v>
      </c>
      <c r="E182" s="613" t="s">
        <v>736</v>
      </c>
      <c r="F182" s="616" t="s">
        <v>717</v>
      </c>
      <c r="G182" s="614" t="s">
        <v>719</v>
      </c>
      <c r="H182" s="614"/>
      <c r="I182" s="614" t="s">
        <v>719</v>
      </c>
      <c r="J182" s="262"/>
      <c r="K182" s="262"/>
      <c r="L182" s="262"/>
      <c r="M182" s="262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BR182" s="21"/>
      <c r="BS182" s="21"/>
      <c r="BT182" s="21"/>
      <c r="BU182" s="21"/>
      <c r="BV182" s="21"/>
      <c r="BW182" s="21"/>
      <c r="BX182" s="788"/>
      <c r="BY182" s="393"/>
      <c r="BZ182" s="788"/>
      <c r="CA182" s="788"/>
      <c r="CB182" s="788"/>
      <c r="CC182" s="612"/>
      <c r="CD182" s="21"/>
      <c r="CE182" s="21"/>
      <c r="CF182" s="21"/>
      <c r="CG182" s="21"/>
      <c r="CH182" s="21"/>
      <c r="CI182" s="21"/>
    </row>
    <row r="183" spans="1:87" s="240" customFormat="1" ht="30">
      <c r="A183" s="5"/>
      <c r="B183" s="5"/>
      <c r="C183" s="5"/>
      <c r="D183" s="615"/>
      <c r="E183" s="613"/>
      <c r="F183" s="616"/>
      <c r="G183" s="614" t="s">
        <v>720</v>
      </c>
      <c r="H183" s="614">
        <f>Oils!D4</f>
        <v>0</v>
      </c>
      <c r="I183" s="614" t="s">
        <v>721</v>
      </c>
      <c r="J183" s="614">
        <f>Oils!F4</f>
        <v>0</v>
      </c>
      <c r="K183" s="262"/>
      <c r="L183" s="262"/>
      <c r="M183" s="262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BR183" s="21"/>
      <c r="BS183" s="21"/>
      <c r="BT183" s="21"/>
      <c r="BU183" s="21"/>
      <c r="BV183" s="21"/>
      <c r="BW183" s="21"/>
      <c r="BX183" s="788"/>
      <c r="BY183" s="393"/>
      <c r="BZ183" s="788"/>
      <c r="CA183" s="788"/>
      <c r="CB183" s="788"/>
      <c r="CC183" s="612"/>
      <c r="CD183" s="21"/>
      <c r="CE183" s="21"/>
      <c r="CF183" s="21"/>
      <c r="CG183" s="21"/>
      <c r="CH183" s="21"/>
      <c r="CI183" s="21"/>
    </row>
    <row r="184" spans="1:87" s="240" customFormat="1" ht="30">
      <c r="A184" s="5"/>
      <c r="B184" s="5"/>
      <c r="C184" s="5"/>
      <c r="D184" s="615"/>
      <c r="E184" s="613"/>
      <c r="F184" s="616"/>
      <c r="G184" s="614" t="s">
        <v>722</v>
      </c>
      <c r="H184" s="614">
        <f>Oils!D5</f>
        <v>0</v>
      </c>
      <c r="I184" s="614" t="s">
        <v>723</v>
      </c>
      <c r="J184" s="614">
        <f>Oils!F5</f>
        <v>0</v>
      </c>
      <c r="K184" s="262"/>
      <c r="L184" s="262"/>
      <c r="M184" s="262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BR184" s="21"/>
      <c r="BS184" s="21"/>
      <c r="BT184" s="21"/>
      <c r="BU184" s="21"/>
      <c r="BV184" s="21"/>
      <c r="BW184" s="21"/>
      <c r="BX184" s="788"/>
      <c r="BY184" s="393"/>
      <c r="BZ184" s="788"/>
      <c r="CA184" s="788"/>
      <c r="CB184" s="788"/>
      <c r="CC184" s="612"/>
      <c r="CD184" s="21"/>
      <c r="CE184" s="21"/>
      <c r="CF184" s="21"/>
      <c r="CG184" s="21"/>
      <c r="CH184" s="21"/>
      <c r="CI184" s="21"/>
    </row>
    <row r="185" spans="1:87" s="240" customFormat="1" ht="30">
      <c r="A185" s="5"/>
      <c r="B185" s="5"/>
      <c r="C185" s="5"/>
      <c r="D185" s="615"/>
      <c r="E185" s="613"/>
      <c r="F185" s="616"/>
      <c r="G185" s="614" t="s">
        <v>724</v>
      </c>
      <c r="H185" s="614">
        <f>Oils!D6</f>
        <v>0</v>
      </c>
      <c r="I185" s="614" t="s">
        <v>725</v>
      </c>
      <c r="J185" s="614">
        <f>Oils!F6</f>
        <v>0</v>
      </c>
      <c r="K185" s="262"/>
      <c r="L185" s="262"/>
      <c r="M185" s="262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BR185" s="21"/>
      <c r="BS185" s="21"/>
      <c r="BT185" s="21"/>
      <c r="BU185" s="21"/>
      <c r="BV185" s="21"/>
      <c r="BW185" s="21"/>
      <c r="BX185" s="788"/>
      <c r="BY185" s="393"/>
      <c r="BZ185" s="788"/>
      <c r="CA185" s="788"/>
      <c r="CB185" s="788"/>
      <c r="CC185" s="612"/>
      <c r="CD185" s="21"/>
      <c r="CE185" s="21"/>
      <c r="CF185" s="21"/>
      <c r="CG185" s="21"/>
      <c r="CH185" s="21"/>
      <c r="CI185" s="21"/>
    </row>
    <row r="186" spans="1:87" s="240" customFormat="1">
      <c r="A186" s="5"/>
      <c r="B186" s="5"/>
      <c r="C186" s="5"/>
      <c r="D186" s="615"/>
      <c r="E186" s="613"/>
      <c r="F186" s="616"/>
      <c r="G186" s="614"/>
      <c r="H186" s="614"/>
      <c r="I186" s="614"/>
      <c r="J186" s="262"/>
      <c r="K186" s="262"/>
      <c r="L186" s="262"/>
      <c r="M186" s="262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BR186" s="21"/>
      <c r="BS186" s="21"/>
      <c r="BT186" s="21"/>
      <c r="BU186" s="21"/>
      <c r="BV186" s="21"/>
      <c r="BW186" s="21"/>
      <c r="BX186" s="788"/>
      <c r="BY186" s="393"/>
      <c r="BZ186" s="788"/>
      <c r="CA186" s="788"/>
      <c r="CB186" s="788"/>
      <c r="CC186" s="612"/>
      <c r="CD186" s="21"/>
      <c r="CE186" s="21"/>
      <c r="CF186" s="21"/>
      <c r="CG186" s="21"/>
      <c r="CH186" s="21"/>
      <c r="CI186" s="21"/>
    </row>
    <row r="187" spans="1:87" s="240" customFormat="1" ht="90">
      <c r="A187" s="5"/>
      <c r="B187" s="5"/>
      <c r="C187" s="5"/>
      <c r="D187" s="615" t="s">
        <v>726</v>
      </c>
      <c r="E187" s="613" t="s">
        <v>736</v>
      </c>
      <c r="F187" s="616" t="s">
        <v>717</v>
      </c>
      <c r="G187" s="614" t="s">
        <v>719</v>
      </c>
      <c r="H187" s="262"/>
      <c r="I187" s="614" t="s">
        <v>719</v>
      </c>
      <c r="J187" s="262"/>
      <c r="K187" s="614" t="s">
        <v>719</v>
      </c>
      <c r="L187" s="262"/>
      <c r="M187" s="262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BR187" s="21"/>
      <c r="BS187" s="21"/>
      <c r="BT187" s="21"/>
      <c r="BU187" s="21"/>
      <c r="BV187" s="21"/>
      <c r="BW187" s="21"/>
      <c r="BX187" s="788"/>
      <c r="BY187" s="393"/>
      <c r="BZ187" s="788"/>
      <c r="CA187" s="788"/>
      <c r="CB187" s="788"/>
      <c r="CC187" s="612"/>
      <c r="CD187" s="21"/>
      <c r="CE187" s="21"/>
      <c r="CF187" s="21"/>
      <c r="CG187" s="21"/>
      <c r="CH187" s="21"/>
      <c r="CI187" s="21"/>
    </row>
    <row r="188" spans="1:87" s="240" customFormat="1">
      <c r="A188" s="5"/>
      <c r="B188" s="5"/>
      <c r="C188" s="5"/>
      <c r="D188" s="615"/>
      <c r="E188" s="613"/>
      <c r="F188" s="616"/>
      <c r="G188" s="42" t="s">
        <v>727</v>
      </c>
      <c r="H188" s="614">
        <f>Oils!D9</f>
        <v>0</v>
      </c>
      <c r="I188" s="614" t="s">
        <v>728</v>
      </c>
      <c r="J188" s="262">
        <f>Oils!F9</f>
        <v>0</v>
      </c>
      <c r="K188" s="614" t="s">
        <v>721</v>
      </c>
      <c r="L188" s="614">
        <f>Oils!H9</f>
        <v>0</v>
      </c>
      <c r="M188" s="262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BR188" s="21"/>
      <c r="BS188" s="21"/>
      <c r="BT188" s="21"/>
      <c r="BU188" s="21"/>
      <c r="BV188" s="21"/>
      <c r="BW188" s="21"/>
      <c r="BX188" s="788"/>
      <c r="BY188" s="393"/>
      <c r="BZ188" s="788"/>
      <c r="CA188" s="788"/>
      <c r="CB188" s="788"/>
      <c r="CC188" s="612"/>
      <c r="CD188" s="21"/>
      <c r="CE188" s="21"/>
      <c r="CF188" s="21"/>
      <c r="CG188" s="21"/>
      <c r="CH188" s="21"/>
      <c r="CI188" s="21"/>
    </row>
    <row r="189" spans="1:87" s="240" customFormat="1" ht="30">
      <c r="A189" s="5"/>
      <c r="B189" s="5"/>
      <c r="C189" s="5"/>
      <c r="D189" s="615"/>
      <c r="E189" s="613"/>
      <c r="F189" s="616"/>
      <c r="G189" s="42" t="s">
        <v>729</v>
      </c>
      <c r="H189" s="614">
        <f>Oils!D10</f>
        <v>0</v>
      </c>
      <c r="I189" s="614" t="s">
        <v>730</v>
      </c>
      <c r="J189" s="262">
        <f>Oils!F10</f>
        <v>0</v>
      </c>
      <c r="K189" s="614" t="s">
        <v>723</v>
      </c>
      <c r="L189" s="614">
        <f>Oils!H10</f>
        <v>0</v>
      </c>
      <c r="M189" s="262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BR189" s="21"/>
      <c r="BS189" s="21"/>
      <c r="BT189" s="21"/>
      <c r="BU189" s="21"/>
      <c r="BV189" s="21"/>
      <c r="BW189" s="21"/>
      <c r="BX189" s="788"/>
      <c r="BY189" s="393"/>
      <c r="BZ189" s="788"/>
      <c r="CA189" s="788"/>
      <c r="CB189" s="788"/>
      <c r="CC189" s="612"/>
      <c r="CD189" s="21"/>
      <c r="CE189" s="21"/>
      <c r="CF189" s="21"/>
      <c r="CG189" s="21"/>
      <c r="CH189" s="21"/>
      <c r="CI189" s="21"/>
    </row>
    <row r="190" spans="1:87" s="240" customFormat="1" ht="30">
      <c r="A190" s="5"/>
      <c r="B190" s="5"/>
      <c r="C190" s="5"/>
      <c r="D190" s="615"/>
      <c r="E190" s="613"/>
      <c r="F190" s="616"/>
      <c r="G190" s="42"/>
      <c r="H190" s="262"/>
      <c r="I190" s="614"/>
      <c r="J190" s="262"/>
      <c r="K190" s="614" t="s">
        <v>725</v>
      </c>
      <c r="L190" s="614">
        <f>Oils!H11</f>
        <v>0</v>
      </c>
      <c r="M190" s="262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BR190" s="21"/>
      <c r="BS190" s="21"/>
      <c r="BT190" s="21"/>
      <c r="BU190" s="21"/>
      <c r="BV190" s="21"/>
      <c r="BW190" s="21"/>
      <c r="BX190" s="788"/>
      <c r="BY190" s="393"/>
      <c r="BZ190" s="788"/>
      <c r="CA190" s="788"/>
      <c r="CB190" s="788"/>
      <c r="CC190" s="612"/>
      <c r="CD190" s="21"/>
      <c r="CE190" s="21"/>
      <c r="CF190" s="21"/>
      <c r="CG190" s="21"/>
      <c r="CH190" s="21"/>
      <c r="CI190" s="21"/>
    </row>
    <row r="191" spans="1:87" s="240" customFormat="1">
      <c r="A191" s="5"/>
      <c r="B191" s="5"/>
      <c r="C191" s="5"/>
      <c r="D191" s="617"/>
      <c r="E191" s="613"/>
      <c r="F191" s="616"/>
      <c r="G191" s="42"/>
      <c r="H191" s="262"/>
      <c r="I191" s="614"/>
      <c r="J191" s="262"/>
      <c r="K191" s="262"/>
      <c r="L191" s="262"/>
      <c r="M191" s="262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BR191" s="21"/>
      <c r="BS191" s="21"/>
      <c r="BT191" s="21"/>
      <c r="BU191" s="21"/>
      <c r="BV191" s="21"/>
      <c r="BW191" s="21"/>
      <c r="BX191" s="788"/>
      <c r="BY191" s="393"/>
      <c r="BZ191" s="788"/>
      <c r="CA191" s="788"/>
      <c r="CB191" s="788"/>
      <c r="CC191" s="612"/>
      <c r="CD191" s="21"/>
      <c r="CE191" s="21"/>
      <c r="CF191" s="21"/>
      <c r="CG191" s="21"/>
      <c r="CH191" s="21"/>
      <c r="CI191" s="21"/>
    </row>
    <row r="192" spans="1:87" s="240" customFormat="1" ht="30">
      <c r="A192" s="5"/>
      <c r="B192" s="5"/>
      <c r="C192" s="5"/>
      <c r="D192" s="615" t="s">
        <v>731</v>
      </c>
      <c r="E192" s="613"/>
      <c r="F192" s="616"/>
      <c r="G192" s="42"/>
      <c r="H192" s="42"/>
      <c r="I192" s="614"/>
      <c r="J192" s="262"/>
      <c r="K192" s="262"/>
      <c r="L192" s="262"/>
      <c r="M192" s="262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BR192" s="21"/>
      <c r="BS192" s="21"/>
      <c r="BT192" s="21"/>
      <c r="BU192" s="21"/>
      <c r="BV192" s="21"/>
      <c r="BW192" s="21"/>
      <c r="BX192" s="788"/>
      <c r="BY192" s="393"/>
      <c r="BZ192" s="788"/>
      <c r="CA192" s="788"/>
      <c r="CB192" s="788"/>
      <c r="CC192" s="612"/>
      <c r="CD192" s="21"/>
      <c r="CE192" s="21"/>
      <c r="CF192" s="21"/>
      <c r="CG192" s="21"/>
      <c r="CH192" s="21"/>
      <c r="CI192" s="21"/>
    </row>
    <row r="193" spans="1:87" s="240" customFormat="1" ht="105">
      <c r="A193" s="5"/>
      <c r="B193" s="5"/>
      <c r="C193" s="5"/>
      <c r="D193" s="615" t="s">
        <v>732</v>
      </c>
      <c r="E193" s="613" t="s">
        <v>736</v>
      </c>
      <c r="F193" s="616" t="s">
        <v>717</v>
      </c>
      <c r="G193" s="614" t="s">
        <v>719</v>
      </c>
      <c r="H193" s="262"/>
      <c r="I193" s="614" t="s">
        <v>719</v>
      </c>
      <c r="J193" s="262"/>
      <c r="K193" s="262"/>
      <c r="L193" s="262"/>
      <c r="M193" s="262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BR193" s="21"/>
      <c r="BS193" s="21"/>
      <c r="BT193" s="21"/>
      <c r="BU193" s="21"/>
      <c r="BV193" s="21"/>
      <c r="BW193" s="21"/>
      <c r="BX193" s="788"/>
      <c r="BY193" s="393"/>
      <c r="BZ193" s="788"/>
      <c r="CA193" s="788"/>
      <c r="CB193" s="788"/>
      <c r="CC193" s="612"/>
      <c r="CD193" s="21"/>
      <c r="CE193" s="21"/>
      <c r="CF193" s="21"/>
      <c r="CG193" s="21"/>
      <c r="CH193" s="21"/>
      <c r="CI193" s="21"/>
    </row>
    <row r="194" spans="1:87" s="240" customFormat="1" ht="30">
      <c r="A194" s="5"/>
      <c r="B194" s="5"/>
      <c r="C194" s="5"/>
      <c r="D194" s="615"/>
      <c r="E194" s="613"/>
      <c r="F194" s="616"/>
      <c r="G194" s="614" t="s">
        <v>727</v>
      </c>
      <c r="H194" s="614">
        <f>Oils!D15</f>
        <v>0</v>
      </c>
      <c r="I194" s="614" t="s">
        <v>733</v>
      </c>
      <c r="J194" s="614">
        <f>Oils!F15</f>
        <v>0</v>
      </c>
      <c r="K194" s="262"/>
      <c r="L194" s="262"/>
      <c r="M194" s="262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BR194" s="21"/>
      <c r="BS194" s="21"/>
      <c r="BT194" s="21"/>
      <c r="BU194" s="21"/>
      <c r="BV194" s="21"/>
      <c r="BW194" s="21"/>
      <c r="BX194" s="788"/>
      <c r="BY194" s="393"/>
      <c r="BZ194" s="788"/>
      <c r="CA194" s="788"/>
      <c r="CB194" s="788"/>
      <c r="CC194" s="612"/>
      <c r="CD194" s="21"/>
      <c r="CE194" s="21"/>
      <c r="CF194" s="21"/>
      <c r="CG194" s="21"/>
      <c r="CH194" s="21"/>
      <c r="CI194" s="21"/>
    </row>
    <row r="195" spans="1:87" s="240" customFormat="1" ht="30">
      <c r="A195" s="5"/>
      <c r="B195" s="5"/>
      <c r="C195" s="5"/>
      <c r="D195" s="615"/>
      <c r="E195" s="613"/>
      <c r="F195" s="616"/>
      <c r="G195" s="614" t="s">
        <v>729</v>
      </c>
      <c r="H195" s="614">
        <f>Oils!D16</f>
        <v>0</v>
      </c>
      <c r="I195" s="614" t="s">
        <v>728</v>
      </c>
      <c r="J195" s="614">
        <f>Oils!F16</f>
        <v>0</v>
      </c>
      <c r="K195" s="262"/>
      <c r="L195" s="262"/>
      <c r="M195" s="262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BR195" s="21"/>
      <c r="BS195" s="21"/>
      <c r="BT195" s="21"/>
      <c r="BU195" s="21"/>
      <c r="BV195" s="21"/>
      <c r="BW195" s="21"/>
      <c r="BX195" s="788"/>
      <c r="BY195" s="393"/>
      <c r="BZ195" s="788"/>
      <c r="CA195" s="788"/>
      <c r="CB195" s="788"/>
      <c r="CC195" s="612"/>
      <c r="CD195" s="21"/>
      <c r="CE195" s="21"/>
      <c r="CF195" s="21"/>
      <c r="CG195" s="21"/>
      <c r="CH195" s="21"/>
      <c r="CI195" s="21"/>
    </row>
    <row r="196" spans="1:87" s="240" customFormat="1" ht="30">
      <c r="A196" s="5"/>
      <c r="B196" s="5"/>
      <c r="C196" s="5"/>
      <c r="D196" s="615"/>
      <c r="E196" s="613"/>
      <c r="F196" s="616"/>
      <c r="G196" s="614"/>
      <c r="H196" s="262"/>
      <c r="I196" s="614" t="s">
        <v>730</v>
      </c>
      <c r="J196" s="614">
        <f>Oils!F17</f>
        <v>0</v>
      </c>
      <c r="K196" s="262"/>
      <c r="L196" s="262"/>
      <c r="M196" s="262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BR196" s="21"/>
      <c r="BS196" s="21"/>
      <c r="BT196" s="21"/>
      <c r="BU196" s="21"/>
      <c r="BV196" s="21"/>
      <c r="BW196" s="21"/>
      <c r="BX196" s="788"/>
      <c r="BY196" s="393"/>
      <c r="BZ196" s="788"/>
      <c r="CA196" s="788"/>
      <c r="CB196" s="788"/>
      <c r="CC196" s="612"/>
      <c r="CD196" s="21"/>
      <c r="CE196" s="21"/>
      <c r="CF196" s="21"/>
      <c r="CG196" s="21"/>
      <c r="CH196" s="21"/>
      <c r="CI196" s="21"/>
    </row>
    <row r="197" spans="1:87" s="240" customFormat="1" ht="90">
      <c r="A197" s="5"/>
      <c r="B197" s="5"/>
      <c r="C197" s="5"/>
      <c r="D197" s="615" t="s">
        <v>734</v>
      </c>
      <c r="E197" s="613" t="s">
        <v>736</v>
      </c>
      <c r="F197" s="616" t="s">
        <v>717</v>
      </c>
      <c r="G197" s="614" t="s">
        <v>719</v>
      </c>
      <c r="H197" s="262"/>
      <c r="I197" s="614" t="s">
        <v>719</v>
      </c>
      <c r="J197" s="262"/>
      <c r="K197" s="262"/>
      <c r="L197" s="262"/>
      <c r="M197" s="262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BR197" s="21"/>
      <c r="BS197" s="21"/>
      <c r="BT197" s="21"/>
      <c r="BU197" s="21"/>
      <c r="BV197" s="21"/>
      <c r="BW197" s="21"/>
      <c r="BX197" s="788"/>
      <c r="BY197" s="393"/>
      <c r="BZ197" s="788"/>
      <c r="CA197" s="788"/>
      <c r="CB197" s="788"/>
      <c r="CC197" s="612"/>
      <c r="CD197" s="21"/>
      <c r="CE197" s="21"/>
      <c r="CF197" s="21"/>
      <c r="CG197" s="21"/>
      <c r="CH197" s="21"/>
      <c r="CI197" s="21"/>
    </row>
    <row r="198" spans="1:87" s="240" customFormat="1" ht="30">
      <c r="A198" s="5"/>
      <c r="B198" s="5"/>
      <c r="C198" s="5"/>
      <c r="D198" s="618"/>
      <c r="E198" s="613"/>
      <c r="F198" s="616"/>
      <c r="G198" s="614" t="s">
        <v>727</v>
      </c>
      <c r="H198" s="614">
        <f>Oils!D19</f>
        <v>0</v>
      </c>
      <c r="I198" s="614" t="s">
        <v>720</v>
      </c>
      <c r="J198" s="614">
        <f>Oils!F19</f>
        <v>0</v>
      </c>
      <c r="K198" s="262"/>
      <c r="L198" s="262"/>
      <c r="M198" s="262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BR198" s="21"/>
      <c r="BS198" s="21"/>
      <c r="BT198" s="21"/>
      <c r="BU198" s="21"/>
      <c r="BV198" s="21"/>
      <c r="BW198" s="21"/>
      <c r="BX198" s="788"/>
      <c r="BY198" s="393"/>
      <c r="BZ198" s="788"/>
      <c r="CA198" s="788"/>
      <c r="CB198" s="788"/>
      <c r="CC198" s="612"/>
      <c r="CD198" s="21"/>
      <c r="CE198" s="21"/>
      <c r="CF198" s="21"/>
      <c r="CG198" s="21"/>
      <c r="CH198" s="21"/>
      <c r="CI198" s="21"/>
    </row>
    <row r="199" spans="1:87" s="240" customFormat="1" ht="30">
      <c r="A199" s="5"/>
      <c r="B199" s="5"/>
      <c r="C199" s="5"/>
      <c r="D199" s="618"/>
      <c r="E199" s="613"/>
      <c r="F199" s="616"/>
      <c r="G199" s="614" t="s">
        <v>729</v>
      </c>
      <c r="H199" s="614">
        <f>Oils!D20</f>
        <v>0</v>
      </c>
      <c r="I199" s="614" t="s">
        <v>722</v>
      </c>
      <c r="J199" s="614">
        <f>Oils!F20</f>
        <v>0</v>
      </c>
      <c r="K199" s="262"/>
      <c r="L199" s="262"/>
      <c r="M199" s="262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BR199" s="21"/>
      <c r="BS199" s="21"/>
      <c r="BT199" s="21"/>
      <c r="BU199" s="21"/>
      <c r="BV199" s="21"/>
      <c r="BW199" s="21"/>
      <c r="BX199" s="788"/>
      <c r="BY199" s="393"/>
      <c r="BZ199" s="788"/>
      <c r="CA199" s="788"/>
      <c r="CB199" s="788"/>
      <c r="CC199" s="612"/>
      <c r="CD199" s="21"/>
      <c r="CE199" s="21"/>
      <c r="CF199" s="21"/>
      <c r="CG199" s="21"/>
      <c r="CH199" s="21"/>
      <c r="CI199" s="21"/>
    </row>
    <row r="200" spans="1:87" s="240" customFormat="1" ht="30">
      <c r="A200" s="5"/>
      <c r="B200" s="5"/>
      <c r="C200" s="5"/>
      <c r="D200" s="618"/>
      <c r="E200" s="613"/>
      <c r="F200" s="616"/>
      <c r="G200" s="614"/>
      <c r="H200" s="262"/>
      <c r="I200" s="614" t="s">
        <v>724</v>
      </c>
      <c r="J200" s="614">
        <f>Oils!F21</f>
        <v>0</v>
      </c>
      <c r="K200" s="262"/>
      <c r="L200" s="262"/>
      <c r="M200" s="262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BR200" s="21"/>
      <c r="BS200" s="21"/>
      <c r="BT200" s="21"/>
      <c r="BU200" s="21"/>
      <c r="BV200" s="21"/>
      <c r="BW200" s="21"/>
      <c r="BX200" s="788"/>
      <c r="BY200" s="393"/>
      <c r="BZ200" s="788"/>
      <c r="CA200" s="788"/>
      <c r="CB200" s="788"/>
      <c r="CC200" s="612"/>
      <c r="CD200" s="21"/>
      <c r="CE200" s="21"/>
      <c r="CF200" s="21"/>
      <c r="CG200" s="21"/>
      <c r="CH200" s="21"/>
      <c r="CI200" s="21"/>
    </row>
    <row r="201" spans="1:87" s="362" customFormat="1" ht="30">
      <c r="A201" s="407"/>
      <c r="B201" s="407"/>
      <c r="C201" s="407"/>
      <c r="D201" s="97" t="s">
        <v>458</v>
      </c>
      <c r="E201" s="362" t="s">
        <v>56</v>
      </c>
      <c r="F201" s="380" t="s">
        <v>7</v>
      </c>
      <c r="G201" s="380" t="s">
        <v>60</v>
      </c>
      <c r="H201" s="380" t="s">
        <v>32</v>
      </c>
      <c r="I201" s="380" t="s">
        <v>175</v>
      </c>
      <c r="J201" s="381" t="s">
        <v>33</v>
      </c>
      <c r="K201" s="362" t="s">
        <v>34</v>
      </c>
      <c r="L201" s="362" t="s">
        <v>97</v>
      </c>
      <c r="M201" s="364" t="s">
        <v>81</v>
      </c>
      <c r="N201" s="364" t="s">
        <v>163</v>
      </c>
      <c r="O201" s="364" t="s">
        <v>164</v>
      </c>
      <c r="P201" s="380" t="s">
        <v>99</v>
      </c>
      <c r="Q201" s="362" t="s">
        <v>203</v>
      </c>
      <c r="R201" s="362" t="s">
        <v>63</v>
      </c>
      <c r="S201" s="362" t="s">
        <v>204</v>
      </c>
      <c r="T201" s="362" t="s">
        <v>205</v>
      </c>
      <c r="U201" s="382" t="s">
        <v>206</v>
      </c>
      <c r="V201" s="382" t="s">
        <v>207</v>
      </c>
      <c r="W201" s="382" t="s">
        <v>208</v>
      </c>
      <c r="X201" s="382" t="s">
        <v>473</v>
      </c>
      <c r="Y201" s="382" t="s">
        <v>209</v>
      </c>
      <c r="Z201" s="382" t="s">
        <v>108</v>
      </c>
      <c r="AA201" s="382" t="s">
        <v>210</v>
      </c>
      <c r="AB201" s="382" t="s">
        <v>61</v>
      </c>
      <c r="AC201" s="382" t="s">
        <v>211</v>
      </c>
      <c r="AD201" s="382" t="s">
        <v>212</v>
      </c>
      <c r="AE201" s="383" t="s">
        <v>213</v>
      </c>
      <c r="AF201" s="364" t="s">
        <v>214</v>
      </c>
      <c r="AG201" s="364" t="s">
        <v>215</v>
      </c>
      <c r="AH201" s="364"/>
      <c r="AI201" s="364"/>
      <c r="AJ201" s="364"/>
      <c r="AK201" s="364"/>
      <c r="AL201" s="364"/>
      <c r="AM201" s="364"/>
      <c r="AN201" s="364"/>
      <c r="AO201" s="364"/>
      <c r="AP201" s="364"/>
      <c r="AQ201" s="364"/>
      <c r="AR201" s="364"/>
      <c r="AS201" s="364"/>
      <c r="BR201" s="364"/>
      <c r="BS201" s="364"/>
      <c r="BT201" s="364"/>
      <c r="BU201" s="364"/>
      <c r="BV201" s="364"/>
      <c r="BW201" s="364"/>
      <c r="BX201" s="788"/>
      <c r="BY201" s="366"/>
      <c r="BZ201" s="788"/>
      <c r="CA201" s="788"/>
      <c r="CB201" s="788"/>
      <c r="CC201" s="367"/>
      <c r="CD201" s="364"/>
      <c r="CE201" s="364"/>
      <c r="CF201" s="364"/>
      <c r="CG201" s="364"/>
      <c r="CH201" s="364"/>
      <c r="CI201" s="364"/>
    </row>
    <row r="202" spans="1:87" s="240" customFormat="1">
      <c r="A202" s="5"/>
      <c r="B202" s="5"/>
      <c r="C202" s="5"/>
      <c r="D202" s="5"/>
      <c r="E202" s="626"/>
      <c r="F202" s="625"/>
      <c r="G202" s="625"/>
      <c r="H202" s="625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BR202" s="21"/>
      <c r="BS202" s="21"/>
      <c r="BT202" s="21"/>
      <c r="BU202" s="21"/>
      <c r="BV202" s="21"/>
      <c r="BW202" s="21"/>
      <c r="BX202" s="788"/>
      <c r="BY202" s="393"/>
      <c r="BZ202" s="788"/>
      <c r="CA202" s="788"/>
      <c r="CB202" s="788"/>
      <c r="CC202" s="612"/>
      <c r="CD202" s="21"/>
      <c r="CE202" s="21"/>
      <c r="CF202" s="21"/>
      <c r="CG202" s="21"/>
      <c r="CH202" s="21"/>
      <c r="CI202" s="21"/>
    </row>
    <row r="203" spans="1:87" s="240" customFormat="1">
      <c r="A203" s="5"/>
      <c r="B203" s="5"/>
      <c r="C203" s="5"/>
      <c r="D203" s="627" t="s">
        <v>135</v>
      </c>
      <c r="E203" s="591">
        <v>0</v>
      </c>
      <c r="F203" s="591">
        <v>0</v>
      </c>
      <c r="G203" s="591">
        <v>12.8</v>
      </c>
      <c r="H203" s="592">
        <v>8</v>
      </c>
      <c r="I203" s="591">
        <v>33</v>
      </c>
      <c r="J203" s="591">
        <v>3.7</v>
      </c>
      <c r="K203" s="591">
        <v>0.48</v>
      </c>
      <c r="L203" s="591">
        <v>0</v>
      </c>
      <c r="M203" s="591">
        <v>0</v>
      </c>
      <c r="N203" s="591">
        <v>0</v>
      </c>
      <c r="O203" s="591">
        <v>0</v>
      </c>
      <c r="P203" s="591">
        <v>0</v>
      </c>
      <c r="Q203" s="591">
        <v>0</v>
      </c>
      <c r="R203" s="591">
        <v>393</v>
      </c>
      <c r="S203" s="591">
        <v>0</v>
      </c>
      <c r="T203" s="591">
        <v>9</v>
      </c>
      <c r="U203" s="591">
        <v>0.36</v>
      </c>
      <c r="V203" s="591">
        <v>0</v>
      </c>
      <c r="W203" s="591">
        <v>0</v>
      </c>
      <c r="X203" s="591">
        <v>0</v>
      </c>
      <c r="Y203" s="591">
        <v>0</v>
      </c>
      <c r="Z203" s="591">
        <v>0</v>
      </c>
      <c r="AA203" s="591">
        <v>0</v>
      </c>
      <c r="AB203" s="591">
        <v>0</v>
      </c>
      <c r="AC203" s="591">
        <v>0</v>
      </c>
      <c r="AD203" s="591">
        <v>0</v>
      </c>
      <c r="AE203" s="591">
        <v>0</v>
      </c>
      <c r="AF203" s="591">
        <v>0</v>
      </c>
      <c r="AG203" s="591">
        <v>0</v>
      </c>
      <c r="AH203" s="21">
        <v>0</v>
      </c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BR203" s="21"/>
      <c r="BS203" s="21"/>
      <c r="BT203" s="21"/>
      <c r="BU203" s="21"/>
      <c r="BV203" s="21"/>
      <c r="BW203" s="21"/>
      <c r="BX203" s="21"/>
      <c r="BY203" s="21"/>
      <c r="BZ203" s="788"/>
      <c r="CA203" s="788"/>
      <c r="CB203" s="788"/>
      <c r="CC203" s="21"/>
      <c r="CD203" s="21"/>
      <c r="CE203" s="21"/>
      <c r="CF203" s="21"/>
      <c r="CG203" s="21"/>
      <c r="CH203" s="21"/>
      <c r="CI203" s="21"/>
    </row>
    <row r="204" spans="1:87" s="240" customFormat="1">
      <c r="A204" s="5"/>
      <c r="B204" s="5"/>
      <c r="C204" s="5"/>
      <c r="D204" s="406" t="s">
        <v>459</v>
      </c>
      <c r="E204" s="591">
        <v>0</v>
      </c>
      <c r="F204" s="591">
        <v>6.7500000000000004E-2</v>
      </c>
      <c r="G204" s="591">
        <v>10.8</v>
      </c>
      <c r="H204" s="592">
        <v>6.8850000000000007</v>
      </c>
      <c r="I204" s="591">
        <v>24.3</v>
      </c>
      <c r="J204" s="591">
        <v>0</v>
      </c>
      <c r="K204" s="591">
        <v>0</v>
      </c>
      <c r="L204" s="591">
        <v>0</v>
      </c>
      <c r="M204" s="591">
        <v>112.86000000000001</v>
      </c>
      <c r="N204" s="591">
        <v>0</v>
      </c>
      <c r="O204" s="591">
        <v>0</v>
      </c>
      <c r="P204" s="591">
        <v>0</v>
      </c>
      <c r="Q204" s="591">
        <v>0</v>
      </c>
      <c r="R204" s="591">
        <v>350</v>
      </c>
      <c r="S204" s="591">
        <v>0</v>
      </c>
      <c r="T204" s="591">
        <v>0</v>
      </c>
      <c r="U204" s="591">
        <v>0</v>
      </c>
      <c r="V204" s="591">
        <v>0</v>
      </c>
      <c r="W204" s="591">
        <v>0</v>
      </c>
      <c r="X204" s="591">
        <v>0</v>
      </c>
      <c r="Y204" s="591">
        <v>0</v>
      </c>
      <c r="Z204" s="591">
        <v>0</v>
      </c>
      <c r="AA204" s="591">
        <v>0</v>
      </c>
      <c r="AB204" s="591">
        <v>0</v>
      </c>
      <c r="AC204" s="591">
        <v>0</v>
      </c>
      <c r="AD204" s="591">
        <v>0</v>
      </c>
      <c r="AE204" s="591">
        <v>0</v>
      </c>
      <c r="AF204" s="591">
        <v>0</v>
      </c>
      <c r="AG204" s="591">
        <v>0</v>
      </c>
      <c r="AH204" s="21">
        <v>0</v>
      </c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BR204" s="21"/>
      <c r="BS204" s="21"/>
      <c r="BT204" s="21"/>
      <c r="BU204" s="21"/>
      <c r="BV204" s="21"/>
      <c r="BW204" s="21"/>
      <c r="BX204" s="21"/>
      <c r="BY204" s="21"/>
      <c r="BZ204" s="788"/>
      <c r="CA204" s="788"/>
      <c r="CB204" s="788"/>
      <c r="CC204" s="21"/>
      <c r="CD204" s="21"/>
      <c r="CE204" s="21"/>
      <c r="CF204" s="21"/>
      <c r="CG204" s="21"/>
      <c r="CH204" s="21"/>
      <c r="CI204" s="21"/>
    </row>
    <row r="205" spans="1:87" s="240" customFormat="1">
      <c r="A205" s="5"/>
      <c r="B205" s="5"/>
      <c r="C205" s="5"/>
      <c r="D205" s="406" t="s">
        <v>160</v>
      </c>
      <c r="E205" s="591">
        <v>1</v>
      </c>
      <c r="F205" s="591">
        <v>0</v>
      </c>
      <c r="G205" s="591">
        <v>11.2</v>
      </c>
      <c r="H205" s="592">
        <v>2</v>
      </c>
      <c r="I205" s="591">
        <v>0</v>
      </c>
      <c r="J205" s="591">
        <v>5.0999999999999996</v>
      </c>
      <c r="K205" s="591">
        <v>3.7</v>
      </c>
      <c r="L205" s="591">
        <v>0</v>
      </c>
      <c r="M205" s="591">
        <v>4</v>
      </c>
      <c r="N205" s="591">
        <v>0</v>
      </c>
      <c r="O205" s="591">
        <v>0</v>
      </c>
      <c r="P205" s="591">
        <v>0.4</v>
      </c>
      <c r="Q205" s="591">
        <v>0</v>
      </c>
      <c r="R205" s="591">
        <v>501</v>
      </c>
      <c r="S205" s="591">
        <v>0</v>
      </c>
      <c r="T205" s="591">
        <v>0</v>
      </c>
      <c r="U205" s="591">
        <v>2.2000000000000002</v>
      </c>
      <c r="V205" s="591">
        <v>0</v>
      </c>
      <c r="W205" s="591">
        <v>0.01</v>
      </c>
      <c r="X205" s="591">
        <v>0</v>
      </c>
      <c r="Y205" s="591">
        <v>0</v>
      </c>
      <c r="Z205" s="591">
        <v>0</v>
      </c>
      <c r="AA205" s="591">
        <v>0</v>
      </c>
      <c r="AB205" s="591">
        <v>0.01</v>
      </c>
      <c r="AC205" s="591">
        <v>0</v>
      </c>
      <c r="AD205" s="591">
        <v>2.4</v>
      </c>
      <c r="AE205" s="591">
        <v>0</v>
      </c>
      <c r="AF205" s="591">
        <v>0</v>
      </c>
      <c r="AG205" s="591">
        <v>0</v>
      </c>
      <c r="AH205" s="21">
        <v>0</v>
      </c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BR205" s="21"/>
      <c r="BS205" s="21"/>
      <c r="BT205" s="21"/>
      <c r="BU205" s="21"/>
      <c r="BV205" s="21"/>
      <c r="BW205" s="21"/>
      <c r="BX205" s="21"/>
      <c r="BY205" s="21"/>
      <c r="BZ205" s="788"/>
      <c r="CA205" s="788"/>
      <c r="CB205" s="788"/>
      <c r="CC205" s="21"/>
      <c r="CD205" s="21"/>
      <c r="CE205" s="21"/>
      <c r="CF205" s="21"/>
      <c r="CG205" s="21"/>
      <c r="CH205" s="21"/>
      <c r="CI205" s="21"/>
    </row>
    <row r="206" spans="1:87" s="240" customFormat="1">
      <c r="A206" s="5"/>
      <c r="B206" s="5"/>
      <c r="C206" s="5"/>
      <c r="D206" s="14" t="s">
        <v>737</v>
      </c>
      <c r="E206" s="591">
        <v>0</v>
      </c>
      <c r="F206" s="591">
        <v>0</v>
      </c>
      <c r="G206" s="591">
        <v>13.5</v>
      </c>
      <c r="H206" s="592">
        <v>1.9</v>
      </c>
      <c r="I206" s="240">
        <v>0</v>
      </c>
      <c r="J206" s="591">
        <v>5.5</v>
      </c>
      <c r="K206" s="591">
        <v>5.6</v>
      </c>
      <c r="L206" s="240">
        <v>0</v>
      </c>
      <c r="M206" s="240">
        <v>0</v>
      </c>
      <c r="N206" s="591">
        <v>41</v>
      </c>
      <c r="O206" s="591">
        <v>5576</v>
      </c>
      <c r="P206" s="591">
        <v>0</v>
      </c>
      <c r="Q206" s="591">
        <v>0</v>
      </c>
      <c r="R206" s="591">
        <v>0</v>
      </c>
      <c r="S206" s="591">
        <v>0</v>
      </c>
      <c r="T206" s="591">
        <v>0</v>
      </c>
      <c r="U206" s="591">
        <v>0.2</v>
      </c>
      <c r="V206" s="591">
        <v>0</v>
      </c>
      <c r="W206" s="240">
        <v>0</v>
      </c>
      <c r="X206" s="591">
        <v>0</v>
      </c>
      <c r="Y206" s="591">
        <v>0</v>
      </c>
      <c r="Z206" s="591">
        <v>0</v>
      </c>
      <c r="AA206" s="591">
        <v>0</v>
      </c>
      <c r="AB206" s="591">
        <v>0</v>
      </c>
      <c r="AC206" s="591">
        <v>0</v>
      </c>
      <c r="AD206" s="591">
        <v>0</v>
      </c>
      <c r="AE206" s="591">
        <v>0</v>
      </c>
      <c r="AF206" s="591">
        <v>0</v>
      </c>
      <c r="AG206" s="591">
        <v>0</v>
      </c>
      <c r="AH206" s="591">
        <v>161</v>
      </c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BR206" s="21"/>
      <c r="BS206" s="21"/>
      <c r="BT206" s="21"/>
      <c r="BU206" s="21"/>
      <c r="BV206" s="21"/>
      <c r="BW206" s="21"/>
      <c r="BX206" s="21"/>
      <c r="BY206" s="21"/>
      <c r="BZ206" s="788"/>
      <c r="CA206" s="788"/>
      <c r="CB206" s="788"/>
      <c r="CC206" s="21"/>
      <c r="CD206" s="21"/>
      <c r="CE206" s="21"/>
      <c r="CF206" s="21"/>
      <c r="CG206" s="21"/>
      <c r="CH206" s="21"/>
      <c r="CI206" s="21"/>
    </row>
    <row r="207" spans="1:87" s="240" customFormat="1">
      <c r="A207" s="5"/>
      <c r="B207" s="5"/>
      <c r="C207" s="5"/>
      <c r="D207" s="14" t="s">
        <v>738</v>
      </c>
      <c r="E207" s="591">
        <v>0</v>
      </c>
      <c r="F207" s="591">
        <v>0</v>
      </c>
      <c r="G207" s="591">
        <v>13.5</v>
      </c>
      <c r="H207" s="592">
        <v>2.7</v>
      </c>
      <c r="I207" s="240">
        <v>0</v>
      </c>
      <c r="J207" s="591">
        <v>5.3</v>
      </c>
      <c r="K207" s="591">
        <v>4.7</v>
      </c>
      <c r="L207" s="240">
        <v>0</v>
      </c>
      <c r="M207" s="240">
        <v>0</v>
      </c>
      <c r="N207" s="591">
        <v>216</v>
      </c>
      <c r="O207" s="591">
        <v>4509</v>
      </c>
      <c r="P207" s="591">
        <v>0</v>
      </c>
      <c r="Q207" s="591">
        <v>0</v>
      </c>
      <c r="R207" s="591">
        <v>0</v>
      </c>
      <c r="S207" s="591">
        <v>0</v>
      </c>
      <c r="T207" s="591">
        <v>0</v>
      </c>
      <c r="U207" s="591">
        <v>4.4000000000000004</v>
      </c>
      <c r="V207" s="591">
        <v>0</v>
      </c>
      <c r="W207" s="240">
        <v>0</v>
      </c>
      <c r="X207" s="591">
        <v>0</v>
      </c>
      <c r="Y207" s="591">
        <v>0</v>
      </c>
      <c r="Z207" s="591">
        <v>0</v>
      </c>
      <c r="AA207" s="591">
        <v>0</v>
      </c>
      <c r="AB207" s="591">
        <v>0</v>
      </c>
      <c r="AC207" s="591">
        <v>0</v>
      </c>
      <c r="AD207" s="591">
        <v>0</v>
      </c>
      <c r="AE207" s="591">
        <v>0</v>
      </c>
      <c r="AF207" s="591">
        <v>0</v>
      </c>
      <c r="AG207" s="591">
        <v>0</v>
      </c>
      <c r="AH207" s="591">
        <v>0</v>
      </c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BR207" s="21"/>
      <c r="BS207" s="21"/>
      <c r="BT207" s="21"/>
      <c r="BU207" s="21"/>
      <c r="BV207" s="21"/>
      <c r="BW207" s="21"/>
      <c r="BX207" s="21"/>
      <c r="BY207" s="21"/>
      <c r="BZ207" s="788"/>
      <c r="CA207" s="788"/>
      <c r="CB207" s="788"/>
      <c r="CC207" s="21"/>
      <c r="CD207" s="21"/>
      <c r="CE207" s="21"/>
      <c r="CF207" s="21"/>
      <c r="CG207" s="21"/>
      <c r="CH207" s="21"/>
      <c r="CI207" s="21"/>
    </row>
    <row r="208" spans="1:87" s="240" customFormat="1">
      <c r="A208" s="5"/>
      <c r="B208" s="5"/>
      <c r="C208" s="5"/>
      <c r="D208" s="14" t="s">
        <v>739</v>
      </c>
      <c r="E208" s="591">
        <v>0</v>
      </c>
      <c r="F208" s="591">
        <v>0</v>
      </c>
      <c r="G208" s="591">
        <v>14</v>
      </c>
      <c r="H208" s="592">
        <f>48%*G208</f>
        <v>6.72</v>
      </c>
      <c r="J208" s="591">
        <f>42%*G208</f>
        <v>5.88</v>
      </c>
      <c r="K208" s="591">
        <f>10%*G208</f>
        <v>1.4000000000000001</v>
      </c>
      <c r="L208" s="240">
        <v>0</v>
      </c>
      <c r="M208" s="240">
        <v>0</v>
      </c>
      <c r="N208" s="240">
        <f>0.3%*1000*G208</f>
        <v>42</v>
      </c>
      <c r="O208" s="689">
        <f>10%*G208*1000</f>
        <v>1400.0000000000002</v>
      </c>
      <c r="P208" s="591">
        <v>0</v>
      </c>
      <c r="Q208" s="591">
        <v>0</v>
      </c>
      <c r="R208" s="591">
        <v>0</v>
      </c>
      <c r="S208" s="591">
        <v>0</v>
      </c>
      <c r="T208" s="591">
        <v>0</v>
      </c>
      <c r="U208" s="591">
        <v>1.9</v>
      </c>
      <c r="V208" s="591">
        <v>0</v>
      </c>
      <c r="W208" s="240">
        <v>0</v>
      </c>
      <c r="X208" s="591">
        <v>0</v>
      </c>
      <c r="Y208" s="591">
        <v>0</v>
      </c>
      <c r="Z208" s="591">
        <v>0</v>
      </c>
      <c r="AA208" s="591">
        <v>0</v>
      </c>
      <c r="AB208" s="591">
        <v>0</v>
      </c>
      <c r="AC208" s="591">
        <v>0</v>
      </c>
      <c r="AD208" s="591">
        <v>0</v>
      </c>
      <c r="AE208" s="591">
        <v>0</v>
      </c>
      <c r="AF208" s="591">
        <v>0</v>
      </c>
      <c r="AG208" s="591">
        <v>0</v>
      </c>
      <c r="AH208" s="591">
        <v>0</v>
      </c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BR208" s="21"/>
      <c r="BS208" s="21"/>
      <c r="BT208" s="21"/>
      <c r="BU208" s="21"/>
      <c r="BV208" s="21"/>
      <c r="BW208" s="21"/>
      <c r="BX208" s="21"/>
      <c r="BY208" s="21"/>
      <c r="BZ208" s="788"/>
      <c r="CA208" s="788"/>
      <c r="CB208" s="788"/>
      <c r="CC208" s="21"/>
      <c r="CD208" s="21"/>
      <c r="CE208" s="21"/>
      <c r="CF208" s="21"/>
      <c r="CG208" s="21"/>
      <c r="CH208" s="21"/>
      <c r="CI208" s="21"/>
    </row>
    <row r="209" spans="1:87" s="240" customFormat="1">
      <c r="A209" s="5"/>
      <c r="B209" s="5"/>
      <c r="C209" s="5"/>
      <c r="D209" s="14" t="s">
        <v>740</v>
      </c>
      <c r="E209" s="591">
        <v>0</v>
      </c>
      <c r="F209" s="591">
        <v>0</v>
      </c>
      <c r="G209" s="591">
        <v>14</v>
      </c>
      <c r="H209" s="592">
        <v>1</v>
      </c>
      <c r="I209" s="240">
        <v>0</v>
      </c>
      <c r="J209" s="591">
        <v>8.9</v>
      </c>
      <c r="K209" s="591">
        <v>3.9</v>
      </c>
      <c r="L209" s="240">
        <v>0</v>
      </c>
      <c r="M209" s="240">
        <v>0</v>
      </c>
      <c r="N209" s="591">
        <v>113</v>
      </c>
      <c r="O209" s="591">
        <v>1368</v>
      </c>
      <c r="P209" s="591">
        <v>0</v>
      </c>
      <c r="Q209" s="591">
        <v>0</v>
      </c>
      <c r="R209" s="591">
        <v>0</v>
      </c>
      <c r="S209" s="591">
        <v>0</v>
      </c>
      <c r="T209" s="591">
        <v>0</v>
      </c>
      <c r="U209" s="591">
        <v>2.4</v>
      </c>
      <c r="V209" s="591">
        <v>0</v>
      </c>
      <c r="W209" s="240">
        <v>0</v>
      </c>
      <c r="X209" s="591">
        <v>0</v>
      </c>
      <c r="Y209" s="591">
        <v>0</v>
      </c>
      <c r="Z209" s="591">
        <v>0</v>
      </c>
      <c r="AA209" s="591">
        <v>0</v>
      </c>
      <c r="AB209" s="591">
        <v>0</v>
      </c>
      <c r="AC209" s="591">
        <v>0</v>
      </c>
      <c r="AD209" s="591">
        <v>0</v>
      </c>
      <c r="AE209" s="591">
        <v>0</v>
      </c>
      <c r="AF209" s="591">
        <v>0</v>
      </c>
      <c r="AG209" s="591">
        <v>0</v>
      </c>
      <c r="AH209" s="591">
        <v>30</v>
      </c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BR209" s="21"/>
      <c r="BS209" s="21"/>
      <c r="BT209" s="21"/>
      <c r="BU209" s="21"/>
      <c r="BV209" s="21"/>
      <c r="BW209" s="21"/>
      <c r="BX209" s="21"/>
      <c r="BY209" s="21"/>
      <c r="BZ209" s="788"/>
      <c r="CA209" s="788"/>
      <c r="CB209" s="788"/>
      <c r="CC209" s="21"/>
      <c r="CD209" s="21"/>
      <c r="CE209" s="21"/>
      <c r="CF209" s="21"/>
      <c r="CG209" s="21"/>
      <c r="CH209" s="21"/>
      <c r="CI209" s="21"/>
    </row>
    <row r="210" spans="1:87" s="240" customFormat="1">
      <c r="A210" s="5"/>
      <c r="B210" s="5"/>
      <c r="C210" s="5"/>
      <c r="D210" s="14" t="s">
        <v>741</v>
      </c>
      <c r="E210" s="591">
        <v>0</v>
      </c>
      <c r="F210" s="591">
        <v>0</v>
      </c>
      <c r="G210" s="591">
        <v>13.5</v>
      </c>
      <c r="H210" s="592">
        <v>1.54</v>
      </c>
      <c r="I210" s="240">
        <v>0</v>
      </c>
      <c r="J210" s="591">
        <v>8.9</v>
      </c>
      <c r="K210" s="591">
        <v>3.9</v>
      </c>
      <c r="L210" s="240">
        <v>0</v>
      </c>
      <c r="M210" s="240">
        <v>0</v>
      </c>
      <c r="N210" s="591">
        <v>1279</v>
      </c>
      <c r="O210" s="591">
        <v>2610</v>
      </c>
      <c r="P210" s="591">
        <v>0</v>
      </c>
      <c r="Q210" s="591">
        <v>0</v>
      </c>
      <c r="R210" s="591">
        <v>0</v>
      </c>
      <c r="S210" s="591">
        <v>0</v>
      </c>
      <c r="T210" s="591">
        <v>0</v>
      </c>
      <c r="U210" s="591">
        <v>2.4</v>
      </c>
      <c r="V210" s="591">
        <v>0</v>
      </c>
      <c r="W210" s="240">
        <v>0</v>
      </c>
      <c r="X210" s="591">
        <v>0</v>
      </c>
      <c r="Y210" s="591">
        <v>0</v>
      </c>
      <c r="Z210" s="591">
        <v>0</v>
      </c>
      <c r="AA210" s="591">
        <v>0</v>
      </c>
      <c r="AB210" s="591">
        <v>0</v>
      </c>
      <c r="AC210" s="591">
        <v>0</v>
      </c>
      <c r="AD210" s="591">
        <v>0</v>
      </c>
      <c r="AE210" s="591">
        <v>0</v>
      </c>
      <c r="AF210" s="591">
        <v>0</v>
      </c>
      <c r="AG210" s="591">
        <v>0</v>
      </c>
      <c r="AH210" s="591">
        <v>0</v>
      </c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BR210" s="21"/>
      <c r="BS210" s="21"/>
      <c r="BT210" s="21"/>
      <c r="BU210" s="21"/>
      <c r="BV210" s="21"/>
      <c r="BW210" s="21"/>
      <c r="BX210" s="21"/>
      <c r="BY210" s="21"/>
      <c r="BZ210" s="788"/>
      <c r="CA210" s="788"/>
      <c r="CB210" s="788"/>
      <c r="CC210" s="21"/>
      <c r="CD210" s="21"/>
      <c r="CE210" s="21"/>
      <c r="CF210" s="21"/>
      <c r="CG210" s="21"/>
      <c r="CH210" s="21"/>
      <c r="CI210" s="21"/>
    </row>
    <row r="211" spans="1:87" s="240" customFormat="1">
      <c r="A211" s="5"/>
      <c r="B211" s="5"/>
      <c r="C211" s="5"/>
      <c r="D211" s="14" t="s">
        <v>742</v>
      </c>
      <c r="E211" s="591">
        <v>0</v>
      </c>
      <c r="F211" s="591">
        <v>0</v>
      </c>
      <c r="G211" s="591">
        <v>13.5</v>
      </c>
      <c r="H211" s="592">
        <v>1.6</v>
      </c>
      <c r="I211" s="240">
        <v>0</v>
      </c>
      <c r="J211" s="591">
        <v>8.3000000000000007</v>
      </c>
      <c r="K211" s="591">
        <v>3</v>
      </c>
      <c r="L211" s="240">
        <v>0</v>
      </c>
      <c r="M211" s="240">
        <v>0</v>
      </c>
      <c r="N211" s="591">
        <v>826</v>
      </c>
      <c r="O211" s="591">
        <v>2146</v>
      </c>
      <c r="P211" s="591">
        <v>0</v>
      </c>
      <c r="Q211" s="591">
        <v>0</v>
      </c>
      <c r="R211" s="591">
        <v>0</v>
      </c>
      <c r="S211" s="591">
        <v>0</v>
      </c>
      <c r="T211" s="591">
        <v>0</v>
      </c>
      <c r="U211" s="591">
        <v>0</v>
      </c>
      <c r="V211" s="591">
        <v>0</v>
      </c>
      <c r="W211" s="240">
        <v>0</v>
      </c>
      <c r="X211" s="591">
        <v>0</v>
      </c>
      <c r="Y211" s="591">
        <v>0</v>
      </c>
      <c r="Z211" s="591">
        <v>0</v>
      </c>
      <c r="AA211" s="591">
        <v>0</v>
      </c>
      <c r="AB211" s="591">
        <v>0</v>
      </c>
      <c r="AC211" s="591">
        <v>0</v>
      </c>
      <c r="AD211" s="591">
        <v>0</v>
      </c>
      <c r="AE211" s="591">
        <v>0</v>
      </c>
      <c r="AF211" s="591">
        <v>0</v>
      </c>
      <c r="AG211" s="591">
        <v>0</v>
      </c>
      <c r="AH211" s="591">
        <v>27.9</v>
      </c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BR211" s="21"/>
      <c r="BS211" s="21"/>
      <c r="BT211" s="21"/>
      <c r="BU211" s="21"/>
      <c r="BV211" s="21"/>
      <c r="BW211" s="21"/>
      <c r="BX211" s="21"/>
      <c r="BY211" s="21"/>
      <c r="BZ211" s="788"/>
      <c r="CA211" s="788"/>
      <c r="CB211" s="788"/>
      <c r="CC211" s="21"/>
      <c r="CD211" s="21"/>
      <c r="CE211" s="21"/>
      <c r="CF211" s="21"/>
      <c r="CG211" s="21"/>
      <c r="CH211" s="21"/>
      <c r="CI211" s="21"/>
    </row>
    <row r="212" spans="1:87" s="240" customFormat="1">
      <c r="A212" s="5"/>
      <c r="B212" s="5"/>
      <c r="C212" s="5"/>
      <c r="D212" s="14" t="s">
        <v>743</v>
      </c>
      <c r="E212" s="591">
        <v>0</v>
      </c>
      <c r="F212" s="591">
        <v>0</v>
      </c>
      <c r="G212" s="591">
        <v>13.5</v>
      </c>
      <c r="H212" s="592">
        <v>2.2999999999999998</v>
      </c>
      <c r="I212" s="240">
        <v>0</v>
      </c>
      <c r="J212" s="591">
        <v>6.8</v>
      </c>
      <c r="K212" s="591">
        <v>4.3</v>
      </c>
      <c r="L212" s="240">
        <v>0</v>
      </c>
      <c r="M212" s="240">
        <v>0</v>
      </c>
      <c r="N212" s="591">
        <v>0</v>
      </c>
      <c r="O212" s="591">
        <v>4321</v>
      </c>
      <c r="P212" s="591">
        <v>0</v>
      </c>
      <c r="Q212" s="591">
        <v>0</v>
      </c>
      <c r="R212" s="591">
        <v>0</v>
      </c>
      <c r="S212" s="591">
        <v>0</v>
      </c>
      <c r="T212" s="591">
        <v>0</v>
      </c>
      <c r="U212" s="591">
        <v>2.1</v>
      </c>
      <c r="V212" s="591">
        <v>0</v>
      </c>
      <c r="W212" s="240">
        <v>0</v>
      </c>
      <c r="X212" s="591">
        <v>0</v>
      </c>
      <c r="Y212" s="591">
        <v>0</v>
      </c>
      <c r="Z212" s="591">
        <v>0</v>
      </c>
      <c r="AA212" s="591">
        <v>0</v>
      </c>
      <c r="AB212" s="591">
        <v>0</v>
      </c>
      <c r="AC212" s="591">
        <v>0</v>
      </c>
      <c r="AD212" s="591">
        <v>0</v>
      </c>
      <c r="AE212" s="591">
        <v>0</v>
      </c>
      <c r="AF212" s="591">
        <v>0</v>
      </c>
      <c r="AG212" s="591">
        <v>0</v>
      </c>
      <c r="AH212" s="591">
        <v>131</v>
      </c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BR212" s="21"/>
      <c r="BS212" s="21"/>
      <c r="BT212" s="21"/>
      <c r="BU212" s="21"/>
      <c r="BV212" s="21"/>
      <c r="BW212" s="21"/>
      <c r="BX212" s="21"/>
      <c r="BY212" s="21"/>
      <c r="BZ212" s="788"/>
      <c r="CA212" s="788"/>
      <c r="CB212" s="788"/>
      <c r="CC212" s="21"/>
      <c r="CD212" s="21"/>
      <c r="CE212" s="21"/>
      <c r="CF212" s="21"/>
      <c r="CG212" s="21"/>
      <c r="CH212" s="21"/>
      <c r="CI212" s="21"/>
    </row>
    <row r="213" spans="1:87" s="240" customFormat="1">
      <c r="A213" s="5"/>
      <c r="B213" s="5"/>
      <c r="C213" s="5"/>
      <c r="D213" s="14" t="s">
        <v>744</v>
      </c>
      <c r="E213" s="591">
        <v>0</v>
      </c>
      <c r="F213" s="591">
        <v>0</v>
      </c>
      <c r="G213" s="591">
        <v>13.5</v>
      </c>
      <c r="H213" s="592">
        <v>1.7</v>
      </c>
      <c r="I213" s="240">
        <v>0</v>
      </c>
      <c r="J213" s="591">
        <v>3.7</v>
      </c>
      <c r="K213" s="591">
        <v>7.4</v>
      </c>
      <c r="L213" s="240">
        <v>0</v>
      </c>
      <c r="M213" s="240">
        <v>0</v>
      </c>
      <c r="N213" s="591">
        <v>157</v>
      </c>
      <c r="O213" s="591">
        <v>7224</v>
      </c>
      <c r="P213" s="591">
        <v>0</v>
      </c>
      <c r="Q213" s="591">
        <v>0</v>
      </c>
      <c r="R213" s="591">
        <v>0</v>
      </c>
      <c r="S213" s="591">
        <v>0</v>
      </c>
      <c r="T213" s="591">
        <v>0</v>
      </c>
      <c r="U213" s="591">
        <v>0</v>
      </c>
      <c r="V213" s="591">
        <v>0</v>
      </c>
      <c r="W213" s="240">
        <v>0</v>
      </c>
      <c r="X213" s="591">
        <v>0</v>
      </c>
      <c r="Y213" s="591">
        <v>0</v>
      </c>
      <c r="Z213" s="591">
        <v>0</v>
      </c>
      <c r="AA213" s="591">
        <v>0</v>
      </c>
      <c r="AB213" s="591">
        <v>0</v>
      </c>
      <c r="AC213" s="591">
        <v>0</v>
      </c>
      <c r="AD213" s="591">
        <v>0</v>
      </c>
      <c r="AE213" s="591">
        <v>0</v>
      </c>
      <c r="AF213" s="591">
        <v>0</v>
      </c>
      <c r="AG213" s="591">
        <v>0</v>
      </c>
      <c r="AH213" s="591">
        <v>11</v>
      </c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BR213" s="21"/>
      <c r="BS213" s="21"/>
      <c r="BT213" s="21"/>
      <c r="BU213" s="21"/>
      <c r="BV213" s="21"/>
      <c r="BW213" s="21"/>
      <c r="BX213" s="21"/>
      <c r="BY213" s="21"/>
      <c r="BZ213" s="788"/>
      <c r="CA213" s="788"/>
      <c r="CB213" s="788"/>
      <c r="CC213" s="21"/>
      <c r="CD213" s="21"/>
      <c r="CE213" s="21"/>
      <c r="CF213" s="21"/>
      <c r="CG213" s="21"/>
      <c r="CH213" s="21"/>
      <c r="CI213" s="21"/>
    </row>
    <row r="214" spans="1:87" s="240" customFormat="1">
      <c r="A214" s="5"/>
      <c r="B214" s="5"/>
      <c r="C214" s="5"/>
      <c r="D214" s="14" t="s">
        <v>112</v>
      </c>
      <c r="E214" s="591">
        <v>0</v>
      </c>
      <c r="F214" s="591">
        <v>0</v>
      </c>
      <c r="G214" s="591">
        <v>13.5</v>
      </c>
      <c r="H214" s="592">
        <v>12.6</v>
      </c>
      <c r="I214" s="240">
        <v>0</v>
      </c>
      <c r="J214" s="591">
        <v>1</v>
      </c>
      <c r="K214" s="591">
        <v>0</v>
      </c>
      <c r="L214" s="240">
        <v>0</v>
      </c>
      <c r="M214" s="240">
        <v>0</v>
      </c>
      <c r="N214" s="591">
        <v>0</v>
      </c>
      <c r="O214" s="591">
        <v>0</v>
      </c>
      <c r="P214" s="591">
        <v>0</v>
      </c>
      <c r="Q214" s="591">
        <v>0</v>
      </c>
      <c r="R214" s="591">
        <v>0</v>
      </c>
      <c r="S214" s="591">
        <v>0</v>
      </c>
      <c r="T214" s="591">
        <v>0</v>
      </c>
      <c r="U214" s="591">
        <v>0</v>
      </c>
      <c r="V214" s="591">
        <v>0</v>
      </c>
      <c r="W214" s="240">
        <v>0</v>
      </c>
      <c r="X214" s="591">
        <v>0</v>
      </c>
      <c r="Y214" s="591">
        <v>0</v>
      </c>
      <c r="Z214" s="591">
        <v>0</v>
      </c>
      <c r="AA214" s="591">
        <v>0</v>
      </c>
      <c r="AB214" s="591">
        <v>0</v>
      </c>
      <c r="AC214" s="591">
        <v>0</v>
      </c>
      <c r="AD214" s="591">
        <v>0</v>
      </c>
      <c r="AE214" s="591">
        <v>0</v>
      </c>
      <c r="AF214" s="591">
        <v>0</v>
      </c>
      <c r="AG214" s="591">
        <v>0</v>
      </c>
      <c r="AH214" s="591">
        <v>13.5</v>
      </c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BR214" s="21"/>
      <c r="BS214" s="21"/>
      <c r="BT214" s="21"/>
      <c r="BU214" s="21"/>
      <c r="BV214" s="21"/>
      <c r="BW214" s="21"/>
      <c r="BX214" s="21"/>
      <c r="BY214" s="21"/>
      <c r="BZ214" s="788"/>
      <c r="CA214" s="788"/>
      <c r="CB214" s="788"/>
      <c r="CC214" s="21"/>
      <c r="CD214" s="21"/>
      <c r="CE214" s="21"/>
      <c r="CF214" s="21"/>
      <c r="CG214" s="21"/>
      <c r="CH214" s="21"/>
      <c r="CI214" s="21"/>
    </row>
    <row r="215" spans="1:87" s="240" customFormat="1">
      <c r="A215" s="5"/>
      <c r="B215" s="5"/>
      <c r="C215" s="5"/>
      <c r="D215" s="14" t="s">
        <v>745</v>
      </c>
      <c r="E215" s="591">
        <v>0</v>
      </c>
      <c r="F215" s="591">
        <v>0</v>
      </c>
      <c r="G215" s="591">
        <v>13.5</v>
      </c>
      <c r="H215" s="592">
        <v>1.4000000000000001</v>
      </c>
      <c r="I215" s="240">
        <v>0</v>
      </c>
      <c r="J215" s="591">
        <v>2.6</v>
      </c>
      <c r="K215" s="591">
        <v>8.9</v>
      </c>
      <c r="L215" s="240">
        <v>0</v>
      </c>
      <c r="M215" s="240">
        <v>0</v>
      </c>
      <c r="N215" s="591">
        <v>0</v>
      </c>
      <c r="O215" s="591">
        <v>8870</v>
      </c>
      <c r="P215" s="591">
        <v>0</v>
      </c>
      <c r="Q215" s="591">
        <v>0</v>
      </c>
      <c r="R215" s="591">
        <v>0</v>
      </c>
      <c r="S215" s="591">
        <v>0</v>
      </c>
      <c r="T215" s="591">
        <v>0</v>
      </c>
      <c r="U215" s="591">
        <v>5.5</v>
      </c>
      <c r="V215" s="591">
        <v>0</v>
      </c>
      <c r="W215" s="240">
        <v>0</v>
      </c>
      <c r="X215" s="591">
        <v>0</v>
      </c>
      <c r="Y215" s="591">
        <v>0</v>
      </c>
      <c r="Z215" s="591">
        <v>0</v>
      </c>
      <c r="AA215" s="591">
        <v>0</v>
      </c>
      <c r="AB215" s="591">
        <v>0</v>
      </c>
      <c r="AC215" s="591">
        <v>0</v>
      </c>
      <c r="AD215" s="591">
        <v>0</v>
      </c>
      <c r="AE215" s="591">
        <v>0</v>
      </c>
      <c r="AF215" s="591">
        <v>0</v>
      </c>
      <c r="AG215" s="591">
        <v>0</v>
      </c>
      <c r="AH215" s="591">
        <v>60</v>
      </c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</row>
    <row r="216" spans="1:87" s="240" customFormat="1">
      <c r="A216" s="5"/>
      <c r="B216" s="5"/>
      <c r="C216" s="5"/>
      <c r="D216" s="14" t="s">
        <v>746</v>
      </c>
      <c r="E216" s="591">
        <v>0</v>
      </c>
      <c r="F216" s="591">
        <v>0</v>
      </c>
      <c r="G216" s="592">
        <v>13.5</v>
      </c>
      <c r="H216" s="592">
        <v>0.8</v>
      </c>
      <c r="I216" s="240">
        <v>0</v>
      </c>
      <c r="J216" s="591">
        <v>1.9</v>
      </c>
      <c r="K216" s="591">
        <v>10.1</v>
      </c>
      <c r="L216" s="240">
        <v>0</v>
      </c>
      <c r="M216" s="240">
        <v>0</v>
      </c>
      <c r="N216" s="591"/>
      <c r="O216" s="591">
        <v>10773</v>
      </c>
      <c r="P216" s="591">
        <v>0</v>
      </c>
      <c r="Q216" s="591">
        <v>0</v>
      </c>
      <c r="R216" s="591">
        <v>0</v>
      </c>
      <c r="S216" s="591">
        <v>0</v>
      </c>
      <c r="T216" s="591">
        <v>0</v>
      </c>
      <c r="U216" s="591">
        <v>4.5999999999999996</v>
      </c>
      <c r="V216" s="591">
        <v>0</v>
      </c>
      <c r="W216" s="240">
        <v>0</v>
      </c>
      <c r="X216" s="591">
        <v>0</v>
      </c>
      <c r="Y216" s="591">
        <v>0</v>
      </c>
      <c r="Z216" s="591">
        <v>0</v>
      </c>
      <c r="AA216" s="591">
        <v>0</v>
      </c>
      <c r="AB216" s="591">
        <v>0</v>
      </c>
      <c r="AC216" s="591">
        <v>0</v>
      </c>
      <c r="AD216" s="591">
        <v>0</v>
      </c>
      <c r="AE216" s="591">
        <v>0</v>
      </c>
      <c r="AF216" s="591">
        <v>0</v>
      </c>
      <c r="AG216" s="591">
        <v>0</v>
      </c>
      <c r="AH216" s="591">
        <v>60</v>
      </c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</row>
    <row r="217" spans="1:87" s="240" customFormat="1">
      <c r="A217" s="5"/>
      <c r="B217" s="5"/>
      <c r="C217" s="5"/>
      <c r="D217" s="14" t="s">
        <v>747</v>
      </c>
      <c r="E217" s="591">
        <v>0</v>
      </c>
      <c r="F217" s="591">
        <v>0</v>
      </c>
      <c r="G217" s="591">
        <v>13.5</v>
      </c>
      <c r="H217" s="592">
        <v>2.1</v>
      </c>
      <c r="I217" s="240">
        <v>0</v>
      </c>
      <c r="J217" s="591">
        <v>3.1</v>
      </c>
      <c r="K217" s="591">
        <v>7.8</v>
      </c>
      <c r="L217" s="240">
        <v>0</v>
      </c>
      <c r="M217" s="240">
        <v>0</v>
      </c>
      <c r="N217" s="591">
        <v>917</v>
      </c>
      <c r="O217" s="591">
        <v>6807</v>
      </c>
      <c r="P217" s="591">
        <v>0</v>
      </c>
      <c r="Q217" s="591">
        <v>0</v>
      </c>
      <c r="R217" s="591">
        <v>0</v>
      </c>
      <c r="S217" s="591">
        <v>0</v>
      </c>
      <c r="T217" s="591">
        <v>0</v>
      </c>
      <c r="U217" s="591">
        <v>1.1000000000000001</v>
      </c>
      <c r="V217" s="591">
        <v>0</v>
      </c>
      <c r="W217" s="240">
        <v>0</v>
      </c>
      <c r="X217" s="591">
        <v>0</v>
      </c>
      <c r="Y217" s="591">
        <v>0</v>
      </c>
      <c r="Z217" s="591">
        <v>0</v>
      </c>
      <c r="AA217" s="591">
        <v>0</v>
      </c>
      <c r="AB217" s="591">
        <v>0</v>
      </c>
      <c r="AC217" s="591">
        <v>0</v>
      </c>
      <c r="AD217" s="591">
        <v>0</v>
      </c>
      <c r="AE217" s="591">
        <v>0</v>
      </c>
      <c r="AF217" s="591">
        <v>0</v>
      </c>
      <c r="AG217" s="591">
        <v>0</v>
      </c>
      <c r="AH217" s="591">
        <v>0</v>
      </c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</row>
    <row r="218" spans="1:87" s="240" customFormat="1">
      <c r="A218" s="5"/>
      <c r="B218" s="5"/>
      <c r="C218" s="5"/>
      <c r="D218" s="16" t="s">
        <v>748</v>
      </c>
      <c r="E218" s="591"/>
      <c r="F218" s="591"/>
      <c r="G218" s="591">
        <v>13.5</v>
      </c>
      <c r="H218" s="592">
        <v>6.7</v>
      </c>
      <c r="I218" s="240">
        <v>0</v>
      </c>
      <c r="J218" s="591">
        <v>5</v>
      </c>
      <c r="K218" s="591">
        <v>1.3</v>
      </c>
      <c r="L218" s="591">
        <v>0</v>
      </c>
      <c r="M218" s="591">
        <v>0</v>
      </c>
      <c r="N218" s="591">
        <v>27</v>
      </c>
      <c r="O218" s="591">
        <v>1228</v>
      </c>
      <c r="P218" s="591">
        <v>0</v>
      </c>
      <c r="Q218" s="591">
        <v>0</v>
      </c>
      <c r="R218" s="591">
        <v>0</v>
      </c>
      <c r="S218" s="591">
        <v>0</v>
      </c>
      <c r="T218" s="591">
        <v>0</v>
      </c>
      <c r="U218" s="591">
        <v>2.2000000000000002</v>
      </c>
      <c r="V218" s="591">
        <v>0</v>
      </c>
      <c r="W218" s="591">
        <v>0</v>
      </c>
      <c r="X218" s="591">
        <v>0</v>
      </c>
      <c r="Y218" s="591">
        <v>0</v>
      </c>
      <c r="Z218" s="591">
        <v>0</v>
      </c>
      <c r="AA218" s="591">
        <v>0</v>
      </c>
      <c r="AB218" s="591">
        <v>0</v>
      </c>
      <c r="AC218" s="591">
        <v>0</v>
      </c>
      <c r="AD218" s="591">
        <v>0</v>
      </c>
      <c r="AE218" s="591">
        <v>0</v>
      </c>
      <c r="AF218" s="591">
        <v>0</v>
      </c>
      <c r="AG218" s="591">
        <v>0</v>
      </c>
      <c r="AH218" s="21">
        <v>0</v>
      </c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</row>
    <row r="219" spans="1:87" s="88" customFormat="1">
      <c r="A219" s="5"/>
      <c r="B219" s="5"/>
      <c r="C219" s="5"/>
      <c r="D219" s="16" t="s">
        <v>184</v>
      </c>
      <c r="E219" s="591">
        <f>(50%*IF($H$183="yes",E212,IF($H$184="yes",E207,E206)))+(IF($J$183="yes",E211,IF($J$184="yes",E210,E217))*50%)</f>
        <v>0</v>
      </c>
      <c r="F219" s="591">
        <f t="shared" ref="F219:AH219" si="47">(50%*IF($H$183="yes",F212,IF($H$184="yes",F207,F206)))+(IF($J$183="yes",F211,IF($J$184="yes",F210,F217))*50%)</f>
        <v>0</v>
      </c>
      <c r="G219" s="591">
        <f>(50%*IF($H$183="yes",G212,IF($H$184="yes",G207,G206)))+(IF($J$183="yes",G211,IF($J$184="yes",G210,G217))*50%)</f>
        <v>13.5</v>
      </c>
      <c r="H219" s="591">
        <f t="shared" si="47"/>
        <v>2</v>
      </c>
      <c r="I219" s="591">
        <f t="shared" si="47"/>
        <v>0</v>
      </c>
      <c r="J219" s="591">
        <f t="shared" si="47"/>
        <v>4.3</v>
      </c>
      <c r="K219" s="591">
        <f t="shared" si="47"/>
        <v>6.6999999999999993</v>
      </c>
      <c r="L219" s="591">
        <f t="shared" si="47"/>
        <v>0</v>
      </c>
      <c r="M219" s="591">
        <f t="shared" si="47"/>
        <v>0</v>
      </c>
      <c r="N219" s="591">
        <f t="shared" si="47"/>
        <v>479</v>
      </c>
      <c r="O219" s="591">
        <f t="shared" si="47"/>
        <v>6191.5</v>
      </c>
      <c r="P219" s="591">
        <f t="shared" si="47"/>
        <v>0</v>
      </c>
      <c r="Q219" s="591">
        <f t="shared" si="47"/>
        <v>0</v>
      </c>
      <c r="R219" s="591">
        <f t="shared" si="47"/>
        <v>0</v>
      </c>
      <c r="S219" s="591">
        <f t="shared" si="47"/>
        <v>0</v>
      </c>
      <c r="T219" s="591">
        <f t="shared" si="47"/>
        <v>0</v>
      </c>
      <c r="U219" s="591">
        <f t="shared" si="47"/>
        <v>0.65</v>
      </c>
      <c r="V219" s="591">
        <f t="shared" si="47"/>
        <v>0</v>
      </c>
      <c r="W219" s="591">
        <f t="shared" si="47"/>
        <v>0</v>
      </c>
      <c r="X219" s="591">
        <f t="shared" si="47"/>
        <v>0</v>
      </c>
      <c r="Y219" s="591">
        <f t="shared" si="47"/>
        <v>0</v>
      </c>
      <c r="Z219" s="591">
        <f t="shared" si="47"/>
        <v>0</v>
      </c>
      <c r="AA219" s="591">
        <f t="shared" si="47"/>
        <v>0</v>
      </c>
      <c r="AB219" s="591">
        <f t="shared" si="47"/>
        <v>0</v>
      </c>
      <c r="AC219" s="591">
        <f t="shared" si="47"/>
        <v>0</v>
      </c>
      <c r="AD219" s="591">
        <f t="shared" si="47"/>
        <v>0</v>
      </c>
      <c r="AE219" s="591">
        <f t="shared" si="47"/>
        <v>0</v>
      </c>
      <c r="AF219" s="591">
        <f t="shared" si="47"/>
        <v>0</v>
      </c>
      <c r="AG219" s="591">
        <f t="shared" si="47"/>
        <v>0</v>
      </c>
      <c r="AH219" s="591">
        <f t="shared" si="47"/>
        <v>80.5</v>
      </c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</row>
    <row r="220" spans="1:87" s="88" customFormat="1">
      <c r="A220" s="5"/>
      <c r="B220" s="5"/>
      <c r="C220" s="5"/>
      <c r="D220" s="16" t="s">
        <v>185</v>
      </c>
      <c r="E220" s="591">
        <f t="shared" ref="E220:F220" si="48">33.3%*IF($H$188="yes",E215,E216)+33.3%*IF($J$188="yes",E218,E208)+33.3%*IF($L$188="yes",E211,IF($L$189="yes",E210,E217))</f>
        <v>0</v>
      </c>
      <c r="F220" s="591">
        <f t="shared" si="48"/>
        <v>0</v>
      </c>
      <c r="G220" s="591">
        <f>33.3%*IF($H$188="yes",G215,G216)+33.3%*IF($J$188="yes",G218,G208)+33.3%*IF($L$188="yes",G211,IF($L$189="yes",G210,G217))</f>
        <v>13.652999999999999</v>
      </c>
      <c r="H220" s="591">
        <f t="shared" ref="H220:AH220" si="49">33.3%*IF($H$188="yes",H215,H216)+33.3%*IF($J$188="yes",H218,H208)+33.3%*IF($L$188="yes",H211,IF($L$189="yes",H210,H217))</f>
        <v>3.2034599999999998</v>
      </c>
      <c r="I220" s="591">
        <f t="shared" si="49"/>
        <v>0</v>
      </c>
      <c r="J220" s="591">
        <f t="shared" si="49"/>
        <v>3.6230399999999996</v>
      </c>
      <c r="K220" s="591">
        <f t="shared" si="49"/>
        <v>6.4268999999999989</v>
      </c>
      <c r="L220" s="591">
        <f t="shared" si="49"/>
        <v>0</v>
      </c>
      <c r="M220" s="591">
        <f t="shared" si="49"/>
        <v>0</v>
      </c>
      <c r="N220" s="591">
        <f t="shared" si="49"/>
        <v>319.34699999999998</v>
      </c>
      <c r="O220" s="591">
        <f t="shared" si="49"/>
        <v>6320.3399999999992</v>
      </c>
      <c r="P220" s="591">
        <f t="shared" si="49"/>
        <v>0</v>
      </c>
      <c r="Q220" s="591">
        <f t="shared" si="49"/>
        <v>0</v>
      </c>
      <c r="R220" s="591">
        <f t="shared" si="49"/>
        <v>0</v>
      </c>
      <c r="S220" s="591">
        <f t="shared" si="49"/>
        <v>0</v>
      </c>
      <c r="T220" s="591">
        <f t="shared" si="49"/>
        <v>0</v>
      </c>
      <c r="U220" s="591">
        <f t="shared" si="49"/>
        <v>2.5307999999999993</v>
      </c>
      <c r="V220" s="591">
        <f t="shared" si="49"/>
        <v>0</v>
      </c>
      <c r="W220" s="591">
        <f t="shared" si="49"/>
        <v>0</v>
      </c>
      <c r="X220" s="591">
        <f t="shared" si="49"/>
        <v>0</v>
      </c>
      <c r="Y220" s="591">
        <f t="shared" si="49"/>
        <v>0</v>
      </c>
      <c r="Z220" s="591">
        <f t="shared" si="49"/>
        <v>0</v>
      </c>
      <c r="AA220" s="591">
        <f t="shared" si="49"/>
        <v>0</v>
      </c>
      <c r="AB220" s="591">
        <f t="shared" si="49"/>
        <v>0</v>
      </c>
      <c r="AC220" s="591">
        <f t="shared" si="49"/>
        <v>0</v>
      </c>
      <c r="AD220" s="591">
        <f t="shared" si="49"/>
        <v>0</v>
      </c>
      <c r="AE220" s="591">
        <f t="shared" si="49"/>
        <v>0</v>
      </c>
      <c r="AF220" s="591">
        <f t="shared" si="49"/>
        <v>0</v>
      </c>
      <c r="AG220" s="591">
        <f t="shared" si="49"/>
        <v>0</v>
      </c>
      <c r="AH220" s="591">
        <f t="shared" si="49"/>
        <v>19.979999999999997</v>
      </c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</row>
    <row r="221" spans="1:87">
      <c r="D221" s="16" t="s">
        <v>186</v>
      </c>
      <c r="E221" s="591">
        <f>50%*E208+50%*E217</f>
        <v>0</v>
      </c>
      <c r="F221" s="591">
        <f t="shared" ref="F221:AH221" si="50">50%*F208+50%*F217</f>
        <v>0</v>
      </c>
      <c r="G221" s="688">
        <f>50%*G208+50%*G217</f>
        <v>13.75</v>
      </c>
      <c r="H221" s="591">
        <f t="shared" si="50"/>
        <v>4.41</v>
      </c>
      <c r="I221" s="591">
        <f t="shared" si="50"/>
        <v>0</v>
      </c>
      <c r="J221" s="591">
        <f t="shared" si="50"/>
        <v>4.49</v>
      </c>
      <c r="K221" s="591">
        <f t="shared" si="50"/>
        <v>4.5999999999999996</v>
      </c>
      <c r="L221" s="591">
        <f t="shared" si="50"/>
        <v>0</v>
      </c>
      <c r="M221" s="591">
        <f t="shared" si="50"/>
        <v>0</v>
      </c>
      <c r="N221" s="591">
        <f t="shared" si="50"/>
        <v>479.5</v>
      </c>
      <c r="O221" s="591">
        <f t="shared" si="50"/>
        <v>4103.5</v>
      </c>
      <c r="P221" s="591">
        <f t="shared" si="50"/>
        <v>0</v>
      </c>
      <c r="Q221" s="591">
        <f t="shared" si="50"/>
        <v>0</v>
      </c>
      <c r="R221" s="591">
        <f t="shared" si="50"/>
        <v>0</v>
      </c>
      <c r="S221" s="591">
        <f t="shared" si="50"/>
        <v>0</v>
      </c>
      <c r="T221" s="591">
        <f t="shared" si="50"/>
        <v>0</v>
      </c>
      <c r="U221" s="591">
        <f t="shared" si="50"/>
        <v>1.5</v>
      </c>
      <c r="V221" s="591">
        <f t="shared" si="50"/>
        <v>0</v>
      </c>
      <c r="W221" s="591">
        <f t="shared" si="50"/>
        <v>0</v>
      </c>
      <c r="X221" s="591">
        <f t="shared" si="50"/>
        <v>0</v>
      </c>
      <c r="Y221" s="591">
        <f t="shared" si="50"/>
        <v>0</v>
      </c>
      <c r="Z221" s="591">
        <f t="shared" si="50"/>
        <v>0</v>
      </c>
      <c r="AA221" s="591">
        <f t="shared" si="50"/>
        <v>0</v>
      </c>
      <c r="AB221" s="591">
        <f t="shared" si="50"/>
        <v>0</v>
      </c>
      <c r="AC221" s="591">
        <f t="shared" si="50"/>
        <v>0</v>
      </c>
      <c r="AD221" s="591">
        <f t="shared" si="50"/>
        <v>0</v>
      </c>
      <c r="AE221" s="591">
        <f t="shared" si="50"/>
        <v>0</v>
      </c>
      <c r="AF221" s="591">
        <f t="shared" si="50"/>
        <v>0</v>
      </c>
      <c r="AG221" s="591">
        <f t="shared" si="50"/>
        <v>0</v>
      </c>
      <c r="AH221" s="591">
        <f t="shared" si="50"/>
        <v>0</v>
      </c>
    </row>
    <row r="222" spans="1:87" s="240" customFormat="1">
      <c r="A222" s="5"/>
      <c r="B222" s="5"/>
      <c r="C222" s="5"/>
      <c r="D222" s="5" t="s">
        <v>708</v>
      </c>
      <c r="E222" s="590">
        <f>(50%*IF($H$194="yes",E215,E216))+(50%*IF($J$194="yes",E209,IF($J$195="yes",E218,E208)))</f>
        <v>0</v>
      </c>
      <c r="F222" s="590">
        <f t="shared" ref="F222:AH222" si="51">(50%*IF($H$194="yes",F215,F216))+(50%*IF($J$194="yes",F209,IF($J$195="yes",F218,F208)))</f>
        <v>0</v>
      </c>
      <c r="G222" s="590">
        <f>(50%*IF($H$194="yes",G215,G216))+(50%*IF($J$194="yes",G209,IF($J$195="yes",G218,G208)))</f>
        <v>13.75</v>
      </c>
      <c r="H222" s="590">
        <f t="shared" si="51"/>
        <v>3.76</v>
      </c>
      <c r="I222" s="590">
        <f t="shared" si="51"/>
        <v>0</v>
      </c>
      <c r="J222" s="590">
        <f t="shared" si="51"/>
        <v>3.8899999999999997</v>
      </c>
      <c r="K222" s="590">
        <f t="shared" si="51"/>
        <v>5.75</v>
      </c>
      <c r="L222" s="590">
        <f t="shared" si="51"/>
        <v>0</v>
      </c>
      <c r="M222" s="590">
        <f t="shared" si="51"/>
        <v>0</v>
      </c>
      <c r="N222" s="590">
        <f t="shared" si="51"/>
        <v>21</v>
      </c>
      <c r="O222" s="590">
        <f t="shared" si="51"/>
        <v>6086.5</v>
      </c>
      <c r="P222" s="590">
        <f t="shared" si="51"/>
        <v>0</v>
      </c>
      <c r="Q222" s="590">
        <f t="shared" si="51"/>
        <v>0</v>
      </c>
      <c r="R222" s="590">
        <f t="shared" si="51"/>
        <v>0</v>
      </c>
      <c r="S222" s="590">
        <f t="shared" si="51"/>
        <v>0</v>
      </c>
      <c r="T222" s="590">
        <f t="shared" si="51"/>
        <v>0</v>
      </c>
      <c r="U222" s="590">
        <f t="shared" si="51"/>
        <v>3.25</v>
      </c>
      <c r="V222" s="590">
        <f t="shared" si="51"/>
        <v>0</v>
      </c>
      <c r="W222" s="590">
        <f t="shared" si="51"/>
        <v>0</v>
      </c>
      <c r="X222" s="590">
        <f t="shared" si="51"/>
        <v>0</v>
      </c>
      <c r="Y222" s="590">
        <f t="shared" si="51"/>
        <v>0</v>
      </c>
      <c r="Z222" s="590">
        <f t="shared" si="51"/>
        <v>0</v>
      </c>
      <c r="AA222" s="590">
        <f t="shared" si="51"/>
        <v>0</v>
      </c>
      <c r="AB222" s="590">
        <f t="shared" si="51"/>
        <v>0</v>
      </c>
      <c r="AC222" s="590">
        <f t="shared" si="51"/>
        <v>0</v>
      </c>
      <c r="AD222" s="590">
        <f t="shared" si="51"/>
        <v>0</v>
      </c>
      <c r="AE222" s="590">
        <f t="shared" si="51"/>
        <v>0</v>
      </c>
      <c r="AF222" s="590">
        <f t="shared" si="51"/>
        <v>0</v>
      </c>
      <c r="AG222" s="590">
        <f t="shared" si="51"/>
        <v>0</v>
      </c>
      <c r="AH222" s="590">
        <f t="shared" si="51"/>
        <v>30</v>
      </c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</row>
    <row r="223" spans="1:87" s="240" customFormat="1">
      <c r="A223" s="5"/>
      <c r="B223" s="5"/>
      <c r="C223" s="5"/>
      <c r="D223" s="5" t="s">
        <v>709</v>
      </c>
      <c r="E223" s="590">
        <f>(50%*IF($H$198="yes",E215,E216))+(50%*IF($J$198="yes",E212,IF($J$199,E207,E206)))</f>
        <v>0</v>
      </c>
      <c r="F223" s="590">
        <f t="shared" ref="F223:AH223" si="52">(50%*IF($H$198="yes",F215,F216))+(50%*IF($J$198="yes",F212,IF($J$199,F207,F206)))</f>
        <v>0</v>
      </c>
      <c r="G223" s="590">
        <f t="shared" si="52"/>
        <v>13.5</v>
      </c>
      <c r="H223" s="590">
        <f t="shared" si="52"/>
        <v>1.35</v>
      </c>
      <c r="I223" s="590">
        <f t="shared" si="52"/>
        <v>0</v>
      </c>
      <c r="J223" s="590">
        <f t="shared" si="52"/>
        <v>3.7</v>
      </c>
      <c r="K223" s="590">
        <f t="shared" si="52"/>
        <v>7.85</v>
      </c>
      <c r="L223" s="590">
        <f t="shared" si="52"/>
        <v>0</v>
      </c>
      <c r="M223" s="590">
        <f t="shared" si="52"/>
        <v>0</v>
      </c>
      <c r="N223" s="590">
        <f t="shared" si="52"/>
        <v>20.5</v>
      </c>
      <c r="O223" s="590">
        <f t="shared" si="52"/>
        <v>8174.5</v>
      </c>
      <c r="P223" s="590">
        <f t="shared" si="52"/>
        <v>0</v>
      </c>
      <c r="Q223" s="590">
        <f t="shared" si="52"/>
        <v>0</v>
      </c>
      <c r="R223" s="590">
        <f t="shared" si="52"/>
        <v>0</v>
      </c>
      <c r="S223" s="590">
        <f t="shared" si="52"/>
        <v>0</v>
      </c>
      <c r="T223" s="590">
        <f t="shared" si="52"/>
        <v>0</v>
      </c>
      <c r="U223" s="590">
        <f t="shared" si="52"/>
        <v>2.4</v>
      </c>
      <c r="V223" s="590">
        <f t="shared" si="52"/>
        <v>0</v>
      </c>
      <c r="W223" s="590">
        <f t="shared" si="52"/>
        <v>0</v>
      </c>
      <c r="X223" s="590">
        <f t="shared" si="52"/>
        <v>0</v>
      </c>
      <c r="Y223" s="590">
        <f t="shared" si="52"/>
        <v>0</v>
      </c>
      <c r="Z223" s="590">
        <f t="shared" si="52"/>
        <v>0</v>
      </c>
      <c r="AA223" s="590">
        <f t="shared" si="52"/>
        <v>0</v>
      </c>
      <c r="AB223" s="590">
        <f t="shared" si="52"/>
        <v>0</v>
      </c>
      <c r="AC223" s="590">
        <f t="shared" si="52"/>
        <v>0</v>
      </c>
      <c r="AD223" s="590">
        <f t="shared" si="52"/>
        <v>0</v>
      </c>
      <c r="AE223" s="590">
        <f t="shared" si="52"/>
        <v>0</v>
      </c>
      <c r="AF223" s="590">
        <f t="shared" si="52"/>
        <v>0</v>
      </c>
      <c r="AG223" s="590">
        <f t="shared" si="52"/>
        <v>0</v>
      </c>
      <c r="AH223" s="590">
        <f t="shared" si="52"/>
        <v>110.5</v>
      </c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</row>
    <row r="224" spans="1:87">
      <c r="D224" s="97" t="s">
        <v>50</v>
      </c>
      <c r="E224" s="380">
        <f>SUMPRODUCT(E219:E223,$F$176:$F$180)</f>
        <v>0</v>
      </c>
      <c r="F224" s="380">
        <f t="shared" ref="F224:AH224" si="53">SUMPRODUCT(F219:F223,$F$176:$F$180)</f>
        <v>0</v>
      </c>
      <c r="G224" s="380">
        <f>SUMPRODUCT(G219:G223,$F$176:$F$180)</f>
        <v>0</v>
      </c>
      <c r="H224" s="380">
        <f t="shared" si="53"/>
        <v>0</v>
      </c>
      <c r="I224" s="380">
        <f t="shared" si="53"/>
        <v>0</v>
      </c>
      <c r="J224" s="380">
        <f t="shared" si="53"/>
        <v>0</v>
      </c>
      <c r="K224" s="380">
        <f t="shared" si="53"/>
        <v>0</v>
      </c>
      <c r="L224" s="380">
        <f t="shared" si="53"/>
        <v>0</v>
      </c>
      <c r="M224" s="380">
        <f t="shared" si="53"/>
        <v>0</v>
      </c>
      <c r="N224" s="380">
        <f t="shared" si="53"/>
        <v>0</v>
      </c>
      <c r="O224" s="380">
        <f t="shared" si="53"/>
        <v>0</v>
      </c>
      <c r="P224" s="380">
        <f t="shared" si="53"/>
        <v>0</v>
      </c>
      <c r="Q224" s="380">
        <f t="shared" si="53"/>
        <v>0</v>
      </c>
      <c r="R224" s="380">
        <f t="shared" si="53"/>
        <v>0</v>
      </c>
      <c r="S224" s="380">
        <f t="shared" si="53"/>
        <v>0</v>
      </c>
      <c r="T224" s="380">
        <f t="shared" si="53"/>
        <v>0</v>
      </c>
      <c r="U224" s="380">
        <f t="shared" si="53"/>
        <v>0</v>
      </c>
      <c r="V224" s="380">
        <f t="shared" si="53"/>
        <v>0</v>
      </c>
      <c r="W224" s="380">
        <f t="shared" si="53"/>
        <v>0</v>
      </c>
      <c r="X224" s="380">
        <f t="shared" si="53"/>
        <v>0</v>
      </c>
      <c r="Y224" s="380">
        <f t="shared" si="53"/>
        <v>0</v>
      </c>
      <c r="Z224" s="380">
        <f t="shared" si="53"/>
        <v>0</v>
      </c>
      <c r="AA224" s="380">
        <f t="shared" si="53"/>
        <v>0</v>
      </c>
      <c r="AB224" s="380">
        <f t="shared" si="53"/>
        <v>0</v>
      </c>
      <c r="AC224" s="380">
        <f t="shared" si="53"/>
        <v>0</v>
      </c>
      <c r="AD224" s="380">
        <f t="shared" si="53"/>
        <v>0</v>
      </c>
      <c r="AE224" s="380">
        <f t="shared" si="53"/>
        <v>0</v>
      </c>
      <c r="AF224" s="380">
        <f t="shared" si="53"/>
        <v>0</v>
      </c>
      <c r="AG224" s="380">
        <f t="shared" si="53"/>
        <v>0</v>
      </c>
      <c r="AH224" s="380">
        <f t="shared" si="53"/>
        <v>0</v>
      </c>
    </row>
    <row r="225" spans="1:45">
      <c r="J225" s="21"/>
      <c r="K225" s="21"/>
      <c r="L225" s="21"/>
      <c r="M225" s="21"/>
      <c r="N225" s="21"/>
      <c r="O225" s="21"/>
      <c r="P225" s="21"/>
    </row>
    <row r="226" spans="1:45">
      <c r="D226" s="37" t="s">
        <v>187</v>
      </c>
      <c r="J226" s="21"/>
      <c r="K226" s="21"/>
      <c r="L226" s="21"/>
      <c r="M226" s="21"/>
      <c r="N226" s="21"/>
      <c r="O226" s="21"/>
      <c r="P226" s="21"/>
    </row>
    <row r="227" spans="1:45" s="107" customFormat="1">
      <c r="A227" s="98"/>
      <c r="B227" s="98"/>
      <c r="C227" s="98"/>
      <c r="D227" s="98" t="s">
        <v>166</v>
      </c>
      <c r="E227" s="107" t="s">
        <v>93</v>
      </c>
      <c r="F227" s="107" t="s">
        <v>59</v>
      </c>
      <c r="G227" s="107" t="s">
        <v>60</v>
      </c>
      <c r="H227" s="170" t="s">
        <v>32</v>
      </c>
      <c r="I227" s="107" t="s">
        <v>37</v>
      </c>
      <c r="J227" s="170" t="s">
        <v>33</v>
      </c>
      <c r="K227" s="107" t="s">
        <v>34</v>
      </c>
      <c r="L227" s="107" t="s">
        <v>97</v>
      </c>
      <c r="M227" s="107" t="s">
        <v>81</v>
      </c>
      <c r="N227" s="107" t="s">
        <v>163</v>
      </c>
      <c r="O227" s="107" t="s">
        <v>103</v>
      </c>
      <c r="P227" s="107" t="s">
        <v>8</v>
      </c>
      <c r="Q227" s="385"/>
      <c r="R227" s="382"/>
      <c r="S227" s="382"/>
      <c r="T227" s="382"/>
      <c r="U227" s="106"/>
      <c r="V227" s="106"/>
      <c r="W227" s="106"/>
      <c r="X227" s="106"/>
      <c r="Y227" s="106"/>
      <c r="Z227" s="106"/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6"/>
      <c r="AK227" s="106"/>
      <c r="AL227" s="106"/>
      <c r="AM227" s="106"/>
      <c r="AN227" s="106"/>
      <c r="AO227" s="106"/>
      <c r="AP227" s="106"/>
      <c r="AQ227" s="106"/>
      <c r="AR227" s="106"/>
      <c r="AS227" s="106"/>
    </row>
    <row r="228" spans="1:45">
      <c r="D228" s="16" t="s">
        <v>190</v>
      </c>
      <c r="E228" s="17">
        <v>15.791666666666666</v>
      </c>
      <c r="F228" s="17">
        <v>2.4166666666666665</v>
      </c>
      <c r="G228" s="17">
        <v>0.38333333333333336</v>
      </c>
      <c r="H228" s="17">
        <v>9.1363636363636355E-2</v>
      </c>
      <c r="I228" s="17">
        <v>0</v>
      </c>
      <c r="J228" s="17">
        <v>0.15055555555555558</v>
      </c>
      <c r="K228" s="17">
        <v>0.19890909090909092</v>
      </c>
      <c r="L228" s="17">
        <v>2.25</v>
      </c>
      <c r="M228" s="17">
        <v>5.583333333333333</v>
      </c>
      <c r="N228" s="17">
        <v>0</v>
      </c>
      <c r="O228" s="17">
        <v>0</v>
      </c>
      <c r="P228" s="17">
        <v>9.4</v>
      </c>
      <c r="Q228" s="17">
        <v>0</v>
      </c>
      <c r="R228" s="17">
        <v>18.600000000000001</v>
      </c>
      <c r="S228" s="17">
        <v>7.8791666666666673</v>
      </c>
      <c r="T228" s="17">
        <v>0</v>
      </c>
      <c r="U228" s="17">
        <v>0</v>
      </c>
      <c r="V228" s="17">
        <v>0.12400000000000003</v>
      </c>
      <c r="W228" s="17">
        <v>5.0500000000000003E-2</v>
      </c>
      <c r="X228" s="17">
        <v>1.0609999999999999</v>
      </c>
      <c r="Y228" s="17">
        <v>0</v>
      </c>
      <c r="Z228" s="17">
        <v>31.254999999999995</v>
      </c>
      <c r="AA228" s="17">
        <v>0</v>
      </c>
      <c r="AB228" s="15">
        <v>2</v>
      </c>
      <c r="AC228" s="17">
        <v>20</v>
      </c>
      <c r="AD228" s="17">
        <v>312</v>
      </c>
      <c r="AE228" s="17">
        <v>0.45</v>
      </c>
      <c r="AF228" s="17">
        <v>0</v>
      </c>
      <c r="AG228" s="17">
        <v>0</v>
      </c>
    </row>
    <row r="229" spans="1:45" s="88" customFormat="1">
      <c r="A229" s="5"/>
      <c r="B229" s="5"/>
      <c r="C229" s="5"/>
      <c r="D229" s="16" t="s">
        <v>192</v>
      </c>
      <c r="E229" s="17">
        <v>3.8</v>
      </c>
      <c r="F229" s="17">
        <v>2.2000000000000002</v>
      </c>
      <c r="G229" s="17">
        <v>0.16</v>
      </c>
      <c r="H229" s="17">
        <v>0.02</v>
      </c>
      <c r="I229" s="17">
        <v>0</v>
      </c>
      <c r="J229" s="17">
        <v>0.04</v>
      </c>
      <c r="K229" s="17">
        <v>0.1</v>
      </c>
      <c r="L229" s="17">
        <v>2.7</v>
      </c>
      <c r="M229" s="17">
        <v>22</v>
      </c>
      <c r="N229" s="17">
        <v>0</v>
      </c>
      <c r="O229" s="17">
        <v>0</v>
      </c>
      <c r="P229" s="17">
        <v>93.6</v>
      </c>
      <c r="Q229" s="17">
        <v>0</v>
      </c>
      <c r="R229" s="17">
        <v>2500</v>
      </c>
      <c r="S229" s="17">
        <v>25.82</v>
      </c>
      <c r="T229" s="17">
        <v>0</v>
      </c>
      <c r="U229" s="17">
        <v>3.6</v>
      </c>
      <c r="V229" s="17">
        <v>4.5999999999999999E-2</v>
      </c>
      <c r="W229" s="17">
        <v>0.10200000000000001</v>
      </c>
      <c r="X229" s="17">
        <v>0.44600000000000001</v>
      </c>
      <c r="Y229" s="17">
        <v>0.4</v>
      </c>
      <c r="Z229" s="17">
        <v>95.44</v>
      </c>
      <c r="AA229" s="17">
        <v>0</v>
      </c>
      <c r="AB229" s="15">
        <v>3</v>
      </c>
      <c r="AC229" s="17">
        <v>150</v>
      </c>
      <c r="AD229" s="17">
        <v>420</v>
      </c>
      <c r="AE229" s="17">
        <v>0</v>
      </c>
      <c r="AF229" s="17">
        <v>0</v>
      </c>
      <c r="AG229" s="17">
        <v>0</v>
      </c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</row>
    <row r="230" spans="1:45" s="88" customFormat="1">
      <c r="A230" s="5"/>
      <c r="B230" s="5"/>
      <c r="C230" s="5"/>
      <c r="D230" s="16" t="s">
        <v>189</v>
      </c>
      <c r="E230" s="17">
        <v>5.5333333333333332</v>
      </c>
      <c r="F230" s="17">
        <v>1.4333333333333333</v>
      </c>
      <c r="G230" s="17">
        <v>9.3333333333333338E-2</v>
      </c>
      <c r="H230" s="17">
        <v>2.3333333333333331E-2</v>
      </c>
      <c r="I230" s="17">
        <v>0</v>
      </c>
      <c r="J230" s="17">
        <v>0</v>
      </c>
      <c r="K230" s="17">
        <v>7.4999999999999997E-2</v>
      </c>
      <c r="L230" s="17">
        <v>1.8</v>
      </c>
      <c r="M230" s="17">
        <v>11.3</v>
      </c>
      <c r="N230" s="17">
        <v>0</v>
      </c>
      <c r="O230" s="17">
        <v>0</v>
      </c>
      <c r="P230" s="17">
        <v>26.033333333333335</v>
      </c>
      <c r="Q230" s="17">
        <v>0</v>
      </c>
      <c r="R230" s="17">
        <v>29.1</v>
      </c>
      <c r="S230" s="17">
        <v>15.740000000000002</v>
      </c>
      <c r="T230" s="17">
        <v>0</v>
      </c>
      <c r="U230" s="17">
        <v>3.6</v>
      </c>
      <c r="V230" s="17">
        <v>5.7666666666666672E-2</v>
      </c>
      <c r="W230" s="17">
        <v>5.1333333333333342E-2</v>
      </c>
      <c r="X230" s="17">
        <v>0.66633333333333333</v>
      </c>
      <c r="Y230" s="17">
        <v>0</v>
      </c>
      <c r="Z230" s="17">
        <v>28.333333333333332</v>
      </c>
      <c r="AA230" s="17">
        <v>0</v>
      </c>
      <c r="AB230" s="15">
        <v>0.6156666666666667</v>
      </c>
      <c r="AC230" s="17">
        <v>17</v>
      </c>
      <c r="AD230" s="17">
        <v>88</v>
      </c>
      <c r="AE230" s="17">
        <v>0</v>
      </c>
      <c r="AF230" s="17">
        <v>0</v>
      </c>
      <c r="AG230" s="17">
        <v>0</v>
      </c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</row>
    <row r="231" spans="1:45">
      <c r="D231" s="16" t="s">
        <v>191</v>
      </c>
      <c r="E231" s="17">
        <v>5.5</v>
      </c>
      <c r="F231" s="17">
        <v>1</v>
      </c>
      <c r="G231" s="17">
        <v>6.25E-2</v>
      </c>
      <c r="H231" s="17">
        <v>0</v>
      </c>
      <c r="I231" s="17">
        <v>0</v>
      </c>
      <c r="J231" s="17">
        <v>0</v>
      </c>
      <c r="K231" s="17">
        <v>6.25E-2</v>
      </c>
      <c r="L231" s="17">
        <v>1.625</v>
      </c>
      <c r="M231" s="17">
        <v>11.875</v>
      </c>
      <c r="N231" s="17">
        <v>0</v>
      </c>
      <c r="O231" s="17">
        <v>0</v>
      </c>
      <c r="P231" s="17">
        <v>18</v>
      </c>
      <c r="Q231" s="17">
        <v>0</v>
      </c>
      <c r="R231" s="17">
        <v>601.625</v>
      </c>
      <c r="S231" s="17">
        <v>37.787499999999994</v>
      </c>
      <c r="T231" s="17">
        <v>0</v>
      </c>
      <c r="U231" s="17">
        <v>4</v>
      </c>
      <c r="V231" s="17">
        <v>4.4999999999999998E-2</v>
      </c>
      <c r="W231" s="17">
        <v>2.6249999999999999E-2</v>
      </c>
      <c r="X231" s="17">
        <v>0.48125000000000001</v>
      </c>
      <c r="Y231" s="17">
        <v>0</v>
      </c>
      <c r="Z231" s="17">
        <v>14.1625</v>
      </c>
      <c r="AA231" s="17">
        <v>0</v>
      </c>
      <c r="AB231" s="15">
        <v>2</v>
      </c>
      <c r="AC231" s="17">
        <v>20</v>
      </c>
      <c r="AD231" s="17">
        <v>260</v>
      </c>
      <c r="AE231" s="17">
        <v>0</v>
      </c>
      <c r="AF231" s="17">
        <v>0</v>
      </c>
      <c r="AG231" s="17">
        <v>0</v>
      </c>
    </row>
    <row r="232" spans="1:45">
      <c r="D232" s="16" t="s">
        <v>193</v>
      </c>
      <c r="E232" s="17">
        <v>2.7766666666666664</v>
      </c>
      <c r="F232" s="17">
        <v>1.7849999999999997</v>
      </c>
      <c r="G232" s="17">
        <v>0.35888888888888881</v>
      </c>
      <c r="H232" s="17">
        <v>0.1</v>
      </c>
      <c r="I232" s="17">
        <v>0</v>
      </c>
      <c r="J232" s="17">
        <v>0.1</v>
      </c>
      <c r="K232" s="17">
        <v>0.1</v>
      </c>
      <c r="L232" s="17">
        <v>2.7624999999999997</v>
      </c>
      <c r="M232" s="17">
        <v>24</v>
      </c>
      <c r="N232" s="17">
        <v>0</v>
      </c>
      <c r="O232" s="17">
        <v>0</v>
      </c>
      <c r="P232" s="17">
        <v>124.9736111111111</v>
      </c>
      <c r="Q232" s="17">
        <v>0</v>
      </c>
      <c r="R232" s="17">
        <v>636</v>
      </c>
      <c r="S232" s="17">
        <v>0</v>
      </c>
      <c r="T232" s="17">
        <v>0</v>
      </c>
      <c r="U232" s="17">
        <v>4</v>
      </c>
      <c r="V232" s="17">
        <v>0</v>
      </c>
      <c r="W232" s="17">
        <v>0</v>
      </c>
      <c r="X232" s="17">
        <v>0</v>
      </c>
      <c r="Y232" s="17">
        <v>0</v>
      </c>
      <c r="Z232" s="17">
        <v>0</v>
      </c>
      <c r="AA232" s="17">
        <v>0</v>
      </c>
      <c r="AB232" s="17">
        <v>1.2</v>
      </c>
      <c r="AC232" s="17">
        <v>150</v>
      </c>
      <c r="AD232" s="17">
        <v>420</v>
      </c>
      <c r="AE232" s="17">
        <v>0</v>
      </c>
      <c r="AF232" s="17">
        <v>0</v>
      </c>
      <c r="AG232" s="17">
        <v>0</v>
      </c>
    </row>
    <row r="233" spans="1:45">
      <c r="D233" s="16" t="s">
        <v>50</v>
      </c>
      <c r="E233" s="15">
        <f t="shared" ref="E233:AG233" si="54">(E228*$E$237+E229*$E$238+$E$239*E230+E231*$E$240)</f>
        <v>8.7895833333333329</v>
      </c>
      <c r="F233" s="15">
        <f t="shared" si="54"/>
        <v>1.7058333333333335</v>
      </c>
      <c r="G233" s="15">
        <f t="shared" si="54"/>
        <v>0.18645833333333336</v>
      </c>
      <c r="H233" s="15">
        <f t="shared" si="54"/>
        <v>3.7983333333333327E-2</v>
      </c>
      <c r="I233" s="15">
        <f t="shared" si="54"/>
        <v>0</v>
      </c>
      <c r="J233" s="15">
        <f t="shared" si="54"/>
        <v>5.3683333333333347E-2</v>
      </c>
      <c r="K233" s="15">
        <f t="shared" si="54"/>
        <v>0.11501500000000002</v>
      </c>
      <c r="L233" s="15">
        <f t="shared" si="54"/>
        <v>1.9987500000000002</v>
      </c>
      <c r="M233" s="15">
        <v>225</v>
      </c>
      <c r="N233" s="15">
        <v>10</v>
      </c>
      <c r="O233" s="15">
        <v>90</v>
      </c>
      <c r="P233" s="15">
        <f t="shared" si="54"/>
        <v>24.910333333333334</v>
      </c>
      <c r="Q233" s="15">
        <f t="shared" si="54"/>
        <v>0</v>
      </c>
      <c r="R233" s="15">
        <f t="shared" si="54"/>
        <v>461.94924999999995</v>
      </c>
      <c r="S233" s="15">
        <f t="shared" si="54"/>
        <v>21.587</v>
      </c>
      <c r="T233" s="15">
        <f t="shared" si="54"/>
        <v>0</v>
      </c>
      <c r="U233" s="15">
        <f t="shared" si="54"/>
        <v>2.58</v>
      </c>
      <c r="V233" s="15">
        <f t="shared" si="54"/>
        <v>7.4786666666666682E-2</v>
      </c>
      <c r="W233" s="15">
        <f t="shared" si="54"/>
        <v>4.8360833333333339E-2</v>
      </c>
      <c r="X233" s="15">
        <f t="shared" si="54"/>
        <v>0.72012583333333335</v>
      </c>
      <c r="Y233" s="15">
        <f t="shared" si="54"/>
        <v>4.0000000000000008E-2</v>
      </c>
      <c r="Z233" s="15">
        <f t="shared" si="54"/>
        <v>31.615108333333335</v>
      </c>
      <c r="AA233" s="15">
        <f t="shared" si="54"/>
        <v>0</v>
      </c>
      <c r="AB233" s="15">
        <f>(AB228*$E$237+AB229*$E$238+$E$239*AB230+AB231*$E$240)</f>
        <v>1.7739166666666666</v>
      </c>
      <c r="AC233" s="15">
        <f t="shared" si="54"/>
        <v>32.450000000000003</v>
      </c>
      <c r="AD233" s="15">
        <f t="shared" si="54"/>
        <v>252.76</v>
      </c>
      <c r="AE233" s="15">
        <f t="shared" si="54"/>
        <v>0.14850000000000002</v>
      </c>
      <c r="AF233" s="15">
        <f t="shared" si="54"/>
        <v>0</v>
      </c>
      <c r="AG233" s="15">
        <f t="shared" si="54"/>
        <v>0</v>
      </c>
    </row>
    <row r="234" spans="1:45">
      <c r="D234" s="16"/>
      <c r="E234" s="58"/>
      <c r="F234" s="58"/>
      <c r="G234" s="58"/>
      <c r="H234" s="58"/>
      <c r="I234" s="58"/>
      <c r="J234" s="9"/>
      <c r="K234" s="58"/>
      <c r="L234" s="58"/>
      <c r="Q234" s="58"/>
      <c r="R234" s="58"/>
      <c r="S234" s="58"/>
      <c r="T234" s="58"/>
    </row>
    <row r="235" spans="1:45">
      <c r="D235" s="98" t="s">
        <v>194</v>
      </c>
      <c r="E235" s="58"/>
      <c r="F235" s="58"/>
      <c r="G235" s="58"/>
      <c r="H235" s="58"/>
      <c r="I235" s="58"/>
      <c r="J235" s="9"/>
      <c r="K235" s="58"/>
      <c r="L235" s="58"/>
      <c r="Q235" s="58"/>
      <c r="R235" s="58"/>
      <c r="S235" s="58"/>
      <c r="T235" s="58"/>
    </row>
    <row r="236" spans="1:45">
      <c r="D236" s="16"/>
      <c r="E236" s="58"/>
      <c r="F236" s="58"/>
      <c r="G236" s="58"/>
      <c r="H236" s="58"/>
      <c r="I236" s="58"/>
      <c r="J236" s="9"/>
      <c r="K236" s="58"/>
      <c r="L236" s="58"/>
      <c r="Q236" s="58"/>
      <c r="R236" s="58"/>
      <c r="S236" s="58"/>
      <c r="T236" s="58"/>
    </row>
    <row r="237" spans="1:45">
      <c r="D237" s="16" t="s">
        <v>190</v>
      </c>
      <c r="E237" s="20">
        <v>0.33</v>
      </c>
      <c r="F237" s="58"/>
      <c r="G237" s="58"/>
      <c r="H237" s="58"/>
      <c r="I237" s="58"/>
      <c r="J237" s="9"/>
      <c r="K237" s="58"/>
      <c r="L237" s="58"/>
      <c r="Q237" s="58"/>
      <c r="R237" s="58"/>
      <c r="S237" s="58"/>
      <c r="T237" s="58"/>
    </row>
    <row r="238" spans="1:45">
      <c r="D238" s="16" t="s">
        <v>192</v>
      </c>
      <c r="E238" s="20">
        <v>0.1</v>
      </c>
      <c r="J238" s="21"/>
      <c r="K238" s="21"/>
      <c r="L238" s="21"/>
      <c r="M238" s="21"/>
      <c r="N238" s="21"/>
      <c r="O238" s="21"/>
      <c r="P238" s="21"/>
    </row>
    <row r="239" spans="1:45">
      <c r="D239" s="16" t="s">
        <v>189</v>
      </c>
      <c r="E239" s="20">
        <v>0.25</v>
      </c>
      <c r="J239" s="21"/>
      <c r="K239" s="21"/>
      <c r="L239" s="21"/>
      <c r="M239" s="21"/>
      <c r="N239" s="21"/>
      <c r="O239" s="21"/>
      <c r="P239" s="21"/>
    </row>
    <row r="240" spans="1:45">
      <c r="D240" s="16" t="s">
        <v>191</v>
      </c>
      <c r="E240" s="20">
        <v>0.33</v>
      </c>
      <c r="J240" s="21"/>
      <c r="K240" s="21"/>
      <c r="L240" s="21"/>
      <c r="M240" s="21"/>
      <c r="N240" s="21"/>
      <c r="O240" s="21"/>
      <c r="P240" s="21"/>
    </row>
    <row r="241" spans="1:16">
      <c r="J241" s="21"/>
      <c r="K241" s="21"/>
      <c r="L241" s="21"/>
      <c r="M241" s="21"/>
      <c r="N241" s="21"/>
      <c r="O241" s="21"/>
      <c r="P241" s="21"/>
    </row>
    <row r="242" spans="1:16">
      <c r="A242" s="6"/>
      <c r="B242" s="6"/>
      <c r="C242" s="6"/>
      <c r="D242" s="98"/>
      <c r="E242" s="6"/>
      <c r="F242" s="57"/>
      <c r="G242" s="57"/>
      <c r="H242" s="57"/>
      <c r="I242" s="6"/>
      <c r="J242" s="57"/>
      <c r="K242" s="57"/>
      <c r="M242" s="57"/>
      <c r="N242" s="57"/>
    </row>
    <row r="243" spans="1:16">
      <c r="A243" s="240"/>
      <c r="B243" s="240"/>
      <c r="C243" s="240"/>
      <c r="D243" s="16"/>
      <c r="F243" s="21"/>
      <c r="G243" s="21"/>
      <c r="H243" s="21"/>
      <c r="I243" s="21"/>
      <c r="J243" s="21"/>
      <c r="K243" s="21"/>
      <c r="M243" s="21"/>
      <c r="N243" s="21"/>
    </row>
    <row r="244" spans="1:16">
      <c r="A244" s="240"/>
      <c r="B244" s="240"/>
      <c r="C244" s="240"/>
      <c r="D244" s="14"/>
      <c r="F244" s="21"/>
      <c r="G244" s="21"/>
      <c r="H244" s="21"/>
      <c r="I244" s="21"/>
      <c r="J244" s="21"/>
      <c r="K244" s="21"/>
      <c r="M244" s="21"/>
      <c r="N244" s="21"/>
    </row>
    <row r="245" spans="1:16">
      <c r="A245" s="240"/>
      <c r="B245" s="240"/>
      <c r="C245" s="240"/>
      <c r="D245" s="16"/>
      <c r="F245" s="21"/>
      <c r="G245" s="21"/>
      <c r="H245" s="21"/>
      <c r="I245" s="21"/>
      <c r="J245" s="21"/>
      <c r="K245" s="21"/>
      <c r="M245" s="21"/>
      <c r="N245" s="21"/>
    </row>
    <row r="246" spans="1:16">
      <c r="A246" s="240"/>
      <c r="B246" s="240"/>
      <c r="C246" s="240"/>
      <c r="D246" s="16"/>
      <c r="F246" s="21"/>
      <c r="G246" s="21"/>
      <c r="H246" s="21"/>
      <c r="I246" s="21"/>
      <c r="J246" s="21"/>
      <c r="K246" s="21"/>
      <c r="M246" s="21"/>
      <c r="N246" s="21"/>
    </row>
    <row r="247" spans="1:16">
      <c r="A247" s="240"/>
      <c r="B247" s="240"/>
      <c r="C247" s="240"/>
      <c r="D247" s="16"/>
      <c r="F247" s="21"/>
      <c r="G247" s="21"/>
      <c r="H247" s="21"/>
      <c r="I247" s="21"/>
      <c r="J247" s="21"/>
      <c r="K247" s="21"/>
      <c r="M247" s="21"/>
      <c r="N247" s="21"/>
    </row>
    <row r="248" spans="1:16">
      <c r="A248" s="2"/>
      <c r="B248" s="2"/>
      <c r="C248" s="2"/>
      <c r="D248" s="14"/>
      <c r="E248" s="2"/>
      <c r="F248" s="2"/>
      <c r="G248" s="2"/>
      <c r="H248" s="2"/>
      <c r="I248" s="2"/>
      <c r="J248" s="2"/>
      <c r="K248" s="2"/>
      <c r="M248" s="2"/>
      <c r="N248" s="2"/>
    </row>
    <row r="249" spans="1:16">
      <c r="A249" s="2"/>
      <c r="B249" s="2"/>
      <c r="C249" s="2"/>
      <c r="D249" s="14"/>
      <c r="E249" s="2"/>
      <c r="F249" s="2"/>
      <c r="G249" s="2"/>
      <c r="H249" s="2"/>
      <c r="I249" s="2"/>
      <c r="J249" s="2"/>
      <c r="K249" s="2"/>
      <c r="M249" s="2"/>
      <c r="N249" s="2"/>
    </row>
    <row r="250" spans="1:16">
      <c r="A250" s="2"/>
      <c r="B250" s="2"/>
      <c r="C250" s="2"/>
      <c r="D250" s="14"/>
      <c r="E250" s="2"/>
      <c r="F250" s="2"/>
      <c r="G250" s="2"/>
      <c r="H250" s="2"/>
      <c r="I250" s="2"/>
      <c r="J250" s="2"/>
      <c r="K250" s="2"/>
      <c r="M250" s="2"/>
      <c r="N250" s="2"/>
    </row>
    <row r="251" spans="1:16">
      <c r="A251" s="2"/>
      <c r="B251" s="2"/>
      <c r="C251" s="2"/>
      <c r="D251" s="14"/>
      <c r="E251" s="2"/>
      <c r="F251" s="2"/>
      <c r="G251" s="2"/>
      <c r="H251" s="2"/>
      <c r="I251" s="2"/>
      <c r="J251" s="2"/>
      <c r="K251" s="2"/>
      <c r="M251" s="2"/>
      <c r="N251" s="2"/>
    </row>
    <row r="252" spans="1:16">
      <c r="A252" s="2"/>
      <c r="B252" s="2"/>
      <c r="C252" s="2"/>
      <c r="D252" s="14"/>
      <c r="E252" s="2"/>
      <c r="F252" s="2"/>
      <c r="G252" s="2"/>
      <c r="H252" s="2"/>
      <c r="I252" s="2"/>
      <c r="J252" s="2"/>
      <c r="K252" s="2"/>
      <c r="M252" s="2"/>
      <c r="N252" s="2"/>
    </row>
    <row r="253" spans="1:16">
      <c r="A253" s="2"/>
      <c r="B253" s="2"/>
      <c r="C253" s="2"/>
      <c r="D253" s="14"/>
      <c r="E253" s="2"/>
      <c r="F253" s="2"/>
      <c r="G253" s="2"/>
      <c r="H253" s="2"/>
      <c r="I253" s="2"/>
      <c r="J253" s="2"/>
      <c r="K253" s="2"/>
      <c r="M253" s="2"/>
      <c r="N253" s="2"/>
    </row>
    <row r="254" spans="1:16">
      <c r="A254" s="2"/>
      <c r="B254" s="2"/>
      <c r="C254" s="2"/>
      <c r="D254" s="14"/>
      <c r="E254" s="2"/>
      <c r="F254" s="2"/>
      <c r="G254" s="2"/>
      <c r="H254" s="2"/>
      <c r="I254" s="2"/>
      <c r="J254" s="2"/>
      <c r="K254" s="2"/>
      <c r="M254" s="2"/>
      <c r="N254" s="2"/>
    </row>
    <row r="255" spans="1:16">
      <c r="A255" s="2"/>
      <c r="B255" s="2"/>
      <c r="C255" s="2"/>
      <c r="D255" s="14"/>
      <c r="E255" s="2"/>
      <c r="F255" s="2"/>
      <c r="G255" s="2"/>
      <c r="H255" s="2"/>
      <c r="I255" s="2"/>
      <c r="J255" s="2"/>
      <c r="K255" s="2"/>
      <c r="M255" s="2"/>
      <c r="N255" s="2"/>
    </row>
    <row r="256" spans="1:16">
      <c r="A256" s="2"/>
      <c r="B256" s="2"/>
      <c r="C256" s="2"/>
      <c r="D256" s="14"/>
      <c r="E256" s="2"/>
      <c r="F256" s="2"/>
      <c r="G256" s="2"/>
      <c r="H256" s="2"/>
      <c r="I256" s="2"/>
      <c r="J256" s="2"/>
      <c r="K256" s="2"/>
      <c r="M256" s="2"/>
      <c r="N256" s="2"/>
    </row>
    <row r="257" spans="1:16">
      <c r="A257" s="2"/>
      <c r="B257" s="2"/>
      <c r="C257" s="2"/>
      <c r="D257" s="14"/>
      <c r="E257" s="2"/>
      <c r="F257" s="2"/>
      <c r="G257" s="2"/>
      <c r="H257" s="2"/>
      <c r="I257" s="2"/>
      <c r="J257" s="2"/>
      <c r="K257" s="2"/>
      <c r="M257" s="2"/>
      <c r="N257" s="2"/>
    </row>
    <row r="258" spans="1:16">
      <c r="A258" s="2"/>
      <c r="B258" s="2"/>
      <c r="C258" s="2"/>
      <c r="D258" s="14"/>
      <c r="E258" s="2"/>
      <c r="F258" s="2"/>
      <c r="G258" s="2"/>
      <c r="H258" s="2"/>
      <c r="I258" s="2"/>
      <c r="J258" s="2"/>
      <c r="K258" s="2"/>
      <c r="M258" s="2"/>
      <c r="N258" s="2"/>
    </row>
    <row r="259" spans="1:16">
      <c r="A259" s="2"/>
      <c r="B259" s="2"/>
      <c r="C259" s="2"/>
      <c r="D259" s="14"/>
      <c r="E259" s="2"/>
      <c r="F259" s="2"/>
      <c r="G259" s="2"/>
      <c r="H259" s="2"/>
      <c r="I259" s="2"/>
      <c r="J259" s="2"/>
      <c r="K259" s="2"/>
      <c r="M259" s="2"/>
      <c r="N259" s="2"/>
    </row>
    <row r="260" spans="1:16">
      <c r="A260" s="2"/>
      <c r="B260" s="2"/>
      <c r="C260" s="2"/>
      <c r="D260" s="14"/>
      <c r="E260" s="2"/>
      <c r="F260" s="2"/>
      <c r="G260" s="2"/>
      <c r="H260" s="2"/>
      <c r="I260" s="2"/>
      <c r="J260" s="2"/>
      <c r="K260" s="2"/>
      <c r="M260" s="2"/>
      <c r="N260" s="2"/>
    </row>
    <row r="261" spans="1:16">
      <c r="A261" s="2"/>
      <c r="B261" s="2"/>
      <c r="C261" s="2"/>
      <c r="D261" s="14"/>
      <c r="E261" s="2"/>
      <c r="F261" s="2"/>
      <c r="G261" s="2"/>
      <c r="H261" s="2"/>
      <c r="I261" s="2"/>
      <c r="J261" s="2"/>
      <c r="K261" s="2"/>
      <c r="M261" s="2"/>
      <c r="N261" s="2"/>
    </row>
    <row r="262" spans="1:16">
      <c r="J262" s="21"/>
      <c r="K262" s="21"/>
      <c r="L262" s="21"/>
      <c r="M262" s="21"/>
      <c r="N262" s="21"/>
      <c r="O262" s="21"/>
      <c r="P262" s="21"/>
    </row>
    <row r="263" spans="1:16">
      <c r="J263" s="21"/>
      <c r="K263" s="21"/>
      <c r="L263" s="21"/>
      <c r="M263" s="21"/>
      <c r="N263" s="21"/>
      <c r="O263" s="21"/>
      <c r="P263" s="21"/>
    </row>
    <row r="264" spans="1:16">
      <c r="J264" s="21"/>
      <c r="K264" s="21"/>
      <c r="L264" s="21"/>
      <c r="M264" s="21"/>
      <c r="N264" s="21"/>
      <c r="O264" s="21"/>
      <c r="P264" s="21"/>
    </row>
    <row r="265" spans="1:16">
      <c r="J265" s="21"/>
      <c r="K265" s="21"/>
      <c r="L265" s="21"/>
      <c r="M265" s="21"/>
      <c r="N265" s="21"/>
      <c r="O265" s="21"/>
      <c r="P265" s="21"/>
    </row>
    <row r="266" spans="1:16">
      <c r="J266" s="21"/>
      <c r="K266" s="21"/>
      <c r="L266" s="21"/>
      <c r="M266" s="21"/>
      <c r="N266" s="21"/>
      <c r="O266" s="21"/>
      <c r="P266" s="21"/>
    </row>
    <row r="267" spans="1:16">
      <c r="J267" s="21"/>
      <c r="K267" s="21"/>
      <c r="L267" s="21"/>
      <c r="M267" s="21"/>
      <c r="N267" s="21"/>
      <c r="O267" s="21"/>
      <c r="P267" s="21"/>
    </row>
    <row r="268" spans="1:16">
      <c r="J268" s="21"/>
      <c r="K268" s="21"/>
      <c r="L268" s="21"/>
      <c r="M268" s="21"/>
      <c r="N268" s="21"/>
      <c r="O268" s="21"/>
      <c r="P268" s="21"/>
    </row>
    <row r="269" spans="1:16">
      <c r="J269" s="21"/>
      <c r="K269" s="21"/>
      <c r="L269" s="21"/>
      <c r="M269" s="21"/>
      <c r="N269" s="21"/>
      <c r="O269" s="21"/>
      <c r="P269" s="21"/>
    </row>
    <row r="270" spans="1:16">
      <c r="J270" s="21"/>
      <c r="K270" s="21"/>
      <c r="L270" s="21"/>
      <c r="M270" s="21"/>
      <c r="N270" s="21"/>
      <c r="O270" s="21"/>
      <c r="P270" s="21"/>
    </row>
    <row r="271" spans="1:16">
      <c r="J271" s="21"/>
      <c r="K271" s="21"/>
      <c r="L271" s="21"/>
      <c r="M271" s="21"/>
      <c r="N271" s="21"/>
      <c r="O271" s="21"/>
      <c r="P271" s="21"/>
    </row>
    <row r="272" spans="1:16">
      <c r="J272" s="21"/>
      <c r="K272" s="21"/>
      <c r="L272" s="21"/>
      <c r="M272" s="21"/>
      <c r="N272" s="21"/>
      <c r="O272" s="21"/>
      <c r="P272" s="21"/>
    </row>
    <row r="273" spans="10:16">
      <c r="J273" s="21"/>
      <c r="K273" s="21"/>
      <c r="L273" s="21"/>
      <c r="M273" s="21"/>
      <c r="N273" s="21"/>
      <c r="O273" s="21"/>
      <c r="P273" s="21"/>
    </row>
    <row r="274" spans="10:16">
      <c r="J274" s="21"/>
      <c r="K274" s="21"/>
      <c r="L274" s="21"/>
      <c r="M274" s="21"/>
      <c r="N274" s="21"/>
      <c r="O274" s="21"/>
      <c r="P274" s="21"/>
    </row>
    <row r="275" spans="10:16">
      <c r="J275" s="21"/>
      <c r="K275" s="21"/>
      <c r="L275" s="21"/>
      <c r="M275" s="21"/>
      <c r="N275" s="21"/>
      <c r="O275" s="21"/>
      <c r="P275" s="21"/>
    </row>
    <row r="276" spans="10:16">
      <c r="J276" s="21"/>
      <c r="K276" s="21"/>
      <c r="L276" s="21"/>
      <c r="M276" s="21"/>
      <c r="N276" s="21"/>
      <c r="O276" s="21"/>
      <c r="P276" s="21"/>
    </row>
    <row r="277" spans="10:16">
      <c r="J277" s="21"/>
      <c r="K277" s="21"/>
      <c r="L277" s="21"/>
      <c r="M277" s="21"/>
      <c r="N277" s="21"/>
      <c r="O277" s="21"/>
      <c r="P277" s="21"/>
    </row>
    <row r="278" spans="10:16">
      <c r="J278" s="21"/>
      <c r="K278" s="21"/>
      <c r="L278" s="21"/>
      <c r="M278" s="21"/>
      <c r="N278" s="21"/>
      <c r="O278" s="21"/>
      <c r="P278" s="21"/>
    </row>
    <row r="279" spans="10:16">
      <c r="J279" s="21"/>
      <c r="K279" s="21"/>
      <c r="L279" s="21"/>
      <c r="M279" s="21"/>
      <c r="N279" s="21"/>
      <c r="O279" s="21"/>
      <c r="P279" s="21"/>
    </row>
    <row r="280" spans="10:16">
      <c r="J280" s="21"/>
      <c r="K280" s="21"/>
      <c r="L280" s="21"/>
      <c r="M280" s="21"/>
      <c r="N280" s="21"/>
      <c r="O280" s="21"/>
      <c r="P280" s="21"/>
    </row>
    <row r="281" spans="10:16">
      <c r="J281" s="21"/>
      <c r="K281" s="21"/>
      <c r="L281" s="21"/>
      <c r="M281" s="21"/>
      <c r="N281" s="21"/>
      <c r="O281" s="21"/>
      <c r="P281" s="21"/>
    </row>
  </sheetData>
  <mergeCells count="16">
    <mergeCell ref="BX122:BX123"/>
    <mergeCell ref="BZ122:BZ123"/>
    <mergeCell ref="BX133:BX136"/>
    <mergeCell ref="CA122:CA123"/>
    <mergeCell ref="CB122:CB123"/>
    <mergeCell ref="BZ133:BZ135"/>
    <mergeCell ref="CA133:CA135"/>
    <mergeCell ref="CB133:CB135"/>
    <mergeCell ref="CA137:CC137"/>
    <mergeCell ref="BX144:BX174"/>
    <mergeCell ref="BZ144:BZ214"/>
    <mergeCell ref="CA144:CA214"/>
    <mergeCell ref="CB144:CB214"/>
    <mergeCell ref="BX175:BX200"/>
    <mergeCell ref="BX137:BX138"/>
    <mergeCell ref="BX201:BX202"/>
  </mergeCells>
  <pageMargins left="0.25" right="0.25" top="0.75" bottom="0.75" header="0.3" footer="0.3"/>
  <pageSetup paperSize="9" scale="10" fitToHeight="0" orientation="landscape" r:id="rId1"/>
  <ignoredErrors>
    <ignoredError sqref="E144:AG144" formulaRange="1"/>
    <ignoredError sqref="AF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AV237"/>
  <sheetViews>
    <sheetView topLeftCell="S56" workbookViewId="0">
      <selection activeCell="AE70" sqref="AE70"/>
    </sheetView>
  </sheetViews>
  <sheetFormatPr defaultRowHeight="15"/>
  <cols>
    <col min="1" max="1" width="24.140625" customWidth="1"/>
    <col min="14" max="17" width="9.140625" style="262"/>
    <col min="18" max="18" width="9.140625" style="2"/>
    <col min="19" max="19" width="6.7109375" style="2" customWidth="1"/>
    <col min="20" max="20" width="9.140625" style="2" hidden="1" customWidth="1"/>
    <col min="21" max="21" width="19.42578125" style="14" customWidth="1"/>
    <col min="34" max="34" width="24.140625" style="1" customWidth="1"/>
  </cols>
  <sheetData>
    <row r="1" spans="1:34" s="262" customFormat="1">
      <c r="N1" s="2"/>
      <c r="O1" s="2"/>
      <c r="P1" s="2"/>
      <c r="Q1" s="2"/>
      <c r="R1" s="2"/>
      <c r="S1" s="2"/>
      <c r="T1" s="2"/>
      <c r="U1" s="14"/>
      <c r="AH1" s="1"/>
    </row>
    <row r="2" spans="1:34" s="262" customFormat="1">
      <c r="A2" s="611" t="s">
        <v>715</v>
      </c>
      <c r="B2" s="595">
        <f>'I&amp;O'!C85</f>
        <v>3</v>
      </c>
      <c r="N2" s="2"/>
      <c r="O2" s="2"/>
      <c r="P2" s="2"/>
      <c r="Q2" s="2"/>
      <c r="R2" s="2"/>
      <c r="S2" s="2"/>
      <c r="T2" s="2"/>
      <c r="U2" s="14"/>
      <c r="AH2" s="1"/>
    </row>
    <row r="3" spans="1:34" s="262" customFormat="1">
      <c r="N3" s="2"/>
      <c r="O3" s="2"/>
      <c r="P3" s="2"/>
      <c r="Q3" s="2"/>
      <c r="R3" s="2"/>
      <c r="S3" s="2"/>
      <c r="T3" s="2"/>
      <c r="U3" s="14"/>
      <c r="AH3" s="1"/>
    </row>
    <row r="4" spans="1:34">
      <c r="N4" s="2"/>
      <c r="O4" s="2"/>
      <c r="P4" s="2"/>
      <c r="Q4" s="2"/>
    </row>
    <row r="5" spans="1:34">
      <c r="A5" s="473" t="s">
        <v>58</v>
      </c>
      <c r="B5" s="473">
        <v>1000</v>
      </c>
      <c r="C5" s="473">
        <v>1200</v>
      </c>
      <c r="D5" s="473">
        <v>1400</v>
      </c>
      <c r="E5" s="473">
        <v>1600</v>
      </c>
      <c r="F5" s="473">
        <v>1800</v>
      </c>
      <c r="G5" s="473">
        <v>2000</v>
      </c>
      <c r="H5" s="473">
        <v>2200</v>
      </c>
      <c r="I5" s="473">
        <v>2400</v>
      </c>
      <c r="J5" s="473">
        <v>2600</v>
      </c>
      <c r="K5" s="473">
        <v>2800</v>
      </c>
      <c r="L5" s="473">
        <v>3000</v>
      </c>
      <c r="M5" s="473">
        <v>3200</v>
      </c>
      <c r="N5" s="44"/>
      <c r="O5" s="44"/>
      <c r="P5" s="44"/>
      <c r="Q5" s="44"/>
      <c r="V5" s="473">
        <v>1000</v>
      </c>
      <c r="W5" s="473">
        <v>1200</v>
      </c>
      <c r="X5" s="473">
        <v>1400</v>
      </c>
      <c r="Y5" s="473">
        <v>1600</v>
      </c>
      <c r="Z5" s="473">
        <v>1800</v>
      </c>
      <c r="AA5" s="473">
        <v>2000</v>
      </c>
      <c r="AB5" s="473">
        <v>2200</v>
      </c>
      <c r="AC5" s="473">
        <v>2400</v>
      </c>
      <c r="AD5" s="473">
        <v>2600</v>
      </c>
      <c r="AE5" s="473">
        <v>2800</v>
      </c>
      <c r="AF5" s="473">
        <v>3000</v>
      </c>
      <c r="AG5" s="473">
        <v>3200</v>
      </c>
    </row>
    <row r="6" spans="1:34">
      <c r="A6" s="473"/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2"/>
      <c r="O6" s="44"/>
      <c r="P6" s="44"/>
      <c r="Q6" s="44"/>
      <c r="V6" s="473"/>
      <c r="W6" s="473"/>
      <c r="X6" s="473"/>
      <c r="Y6" s="473"/>
      <c r="Z6" s="473"/>
      <c r="AA6" s="473"/>
      <c r="AB6" s="473"/>
      <c r="AC6" s="473"/>
      <c r="AD6" s="473"/>
      <c r="AE6" s="473"/>
      <c r="AF6" s="473"/>
      <c r="AG6" s="473"/>
    </row>
    <row r="7" spans="1:34">
      <c r="A7" s="67" t="s">
        <v>117</v>
      </c>
      <c r="N7" s="492"/>
      <c r="O7" s="492"/>
      <c r="P7" s="2"/>
      <c r="Q7" s="2"/>
    </row>
    <row r="8" spans="1:34">
      <c r="A8" s="242" t="s">
        <v>119</v>
      </c>
      <c r="B8" s="244">
        <f>V8</f>
        <v>4</v>
      </c>
      <c r="C8" s="244">
        <f t="shared" ref="C8:M23" si="0">W8</f>
        <v>5</v>
      </c>
      <c r="D8" s="244">
        <f t="shared" si="0"/>
        <v>6</v>
      </c>
      <c r="E8" s="244">
        <f t="shared" si="0"/>
        <v>7</v>
      </c>
      <c r="F8" s="244">
        <f t="shared" si="0"/>
        <v>8</v>
      </c>
      <c r="G8" s="244">
        <f t="shared" si="0"/>
        <v>9</v>
      </c>
      <c r="H8" s="244">
        <f t="shared" si="0"/>
        <v>10</v>
      </c>
      <c r="I8" s="244">
        <f t="shared" si="0"/>
        <v>10</v>
      </c>
      <c r="J8" s="244">
        <f t="shared" si="0"/>
        <v>12</v>
      </c>
      <c r="K8" s="244">
        <f t="shared" si="0"/>
        <v>14</v>
      </c>
      <c r="L8" s="244">
        <f t="shared" si="0"/>
        <v>15</v>
      </c>
      <c r="M8" s="244">
        <f t="shared" si="0"/>
        <v>16</v>
      </c>
      <c r="N8" s="46"/>
      <c r="O8" s="46"/>
      <c r="P8" s="46"/>
      <c r="Q8" s="46"/>
      <c r="U8" s="242" t="s">
        <v>119</v>
      </c>
      <c r="V8" s="681">
        <v>4</v>
      </c>
      <c r="W8" s="681">
        <v>5</v>
      </c>
      <c r="X8" s="681">
        <v>6</v>
      </c>
      <c r="Y8" s="681">
        <v>7</v>
      </c>
      <c r="Z8" s="681">
        <v>8</v>
      </c>
      <c r="AA8" s="681">
        <v>9</v>
      </c>
      <c r="AB8" s="681">
        <v>10</v>
      </c>
      <c r="AC8" s="681">
        <v>10</v>
      </c>
      <c r="AD8" s="681">
        <v>12</v>
      </c>
      <c r="AE8" s="681">
        <v>14</v>
      </c>
      <c r="AF8" s="681">
        <v>15</v>
      </c>
      <c r="AG8" s="681">
        <v>16</v>
      </c>
    </row>
    <row r="9" spans="1:34" ht="21">
      <c r="A9" s="242" t="s">
        <v>127</v>
      </c>
      <c r="B9" s="244">
        <f t="shared" ref="B9:B26" si="1">V9</f>
        <v>1.5</v>
      </c>
      <c r="C9" s="244">
        <f t="shared" si="0"/>
        <v>2.5</v>
      </c>
      <c r="D9" s="244">
        <f t="shared" si="0"/>
        <v>2.5</v>
      </c>
      <c r="E9" s="244">
        <f t="shared" si="0"/>
        <v>4</v>
      </c>
      <c r="F9" s="244">
        <f t="shared" si="0"/>
        <v>4.5</v>
      </c>
      <c r="G9" s="244">
        <f t="shared" si="0"/>
        <v>4.5</v>
      </c>
      <c r="H9" s="244">
        <f t="shared" si="0"/>
        <v>5</v>
      </c>
      <c r="I9" s="244">
        <f t="shared" si="0"/>
        <v>5</v>
      </c>
      <c r="J9" s="244">
        <f t="shared" si="0"/>
        <v>5</v>
      </c>
      <c r="K9" s="244">
        <f t="shared" si="0"/>
        <v>5</v>
      </c>
      <c r="L9" s="244">
        <f t="shared" si="0"/>
        <v>5</v>
      </c>
      <c r="M9" s="244">
        <f t="shared" si="0"/>
        <v>5</v>
      </c>
      <c r="N9" s="46"/>
      <c r="O9" s="46"/>
      <c r="P9" s="46"/>
      <c r="Q9" s="46"/>
      <c r="U9" s="242" t="s">
        <v>127</v>
      </c>
      <c r="V9" s="681">
        <v>1.5</v>
      </c>
      <c r="W9" s="681">
        <v>2.5</v>
      </c>
      <c r="X9" s="681">
        <v>2.5</v>
      </c>
      <c r="Y9" s="681">
        <v>4</v>
      </c>
      <c r="Z9" s="681">
        <v>4.5</v>
      </c>
      <c r="AA9" s="681">
        <v>4.5</v>
      </c>
      <c r="AB9" s="681">
        <v>5</v>
      </c>
      <c r="AC9" s="681">
        <v>5</v>
      </c>
      <c r="AD9" s="681">
        <v>5</v>
      </c>
      <c r="AE9" s="681">
        <v>5</v>
      </c>
      <c r="AF9" s="681">
        <v>5</v>
      </c>
      <c r="AG9" s="681">
        <v>5</v>
      </c>
    </row>
    <row r="10" spans="1:34">
      <c r="A10" s="242" t="s">
        <v>76</v>
      </c>
      <c r="B10" s="244">
        <f t="shared" si="1"/>
        <v>1</v>
      </c>
      <c r="C10" s="244">
        <f t="shared" si="0"/>
        <v>1</v>
      </c>
      <c r="D10" s="244">
        <f t="shared" si="0"/>
        <v>1.5</v>
      </c>
      <c r="E10" s="244">
        <f t="shared" si="0"/>
        <v>1.5</v>
      </c>
      <c r="F10" s="244">
        <f t="shared" si="0"/>
        <v>1.5</v>
      </c>
      <c r="G10" s="244">
        <f t="shared" si="0"/>
        <v>1.5</v>
      </c>
      <c r="H10" s="244">
        <f t="shared" si="0"/>
        <v>2</v>
      </c>
      <c r="I10" s="244">
        <f t="shared" si="0"/>
        <v>2</v>
      </c>
      <c r="J10" s="244">
        <f t="shared" si="0"/>
        <v>2</v>
      </c>
      <c r="K10" s="244">
        <f t="shared" si="0"/>
        <v>2</v>
      </c>
      <c r="L10" s="244">
        <f t="shared" si="0"/>
        <v>1.5</v>
      </c>
      <c r="M10" s="244">
        <f t="shared" si="0"/>
        <v>1.5</v>
      </c>
      <c r="N10" s="46"/>
      <c r="O10" s="46"/>
      <c r="P10" s="46"/>
      <c r="Q10" s="46"/>
      <c r="U10" s="242" t="s">
        <v>76</v>
      </c>
      <c r="V10" s="682">
        <v>1</v>
      </c>
      <c r="W10" s="682">
        <v>1</v>
      </c>
      <c r="X10" s="682">
        <v>1.5</v>
      </c>
      <c r="Y10" s="682">
        <v>1.5</v>
      </c>
      <c r="Z10" s="682">
        <v>1.5</v>
      </c>
      <c r="AA10" s="681">
        <v>1.5</v>
      </c>
      <c r="AB10" s="681">
        <v>2</v>
      </c>
      <c r="AC10" s="681">
        <v>2</v>
      </c>
      <c r="AD10" s="681">
        <v>2</v>
      </c>
      <c r="AE10" s="681">
        <v>2</v>
      </c>
      <c r="AF10" s="681">
        <v>1.5</v>
      </c>
      <c r="AG10" s="681">
        <v>1.5</v>
      </c>
    </row>
    <row r="11" spans="1:34">
      <c r="A11" s="242" t="s">
        <v>346</v>
      </c>
      <c r="B11" s="244">
        <f t="shared" si="1"/>
        <v>0</v>
      </c>
      <c r="C11" s="244">
        <f t="shared" si="0"/>
        <v>0</v>
      </c>
      <c r="D11" s="244">
        <f t="shared" si="0"/>
        <v>0</v>
      </c>
      <c r="E11" s="244">
        <f t="shared" si="0"/>
        <v>0</v>
      </c>
      <c r="F11" s="244">
        <f t="shared" si="0"/>
        <v>0</v>
      </c>
      <c r="G11" s="244">
        <f t="shared" si="0"/>
        <v>0</v>
      </c>
      <c r="H11" s="244">
        <f t="shared" si="0"/>
        <v>0</v>
      </c>
      <c r="I11" s="244">
        <f t="shared" si="0"/>
        <v>0</v>
      </c>
      <c r="J11" s="244">
        <f t="shared" si="0"/>
        <v>0</v>
      </c>
      <c r="K11" s="244">
        <f t="shared" si="0"/>
        <v>0</v>
      </c>
      <c r="L11" s="244">
        <f t="shared" si="0"/>
        <v>0</v>
      </c>
      <c r="M11" s="244">
        <f t="shared" si="0"/>
        <v>0</v>
      </c>
      <c r="N11" s="46"/>
      <c r="O11" s="46"/>
      <c r="P11" s="46"/>
      <c r="Q11" s="46"/>
      <c r="R11" s="46"/>
      <c r="S11" s="46"/>
      <c r="T11" s="46"/>
      <c r="U11" s="242" t="s">
        <v>346</v>
      </c>
      <c r="V11" s="681">
        <v>0</v>
      </c>
      <c r="W11" s="681">
        <v>0</v>
      </c>
      <c r="X11" s="681">
        <v>0</v>
      </c>
      <c r="Y11" s="681">
        <v>0</v>
      </c>
      <c r="Z11" s="681">
        <v>0</v>
      </c>
      <c r="AA11" s="681">
        <v>0</v>
      </c>
      <c r="AB11" s="681">
        <v>0</v>
      </c>
      <c r="AC11" s="681">
        <v>0</v>
      </c>
      <c r="AD11" s="681">
        <v>0</v>
      </c>
      <c r="AE11" s="681">
        <v>0</v>
      </c>
      <c r="AF11" s="681">
        <v>0</v>
      </c>
      <c r="AG11" s="681">
        <v>0</v>
      </c>
    </row>
    <row r="12" spans="1:34">
      <c r="A12" s="242" t="s">
        <v>347</v>
      </c>
      <c r="B12" s="244">
        <f t="shared" si="1"/>
        <v>0</v>
      </c>
      <c r="C12" s="244">
        <f t="shared" si="0"/>
        <v>0</v>
      </c>
      <c r="D12" s="244">
        <f t="shared" si="0"/>
        <v>0</v>
      </c>
      <c r="E12" s="244">
        <f t="shared" si="0"/>
        <v>0</v>
      </c>
      <c r="F12" s="244">
        <f t="shared" si="0"/>
        <v>0</v>
      </c>
      <c r="G12" s="244">
        <f t="shared" si="0"/>
        <v>0</v>
      </c>
      <c r="H12" s="244">
        <f t="shared" si="0"/>
        <v>0</v>
      </c>
      <c r="I12" s="244">
        <f t="shared" si="0"/>
        <v>0</v>
      </c>
      <c r="J12" s="244">
        <f t="shared" si="0"/>
        <v>0</v>
      </c>
      <c r="K12" s="244">
        <f t="shared" si="0"/>
        <v>0</v>
      </c>
      <c r="L12" s="244">
        <f t="shared" si="0"/>
        <v>0</v>
      </c>
      <c r="M12" s="244">
        <f t="shared" si="0"/>
        <v>0</v>
      </c>
      <c r="N12" s="46"/>
      <c r="O12" s="46"/>
      <c r="P12" s="46"/>
      <c r="Q12" s="46"/>
      <c r="R12" s="46"/>
      <c r="S12" s="46"/>
      <c r="T12" s="46"/>
      <c r="U12" s="242" t="s">
        <v>347</v>
      </c>
      <c r="V12" s="681">
        <v>0</v>
      </c>
      <c r="W12" s="681">
        <v>0</v>
      </c>
      <c r="X12" s="681">
        <v>0</v>
      </c>
      <c r="Y12" s="681">
        <v>0</v>
      </c>
      <c r="Z12" s="681">
        <v>0</v>
      </c>
      <c r="AA12" s="681">
        <v>0</v>
      </c>
      <c r="AB12" s="681">
        <v>0</v>
      </c>
      <c r="AC12" s="681">
        <v>0</v>
      </c>
      <c r="AD12" s="681">
        <v>0</v>
      </c>
      <c r="AE12" s="681">
        <v>0</v>
      </c>
      <c r="AF12" s="681">
        <v>0</v>
      </c>
      <c r="AG12" s="681">
        <v>0</v>
      </c>
    </row>
    <row r="13" spans="1:34">
      <c r="A13" s="242" t="s">
        <v>345</v>
      </c>
      <c r="B13" s="244">
        <f t="shared" si="1"/>
        <v>2</v>
      </c>
      <c r="C13" s="244">
        <f t="shared" si="0"/>
        <v>2</v>
      </c>
      <c r="D13" s="244">
        <f t="shared" si="0"/>
        <v>2</v>
      </c>
      <c r="E13" s="244">
        <f t="shared" si="0"/>
        <v>2</v>
      </c>
      <c r="F13" s="244">
        <f t="shared" si="0"/>
        <v>2</v>
      </c>
      <c r="G13" s="244">
        <f t="shared" si="0"/>
        <v>2</v>
      </c>
      <c r="H13" s="244">
        <f t="shared" si="0"/>
        <v>2</v>
      </c>
      <c r="I13" s="244">
        <f t="shared" si="0"/>
        <v>2</v>
      </c>
      <c r="J13" s="244">
        <f t="shared" si="0"/>
        <v>2</v>
      </c>
      <c r="K13" s="244">
        <f t="shared" si="0"/>
        <v>2</v>
      </c>
      <c r="L13" s="244">
        <f t="shared" si="0"/>
        <v>2</v>
      </c>
      <c r="M13" s="244">
        <f t="shared" si="0"/>
        <v>2</v>
      </c>
      <c r="N13" s="46"/>
      <c r="O13" s="46"/>
      <c r="P13" s="46"/>
      <c r="Q13" s="46"/>
      <c r="R13" s="46"/>
      <c r="S13" s="46"/>
      <c r="T13" s="46"/>
      <c r="U13" s="242" t="s">
        <v>345</v>
      </c>
      <c r="V13" s="681">
        <v>2</v>
      </c>
      <c r="W13" s="681">
        <v>2</v>
      </c>
      <c r="X13" s="681">
        <v>2</v>
      </c>
      <c r="Y13" s="681">
        <v>2</v>
      </c>
      <c r="Z13" s="681">
        <v>2</v>
      </c>
      <c r="AA13" s="681">
        <v>2</v>
      </c>
      <c r="AB13" s="681">
        <v>2</v>
      </c>
      <c r="AC13" s="681">
        <v>2</v>
      </c>
      <c r="AD13" s="681">
        <v>2</v>
      </c>
      <c r="AE13" s="681">
        <v>2</v>
      </c>
      <c r="AF13" s="681">
        <v>2</v>
      </c>
      <c r="AG13" s="681">
        <v>2</v>
      </c>
    </row>
    <row r="14" spans="1:34" ht="21">
      <c r="A14" s="70" t="s">
        <v>120</v>
      </c>
      <c r="B14" s="244">
        <f t="shared" si="1"/>
        <v>0</v>
      </c>
      <c r="C14" s="244">
        <f t="shared" si="0"/>
        <v>0</v>
      </c>
      <c r="D14" s="244">
        <f t="shared" si="0"/>
        <v>0</v>
      </c>
      <c r="E14" s="244">
        <f t="shared" si="0"/>
        <v>0</v>
      </c>
      <c r="F14" s="244">
        <f t="shared" si="0"/>
        <v>0</v>
      </c>
      <c r="G14" s="244">
        <f t="shared" si="0"/>
        <v>0</v>
      </c>
      <c r="H14" s="244">
        <f t="shared" si="0"/>
        <v>0</v>
      </c>
      <c r="I14" s="244">
        <f t="shared" si="0"/>
        <v>0</v>
      </c>
      <c r="J14" s="244">
        <f t="shared" si="0"/>
        <v>0</v>
      </c>
      <c r="K14" s="244">
        <f t="shared" si="0"/>
        <v>0</v>
      </c>
      <c r="L14" s="244">
        <f t="shared" si="0"/>
        <v>0</v>
      </c>
      <c r="M14" s="244">
        <f t="shared" si="0"/>
        <v>0</v>
      </c>
      <c r="N14" s="46"/>
      <c r="O14" s="46"/>
      <c r="P14" s="46"/>
      <c r="Q14" s="46"/>
      <c r="U14" s="70" t="s">
        <v>120</v>
      </c>
      <c r="V14" s="683"/>
      <c r="W14" s="683"/>
      <c r="X14" s="683"/>
      <c r="Y14" s="683"/>
      <c r="Z14" s="683"/>
      <c r="AA14" s="684"/>
      <c r="AB14" s="683"/>
      <c r="AC14" s="683"/>
      <c r="AD14" s="683"/>
      <c r="AE14" s="683"/>
      <c r="AF14" s="683"/>
      <c r="AG14" s="683"/>
    </row>
    <row r="15" spans="1:34">
      <c r="A15" s="248" t="s">
        <v>121</v>
      </c>
      <c r="B15" s="244">
        <f t="shared" si="1"/>
        <v>2</v>
      </c>
      <c r="C15" s="244">
        <f t="shared" si="0"/>
        <v>2</v>
      </c>
      <c r="D15" s="244">
        <f t="shared" si="0"/>
        <v>3</v>
      </c>
      <c r="E15" s="244">
        <f t="shared" si="0"/>
        <v>3</v>
      </c>
      <c r="F15" s="244">
        <f t="shared" si="0"/>
        <v>3</v>
      </c>
      <c r="G15" s="244">
        <f t="shared" si="0"/>
        <v>3</v>
      </c>
      <c r="H15" s="244">
        <f t="shared" si="0"/>
        <v>3</v>
      </c>
      <c r="I15" s="244">
        <f t="shared" si="0"/>
        <v>3</v>
      </c>
      <c r="J15" s="244">
        <f t="shared" si="0"/>
        <v>3</v>
      </c>
      <c r="K15" s="244">
        <f t="shared" si="0"/>
        <v>3</v>
      </c>
      <c r="L15" s="244">
        <f t="shared" si="0"/>
        <v>3</v>
      </c>
      <c r="M15" s="244">
        <f t="shared" si="0"/>
        <v>3</v>
      </c>
      <c r="N15" s="46"/>
      <c r="O15" s="46"/>
      <c r="P15" s="46"/>
      <c r="Q15" s="46"/>
      <c r="S15" s="46"/>
      <c r="T15" s="46"/>
      <c r="U15" s="248" t="s">
        <v>121</v>
      </c>
      <c r="V15" s="681">
        <v>2</v>
      </c>
      <c r="W15" s="681">
        <v>2</v>
      </c>
      <c r="X15" s="681">
        <v>3</v>
      </c>
      <c r="Y15" s="681">
        <v>3</v>
      </c>
      <c r="Z15" s="681">
        <v>3</v>
      </c>
      <c r="AA15" s="681">
        <v>3</v>
      </c>
      <c r="AB15" s="681">
        <v>3</v>
      </c>
      <c r="AC15" s="681">
        <v>3</v>
      </c>
      <c r="AD15" s="681">
        <v>3</v>
      </c>
      <c r="AE15" s="681">
        <v>3</v>
      </c>
      <c r="AF15" s="681">
        <v>3</v>
      </c>
      <c r="AG15" s="681">
        <v>3</v>
      </c>
    </row>
    <row r="16" spans="1:34" s="4" customFormat="1" ht="22.5">
      <c r="A16" s="606" t="s">
        <v>227</v>
      </c>
      <c r="B16" s="244">
        <f t="shared" si="1"/>
        <v>1.5</v>
      </c>
      <c r="C16" s="244">
        <f t="shared" si="0"/>
        <v>1.5</v>
      </c>
      <c r="D16" s="244">
        <f t="shared" si="0"/>
        <v>2</v>
      </c>
      <c r="E16" s="244">
        <f t="shared" si="0"/>
        <v>2</v>
      </c>
      <c r="F16" s="244">
        <f t="shared" si="0"/>
        <v>2.5</v>
      </c>
      <c r="G16" s="244">
        <f t="shared" si="0"/>
        <v>3</v>
      </c>
      <c r="H16" s="244">
        <f t="shared" si="0"/>
        <v>3</v>
      </c>
      <c r="I16" s="244">
        <f t="shared" si="0"/>
        <v>4</v>
      </c>
      <c r="J16" s="244">
        <f t="shared" si="0"/>
        <v>3.5</v>
      </c>
      <c r="K16" s="244">
        <f t="shared" si="0"/>
        <v>3.5</v>
      </c>
      <c r="L16" s="244">
        <f t="shared" si="0"/>
        <v>3.5</v>
      </c>
      <c r="M16" s="244">
        <f t="shared" si="0"/>
        <v>4</v>
      </c>
      <c r="N16" s="46"/>
      <c r="O16" s="46"/>
      <c r="P16" s="46"/>
      <c r="Q16" s="46"/>
      <c r="R16" s="2"/>
      <c r="S16" s="46"/>
      <c r="T16" s="46"/>
      <c r="U16" s="606" t="s">
        <v>227</v>
      </c>
      <c r="V16" s="681">
        <v>1.5</v>
      </c>
      <c r="W16" s="681">
        <v>1.5</v>
      </c>
      <c r="X16" s="681">
        <v>2</v>
      </c>
      <c r="Y16" s="681">
        <v>2</v>
      </c>
      <c r="Z16" s="681">
        <v>2.5</v>
      </c>
      <c r="AA16" s="681">
        <v>3</v>
      </c>
      <c r="AB16" s="681">
        <v>3</v>
      </c>
      <c r="AC16" s="681">
        <v>4</v>
      </c>
      <c r="AD16" s="681">
        <v>3.5</v>
      </c>
      <c r="AE16" s="681">
        <v>3.5</v>
      </c>
      <c r="AF16" s="681">
        <v>3.5</v>
      </c>
      <c r="AG16" s="681">
        <v>4</v>
      </c>
      <c r="AH16" s="8"/>
    </row>
    <row r="17" spans="1:45" ht="22.5">
      <c r="A17" s="248" t="s">
        <v>228</v>
      </c>
      <c r="B17" s="244">
        <f t="shared" si="1"/>
        <v>1.5</v>
      </c>
      <c r="C17" s="244">
        <f t="shared" si="0"/>
        <v>1.5</v>
      </c>
      <c r="D17" s="244">
        <f t="shared" si="0"/>
        <v>2</v>
      </c>
      <c r="E17" s="244">
        <f t="shared" si="0"/>
        <v>2</v>
      </c>
      <c r="F17" s="244">
        <f t="shared" si="0"/>
        <v>2.5</v>
      </c>
      <c r="G17" s="244">
        <f t="shared" si="0"/>
        <v>3</v>
      </c>
      <c r="H17" s="244">
        <f t="shared" si="0"/>
        <v>3</v>
      </c>
      <c r="I17" s="244">
        <f t="shared" si="0"/>
        <v>4</v>
      </c>
      <c r="J17" s="244">
        <f t="shared" si="0"/>
        <v>3.5</v>
      </c>
      <c r="K17" s="244">
        <f t="shared" si="0"/>
        <v>3.5</v>
      </c>
      <c r="L17" s="244">
        <f t="shared" si="0"/>
        <v>4</v>
      </c>
      <c r="M17" s="244">
        <f t="shared" si="0"/>
        <v>4.5</v>
      </c>
      <c r="N17" s="46"/>
      <c r="O17" s="46"/>
      <c r="P17" s="46"/>
      <c r="Q17" s="46"/>
      <c r="S17" s="46"/>
      <c r="T17" s="46"/>
      <c r="U17" s="248" t="s">
        <v>228</v>
      </c>
      <c r="V17" s="681">
        <v>1.5</v>
      </c>
      <c r="W17" s="681">
        <v>1.5</v>
      </c>
      <c r="X17" s="681">
        <v>2</v>
      </c>
      <c r="Y17" s="681">
        <v>2</v>
      </c>
      <c r="Z17" s="681">
        <v>2.5</v>
      </c>
      <c r="AA17" s="681">
        <v>3</v>
      </c>
      <c r="AB17" s="681">
        <v>3</v>
      </c>
      <c r="AC17" s="681">
        <v>4</v>
      </c>
      <c r="AD17" s="681">
        <v>3.5</v>
      </c>
      <c r="AE17" s="681">
        <v>3.5</v>
      </c>
      <c r="AF17" s="681">
        <v>4</v>
      </c>
      <c r="AG17" s="681">
        <v>4.5</v>
      </c>
    </row>
    <row r="18" spans="1:45">
      <c r="A18" s="248" t="s">
        <v>122</v>
      </c>
      <c r="B18" s="244">
        <f t="shared" si="1"/>
        <v>0</v>
      </c>
      <c r="C18" s="244">
        <f t="shared" si="0"/>
        <v>0</v>
      </c>
      <c r="D18" s="244">
        <f t="shared" si="0"/>
        <v>0</v>
      </c>
      <c r="E18" s="244">
        <f t="shared" si="0"/>
        <v>0</v>
      </c>
      <c r="F18" s="244">
        <f t="shared" si="0"/>
        <v>0</v>
      </c>
      <c r="G18" s="244">
        <f t="shared" si="0"/>
        <v>0</v>
      </c>
      <c r="H18" s="244">
        <f t="shared" si="0"/>
        <v>0</v>
      </c>
      <c r="I18" s="244">
        <f t="shared" si="0"/>
        <v>0</v>
      </c>
      <c r="J18" s="244">
        <f t="shared" si="0"/>
        <v>0</v>
      </c>
      <c r="K18" s="244">
        <f t="shared" si="0"/>
        <v>0</v>
      </c>
      <c r="L18" s="244">
        <f t="shared" si="0"/>
        <v>0</v>
      </c>
      <c r="M18" s="244">
        <f t="shared" si="0"/>
        <v>0</v>
      </c>
      <c r="N18" s="46"/>
      <c r="O18" s="46"/>
      <c r="P18" s="46"/>
      <c r="Q18" s="46"/>
      <c r="S18" s="46"/>
      <c r="T18" s="46"/>
      <c r="U18" s="248" t="s">
        <v>122</v>
      </c>
      <c r="V18" s="681">
        <v>0</v>
      </c>
      <c r="W18" s="681">
        <v>0</v>
      </c>
      <c r="X18" s="681">
        <v>0</v>
      </c>
      <c r="Y18" s="681">
        <v>0</v>
      </c>
      <c r="Z18" s="681">
        <v>0</v>
      </c>
      <c r="AA18" s="681">
        <v>0</v>
      </c>
      <c r="AB18" s="681">
        <v>0</v>
      </c>
      <c r="AC18" s="681">
        <v>0</v>
      </c>
      <c r="AD18" s="681">
        <v>0</v>
      </c>
      <c r="AE18" s="681">
        <v>0</v>
      </c>
      <c r="AF18" s="681">
        <v>0</v>
      </c>
      <c r="AG18" s="681">
        <v>0</v>
      </c>
    </row>
    <row r="19" spans="1:45" ht="21">
      <c r="A19" s="70" t="s">
        <v>123</v>
      </c>
      <c r="B19" s="244">
        <f t="shared" si="1"/>
        <v>0</v>
      </c>
      <c r="C19" s="244">
        <f t="shared" si="0"/>
        <v>0</v>
      </c>
      <c r="D19" s="244">
        <f t="shared" si="0"/>
        <v>0</v>
      </c>
      <c r="E19" s="244">
        <f t="shared" si="0"/>
        <v>0</v>
      </c>
      <c r="F19" s="244">
        <f t="shared" si="0"/>
        <v>0</v>
      </c>
      <c r="G19" s="244">
        <f t="shared" si="0"/>
        <v>0</v>
      </c>
      <c r="H19" s="244">
        <f t="shared" si="0"/>
        <v>0</v>
      </c>
      <c r="I19" s="244">
        <f t="shared" si="0"/>
        <v>0</v>
      </c>
      <c r="J19" s="244">
        <f t="shared" si="0"/>
        <v>0</v>
      </c>
      <c r="K19" s="244">
        <f t="shared" si="0"/>
        <v>0</v>
      </c>
      <c r="L19" s="244">
        <f t="shared" si="0"/>
        <v>0</v>
      </c>
      <c r="M19" s="244">
        <f t="shared" si="0"/>
        <v>0</v>
      </c>
      <c r="N19" s="46"/>
      <c r="O19" s="46"/>
      <c r="P19" s="46"/>
      <c r="Q19" s="46"/>
      <c r="U19" s="70" t="s">
        <v>123</v>
      </c>
      <c r="V19" s="683"/>
      <c r="W19" s="683"/>
      <c r="X19" s="683"/>
      <c r="Y19" s="683"/>
      <c r="Z19" s="683"/>
      <c r="AA19" s="684"/>
      <c r="AB19" s="683"/>
      <c r="AC19" s="683"/>
      <c r="AD19" s="683"/>
      <c r="AE19" s="683"/>
      <c r="AF19" s="685"/>
      <c r="AG19" s="683"/>
    </row>
    <row r="20" spans="1:45">
      <c r="A20" s="248" t="s">
        <v>124</v>
      </c>
      <c r="B20" s="244">
        <f t="shared" si="1"/>
        <v>1.5</v>
      </c>
      <c r="C20" s="244">
        <f t="shared" si="0"/>
        <v>1.5</v>
      </c>
      <c r="D20" s="244">
        <f t="shared" si="0"/>
        <v>1.5</v>
      </c>
      <c r="E20" s="244">
        <f t="shared" si="0"/>
        <v>4</v>
      </c>
      <c r="F20" s="244">
        <f t="shared" si="0"/>
        <v>4</v>
      </c>
      <c r="G20" s="244">
        <f t="shared" si="0"/>
        <v>4</v>
      </c>
      <c r="H20" s="244">
        <f t="shared" si="0"/>
        <v>4</v>
      </c>
      <c r="I20" s="244">
        <f t="shared" si="0"/>
        <v>4</v>
      </c>
      <c r="J20" s="244">
        <f t="shared" si="0"/>
        <v>4</v>
      </c>
      <c r="K20" s="244">
        <f t="shared" si="0"/>
        <v>4</v>
      </c>
      <c r="L20" s="244">
        <f t="shared" si="0"/>
        <v>4</v>
      </c>
      <c r="M20" s="244">
        <f t="shared" si="0"/>
        <v>4</v>
      </c>
      <c r="N20" s="46"/>
      <c r="O20" s="46"/>
      <c r="P20" s="46"/>
      <c r="Q20" s="46"/>
      <c r="U20" s="248" t="s">
        <v>124</v>
      </c>
      <c r="V20" s="681">
        <v>1.5</v>
      </c>
      <c r="W20" s="681">
        <v>1.5</v>
      </c>
      <c r="X20" s="681">
        <v>1.5</v>
      </c>
      <c r="Y20" s="681">
        <v>4</v>
      </c>
      <c r="Z20" s="681">
        <v>4</v>
      </c>
      <c r="AA20" s="681">
        <v>4</v>
      </c>
      <c r="AB20" s="681">
        <v>4</v>
      </c>
      <c r="AC20" s="681">
        <v>4</v>
      </c>
      <c r="AD20" s="681">
        <v>4</v>
      </c>
      <c r="AE20" s="681">
        <v>4</v>
      </c>
      <c r="AF20" s="681">
        <v>4</v>
      </c>
      <c r="AG20" s="681">
        <v>4</v>
      </c>
    </row>
    <row r="21" spans="1:45">
      <c r="A21" s="248" t="s">
        <v>121</v>
      </c>
      <c r="B21" s="244">
        <f t="shared" si="1"/>
        <v>2</v>
      </c>
      <c r="C21" s="244">
        <f t="shared" si="0"/>
        <v>2</v>
      </c>
      <c r="D21" s="244">
        <f t="shared" si="0"/>
        <v>2</v>
      </c>
      <c r="E21" s="244">
        <f t="shared" si="0"/>
        <v>3</v>
      </c>
      <c r="F21" s="244">
        <f t="shared" si="0"/>
        <v>3</v>
      </c>
      <c r="G21" s="244">
        <f t="shared" si="0"/>
        <v>3</v>
      </c>
      <c r="H21" s="244">
        <f t="shared" si="0"/>
        <v>3</v>
      </c>
      <c r="I21" s="244">
        <f t="shared" si="0"/>
        <v>3</v>
      </c>
      <c r="J21" s="244">
        <f t="shared" si="0"/>
        <v>3</v>
      </c>
      <c r="K21" s="244">
        <f t="shared" si="0"/>
        <v>3</v>
      </c>
      <c r="L21" s="244">
        <f t="shared" si="0"/>
        <v>3</v>
      </c>
      <c r="M21" s="244">
        <f t="shared" si="0"/>
        <v>3</v>
      </c>
      <c r="N21" s="46"/>
      <c r="O21" s="46"/>
      <c r="P21" s="46"/>
      <c r="Q21" s="46"/>
      <c r="S21" s="46"/>
      <c r="T21" s="46"/>
      <c r="U21" s="248" t="s">
        <v>121</v>
      </c>
      <c r="V21" s="681">
        <v>2</v>
      </c>
      <c r="W21" s="681">
        <v>2</v>
      </c>
      <c r="X21" s="681">
        <v>2</v>
      </c>
      <c r="Y21" s="681">
        <v>3</v>
      </c>
      <c r="Z21" s="681">
        <v>3</v>
      </c>
      <c r="AA21" s="681">
        <v>3</v>
      </c>
      <c r="AB21" s="681">
        <v>3</v>
      </c>
      <c r="AC21" s="681">
        <v>3</v>
      </c>
      <c r="AD21" s="681">
        <v>3</v>
      </c>
      <c r="AE21" s="681">
        <v>3</v>
      </c>
      <c r="AF21" s="681">
        <v>3</v>
      </c>
      <c r="AG21" s="681">
        <v>3</v>
      </c>
    </row>
    <row r="22" spans="1:45" s="4" customFormat="1">
      <c r="A22" s="606" t="s">
        <v>472</v>
      </c>
      <c r="B22" s="244">
        <f t="shared" si="1"/>
        <v>1.5</v>
      </c>
      <c r="C22" s="244">
        <f t="shared" si="0"/>
        <v>1.5</v>
      </c>
      <c r="D22" s="244">
        <f t="shared" si="0"/>
        <v>2.5</v>
      </c>
      <c r="E22" s="244">
        <f t="shared" si="0"/>
        <v>2.5</v>
      </c>
      <c r="F22" s="244">
        <f t="shared" si="0"/>
        <v>3</v>
      </c>
      <c r="G22" s="244">
        <f t="shared" si="0"/>
        <v>3.5</v>
      </c>
      <c r="H22" s="244">
        <f t="shared" si="0"/>
        <v>3</v>
      </c>
      <c r="I22" s="244">
        <f t="shared" si="0"/>
        <v>5</v>
      </c>
      <c r="J22" s="244">
        <f t="shared" si="0"/>
        <v>4</v>
      </c>
      <c r="K22" s="244">
        <f t="shared" si="0"/>
        <v>4.5</v>
      </c>
      <c r="L22" s="244">
        <f t="shared" si="0"/>
        <v>5</v>
      </c>
      <c r="M22" s="244">
        <f t="shared" si="0"/>
        <v>5</v>
      </c>
      <c r="N22" s="46"/>
      <c r="O22" s="46"/>
      <c r="P22" s="46"/>
      <c r="Q22" s="46"/>
      <c r="R22" s="2"/>
      <c r="S22" s="2"/>
      <c r="T22" s="2"/>
      <c r="U22" s="606" t="s">
        <v>472</v>
      </c>
      <c r="V22" s="681">
        <v>1.5</v>
      </c>
      <c r="W22" s="681">
        <v>1.5</v>
      </c>
      <c r="X22" s="681">
        <v>2.5</v>
      </c>
      <c r="Y22" s="681">
        <v>2.5</v>
      </c>
      <c r="Z22" s="681">
        <v>3</v>
      </c>
      <c r="AA22" s="681">
        <v>3.5</v>
      </c>
      <c r="AB22" s="681">
        <v>3</v>
      </c>
      <c r="AC22" s="681">
        <v>5</v>
      </c>
      <c r="AD22" s="681">
        <v>4</v>
      </c>
      <c r="AE22" s="681">
        <v>4.5</v>
      </c>
      <c r="AF22" s="681">
        <v>5</v>
      </c>
      <c r="AG22" s="681">
        <v>5</v>
      </c>
      <c r="AH22" s="8"/>
    </row>
    <row r="23" spans="1:45">
      <c r="A23" s="248" t="s">
        <v>122</v>
      </c>
      <c r="B23" s="244">
        <f t="shared" si="1"/>
        <v>0</v>
      </c>
      <c r="C23" s="244">
        <f t="shared" si="0"/>
        <v>0</v>
      </c>
      <c r="D23" s="244">
        <f t="shared" si="0"/>
        <v>0</v>
      </c>
      <c r="E23" s="244">
        <f t="shared" si="0"/>
        <v>0</v>
      </c>
      <c r="F23" s="244">
        <f t="shared" si="0"/>
        <v>0</v>
      </c>
      <c r="G23" s="244">
        <f t="shared" si="0"/>
        <v>0</v>
      </c>
      <c r="H23" s="244">
        <f t="shared" si="0"/>
        <v>0</v>
      </c>
      <c r="I23" s="244">
        <f t="shared" si="0"/>
        <v>0</v>
      </c>
      <c r="J23" s="244">
        <f t="shared" si="0"/>
        <v>0</v>
      </c>
      <c r="K23" s="244">
        <f t="shared" si="0"/>
        <v>0</v>
      </c>
      <c r="L23" s="244">
        <f t="shared" si="0"/>
        <v>0</v>
      </c>
      <c r="M23" s="244">
        <f t="shared" si="0"/>
        <v>0</v>
      </c>
      <c r="N23" s="46"/>
      <c r="O23" s="46"/>
      <c r="P23" s="46"/>
      <c r="Q23" s="46"/>
      <c r="U23" s="248" t="s">
        <v>122</v>
      </c>
      <c r="V23" s="681">
        <v>0</v>
      </c>
      <c r="W23" s="681">
        <v>0</v>
      </c>
      <c r="X23" s="681"/>
      <c r="Y23" s="681"/>
      <c r="Z23" s="681"/>
      <c r="AA23" s="681"/>
      <c r="AB23" s="681"/>
      <c r="AC23" s="681"/>
      <c r="AD23" s="681"/>
      <c r="AE23" s="681"/>
      <c r="AF23" s="681"/>
      <c r="AG23" s="681"/>
    </row>
    <row r="24" spans="1:45" ht="21">
      <c r="A24" s="242" t="s">
        <v>196</v>
      </c>
      <c r="B24" s="244">
        <f>V24</f>
        <v>3</v>
      </c>
      <c r="C24" s="244">
        <f t="shared" ref="C24:C26" si="2">W24</f>
        <v>4</v>
      </c>
      <c r="D24" s="244">
        <f t="shared" ref="D24:D26" si="3">X24</f>
        <v>4</v>
      </c>
      <c r="E24" s="244">
        <f t="shared" ref="E24:E26" si="4">Y24</f>
        <v>5</v>
      </c>
      <c r="F24" s="244">
        <f t="shared" ref="F24:F26" si="5">Z24</f>
        <v>6</v>
      </c>
      <c r="G24" s="244">
        <f t="shared" ref="G24:G26" si="6">AA24</f>
        <v>7</v>
      </c>
      <c r="H24" s="244">
        <f t="shared" ref="H24:H26" si="7">AB24</f>
        <v>8</v>
      </c>
      <c r="I24" s="244">
        <f t="shared" ref="I24:I26" si="8">AC24</f>
        <v>9</v>
      </c>
      <c r="J24" s="244">
        <f t="shared" ref="J24:J26" si="9">AD24</f>
        <v>10</v>
      </c>
      <c r="K24" s="244">
        <f t="shared" ref="K24:K26" si="10">AE24</f>
        <v>11</v>
      </c>
      <c r="L24" s="244">
        <f t="shared" ref="L24:L26" si="11">AF24</f>
        <v>12</v>
      </c>
      <c r="M24" s="244">
        <f t="shared" ref="M24:M26" si="12">AG24</f>
        <v>13</v>
      </c>
      <c r="N24" s="46"/>
      <c r="O24" s="46"/>
      <c r="P24" s="46"/>
      <c r="Q24" s="46"/>
      <c r="T24" s="46"/>
      <c r="U24" s="242" t="s">
        <v>196</v>
      </c>
      <c r="V24" s="681">
        <f>IF(AND('I&amp;O'!$C$62=3,'I&amp;O'!$D$137=100%),'Diet chart'!AH24-1,'Diet chart'!AH24)</f>
        <v>3</v>
      </c>
      <c r="W24" s="681">
        <f>IF(AND('I&amp;O'!$C$62=3,'I&amp;O'!$D$137=100%),'Diet chart'!AI24-1,'Diet chart'!AI24)</f>
        <v>4</v>
      </c>
      <c r="X24" s="681">
        <f>IF(AND('I&amp;O'!$C$62=3,'I&amp;O'!$D$137=100%),'Diet chart'!AJ24-1,'Diet chart'!AJ24)</f>
        <v>4</v>
      </c>
      <c r="Y24" s="681">
        <f>IF(AND('I&amp;O'!$C$62=3,'I&amp;O'!$D$137=100%),'Diet chart'!AK24-1,'Diet chart'!AK24)</f>
        <v>5</v>
      </c>
      <c r="Z24" s="681">
        <f>IF(AND('I&amp;O'!$C$62=3,'I&amp;O'!$D$137=100%),'Diet chart'!AL24-1,'Diet chart'!AL24)</f>
        <v>6</v>
      </c>
      <c r="AA24" s="681">
        <f>IF(AND('I&amp;O'!$C$62=3,'I&amp;O'!$D$137=100%),'Diet chart'!AM24-1,'Diet chart'!AM24)</f>
        <v>7</v>
      </c>
      <c r="AB24" s="681">
        <f>IF(AND('I&amp;O'!$C$62=3,'I&amp;O'!$D$137=100%),'Diet chart'!AN24-1,'Diet chart'!AN24)</f>
        <v>8</v>
      </c>
      <c r="AC24" s="681">
        <f>IF(AND('I&amp;O'!$C$62=3,'I&amp;O'!$D$137=100%),'Diet chart'!AO24-1,'Diet chart'!AO24)</f>
        <v>9</v>
      </c>
      <c r="AD24" s="681">
        <f>IF(AND('I&amp;O'!$C$62=3,'I&amp;O'!$D$137=100%),'Diet chart'!AP24-1,'Diet chart'!AP24)</f>
        <v>10</v>
      </c>
      <c r="AE24" s="681">
        <f>IF(AND('I&amp;O'!$C$62=3,'I&amp;O'!$D$137=100%),'Diet chart'!AQ24-1,'Diet chart'!AQ24)</f>
        <v>11</v>
      </c>
      <c r="AF24" s="681">
        <f>IF(AND('I&amp;O'!$C$62=3,'I&amp;O'!$D$137=100%),'Diet chart'!AR24-1,'Diet chart'!AR24)</f>
        <v>12</v>
      </c>
      <c r="AG24" s="681">
        <f>IF(AND('I&amp;O'!$C$62=3,'I&amp;O'!$D$137=100%),'Diet chart'!AS24-1,'Diet chart'!AS24)</f>
        <v>13</v>
      </c>
      <c r="AH24" s="681">
        <v>3</v>
      </c>
      <c r="AI24" s="681">
        <v>4</v>
      </c>
      <c r="AJ24" s="681">
        <v>4</v>
      </c>
      <c r="AK24" s="681">
        <v>5</v>
      </c>
      <c r="AL24" s="681">
        <v>6</v>
      </c>
      <c r="AM24" s="681">
        <v>7</v>
      </c>
      <c r="AN24" s="681">
        <v>8</v>
      </c>
      <c r="AO24" s="681">
        <v>9</v>
      </c>
      <c r="AP24" s="681">
        <v>10</v>
      </c>
      <c r="AQ24" s="681">
        <v>11</v>
      </c>
      <c r="AR24" s="681">
        <v>12</v>
      </c>
      <c r="AS24" s="681">
        <v>13</v>
      </c>
    </row>
    <row r="25" spans="1:45">
      <c r="A25" s="242" t="s">
        <v>197</v>
      </c>
      <c r="B25" s="244">
        <f>V25</f>
        <v>3</v>
      </c>
      <c r="C25" s="244">
        <f t="shared" si="2"/>
        <v>4</v>
      </c>
      <c r="D25" s="244">
        <f t="shared" si="3"/>
        <v>4</v>
      </c>
      <c r="E25" s="244">
        <f t="shared" si="4"/>
        <v>5</v>
      </c>
      <c r="F25" s="244">
        <f t="shared" si="5"/>
        <v>6</v>
      </c>
      <c r="G25" s="244">
        <f t="shared" si="6"/>
        <v>7</v>
      </c>
      <c r="H25" s="244">
        <f t="shared" si="7"/>
        <v>8</v>
      </c>
      <c r="I25" s="244">
        <f t="shared" si="8"/>
        <v>9</v>
      </c>
      <c r="J25" s="244">
        <f t="shared" si="9"/>
        <v>10</v>
      </c>
      <c r="K25" s="244">
        <f t="shared" si="10"/>
        <v>11</v>
      </c>
      <c r="L25" s="244">
        <f t="shared" si="11"/>
        <v>12</v>
      </c>
      <c r="M25" s="244">
        <f t="shared" si="12"/>
        <v>13</v>
      </c>
      <c r="N25" s="46"/>
      <c r="O25" s="46"/>
      <c r="P25" s="46"/>
      <c r="Q25" s="46"/>
      <c r="T25" s="46"/>
      <c r="U25" s="242" t="s">
        <v>197</v>
      </c>
      <c r="V25" s="681">
        <f>IF(AND('I&amp;O'!$C$62&lt;3,'I&amp;O'!$D$137=100%),'Diet chart'!AH25-1,'Diet chart'!AH25)</f>
        <v>3</v>
      </c>
      <c r="W25" s="681">
        <f>IF(AND('I&amp;O'!$C$62&lt;3,'I&amp;O'!$D$137=100%),'Diet chart'!AI25-1,'Diet chart'!AI25)</f>
        <v>4</v>
      </c>
      <c r="X25" s="681">
        <f>IF(AND('I&amp;O'!$C$62&lt;3,'I&amp;O'!$D$137=100%),'Diet chart'!AJ25-1,'Diet chart'!AJ25)</f>
        <v>4</v>
      </c>
      <c r="Y25" s="681">
        <f>IF(AND('I&amp;O'!$C$62&lt;3,'I&amp;O'!$D$137=100%),'Diet chart'!AK25-1,'Diet chart'!AK25)</f>
        <v>5</v>
      </c>
      <c r="Z25" s="681">
        <f>IF(AND('I&amp;O'!$C$62&lt;3,'I&amp;O'!$D$137=100%),'Diet chart'!AL25-1,'Diet chart'!AL25)</f>
        <v>6</v>
      </c>
      <c r="AA25" s="681">
        <f>IF(AND('I&amp;O'!$C$62&lt;3,'I&amp;O'!$D$137=100%),'Diet chart'!AM25-1,'Diet chart'!AM25)</f>
        <v>7</v>
      </c>
      <c r="AB25" s="681">
        <f>IF(AND('I&amp;O'!$C$62&lt;3,'I&amp;O'!$D$137=100%),'Diet chart'!AN25-1,'Diet chart'!AN25)</f>
        <v>8</v>
      </c>
      <c r="AC25" s="681">
        <f>IF(AND('I&amp;O'!$C$62&lt;3,'I&amp;O'!$D$137=100%),'Diet chart'!AO25-1,'Diet chart'!AO25)</f>
        <v>9</v>
      </c>
      <c r="AD25" s="681">
        <f>IF(AND('I&amp;O'!$C$62&lt;3,'I&amp;O'!$D$137=100%),'Diet chart'!AP25-1,'Diet chart'!AP25)</f>
        <v>10</v>
      </c>
      <c r="AE25" s="681">
        <f>IF(AND('I&amp;O'!$C$62&lt;3,'I&amp;O'!$D$137=100%),'Diet chart'!AQ25-1,'Diet chart'!AQ25)</f>
        <v>11</v>
      </c>
      <c r="AF25" s="681">
        <f>IF(AND('I&amp;O'!$C$62&lt;3,'I&amp;O'!$D$137=100%),'Diet chart'!AR25-1,'Diet chart'!AR25)</f>
        <v>12</v>
      </c>
      <c r="AG25" s="681">
        <f>IF(AND('I&amp;O'!$C$62&lt;3,'I&amp;O'!$D$137=100%),'Diet chart'!AS25-1,'Diet chart'!AS25)</f>
        <v>13</v>
      </c>
      <c r="AH25" s="681">
        <v>3</v>
      </c>
      <c r="AI25" s="681">
        <v>4</v>
      </c>
      <c r="AJ25" s="681">
        <v>4</v>
      </c>
      <c r="AK25" s="681">
        <v>5</v>
      </c>
      <c r="AL25" s="681">
        <v>6</v>
      </c>
      <c r="AM25" s="681">
        <v>7</v>
      </c>
      <c r="AN25" s="681">
        <v>8</v>
      </c>
      <c r="AO25" s="681">
        <v>9</v>
      </c>
      <c r="AP25" s="681">
        <v>10</v>
      </c>
      <c r="AQ25" s="681">
        <v>11</v>
      </c>
      <c r="AR25" s="681">
        <v>12</v>
      </c>
      <c r="AS25" s="681">
        <v>13</v>
      </c>
    </row>
    <row r="26" spans="1:45" ht="21">
      <c r="A26" s="242" t="s">
        <v>195</v>
      </c>
      <c r="B26" s="244">
        <f t="shared" si="1"/>
        <v>0</v>
      </c>
      <c r="C26" s="244">
        <f t="shared" si="2"/>
        <v>0</v>
      </c>
      <c r="D26" s="244">
        <f t="shared" si="3"/>
        <v>0</v>
      </c>
      <c r="E26" s="244">
        <f t="shared" si="4"/>
        <v>0</v>
      </c>
      <c r="F26" s="244">
        <f t="shared" si="5"/>
        <v>0</v>
      </c>
      <c r="G26" s="244">
        <f t="shared" si="6"/>
        <v>0</v>
      </c>
      <c r="H26" s="244">
        <f t="shared" si="7"/>
        <v>0</v>
      </c>
      <c r="I26" s="244">
        <f t="shared" si="8"/>
        <v>0</v>
      </c>
      <c r="J26" s="244">
        <f t="shared" si="9"/>
        <v>0</v>
      </c>
      <c r="K26" s="244">
        <f t="shared" si="10"/>
        <v>0</v>
      </c>
      <c r="L26" s="244">
        <f t="shared" si="11"/>
        <v>0</v>
      </c>
      <c r="M26" s="244">
        <f t="shared" si="12"/>
        <v>0</v>
      </c>
      <c r="N26" s="46"/>
      <c r="O26" s="46"/>
      <c r="P26" s="46"/>
      <c r="Q26" s="46"/>
      <c r="U26" s="242" t="s">
        <v>195</v>
      </c>
      <c r="V26" s="244">
        <v>0</v>
      </c>
      <c r="W26" s="244">
        <v>0</v>
      </c>
      <c r="X26" s="244">
        <v>0</v>
      </c>
      <c r="Y26" s="244">
        <v>0</v>
      </c>
      <c r="Z26" s="244">
        <v>0</v>
      </c>
      <c r="AA26" s="244">
        <v>0</v>
      </c>
      <c r="AB26" s="244">
        <v>0</v>
      </c>
      <c r="AC26" s="244">
        <v>0</v>
      </c>
      <c r="AD26" s="244">
        <v>0</v>
      </c>
      <c r="AE26" s="244">
        <v>0</v>
      </c>
      <c r="AF26" s="244">
        <v>0</v>
      </c>
      <c r="AG26" s="244">
        <v>0</v>
      </c>
    </row>
    <row r="27" spans="1:45">
      <c r="N27" s="2"/>
      <c r="O27" s="2"/>
      <c r="P27" s="2"/>
      <c r="Q27" s="2"/>
      <c r="U27" s="1"/>
    </row>
    <row r="28" spans="1:45">
      <c r="A28" s="475" t="s">
        <v>116</v>
      </c>
      <c r="B28" s="475">
        <v>1000</v>
      </c>
      <c r="C28" s="475">
        <v>1200</v>
      </c>
      <c r="D28" s="475">
        <v>1400</v>
      </c>
      <c r="E28" s="475">
        <v>1600</v>
      </c>
      <c r="F28" s="475">
        <v>1800</v>
      </c>
      <c r="G28" s="475">
        <v>2000</v>
      </c>
      <c r="H28" s="475">
        <v>2200</v>
      </c>
      <c r="I28" s="475">
        <v>2400</v>
      </c>
      <c r="J28" s="475">
        <v>2600</v>
      </c>
      <c r="K28" s="475">
        <v>2800</v>
      </c>
      <c r="L28" s="475">
        <v>3000</v>
      </c>
      <c r="M28" s="475">
        <v>3200</v>
      </c>
      <c r="N28" s="44"/>
      <c r="O28" s="44"/>
      <c r="P28" s="44"/>
      <c r="Q28" s="44"/>
      <c r="U28" s="679" t="s">
        <v>116</v>
      </c>
      <c r="V28" s="475">
        <v>1000</v>
      </c>
      <c r="W28" s="475">
        <v>1200</v>
      </c>
      <c r="X28" s="475">
        <v>1400</v>
      </c>
      <c r="Y28" s="475">
        <v>1600</v>
      </c>
      <c r="Z28" s="475">
        <v>1800</v>
      </c>
      <c r="AA28" s="475">
        <v>2000</v>
      </c>
      <c r="AB28" s="475">
        <v>2200</v>
      </c>
      <c r="AC28" s="475">
        <v>2400</v>
      </c>
      <c r="AD28" s="475">
        <v>2600</v>
      </c>
      <c r="AE28" s="475">
        <v>2800</v>
      </c>
      <c r="AF28" s="475">
        <v>3000</v>
      </c>
      <c r="AG28" s="475">
        <v>3200</v>
      </c>
    </row>
    <row r="29" spans="1:45">
      <c r="A29" s="475"/>
      <c r="B29" s="475"/>
      <c r="C29" s="475"/>
      <c r="D29" s="475"/>
      <c r="E29" s="475"/>
      <c r="F29" s="475"/>
      <c r="G29" s="475"/>
      <c r="H29" s="475"/>
      <c r="I29" s="475"/>
      <c r="J29" s="475"/>
      <c r="K29" s="475"/>
      <c r="L29" s="475"/>
      <c r="M29" s="475"/>
      <c r="N29" s="44"/>
      <c r="O29" s="44"/>
      <c r="P29" s="44"/>
      <c r="Q29" s="44"/>
      <c r="U29" s="679"/>
      <c r="V29" s="475"/>
      <c r="W29" s="475"/>
      <c r="X29" s="475"/>
      <c r="Y29" s="475"/>
      <c r="Z29" s="475"/>
      <c r="AA29" s="475"/>
      <c r="AB29" s="475"/>
      <c r="AC29" s="475"/>
      <c r="AD29" s="475"/>
      <c r="AE29" s="475"/>
      <c r="AF29" s="475"/>
      <c r="AG29" s="475"/>
    </row>
    <row r="30" spans="1:45">
      <c r="A30" s="67" t="s">
        <v>117</v>
      </c>
      <c r="N30" s="2"/>
      <c r="O30" s="2"/>
      <c r="P30" s="2"/>
      <c r="Q30" s="2"/>
      <c r="U30" s="67" t="s">
        <v>117</v>
      </c>
    </row>
    <row r="31" spans="1:45">
      <c r="A31" s="242" t="s">
        <v>119</v>
      </c>
      <c r="B31" s="244">
        <f>V31</f>
        <v>3</v>
      </c>
      <c r="C31" s="244">
        <f t="shared" ref="C31:M46" si="13">W31</f>
        <v>4</v>
      </c>
      <c r="D31" s="244">
        <f t="shared" si="13"/>
        <v>5</v>
      </c>
      <c r="E31" s="244">
        <f t="shared" si="13"/>
        <v>6</v>
      </c>
      <c r="F31" s="244">
        <f t="shared" si="13"/>
        <v>7</v>
      </c>
      <c r="G31" s="244">
        <f t="shared" si="13"/>
        <v>7</v>
      </c>
      <c r="H31" s="244">
        <f t="shared" si="13"/>
        <v>8</v>
      </c>
      <c r="I31" s="244">
        <f t="shared" si="13"/>
        <v>8</v>
      </c>
      <c r="J31" s="244">
        <f t="shared" si="13"/>
        <v>9</v>
      </c>
      <c r="K31" s="244">
        <f t="shared" si="13"/>
        <v>10</v>
      </c>
      <c r="L31" s="244">
        <f t="shared" si="13"/>
        <v>10</v>
      </c>
      <c r="M31" s="244">
        <f t="shared" si="13"/>
        <v>11</v>
      </c>
      <c r="N31" s="46"/>
      <c r="O31" s="46"/>
      <c r="P31" s="46"/>
      <c r="Q31" s="46"/>
      <c r="U31" s="242" t="s">
        <v>119</v>
      </c>
      <c r="V31" s="244">
        <v>3</v>
      </c>
      <c r="W31" s="244">
        <v>4</v>
      </c>
      <c r="X31" s="244">
        <v>5</v>
      </c>
      <c r="Y31" s="244">
        <v>6</v>
      </c>
      <c r="Z31" s="244">
        <v>7</v>
      </c>
      <c r="AA31" s="244">
        <v>7</v>
      </c>
      <c r="AB31" s="244">
        <v>8</v>
      </c>
      <c r="AC31" s="244">
        <v>8</v>
      </c>
      <c r="AD31" s="244">
        <v>9</v>
      </c>
      <c r="AE31" s="244">
        <v>10</v>
      </c>
      <c r="AF31" s="244">
        <v>10</v>
      </c>
      <c r="AG31" s="244">
        <v>11</v>
      </c>
      <c r="AH31" s="242" t="s">
        <v>119</v>
      </c>
    </row>
    <row r="32" spans="1:45" ht="21">
      <c r="A32" s="242" t="s">
        <v>127</v>
      </c>
      <c r="B32" s="244">
        <f t="shared" ref="B32:B49" si="14">V32</f>
        <v>2</v>
      </c>
      <c r="C32" s="244">
        <f t="shared" si="13"/>
        <v>2.5</v>
      </c>
      <c r="D32" s="244">
        <f t="shared" si="13"/>
        <v>2.5</v>
      </c>
      <c r="E32" s="244">
        <f t="shared" si="13"/>
        <v>3</v>
      </c>
      <c r="F32" s="244">
        <f t="shared" si="13"/>
        <v>3</v>
      </c>
      <c r="G32" s="244">
        <f t="shared" si="13"/>
        <v>4</v>
      </c>
      <c r="H32" s="244">
        <f t="shared" si="13"/>
        <v>4</v>
      </c>
      <c r="I32" s="244">
        <f t="shared" si="13"/>
        <v>6</v>
      </c>
      <c r="J32" s="244">
        <f t="shared" si="13"/>
        <v>6</v>
      </c>
      <c r="K32" s="244">
        <f t="shared" si="13"/>
        <v>6</v>
      </c>
      <c r="L32" s="244">
        <f t="shared" si="13"/>
        <v>8</v>
      </c>
      <c r="M32" s="244">
        <f t="shared" si="13"/>
        <v>8</v>
      </c>
      <c r="N32" s="46"/>
      <c r="O32" s="46"/>
      <c r="P32" s="46"/>
      <c r="Q32" s="46"/>
      <c r="U32" s="242" t="s">
        <v>127</v>
      </c>
      <c r="V32" s="244">
        <v>2</v>
      </c>
      <c r="W32" s="244">
        <v>2.5</v>
      </c>
      <c r="X32" s="244">
        <v>2.5</v>
      </c>
      <c r="Y32" s="244">
        <v>3</v>
      </c>
      <c r="Z32" s="244">
        <v>3</v>
      </c>
      <c r="AA32" s="244">
        <v>4</v>
      </c>
      <c r="AB32" s="244">
        <v>4</v>
      </c>
      <c r="AC32" s="244">
        <v>6</v>
      </c>
      <c r="AD32" s="244">
        <v>6</v>
      </c>
      <c r="AE32" s="244">
        <v>6</v>
      </c>
      <c r="AF32" s="244">
        <v>8</v>
      </c>
      <c r="AG32" s="244">
        <v>8</v>
      </c>
      <c r="AH32" s="242" t="s">
        <v>127</v>
      </c>
    </row>
    <row r="33" spans="1:48">
      <c r="A33" s="242" t="s">
        <v>76</v>
      </c>
      <c r="B33" s="244">
        <f t="shared" si="14"/>
        <v>2</v>
      </c>
      <c r="C33" s="244">
        <f t="shared" si="13"/>
        <v>2</v>
      </c>
      <c r="D33" s="244">
        <f t="shared" si="13"/>
        <v>2</v>
      </c>
      <c r="E33" s="244">
        <f t="shared" si="13"/>
        <v>2</v>
      </c>
      <c r="F33" s="244">
        <f t="shared" si="13"/>
        <v>2.5</v>
      </c>
      <c r="G33" s="244">
        <f t="shared" si="13"/>
        <v>3</v>
      </c>
      <c r="H33" s="244">
        <f t="shared" si="13"/>
        <v>3</v>
      </c>
      <c r="I33" s="244">
        <f t="shared" si="13"/>
        <v>4</v>
      </c>
      <c r="J33" s="244">
        <f t="shared" si="13"/>
        <v>4</v>
      </c>
      <c r="K33" s="244">
        <f t="shared" si="13"/>
        <v>5</v>
      </c>
      <c r="L33" s="244">
        <f t="shared" si="13"/>
        <v>5</v>
      </c>
      <c r="M33" s="244">
        <f t="shared" si="13"/>
        <v>5</v>
      </c>
      <c r="N33" s="46"/>
      <c r="O33" s="46"/>
      <c r="P33" s="46"/>
      <c r="Q33" s="46"/>
      <c r="U33" s="242" t="s">
        <v>76</v>
      </c>
      <c r="V33" s="244">
        <v>2</v>
      </c>
      <c r="W33" s="244">
        <v>2</v>
      </c>
      <c r="X33" s="244">
        <v>2</v>
      </c>
      <c r="Y33" s="244">
        <v>2</v>
      </c>
      <c r="Z33" s="244">
        <v>2.5</v>
      </c>
      <c r="AA33" s="244">
        <v>3</v>
      </c>
      <c r="AB33" s="244">
        <v>3</v>
      </c>
      <c r="AC33" s="244">
        <v>4</v>
      </c>
      <c r="AD33" s="244">
        <v>4</v>
      </c>
      <c r="AE33" s="244">
        <v>5</v>
      </c>
      <c r="AF33" s="244">
        <v>5</v>
      </c>
      <c r="AG33" s="244">
        <v>5</v>
      </c>
      <c r="AH33" s="242" t="s">
        <v>76</v>
      </c>
    </row>
    <row r="34" spans="1:48">
      <c r="A34" s="242" t="s">
        <v>346</v>
      </c>
      <c r="B34" s="244">
        <f t="shared" si="14"/>
        <v>0</v>
      </c>
      <c r="C34" s="244">
        <f t="shared" si="13"/>
        <v>0</v>
      </c>
      <c r="D34" s="244">
        <f t="shared" si="13"/>
        <v>0</v>
      </c>
      <c r="E34" s="244">
        <f t="shared" si="13"/>
        <v>0</v>
      </c>
      <c r="F34" s="244">
        <f t="shared" si="13"/>
        <v>0</v>
      </c>
      <c r="G34" s="244">
        <f t="shared" si="13"/>
        <v>0</v>
      </c>
      <c r="H34" s="244">
        <f t="shared" si="13"/>
        <v>0</v>
      </c>
      <c r="I34" s="244">
        <f t="shared" si="13"/>
        <v>0</v>
      </c>
      <c r="J34" s="244">
        <f t="shared" si="13"/>
        <v>0</v>
      </c>
      <c r="K34" s="244">
        <f t="shared" si="13"/>
        <v>0</v>
      </c>
      <c r="L34" s="244">
        <f t="shared" si="13"/>
        <v>0</v>
      </c>
      <c r="M34" s="244">
        <f t="shared" si="13"/>
        <v>0</v>
      </c>
      <c r="N34" s="46"/>
      <c r="O34" s="46"/>
      <c r="P34" s="46"/>
      <c r="Q34" s="46"/>
      <c r="R34" s="46"/>
      <c r="S34" s="46"/>
      <c r="T34" s="46"/>
      <c r="U34" s="242" t="s">
        <v>346</v>
      </c>
      <c r="V34" s="244">
        <v>0</v>
      </c>
      <c r="W34" s="244">
        <v>0</v>
      </c>
      <c r="X34" s="244">
        <v>0</v>
      </c>
      <c r="Y34" s="244">
        <v>0</v>
      </c>
      <c r="Z34" s="244">
        <v>0</v>
      </c>
      <c r="AA34" s="244">
        <v>0</v>
      </c>
      <c r="AB34" s="244">
        <v>0</v>
      </c>
      <c r="AC34" s="244">
        <v>0</v>
      </c>
      <c r="AD34" s="244"/>
      <c r="AE34" s="244"/>
      <c r="AF34" s="244"/>
      <c r="AG34" s="244"/>
      <c r="AH34" s="242" t="s">
        <v>346</v>
      </c>
    </row>
    <row r="35" spans="1:48">
      <c r="A35" s="242" t="s">
        <v>347</v>
      </c>
      <c r="B35" s="244">
        <f t="shared" si="14"/>
        <v>0</v>
      </c>
      <c r="C35" s="244">
        <f t="shared" si="13"/>
        <v>0</v>
      </c>
      <c r="D35" s="244">
        <f t="shared" si="13"/>
        <v>0</v>
      </c>
      <c r="E35" s="244">
        <f t="shared" si="13"/>
        <v>0</v>
      </c>
      <c r="F35" s="244">
        <f t="shared" si="13"/>
        <v>0</v>
      </c>
      <c r="G35" s="244">
        <f t="shared" si="13"/>
        <v>0</v>
      </c>
      <c r="H35" s="244">
        <f t="shared" si="13"/>
        <v>0</v>
      </c>
      <c r="I35" s="244">
        <f t="shared" si="13"/>
        <v>0</v>
      </c>
      <c r="J35" s="244">
        <f t="shared" si="13"/>
        <v>0</v>
      </c>
      <c r="K35" s="244">
        <f t="shared" si="13"/>
        <v>0</v>
      </c>
      <c r="L35" s="244">
        <f t="shared" si="13"/>
        <v>0</v>
      </c>
      <c r="M35" s="244">
        <f t="shared" si="13"/>
        <v>0</v>
      </c>
      <c r="N35" s="46"/>
      <c r="O35" s="46"/>
      <c r="P35" s="46"/>
      <c r="Q35" s="46"/>
      <c r="R35" s="46"/>
      <c r="S35" s="46"/>
      <c r="T35" s="46"/>
      <c r="U35" s="242" t="s">
        <v>347</v>
      </c>
      <c r="V35" s="244">
        <v>0</v>
      </c>
      <c r="W35" s="244">
        <v>0</v>
      </c>
      <c r="X35" s="244">
        <v>0</v>
      </c>
      <c r="Y35" s="244">
        <v>0</v>
      </c>
      <c r="Z35" s="244">
        <v>0</v>
      </c>
      <c r="AA35" s="244">
        <v>0</v>
      </c>
      <c r="AB35" s="244">
        <v>0</v>
      </c>
      <c r="AC35" s="244">
        <v>0</v>
      </c>
      <c r="AD35" s="244"/>
      <c r="AE35" s="244"/>
      <c r="AF35" s="244"/>
      <c r="AG35" s="244"/>
      <c r="AH35" s="242" t="s">
        <v>347</v>
      </c>
    </row>
    <row r="36" spans="1:48">
      <c r="A36" s="242" t="s">
        <v>345</v>
      </c>
      <c r="B36" s="244">
        <f t="shared" si="14"/>
        <v>2.5</v>
      </c>
      <c r="C36" s="244">
        <f t="shared" si="13"/>
        <v>2.5</v>
      </c>
      <c r="D36" s="244">
        <f t="shared" si="13"/>
        <v>2.5</v>
      </c>
      <c r="E36" s="244">
        <f t="shared" si="13"/>
        <v>2.5</v>
      </c>
      <c r="F36" s="244">
        <f t="shared" si="13"/>
        <v>3</v>
      </c>
      <c r="G36" s="244">
        <f t="shared" si="13"/>
        <v>3</v>
      </c>
      <c r="H36" s="244">
        <f t="shared" si="13"/>
        <v>3</v>
      </c>
      <c r="I36" s="244">
        <f t="shared" si="13"/>
        <v>3</v>
      </c>
      <c r="J36" s="244">
        <f t="shared" si="13"/>
        <v>3</v>
      </c>
      <c r="K36" s="244">
        <f t="shared" si="13"/>
        <v>3</v>
      </c>
      <c r="L36" s="244">
        <f t="shared" si="13"/>
        <v>3</v>
      </c>
      <c r="M36" s="244">
        <f t="shared" si="13"/>
        <v>3</v>
      </c>
      <c r="N36" s="46"/>
      <c r="O36" s="46"/>
      <c r="P36" s="46"/>
      <c r="Q36" s="46"/>
      <c r="R36" s="46"/>
      <c r="S36" s="46"/>
      <c r="T36" s="46"/>
      <c r="U36" s="242" t="s">
        <v>345</v>
      </c>
      <c r="V36" s="244">
        <v>2.5</v>
      </c>
      <c r="W36" s="244">
        <v>2.5</v>
      </c>
      <c r="X36" s="244">
        <v>2.5</v>
      </c>
      <c r="Y36" s="244">
        <v>2.5</v>
      </c>
      <c r="Z36" s="244">
        <v>3</v>
      </c>
      <c r="AA36" s="244">
        <v>3</v>
      </c>
      <c r="AB36" s="244">
        <v>3</v>
      </c>
      <c r="AC36" s="244">
        <v>3</v>
      </c>
      <c r="AD36" s="244">
        <v>3</v>
      </c>
      <c r="AE36" s="244">
        <v>3</v>
      </c>
      <c r="AF36" s="244">
        <v>3</v>
      </c>
      <c r="AG36" s="244">
        <v>3</v>
      </c>
      <c r="AH36" s="242" t="s">
        <v>345</v>
      </c>
      <c r="AI36" s="244">
        <v>1000</v>
      </c>
      <c r="AJ36" s="244">
        <v>1200</v>
      </c>
      <c r="AK36" s="244">
        <v>1400</v>
      </c>
      <c r="AL36" s="244">
        <v>1600</v>
      </c>
      <c r="AM36" s="244">
        <v>1800</v>
      </c>
      <c r="AN36" s="244">
        <v>2000</v>
      </c>
      <c r="AO36" s="244">
        <v>2200</v>
      </c>
      <c r="AP36" s="244">
        <v>2400</v>
      </c>
      <c r="AQ36" s="244">
        <v>2600</v>
      </c>
      <c r="AR36" s="244">
        <v>2800</v>
      </c>
      <c r="AS36" s="244">
        <v>3000</v>
      </c>
      <c r="AT36" s="244">
        <v>3200</v>
      </c>
    </row>
    <row r="37" spans="1:48" ht="21">
      <c r="A37" s="70" t="s">
        <v>120</v>
      </c>
      <c r="B37" s="244">
        <f t="shared" si="14"/>
        <v>0</v>
      </c>
      <c r="C37" s="244">
        <f t="shared" si="13"/>
        <v>0</v>
      </c>
      <c r="D37" s="244">
        <f t="shared" si="13"/>
        <v>0</v>
      </c>
      <c r="E37" s="244">
        <f t="shared" si="13"/>
        <v>0</v>
      </c>
      <c r="F37" s="244">
        <f t="shared" si="13"/>
        <v>0</v>
      </c>
      <c r="G37" s="244">
        <f t="shared" si="13"/>
        <v>0</v>
      </c>
      <c r="H37" s="244">
        <f t="shared" si="13"/>
        <v>0</v>
      </c>
      <c r="I37" s="244">
        <f t="shared" si="13"/>
        <v>0</v>
      </c>
      <c r="J37" s="244">
        <f t="shared" si="13"/>
        <v>0</v>
      </c>
      <c r="K37" s="244">
        <f t="shared" si="13"/>
        <v>0</v>
      </c>
      <c r="L37" s="244">
        <f t="shared" si="13"/>
        <v>0</v>
      </c>
      <c r="M37" s="244">
        <f t="shared" si="13"/>
        <v>0</v>
      </c>
      <c r="N37" s="46"/>
      <c r="O37" s="46"/>
      <c r="P37" s="46"/>
      <c r="Q37" s="46"/>
      <c r="U37" s="70" t="s">
        <v>120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70" t="s">
        <v>120</v>
      </c>
      <c r="AI37" s="46">
        <f>V37*7</f>
        <v>0</v>
      </c>
      <c r="AJ37" s="46">
        <f t="shared" ref="AJ37:AT37" si="15">W37*7</f>
        <v>0</v>
      </c>
      <c r="AK37" s="46">
        <f t="shared" si="15"/>
        <v>0</v>
      </c>
      <c r="AL37" s="46">
        <f t="shared" si="15"/>
        <v>0</v>
      </c>
      <c r="AM37" s="46">
        <f t="shared" si="15"/>
        <v>0</v>
      </c>
      <c r="AN37" s="46">
        <f t="shared" si="15"/>
        <v>0</v>
      </c>
      <c r="AO37" s="46">
        <f t="shared" si="15"/>
        <v>0</v>
      </c>
      <c r="AP37" s="46">
        <f t="shared" si="15"/>
        <v>0</v>
      </c>
      <c r="AQ37" s="46">
        <f t="shared" si="15"/>
        <v>0</v>
      </c>
      <c r="AR37" s="46">
        <f t="shared" si="15"/>
        <v>0</v>
      </c>
      <c r="AS37" s="46">
        <f t="shared" si="15"/>
        <v>0</v>
      </c>
      <c r="AT37" s="46">
        <f t="shared" si="15"/>
        <v>0</v>
      </c>
    </row>
    <row r="38" spans="1:48">
      <c r="A38" s="248" t="s">
        <v>121</v>
      </c>
      <c r="B38" s="244">
        <f t="shared" si="14"/>
        <v>2</v>
      </c>
      <c r="C38" s="244">
        <f t="shared" si="13"/>
        <v>2</v>
      </c>
      <c r="D38" s="244">
        <f t="shared" si="13"/>
        <v>2</v>
      </c>
      <c r="E38" s="244">
        <f t="shared" si="13"/>
        <v>4</v>
      </c>
      <c r="F38" s="244">
        <f t="shared" si="13"/>
        <v>4</v>
      </c>
      <c r="G38" s="244">
        <f t="shared" si="13"/>
        <v>4</v>
      </c>
      <c r="H38" s="244">
        <f t="shared" si="13"/>
        <v>4</v>
      </c>
      <c r="I38" s="244">
        <f t="shared" si="13"/>
        <v>5</v>
      </c>
      <c r="J38" s="244">
        <f t="shared" si="13"/>
        <v>5</v>
      </c>
      <c r="K38" s="244">
        <f t="shared" si="13"/>
        <v>5</v>
      </c>
      <c r="L38" s="244">
        <f t="shared" si="13"/>
        <v>5</v>
      </c>
      <c r="M38" s="244">
        <f t="shared" si="13"/>
        <v>5</v>
      </c>
      <c r="N38" s="46"/>
      <c r="O38" s="46"/>
      <c r="P38" s="46"/>
      <c r="Q38" s="46"/>
      <c r="S38" s="46"/>
      <c r="T38" s="46"/>
      <c r="U38" s="248" t="s">
        <v>121</v>
      </c>
      <c r="V38" s="244">
        <v>2</v>
      </c>
      <c r="W38" s="244">
        <v>2</v>
      </c>
      <c r="X38" s="244">
        <v>2</v>
      </c>
      <c r="Y38" s="244">
        <v>4</v>
      </c>
      <c r="Z38" s="244">
        <v>4</v>
      </c>
      <c r="AA38" s="244">
        <v>4</v>
      </c>
      <c r="AB38" s="244">
        <v>4</v>
      </c>
      <c r="AC38" s="244">
        <v>5</v>
      </c>
      <c r="AD38" s="244">
        <v>5</v>
      </c>
      <c r="AE38" s="244">
        <v>5</v>
      </c>
      <c r="AF38" s="244">
        <v>5</v>
      </c>
      <c r="AG38" s="244">
        <v>5</v>
      </c>
      <c r="AH38" s="248" t="s">
        <v>121</v>
      </c>
    </row>
    <row r="39" spans="1:48" ht="22.5">
      <c r="A39" s="248" t="s">
        <v>227</v>
      </c>
      <c r="B39" s="244">
        <f t="shared" si="14"/>
        <v>1</v>
      </c>
      <c r="C39" s="244">
        <f t="shared" si="13"/>
        <v>1</v>
      </c>
      <c r="D39" s="244">
        <f t="shared" si="13"/>
        <v>1</v>
      </c>
      <c r="E39" s="244">
        <f t="shared" si="13"/>
        <v>1.5</v>
      </c>
      <c r="F39" s="244">
        <f t="shared" si="13"/>
        <v>1.5</v>
      </c>
      <c r="G39" s="244">
        <f t="shared" si="13"/>
        <v>1.5</v>
      </c>
      <c r="H39" s="244">
        <f t="shared" si="13"/>
        <v>2</v>
      </c>
      <c r="I39" s="244">
        <f t="shared" si="13"/>
        <v>2</v>
      </c>
      <c r="J39" s="244">
        <f t="shared" si="13"/>
        <v>1.5</v>
      </c>
      <c r="K39" s="244">
        <f t="shared" si="13"/>
        <v>1.5</v>
      </c>
      <c r="L39" s="244">
        <f t="shared" si="13"/>
        <v>2</v>
      </c>
      <c r="M39" s="244">
        <f t="shared" si="13"/>
        <v>2</v>
      </c>
      <c r="N39" s="46"/>
      <c r="O39" s="46"/>
      <c r="P39" s="46"/>
      <c r="Q39" s="46"/>
      <c r="S39" s="46"/>
      <c r="T39" s="46"/>
      <c r="U39" s="248" t="s">
        <v>227</v>
      </c>
      <c r="V39" s="244">
        <v>1</v>
      </c>
      <c r="W39" s="244">
        <v>1</v>
      </c>
      <c r="X39" s="244">
        <v>1</v>
      </c>
      <c r="Y39" s="244">
        <v>1.5</v>
      </c>
      <c r="Z39" s="244">
        <v>1.5</v>
      </c>
      <c r="AA39" s="244">
        <v>1.5</v>
      </c>
      <c r="AB39" s="244">
        <v>2</v>
      </c>
      <c r="AC39" s="244">
        <v>2</v>
      </c>
      <c r="AD39" s="244">
        <v>1.5</v>
      </c>
      <c r="AE39" s="244">
        <v>1.5</v>
      </c>
      <c r="AF39" s="244">
        <v>2</v>
      </c>
      <c r="AG39" s="244">
        <v>2</v>
      </c>
      <c r="AH39" s="248" t="s">
        <v>227</v>
      </c>
    </row>
    <row r="40" spans="1:48" ht="22.5">
      <c r="A40" s="248" t="s">
        <v>228</v>
      </c>
      <c r="B40" s="244">
        <f t="shared" si="14"/>
        <v>1</v>
      </c>
      <c r="C40" s="244">
        <f t="shared" si="13"/>
        <v>1</v>
      </c>
      <c r="D40" s="244">
        <f t="shared" si="13"/>
        <v>1</v>
      </c>
      <c r="E40" s="244">
        <f t="shared" si="13"/>
        <v>1.5</v>
      </c>
      <c r="F40" s="244">
        <f t="shared" si="13"/>
        <v>1.5</v>
      </c>
      <c r="G40" s="244">
        <f t="shared" si="13"/>
        <v>1.5</v>
      </c>
      <c r="H40" s="244">
        <f t="shared" si="13"/>
        <v>2</v>
      </c>
      <c r="I40" s="244">
        <f t="shared" si="13"/>
        <v>2</v>
      </c>
      <c r="J40" s="244">
        <f t="shared" si="13"/>
        <v>1.5</v>
      </c>
      <c r="K40" s="244">
        <f t="shared" si="13"/>
        <v>2</v>
      </c>
      <c r="L40" s="244">
        <f t="shared" si="13"/>
        <v>2</v>
      </c>
      <c r="M40" s="244">
        <f t="shared" si="13"/>
        <v>2</v>
      </c>
      <c r="N40" s="46"/>
      <c r="O40" s="46"/>
      <c r="P40" s="46"/>
      <c r="Q40" s="46"/>
      <c r="S40" s="46"/>
      <c r="T40" s="46"/>
      <c r="U40" s="248" t="s">
        <v>228</v>
      </c>
      <c r="V40" s="244">
        <v>1</v>
      </c>
      <c r="W40" s="244">
        <v>1</v>
      </c>
      <c r="X40" s="244">
        <v>1</v>
      </c>
      <c r="Y40" s="244">
        <v>1.5</v>
      </c>
      <c r="Z40" s="244">
        <v>1.5</v>
      </c>
      <c r="AA40" s="244">
        <v>1.5</v>
      </c>
      <c r="AB40" s="244">
        <v>2</v>
      </c>
      <c r="AC40" s="244">
        <v>2</v>
      </c>
      <c r="AD40" s="244">
        <v>1.5</v>
      </c>
      <c r="AE40" s="244">
        <v>2</v>
      </c>
      <c r="AF40" s="244">
        <v>2</v>
      </c>
      <c r="AG40" s="244">
        <v>2</v>
      </c>
      <c r="AH40" s="248" t="s">
        <v>228</v>
      </c>
    </row>
    <row r="41" spans="1:48">
      <c r="A41" s="248" t="s">
        <v>122</v>
      </c>
      <c r="B41" s="244">
        <v>1</v>
      </c>
      <c r="C41" s="244">
        <f t="shared" si="13"/>
        <v>4</v>
      </c>
      <c r="D41" s="244">
        <f t="shared" si="13"/>
        <v>7</v>
      </c>
      <c r="E41" s="244">
        <f t="shared" si="13"/>
        <v>10.5</v>
      </c>
      <c r="F41" s="244">
        <f t="shared" si="13"/>
        <v>10.5</v>
      </c>
      <c r="G41" s="244">
        <f t="shared" si="13"/>
        <v>10.5</v>
      </c>
      <c r="H41" s="244">
        <f t="shared" si="13"/>
        <v>14</v>
      </c>
      <c r="I41" s="244">
        <f t="shared" si="13"/>
        <v>14</v>
      </c>
      <c r="J41" s="244">
        <f t="shared" si="13"/>
        <v>14</v>
      </c>
      <c r="K41" s="244">
        <f t="shared" si="13"/>
        <v>14</v>
      </c>
      <c r="L41" s="244">
        <f t="shared" si="13"/>
        <v>14</v>
      </c>
      <c r="M41" s="244">
        <f t="shared" si="13"/>
        <v>14</v>
      </c>
      <c r="N41" s="46"/>
      <c r="O41" s="46"/>
      <c r="P41" s="46"/>
      <c r="Q41" s="46"/>
      <c r="S41" s="46"/>
      <c r="T41" s="46"/>
      <c r="U41" s="248" t="s">
        <v>122</v>
      </c>
      <c r="V41" s="244">
        <v>2</v>
      </c>
      <c r="W41" s="244">
        <v>4</v>
      </c>
      <c r="X41" s="244">
        <v>7</v>
      </c>
      <c r="Y41" s="244">
        <v>10.5</v>
      </c>
      <c r="Z41" s="244">
        <v>10.5</v>
      </c>
      <c r="AA41" s="244">
        <v>10.5</v>
      </c>
      <c r="AB41" s="244">
        <v>14</v>
      </c>
      <c r="AC41" s="244">
        <v>14</v>
      </c>
      <c r="AD41" s="244">
        <v>14</v>
      </c>
      <c r="AE41" s="244">
        <v>14</v>
      </c>
      <c r="AF41" s="244">
        <v>14</v>
      </c>
      <c r="AG41" s="244">
        <v>14</v>
      </c>
      <c r="AH41" s="248" t="s">
        <v>122</v>
      </c>
    </row>
    <row r="42" spans="1:48" ht="21">
      <c r="A42" s="70" t="s">
        <v>123</v>
      </c>
      <c r="B42" s="244">
        <f t="shared" si="14"/>
        <v>0</v>
      </c>
      <c r="C42" s="244">
        <f t="shared" si="13"/>
        <v>0</v>
      </c>
      <c r="D42" s="244">
        <f t="shared" si="13"/>
        <v>0</v>
      </c>
      <c r="E42" s="244">
        <f t="shared" si="13"/>
        <v>0</v>
      </c>
      <c r="F42" s="244">
        <f t="shared" si="13"/>
        <v>0</v>
      </c>
      <c r="G42" s="244">
        <f t="shared" si="13"/>
        <v>0</v>
      </c>
      <c r="H42" s="244">
        <f t="shared" si="13"/>
        <v>0</v>
      </c>
      <c r="I42" s="244">
        <f t="shared" si="13"/>
        <v>0</v>
      </c>
      <c r="J42" s="244">
        <f t="shared" si="13"/>
        <v>0</v>
      </c>
      <c r="K42" s="244">
        <f t="shared" si="13"/>
        <v>0</v>
      </c>
      <c r="L42" s="244">
        <f t="shared" si="13"/>
        <v>0</v>
      </c>
      <c r="M42" s="244">
        <f t="shared" si="13"/>
        <v>0</v>
      </c>
      <c r="N42" s="46"/>
      <c r="O42" s="46"/>
      <c r="P42" s="46"/>
      <c r="Q42" s="46"/>
      <c r="U42" s="70" t="s">
        <v>123</v>
      </c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82"/>
      <c r="AG42" s="27"/>
      <c r="AH42" s="70" t="s">
        <v>123</v>
      </c>
    </row>
    <row r="43" spans="1:48">
      <c r="A43" s="248" t="s">
        <v>124</v>
      </c>
      <c r="B43" s="244">
        <f t="shared" si="14"/>
        <v>1.5</v>
      </c>
      <c r="C43" s="244">
        <f t="shared" si="13"/>
        <v>2.5</v>
      </c>
      <c r="D43" s="244">
        <f t="shared" si="13"/>
        <v>3</v>
      </c>
      <c r="E43" s="244">
        <f t="shared" si="13"/>
        <v>4</v>
      </c>
      <c r="F43" s="244">
        <f t="shared" si="13"/>
        <v>4</v>
      </c>
      <c r="G43" s="244">
        <f t="shared" si="13"/>
        <v>4</v>
      </c>
      <c r="H43" s="244">
        <f t="shared" si="13"/>
        <v>4.5</v>
      </c>
      <c r="I43" s="244">
        <f t="shared" si="13"/>
        <v>5</v>
      </c>
      <c r="J43" s="244">
        <f t="shared" si="13"/>
        <v>5</v>
      </c>
      <c r="K43" s="244">
        <f t="shared" si="13"/>
        <v>5.5</v>
      </c>
      <c r="L43" s="244">
        <f t="shared" si="13"/>
        <v>5.5</v>
      </c>
      <c r="M43" s="244">
        <f t="shared" si="13"/>
        <v>5.5</v>
      </c>
      <c r="N43" s="46"/>
      <c r="O43" s="46"/>
      <c r="P43" s="46"/>
      <c r="Q43" s="46"/>
      <c r="U43" s="248" t="s">
        <v>124</v>
      </c>
      <c r="V43" s="244">
        <v>1.5</v>
      </c>
      <c r="W43" s="244">
        <v>2.5</v>
      </c>
      <c r="X43" s="244">
        <v>3</v>
      </c>
      <c r="Y43" s="244">
        <v>4</v>
      </c>
      <c r="Z43" s="244">
        <v>4</v>
      </c>
      <c r="AA43" s="244">
        <v>4</v>
      </c>
      <c r="AB43" s="244">
        <v>4.5</v>
      </c>
      <c r="AC43" s="244">
        <v>5</v>
      </c>
      <c r="AD43" s="244">
        <v>5</v>
      </c>
      <c r="AE43" s="244">
        <v>5.5</v>
      </c>
      <c r="AF43" s="244">
        <v>5.5</v>
      </c>
      <c r="AG43" s="244">
        <v>5.5</v>
      </c>
      <c r="AH43" s="248" t="s">
        <v>124</v>
      </c>
    </row>
    <row r="44" spans="1:48">
      <c r="A44" s="248" t="s">
        <v>121</v>
      </c>
      <c r="B44" s="244">
        <f t="shared" si="14"/>
        <v>2</v>
      </c>
      <c r="C44" s="244">
        <f t="shared" si="13"/>
        <v>2</v>
      </c>
      <c r="D44" s="244">
        <f t="shared" si="13"/>
        <v>3</v>
      </c>
      <c r="E44" s="244">
        <f t="shared" si="13"/>
        <v>3</v>
      </c>
      <c r="F44" s="244">
        <f t="shared" si="13"/>
        <v>3</v>
      </c>
      <c r="G44" s="244">
        <f t="shared" si="13"/>
        <v>3</v>
      </c>
      <c r="H44" s="244">
        <f t="shared" si="13"/>
        <v>3</v>
      </c>
      <c r="I44" s="244">
        <f t="shared" si="13"/>
        <v>3</v>
      </c>
      <c r="J44" s="244">
        <f t="shared" si="13"/>
        <v>3</v>
      </c>
      <c r="K44" s="244">
        <f t="shared" si="13"/>
        <v>3</v>
      </c>
      <c r="L44" s="244">
        <f t="shared" si="13"/>
        <v>3</v>
      </c>
      <c r="M44" s="244">
        <f t="shared" si="13"/>
        <v>5</v>
      </c>
      <c r="N44" s="46"/>
      <c r="O44" s="46"/>
      <c r="P44" s="46"/>
      <c r="Q44" s="46"/>
      <c r="S44" s="46"/>
      <c r="T44" s="46"/>
      <c r="U44" s="248" t="s">
        <v>121</v>
      </c>
      <c r="V44" s="244">
        <v>2</v>
      </c>
      <c r="W44" s="244">
        <v>2</v>
      </c>
      <c r="X44" s="244">
        <v>3</v>
      </c>
      <c r="Y44" s="244">
        <v>3</v>
      </c>
      <c r="Z44" s="244">
        <v>3</v>
      </c>
      <c r="AA44" s="244">
        <v>3</v>
      </c>
      <c r="AB44" s="244">
        <v>3</v>
      </c>
      <c r="AC44" s="244">
        <v>3</v>
      </c>
      <c r="AD44" s="244">
        <v>3</v>
      </c>
      <c r="AE44" s="244">
        <v>3</v>
      </c>
      <c r="AF44" s="244">
        <v>3</v>
      </c>
      <c r="AG44" s="244">
        <v>5</v>
      </c>
      <c r="AH44" s="248" t="s">
        <v>121</v>
      </c>
      <c r="AI44" s="661">
        <f>V44+V45*14+V46*2</f>
        <v>18</v>
      </c>
      <c r="AJ44" s="661">
        <f>W44+W45*14+W46*2</f>
        <v>24</v>
      </c>
      <c r="AK44" s="661">
        <f>X44+X45*14+X46*2</f>
        <v>30</v>
      </c>
      <c r="AL44" s="661">
        <f>Y44+Y45*14+Y46*2</f>
        <v>45</v>
      </c>
      <c r="AM44" s="661">
        <f t="shared" ref="AM44:AT44" si="16">Z44+Z45*14+Z46*2</f>
        <v>45</v>
      </c>
      <c r="AN44" s="661">
        <f>AA44+AA45*14+AA46*2</f>
        <v>45</v>
      </c>
      <c r="AO44" s="661">
        <f>AB44+AB45*14+AB46*2</f>
        <v>45</v>
      </c>
      <c r="AP44" s="661">
        <f>AC44+AC45*14+AC46*2</f>
        <v>45</v>
      </c>
      <c r="AQ44" s="661">
        <f>AD44+AD45*14+AD46*2</f>
        <v>59</v>
      </c>
      <c r="AR44" s="661">
        <f t="shared" si="16"/>
        <v>59</v>
      </c>
      <c r="AS44" s="661">
        <f t="shared" si="16"/>
        <v>59</v>
      </c>
      <c r="AT44" s="661">
        <f t="shared" si="16"/>
        <v>67</v>
      </c>
      <c r="AU44" s="661"/>
      <c r="AV44" s="661"/>
    </row>
    <row r="45" spans="1:48">
      <c r="A45" s="248" t="s">
        <v>472</v>
      </c>
      <c r="B45" s="244">
        <f t="shared" si="14"/>
        <v>1</v>
      </c>
      <c r="C45" s="244">
        <f t="shared" si="13"/>
        <v>1</v>
      </c>
      <c r="D45" s="244">
        <f t="shared" si="13"/>
        <v>1.5</v>
      </c>
      <c r="E45" s="244">
        <f t="shared" si="13"/>
        <v>2</v>
      </c>
      <c r="F45" s="244">
        <f t="shared" si="13"/>
        <v>2</v>
      </c>
      <c r="G45" s="244">
        <f t="shared" si="13"/>
        <v>2</v>
      </c>
      <c r="H45" s="244">
        <f t="shared" si="13"/>
        <v>2</v>
      </c>
      <c r="I45" s="244">
        <f t="shared" si="13"/>
        <v>2</v>
      </c>
      <c r="J45" s="244">
        <f t="shared" si="13"/>
        <v>3</v>
      </c>
      <c r="K45" s="244">
        <f t="shared" si="13"/>
        <v>3</v>
      </c>
      <c r="L45" s="244">
        <f t="shared" si="13"/>
        <v>3</v>
      </c>
      <c r="M45" s="244">
        <f t="shared" si="13"/>
        <v>3</v>
      </c>
      <c r="N45" s="46"/>
      <c r="O45" s="46"/>
      <c r="P45" s="46"/>
      <c r="Q45" s="46"/>
      <c r="U45" s="248" t="s">
        <v>472</v>
      </c>
      <c r="V45" s="244">
        <v>1</v>
      </c>
      <c r="W45" s="244">
        <v>1</v>
      </c>
      <c r="X45" s="244">
        <v>1.5</v>
      </c>
      <c r="Y45" s="244">
        <v>2</v>
      </c>
      <c r="Z45" s="244">
        <v>2</v>
      </c>
      <c r="AA45" s="244">
        <v>2</v>
      </c>
      <c r="AB45" s="244">
        <v>2</v>
      </c>
      <c r="AC45" s="244">
        <v>2</v>
      </c>
      <c r="AD45" s="244">
        <v>3</v>
      </c>
      <c r="AE45" s="244">
        <v>3</v>
      </c>
      <c r="AF45" s="244">
        <v>3</v>
      </c>
      <c r="AG45" s="244">
        <v>3</v>
      </c>
      <c r="AH45" s="248" t="s">
        <v>472</v>
      </c>
    </row>
    <row r="46" spans="1:48">
      <c r="A46" s="248" t="s">
        <v>122</v>
      </c>
      <c r="B46" s="244">
        <f t="shared" si="14"/>
        <v>1</v>
      </c>
      <c r="C46" s="244">
        <f t="shared" si="13"/>
        <v>4</v>
      </c>
      <c r="D46" s="244">
        <f t="shared" si="13"/>
        <v>3</v>
      </c>
      <c r="E46" s="244">
        <f t="shared" si="13"/>
        <v>7</v>
      </c>
      <c r="F46" s="244">
        <f t="shared" si="13"/>
        <v>7</v>
      </c>
      <c r="G46" s="244">
        <f t="shared" si="13"/>
        <v>7</v>
      </c>
      <c r="H46" s="244">
        <f t="shared" si="13"/>
        <v>7</v>
      </c>
      <c r="I46" s="244">
        <f t="shared" si="13"/>
        <v>7</v>
      </c>
      <c r="J46" s="244">
        <f t="shared" si="13"/>
        <v>7</v>
      </c>
      <c r="K46" s="244">
        <f t="shared" si="13"/>
        <v>7</v>
      </c>
      <c r="L46" s="244">
        <f t="shared" si="13"/>
        <v>7</v>
      </c>
      <c r="M46" s="244">
        <f t="shared" si="13"/>
        <v>10</v>
      </c>
      <c r="N46" s="46"/>
      <c r="O46" s="46"/>
      <c r="P46" s="46"/>
      <c r="Q46" s="46"/>
      <c r="U46" s="248" t="s">
        <v>122</v>
      </c>
      <c r="V46" s="244">
        <v>1</v>
      </c>
      <c r="W46" s="244">
        <v>4</v>
      </c>
      <c r="X46" s="244">
        <v>3</v>
      </c>
      <c r="Y46" s="244">
        <v>7</v>
      </c>
      <c r="Z46" s="244">
        <v>7</v>
      </c>
      <c r="AA46" s="244">
        <v>7</v>
      </c>
      <c r="AB46" s="244">
        <v>7</v>
      </c>
      <c r="AC46" s="244">
        <v>7</v>
      </c>
      <c r="AD46" s="244">
        <v>7</v>
      </c>
      <c r="AE46" s="244">
        <v>7</v>
      </c>
      <c r="AF46" s="244">
        <v>7</v>
      </c>
      <c r="AG46" s="244">
        <v>10</v>
      </c>
      <c r="AH46" s="248" t="s">
        <v>122</v>
      </c>
    </row>
    <row r="47" spans="1:48" ht="21">
      <c r="A47" s="242" t="s">
        <v>196</v>
      </c>
      <c r="B47" s="244">
        <f t="shared" si="14"/>
        <v>3</v>
      </c>
      <c r="C47" s="244">
        <f t="shared" ref="C47:C49" si="17">W47</f>
        <v>4</v>
      </c>
      <c r="D47" s="244">
        <f t="shared" ref="D47:D49" si="18">X47</f>
        <v>5</v>
      </c>
      <c r="E47" s="244">
        <f t="shared" ref="E47:E49" si="19">Y47</f>
        <v>5</v>
      </c>
      <c r="F47" s="244">
        <f t="shared" ref="F47:F49" si="20">Z47</f>
        <v>6</v>
      </c>
      <c r="G47" s="244">
        <f t="shared" ref="G47:G49" si="21">AA47</f>
        <v>7</v>
      </c>
      <c r="H47" s="244">
        <f t="shared" ref="H47:H49" si="22">AB47</f>
        <v>7</v>
      </c>
      <c r="I47" s="244">
        <f t="shared" ref="I47:I49" si="23">AC47</f>
        <v>8.5</v>
      </c>
      <c r="J47" s="244">
        <f t="shared" ref="J47:J49" si="24">AD47</f>
        <v>9</v>
      </c>
      <c r="K47" s="244">
        <f t="shared" ref="K47:K49" si="25">AE47</f>
        <v>10</v>
      </c>
      <c r="L47" s="244">
        <f t="shared" ref="L47:L49" si="26">AF47</f>
        <v>11</v>
      </c>
      <c r="M47" s="244">
        <f t="shared" ref="M47:M49" si="27">AG47</f>
        <v>11</v>
      </c>
      <c r="N47" s="46"/>
      <c r="O47" s="46"/>
      <c r="P47" s="46"/>
      <c r="Q47" s="46"/>
      <c r="T47" s="46"/>
      <c r="U47" s="242" t="s">
        <v>196</v>
      </c>
      <c r="V47" s="681">
        <f>IF(AND('I&amp;O'!$C$62=3,'I&amp;O'!$D$137=100%),'Diet chart'!AI47-2,'Diet chart'!AI47)</f>
        <v>3</v>
      </c>
      <c r="W47" s="681">
        <f>IF(AND('I&amp;O'!$C$62=3,'I&amp;O'!$D$137=100%),'Diet chart'!AJ47-2,'Diet chart'!AJ47)</f>
        <v>4</v>
      </c>
      <c r="X47" s="681">
        <f>IF(AND('I&amp;O'!$C$62=3,'I&amp;O'!$D$137=100%),'Diet chart'!AK47-2,'Diet chart'!AK47)</f>
        <v>5</v>
      </c>
      <c r="Y47" s="681">
        <f>IF(AND('I&amp;O'!$C$62=3,'I&amp;O'!$D$137=100%),'Diet chart'!AL47-2,'Diet chart'!AL47)</f>
        <v>5</v>
      </c>
      <c r="Z47" s="681">
        <f>IF(AND('I&amp;O'!$C$62=3,'I&amp;O'!$D$137=100%),'Diet chart'!AM47-2,'Diet chart'!AM47)</f>
        <v>6</v>
      </c>
      <c r="AA47" s="681">
        <f>IF(AND('I&amp;O'!$C$62=3,'I&amp;O'!$D$137=100%),'Diet chart'!AN47-2,'Diet chart'!AN47)</f>
        <v>7</v>
      </c>
      <c r="AB47" s="681">
        <f>IF(AND('I&amp;O'!$C$62=3,'I&amp;O'!$D$137=100%),'Diet chart'!AO47-2,'Diet chart'!AO47)</f>
        <v>7</v>
      </c>
      <c r="AC47" s="681">
        <f>IF(AND('I&amp;O'!$C$62=3,'I&amp;O'!$D$137=100%),'Diet chart'!AP47-2,'Diet chart'!AP47)</f>
        <v>8.5</v>
      </c>
      <c r="AD47" s="681">
        <f>IF(AND('I&amp;O'!$C$62=3,'I&amp;O'!$D$137=100%),'Diet chart'!AQ47-2,'Diet chart'!AQ47)</f>
        <v>9</v>
      </c>
      <c r="AE47" s="681">
        <f>IF(AND('I&amp;O'!$C$62=3,'I&amp;O'!$D$137=100%),'Diet chart'!AR47-2,'Diet chart'!AR47)</f>
        <v>10</v>
      </c>
      <c r="AF47" s="681">
        <f>IF(AND('I&amp;O'!$C$62=3,'I&amp;O'!$D$137=100%),'Diet chart'!AS47-2,'Diet chart'!AS47)</f>
        <v>11</v>
      </c>
      <c r="AG47" s="681">
        <f>IF(AND('I&amp;O'!$C$62=3,'I&amp;O'!$D$137=100%),'Diet chart'!AT47-2,'Diet chart'!AT47)</f>
        <v>11</v>
      </c>
      <c r="AH47" s="242" t="s">
        <v>196</v>
      </c>
      <c r="AI47" s="244">
        <v>3</v>
      </c>
      <c r="AJ47" s="244">
        <v>4</v>
      </c>
      <c r="AK47" s="244">
        <v>5</v>
      </c>
      <c r="AL47" s="244">
        <v>5</v>
      </c>
      <c r="AM47" s="244">
        <v>6</v>
      </c>
      <c r="AN47" s="244">
        <v>7</v>
      </c>
      <c r="AO47" s="244">
        <v>7</v>
      </c>
      <c r="AP47" s="244">
        <v>8.5</v>
      </c>
      <c r="AQ47" s="244">
        <v>9</v>
      </c>
      <c r="AR47" s="244">
        <v>10</v>
      </c>
      <c r="AS47" s="244">
        <v>11</v>
      </c>
      <c r="AT47" s="244">
        <v>11</v>
      </c>
    </row>
    <row r="48" spans="1:48">
      <c r="A48" s="242" t="s">
        <v>197</v>
      </c>
      <c r="B48" s="244">
        <f t="shared" si="14"/>
        <v>3</v>
      </c>
      <c r="C48" s="244">
        <f t="shared" si="17"/>
        <v>4</v>
      </c>
      <c r="D48" s="244">
        <f t="shared" si="18"/>
        <v>5</v>
      </c>
      <c r="E48" s="244">
        <f t="shared" si="19"/>
        <v>5</v>
      </c>
      <c r="F48" s="244">
        <f t="shared" si="20"/>
        <v>6</v>
      </c>
      <c r="G48" s="244">
        <f t="shared" si="21"/>
        <v>7</v>
      </c>
      <c r="H48" s="244">
        <f t="shared" si="22"/>
        <v>7</v>
      </c>
      <c r="I48" s="244">
        <f t="shared" si="23"/>
        <v>9</v>
      </c>
      <c r="J48" s="244">
        <f t="shared" si="24"/>
        <v>10</v>
      </c>
      <c r="K48" s="244">
        <f t="shared" si="25"/>
        <v>11</v>
      </c>
      <c r="L48" s="244">
        <f t="shared" si="26"/>
        <v>12</v>
      </c>
      <c r="M48" s="244">
        <f t="shared" si="27"/>
        <v>12</v>
      </c>
      <c r="N48" s="46"/>
      <c r="O48" s="46"/>
      <c r="P48" s="46"/>
      <c r="Q48" s="46"/>
      <c r="T48" s="46"/>
      <c r="U48" s="242" t="s">
        <v>197</v>
      </c>
      <c r="V48" s="681">
        <f>IF(AND('I&amp;O'!$C$62&lt;3,'I&amp;O'!$D$137=100%),'Diet chart'!AI48-1,'Diet chart'!AI48)</f>
        <v>3</v>
      </c>
      <c r="W48" s="681">
        <f>IF(AND('I&amp;O'!$C$62&lt;3,'I&amp;O'!$D$137=100%),'Diet chart'!AJ48-1,'Diet chart'!AJ48)</f>
        <v>4</v>
      </c>
      <c r="X48" s="681">
        <f>IF(AND('I&amp;O'!$C$62&lt;3,'I&amp;O'!$D$137=100%),'Diet chart'!AK48-1,'Diet chart'!AK48)</f>
        <v>5</v>
      </c>
      <c r="Y48" s="681">
        <f>IF(AND('I&amp;O'!$C$62&lt;3,'I&amp;O'!$D$137=100%),'Diet chart'!AL48-1,'Diet chart'!AL48)</f>
        <v>5</v>
      </c>
      <c r="Z48" s="681">
        <f>IF(AND('I&amp;O'!$C$62&lt;3,'I&amp;O'!$D$137=100%),'Diet chart'!AM48-1,'Diet chart'!AM48)</f>
        <v>6</v>
      </c>
      <c r="AA48" s="681">
        <f>IF(AND('I&amp;O'!$C$62&lt;3,'I&amp;O'!$D$137=100%),'Diet chart'!AN48-1,'Diet chart'!AN48)</f>
        <v>7</v>
      </c>
      <c r="AB48" s="681">
        <f>IF(AND('I&amp;O'!$C$62&lt;3,'I&amp;O'!$D$137=100%),'Diet chart'!AO48-1,'Diet chart'!AO48)</f>
        <v>7</v>
      </c>
      <c r="AC48" s="681">
        <f>IF(AND('I&amp;O'!$C$62&lt;3,'I&amp;O'!$D$137=100%),'Diet chart'!AP48-1,'Diet chart'!AP48)</f>
        <v>9</v>
      </c>
      <c r="AD48" s="681">
        <f>IF(AND('I&amp;O'!$C$62&lt;3,'I&amp;O'!$D$137=100%),'Diet chart'!AQ48-1,'Diet chart'!AQ48)</f>
        <v>10</v>
      </c>
      <c r="AE48" s="681">
        <f>IF(AND('I&amp;O'!$C$62&lt;3,'I&amp;O'!$D$137=100%),'Diet chart'!AR48-1,'Diet chart'!AR48)</f>
        <v>11</v>
      </c>
      <c r="AF48" s="681">
        <f>IF(AND('I&amp;O'!$C$62&lt;3,'I&amp;O'!$D$137=100%),'Diet chart'!AS48-1,'Diet chart'!AS48)</f>
        <v>12</v>
      </c>
      <c r="AG48" s="681">
        <f>IF(AND('I&amp;O'!$C$62&lt;3,'I&amp;O'!$D$137=100%),'Diet chart'!AT48-1,'Diet chart'!AT48)</f>
        <v>12</v>
      </c>
      <c r="AH48" s="242" t="s">
        <v>197</v>
      </c>
      <c r="AI48" s="244">
        <v>3</v>
      </c>
      <c r="AJ48" s="244">
        <v>4</v>
      </c>
      <c r="AK48" s="244">
        <v>5</v>
      </c>
      <c r="AL48" s="244">
        <v>5</v>
      </c>
      <c r="AM48" s="244">
        <v>6</v>
      </c>
      <c r="AN48" s="244">
        <v>7</v>
      </c>
      <c r="AO48" s="660">
        <v>7</v>
      </c>
      <c r="AP48" s="244">
        <v>9</v>
      </c>
      <c r="AQ48" s="244">
        <v>10</v>
      </c>
      <c r="AR48" s="244">
        <v>11</v>
      </c>
      <c r="AS48" s="244">
        <v>12</v>
      </c>
      <c r="AT48" s="244">
        <v>12</v>
      </c>
    </row>
    <row r="49" spans="1:34" ht="21">
      <c r="A49" s="242" t="s">
        <v>195</v>
      </c>
      <c r="B49" s="244">
        <f t="shared" si="14"/>
        <v>0</v>
      </c>
      <c r="C49" s="244">
        <f t="shared" si="17"/>
        <v>0</v>
      </c>
      <c r="D49" s="244">
        <f t="shared" si="18"/>
        <v>0</v>
      </c>
      <c r="E49" s="244">
        <f t="shared" si="19"/>
        <v>0</v>
      </c>
      <c r="F49" s="244">
        <f t="shared" si="20"/>
        <v>0</v>
      </c>
      <c r="G49" s="244">
        <f t="shared" si="21"/>
        <v>0</v>
      </c>
      <c r="H49" s="244">
        <f t="shared" si="22"/>
        <v>0</v>
      </c>
      <c r="I49" s="244">
        <f t="shared" si="23"/>
        <v>0</v>
      </c>
      <c r="J49" s="244">
        <f t="shared" si="24"/>
        <v>0</v>
      </c>
      <c r="K49" s="244">
        <f t="shared" si="25"/>
        <v>0</v>
      </c>
      <c r="L49" s="244">
        <f t="shared" si="26"/>
        <v>0</v>
      </c>
      <c r="M49" s="244">
        <f t="shared" si="27"/>
        <v>0</v>
      </c>
      <c r="N49" s="46"/>
      <c r="O49" s="46"/>
      <c r="P49" s="46"/>
      <c r="Q49" s="46"/>
      <c r="U49" s="242" t="s">
        <v>195</v>
      </c>
      <c r="V49" s="244">
        <v>0</v>
      </c>
      <c r="W49" s="244">
        <v>0</v>
      </c>
      <c r="X49" s="244">
        <v>0</v>
      </c>
      <c r="Y49" s="244">
        <v>0</v>
      </c>
      <c r="Z49" s="244">
        <v>0</v>
      </c>
      <c r="AA49" s="244">
        <v>0</v>
      </c>
      <c r="AB49" s="244">
        <v>0</v>
      </c>
      <c r="AC49" s="244">
        <v>0</v>
      </c>
      <c r="AD49" s="244">
        <v>0</v>
      </c>
      <c r="AE49" s="244">
        <v>0</v>
      </c>
      <c r="AF49" s="244">
        <v>0</v>
      </c>
      <c r="AG49" s="244">
        <v>0</v>
      </c>
      <c r="AH49" s="242" t="s">
        <v>195</v>
      </c>
    </row>
    <row r="50" spans="1:34">
      <c r="N50" s="2"/>
      <c r="O50" s="2"/>
      <c r="P50" s="2"/>
      <c r="Q50" s="2"/>
      <c r="U50" s="1"/>
      <c r="V50" s="607">
        <v>3</v>
      </c>
      <c r="W50" s="607">
        <v>4</v>
      </c>
      <c r="X50" s="607">
        <v>5</v>
      </c>
      <c r="Y50" s="607">
        <v>6</v>
      </c>
      <c r="Z50" s="607">
        <v>7</v>
      </c>
      <c r="AA50" s="607">
        <v>8</v>
      </c>
      <c r="AB50" s="607">
        <v>9</v>
      </c>
      <c r="AC50" s="607">
        <v>10</v>
      </c>
      <c r="AD50" s="607">
        <v>10</v>
      </c>
      <c r="AE50" s="607">
        <v>11</v>
      </c>
      <c r="AF50" s="607">
        <v>12</v>
      </c>
      <c r="AG50" s="607">
        <v>13</v>
      </c>
    </row>
    <row r="51" spans="1:34" s="262" customFormat="1">
      <c r="A51" s="474" t="s">
        <v>92</v>
      </c>
      <c r="B51" s="474">
        <v>1000</v>
      </c>
      <c r="C51" s="474">
        <v>1200</v>
      </c>
      <c r="D51" s="474">
        <v>1400</v>
      </c>
      <c r="E51" s="474">
        <v>1600</v>
      </c>
      <c r="F51" s="474">
        <v>1800</v>
      </c>
      <c r="G51" s="474">
        <v>2000</v>
      </c>
      <c r="H51" s="474">
        <v>2200</v>
      </c>
      <c r="I51" s="474">
        <v>2400</v>
      </c>
      <c r="J51" s="474">
        <v>2600</v>
      </c>
      <c r="K51" s="474">
        <v>2800</v>
      </c>
      <c r="L51" s="474">
        <v>3000</v>
      </c>
      <c r="M51" s="474">
        <v>3200</v>
      </c>
      <c r="N51" s="44"/>
      <c r="O51" s="44"/>
      <c r="P51" s="44"/>
      <c r="Q51" s="44"/>
      <c r="R51" s="2"/>
      <c r="S51" s="2"/>
      <c r="T51" s="2"/>
      <c r="U51" s="680" t="s">
        <v>92</v>
      </c>
      <c r="AH51" s="1"/>
    </row>
    <row r="52" spans="1:34" s="262" customFormat="1">
      <c r="A52" s="474"/>
      <c r="B52" s="474"/>
      <c r="C52" s="474"/>
      <c r="D52" s="474"/>
      <c r="E52" s="474"/>
      <c r="F52" s="474"/>
      <c r="G52" s="474"/>
      <c r="H52" s="474"/>
      <c r="I52" s="474"/>
      <c r="J52" s="474"/>
      <c r="K52" s="474"/>
      <c r="L52" s="474"/>
      <c r="M52" s="474"/>
      <c r="N52" s="44"/>
      <c r="O52" s="44"/>
      <c r="P52" s="44"/>
      <c r="Q52" s="44"/>
      <c r="R52" s="2"/>
      <c r="S52" s="2"/>
      <c r="T52" s="2"/>
      <c r="U52" s="680"/>
      <c r="AH52" s="1"/>
    </row>
    <row r="53" spans="1:34" s="262" customFormat="1">
      <c r="A53" s="67" t="s">
        <v>117</v>
      </c>
      <c r="N53" s="2"/>
      <c r="O53" s="2"/>
      <c r="P53" s="2"/>
      <c r="Q53" s="2"/>
      <c r="R53" s="2"/>
      <c r="S53" s="2"/>
      <c r="T53" s="2"/>
      <c r="U53" s="67" t="s">
        <v>117</v>
      </c>
      <c r="V53" s="3">
        <v>1000</v>
      </c>
      <c r="W53" s="3">
        <v>1200</v>
      </c>
      <c r="X53" s="3">
        <v>1400</v>
      </c>
      <c r="Y53" s="3">
        <v>1600</v>
      </c>
      <c r="Z53" s="3">
        <v>1800</v>
      </c>
      <c r="AA53" s="3">
        <v>2000</v>
      </c>
      <c r="AB53" s="3">
        <v>2200</v>
      </c>
      <c r="AC53" s="3">
        <v>2400</v>
      </c>
      <c r="AD53" s="3">
        <v>2600</v>
      </c>
      <c r="AE53" s="3">
        <v>2800</v>
      </c>
      <c r="AF53" s="3">
        <v>3000</v>
      </c>
      <c r="AG53" s="3">
        <v>3200</v>
      </c>
      <c r="AH53" s="1"/>
    </row>
    <row r="54" spans="1:34">
      <c r="A54" s="242" t="s">
        <v>119</v>
      </c>
      <c r="B54" s="244">
        <f>V54</f>
        <v>4</v>
      </c>
      <c r="C54" s="244">
        <f t="shared" ref="C54:M69" si="28">W54</f>
        <v>4.5</v>
      </c>
      <c r="D54" s="244">
        <f t="shared" si="28"/>
        <v>5</v>
      </c>
      <c r="E54" s="244">
        <f t="shared" si="28"/>
        <v>6</v>
      </c>
      <c r="F54" s="244">
        <f t="shared" si="28"/>
        <v>6</v>
      </c>
      <c r="G54" s="244">
        <f t="shared" si="28"/>
        <v>7</v>
      </c>
      <c r="H54" s="244">
        <f t="shared" si="28"/>
        <v>8</v>
      </c>
      <c r="I54" s="244">
        <f t="shared" si="28"/>
        <v>9</v>
      </c>
      <c r="J54" s="244">
        <f t="shared" si="28"/>
        <v>9</v>
      </c>
      <c r="K54" s="244">
        <f t="shared" si="28"/>
        <v>11</v>
      </c>
      <c r="L54" s="244">
        <f t="shared" si="28"/>
        <v>11</v>
      </c>
      <c r="M54" s="244">
        <f t="shared" si="28"/>
        <v>12</v>
      </c>
      <c r="N54" s="46"/>
      <c r="O54" s="46"/>
      <c r="P54" s="46"/>
      <c r="Q54" s="46"/>
      <c r="U54" s="242" t="s">
        <v>119</v>
      </c>
      <c r="V54" s="244">
        <v>4</v>
      </c>
      <c r="W54" s="244">
        <v>4.5</v>
      </c>
      <c r="X54" s="244">
        <v>5</v>
      </c>
      <c r="Y54" s="244">
        <v>6</v>
      </c>
      <c r="Z54" s="244">
        <v>6</v>
      </c>
      <c r="AA54" s="244">
        <v>7</v>
      </c>
      <c r="AB54" s="244">
        <v>8</v>
      </c>
      <c r="AC54" s="244">
        <v>9</v>
      </c>
      <c r="AD54" s="244">
        <v>9</v>
      </c>
      <c r="AE54" s="244">
        <v>11</v>
      </c>
      <c r="AF54" s="244">
        <v>11</v>
      </c>
      <c r="AG54" s="245">
        <v>12</v>
      </c>
      <c r="AH54" s="242" t="s">
        <v>119</v>
      </c>
    </row>
    <row r="55" spans="1:34" ht="21">
      <c r="A55" s="242" t="s">
        <v>127</v>
      </c>
      <c r="B55" s="244">
        <f t="shared" ref="B55:B72" si="29">V55</f>
        <v>2</v>
      </c>
      <c r="C55" s="244">
        <f t="shared" si="28"/>
        <v>3</v>
      </c>
      <c r="D55" s="244">
        <f t="shared" si="28"/>
        <v>3.5</v>
      </c>
      <c r="E55" s="244">
        <f t="shared" si="28"/>
        <v>3.5</v>
      </c>
      <c r="F55" s="244">
        <f t="shared" si="28"/>
        <v>4</v>
      </c>
      <c r="G55" s="244">
        <f t="shared" si="28"/>
        <v>4.5</v>
      </c>
      <c r="H55" s="244">
        <f t="shared" si="28"/>
        <v>4.5</v>
      </c>
      <c r="I55" s="244">
        <f t="shared" si="28"/>
        <v>4.5</v>
      </c>
      <c r="J55" s="244">
        <f t="shared" si="28"/>
        <v>5.5</v>
      </c>
      <c r="K55" s="244">
        <f t="shared" si="28"/>
        <v>6</v>
      </c>
      <c r="L55" s="244">
        <f t="shared" si="28"/>
        <v>6</v>
      </c>
      <c r="M55" s="244">
        <f t="shared" si="28"/>
        <v>6</v>
      </c>
      <c r="N55" s="46"/>
      <c r="O55" s="46"/>
      <c r="P55" s="46"/>
      <c r="Q55" s="46"/>
      <c r="U55" s="242" t="s">
        <v>127</v>
      </c>
      <c r="V55" s="244">
        <v>2</v>
      </c>
      <c r="W55" s="244">
        <v>3</v>
      </c>
      <c r="X55" s="244">
        <v>3.5</v>
      </c>
      <c r="Y55" s="244">
        <v>3.5</v>
      </c>
      <c r="Z55" s="244">
        <v>4</v>
      </c>
      <c r="AA55" s="244">
        <v>4.5</v>
      </c>
      <c r="AB55" s="244">
        <v>4.5</v>
      </c>
      <c r="AC55" s="244">
        <v>4.5</v>
      </c>
      <c r="AD55" s="244">
        <v>5.5</v>
      </c>
      <c r="AE55" s="244">
        <v>6</v>
      </c>
      <c r="AF55" s="244">
        <v>6</v>
      </c>
      <c r="AG55" s="245">
        <v>6</v>
      </c>
      <c r="AH55" s="242" t="s">
        <v>127</v>
      </c>
    </row>
    <row r="56" spans="1:34">
      <c r="A56" s="242" t="s">
        <v>76</v>
      </c>
      <c r="B56" s="244">
        <f t="shared" si="29"/>
        <v>2</v>
      </c>
      <c r="C56" s="244">
        <f t="shared" si="28"/>
        <v>2</v>
      </c>
      <c r="D56" s="244">
        <f t="shared" si="28"/>
        <v>2.5</v>
      </c>
      <c r="E56" s="244">
        <f t="shared" si="28"/>
        <v>3</v>
      </c>
      <c r="F56" s="244">
        <f t="shared" si="28"/>
        <v>4</v>
      </c>
      <c r="G56" s="244">
        <f t="shared" si="28"/>
        <v>4</v>
      </c>
      <c r="H56" s="244">
        <f t="shared" si="28"/>
        <v>4</v>
      </c>
      <c r="I56" s="244">
        <f t="shared" si="28"/>
        <v>5</v>
      </c>
      <c r="J56" s="244">
        <f t="shared" si="28"/>
        <v>5</v>
      </c>
      <c r="K56" s="244">
        <f t="shared" si="28"/>
        <v>5</v>
      </c>
      <c r="L56" s="244">
        <f t="shared" si="28"/>
        <v>6</v>
      </c>
      <c r="M56" s="244">
        <f t="shared" si="28"/>
        <v>6</v>
      </c>
      <c r="N56" s="46"/>
      <c r="O56" s="46"/>
      <c r="P56" s="46"/>
      <c r="Q56" s="46"/>
      <c r="U56" s="242" t="s">
        <v>76</v>
      </c>
      <c r="V56" s="244">
        <v>2</v>
      </c>
      <c r="W56" s="244">
        <v>2</v>
      </c>
      <c r="X56" s="244">
        <v>2.5</v>
      </c>
      <c r="Y56" s="244">
        <v>3</v>
      </c>
      <c r="Z56" s="244">
        <v>4</v>
      </c>
      <c r="AA56" s="244">
        <v>4</v>
      </c>
      <c r="AB56" s="244">
        <v>4</v>
      </c>
      <c r="AC56" s="244">
        <v>5</v>
      </c>
      <c r="AD56" s="244">
        <v>5</v>
      </c>
      <c r="AE56" s="244">
        <v>5</v>
      </c>
      <c r="AF56" s="244">
        <v>6</v>
      </c>
      <c r="AG56" s="245">
        <v>6</v>
      </c>
      <c r="AH56" s="242" t="s">
        <v>76</v>
      </c>
    </row>
    <row r="57" spans="1:34">
      <c r="A57" s="242" t="s">
        <v>346</v>
      </c>
      <c r="B57" s="244">
        <f t="shared" si="29"/>
        <v>0.5</v>
      </c>
      <c r="C57" s="244">
        <f t="shared" si="28"/>
        <v>0.5</v>
      </c>
      <c r="D57" s="244">
        <f t="shared" si="28"/>
        <v>0.5</v>
      </c>
      <c r="E57" s="244">
        <f t="shared" si="28"/>
        <v>0.5</v>
      </c>
      <c r="F57" s="244">
        <f t="shared" si="28"/>
        <v>0.8</v>
      </c>
      <c r="G57" s="244">
        <f t="shared" si="28"/>
        <v>1</v>
      </c>
      <c r="H57" s="244">
        <f t="shared" si="28"/>
        <v>0.8</v>
      </c>
      <c r="I57" s="244">
        <f t="shared" si="28"/>
        <v>0.8</v>
      </c>
      <c r="J57" s="244">
        <f t="shared" si="28"/>
        <v>1</v>
      </c>
      <c r="K57" s="244">
        <f t="shared" si="28"/>
        <v>1</v>
      </c>
      <c r="L57" s="244">
        <f t="shared" si="28"/>
        <v>1.5</v>
      </c>
      <c r="M57" s="244">
        <f t="shared" si="28"/>
        <v>1.5</v>
      </c>
      <c r="N57" s="46"/>
      <c r="O57" s="46"/>
      <c r="P57" s="46"/>
      <c r="Q57" s="46"/>
      <c r="R57" s="46"/>
      <c r="S57" s="46"/>
      <c r="T57" s="46"/>
      <c r="U57" s="242" t="s">
        <v>346</v>
      </c>
      <c r="V57" s="244">
        <v>0.5</v>
      </c>
      <c r="W57" s="244">
        <v>0.5</v>
      </c>
      <c r="X57" s="244">
        <v>0.5</v>
      </c>
      <c r="Y57" s="244">
        <v>0.5</v>
      </c>
      <c r="Z57" s="244">
        <v>0.8</v>
      </c>
      <c r="AA57" s="244">
        <v>1</v>
      </c>
      <c r="AB57" s="244">
        <v>0.8</v>
      </c>
      <c r="AC57" s="244">
        <v>0.8</v>
      </c>
      <c r="AD57" s="244">
        <v>1</v>
      </c>
      <c r="AE57" s="244">
        <v>1</v>
      </c>
      <c r="AF57" s="244">
        <v>1.5</v>
      </c>
      <c r="AG57" s="245">
        <v>1.5</v>
      </c>
      <c r="AH57" s="242" t="s">
        <v>346</v>
      </c>
    </row>
    <row r="58" spans="1:34">
      <c r="A58" s="242" t="s">
        <v>347</v>
      </c>
      <c r="B58" s="244">
        <f t="shared" si="29"/>
        <v>0.5</v>
      </c>
      <c r="C58" s="244">
        <f t="shared" si="28"/>
        <v>0.5</v>
      </c>
      <c r="D58" s="244">
        <f t="shared" si="28"/>
        <v>0.5</v>
      </c>
      <c r="E58" s="244">
        <f t="shared" si="28"/>
        <v>0.5</v>
      </c>
      <c r="F58" s="244">
        <f t="shared" si="28"/>
        <v>0.8</v>
      </c>
      <c r="G58" s="244">
        <f t="shared" si="28"/>
        <v>1</v>
      </c>
      <c r="H58" s="244">
        <f t="shared" si="28"/>
        <v>0.8</v>
      </c>
      <c r="I58" s="244">
        <f t="shared" si="28"/>
        <v>0.8</v>
      </c>
      <c r="J58" s="244">
        <f t="shared" si="28"/>
        <v>1</v>
      </c>
      <c r="K58" s="244">
        <f t="shared" si="28"/>
        <v>1</v>
      </c>
      <c r="L58" s="244">
        <f t="shared" si="28"/>
        <v>1.5</v>
      </c>
      <c r="M58" s="244">
        <f t="shared" si="28"/>
        <v>1.5</v>
      </c>
      <c r="N58" s="46"/>
      <c r="O58" s="46"/>
      <c r="P58" s="46"/>
      <c r="Q58" s="46"/>
      <c r="R58" s="46"/>
      <c r="S58" s="46"/>
      <c r="T58" s="46"/>
      <c r="U58" s="242" t="s">
        <v>347</v>
      </c>
      <c r="V58" s="244">
        <v>0.5</v>
      </c>
      <c r="W58" s="244">
        <v>0.5</v>
      </c>
      <c r="X58" s="244">
        <v>0.5</v>
      </c>
      <c r="Y58" s="244">
        <v>0.5</v>
      </c>
      <c r="Z58" s="244">
        <v>0.8</v>
      </c>
      <c r="AA58" s="244">
        <v>1</v>
      </c>
      <c r="AB58" s="244">
        <v>0.8</v>
      </c>
      <c r="AC58" s="244">
        <v>0.8</v>
      </c>
      <c r="AD58" s="244">
        <v>1</v>
      </c>
      <c r="AE58" s="244">
        <v>1</v>
      </c>
      <c r="AF58" s="244">
        <v>1.5</v>
      </c>
      <c r="AG58" s="245">
        <v>1.5</v>
      </c>
      <c r="AH58" s="242" t="s">
        <v>347</v>
      </c>
    </row>
    <row r="59" spans="1:34">
      <c r="A59" s="242" t="s">
        <v>345</v>
      </c>
      <c r="B59" s="244">
        <f t="shared" si="29"/>
        <v>2</v>
      </c>
      <c r="C59" s="244">
        <f t="shared" si="28"/>
        <v>2</v>
      </c>
      <c r="D59" s="244">
        <f t="shared" si="28"/>
        <v>2</v>
      </c>
      <c r="E59" s="244">
        <f t="shared" si="28"/>
        <v>2.5</v>
      </c>
      <c r="F59" s="244">
        <f t="shared" si="28"/>
        <v>2.5</v>
      </c>
      <c r="G59" s="244">
        <f t="shared" si="28"/>
        <v>2.5</v>
      </c>
      <c r="H59" s="244">
        <f t="shared" si="28"/>
        <v>3</v>
      </c>
      <c r="I59" s="244">
        <f t="shared" si="28"/>
        <v>3</v>
      </c>
      <c r="J59" s="244">
        <f t="shared" si="28"/>
        <v>3</v>
      </c>
      <c r="K59" s="244">
        <f t="shared" si="28"/>
        <v>3</v>
      </c>
      <c r="L59" s="244">
        <f t="shared" si="28"/>
        <v>3</v>
      </c>
      <c r="M59" s="244">
        <f t="shared" si="28"/>
        <v>3</v>
      </c>
      <c r="N59" s="46"/>
      <c r="O59" s="46"/>
      <c r="P59" s="46"/>
      <c r="Q59" s="46"/>
      <c r="R59" s="46"/>
      <c r="S59" s="46"/>
      <c r="T59" s="46"/>
      <c r="U59" s="242" t="s">
        <v>345</v>
      </c>
      <c r="V59" s="244">
        <v>2</v>
      </c>
      <c r="W59" s="244">
        <v>2</v>
      </c>
      <c r="X59" s="244">
        <v>2</v>
      </c>
      <c r="Y59" s="244">
        <v>2.5</v>
      </c>
      <c r="Z59" s="244">
        <v>2.5</v>
      </c>
      <c r="AA59" s="244">
        <v>2.5</v>
      </c>
      <c r="AB59" s="244">
        <v>3</v>
      </c>
      <c r="AC59" s="244">
        <v>3</v>
      </c>
      <c r="AD59" s="244">
        <v>3</v>
      </c>
      <c r="AE59" s="244">
        <v>3</v>
      </c>
      <c r="AF59" s="244">
        <v>3</v>
      </c>
      <c r="AG59" s="245">
        <v>3</v>
      </c>
      <c r="AH59" s="242" t="s">
        <v>345</v>
      </c>
    </row>
    <row r="60" spans="1:34" ht="21">
      <c r="A60" s="70" t="s">
        <v>120</v>
      </c>
      <c r="B60" s="244">
        <f t="shared" si="29"/>
        <v>0</v>
      </c>
      <c r="C60" s="244">
        <f t="shared" si="28"/>
        <v>0</v>
      </c>
      <c r="D60" s="244">
        <f t="shared" si="28"/>
        <v>0</v>
      </c>
      <c r="E60" s="244">
        <f t="shared" si="28"/>
        <v>0</v>
      </c>
      <c r="F60" s="244">
        <f t="shared" si="28"/>
        <v>0</v>
      </c>
      <c r="G60" s="244">
        <f t="shared" si="28"/>
        <v>0</v>
      </c>
      <c r="H60" s="244">
        <f t="shared" si="28"/>
        <v>0</v>
      </c>
      <c r="I60" s="244">
        <f t="shared" si="28"/>
        <v>0</v>
      </c>
      <c r="J60" s="244">
        <f t="shared" si="28"/>
        <v>0</v>
      </c>
      <c r="K60" s="244">
        <f t="shared" si="28"/>
        <v>0</v>
      </c>
      <c r="L60" s="244">
        <f t="shared" si="28"/>
        <v>0</v>
      </c>
      <c r="M60" s="244">
        <f t="shared" si="28"/>
        <v>0</v>
      </c>
      <c r="N60" s="46"/>
      <c r="O60" s="46"/>
      <c r="P60" s="46"/>
      <c r="Q60" s="46"/>
      <c r="U60" s="70" t="s">
        <v>120</v>
      </c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128"/>
      <c r="AH60" s="70" t="s">
        <v>120</v>
      </c>
    </row>
    <row r="61" spans="1:34">
      <c r="A61" s="248" t="s">
        <v>121</v>
      </c>
      <c r="B61" s="244">
        <f t="shared" si="29"/>
        <v>1</v>
      </c>
      <c r="C61" s="244">
        <f t="shared" si="28"/>
        <v>2</v>
      </c>
      <c r="D61" s="244">
        <f t="shared" si="28"/>
        <v>3</v>
      </c>
      <c r="E61" s="244">
        <f t="shared" si="28"/>
        <v>3</v>
      </c>
      <c r="F61" s="244">
        <f t="shared" si="28"/>
        <v>3</v>
      </c>
      <c r="G61" s="244">
        <f t="shared" si="28"/>
        <v>3</v>
      </c>
      <c r="H61" s="244">
        <f t="shared" si="28"/>
        <v>3</v>
      </c>
      <c r="I61" s="244">
        <f t="shared" si="28"/>
        <v>3</v>
      </c>
      <c r="J61" s="244">
        <f t="shared" si="28"/>
        <v>3</v>
      </c>
      <c r="K61" s="244">
        <f t="shared" si="28"/>
        <v>3</v>
      </c>
      <c r="L61" s="244">
        <f t="shared" si="28"/>
        <v>3</v>
      </c>
      <c r="M61" s="244">
        <f t="shared" si="28"/>
        <v>3</v>
      </c>
      <c r="N61" s="46"/>
      <c r="O61" s="46"/>
      <c r="P61" s="46"/>
      <c r="Q61" s="46"/>
      <c r="S61" s="46"/>
      <c r="T61" s="46"/>
      <c r="U61" s="248" t="s">
        <v>121</v>
      </c>
      <c r="V61" s="244">
        <v>1</v>
      </c>
      <c r="W61" s="244">
        <v>2</v>
      </c>
      <c r="X61" s="244">
        <v>3</v>
      </c>
      <c r="Y61" s="244">
        <v>3</v>
      </c>
      <c r="Z61" s="244">
        <v>3</v>
      </c>
      <c r="AA61" s="244">
        <v>3</v>
      </c>
      <c r="AB61" s="244">
        <v>3</v>
      </c>
      <c r="AC61" s="244">
        <v>3</v>
      </c>
      <c r="AD61" s="244">
        <v>3</v>
      </c>
      <c r="AE61" s="244">
        <v>3</v>
      </c>
      <c r="AF61" s="244">
        <v>3</v>
      </c>
      <c r="AG61" s="245">
        <v>3</v>
      </c>
      <c r="AH61" s="248" t="s">
        <v>121</v>
      </c>
    </row>
    <row r="62" spans="1:34" ht="22.5">
      <c r="A62" s="248" t="s">
        <v>227</v>
      </c>
      <c r="B62" s="244">
        <f t="shared" si="29"/>
        <v>1</v>
      </c>
      <c r="C62" s="244">
        <f t="shared" si="28"/>
        <v>1.5</v>
      </c>
      <c r="D62" s="244">
        <f t="shared" si="28"/>
        <v>1</v>
      </c>
      <c r="E62" s="244">
        <f t="shared" si="28"/>
        <v>1.5</v>
      </c>
      <c r="F62" s="244">
        <f t="shared" si="28"/>
        <v>2</v>
      </c>
      <c r="G62" s="244">
        <f t="shared" si="28"/>
        <v>2</v>
      </c>
      <c r="H62" s="244">
        <f t="shared" si="28"/>
        <v>2</v>
      </c>
      <c r="I62" s="244">
        <f t="shared" si="28"/>
        <v>2</v>
      </c>
      <c r="J62" s="244">
        <f t="shared" si="28"/>
        <v>2.5</v>
      </c>
      <c r="K62" s="244">
        <f t="shared" si="28"/>
        <v>2.5</v>
      </c>
      <c r="L62" s="244">
        <f t="shared" si="28"/>
        <v>2.5</v>
      </c>
      <c r="M62" s="244">
        <f t="shared" si="28"/>
        <v>2.5</v>
      </c>
      <c r="N62" s="46"/>
      <c r="O62" s="46"/>
      <c r="P62" s="46"/>
      <c r="Q62" s="46"/>
      <c r="S62" s="46"/>
      <c r="T62" s="46"/>
      <c r="U62" s="248" t="s">
        <v>227</v>
      </c>
      <c r="V62" s="244">
        <v>1</v>
      </c>
      <c r="W62" s="244">
        <v>1.5</v>
      </c>
      <c r="X62" s="244">
        <v>1</v>
      </c>
      <c r="Y62" s="244">
        <v>1.5</v>
      </c>
      <c r="Z62" s="244">
        <v>2</v>
      </c>
      <c r="AA62" s="244">
        <v>2</v>
      </c>
      <c r="AB62" s="244">
        <v>2</v>
      </c>
      <c r="AC62" s="244">
        <v>2</v>
      </c>
      <c r="AD62" s="244">
        <v>2.5</v>
      </c>
      <c r="AE62" s="244">
        <v>2.5</v>
      </c>
      <c r="AF62" s="244">
        <v>2.5</v>
      </c>
      <c r="AG62" s="245">
        <v>2.5</v>
      </c>
      <c r="AH62" s="248" t="s">
        <v>227</v>
      </c>
    </row>
    <row r="63" spans="1:34" ht="22.5">
      <c r="A63" s="248" t="s">
        <v>228</v>
      </c>
      <c r="B63" s="244">
        <f t="shared" si="29"/>
        <v>1</v>
      </c>
      <c r="C63" s="244">
        <f t="shared" si="28"/>
        <v>1.5</v>
      </c>
      <c r="D63" s="244">
        <f t="shared" si="28"/>
        <v>1</v>
      </c>
      <c r="E63" s="244">
        <f t="shared" si="28"/>
        <v>1.5</v>
      </c>
      <c r="F63" s="244">
        <f t="shared" si="28"/>
        <v>2</v>
      </c>
      <c r="G63" s="244">
        <f t="shared" si="28"/>
        <v>2</v>
      </c>
      <c r="H63" s="244">
        <f t="shared" si="28"/>
        <v>2</v>
      </c>
      <c r="I63" s="244">
        <f t="shared" si="28"/>
        <v>2</v>
      </c>
      <c r="J63" s="244">
        <f t="shared" si="28"/>
        <v>2.5</v>
      </c>
      <c r="K63" s="244">
        <f t="shared" si="28"/>
        <v>2.5</v>
      </c>
      <c r="L63" s="244">
        <f t="shared" si="28"/>
        <v>2.5</v>
      </c>
      <c r="M63" s="244">
        <f t="shared" si="28"/>
        <v>2.5</v>
      </c>
      <c r="N63" s="46"/>
      <c r="O63" s="46"/>
      <c r="P63" s="46"/>
      <c r="Q63" s="46"/>
      <c r="S63" s="46"/>
      <c r="T63" s="46"/>
      <c r="U63" s="248" t="s">
        <v>228</v>
      </c>
      <c r="V63" s="244">
        <v>1</v>
      </c>
      <c r="W63" s="244">
        <v>1.5</v>
      </c>
      <c r="X63" s="244">
        <v>1</v>
      </c>
      <c r="Y63" s="244">
        <v>1.5</v>
      </c>
      <c r="Z63" s="244">
        <v>2</v>
      </c>
      <c r="AA63" s="244">
        <v>2</v>
      </c>
      <c r="AB63" s="244">
        <v>2</v>
      </c>
      <c r="AC63" s="244">
        <v>2</v>
      </c>
      <c r="AD63" s="244">
        <v>2.5</v>
      </c>
      <c r="AE63" s="244">
        <v>2.5</v>
      </c>
      <c r="AF63" s="244">
        <v>2.5</v>
      </c>
      <c r="AG63" s="245">
        <v>2.5</v>
      </c>
      <c r="AH63" s="248" t="s">
        <v>228</v>
      </c>
    </row>
    <row r="64" spans="1:34">
      <c r="A64" s="248" t="s">
        <v>122</v>
      </c>
      <c r="B64" s="244">
        <f t="shared" si="29"/>
        <v>3</v>
      </c>
      <c r="C64" s="244">
        <f t="shared" si="28"/>
        <v>4</v>
      </c>
      <c r="D64" s="244">
        <f t="shared" si="28"/>
        <v>7</v>
      </c>
      <c r="E64" s="244">
        <f t="shared" si="28"/>
        <v>7</v>
      </c>
      <c r="F64" s="244">
        <f t="shared" si="28"/>
        <v>7</v>
      </c>
      <c r="G64" s="244">
        <f t="shared" si="28"/>
        <v>7</v>
      </c>
      <c r="H64" s="244">
        <f t="shared" si="28"/>
        <v>7</v>
      </c>
      <c r="I64" s="244">
        <f t="shared" si="28"/>
        <v>10</v>
      </c>
      <c r="J64" s="244">
        <f t="shared" si="28"/>
        <v>10</v>
      </c>
      <c r="K64" s="244">
        <f t="shared" si="28"/>
        <v>10</v>
      </c>
      <c r="L64" s="244">
        <f t="shared" si="28"/>
        <v>10</v>
      </c>
      <c r="M64" s="244">
        <f t="shared" si="28"/>
        <v>10</v>
      </c>
      <c r="N64" s="46"/>
      <c r="O64" s="46"/>
      <c r="P64" s="46"/>
      <c r="Q64" s="46"/>
      <c r="S64" s="46"/>
      <c r="T64" s="46"/>
      <c r="U64" s="248" t="s">
        <v>122</v>
      </c>
      <c r="V64" s="244">
        <v>3</v>
      </c>
      <c r="W64" s="244">
        <v>4</v>
      </c>
      <c r="X64" s="244">
        <v>7</v>
      </c>
      <c r="Y64" s="244">
        <v>7</v>
      </c>
      <c r="Z64" s="244">
        <v>7</v>
      </c>
      <c r="AA64" s="244">
        <v>7</v>
      </c>
      <c r="AB64" s="244">
        <v>7</v>
      </c>
      <c r="AC64" s="244">
        <v>10</v>
      </c>
      <c r="AD64" s="244">
        <v>10</v>
      </c>
      <c r="AE64" s="244">
        <v>10</v>
      </c>
      <c r="AF64" s="244">
        <v>10</v>
      </c>
      <c r="AG64" s="245">
        <v>10</v>
      </c>
      <c r="AH64" s="248" t="s">
        <v>122</v>
      </c>
    </row>
    <row r="65" spans="1:34" ht="21">
      <c r="A65" s="70" t="s">
        <v>123</v>
      </c>
      <c r="B65" s="244">
        <f t="shared" si="29"/>
        <v>0</v>
      </c>
      <c r="C65" s="244">
        <f t="shared" si="28"/>
        <v>0</v>
      </c>
      <c r="D65" s="244">
        <f t="shared" si="28"/>
        <v>0</v>
      </c>
      <c r="E65" s="244">
        <f t="shared" si="28"/>
        <v>0</v>
      </c>
      <c r="F65" s="244">
        <f t="shared" si="28"/>
        <v>0</v>
      </c>
      <c r="G65" s="244">
        <f t="shared" si="28"/>
        <v>0</v>
      </c>
      <c r="H65" s="244">
        <f t="shared" si="28"/>
        <v>0</v>
      </c>
      <c r="I65" s="244">
        <f t="shared" si="28"/>
        <v>0</v>
      </c>
      <c r="J65" s="244">
        <f t="shared" si="28"/>
        <v>0</v>
      </c>
      <c r="K65" s="244">
        <f t="shared" si="28"/>
        <v>0</v>
      </c>
      <c r="L65" s="244">
        <f t="shared" si="28"/>
        <v>0</v>
      </c>
      <c r="M65" s="244">
        <f t="shared" si="28"/>
        <v>0</v>
      </c>
      <c r="N65" s="46"/>
      <c r="O65" s="46"/>
      <c r="P65" s="46"/>
      <c r="Q65" s="46"/>
      <c r="U65" s="70" t="s">
        <v>123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70" t="s">
        <v>123</v>
      </c>
    </row>
    <row r="66" spans="1:34">
      <c r="A66" s="248" t="s">
        <v>124</v>
      </c>
      <c r="B66" s="244">
        <f t="shared" si="29"/>
        <v>2.5</v>
      </c>
      <c r="C66" s="244">
        <f t="shared" si="28"/>
        <v>2.5</v>
      </c>
      <c r="D66" s="244">
        <f t="shared" si="28"/>
        <v>3</v>
      </c>
      <c r="E66" s="244">
        <f t="shared" si="28"/>
        <v>4</v>
      </c>
      <c r="F66" s="244">
        <f t="shared" si="28"/>
        <v>4</v>
      </c>
      <c r="G66" s="244">
        <f t="shared" si="28"/>
        <v>4</v>
      </c>
      <c r="H66" s="244">
        <f t="shared" si="28"/>
        <v>4.5</v>
      </c>
      <c r="I66" s="244">
        <f t="shared" si="28"/>
        <v>4.5</v>
      </c>
      <c r="J66" s="244">
        <f t="shared" si="28"/>
        <v>5</v>
      </c>
      <c r="K66" s="244">
        <f t="shared" si="28"/>
        <v>5</v>
      </c>
      <c r="L66" s="244">
        <f t="shared" si="28"/>
        <v>5</v>
      </c>
      <c r="M66" s="244">
        <f t="shared" si="28"/>
        <v>5.5</v>
      </c>
      <c r="N66" s="46"/>
      <c r="O66" s="46"/>
      <c r="P66" s="46"/>
      <c r="Q66" s="46"/>
      <c r="U66" s="248" t="s">
        <v>124</v>
      </c>
      <c r="V66" s="244">
        <v>2.5</v>
      </c>
      <c r="W66" s="244">
        <v>2.5</v>
      </c>
      <c r="X66" s="244">
        <v>3</v>
      </c>
      <c r="Y66" s="244">
        <v>4</v>
      </c>
      <c r="Z66" s="244">
        <v>4</v>
      </c>
      <c r="AA66" s="244">
        <v>4</v>
      </c>
      <c r="AB66" s="244">
        <v>4.5</v>
      </c>
      <c r="AC66" s="244">
        <v>4.5</v>
      </c>
      <c r="AD66" s="244">
        <v>5</v>
      </c>
      <c r="AE66" s="244">
        <v>5</v>
      </c>
      <c r="AF66" s="244">
        <v>5</v>
      </c>
      <c r="AG66" s="245">
        <v>5.5</v>
      </c>
      <c r="AH66" s="248" t="s">
        <v>124</v>
      </c>
    </row>
    <row r="67" spans="1:34">
      <c r="A67" s="248" t="s">
        <v>121</v>
      </c>
      <c r="B67" s="244">
        <f t="shared" si="29"/>
        <v>1</v>
      </c>
      <c r="C67" s="244">
        <f t="shared" si="28"/>
        <v>2</v>
      </c>
      <c r="D67" s="244">
        <f t="shared" si="28"/>
        <v>2</v>
      </c>
      <c r="E67" s="244">
        <f t="shared" si="28"/>
        <v>2</v>
      </c>
      <c r="F67" s="244">
        <f t="shared" si="28"/>
        <v>2</v>
      </c>
      <c r="G67" s="244">
        <f t="shared" si="28"/>
        <v>2</v>
      </c>
      <c r="H67" s="244">
        <f t="shared" si="28"/>
        <v>2</v>
      </c>
      <c r="I67" s="244">
        <f t="shared" si="28"/>
        <v>2</v>
      </c>
      <c r="J67" s="244">
        <f t="shared" si="28"/>
        <v>2</v>
      </c>
      <c r="K67" s="244">
        <f t="shared" si="28"/>
        <v>2</v>
      </c>
      <c r="L67" s="244">
        <f t="shared" si="28"/>
        <v>2</v>
      </c>
      <c r="M67" s="244">
        <f t="shared" si="28"/>
        <v>2</v>
      </c>
      <c r="N67" s="46"/>
      <c r="O67" s="46"/>
      <c r="P67" s="46"/>
      <c r="Q67" s="46"/>
      <c r="S67" s="46"/>
      <c r="T67" s="46"/>
      <c r="U67" s="248" t="s">
        <v>121</v>
      </c>
      <c r="V67" s="244">
        <f>V61</f>
        <v>1</v>
      </c>
      <c r="W67" s="244">
        <v>2</v>
      </c>
      <c r="X67" s="244">
        <v>2</v>
      </c>
      <c r="Y67" s="244">
        <v>2</v>
      </c>
      <c r="Z67" s="244">
        <v>2</v>
      </c>
      <c r="AA67" s="244">
        <v>2</v>
      </c>
      <c r="AB67" s="244">
        <v>2</v>
      </c>
      <c r="AC67" s="244">
        <v>2</v>
      </c>
      <c r="AD67" s="244">
        <v>2</v>
      </c>
      <c r="AE67" s="244">
        <v>2</v>
      </c>
      <c r="AF67" s="244">
        <v>2</v>
      </c>
      <c r="AG67" s="244">
        <v>2</v>
      </c>
      <c r="AH67" s="248" t="s">
        <v>121</v>
      </c>
    </row>
    <row r="68" spans="1:34">
      <c r="A68" s="248" t="s">
        <v>472</v>
      </c>
      <c r="B68" s="244">
        <f t="shared" si="29"/>
        <v>1</v>
      </c>
      <c r="C68" s="244">
        <f t="shared" si="28"/>
        <v>1.5</v>
      </c>
      <c r="D68" s="244">
        <f t="shared" si="28"/>
        <v>2</v>
      </c>
      <c r="E68" s="244">
        <f t="shared" si="28"/>
        <v>2</v>
      </c>
      <c r="F68" s="244">
        <f t="shared" si="28"/>
        <v>2</v>
      </c>
      <c r="G68" s="244">
        <f t="shared" si="28"/>
        <v>2</v>
      </c>
      <c r="H68" s="244">
        <f t="shared" si="28"/>
        <v>2</v>
      </c>
      <c r="I68" s="244">
        <f t="shared" si="28"/>
        <v>2</v>
      </c>
      <c r="J68" s="244">
        <f t="shared" si="28"/>
        <v>2.5</v>
      </c>
      <c r="K68" s="244">
        <f t="shared" si="28"/>
        <v>2.5</v>
      </c>
      <c r="L68" s="244">
        <f t="shared" si="28"/>
        <v>2.5</v>
      </c>
      <c r="M68" s="244">
        <f t="shared" si="28"/>
        <v>2.5</v>
      </c>
      <c r="N68" s="46"/>
      <c r="O68" s="46"/>
      <c r="P68" s="46"/>
      <c r="Q68" s="46"/>
      <c r="U68" s="248" t="s">
        <v>472</v>
      </c>
      <c r="V68" s="244">
        <v>1</v>
      </c>
      <c r="W68" s="244">
        <v>1.5</v>
      </c>
      <c r="X68" s="244">
        <v>2</v>
      </c>
      <c r="Y68" s="244">
        <v>2</v>
      </c>
      <c r="Z68" s="244">
        <v>2</v>
      </c>
      <c r="AA68" s="244">
        <v>2</v>
      </c>
      <c r="AB68" s="244">
        <v>2</v>
      </c>
      <c r="AC68" s="244">
        <v>2</v>
      </c>
      <c r="AD68" s="244">
        <v>2.5</v>
      </c>
      <c r="AE68" s="244">
        <v>2.5</v>
      </c>
      <c r="AF68" s="244">
        <v>2.5</v>
      </c>
      <c r="AG68" s="244">
        <v>2.5</v>
      </c>
      <c r="AH68" s="248" t="s">
        <v>472</v>
      </c>
    </row>
    <row r="69" spans="1:34">
      <c r="A69" s="248" t="s">
        <v>122</v>
      </c>
      <c r="B69" s="244">
        <f t="shared" si="29"/>
        <v>3</v>
      </c>
      <c r="C69" s="244">
        <f t="shared" si="28"/>
        <v>4</v>
      </c>
      <c r="D69" s="244">
        <f t="shared" si="28"/>
        <v>3</v>
      </c>
      <c r="E69" s="244">
        <f t="shared" si="28"/>
        <v>3</v>
      </c>
      <c r="F69" s="244">
        <f t="shared" si="28"/>
        <v>7</v>
      </c>
      <c r="G69" s="244">
        <f t="shared" si="28"/>
        <v>7</v>
      </c>
      <c r="H69" s="244">
        <f t="shared" si="28"/>
        <v>7</v>
      </c>
      <c r="I69" s="244">
        <f t="shared" si="28"/>
        <v>7</v>
      </c>
      <c r="J69" s="244">
        <f t="shared" si="28"/>
        <v>7</v>
      </c>
      <c r="K69" s="244">
        <f t="shared" si="28"/>
        <v>10</v>
      </c>
      <c r="L69" s="244">
        <f t="shared" si="28"/>
        <v>10</v>
      </c>
      <c r="M69" s="244">
        <f t="shared" si="28"/>
        <v>10</v>
      </c>
      <c r="N69" s="46"/>
      <c r="O69" s="46"/>
      <c r="P69" s="46"/>
      <c r="Q69" s="46"/>
      <c r="U69" s="248" t="s">
        <v>122</v>
      </c>
      <c r="V69" s="244">
        <v>3</v>
      </c>
      <c r="W69" s="244">
        <v>4</v>
      </c>
      <c r="X69" s="244">
        <v>3</v>
      </c>
      <c r="Y69" s="244">
        <v>3</v>
      </c>
      <c r="Z69" s="244">
        <v>7</v>
      </c>
      <c r="AA69" s="244">
        <v>7</v>
      </c>
      <c r="AB69" s="244">
        <v>7</v>
      </c>
      <c r="AC69" s="244">
        <v>7</v>
      </c>
      <c r="AD69" s="244">
        <v>7</v>
      </c>
      <c r="AE69" s="244">
        <v>10</v>
      </c>
      <c r="AF69" s="244">
        <v>10</v>
      </c>
      <c r="AG69" s="245">
        <v>10</v>
      </c>
      <c r="AH69" s="248" t="s">
        <v>122</v>
      </c>
    </row>
    <row r="70" spans="1:34" ht="21">
      <c r="A70" s="242" t="s">
        <v>196</v>
      </c>
      <c r="B70" s="244">
        <f t="shared" si="29"/>
        <v>2</v>
      </c>
      <c r="C70" s="244">
        <f t="shared" ref="C70:C72" si="30">W70</f>
        <v>3</v>
      </c>
      <c r="D70" s="244">
        <f t="shared" ref="D70:D72" si="31">X70</f>
        <v>4</v>
      </c>
      <c r="E70" s="244">
        <f t="shared" ref="E70:E72" si="32">Y70</f>
        <v>4</v>
      </c>
      <c r="F70" s="244">
        <f t="shared" ref="F70:F72" si="33">Z70</f>
        <v>4.5</v>
      </c>
      <c r="G70" s="244">
        <f t="shared" ref="G70:G72" si="34">AA70</f>
        <v>4.5</v>
      </c>
      <c r="H70" s="244">
        <f t="shared" ref="H70:H72" si="35">AB70</f>
        <v>6</v>
      </c>
      <c r="I70" s="244">
        <f t="shared" ref="I70:I72" si="36">AC70</f>
        <v>6</v>
      </c>
      <c r="J70" s="244">
        <f t="shared" ref="J70:J72" si="37">AD70</f>
        <v>7</v>
      </c>
      <c r="K70" s="244">
        <f t="shared" ref="K70:K72" si="38">AE70</f>
        <v>7</v>
      </c>
      <c r="L70" s="244">
        <f t="shared" ref="L70:L72" si="39">AF70</f>
        <v>7</v>
      </c>
      <c r="M70" s="244">
        <f t="shared" ref="M70:M72" si="40">AG70</f>
        <v>7</v>
      </c>
      <c r="N70" s="46"/>
      <c r="O70" s="46"/>
      <c r="P70" s="46"/>
      <c r="Q70" s="46"/>
      <c r="T70" s="46"/>
      <c r="U70" s="242" t="s">
        <v>196</v>
      </c>
      <c r="V70" s="244">
        <v>2</v>
      </c>
      <c r="W70" s="244">
        <v>3</v>
      </c>
      <c r="X70" s="244">
        <v>4</v>
      </c>
      <c r="Y70" s="244">
        <v>4</v>
      </c>
      <c r="Z70" s="244">
        <v>4.5</v>
      </c>
      <c r="AA70" s="244">
        <v>4.5</v>
      </c>
      <c r="AB70" s="244">
        <v>6</v>
      </c>
      <c r="AC70" s="244">
        <v>6</v>
      </c>
      <c r="AD70" s="244">
        <v>7</v>
      </c>
      <c r="AE70" s="244">
        <v>7</v>
      </c>
      <c r="AF70" s="244">
        <v>7</v>
      </c>
      <c r="AG70" s="245">
        <v>7</v>
      </c>
      <c r="AH70" s="242" t="s">
        <v>196</v>
      </c>
    </row>
    <row r="71" spans="1:34">
      <c r="A71" s="242" t="s">
        <v>197</v>
      </c>
      <c r="B71" s="244">
        <f t="shared" si="29"/>
        <v>2</v>
      </c>
      <c r="C71" s="244">
        <f t="shared" si="30"/>
        <v>3</v>
      </c>
      <c r="D71" s="244">
        <f t="shared" si="31"/>
        <v>4</v>
      </c>
      <c r="E71" s="244">
        <f t="shared" si="32"/>
        <v>4</v>
      </c>
      <c r="F71" s="244">
        <f t="shared" si="33"/>
        <v>4.5</v>
      </c>
      <c r="G71" s="244">
        <f t="shared" si="34"/>
        <v>4.5</v>
      </c>
      <c r="H71" s="244">
        <f t="shared" si="35"/>
        <v>6</v>
      </c>
      <c r="I71" s="244">
        <f t="shared" si="36"/>
        <v>6</v>
      </c>
      <c r="J71" s="244">
        <f t="shared" si="37"/>
        <v>7</v>
      </c>
      <c r="K71" s="244">
        <f t="shared" si="38"/>
        <v>7</v>
      </c>
      <c r="L71" s="244">
        <f t="shared" si="39"/>
        <v>7</v>
      </c>
      <c r="M71" s="244">
        <f t="shared" si="40"/>
        <v>7</v>
      </c>
      <c r="N71" s="46"/>
      <c r="O71" s="46"/>
      <c r="P71" s="46"/>
      <c r="Q71" s="46"/>
      <c r="T71" s="46"/>
      <c r="U71" s="242" t="s">
        <v>197</v>
      </c>
      <c r="V71" s="244">
        <v>2</v>
      </c>
      <c r="W71" s="244">
        <v>3</v>
      </c>
      <c r="X71" s="244">
        <v>4</v>
      </c>
      <c r="Y71" s="244">
        <v>4</v>
      </c>
      <c r="Z71" s="244">
        <v>4.5</v>
      </c>
      <c r="AA71" s="244">
        <v>4.5</v>
      </c>
      <c r="AB71" s="244">
        <v>6</v>
      </c>
      <c r="AC71" s="244">
        <v>6</v>
      </c>
      <c r="AD71" s="244">
        <v>7</v>
      </c>
      <c r="AE71" s="244">
        <v>7</v>
      </c>
      <c r="AF71" s="244">
        <v>7</v>
      </c>
      <c r="AG71" s="245">
        <v>7</v>
      </c>
      <c r="AH71" s="242" t="s">
        <v>197</v>
      </c>
    </row>
    <row r="72" spans="1:34" ht="21">
      <c r="A72" s="242" t="s">
        <v>195</v>
      </c>
      <c r="B72" s="244">
        <f t="shared" si="29"/>
        <v>0</v>
      </c>
      <c r="C72" s="244">
        <f t="shared" si="30"/>
        <v>0</v>
      </c>
      <c r="D72" s="244">
        <f t="shared" si="31"/>
        <v>0</v>
      </c>
      <c r="E72" s="244">
        <f t="shared" si="32"/>
        <v>0</v>
      </c>
      <c r="F72" s="244">
        <f t="shared" si="33"/>
        <v>0</v>
      </c>
      <c r="G72" s="244">
        <f t="shared" si="34"/>
        <v>0</v>
      </c>
      <c r="H72" s="244">
        <f t="shared" si="35"/>
        <v>0</v>
      </c>
      <c r="I72" s="244">
        <f t="shared" si="36"/>
        <v>0</v>
      </c>
      <c r="J72" s="244">
        <f t="shared" si="37"/>
        <v>0</v>
      </c>
      <c r="K72" s="244">
        <f t="shared" si="38"/>
        <v>0</v>
      </c>
      <c r="L72" s="244">
        <f t="shared" si="39"/>
        <v>0</v>
      </c>
      <c r="M72" s="244">
        <f t="shared" si="40"/>
        <v>0</v>
      </c>
      <c r="N72" s="46"/>
      <c r="O72" s="46"/>
      <c r="P72" s="46"/>
      <c r="Q72" s="46"/>
      <c r="U72" s="242" t="s">
        <v>195</v>
      </c>
      <c r="V72" s="244">
        <v>0</v>
      </c>
      <c r="W72" s="244">
        <v>0</v>
      </c>
      <c r="X72" s="244">
        <v>0</v>
      </c>
      <c r="Y72" s="244">
        <v>0</v>
      </c>
      <c r="Z72" s="244">
        <v>0</v>
      </c>
      <c r="AA72" s="244">
        <v>0</v>
      </c>
      <c r="AB72" s="244">
        <v>0</v>
      </c>
      <c r="AC72" s="244">
        <v>0</v>
      </c>
      <c r="AD72" s="244">
        <v>0</v>
      </c>
      <c r="AE72" s="244">
        <v>0</v>
      </c>
      <c r="AF72" s="244">
        <v>0</v>
      </c>
      <c r="AG72" s="244">
        <v>0</v>
      </c>
      <c r="AH72" s="242" t="s">
        <v>195</v>
      </c>
    </row>
    <row r="73" spans="1:34">
      <c r="A73" s="2"/>
      <c r="B73" s="2"/>
      <c r="C73" s="2"/>
      <c r="D73" s="2"/>
      <c r="E73" s="2"/>
      <c r="F73" s="2"/>
      <c r="G73" s="2"/>
      <c r="H73" s="2"/>
      <c r="N73" s="2"/>
      <c r="O73" s="2"/>
      <c r="P73" s="2"/>
      <c r="Q73" s="2"/>
      <c r="V73" s="607">
        <v>3</v>
      </c>
      <c r="W73" s="607">
        <v>4</v>
      </c>
      <c r="X73" s="607">
        <v>5</v>
      </c>
      <c r="Y73" s="607">
        <v>6</v>
      </c>
      <c r="Z73" s="607">
        <v>7</v>
      </c>
      <c r="AA73" s="607">
        <v>8</v>
      </c>
      <c r="AB73" s="607">
        <v>9</v>
      </c>
      <c r="AC73" s="607">
        <v>10</v>
      </c>
      <c r="AD73" s="607">
        <v>10</v>
      </c>
      <c r="AE73" s="607">
        <v>11</v>
      </c>
      <c r="AF73" s="607">
        <v>12</v>
      </c>
      <c r="AG73" s="607">
        <v>13</v>
      </c>
    </row>
    <row r="74" spans="1:34">
      <c r="A74" s="678"/>
      <c r="B74" s="2"/>
      <c r="C74" s="2"/>
      <c r="D74" s="2"/>
      <c r="E74" s="2"/>
      <c r="F74" s="2"/>
      <c r="G74" s="2"/>
      <c r="H74" s="2"/>
      <c r="N74" s="2"/>
      <c r="O74" s="2"/>
      <c r="P74" s="2"/>
      <c r="Q74" s="2"/>
    </row>
    <row r="75" spans="1:34">
      <c r="A75" s="678"/>
      <c r="B75" s="46"/>
      <c r="C75" s="46"/>
      <c r="D75" s="46"/>
      <c r="E75" s="46"/>
      <c r="F75" s="46"/>
      <c r="G75" s="46"/>
      <c r="H75" s="2"/>
      <c r="N75" s="2"/>
      <c r="O75" s="2"/>
      <c r="P75" s="2"/>
      <c r="Q75" s="2"/>
    </row>
    <row r="76" spans="1:34">
      <c r="A76" s="678"/>
      <c r="B76" s="46"/>
      <c r="C76" s="46"/>
      <c r="D76" s="46"/>
      <c r="E76" s="2"/>
      <c r="F76" s="2"/>
      <c r="G76" s="2"/>
      <c r="H76" s="2"/>
    </row>
    <row r="77" spans="1:34">
      <c r="A77" s="678"/>
      <c r="B77" s="2"/>
      <c r="C77" s="2"/>
      <c r="D77" s="2"/>
      <c r="E77" s="2"/>
      <c r="F77" s="2"/>
      <c r="G77" s="2"/>
      <c r="H77" s="2"/>
    </row>
    <row r="78" spans="1:34">
      <c r="A78" s="678"/>
      <c r="B78" s="2"/>
      <c r="C78" s="2"/>
      <c r="D78" s="2"/>
      <c r="E78" s="2"/>
      <c r="F78" s="2"/>
      <c r="G78" s="2"/>
      <c r="H78" s="2"/>
    </row>
    <row r="79" spans="1:34">
      <c r="A79" s="678"/>
      <c r="B79" s="2"/>
      <c r="C79" s="2"/>
      <c r="D79" s="2"/>
      <c r="E79" s="2"/>
      <c r="F79" s="2"/>
      <c r="G79" s="2"/>
      <c r="H79" s="2"/>
    </row>
    <row r="80" spans="1:34">
      <c r="A80" s="2"/>
      <c r="B80" s="2"/>
      <c r="C80" s="2"/>
      <c r="D80" s="2"/>
      <c r="E80" s="2"/>
      <c r="F80" s="2"/>
      <c r="G80" s="2"/>
      <c r="H80" s="2"/>
    </row>
    <row r="81" spans="1:8">
      <c r="A81" s="678"/>
      <c r="B81" s="2"/>
      <c r="C81" s="2"/>
      <c r="D81" s="2"/>
      <c r="E81" s="2"/>
      <c r="F81" s="2"/>
      <c r="G81" s="2"/>
      <c r="H81" s="2"/>
    </row>
    <row r="82" spans="1:8">
      <c r="A82" s="678"/>
      <c r="B82" s="2"/>
      <c r="C82" s="2"/>
      <c r="D82" s="2"/>
      <c r="E82" s="2"/>
      <c r="F82" s="2"/>
      <c r="G82" s="2"/>
      <c r="H82" s="2"/>
    </row>
    <row r="83" spans="1:8">
      <c r="A83" s="678"/>
      <c r="B83" s="2"/>
      <c r="C83" s="2"/>
      <c r="D83" s="2"/>
      <c r="E83" s="2"/>
      <c r="F83" s="2"/>
      <c r="G83" s="2"/>
      <c r="H83" s="2"/>
    </row>
    <row r="237" spans="3:3">
      <c r="C237">
        <v>1200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S92992"/>
  <sheetViews>
    <sheetView topLeftCell="A15" zoomScale="115" zoomScaleNormal="115" workbookViewId="0">
      <selection activeCell="C23" sqref="C23"/>
    </sheetView>
  </sheetViews>
  <sheetFormatPr defaultRowHeight="15"/>
  <cols>
    <col min="1" max="1" width="19.42578125" style="79" customWidth="1"/>
    <col min="2" max="2" width="18.28515625" style="22" customWidth="1"/>
    <col min="3" max="3" width="14.28515625" style="22" customWidth="1"/>
    <col min="4" max="4" width="16.85546875" style="22" customWidth="1"/>
    <col min="5" max="5" width="17.5703125" style="22" customWidth="1"/>
    <col min="6" max="6" width="17.42578125" style="22" customWidth="1"/>
    <col min="7" max="7" width="15.42578125" style="22" customWidth="1"/>
    <col min="8" max="14" width="16.42578125" style="22" customWidth="1"/>
    <col min="15" max="15" width="13.5703125" style="22" bestFit="1" customWidth="1"/>
    <col min="16" max="16" width="10.7109375" style="22" customWidth="1"/>
    <col min="17" max="17" width="11.28515625" style="22" customWidth="1"/>
    <col min="18" max="18" width="11.5703125" style="9" customWidth="1"/>
    <col min="19" max="19" width="9.28515625" style="22" customWidth="1"/>
    <col min="20" max="20" width="13.140625" style="22" customWidth="1"/>
    <col min="21" max="26" width="10.5703125" style="22" customWidth="1"/>
    <col min="27" max="27" width="7.5703125" style="22" customWidth="1"/>
    <col min="28" max="29" width="8" style="22" customWidth="1"/>
    <col min="30" max="30" width="7.5703125" style="108" customWidth="1"/>
    <col min="31" max="31" width="8" style="22" customWidth="1"/>
    <col min="32" max="32" width="7.5703125" style="22" customWidth="1"/>
    <col min="33" max="34" width="8" style="22" customWidth="1"/>
    <col min="35" max="35" width="7.5703125" style="22" customWidth="1"/>
    <col min="36" max="36" width="8" style="22" customWidth="1"/>
    <col min="37" max="37" width="15.140625" style="22" customWidth="1"/>
    <col min="38" max="38" width="8" style="127" customWidth="1"/>
    <col min="39" max="39" width="14.42578125" style="22" customWidth="1"/>
    <col min="40" max="40" width="8" style="22" customWidth="1"/>
    <col min="41" max="41" width="13.42578125" style="22" customWidth="1"/>
    <col min="42" max="43" width="9.140625" style="22"/>
    <col min="44" max="44" width="11.140625" style="22" customWidth="1"/>
    <col min="45" max="50" width="9.140625" style="22"/>
    <col min="51" max="74" width="9.140625" style="50"/>
    <col min="75" max="75" width="9.140625" style="134"/>
    <col min="76" max="76" width="9.140625" style="50"/>
    <col min="77" max="77" width="11.7109375" style="50" customWidth="1"/>
    <col min="78" max="79" width="9.140625" style="50"/>
    <col min="80" max="111" width="9.140625" style="22"/>
    <col min="112" max="112" width="11.7109375" style="22" customWidth="1"/>
    <col min="113" max="16384" width="9.140625" style="22"/>
  </cols>
  <sheetData>
    <row r="1" spans="1:79" s="208" customFormat="1">
      <c r="A1" s="207" t="s">
        <v>126</v>
      </c>
      <c r="C1" s="208">
        <v>1000</v>
      </c>
      <c r="F1" s="208">
        <v>1200</v>
      </c>
      <c r="I1" s="208">
        <v>1400</v>
      </c>
      <c r="L1" s="208">
        <v>1600</v>
      </c>
      <c r="O1" s="208">
        <v>1800</v>
      </c>
      <c r="R1" s="208">
        <v>2000</v>
      </c>
      <c r="U1" s="208">
        <v>2200</v>
      </c>
      <c r="X1" s="208">
        <v>2400</v>
      </c>
      <c r="AA1" s="209">
        <v>2600</v>
      </c>
      <c r="AB1" s="209"/>
      <c r="AD1" s="209">
        <v>2800</v>
      </c>
      <c r="AE1" s="209"/>
      <c r="AF1" s="209"/>
      <c r="AG1" s="209">
        <v>3000</v>
      </c>
      <c r="AH1" s="209"/>
      <c r="AI1" s="209"/>
      <c r="AJ1" s="208">
        <v>3200</v>
      </c>
      <c r="AL1" s="210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425"/>
      <c r="BX1" s="211"/>
      <c r="BY1" s="211"/>
      <c r="BZ1" s="211"/>
      <c r="CA1" s="211"/>
    </row>
    <row r="2" spans="1:79" s="9" customFormat="1">
      <c r="A2" s="66" t="s">
        <v>527</v>
      </c>
      <c r="B2" s="9">
        <f>'I&amp;O'!C62</f>
        <v>3</v>
      </c>
      <c r="AA2" s="45"/>
      <c r="AB2" s="45"/>
      <c r="AD2" s="45"/>
      <c r="AE2" s="45"/>
      <c r="AF2" s="45"/>
      <c r="AG2" s="45"/>
      <c r="AH2" s="45"/>
      <c r="AI2" s="45"/>
      <c r="AL2" s="135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434"/>
      <c r="BX2" s="61"/>
      <c r="BY2" s="61"/>
      <c r="BZ2" s="61"/>
      <c r="CA2" s="61"/>
    </row>
    <row r="3" spans="1:79" s="9" customFormat="1">
      <c r="A3" s="477" t="s">
        <v>528</v>
      </c>
      <c r="AA3" s="45"/>
      <c r="AB3" s="45"/>
      <c r="AD3" s="45"/>
      <c r="AE3" s="45"/>
      <c r="AF3" s="45"/>
      <c r="AG3" s="45"/>
      <c r="AH3" s="45"/>
      <c r="AI3" s="45"/>
      <c r="AL3" s="135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434"/>
      <c r="BX3" s="61"/>
      <c r="BY3" s="61"/>
      <c r="BZ3" s="61"/>
      <c r="CA3" s="61"/>
    </row>
    <row r="4" spans="1:79" s="9" customFormat="1">
      <c r="A4" s="477" t="s">
        <v>298</v>
      </c>
      <c r="AA4" s="45"/>
      <c r="AB4" s="45"/>
      <c r="AD4" s="45"/>
      <c r="AE4" s="45"/>
      <c r="AF4" s="45"/>
      <c r="AG4" s="45"/>
      <c r="AH4" s="45"/>
      <c r="AI4" s="45"/>
      <c r="AL4" s="135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434"/>
      <c r="BX4" s="61"/>
      <c r="BY4" s="61"/>
      <c r="BZ4" s="61"/>
      <c r="CA4" s="61"/>
    </row>
    <row r="5" spans="1:79">
      <c r="A5" s="77" t="s">
        <v>469</v>
      </c>
      <c r="B5" s="9"/>
      <c r="AD5" s="22"/>
    </row>
    <row r="6" spans="1:79">
      <c r="A6" s="67" t="s">
        <v>117</v>
      </c>
      <c r="B6" s="68"/>
      <c r="C6" s="22" t="s">
        <v>58</v>
      </c>
      <c r="D6" s="22" t="s">
        <v>116</v>
      </c>
      <c r="E6" s="22" t="s">
        <v>92</v>
      </c>
      <c r="F6" s="22" t="s">
        <v>58</v>
      </c>
      <c r="G6" s="22" t="s">
        <v>116</v>
      </c>
      <c r="H6" s="22" t="s">
        <v>92</v>
      </c>
      <c r="I6" s="22" t="s">
        <v>58</v>
      </c>
      <c r="J6" s="22" t="s">
        <v>116</v>
      </c>
      <c r="K6" s="22" t="s">
        <v>92</v>
      </c>
      <c r="L6" s="22" t="s">
        <v>58</v>
      </c>
      <c r="M6" s="22" t="s">
        <v>116</v>
      </c>
      <c r="N6" s="22" t="s">
        <v>92</v>
      </c>
      <c r="O6" s="22" t="s">
        <v>58</v>
      </c>
      <c r="P6" s="22" t="s">
        <v>116</v>
      </c>
      <c r="Q6" s="22" t="s">
        <v>92</v>
      </c>
      <c r="R6" s="9" t="s">
        <v>58</v>
      </c>
      <c r="S6" s="22" t="s">
        <v>116</v>
      </c>
      <c r="T6" s="22" t="s">
        <v>92</v>
      </c>
      <c r="U6" s="22" t="s">
        <v>58</v>
      </c>
      <c r="V6" s="22" t="s">
        <v>116</v>
      </c>
      <c r="W6" s="22" t="s">
        <v>92</v>
      </c>
      <c r="X6" s="22" t="s">
        <v>58</v>
      </c>
      <c r="Y6" s="22" t="s">
        <v>116</v>
      </c>
      <c r="Z6" s="22" t="s">
        <v>92</v>
      </c>
      <c r="AA6" s="22" t="s">
        <v>58</v>
      </c>
      <c r="AB6" s="22" t="s">
        <v>116</v>
      </c>
      <c r="AC6" s="22" t="s">
        <v>92</v>
      </c>
      <c r="AD6" s="22" t="s">
        <v>58</v>
      </c>
      <c r="AE6" s="22" t="s">
        <v>116</v>
      </c>
      <c r="AF6" s="22" t="s">
        <v>92</v>
      </c>
      <c r="AG6" s="22" t="s">
        <v>58</v>
      </c>
      <c r="AH6" s="22" t="s">
        <v>116</v>
      </c>
      <c r="AI6" s="22" t="s">
        <v>92</v>
      </c>
      <c r="AJ6" s="22" t="s">
        <v>58</v>
      </c>
      <c r="AK6" s="22" t="s">
        <v>116</v>
      </c>
      <c r="AL6" s="127" t="s">
        <v>92</v>
      </c>
      <c r="AM6" s="78"/>
    </row>
    <row r="7" spans="1:79" s="246" customFormat="1" ht="42" customHeight="1">
      <c r="A7" s="242" t="s">
        <v>119</v>
      </c>
      <c r="B7" s="252"/>
      <c r="C7" s="244">
        <f>'Diet chart'!B8</f>
        <v>4</v>
      </c>
      <c r="D7" s="244">
        <f>'Diet chart'!B31</f>
        <v>3</v>
      </c>
      <c r="E7" s="244">
        <f>'Diet chart'!B54</f>
        <v>4</v>
      </c>
      <c r="F7" s="244">
        <f>'Diet chart'!C8</f>
        <v>5</v>
      </c>
      <c r="G7" s="244">
        <f>'Diet chart'!C31</f>
        <v>4</v>
      </c>
      <c r="H7" s="244">
        <f>'Diet chart'!C54</f>
        <v>4.5</v>
      </c>
      <c r="I7" s="244">
        <f>'Diet chart'!D8</f>
        <v>6</v>
      </c>
      <c r="J7" s="244">
        <f>'Diet chart'!D31</f>
        <v>5</v>
      </c>
      <c r="K7" s="244">
        <f>'Diet chart'!D54</f>
        <v>5</v>
      </c>
      <c r="L7" s="244">
        <f>'Diet chart'!E8</f>
        <v>7</v>
      </c>
      <c r="M7" s="244">
        <f>'Diet chart'!E31</f>
        <v>6</v>
      </c>
      <c r="N7" s="244">
        <f>'Diet chart'!E54</f>
        <v>6</v>
      </c>
      <c r="O7" s="244">
        <f>'Diet chart'!F8</f>
        <v>8</v>
      </c>
      <c r="P7" s="244">
        <f>'Diet chart'!F31</f>
        <v>7</v>
      </c>
      <c r="Q7" s="244">
        <f>'Diet chart'!F54</f>
        <v>6</v>
      </c>
      <c r="R7" s="244">
        <f>'Diet chart'!G8</f>
        <v>9</v>
      </c>
      <c r="S7" s="244">
        <f>'Diet chart'!G31</f>
        <v>7</v>
      </c>
      <c r="T7" s="244">
        <f>'Diet chart'!G54</f>
        <v>7</v>
      </c>
      <c r="U7" s="244">
        <f>'Diet chart'!H8</f>
        <v>10</v>
      </c>
      <c r="V7" s="244">
        <f>'Diet chart'!H31</f>
        <v>8</v>
      </c>
      <c r="W7" s="244">
        <f>'Diet chart'!H54</f>
        <v>8</v>
      </c>
      <c r="X7" s="244">
        <f>'Diet chart'!I8</f>
        <v>10</v>
      </c>
      <c r="Y7" s="244">
        <f>'Diet chart'!I31</f>
        <v>8</v>
      </c>
      <c r="Z7" s="244">
        <f>'Diet chart'!I54</f>
        <v>9</v>
      </c>
      <c r="AA7" s="244">
        <f>'Diet chart'!J8</f>
        <v>12</v>
      </c>
      <c r="AB7" s="244">
        <f>'Diet chart'!J31</f>
        <v>9</v>
      </c>
      <c r="AC7" s="244">
        <f>'Diet chart'!J54</f>
        <v>9</v>
      </c>
      <c r="AD7" s="244">
        <f>'Diet chart'!K8</f>
        <v>14</v>
      </c>
      <c r="AE7" s="244">
        <f>'Diet chart'!K31</f>
        <v>10</v>
      </c>
      <c r="AF7" s="244">
        <f>'Diet chart'!K54</f>
        <v>11</v>
      </c>
      <c r="AG7" s="244">
        <f>'Diet chart'!L8</f>
        <v>15</v>
      </c>
      <c r="AH7" s="244">
        <f>'Diet chart'!L31</f>
        <v>10</v>
      </c>
      <c r="AI7" s="244">
        <f>'Diet chart'!L54</f>
        <v>11</v>
      </c>
      <c r="AJ7" s="244">
        <f>'Diet chart'!M8</f>
        <v>16</v>
      </c>
      <c r="AK7" s="244">
        <f>'Diet chart'!M31</f>
        <v>11</v>
      </c>
      <c r="AL7" s="245">
        <f>'Diet chart'!M54</f>
        <v>12</v>
      </c>
      <c r="AM7" s="253"/>
      <c r="AR7" s="244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  <c r="BJ7" s="247"/>
      <c r="BK7" s="247"/>
      <c r="BL7" s="247"/>
      <c r="BM7" s="247"/>
      <c r="BN7" s="247"/>
      <c r="BO7" s="247"/>
      <c r="BP7" s="247"/>
      <c r="BQ7" s="247"/>
      <c r="BR7" s="247"/>
      <c r="BS7" s="247"/>
      <c r="BT7" s="247"/>
      <c r="BU7" s="247"/>
      <c r="BV7" s="247"/>
      <c r="BW7" s="426"/>
      <c r="BX7" s="247"/>
      <c r="BY7" s="247"/>
      <c r="BZ7" s="247"/>
      <c r="CA7" s="247"/>
    </row>
    <row r="8" spans="1:79" s="246" customFormat="1" ht="21">
      <c r="A8" s="242" t="s">
        <v>127</v>
      </c>
      <c r="B8" s="252"/>
      <c r="C8" s="244">
        <f>'Diet chart'!B9</f>
        <v>1.5</v>
      </c>
      <c r="D8" s="244">
        <f>'Diet chart'!B32</f>
        <v>2</v>
      </c>
      <c r="E8" s="244">
        <f>'Diet chart'!B55</f>
        <v>2</v>
      </c>
      <c r="F8" s="244">
        <f>'Diet chart'!C9</f>
        <v>2.5</v>
      </c>
      <c r="G8" s="244">
        <f>'Diet chart'!C32</f>
        <v>2.5</v>
      </c>
      <c r="H8" s="244">
        <f>'Diet chart'!C55</f>
        <v>3</v>
      </c>
      <c r="I8" s="244">
        <f>'Diet chart'!D9</f>
        <v>2.5</v>
      </c>
      <c r="J8" s="244">
        <f>'Diet chart'!D32</f>
        <v>2.5</v>
      </c>
      <c r="K8" s="244">
        <f>'Diet chart'!D55</f>
        <v>3.5</v>
      </c>
      <c r="L8" s="244">
        <f>'Diet chart'!E9</f>
        <v>4</v>
      </c>
      <c r="M8" s="244">
        <f>'Diet chart'!E32</f>
        <v>3</v>
      </c>
      <c r="N8" s="244">
        <f>'Diet chart'!E55</f>
        <v>3.5</v>
      </c>
      <c r="O8" s="244">
        <f>'Diet chart'!F9</f>
        <v>4.5</v>
      </c>
      <c r="P8" s="244">
        <f>'Diet chart'!F32</f>
        <v>3</v>
      </c>
      <c r="Q8" s="244">
        <f>'Diet chart'!F55</f>
        <v>4</v>
      </c>
      <c r="R8" s="244">
        <f>'Diet chart'!G9</f>
        <v>4.5</v>
      </c>
      <c r="S8" s="244">
        <f>'Diet chart'!G32</f>
        <v>4</v>
      </c>
      <c r="T8" s="244">
        <f>'Diet chart'!G55</f>
        <v>4.5</v>
      </c>
      <c r="U8" s="244">
        <f>'Diet chart'!H9</f>
        <v>5</v>
      </c>
      <c r="V8" s="244">
        <f>'Diet chart'!H32</f>
        <v>4</v>
      </c>
      <c r="W8" s="244">
        <f>'Diet chart'!H55</f>
        <v>4.5</v>
      </c>
      <c r="X8" s="244">
        <f>'Diet chart'!I9</f>
        <v>5</v>
      </c>
      <c r="Y8" s="244">
        <f>'Diet chart'!I32</f>
        <v>6</v>
      </c>
      <c r="Z8" s="244">
        <f>'Diet chart'!I55</f>
        <v>4.5</v>
      </c>
      <c r="AA8" s="244">
        <f>'Diet chart'!J9</f>
        <v>5</v>
      </c>
      <c r="AB8" s="244">
        <f>'Diet chart'!J32</f>
        <v>6</v>
      </c>
      <c r="AC8" s="244">
        <f>'Diet chart'!J55</f>
        <v>5.5</v>
      </c>
      <c r="AD8" s="244">
        <f>'Diet chart'!K9</f>
        <v>5</v>
      </c>
      <c r="AE8" s="244">
        <f>'Diet chart'!K32</f>
        <v>6</v>
      </c>
      <c r="AF8" s="244">
        <f>'Diet chart'!K55</f>
        <v>6</v>
      </c>
      <c r="AG8" s="244">
        <f>'Diet chart'!L9</f>
        <v>5</v>
      </c>
      <c r="AH8" s="244">
        <f>'Diet chart'!L32</f>
        <v>8</v>
      </c>
      <c r="AI8" s="244">
        <f>'Diet chart'!L55</f>
        <v>6</v>
      </c>
      <c r="AJ8" s="244">
        <f>'Diet chart'!M9</f>
        <v>5</v>
      </c>
      <c r="AK8" s="244">
        <f>'Diet chart'!M32</f>
        <v>8</v>
      </c>
      <c r="AL8" s="245">
        <f>'Diet chart'!M55</f>
        <v>6</v>
      </c>
      <c r="AM8" s="253"/>
      <c r="AR8" s="244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  <c r="BJ8" s="247"/>
      <c r="BK8" s="247"/>
      <c r="BL8" s="247"/>
      <c r="BM8" s="247"/>
      <c r="BN8" s="247"/>
      <c r="BO8" s="247"/>
      <c r="BP8" s="247"/>
      <c r="BQ8" s="247"/>
      <c r="BR8" s="247"/>
      <c r="BS8" s="247"/>
      <c r="BT8" s="247"/>
      <c r="BU8" s="247"/>
      <c r="BV8" s="247"/>
      <c r="BW8" s="426"/>
      <c r="BX8" s="247"/>
      <c r="BY8" s="247"/>
      <c r="BZ8" s="247"/>
      <c r="CA8" s="247"/>
    </row>
    <row r="9" spans="1:79" s="246" customFormat="1">
      <c r="A9" s="242" t="s">
        <v>76</v>
      </c>
      <c r="B9" s="252"/>
      <c r="C9" s="244">
        <f>'Diet chart'!B10</f>
        <v>1</v>
      </c>
      <c r="D9" s="244">
        <f>'Diet chart'!B33</f>
        <v>2</v>
      </c>
      <c r="E9" s="244">
        <f>'Diet chart'!B56</f>
        <v>2</v>
      </c>
      <c r="F9" s="244">
        <f>'Diet chart'!C10</f>
        <v>1</v>
      </c>
      <c r="G9" s="244">
        <f>'Diet chart'!C33</f>
        <v>2</v>
      </c>
      <c r="H9" s="244">
        <f>'Diet chart'!C56</f>
        <v>2</v>
      </c>
      <c r="I9" s="244">
        <f>'Diet chart'!D10</f>
        <v>1.5</v>
      </c>
      <c r="J9" s="244">
        <f>'Diet chart'!D33</f>
        <v>2</v>
      </c>
      <c r="K9" s="244">
        <f>'Diet chart'!D56</f>
        <v>2.5</v>
      </c>
      <c r="L9" s="244">
        <f>'Diet chart'!E10</f>
        <v>1.5</v>
      </c>
      <c r="M9" s="244">
        <f>'Diet chart'!E33</f>
        <v>2</v>
      </c>
      <c r="N9" s="244">
        <f>'Diet chart'!E56</f>
        <v>3</v>
      </c>
      <c r="O9" s="244">
        <f>'Diet chart'!F10</f>
        <v>1.5</v>
      </c>
      <c r="P9" s="244">
        <f>'Diet chart'!F33</f>
        <v>2.5</v>
      </c>
      <c r="Q9" s="244">
        <f>'Diet chart'!F56</f>
        <v>4</v>
      </c>
      <c r="R9" s="244">
        <f>'Diet chart'!G10</f>
        <v>1.5</v>
      </c>
      <c r="S9" s="244">
        <f>'Diet chart'!G33</f>
        <v>3</v>
      </c>
      <c r="T9" s="244">
        <f>'Diet chart'!G56</f>
        <v>4</v>
      </c>
      <c r="U9" s="244">
        <f>'Diet chart'!H10</f>
        <v>2</v>
      </c>
      <c r="V9" s="244">
        <f>'Diet chart'!H33</f>
        <v>3</v>
      </c>
      <c r="W9" s="244">
        <f>'Diet chart'!H56</f>
        <v>4</v>
      </c>
      <c r="X9" s="244">
        <f>'Diet chart'!I10</f>
        <v>2</v>
      </c>
      <c r="Y9" s="244">
        <f>'Diet chart'!I33</f>
        <v>4</v>
      </c>
      <c r="Z9" s="244">
        <f>'Diet chart'!I56</f>
        <v>5</v>
      </c>
      <c r="AA9" s="244">
        <f>'Diet chart'!J10</f>
        <v>2</v>
      </c>
      <c r="AB9" s="244">
        <f>'Diet chart'!J33</f>
        <v>4</v>
      </c>
      <c r="AC9" s="244">
        <f>'Diet chart'!J56</f>
        <v>5</v>
      </c>
      <c r="AD9" s="244">
        <f>'Diet chart'!K10</f>
        <v>2</v>
      </c>
      <c r="AE9" s="244">
        <f>'Diet chart'!K33</f>
        <v>5</v>
      </c>
      <c r="AF9" s="244">
        <f>'Diet chart'!K56</f>
        <v>5</v>
      </c>
      <c r="AG9" s="244">
        <f>'Diet chart'!L10</f>
        <v>1.5</v>
      </c>
      <c r="AH9" s="244">
        <f>'Diet chart'!L33</f>
        <v>5</v>
      </c>
      <c r="AI9" s="244">
        <f>'Diet chart'!L56</f>
        <v>6</v>
      </c>
      <c r="AJ9" s="244">
        <f>'Diet chart'!M10</f>
        <v>1.5</v>
      </c>
      <c r="AK9" s="244">
        <f>'Diet chart'!M33</f>
        <v>5</v>
      </c>
      <c r="AL9" s="245">
        <f>'Diet chart'!M56</f>
        <v>6</v>
      </c>
      <c r="AM9" s="253"/>
      <c r="AR9" s="244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  <c r="BJ9" s="247"/>
      <c r="BK9" s="247"/>
      <c r="BL9" s="247"/>
      <c r="BM9" s="247"/>
      <c r="BN9" s="247"/>
      <c r="BO9" s="247"/>
      <c r="BP9" s="247"/>
      <c r="BQ9" s="247"/>
      <c r="BR9" s="247"/>
      <c r="BS9" s="247"/>
      <c r="BT9" s="247"/>
      <c r="BU9" s="247"/>
      <c r="BV9" s="247"/>
      <c r="BW9" s="426"/>
      <c r="BX9" s="247"/>
      <c r="BY9" s="247"/>
      <c r="BZ9" s="247"/>
      <c r="CA9" s="247"/>
    </row>
    <row r="10" spans="1:79" s="246" customFormat="1">
      <c r="A10" s="242" t="s">
        <v>346</v>
      </c>
      <c r="B10" s="243"/>
      <c r="C10" s="244">
        <f>'Diet chart'!B11</f>
        <v>0</v>
      </c>
      <c r="D10" s="244">
        <f>'Diet chart'!B34</f>
        <v>0</v>
      </c>
      <c r="E10" s="244">
        <f>'Diet chart'!B57</f>
        <v>0.5</v>
      </c>
      <c r="F10" s="244">
        <f>'Diet chart'!C11</f>
        <v>0</v>
      </c>
      <c r="G10" s="244">
        <f>'Diet chart'!C34</f>
        <v>0</v>
      </c>
      <c r="H10" s="244">
        <f>'Diet chart'!C57</f>
        <v>0.5</v>
      </c>
      <c r="I10" s="244">
        <f>'Diet chart'!D11</f>
        <v>0</v>
      </c>
      <c r="J10" s="244">
        <f>'Diet chart'!D34</f>
        <v>0</v>
      </c>
      <c r="K10" s="244">
        <f>'Diet chart'!D57</f>
        <v>0.5</v>
      </c>
      <c r="L10" s="244">
        <f>'Diet chart'!E11</f>
        <v>0</v>
      </c>
      <c r="M10" s="244">
        <f>'Diet chart'!E34</f>
        <v>0</v>
      </c>
      <c r="N10" s="244">
        <f>'Diet chart'!E57</f>
        <v>0.5</v>
      </c>
      <c r="O10" s="244">
        <f>'Diet chart'!F11</f>
        <v>0</v>
      </c>
      <c r="P10" s="244">
        <f>'Diet chart'!F34</f>
        <v>0</v>
      </c>
      <c r="Q10" s="244">
        <f>'Diet chart'!F57</f>
        <v>0.8</v>
      </c>
      <c r="R10" s="244">
        <f>'Diet chart'!G11</f>
        <v>0</v>
      </c>
      <c r="S10" s="244">
        <f>'Diet chart'!G34</f>
        <v>0</v>
      </c>
      <c r="T10" s="244">
        <f>'Diet chart'!G57</f>
        <v>1</v>
      </c>
      <c r="U10" s="244">
        <f>'Diet chart'!H11</f>
        <v>0</v>
      </c>
      <c r="V10" s="244">
        <f>'Diet chart'!H34</f>
        <v>0</v>
      </c>
      <c r="W10" s="244">
        <f>'Diet chart'!H57</f>
        <v>0.8</v>
      </c>
      <c r="X10" s="244">
        <f>'Diet chart'!I11</f>
        <v>0</v>
      </c>
      <c r="Y10" s="244">
        <f>'Diet chart'!I34</f>
        <v>0</v>
      </c>
      <c r="Z10" s="244">
        <f>'Diet chart'!I57</f>
        <v>0.8</v>
      </c>
      <c r="AA10" s="244">
        <f>'Diet chart'!J11</f>
        <v>0</v>
      </c>
      <c r="AB10" s="244">
        <f>'Diet chart'!J34</f>
        <v>0</v>
      </c>
      <c r="AC10" s="244">
        <f>'Diet chart'!J57</f>
        <v>1</v>
      </c>
      <c r="AD10" s="244">
        <f>'Diet chart'!K11</f>
        <v>0</v>
      </c>
      <c r="AE10" s="244">
        <f>'Diet chart'!K34</f>
        <v>0</v>
      </c>
      <c r="AF10" s="244">
        <f>'Diet chart'!K57</f>
        <v>1</v>
      </c>
      <c r="AG10" s="244">
        <f>'Diet chart'!L11</f>
        <v>0</v>
      </c>
      <c r="AH10" s="244">
        <f>'Diet chart'!L34</f>
        <v>0</v>
      </c>
      <c r="AI10" s="244">
        <f>'Diet chart'!L57</f>
        <v>1.5</v>
      </c>
      <c r="AJ10" s="244">
        <f>'Diet chart'!M11</f>
        <v>0</v>
      </c>
      <c r="AK10" s="244">
        <f>'Diet chart'!M34</f>
        <v>0</v>
      </c>
      <c r="AL10" s="245">
        <f>'Diet chart'!M57</f>
        <v>1.5</v>
      </c>
      <c r="AM10" s="244"/>
      <c r="AR10" s="244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  <c r="BJ10" s="247"/>
      <c r="BK10" s="247"/>
      <c r="BL10" s="247"/>
      <c r="BM10" s="247"/>
      <c r="BN10" s="247"/>
      <c r="BO10" s="247"/>
      <c r="BP10" s="247"/>
      <c r="BQ10" s="247"/>
      <c r="BR10" s="247"/>
      <c r="BS10" s="247"/>
      <c r="BT10" s="247"/>
      <c r="BU10" s="247"/>
      <c r="BV10" s="247"/>
      <c r="BW10" s="426"/>
      <c r="BX10" s="247"/>
      <c r="BY10" s="247"/>
      <c r="BZ10" s="247"/>
      <c r="CA10" s="247"/>
    </row>
    <row r="11" spans="1:79" s="246" customFormat="1">
      <c r="A11" s="242" t="s">
        <v>347</v>
      </c>
      <c r="B11" s="243"/>
      <c r="C11" s="244">
        <f>'Diet chart'!B12</f>
        <v>0</v>
      </c>
      <c r="D11" s="244">
        <f>'Diet chart'!B35</f>
        <v>0</v>
      </c>
      <c r="E11" s="244">
        <f>'Diet chart'!B58</f>
        <v>0.5</v>
      </c>
      <c r="F11" s="244">
        <f>'Diet chart'!C12</f>
        <v>0</v>
      </c>
      <c r="G11" s="244">
        <f>'Diet chart'!C35</f>
        <v>0</v>
      </c>
      <c r="H11" s="244">
        <f>'Diet chart'!C58</f>
        <v>0.5</v>
      </c>
      <c r="I11" s="244">
        <f>'Diet chart'!D12</f>
        <v>0</v>
      </c>
      <c r="J11" s="244">
        <f>'Diet chart'!D35</f>
        <v>0</v>
      </c>
      <c r="K11" s="244">
        <f>'Diet chart'!D58</f>
        <v>0.5</v>
      </c>
      <c r="L11" s="244">
        <f>'Diet chart'!E12</f>
        <v>0</v>
      </c>
      <c r="M11" s="244">
        <f>'Diet chart'!E35</f>
        <v>0</v>
      </c>
      <c r="N11" s="244">
        <f>'Diet chart'!E58</f>
        <v>0.5</v>
      </c>
      <c r="O11" s="244">
        <f>'Diet chart'!F12</f>
        <v>0</v>
      </c>
      <c r="P11" s="244">
        <f>'Diet chart'!F35</f>
        <v>0</v>
      </c>
      <c r="Q11" s="244">
        <f>'Diet chart'!F58</f>
        <v>0.8</v>
      </c>
      <c r="R11" s="244">
        <f>'Diet chart'!G12</f>
        <v>0</v>
      </c>
      <c r="S11" s="244">
        <f>'Diet chart'!G35</f>
        <v>0</v>
      </c>
      <c r="T11" s="244">
        <f>'Diet chart'!G58</f>
        <v>1</v>
      </c>
      <c r="U11" s="244">
        <f>'Diet chart'!H12</f>
        <v>0</v>
      </c>
      <c r="V11" s="244">
        <f>'Diet chart'!H35</f>
        <v>0</v>
      </c>
      <c r="W11" s="244">
        <f>'Diet chart'!H58</f>
        <v>0.8</v>
      </c>
      <c r="X11" s="244">
        <f>'Diet chart'!I12</f>
        <v>0</v>
      </c>
      <c r="Y11" s="244">
        <f>'Diet chart'!I35</f>
        <v>0</v>
      </c>
      <c r="Z11" s="244">
        <f>'Diet chart'!I58</f>
        <v>0.8</v>
      </c>
      <c r="AA11" s="244">
        <f>'Diet chart'!J12</f>
        <v>0</v>
      </c>
      <c r="AB11" s="244">
        <f>'Diet chart'!J35</f>
        <v>0</v>
      </c>
      <c r="AC11" s="244">
        <f>'Diet chart'!J58</f>
        <v>1</v>
      </c>
      <c r="AD11" s="244">
        <f>'Diet chart'!K12</f>
        <v>0</v>
      </c>
      <c r="AE11" s="244">
        <f>'Diet chart'!K35</f>
        <v>0</v>
      </c>
      <c r="AF11" s="244">
        <f>'Diet chart'!K58</f>
        <v>1</v>
      </c>
      <c r="AG11" s="244">
        <f>'Diet chart'!L12</f>
        <v>0</v>
      </c>
      <c r="AH11" s="244">
        <f>'Diet chart'!L35</f>
        <v>0</v>
      </c>
      <c r="AI11" s="244">
        <f>'Diet chart'!L58</f>
        <v>1.5</v>
      </c>
      <c r="AJ11" s="244">
        <f>'Diet chart'!M12</f>
        <v>0</v>
      </c>
      <c r="AK11" s="244">
        <f>'Diet chart'!M35</f>
        <v>0</v>
      </c>
      <c r="AL11" s="245">
        <f>'Diet chart'!M58</f>
        <v>1.5</v>
      </c>
      <c r="AM11" s="253"/>
      <c r="AR11" s="244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  <c r="BJ11" s="247"/>
      <c r="BK11" s="247"/>
      <c r="BL11" s="247"/>
      <c r="BM11" s="247"/>
      <c r="BN11" s="247"/>
      <c r="BO11" s="247"/>
      <c r="BP11" s="247"/>
      <c r="BQ11" s="247"/>
      <c r="BR11" s="247"/>
      <c r="BS11" s="247"/>
      <c r="BT11" s="247"/>
      <c r="BU11" s="247"/>
      <c r="BV11" s="247"/>
      <c r="BW11" s="426"/>
      <c r="BX11" s="247"/>
      <c r="BY11" s="247"/>
      <c r="BZ11" s="247"/>
      <c r="CA11" s="247"/>
    </row>
    <row r="12" spans="1:79" s="246" customFormat="1">
      <c r="A12" s="242" t="s">
        <v>345</v>
      </c>
      <c r="B12" s="252"/>
      <c r="C12" s="244">
        <f>'Diet chart'!B13</f>
        <v>2</v>
      </c>
      <c r="D12" s="244">
        <f>'Diet chart'!B36</f>
        <v>2.5</v>
      </c>
      <c r="E12" s="244">
        <f>'Diet chart'!B59</f>
        <v>2</v>
      </c>
      <c r="F12" s="244">
        <f>'Diet chart'!C13</f>
        <v>2</v>
      </c>
      <c r="G12" s="244">
        <f>'Diet chart'!C36</f>
        <v>2.5</v>
      </c>
      <c r="H12" s="244">
        <f>'Diet chart'!C59</f>
        <v>2</v>
      </c>
      <c r="I12" s="244">
        <f>'Diet chart'!D13</f>
        <v>2</v>
      </c>
      <c r="J12" s="244">
        <f>'Diet chart'!D36</f>
        <v>2.5</v>
      </c>
      <c r="K12" s="244">
        <f>'Diet chart'!D59</f>
        <v>2</v>
      </c>
      <c r="L12" s="244">
        <f>'Diet chart'!E13</f>
        <v>2</v>
      </c>
      <c r="M12" s="244">
        <f>'Diet chart'!E36</f>
        <v>2.5</v>
      </c>
      <c r="N12" s="244">
        <f>'Diet chart'!E59</f>
        <v>2.5</v>
      </c>
      <c r="O12" s="244">
        <f>'Diet chart'!F13</f>
        <v>2</v>
      </c>
      <c r="P12" s="244">
        <f>'Diet chart'!F36</f>
        <v>3</v>
      </c>
      <c r="Q12" s="244">
        <f>'Diet chart'!F59</f>
        <v>2.5</v>
      </c>
      <c r="R12" s="244">
        <f>'Diet chart'!G13</f>
        <v>2</v>
      </c>
      <c r="S12" s="244">
        <f>'Diet chart'!G36</f>
        <v>3</v>
      </c>
      <c r="T12" s="244">
        <f>'Diet chart'!G59</f>
        <v>2.5</v>
      </c>
      <c r="U12" s="244">
        <f>'Diet chart'!H13</f>
        <v>2</v>
      </c>
      <c r="V12" s="244">
        <f>'Diet chart'!H36</f>
        <v>3</v>
      </c>
      <c r="W12" s="244">
        <f>'Diet chart'!H59</f>
        <v>3</v>
      </c>
      <c r="X12" s="244">
        <f>'Diet chart'!I13</f>
        <v>2</v>
      </c>
      <c r="Y12" s="244">
        <f>'Diet chart'!I36</f>
        <v>3</v>
      </c>
      <c r="Z12" s="244">
        <f>'Diet chart'!I59</f>
        <v>3</v>
      </c>
      <c r="AA12" s="244">
        <f>'Diet chart'!J13</f>
        <v>2</v>
      </c>
      <c r="AB12" s="244">
        <f>'Diet chart'!J36</f>
        <v>3</v>
      </c>
      <c r="AC12" s="244">
        <f>'Diet chart'!J59</f>
        <v>3</v>
      </c>
      <c r="AD12" s="244">
        <f>'Diet chart'!K13</f>
        <v>2</v>
      </c>
      <c r="AE12" s="244">
        <f>'Diet chart'!K36</f>
        <v>3</v>
      </c>
      <c r="AF12" s="244">
        <f>'Diet chart'!K59</f>
        <v>3</v>
      </c>
      <c r="AG12" s="244">
        <f>'Diet chart'!L13</f>
        <v>2</v>
      </c>
      <c r="AH12" s="244">
        <f>'Diet chart'!L36</f>
        <v>3</v>
      </c>
      <c r="AI12" s="244">
        <f>'Diet chart'!L59</f>
        <v>3</v>
      </c>
      <c r="AJ12" s="244">
        <f>'Diet chart'!M13</f>
        <v>2</v>
      </c>
      <c r="AK12" s="244">
        <f>'Diet chart'!M36</f>
        <v>3</v>
      </c>
      <c r="AL12" s="245">
        <f>'Diet chart'!M59</f>
        <v>3</v>
      </c>
      <c r="AM12" s="253"/>
      <c r="AR12" s="244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  <c r="BJ12" s="247"/>
      <c r="BK12" s="247"/>
      <c r="BL12" s="247"/>
      <c r="BM12" s="247"/>
      <c r="BN12" s="247"/>
      <c r="BO12" s="247"/>
      <c r="BP12" s="247"/>
      <c r="BQ12" s="247"/>
      <c r="BR12" s="247"/>
      <c r="BS12" s="247"/>
      <c r="BT12" s="247"/>
      <c r="BU12" s="247"/>
      <c r="BV12" s="247"/>
      <c r="BW12" s="426"/>
      <c r="BX12" s="247"/>
      <c r="BY12" s="247"/>
      <c r="BZ12" s="247"/>
      <c r="CA12" s="247"/>
    </row>
    <row r="13" spans="1:79" ht="21">
      <c r="A13" s="70" t="s">
        <v>120</v>
      </c>
      <c r="B13" s="71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110"/>
      <c r="AR13" s="27"/>
    </row>
    <row r="14" spans="1:79" s="246" customFormat="1">
      <c r="A14" s="248" t="s">
        <v>121</v>
      </c>
      <c r="B14" s="252"/>
      <c r="C14" s="244">
        <f>'Diet chart'!B15</f>
        <v>2</v>
      </c>
      <c r="D14" s="244">
        <f>'Diet chart'!B38</f>
        <v>2</v>
      </c>
      <c r="E14" s="244">
        <f>'Diet chart'!B61</f>
        <v>1</v>
      </c>
      <c r="F14" s="244">
        <f>'Diet chart'!C15</f>
        <v>2</v>
      </c>
      <c r="G14" s="244">
        <f>'Diet chart'!C38</f>
        <v>2</v>
      </c>
      <c r="H14" s="244">
        <f>'Diet chart'!C61</f>
        <v>2</v>
      </c>
      <c r="I14" s="244">
        <f>'Diet chart'!D15</f>
        <v>3</v>
      </c>
      <c r="J14" s="244">
        <f>'Diet chart'!D38</f>
        <v>2</v>
      </c>
      <c r="K14" s="244">
        <f>'Diet chart'!D61</f>
        <v>3</v>
      </c>
      <c r="L14" s="244">
        <f>'Diet chart'!E15</f>
        <v>3</v>
      </c>
      <c r="M14" s="244">
        <f>'Diet chart'!E38</f>
        <v>4</v>
      </c>
      <c r="N14" s="244">
        <f>'Diet chart'!E61</f>
        <v>3</v>
      </c>
      <c r="O14" s="244">
        <f>'Diet chart'!F15</f>
        <v>3</v>
      </c>
      <c r="P14" s="244"/>
      <c r="Q14" s="244">
        <f>'Diet chart'!F61</f>
        <v>3</v>
      </c>
      <c r="R14" s="244">
        <f>'Diet chart'!G15</f>
        <v>3</v>
      </c>
      <c r="S14" s="244">
        <f>'Diet chart'!G38</f>
        <v>4</v>
      </c>
      <c r="T14" s="244">
        <f>'Diet chart'!G61</f>
        <v>3</v>
      </c>
      <c r="U14" s="244">
        <f>'Diet chart'!H15</f>
        <v>3</v>
      </c>
      <c r="V14" s="244">
        <f>'Diet chart'!H38</f>
        <v>4</v>
      </c>
      <c r="W14" s="244">
        <f>'Diet chart'!H61</f>
        <v>3</v>
      </c>
      <c r="X14" s="244">
        <f>'Diet chart'!I15</f>
        <v>3</v>
      </c>
      <c r="Y14" s="244">
        <f>'Diet chart'!I38</f>
        <v>5</v>
      </c>
      <c r="Z14" s="244">
        <f>'Diet chart'!I61</f>
        <v>3</v>
      </c>
      <c r="AA14" s="244">
        <f>'Diet chart'!J15</f>
        <v>3</v>
      </c>
      <c r="AB14" s="244">
        <f>'Diet chart'!J38</f>
        <v>5</v>
      </c>
      <c r="AC14" s="244">
        <f>'Diet chart'!J61</f>
        <v>3</v>
      </c>
      <c r="AD14" s="244">
        <f>'Diet chart'!K15</f>
        <v>3</v>
      </c>
      <c r="AE14" s="244">
        <f>'Diet chart'!K38</f>
        <v>5</v>
      </c>
      <c r="AF14" s="244">
        <f>'Diet chart'!K61</f>
        <v>3</v>
      </c>
      <c r="AG14" s="244">
        <f>'Diet chart'!L15</f>
        <v>3</v>
      </c>
      <c r="AH14" s="244">
        <f>'Diet chart'!L38</f>
        <v>5</v>
      </c>
      <c r="AI14" s="244">
        <f>'Diet chart'!L61</f>
        <v>3</v>
      </c>
      <c r="AJ14" s="244">
        <f>'Diet chart'!M15</f>
        <v>3</v>
      </c>
      <c r="AK14" s="244">
        <f>'Diet chart'!M38</f>
        <v>5</v>
      </c>
      <c r="AL14" s="245">
        <f>'Diet chart'!M61</f>
        <v>3</v>
      </c>
      <c r="AM14" s="253"/>
      <c r="AR14" s="244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  <c r="BJ14" s="247"/>
      <c r="BK14" s="247"/>
      <c r="BL14" s="247"/>
      <c r="BM14" s="247"/>
      <c r="BN14" s="247"/>
      <c r="BO14" s="247"/>
      <c r="BP14" s="247"/>
      <c r="BQ14" s="247"/>
      <c r="BR14" s="247"/>
      <c r="BS14" s="247"/>
      <c r="BT14" s="247"/>
      <c r="BU14" s="247"/>
      <c r="BV14" s="247"/>
      <c r="BW14" s="426"/>
      <c r="BX14" s="247"/>
      <c r="BY14" s="247"/>
      <c r="BZ14" s="247"/>
      <c r="CA14" s="247"/>
    </row>
    <row r="15" spans="1:79" s="249" customFormat="1" ht="26.45" customHeight="1">
      <c r="A15" s="248" t="s">
        <v>227</v>
      </c>
      <c r="B15" s="252"/>
      <c r="C15" s="244">
        <f>'Diet chart'!B16</f>
        <v>1.5</v>
      </c>
      <c r="D15" s="244">
        <f>'Diet chart'!B39</f>
        <v>1</v>
      </c>
      <c r="E15" s="244">
        <f>'Diet chart'!B62</f>
        <v>1</v>
      </c>
      <c r="F15" s="244">
        <f>'Diet chart'!C16</f>
        <v>1.5</v>
      </c>
      <c r="G15" s="244">
        <f>'Diet chart'!C39</f>
        <v>1</v>
      </c>
      <c r="H15" s="244">
        <f>'Diet chart'!C62</f>
        <v>1.5</v>
      </c>
      <c r="I15" s="244">
        <f>'Diet chart'!D16</f>
        <v>2</v>
      </c>
      <c r="J15" s="244">
        <f>'Diet chart'!D39</f>
        <v>1</v>
      </c>
      <c r="K15" s="244">
        <f>'Diet chart'!D62</f>
        <v>1</v>
      </c>
      <c r="L15" s="244">
        <f>'Diet chart'!E16</f>
        <v>2</v>
      </c>
      <c r="M15" s="244">
        <f>'Diet chart'!E39</f>
        <v>1.5</v>
      </c>
      <c r="N15" s="244">
        <f>'Diet chart'!E62</f>
        <v>1.5</v>
      </c>
      <c r="O15" s="244">
        <f>'Diet chart'!F16</f>
        <v>2.5</v>
      </c>
      <c r="P15" s="244">
        <f>'Diet chart'!F39</f>
        <v>1.5</v>
      </c>
      <c r="Q15" s="244">
        <f>'Diet chart'!F62</f>
        <v>2</v>
      </c>
      <c r="R15" s="244">
        <f>'Diet chart'!G16</f>
        <v>3</v>
      </c>
      <c r="S15" s="244">
        <f>'Diet chart'!G39</f>
        <v>1.5</v>
      </c>
      <c r="T15" s="244">
        <f>'Diet chart'!G62</f>
        <v>2</v>
      </c>
      <c r="U15" s="244">
        <f>'Diet chart'!H16</f>
        <v>3</v>
      </c>
      <c r="V15" s="244">
        <f>'Diet chart'!H39</f>
        <v>2</v>
      </c>
      <c r="W15" s="244">
        <f>'Diet chart'!H62</f>
        <v>2</v>
      </c>
      <c r="X15" s="244">
        <f>'Diet chart'!I16</f>
        <v>4</v>
      </c>
      <c r="Y15" s="244">
        <f>'Diet chart'!I39</f>
        <v>2</v>
      </c>
      <c r="Z15" s="244">
        <f>'Diet chart'!I62</f>
        <v>2</v>
      </c>
      <c r="AA15" s="244">
        <f>'Diet chart'!J16</f>
        <v>3.5</v>
      </c>
      <c r="AB15" s="244">
        <f>'Diet chart'!J39</f>
        <v>1.5</v>
      </c>
      <c r="AC15" s="244">
        <f>'Diet chart'!J62</f>
        <v>2.5</v>
      </c>
      <c r="AD15" s="244">
        <f>'Diet chart'!K16</f>
        <v>3.5</v>
      </c>
      <c r="AE15" s="244">
        <f>'Diet chart'!K39</f>
        <v>1.5</v>
      </c>
      <c r="AF15" s="244">
        <f>'Diet chart'!K62</f>
        <v>2.5</v>
      </c>
      <c r="AG15" s="244">
        <f>'Diet chart'!L16</f>
        <v>3.5</v>
      </c>
      <c r="AH15" s="244">
        <f>'Diet chart'!L39</f>
        <v>2</v>
      </c>
      <c r="AI15" s="244">
        <f>'Diet chart'!L62</f>
        <v>2.5</v>
      </c>
      <c r="AJ15" s="244">
        <f>'Diet chart'!M16</f>
        <v>4</v>
      </c>
      <c r="AK15" s="244">
        <f>'Diet chart'!M39</f>
        <v>2</v>
      </c>
      <c r="AL15" s="245">
        <f>'Diet chart'!M62</f>
        <v>2.5</v>
      </c>
      <c r="AM15" s="244"/>
      <c r="AR15" s="244"/>
      <c r="AY15" s="250"/>
      <c r="AZ15" s="250"/>
      <c r="BA15" s="250"/>
      <c r="BB15" s="250"/>
      <c r="BC15" s="250"/>
      <c r="BD15" s="250"/>
      <c r="BE15" s="250"/>
      <c r="BF15" s="250"/>
      <c r="BG15" s="250"/>
      <c r="BH15" s="250"/>
      <c r="BI15" s="250"/>
      <c r="BJ15" s="250"/>
      <c r="BK15" s="250"/>
      <c r="BL15" s="250"/>
      <c r="BM15" s="250"/>
      <c r="BN15" s="250"/>
      <c r="BO15" s="250"/>
      <c r="BP15" s="250"/>
      <c r="BQ15" s="250"/>
      <c r="BR15" s="250"/>
      <c r="BS15" s="250"/>
      <c r="BT15" s="250"/>
      <c r="BU15" s="250"/>
      <c r="BV15" s="250"/>
      <c r="BW15" s="427"/>
      <c r="BX15" s="250"/>
      <c r="BY15" s="250"/>
      <c r="BZ15" s="250"/>
      <c r="CA15" s="250"/>
    </row>
    <row r="16" spans="1:79" s="249" customFormat="1" ht="26.45" customHeight="1">
      <c r="A16" s="248" t="s">
        <v>228</v>
      </c>
      <c r="B16" s="252"/>
      <c r="C16" s="244">
        <f>'Diet chart'!B17</f>
        <v>1.5</v>
      </c>
      <c r="D16" s="244">
        <f>'Diet chart'!B40</f>
        <v>1</v>
      </c>
      <c r="E16" s="244">
        <f>'Diet chart'!B63</f>
        <v>1</v>
      </c>
      <c r="F16" s="244">
        <f>'Diet chart'!C17</f>
        <v>1.5</v>
      </c>
      <c r="G16" s="244">
        <f>'Diet chart'!C40</f>
        <v>1</v>
      </c>
      <c r="H16" s="244">
        <f>'Diet chart'!C63</f>
        <v>1.5</v>
      </c>
      <c r="I16" s="244">
        <f>'Diet chart'!D17</f>
        <v>2</v>
      </c>
      <c r="J16" s="244">
        <f>'Diet chart'!D40</f>
        <v>1</v>
      </c>
      <c r="K16" s="244">
        <f>'Diet chart'!D63</f>
        <v>1</v>
      </c>
      <c r="L16" s="244">
        <f>'Diet chart'!E17</f>
        <v>2</v>
      </c>
      <c r="M16" s="244">
        <f>'Diet chart'!E40</f>
        <v>1.5</v>
      </c>
      <c r="N16" s="244">
        <f>'Diet chart'!E63</f>
        <v>1.5</v>
      </c>
      <c r="O16" s="244">
        <f>'Diet chart'!F17</f>
        <v>2.5</v>
      </c>
      <c r="P16" s="244">
        <f>'Diet chart'!F40</f>
        <v>1.5</v>
      </c>
      <c r="Q16" s="244">
        <f>'Diet chart'!F63</f>
        <v>2</v>
      </c>
      <c r="R16" s="244">
        <f>'Diet chart'!G17</f>
        <v>3</v>
      </c>
      <c r="S16" s="244">
        <f>'Diet chart'!G40</f>
        <v>1.5</v>
      </c>
      <c r="T16" s="244">
        <f>'Diet chart'!G63</f>
        <v>2</v>
      </c>
      <c r="U16" s="244">
        <f>'Diet chart'!H17</f>
        <v>3</v>
      </c>
      <c r="V16" s="244">
        <f>'Diet chart'!H40</f>
        <v>2</v>
      </c>
      <c r="W16" s="244">
        <f>'Diet chart'!H63</f>
        <v>2</v>
      </c>
      <c r="X16" s="244">
        <f>'Diet chart'!I17</f>
        <v>4</v>
      </c>
      <c r="Y16" s="244">
        <f>'Diet chart'!I40</f>
        <v>2</v>
      </c>
      <c r="Z16" s="244">
        <f>'Diet chart'!I63</f>
        <v>2</v>
      </c>
      <c r="AA16" s="244">
        <f>'Diet chart'!J17</f>
        <v>3.5</v>
      </c>
      <c r="AB16" s="244">
        <f>'Diet chart'!J40</f>
        <v>1.5</v>
      </c>
      <c r="AC16" s="244">
        <f>'Diet chart'!J63</f>
        <v>2.5</v>
      </c>
      <c r="AD16" s="244">
        <f>'Diet chart'!K17</f>
        <v>3.5</v>
      </c>
      <c r="AE16" s="244">
        <f>'Diet chart'!K40</f>
        <v>2</v>
      </c>
      <c r="AF16" s="244">
        <f>'Diet chart'!K63</f>
        <v>2.5</v>
      </c>
      <c r="AG16" s="244">
        <f>'Diet chart'!L17</f>
        <v>4</v>
      </c>
      <c r="AH16" s="244">
        <f>'Diet chart'!L40</f>
        <v>2</v>
      </c>
      <c r="AI16" s="244">
        <f>'Diet chart'!L63</f>
        <v>2.5</v>
      </c>
      <c r="AJ16" s="244">
        <f>'Diet chart'!M17</f>
        <v>4.5</v>
      </c>
      <c r="AK16" s="244">
        <f>'Diet chart'!M40</f>
        <v>2</v>
      </c>
      <c r="AL16" s="245">
        <f>'Diet chart'!M63</f>
        <v>2.5</v>
      </c>
      <c r="AM16" s="244"/>
      <c r="AR16" s="244"/>
      <c r="AY16" s="250"/>
      <c r="AZ16" s="250"/>
      <c r="BA16" s="250"/>
      <c r="BB16" s="250"/>
      <c r="BC16" s="250"/>
      <c r="BD16" s="250"/>
      <c r="BE16" s="250"/>
      <c r="BF16" s="250"/>
      <c r="BG16" s="250"/>
      <c r="BH16" s="250"/>
      <c r="BI16" s="250"/>
      <c r="BJ16" s="250"/>
      <c r="BK16" s="250"/>
      <c r="BL16" s="250"/>
      <c r="BM16" s="250"/>
      <c r="BN16" s="250"/>
      <c r="BO16" s="250"/>
      <c r="BP16" s="250"/>
      <c r="BQ16" s="250"/>
      <c r="BR16" s="250"/>
      <c r="BS16" s="250"/>
      <c r="BT16" s="250"/>
      <c r="BU16" s="250"/>
      <c r="BV16" s="250"/>
      <c r="BW16" s="427"/>
      <c r="BX16" s="250"/>
      <c r="BY16" s="250"/>
      <c r="BZ16" s="250"/>
      <c r="CA16" s="250"/>
    </row>
    <row r="17" spans="1:79" s="249" customFormat="1" ht="26.45" customHeight="1">
      <c r="A17" s="248" t="s">
        <v>122</v>
      </c>
      <c r="B17" s="252"/>
      <c r="C17" s="244">
        <f>'Diet chart'!B18</f>
        <v>0</v>
      </c>
      <c r="D17" s="244">
        <f>'Diet chart'!B41</f>
        <v>1</v>
      </c>
      <c r="E17" s="244">
        <f>'Diet chart'!B64</f>
        <v>3</v>
      </c>
      <c r="F17" s="244">
        <f>'Diet chart'!C18</f>
        <v>0</v>
      </c>
      <c r="G17" s="244">
        <f>'Diet chart'!C41</f>
        <v>4</v>
      </c>
      <c r="H17" s="244">
        <f>'Diet chart'!C64</f>
        <v>4</v>
      </c>
      <c r="I17" s="244">
        <f>'Diet chart'!D18</f>
        <v>0</v>
      </c>
      <c r="J17" s="244">
        <f>'Diet chart'!D41</f>
        <v>7</v>
      </c>
      <c r="K17" s="244">
        <f>'Diet chart'!D64</f>
        <v>7</v>
      </c>
      <c r="L17" s="244">
        <f>'Diet chart'!E18</f>
        <v>0</v>
      </c>
      <c r="M17" s="244">
        <f>'Diet chart'!E41</f>
        <v>10.5</v>
      </c>
      <c r="N17" s="244">
        <f>'Diet chart'!E64</f>
        <v>7</v>
      </c>
      <c r="O17" s="244">
        <f>'Diet chart'!F18</f>
        <v>0</v>
      </c>
      <c r="P17" s="244">
        <f>'Diet chart'!F41</f>
        <v>10.5</v>
      </c>
      <c r="Q17" s="244">
        <f>'Diet chart'!F64</f>
        <v>7</v>
      </c>
      <c r="R17" s="244">
        <f>'Diet chart'!G18</f>
        <v>0</v>
      </c>
      <c r="S17" s="244">
        <f>'Diet chart'!G41</f>
        <v>10.5</v>
      </c>
      <c r="T17" s="244">
        <f>'Diet chart'!G64</f>
        <v>7</v>
      </c>
      <c r="U17" s="244">
        <f>'Diet chart'!H18</f>
        <v>0</v>
      </c>
      <c r="V17" s="244">
        <f>'Diet chart'!H41</f>
        <v>14</v>
      </c>
      <c r="W17" s="244">
        <f>'Diet chart'!H64</f>
        <v>7</v>
      </c>
      <c r="X17" s="244">
        <f>'Diet chart'!I18</f>
        <v>0</v>
      </c>
      <c r="Y17" s="244">
        <f>'Diet chart'!I41</f>
        <v>14</v>
      </c>
      <c r="Z17" s="244">
        <f>'Diet chart'!I64</f>
        <v>10</v>
      </c>
      <c r="AA17" s="244">
        <f>'Diet chart'!J18</f>
        <v>0</v>
      </c>
      <c r="AB17" s="244">
        <f>'Diet chart'!J41</f>
        <v>14</v>
      </c>
      <c r="AC17" s="244">
        <f>'Diet chart'!J64</f>
        <v>10</v>
      </c>
      <c r="AD17" s="244">
        <f>'Diet chart'!K18</f>
        <v>0</v>
      </c>
      <c r="AE17" s="244">
        <f>'Diet chart'!K41</f>
        <v>14</v>
      </c>
      <c r="AF17" s="244">
        <f>'Diet chart'!K64</f>
        <v>10</v>
      </c>
      <c r="AG17" s="244">
        <f>'Diet chart'!L18</f>
        <v>0</v>
      </c>
      <c r="AH17" s="244">
        <f>'Diet chart'!L41</f>
        <v>14</v>
      </c>
      <c r="AI17" s="244">
        <f>'Diet chart'!L64</f>
        <v>10</v>
      </c>
      <c r="AJ17" s="244">
        <f>'Diet chart'!M18</f>
        <v>0</v>
      </c>
      <c r="AK17" s="244">
        <f>'Diet chart'!M41</f>
        <v>14</v>
      </c>
      <c r="AL17" s="245">
        <f>'Diet chart'!M64</f>
        <v>10</v>
      </c>
      <c r="AM17" s="254"/>
      <c r="AR17" s="244"/>
      <c r="AY17" s="250"/>
      <c r="AZ17" s="250"/>
      <c r="BA17" s="250"/>
      <c r="BB17" s="250"/>
      <c r="BC17" s="250"/>
      <c r="BD17" s="250"/>
      <c r="BE17" s="250"/>
      <c r="BF17" s="250"/>
      <c r="BG17" s="250"/>
      <c r="BH17" s="250"/>
      <c r="BI17" s="250"/>
      <c r="BJ17" s="250"/>
      <c r="BK17" s="250"/>
      <c r="BL17" s="250"/>
      <c r="BM17" s="250"/>
      <c r="BN17" s="250"/>
      <c r="BO17" s="250"/>
      <c r="BP17" s="250"/>
      <c r="BQ17" s="250"/>
      <c r="BR17" s="250"/>
      <c r="BS17" s="250"/>
      <c r="BT17" s="250"/>
      <c r="BU17" s="250"/>
      <c r="BV17" s="250"/>
      <c r="BW17" s="427"/>
      <c r="BX17" s="250"/>
      <c r="BY17" s="250"/>
      <c r="BZ17" s="250"/>
      <c r="CA17" s="250"/>
    </row>
    <row r="18" spans="1:79" s="83" customFormat="1" ht="26.45" customHeight="1">
      <c r="A18" s="70" t="s">
        <v>123</v>
      </c>
      <c r="B18" s="81"/>
      <c r="C18" s="244">
        <f>'Diet chart'!B19</f>
        <v>0</v>
      </c>
      <c r="D18" s="244">
        <f>'Diet chart'!B42</f>
        <v>0</v>
      </c>
      <c r="E18" s="244">
        <f>'Diet chart'!B65</f>
        <v>0</v>
      </c>
      <c r="F18" s="244">
        <f>'Diet chart'!C19</f>
        <v>0</v>
      </c>
      <c r="G18" s="244">
        <f>'Diet chart'!C42</f>
        <v>0</v>
      </c>
      <c r="H18" s="244">
        <f>'Diet chart'!C65</f>
        <v>0</v>
      </c>
      <c r="I18" s="244">
        <f>'Diet chart'!D19</f>
        <v>0</v>
      </c>
      <c r="J18" s="244">
        <f>'Diet chart'!D42</f>
        <v>0</v>
      </c>
      <c r="K18" s="244">
        <f>'Diet chart'!D65</f>
        <v>0</v>
      </c>
      <c r="L18" s="244">
        <f>'Diet chart'!E19</f>
        <v>0</v>
      </c>
      <c r="M18" s="244">
        <f>'Diet chart'!E42</f>
        <v>0</v>
      </c>
      <c r="N18" s="244">
        <f>'Diet chart'!E65</f>
        <v>0</v>
      </c>
      <c r="O18" s="244">
        <f>'Diet chart'!F19</f>
        <v>0</v>
      </c>
      <c r="P18" s="244">
        <f>'Diet chart'!F42</f>
        <v>0</v>
      </c>
      <c r="Q18" s="244">
        <f>'Diet chart'!F65</f>
        <v>0</v>
      </c>
      <c r="R18" s="244">
        <f>'Diet chart'!G19</f>
        <v>0</v>
      </c>
      <c r="S18" s="244">
        <f>'Diet chart'!G42</f>
        <v>0</v>
      </c>
      <c r="T18" s="244">
        <f>'Diet chart'!G65</f>
        <v>0</v>
      </c>
      <c r="U18" s="244">
        <f>'Diet chart'!H19</f>
        <v>0</v>
      </c>
      <c r="V18" s="244">
        <f>'Diet chart'!H42</f>
        <v>0</v>
      </c>
      <c r="W18" s="244">
        <f>'Diet chart'!H65</f>
        <v>0</v>
      </c>
      <c r="X18" s="244">
        <f>'Diet chart'!I19</f>
        <v>0</v>
      </c>
      <c r="Y18" s="244">
        <f>'Diet chart'!I42</f>
        <v>0</v>
      </c>
      <c r="Z18" s="244">
        <f>'Diet chart'!I65</f>
        <v>0</v>
      </c>
      <c r="AA18" s="244">
        <f>'Diet chart'!J19</f>
        <v>0</v>
      </c>
      <c r="AB18" s="244">
        <f>'Diet chart'!J42</f>
        <v>0</v>
      </c>
      <c r="AC18" s="244">
        <f>'Diet chart'!J65</f>
        <v>0</v>
      </c>
      <c r="AD18" s="244">
        <f>'Diet chart'!K19</f>
        <v>0</v>
      </c>
      <c r="AE18" s="244">
        <f>'Diet chart'!K42</f>
        <v>0</v>
      </c>
      <c r="AF18" s="244">
        <f>'Diet chart'!K65</f>
        <v>0</v>
      </c>
      <c r="AG18" s="244">
        <f>'Diet chart'!L19</f>
        <v>0</v>
      </c>
      <c r="AH18" s="244">
        <f>'Diet chart'!L42</f>
        <v>0</v>
      </c>
      <c r="AI18" s="244">
        <f>'Diet chart'!L65</f>
        <v>0</v>
      </c>
      <c r="AJ18" s="244">
        <f>'Diet chart'!M19</f>
        <v>0</v>
      </c>
      <c r="AK18" s="244">
        <f>'Diet chart'!M42</f>
        <v>0</v>
      </c>
      <c r="AL18" s="245">
        <f>'Diet chart'!M65</f>
        <v>0</v>
      </c>
      <c r="AM18" s="115"/>
      <c r="AR18" s="27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428"/>
      <c r="BX18" s="119"/>
      <c r="BY18" s="119"/>
      <c r="BZ18" s="119"/>
      <c r="CA18" s="119"/>
    </row>
    <row r="19" spans="1:79" s="246" customFormat="1">
      <c r="A19" s="248" t="s">
        <v>124</v>
      </c>
      <c r="B19" s="251"/>
      <c r="C19" s="244">
        <f>'Diet chart'!B20</f>
        <v>1.5</v>
      </c>
      <c r="D19" s="244">
        <f>'Diet chart'!B43</f>
        <v>1.5</v>
      </c>
      <c r="E19" s="244">
        <f>'Diet chart'!B66</f>
        <v>2.5</v>
      </c>
      <c r="F19" s="244">
        <f>'Diet chart'!C20</f>
        <v>1.5</v>
      </c>
      <c r="G19" s="244">
        <f>'Diet chart'!C43</f>
        <v>2.5</v>
      </c>
      <c r="H19" s="244">
        <f>'Diet chart'!C66</f>
        <v>2.5</v>
      </c>
      <c r="I19" s="244">
        <f>'Diet chart'!D20</f>
        <v>1.5</v>
      </c>
      <c r="J19" s="244">
        <f>'Diet chart'!D43</f>
        <v>3</v>
      </c>
      <c r="K19" s="244">
        <f>'Diet chart'!D66</f>
        <v>3</v>
      </c>
      <c r="L19" s="244">
        <f>'Diet chart'!E20</f>
        <v>4</v>
      </c>
      <c r="M19" s="244">
        <f>'Diet chart'!E43</f>
        <v>4</v>
      </c>
      <c r="N19" s="244">
        <f>'Diet chart'!E66</f>
        <v>4</v>
      </c>
      <c r="O19" s="244">
        <f>'Diet chart'!F20</f>
        <v>4</v>
      </c>
      <c r="P19" s="244">
        <f>'Diet chart'!F43</f>
        <v>4</v>
      </c>
      <c r="Q19" s="244">
        <f>'Diet chart'!F66</f>
        <v>4</v>
      </c>
      <c r="R19" s="244">
        <f>'Diet chart'!G20</f>
        <v>4</v>
      </c>
      <c r="S19" s="244">
        <f>'Diet chart'!G43</f>
        <v>4</v>
      </c>
      <c r="T19" s="244">
        <f>'Diet chart'!G66</f>
        <v>4</v>
      </c>
      <c r="U19" s="244">
        <f>'Diet chart'!H20</f>
        <v>4</v>
      </c>
      <c r="V19" s="244">
        <f>'Diet chart'!H43</f>
        <v>4.5</v>
      </c>
      <c r="W19" s="244">
        <f>'Diet chart'!H66</f>
        <v>4.5</v>
      </c>
      <c r="X19" s="244">
        <f>'Diet chart'!I20</f>
        <v>4</v>
      </c>
      <c r="Y19" s="244">
        <f>'Diet chart'!I43</f>
        <v>5</v>
      </c>
      <c r="Z19" s="244">
        <f>'Diet chart'!I66</f>
        <v>4.5</v>
      </c>
      <c r="AA19" s="244">
        <f>'Diet chart'!J20</f>
        <v>4</v>
      </c>
      <c r="AB19" s="244">
        <f>'Diet chart'!J43</f>
        <v>5</v>
      </c>
      <c r="AC19" s="244">
        <f>'Diet chart'!J66</f>
        <v>5</v>
      </c>
      <c r="AD19" s="244">
        <f>'Diet chart'!K20</f>
        <v>4</v>
      </c>
      <c r="AE19" s="244">
        <f>'Diet chart'!K43</f>
        <v>5.5</v>
      </c>
      <c r="AF19" s="244">
        <f>'Diet chart'!K66</f>
        <v>5</v>
      </c>
      <c r="AG19" s="244">
        <f>'Diet chart'!L20</f>
        <v>4</v>
      </c>
      <c r="AH19" s="244">
        <f>'Diet chart'!L43</f>
        <v>5.5</v>
      </c>
      <c r="AI19" s="244">
        <f>'Diet chart'!L66</f>
        <v>5</v>
      </c>
      <c r="AJ19" s="244">
        <f>'Diet chart'!M20</f>
        <v>4</v>
      </c>
      <c r="AK19" s="244">
        <f>'Diet chart'!M43</f>
        <v>5.5</v>
      </c>
      <c r="AL19" s="245">
        <f>'Diet chart'!M66</f>
        <v>5.5</v>
      </c>
      <c r="AM19" s="253"/>
      <c r="AR19" s="244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  <c r="BJ19" s="247"/>
      <c r="BK19" s="247"/>
      <c r="BL19" s="247"/>
      <c r="BM19" s="247"/>
      <c r="BN19" s="247"/>
      <c r="BO19" s="247"/>
      <c r="BP19" s="247"/>
      <c r="BQ19" s="247"/>
      <c r="BR19" s="247"/>
      <c r="BS19" s="247"/>
      <c r="BT19" s="247"/>
      <c r="BU19" s="247"/>
      <c r="BV19" s="247"/>
      <c r="BW19" s="426"/>
      <c r="BX19" s="247"/>
      <c r="BY19" s="247"/>
      <c r="BZ19" s="247"/>
      <c r="CA19" s="247"/>
    </row>
    <row r="20" spans="1:79" s="246" customFormat="1">
      <c r="A20" s="248" t="s">
        <v>121</v>
      </c>
      <c r="B20" s="251"/>
      <c r="C20" s="244">
        <f>'Diet chart'!B21</f>
        <v>2</v>
      </c>
      <c r="D20" s="244">
        <f>'Diet chart'!B44</f>
        <v>2</v>
      </c>
      <c r="E20" s="244">
        <f>'Diet chart'!B67</f>
        <v>1</v>
      </c>
      <c r="F20" s="244">
        <f>'Diet chart'!C21</f>
        <v>2</v>
      </c>
      <c r="G20" s="244">
        <f>'Diet chart'!C44</f>
        <v>2</v>
      </c>
      <c r="H20" s="244">
        <f>'Diet chart'!C67</f>
        <v>2</v>
      </c>
      <c r="I20" s="244">
        <f>'Diet chart'!D21</f>
        <v>2</v>
      </c>
      <c r="J20" s="244">
        <f>'Diet chart'!D44</f>
        <v>3</v>
      </c>
      <c r="K20" s="244">
        <f>'Diet chart'!D67</f>
        <v>2</v>
      </c>
      <c r="L20" s="244">
        <f>'Diet chart'!E21</f>
        <v>3</v>
      </c>
      <c r="M20" s="244">
        <f>'Diet chart'!E44</f>
        <v>3</v>
      </c>
      <c r="N20" s="244">
        <f>'Diet chart'!E67</f>
        <v>2</v>
      </c>
      <c r="O20" s="244">
        <f>'Diet chart'!F21</f>
        <v>3</v>
      </c>
      <c r="P20" s="244">
        <f>'Diet chart'!F44</f>
        <v>3</v>
      </c>
      <c r="Q20" s="244">
        <f>'Diet chart'!F67</f>
        <v>2</v>
      </c>
      <c r="R20" s="244">
        <f>'Diet chart'!G21</f>
        <v>3</v>
      </c>
      <c r="S20" s="244">
        <f>'Diet chart'!G44</f>
        <v>3</v>
      </c>
      <c r="T20" s="244">
        <f>'Diet chart'!G67</f>
        <v>2</v>
      </c>
      <c r="U20" s="244">
        <f>'Diet chart'!H21</f>
        <v>3</v>
      </c>
      <c r="V20" s="244">
        <f>'Diet chart'!H44</f>
        <v>3</v>
      </c>
      <c r="W20" s="244">
        <f>'Diet chart'!H67</f>
        <v>2</v>
      </c>
      <c r="X20" s="244">
        <f>'Diet chart'!I21</f>
        <v>3</v>
      </c>
      <c r="Y20" s="244">
        <f>'Diet chart'!I44</f>
        <v>3</v>
      </c>
      <c r="Z20" s="244">
        <f>'Diet chart'!I67</f>
        <v>2</v>
      </c>
      <c r="AA20" s="244">
        <f>'Diet chart'!J21</f>
        <v>3</v>
      </c>
      <c r="AB20" s="244">
        <f>'Diet chart'!J44</f>
        <v>3</v>
      </c>
      <c r="AC20" s="244">
        <f>'Diet chart'!J67</f>
        <v>2</v>
      </c>
      <c r="AD20" s="244">
        <f>'Diet chart'!K21</f>
        <v>3</v>
      </c>
      <c r="AE20" s="244">
        <f>'Diet chart'!K44</f>
        <v>3</v>
      </c>
      <c r="AF20" s="244">
        <f>'Diet chart'!K67</f>
        <v>2</v>
      </c>
      <c r="AG20" s="244">
        <f>'Diet chart'!L21</f>
        <v>3</v>
      </c>
      <c r="AH20" s="244">
        <f>'Diet chart'!L44</f>
        <v>3</v>
      </c>
      <c r="AI20" s="244">
        <f>'Diet chart'!L67</f>
        <v>2</v>
      </c>
      <c r="AJ20" s="244">
        <f>'Diet chart'!M21</f>
        <v>3</v>
      </c>
      <c r="AK20" s="244">
        <f>'Diet chart'!M44</f>
        <v>5</v>
      </c>
      <c r="AL20" s="245">
        <f>'Diet chart'!M67</f>
        <v>2</v>
      </c>
      <c r="AM20" s="253"/>
      <c r="AR20" s="244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  <c r="BJ20" s="247"/>
      <c r="BK20" s="247"/>
      <c r="BL20" s="247"/>
      <c r="BM20" s="247"/>
      <c r="BN20" s="247"/>
      <c r="BO20" s="247"/>
      <c r="BP20" s="247"/>
      <c r="BQ20" s="247"/>
      <c r="BR20" s="247"/>
      <c r="BS20" s="247"/>
      <c r="BT20" s="247"/>
      <c r="BU20" s="247"/>
      <c r="BV20" s="247"/>
      <c r="BW20" s="426"/>
      <c r="BX20" s="247"/>
      <c r="BY20" s="247"/>
      <c r="BZ20" s="247"/>
      <c r="CA20" s="247"/>
    </row>
    <row r="21" spans="1:79" s="246" customFormat="1">
      <c r="A21" s="248" t="s">
        <v>567</v>
      </c>
      <c r="B21" s="251"/>
      <c r="C21" s="244">
        <f>'Diet chart'!B22</f>
        <v>1.5</v>
      </c>
      <c r="D21" s="244">
        <f>'Diet chart'!B45</f>
        <v>1</v>
      </c>
      <c r="E21" s="244">
        <f>'Diet chart'!B68</f>
        <v>1</v>
      </c>
      <c r="F21" s="244">
        <f>'Diet chart'!C22</f>
        <v>1.5</v>
      </c>
      <c r="G21" s="244">
        <f>'Diet chart'!C45</f>
        <v>1</v>
      </c>
      <c r="H21" s="244">
        <f>'Diet chart'!C68</f>
        <v>1.5</v>
      </c>
      <c r="I21" s="244">
        <f>'Diet chart'!D22</f>
        <v>2.5</v>
      </c>
      <c r="J21" s="244">
        <f>'Diet chart'!D45</f>
        <v>1.5</v>
      </c>
      <c r="K21" s="244">
        <f>'Diet chart'!D68</f>
        <v>2</v>
      </c>
      <c r="L21" s="244">
        <f>'Diet chart'!E22</f>
        <v>2.5</v>
      </c>
      <c r="M21" s="244">
        <f>'Diet chart'!E45</f>
        <v>2</v>
      </c>
      <c r="N21" s="244">
        <f>'Diet chart'!E68</f>
        <v>2</v>
      </c>
      <c r="O21" s="244">
        <f>'Diet chart'!F22</f>
        <v>3</v>
      </c>
      <c r="P21" s="244">
        <f>'Diet chart'!F45</f>
        <v>2</v>
      </c>
      <c r="Q21" s="244">
        <f>'Diet chart'!F68</f>
        <v>2</v>
      </c>
      <c r="R21" s="244">
        <f>'Diet chart'!G22</f>
        <v>3.5</v>
      </c>
      <c r="S21" s="244">
        <f>'Diet chart'!G45</f>
        <v>2</v>
      </c>
      <c r="T21" s="244">
        <f>'Diet chart'!G68</f>
        <v>2</v>
      </c>
      <c r="U21" s="244">
        <f>'Diet chart'!H22</f>
        <v>3</v>
      </c>
      <c r="V21" s="244">
        <f>'Diet chart'!H45</f>
        <v>2</v>
      </c>
      <c r="W21" s="244">
        <f>'Diet chart'!H68</f>
        <v>2</v>
      </c>
      <c r="X21" s="244">
        <f>'Diet chart'!I22</f>
        <v>5</v>
      </c>
      <c r="Y21" s="244">
        <f>'Diet chart'!I45</f>
        <v>2</v>
      </c>
      <c r="Z21" s="244">
        <f>'Diet chart'!I68</f>
        <v>2</v>
      </c>
      <c r="AA21" s="244">
        <f>'Diet chart'!J22</f>
        <v>4</v>
      </c>
      <c r="AB21" s="244">
        <f>'Diet chart'!J45</f>
        <v>3</v>
      </c>
      <c r="AC21" s="244">
        <f>'Diet chart'!J68</f>
        <v>2.5</v>
      </c>
      <c r="AD21" s="244">
        <f>'Diet chart'!K22</f>
        <v>4.5</v>
      </c>
      <c r="AE21" s="244">
        <f>'Diet chart'!K45</f>
        <v>3</v>
      </c>
      <c r="AF21" s="244">
        <f>'Diet chart'!K68</f>
        <v>2.5</v>
      </c>
      <c r="AG21" s="244">
        <f>'Diet chart'!L22</f>
        <v>5</v>
      </c>
      <c r="AH21" s="244">
        <f>'Diet chart'!L45</f>
        <v>3</v>
      </c>
      <c r="AI21" s="244">
        <f>'Diet chart'!L68</f>
        <v>2.5</v>
      </c>
      <c r="AJ21" s="244">
        <f>'Diet chart'!M22</f>
        <v>5</v>
      </c>
      <c r="AK21" s="244">
        <f>'Diet chart'!M45</f>
        <v>3</v>
      </c>
      <c r="AL21" s="245">
        <f>'Diet chart'!M68</f>
        <v>2.5</v>
      </c>
      <c r="AM21" s="244"/>
      <c r="AR21" s="244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  <c r="BJ21" s="247"/>
      <c r="BK21" s="247"/>
      <c r="BL21" s="247"/>
      <c r="BM21" s="247"/>
      <c r="BN21" s="247"/>
      <c r="BO21" s="247"/>
      <c r="BP21" s="247"/>
      <c r="BQ21" s="247"/>
      <c r="BR21" s="247"/>
      <c r="BS21" s="247"/>
      <c r="BT21" s="247"/>
      <c r="BU21" s="247"/>
      <c r="BV21" s="247"/>
      <c r="BW21" s="426"/>
      <c r="BX21" s="247"/>
      <c r="BY21" s="247"/>
      <c r="BZ21" s="247"/>
      <c r="CA21" s="247"/>
    </row>
    <row r="22" spans="1:79" s="246" customFormat="1">
      <c r="A22" s="248" t="s">
        <v>122</v>
      </c>
      <c r="B22" s="251"/>
      <c r="C22" s="244">
        <f>'Diet chart'!B23</f>
        <v>0</v>
      </c>
      <c r="D22" s="244">
        <f>'Diet chart'!B46</f>
        <v>1</v>
      </c>
      <c r="E22" s="244">
        <f>'Diet chart'!B69</f>
        <v>3</v>
      </c>
      <c r="F22" s="244">
        <f>'Diet chart'!C23</f>
        <v>0</v>
      </c>
      <c r="G22" s="244">
        <f>'Diet chart'!C46</f>
        <v>4</v>
      </c>
      <c r="H22" s="244">
        <f>'Diet chart'!C69</f>
        <v>4</v>
      </c>
      <c r="I22" s="244">
        <f>'Diet chart'!D23</f>
        <v>0</v>
      </c>
      <c r="J22" s="244">
        <f>'Diet chart'!D46</f>
        <v>3</v>
      </c>
      <c r="K22" s="244">
        <f>'Diet chart'!D69</f>
        <v>3</v>
      </c>
      <c r="L22" s="244">
        <f>'Diet chart'!E23</f>
        <v>0</v>
      </c>
      <c r="M22" s="244">
        <f>'Diet chart'!E46</f>
        <v>7</v>
      </c>
      <c r="N22" s="244">
        <f>'Diet chart'!E69</f>
        <v>3</v>
      </c>
      <c r="O22" s="244">
        <f>'Diet chart'!F23</f>
        <v>0</v>
      </c>
      <c r="P22" s="244">
        <f>'Diet chart'!F46</f>
        <v>7</v>
      </c>
      <c r="Q22" s="244">
        <f>'Diet chart'!F69</f>
        <v>7</v>
      </c>
      <c r="R22" s="244">
        <f>'Diet chart'!G23</f>
        <v>0</v>
      </c>
      <c r="S22" s="244">
        <f>'Diet chart'!G46</f>
        <v>7</v>
      </c>
      <c r="T22" s="244">
        <f>'Diet chart'!G69</f>
        <v>7</v>
      </c>
      <c r="U22" s="244">
        <f>'Diet chart'!H23</f>
        <v>0</v>
      </c>
      <c r="V22" s="244">
        <f>'Diet chart'!H46</f>
        <v>7</v>
      </c>
      <c r="W22" s="244">
        <f>'Diet chart'!H69</f>
        <v>7</v>
      </c>
      <c r="X22" s="244">
        <f>'Diet chart'!I23</f>
        <v>0</v>
      </c>
      <c r="Y22" s="244">
        <f>'Diet chart'!I46</f>
        <v>7</v>
      </c>
      <c r="Z22" s="244">
        <f>'Diet chart'!I69</f>
        <v>7</v>
      </c>
      <c r="AA22" s="244">
        <f>'Diet chart'!J23</f>
        <v>0</v>
      </c>
      <c r="AB22" s="244">
        <f>'Diet chart'!J46</f>
        <v>7</v>
      </c>
      <c r="AC22" s="244">
        <f>'Diet chart'!J69</f>
        <v>7</v>
      </c>
      <c r="AD22" s="244">
        <f>'Diet chart'!K23</f>
        <v>0</v>
      </c>
      <c r="AE22" s="244">
        <f>'Diet chart'!K46</f>
        <v>7</v>
      </c>
      <c r="AF22" s="244">
        <f>'Diet chart'!K69</f>
        <v>10</v>
      </c>
      <c r="AG22" s="244">
        <f>'Diet chart'!L23</f>
        <v>0</v>
      </c>
      <c r="AH22" s="244">
        <f>'Diet chart'!L46</f>
        <v>7</v>
      </c>
      <c r="AI22" s="244">
        <f>'Diet chart'!L69</f>
        <v>10</v>
      </c>
      <c r="AJ22" s="244">
        <f>'Diet chart'!M23</f>
        <v>0</v>
      </c>
      <c r="AK22" s="244">
        <f>'Diet chart'!M46</f>
        <v>10</v>
      </c>
      <c r="AL22" s="245">
        <f>'Diet chart'!M69</f>
        <v>10</v>
      </c>
      <c r="AM22" s="244"/>
      <c r="AR22" s="244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  <c r="BJ22" s="247"/>
      <c r="BK22" s="247"/>
      <c r="BL22" s="247"/>
      <c r="BM22" s="247"/>
      <c r="BN22" s="247"/>
      <c r="BO22" s="247"/>
      <c r="BP22" s="247"/>
      <c r="BQ22" s="247"/>
      <c r="BR22" s="247"/>
      <c r="BS22" s="247"/>
      <c r="BT22" s="247"/>
      <c r="BU22" s="247"/>
      <c r="BV22" s="247"/>
      <c r="BW22" s="426"/>
      <c r="BX22" s="247"/>
      <c r="BY22" s="247"/>
      <c r="BZ22" s="247"/>
      <c r="CA22" s="247"/>
    </row>
    <row r="23" spans="1:79" s="246" customFormat="1" ht="21">
      <c r="A23" s="242" t="s">
        <v>196</v>
      </c>
      <c r="B23" s="252"/>
      <c r="C23" s="244">
        <f>'Diet chart'!B24</f>
        <v>3</v>
      </c>
      <c r="D23" s="244">
        <f>'Diet chart'!B47</f>
        <v>3</v>
      </c>
      <c r="E23" s="244">
        <f>'Diet chart'!B70</f>
        <v>2</v>
      </c>
      <c r="F23" s="244">
        <f>'Diet chart'!C24</f>
        <v>4</v>
      </c>
      <c r="G23" s="244">
        <f>'Diet chart'!C47</f>
        <v>4</v>
      </c>
      <c r="H23" s="244">
        <f>'Diet chart'!C70</f>
        <v>3</v>
      </c>
      <c r="I23" s="244">
        <f>'Diet chart'!D24</f>
        <v>4</v>
      </c>
      <c r="J23" s="244">
        <f>'Diet chart'!D47</f>
        <v>5</v>
      </c>
      <c r="K23" s="244">
        <f>'Diet chart'!D70</f>
        <v>4</v>
      </c>
      <c r="L23" s="244">
        <f>'Diet chart'!E24</f>
        <v>5</v>
      </c>
      <c r="M23" s="244">
        <f>'Diet chart'!E47</f>
        <v>5</v>
      </c>
      <c r="N23" s="244">
        <f>'Diet chart'!E70</f>
        <v>4</v>
      </c>
      <c r="O23" s="244">
        <f>'Diet chart'!F24</f>
        <v>6</v>
      </c>
      <c r="P23" s="244">
        <f>'Diet chart'!F47</f>
        <v>6</v>
      </c>
      <c r="Q23" s="244">
        <f>'Diet chart'!F70</f>
        <v>4.5</v>
      </c>
      <c r="R23" s="244">
        <f>'Diet chart'!G24</f>
        <v>7</v>
      </c>
      <c r="S23" s="244">
        <f>'Diet chart'!G47</f>
        <v>7</v>
      </c>
      <c r="T23" s="244">
        <f>'Diet chart'!G70</f>
        <v>4.5</v>
      </c>
      <c r="U23" s="244">
        <f>'Diet chart'!H24</f>
        <v>8</v>
      </c>
      <c r="V23" s="244">
        <f>'Diet chart'!H47</f>
        <v>7</v>
      </c>
      <c r="W23" s="244">
        <f>'Diet chart'!H70</f>
        <v>6</v>
      </c>
      <c r="X23" s="244">
        <f>'Diet chart'!I24</f>
        <v>9</v>
      </c>
      <c r="Y23" s="244">
        <f>'Diet chart'!I47</f>
        <v>8.5</v>
      </c>
      <c r="Z23" s="244">
        <f>'Diet chart'!I70</f>
        <v>6</v>
      </c>
      <c r="AA23" s="244">
        <f>'Diet chart'!J24</f>
        <v>10</v>
      </c>
      <c r="AB23" s="244">
        <f>'Diet chart'!J47</f>
        <v>9</v>
      </c>
      <c r="AC23" s="244">
        <f>'Diet chart'!J70</f>
        <v>7</v>
      </c>
      <c r="AD23" s="244">
        <f>'Diet chart'!K24</f>
        <v>11</v>
      </c>
      <c r="AE23" s="244">
        <f>'Diet chart'!K47</f>
        <v>10</v>
      </c>
      <c r="AF23" s="244">
        <f>'Diet chart'!K70</f>
        <v>7</v>
      </c>
      <c r="AG23" s="244">
        <f>'Diet chart'!L24</f>
        <v>12</v>
      </c>
      <c r="AH23" s="244">
        <f>'Diet chart'!L47</f>
        <v>11</v>
      </c>
      <c r="AI23" s="244">
        <f>'Diet chart'!L70</f>
        <v>7</v>
      </c>
      <c r="AJ23" s="244">
        <f>'Diet chart'!M24</f>
        <v>13</v>
      </c>
      <c r="AK23" s="244">
        <f>'Diet chart'!M47</f>
        <v>11</v>
      </c>
      <c r="AL23" s="245">
        <f>'Diet chart'!M70</f>
        <v>7</v>
      </c>
      <c r="AM23" s="253"/>
      <c r="AR23" s="244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  <c r="BJ23" s="247"/>
      <c r="BK23" s="247"/>
      <c r="BL23" s="247"/>
      <c r="BM23" s="247"/>
      <c r="BN23" s="247"/>
      <c r="BO23" s="247"/>
      <c r="BP23" s="247"/>
      <c r="BQ23" s="247"/>
      <c r="BR23" s="247"/>
      <c r="BS23" s="247"/>
      <c r="BT23" s="247"/>
      <c r="BU23" s="247"/>
      <c r="BV23" s="247"/>
      <c r="BW23" s="426"/>
      <c r="BX23" s="247"/>
      <c r="BY23" s="247"/>
      <c r="BZ23" s="247"/>
      <c r="CA23" s="247"/>
    </row>
    <row r="24" spans="1:79" s="246" customFormat="1">
      <c r="A24" s="242" t="s">
        <v>197</v>
      </c>
      <c r="B24" s="252"/>
      <c r="C24" s="244">
        <f>'Diet chart'!B25</f>
        <v>3</v>
      </c>
      <c r="D24" s="244">
        <f>'Diet chart'!B48</f>
        <v>3</v>
      </c>
      <c r="E24" s="244">
        <f>'Diet chart'!B71</f>
        <v>2</v>
      </c>
      <c r="F24" s="244">
        <f>'Diet chart'!C25</f>
        <v>4</v>
      </c>
      <c r="G24" s="244">
        <f>'Diet chart'!C48</f>
        <v>4</v>
      </c>
      <c r="H24" s="244">
        <f>'Diet chart'!C71</f>
        <v>3</v>
      </c>
      <c r="I24" s="244">
        <f>'Diet chart'!D25</f>
        <v>4</v>
      </c>
      <c r="J24" s="244">
        <f>'Diet chart'!D48</f>
        <v>5</v>
      </c>
      <c r="K24" s="244">
        <f>'Diet chart'!D71</f>
        <v>4</v>
      </c>
      <c r="L24" s="244">
        <f>'Diet chart'!E25</f>
        <v>5</v>
      </c>
      <c r="M24" s="244">
        <f>'Diet chart'!E48</f>
        <v>5</v>
      </c>
      <c r="N24" s="244">
        <f>'Diet chart'!E71</f>
        <v>4</v>
      </c>
      <c r="O24" s="244">
        <f>'Diet chart'!F25</f>
        <v>6</v>
      </c>
      <c r="P24" s="244">
        <f>'Diet chart'!F48</f>
        <v>6</v>
      </c>
      <c r="Q24" s="244">
        <f>'Diet chart'!F71</f>
        <v>4.5</v>
      </c>
      <c r="R24" s="244">
        <f>'Diet chart'!G25</f>
        <v>7</v>
      </c>
      <c r="S24" s="244">
        <f>'Diet chart'!G48</f>
        <v>7</v>
      </c>
      <c r="T24" s="244">
        <f>'Diet chart'!G71</f>
        <v>4.5</v>
      </c>
      <c r="U24" s="244">
        <f>'Diet chart'!H25</f>
        <v>8</v>
      </c>
      <c r="V24" s="244">
        <f>'Diet chart'!H48</f>
        <v>7</v>
      </c>
      <c r="W24" s="244">
        <f>'Diet chart'!H71</f>
        <v>6</v>
      </c>
      <c r="X24" s="244">
        <f>'Diet chart'!I25</f>
        <v>9</v>
      </c>
      <c r="Y24" s="244">
        <f>'Diet chart'!I48</f>
        <v>9</v>
      </c>
      <c r="Z24" s="244">
        <f>'Diet chart'!I71</f>
        <v>6</v>
      </c>
      <c r="AA24" s="244">
        <f>'Diet chart'!J25</f>
        <v>10</v>
      </c>
      <c r="AB24" s="244">
        <f>'Diet chart'!J48</f>
        <v>10</v>
      </c>
      <c r="AC24" s="244">
        <f>'Diet chart'!J71</f>
        <v>7</v>
      </c>
      <c r="AD24" s="244">
        <f>'Diet chart'!K25</f>
        <v>11</v>
      </c>
      <c r="AE24" s="244">
        <f>'Diet chart'!K48</f>
        <v>11</v>
      </c>
      <c r="AF24" s="244">
        <f>'Diet chart'!K71</f>
        <v>7</v>
      </c>
      <c r="AG24" s="244">
        <f>'Diet chart'!L25</f>
        <v>12</v>
      </c>
      <c r="AH24" s="244">
        <f>'Diet chart'!L48</f>
        <v>12</v>
      </c>
      <c r="AI24" s="244">
        <f>'Diet chart'!L71</f>
        <v>7</v>
      </c>
      <c r="AJ24" s="244">
        <f>'Diet chart'!M25</f>
        <v>13</v>
      </c>
      <c r="AK24" s="244">
        <f>'Diet chart'!M48</f>
        <v>12</v>
      </c>
      <c r="AL24" s="245">
        <f>'Diet chart'!M71</f>
        <v>7</v>
      </c>
      <c r="AM24" s="253"/>
      <c r="AR24" s="244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  <c r="BJ24" s="247"/>
      <c r="BK24" s="247"/>
      <c r="BL24" s="247"/>
      <c r="BM24" s="247"/>
      <c r="BN24" s="247"/>
      <c r="BO24" s="247"/>
      <c r="BP24" s="247"/>
      <c r="BQ24" s="247"/>
      <c r="BR24" s="247"/>
      <c r="BS24" s="247"/>
      <c r="BT24" s="247"/>
      <c r="BU24" s="247"/>
      <c r="BV24" s="247"/>
      <c r="BW24" s="426"/>
      <c r="BX24" s="247"/>
      <c r="BY24" s="247"/>
      <c r="BZ24" s="247"/>
      <c r="CA24" s="247"/>
    </row>
    <row r="25" spans="1:79" s="246" customFormat="1" ht="21">
      <c r="A25" s="242" t="s">
        <v>195</v>
      </c>
      <c r="B25" s="252"/>
      <c r="C25" s="244">
        <f>'Diet chart'!B26</f>
        <v>0</v>
      </c>
      <c r="D25" s="244">
        <f>'Diet chart'!B49</f>
        <v>0</v>
      </c>
      <c r="E25" s="244">
        <f>'Diet chart'!B72</f>
        <v>0</v>
      </c>
      <c r="F25" s="244">
        <f>'Diet chart'!C26</f>
        <v>0</v>
      </c>
      <c r="G25" s="244">
        <f>'Diet chart'!C49</f>
        <v>0</v>
      </c>
      <c r="H25" s="244">
        <f>'Diet chart'!C72</f>
        <v>0</v>
      </c>
      <c r="I25" s="244">
        <f>'Diet chart'!D26</f>
        <v>0</v>
      </c>
      <c r="J25" s="244">
        <f>'Diet chart'!D49</f>
        <v>0</v>
      </c>
      <c r="K25" s="244">
        <f>'Diet chart'!D72</f>
        <v>0</v>
      </c>
      <c r="L25" s="244">
        <f>'Diet chart'!E26</f>
        <v>0</v>
      </c>
      <c r="M25" s="244">
        <f>'Diet chart'!E49</f>
        <v>0</v>
      </c>
      <c r="N25" s="244">
        <f>'Diet chart'!E72</f>
        <v>0</v>
      </c>
      <c r="O25" s="244">
        <f>'Diet chart'!F26</f>
        <v>0</v>
      </c>
      <c r="P25" s="244">
        <f>'Diet chart'!F49</f>
        <v>0</v>
      </c>
      <c r="Q25" s="244">
        <f>'Diet chart'!F72</f>
        <v>0</v>
      </c>
      <c r="R25" s="244">
        <f>'Diet chart'!G26</f>
        <v>0</v>
      </c>
      <c r="S25" s="244">
        <f>'Diet chart'!G49</f>
        <v>0</v>
      </c>
      <c r="T25" s="244">
        <f>'Diet chart'!G72</f>
        <v>0</v>
      </c>
      <c r="U25" s="244">
        <f>'Diet chart'!H26</f>
        <v>0</v>
      </c>
      <c r="V25" s="244">
        <f>'Diet chart'!H49</f>
        <v>0</v>
      </c>
      <c r="W25" s="244">
        <f>'Diet chart'!H72</f>
        <v>0</v>
      </c>
      <c r="X25" s="244">
        <f>'Diet chart'!I26</f>
        <v>0</v>
      </c>
      <c r="Y25" s="244">
        <f>'Diet chart'!I49</f>
        <v>0</v>
      </c>
      <c r="Z25" s="244">
        <f>'Diet chart'!I72</f>
        <v>0</v>
      </c>
      <c r="AA25" s="244">
        <f>'Diet chart'!J26</f>
        <v>0</v>
      </c>
      <c r="AB25" s="244">
        <f>'Diet chart'!J49</f>
        <v>0</v>
      </c>
      <c r="AC25" s="244">
        <f>'Diet chart'!J72</f>
        <v>0</v>
      </c>
      <c r="AD25" s="244">
        <f>'Diet chart'!K26</f>
        <v>0</v>
      </c>
      <c r="AE25" s="244">
        <f>'Diet chart'!K49</f>
        <v>0</v>
      </c>
      <c r="AF25" s="244">
        <f>'Diet chart'!K72</f>
        <v>0</v>
      </c>
      <c r="AG25" s="244">
        <f>'Diet chart'!L26</f>
        <v>0</v>
      </c>
      <c r="AH25" s="244">
        <f>'Diet chart'!L49</f>
        <v>0</v>
      </c>
      <c r="AI25" s="244">
        <f>'Diet chart'!L72</f>
        <v>0</v>
      </c>
      <c r="AJ25" s="244">
        <f>'Diet chart'!M26</f>
        <v>0</v>
      </c>
      <c r="AK25" s="244">
        <f>'Diet chart'!M49</f>
        <v>0</v>
      </c>
      <c r="AL25" s="245">
        <f>'Diet chart'!M72</f>
        <v>0</v>
      </c>
      <c r="AM25" s="253"/>
      <c r="AR25" s="244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  <c r="BJ25" s="247"/>
      <c r="BK25" s="247"/>
      <c r="BL25" s="247"/>
      <c r="BM25" s="247"/>
      <c r="BN25" s="247"/>
      <c r="BO25" s="247"/>
      <c r="BP25" s="247"/>
      <c r="BQ25" s="247"/>
      <c r="BR25" s="247"/>
      <c r="BS25" s="247"/>
      <c r="BT25" s="247"/>
      <c r="BU25" s="247"/>
      <c r="BV25" s="247"/>
      <c r="BW25" s="426"/>
      <c r="BX25" s="247"/>
      <c r="BY25" s="247"/>
      <c r="BZ25" s="247"/>
      <c r="CA25" s="247"/>
    </row>
    <row r="26" spans="1:79">
      <c r="AD26" s="22"/>
    </row>
    <row r="27" spans="1:79" s="204" customFormat="1">
      <c r="A27" s="283" t="s">
        <v>277</v>
      </c>
      <c r="AL27" s="205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  <c r="BT27" s="206"/>
      <c r="BU27" s="206"/>
      <c r="BV27" s="206"/>
      <c r="BW27" s="429"/>
      <c r="BX27" s="206"/>
      <c r="BY27" s="206"/>
      <c r="BZ27" s="206"/>
      <c r="CA27" s="206"/>
    </row>
    <row r="28" spans="1:79">
      <c r="C28" s="22">
        <v>1000</v>
      </c>
      <c r="F28" s="9">
        <v>1200</v>
      </c>
      <c r="G28" s="9"/>
      <c r="I28" s="22">
        <v>1400</v>
      </c>
      <c r="L28" s="22">
        <v>1600</v>
      </c>
      <c r="O28" s="22">
        <v>1800</v>
      </c>
      <c r="R28" s="9">
        <v>2000</v>
      </c>
      <c r="S28" s="9"/>
      <c r="U28" s="22">
        <v>2200</v>
      </c>
      <c r="X28" s="22">
        <v>2400</v>
      </c>
      <c r="AA28" s="45">
        <v>2600</v>
      </c>
      <c r="AB28" s="26"/>
      <c r="AD28" s="26">
        <v>2800</v>
      </c>
      <c r="AE28" s="26"/>
      <c r="AF28" s="26"/>
      <c r="AG28" s="26">
        <v>3000</v>
      </c>
      <c r="AH28" s="26"/>
      <c r="AI28" s="26"/>
      <c r="AJ28" s="78">
        <v>3200</v>
      </c>
      <c r="AM28" s="22">
        <v>1000</v>
      </c>
      <c r="AP28" s="9">
        <v>1200</v>
      </c>
      <c r="AQ28" s="9"/>
      <c r="AS28" s="22">
        <v>1400</v>
      </c>
      <c r="AV28" s="22">
        <v>1600</v>
      </c>
      <c r="AY28" s="22">
        <v>1800</v>
      </c>
      <c r="AZ28" s="22"/>
      <c r="BA28" s="22"/>
      <c r="BB28" s="9">
        <v>2000</v>
      </c>
      <c r="BC28" s="9"/>
      <c r="BD28" s="22"/>
      <c r="BE28" s="22">
        <v>2200</v>
      </c>
      <c r="BF28" s="22"/>
      <c r="BG28" s="22"/>
      <c r="BH28" s="22">
        <v>2400</v>
      </c>
      <c r="BI28" s="22"/>
      <c r="BJ28" s="22"/>
      <c r="BK28" s="45">
        <v>2600</v>
      </c>
      <c r="BL28" s="26"/>
      <c r="BM28" s="22"/>
      <c r="BN28" s="26">
        <v>2800</v>
      </c>
      <c r="BO28" s="26"/>
      <c r="BP28" s="26"/>
      <c r="BQ28" s="26">
        <v>3000</v>
      </c>
      <c r="BR28" s="26"/>
      <c r="BS28" s="26"/>
      <c r="BT28" s="78">
        <v>3200</v>
      </c>
      <c r="BU28" s="22"/>
      <c r="BV28" s="127"/>
    </row>
    <row r="29" spans="1:79">
      <c r="A29" s="212" t="s">
        <v>139</v>
      </c>
      <c r="C29" s="22" t="s">
        <v>58</v>
      </c>
      <c r="D29" s="22" t="s">
        <v>116</v>
      </c>
      <c r="E29" s="22" t="s">
        <v>92</v>
      </c>
      <c r="F29" s="9" t="s">
        <v>58</v>
      </c>
      <c r="G29" s="22" t="s">
        <v>116</v>
      </c>
      <c r="H29" s="22" t="s">
        <v>92</v>
      </c>
      <c r="I29" s="22" t="s">
        <v>58</v>
      </c>
      <c r="J29" s="22" t="s">
        <v>116</v>
      </c>
      <c r="K29" s="22" t="s">
        <v>92</v>
      </c>
      <c r="L29" s="22" t="s">
        <v>58</v>
      </c>
      <c r="M29" s="22" t="s">
        <v>116</v>
      </c>
      <c r="N29" s="22" t="s">
        <v>92</v>
      </c>
      <c r="O29" s="22" t="s">
        <v>58</v>
      </c>
      <c r="P29" s="22" t="s">
        <v>116</v>
      </c>
      <c r="Q29" s="22" t="s">
        <v>92</v>
      </c>
      <c r="R29" s="9" t="s">
        <v>58</v>
      </c>
      <c r="S29" s="22" t="s">
        <v>116</v>
      </c>
      <c r="T29" s="22" t="s">
        <v>92</v>
      </c>
      <c r="U29" s="22" t="s">
        <v>58</v>
      </c>
      <c r="V29" s="22" t="s">
        <v>116</v>
      </c>
      <c r="W29" s="22" t="s">
        <v>92</v>
      </c>
      <c r="X29" s="22" t="s">
        <v>58</v>
      </c>
      <c r="Y29" s="22" t="s">
        <v>116</v>
      </c>
      <c r="Z29" s="22" t="s">
        <v>92</v>
      </c>
      <c r="AA29" s="22" t="s">
        <v>58</v>
      </c>
      <c r="AB29" s="22" t="s">
        <v>116</v>
      </c>
      <c r="AC29" s="22" t="s">
        <v>92</v>
      </c>
      <c r="AD29" s="22" t="s">
        <v>58</v>
      </c>
      <c r="AE29" s="22" t="s">
        <v>116</v>
      </c>
      <c r="AF29" s="22" t="s">
        <v>92</v>
      </c>
      <c r="AG29" s="22" t="s">
        <v>58</v>
      </c>
      <c r="AH29" s="22" t="s">
        <v>116</v>
      </c>
      <c r="AI29" s="22" t="s">
        <v>92</v>
      </c>
      <c r="AJ29" s="22" t="s">
        <v>58</v>
      </c>
      <c r="AK29" s="22" t="s">
        <v>116</v>
      </c>
      <c r="AL29" s="127" t="s">
        <v>92</v>
      </c>
      <c r="AM29" s="22" t="s">
        <v>58</v>
      </c>
      <c r="AN29" s="22" t="s">
        <v>116</v>
      </c>
      <c r="AO29" s="22" t="s">
        <v>92</v>
      </c>
      <c r="AP29" s="9" t="s">
        <v>58</v>
      </c>
      <c r="AQ29" s="22" t="s">
        <v>116</v>
      </c>
      <c r="AR29" s="22" t="s">
        <v>92</v>
      </c>
      <c r="AS29" s="22" t="s">
        <v>58</v>
      </c>
      <c r="AT29" s="22" t="s">
        <v>116</v>
      </c>
      <c r="AU29" s="22" t="s">
        <v>92</v>
      </c>
      <c r="AV29" s="22" t="s">
        <v>58</v>
      </c>
      <c r="AW29" s="22" t="s">
        <v>116</v>
      </c>
      <c r="AX29" s="22" t="s">
        <v>92</v>
      </c>
      <c r="AY29" s="22" t="s">
        <v>58</v>
      </c>
      <c r="AZ29" s="22" t="s">
        <v>116</v>
      </c>
      <c r="BA29" s="22" t="s">
        <v>92</v>
      </c>
      <c r="BB29" s="9" t="s">
        <v>58</v>
      </c>
      <c r="BC29" s="22" t="s">
        <v>116</v>
      </c>
      <c r="BD29" s="22" t="s">
        <v>92</v>
      </c>
      <c r="BE29" s="22" t="s">
        <v>58</v>
      </c>
      <c r="BF29" s="22" t="s">
        <v>116</v>
      </c>
      <c r="BG29" s="22" t="s">
        <v>92</v>
      </c>
      <c r="BH29" s="22" t="s">
        <v>58</v>
      </c>
      <c r="BI29" s="22" t="s">
        <v>116</v>
      </c>
      <c r="BJ29" s="22" t="s">
        <v>92</v>
      </c>
      <c r="BK29" s="22" t="s">
        <v>58</v>
      </c>
      <c r="BL29" s="22" t="s">
        <v>116</v>
      </c>
      <c r="BM29" s="22" t="s">
        <v>92</v>
      </c>
      <c r="BN29" s="22" t="s">
        <v>58</v>
      </c>
      <c r="BO29" s="22" t="s">
        <v>116</v>
      </c>
      <c r="BP29" s="22" t="s">
        <v>92</v>
      </c>
      <c r="BQ29" s="22" t="s">
        <v>58</v>
      </c>
      <c r="BR29" s="22" t="s">
        <v>116</v>
      </c>
      <c r="BS29" s="22" t="s">
        <v>92</v>
      </c>
      <c r="BT29" s="22" t="s">
        <v>58</v>
      </c>
      <c r="BU29" s="22" t="s">
        <v>116</v>
      </c>
      <c r="BV29" s="127" t="s">
        <v>92</v>
      </c>
    </row>
    <row r="30" spans="1:79" ht="21">
      <c r="A30" s="67" t="s">
        <v>562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4"/>
      <c r="AM30" s="126"/>
    </row>
    <row r="31" spans="1:79">
      <c r="A31" s="24" t="s">
        <v>119</v>
      </c>
      <c r="B31" s="69"/>
      <c r="C31" s="53">
        <f>C7*'Basic diet cal'!$F$3</f>
        <v>12.8</v>
      </c>
      <c r="D31" s="53">
        <f>D7*'Basic diet cal'!$F$3</f>
        <v>9.6000000000000014</v>
      </c>
      <c r="E31" s="53">
        <f>E7*'Basic diet cal'!$F$3</f>
        <v>12.8</v>
      </c>
      <c r="F31" s="53">
        <f>F7*'Basic diet cal'!$F$3</f>
        <v>16</v>
      </c>
      <c r="G31" s="53">
        <f>G7*'Basic diet cal'!$F$3</f>
        <v>12.8</v>
      </c>
      <c r="H31" s="53">
        <f>H7*'Basic diet cal'!$F$3</f>
        <v>14.4</v>
      </c>
      <c r="I31" s="53">
        <f>I7*'Basic diet cal'!$F$3</f>
        <v>19.200000000000003</v>
      </c>
      <c r="J31" s="53">
        <f>J7*'Basic diet cal'!$F$3</f>
        <v>16</v>
      </c>
      <c r="K31" s="53">
        <f>K7*'Basic diet cal'!$F$3</f>
        <v>16</v>
      </c>
      <c r="L31" s="53">
        <f>L7*'Basic diet cal'!$F$3</f>
        <v>22.400000000000002</v>
      </c>
      <c r="M31" s="53">
        <f>M7*'Basic diet cal'!$F$3</f>
        <v>19.200000000000003</v>
      </c>
      <c r="N31" s="53">
        <f>N7*'Basic diet cal'!$F$3</f>
        <v>19.200000000000003</v>
      </c>
      <c r="O31" s="53">
        <f>O7*'Basic diet cal'!$F$3</f>
        <v>25.6</v>
      </c>
      <c r="P31" s="53">
        <f>P7*'Basic diet cal'!$F$3</f>
        <v>22.400000000000002</v>
      </c>
      <c r="Q31" s="53">
        <f>Q7*'Basic diet cal'!$F$3</f>
        <v>19.200000000000003</v>
      </c>
      <c r="R31" s="53">
        <f>R7*'Basic diet cal'!$F$3</f>
        <v>28.8</v>
      </c>
      <c r="S31" s="53">
        <f>S7*'Basic diet cal'!$F$3</f>
        <v>22.400000000000002</v>
      </c>
      <c r="T31" s="53">
        <f>T7*'Basic diet cal'!$F$3</f>
        <v>22.400000000000002</v>
      </c>
      <c r="U31" s="53">
        <f>U7*'Basic diet cal'!$F$3</f>
        <v>32</v>
      </c>
      <c r="V31" s="53">
        <f>V7*'Basic diet cal'!$F$3</f>
        <v>25.6</v>
      </c>
      <c r="W31" s="53">
        <f>W7*'Basic diet cal'!$F$3</f>
        <v>25.6</v>
      </c>
      <c r="X31" s="53">
        <f>X7*'Basic diet cal'!$F$3</f>
        <v>32</v>
      </c>
      <c r="Y31" s="53">
        <f>Y7*'Basic diet cal'!$F$3</f>
        <v>25.6</v>
      </c>
      <c r="Z31" s="53">
        <f>Z7*'Basic diet cal'!$F$3</f>
        <v>28.8</v>
      </c>
      <c r="AA31" s="53">
        <f>AA7*'Basic diet cal'!$F$3</f>
        <v>38.400000000000006</v>
      </c>
      <c r="AB31" s="53">
        <f>AB7*'Basic diet cal'!$F$3</f>
        <v>28.8</v>
      </c>
      <c r="AC31" s="53">
        <f>AC7*'Basic diet cal'!$F$3</f>
        <v>28.8</v>
      </c>
      <c r="AD31" s="53">
        <f>AD7*'Basic diet cal'!$F$3</f>
        <v>44.800000000000004</v>
      </c>
      <c r="AE31" s="53">
        <f>AE7*'Basic diet cal'!$F$3</f>
        <v>32</v>
      </c>
      <c r="AF31" s="53">
        <f>AF7*'Basic diet cal'!$F$3</f>
        <v>35.200000000000003</v>
      </c>
      <c r="AG31" s="53">
        <f>AG7*'Basic diet cal'!$F$3</f>
        <v>48</v>
      </c>
      <c r="AH31" s="53">
        <f>AH7*'Basic diet cal'!$F$3</f>
        <v>32</v>
      </c>
      <c r="AI31" s="53">
        <f>AI7*'Basic diet cal'!$F$3</f>
        <v>35.200000000000003</v>
      </c>
      <c r="AJ31" s="53">
        <f>AJ7*'Basic diet cal'!$F$3</f>
        <v>51.2</v>
      </c>
      <c r="AK31" s="53">
        <f>AK7*'Basic diet cal'!$F$3</f>
        <v>35.200000000000003</v>
      </c>
      <c r="AL31" s="130">
        <f>AL7*'Basic diet cal'!$F$3</f>
        <v>38.400000000000006</v>
      </c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377"/>
      <c r="BG31" s="377"/>
      <c r="BH31" s="377"/>
      <c r="BI31" s="377"/>
      <c r="BJ31" s="377"/>
      <c r="BK31" s="377"/>
      <c r="BL31" s="377"/>
      <c r="BM31" s="377"/>
      <c r="BN31" s="377"/>
      <c r="BO31" s="377"/>
      <c r="BP31" s="377"/>
      <c r="BQ31" s="377"/>
      <c r="BR31" s="377"/>
      <c r="BS31" s="377"/>
      <c r="BT31" s="377"/>
      <c r="BU31" s="377"/>
      <c r="BV31" s="377"/>
      <c r="BW31" s="130"/>
    </row>
    <row r="32" spans="1:79" ht="21">
      <c r="A32" s="24" t="s">
        <v>127</v>
      </c>
      <c r="B32" s="69"/>
      <c r="C32" s="53">
        <f>C8*'Basic diet cal'!$F$4</f>
        <v>2.5587500000000003</v>
      </c>
      <c r="D32" s="53">
        <f>D8*'Basic diet cal'!$F$4</f>
        <v>3.4116666666666671</v>
      </c>
      <c r="E32" s="53">
        <f>E8*'Basic diet cal'!$F$4</f>
        <v>3.4116666666666671</v>
      </c>
      <c r="F32" s="53">
        <f>F8*'Basic diet cal'!$F$4</f>
        <v>4.2645833333333343</v>
      </c>
      <c r="G32" s="53">
        <f>G8*'Basic diet cal'!$F$4</f>
        <v>4.2645833333333343</v>
      </c>
      <c r="H32" s="53">
        <f>H8*'Basic diet cal'!$F$4</f>
        <v>5.1175000000000006</v>
      </c>
      <c r="I32" s="53">
        <f>I8*'Basic diet cal'!$F$4</f>
        <v>4.2645833333333343</v>
      </c>
      <c r="J32" s="53">
        <f>J8*'Basic diet cal'!$F$4</f>
        <v>4.2645833333333343</v>
      </c>
      <c r="K32" s="53">
        <f>K8*'Basic diet cal'!$F$4</f>
        <v>5.9704166666666669</v>
      </c>
      <c r="L32" s="53">
        <f>L8*'Basic diet cal'!$F$4</f>
        <v>6.8233333333333341</v>
      </c>
      <c r="M32" s="53">
        <f>M8*'Basic diet cal'!$F$4</f>
        <v>5.1175000000000006</v>
      </c>
      <c r="N32" s="53">
        <f>N8*'Basic diet cal'!$F$4</f>
        <v>5.9704166666666669</v>
      </c>
      <c r="O32" s="53">
        <f>O8*'Basic diet cal'!$F$4</f>
        <v>7.6762500000000014</v>
      </c>
      <c r="P32" s="53">
        <f>P8*'Basic diet cal'!$F$4</f>
        <v>5.1175000000000006</v>
      </c>
      <c r="Q32" s="53">
        <f>Q8*'Basic diet cal'!$F$4</f>
        <v>6.8233333333333341</v>
      </c>
      <c r="R32" s="53">
        <f>R8*'Basic diet cal'!$F$4</f>
        <v>7.6762500000000014</v>
      </c>
      <c r="S32" s="53">
        <f>S8*'Basic diet cal'!$F$4</f>
        <v>6.8233333333333341</v>
      </c>
      <c r="T32" s="53">
        <f>T8*'Basic diet cal'!$F$4</f>
        <v>7.6762500000000014</v>
      </c>
      <c r="U32" s="53">
        <f>U8*'Basic diet cal'!$F$4</f>
        <v>8.5291666666666686</v>
      </c>
      <c r="V32" s="53">
        <f>V8*'Basic diet cal'!$F$4</f>
        <v>6.8233333333333341</v>
      </c>
      <c r="W32" s="53">
        <f>W8*'Basic diet cal'!$F$4</f>
        <v>7.6762500000000014</v>
      </c>
      <c r="X32" s="53">
        <f>X8*'Basic diet cal'!$F$4</f>
        <v>8.5291666666666686</v>
      </c>
      <c r="Y32" s="53">
        <f>Y8*'Basic diet cal'!$F$4</f>
        <v>10.235000000000001</v>
      </c>
      <c r="Z32" s="53">
        <f>Z8*'Basic diet cal'!$F$4</f>
        <v>7.6762500000000014</v>
      </c>
      <c r="AA32" s="53">
        <f>AA8*'Basic diet cal'!$F$4</f>
        <v>8.5291666666666686</v>
      </c>
      <c r="AB32" s="53">
        <f>AB8*'Basic diet cal'!$F$4</f>
        <v>10.235000000000001</v>
      </c>
      <c r="AC32" s="53">
        <f>AC8*'Basic diet cal'!$F$4</f>
        <v>9.382083333333334</v>
      </c>
      <c r="AD32" s="53">
        <f>AD8*'Basic diet cal'!$F$4</f>
        <v>8.5291666666666686</v>
      </c>
      <c r="AE32" s="53">
        <f>AE8*'Basic diet cal'!$F$4</f>
        <v>10.235000000000001</v>
      </c>
      <c r="AF32" s="53">
        <f>AF8*'Basic diet cal'!$F$4</f>
        <v>10.235000000000001</v>
      </c>
      <c r="AG32" s="53">
        <f>AG8*'Basic diet cal'!$F$4</f>
        <v>8.5291666666666686</v>
      </c>
      <c r="AH32" s="53">
        <f>AH8*'Basic diet cal'!$F$4</f>
        <v>13.646666666666668</v>
      </c>
      <c r="AI32" s="53">
        <f>AI8*'Basic diet cal'!$F$4</f>
        <v>10.235000000000001</v>
      </c>
      <c r="AJ32" s="53">
        <f>AJ8*'Basic diet cal'!$F$4</f>
        <v>8.5291666666666686</v>
      </c>
      <c r="AK32" s="53">
        <f>AK8*'Basic diet cal'!$F$4</f>
        <v>13.646666666666668</v>
      </c>
      <c r="AL32" s="130">
        <f>AL8*'Basic diet cal'!$F$4</f>
        <v>10.235000000000001</v>
      </c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377"/>
      <c r="BG32" s="377"/>
      <c r="BH32" s="377"/>
      <c r="BI32" s="377"/>
      <c r="BJ32" s="377"/>
      <c r="BK32" s="377"/>
      <c r="BL32" s="377"/>
      <c r="BM32" s="377"/>
      <c r="BN32" s="377"/>
      <c r="BO32" s="377"/>
      <c r="BP32" s="377"/>
      <c r="BQ32" s="377"/>
      <c r="BR32" s="377"/>
      <c r="BS32" s="377"/>
      <c r="BT32" s="377"/>
      <c r="BU32" s="377"/>
      <c r="BV32" s="377"/>
    </row>
    <row r="33" spans="1:80">
      <c r="A33" s="24" t="s">
        <v>76</v>
      </c>
      <c r="B33" s="69"/>
      <c r="C33" s="54">
        <f>C9*'Basic diet cal'!$F$5</f>
        <v>1.1093023255813954</v>
      </c>
      <c r="D33" s="54">
        <f>D9*'Basic diet cal'!$F$5</f>
        <v>2.2186046511627908</v>
      </c>
      <c r="E33" s="54">
        <f>E9*'Basic diet cal'!$F$5</f>
        <v>2.2186046511627908</v>
      </c>
      <c r="F33" s="54">
        <f>F9*'Basic diet cal'!$F$5</f>
        <v>1.1093023255813954</v>
      </c>
      <c r="G33" s="54">
        <f>G9*'Basic diet cal'!$F$5</f>
        <v>2.2186046511627908</v>
      </c>
      <c r="H33" s="54">
        <f>H9*'Basic diet cal'!$F$5</f>
        <v>2.2186046511627908</v>
      </c>
      <c r="I33" s="54">
        <f>I9*'Basic diet cal'!$F$5</f>
        <v>1.6639534883720932</v>
      </c>
      <c r="J33" s="54">
        <f>J9*'Basic diet cal'!$F$5</f>
        <v>2.2186046511627908</v>
      </c>
      <c r="K33" s="54">
        <f>K9*'Basic diet cal'!$F$5</f>
        <v>2.7732558139534884</v>
      </c>
      <c r="L33" s="54">
        <f>L9*'Basic diet cal'!$F$5</f>
        <v>1.6639534883720932</v>
      </c>
      <c r="M33" s="54">
        <f>M9*'Basic diet cal'!$F$5</f>
        <v>2.2186046511627908</v>
      </c>
      <c r="N33" s="54">
        <f>N9*'Basic diet cal'!$F$5</f>
        <v>3.3279069767441865</v>
      </c>
      <c r="O33" s="54">
        <f>O9*'Basic diet cal'!$F$5</f>
        <v>1.6639534883720932</v>
      </c>
      <c r="P33" s="54">
        <f>P9*'Basic diet cal'!$F$5</f>
        <v>2.7732558139534884</v>
      </c>
      <c r="Q33" s="54">
        <f>Q9*'Basic diet cal'!$F$5</f>
        <v>4.4372093023255816</v>
      </c>
      <c r="R33" s="54">
        <f>R9*'Basic diet cal'!$F$5</f>
        <v>1.6639534883720932</v>
      </c>
      <c r="S33" s="54">
        <f>S9*'Basic diet cal'!$F$5</f>
        <v>3.3279069767441865</v>
      </c>
      <c r="T33" s="54">
        <f>T9*'Basic diet cal'!$F$5</f>
        <v>4.4372093023255816</v>
      </c>
      <c r="U33" s="54">
        <f>U9*'Basic diet cal'!$F$5</f>
        <v>2.2186046511627908</v>
      </c>
      <c r="V33" s="54">
        <f>V9*'Basic diet cal'!$F$5</f>
        <v>3.3279069767441865</v>
      </c>
      <c r="W33" s="54">
        <f>W9*'Basic diet cal'!$F$5</f>
        <v>4.4372093023255816</v>
      </c>
      <c r="X33" s="54">
        <f>X9*'Basic diet cal'!$F$5</f>
        <v>2.2186046511627908</v>
      </c>
      <c r="Y33" s="54">
        <f>Y9*'Basic diet cal'!$F$5</f>
        <v>4.4372093023255816</v>
      </c>
      <c r="Z33" s="54">
        <f>Z9*'Basic diet cal'!$F$5</f>
        <v>5.5465116279069768</v>
      </c>
      <c r="AA33" s="54">
        <f>AA9*'Basic diet cal'!$F$5</f>
        <v>2.2186046511627908</v>
      </c>
      <c r="AB33" s="54">
        <f>AB9*'Basic diet cal'!$F$5</f>
        <v>4.4372093023255816</v>
      </c>
      <c r="AC33" s="54">
        <f>AC9*'Basic diet cal'!$F$5</f>
        <v>5.5465116279069768</v>
      </c>
      <c r="AD33" s="54">
        <f>AD9*'Basic diet cal'!$F$5</f>
        <v>2.2186046511627908</v>
      </c>
      <c r="AE33" s="54">
        <f>AE9*'Basic diet cal'!$F$5</f>
        <v>5.5465116279069768</v>
      </c>
      <c r="AF33" s="54">
        <f>AF9*'Basic diet cal'!$F$5</f>
        <v>5.5465116279069768</v>
      </c>
      <c r="AG33" s="54">
        <f>AG9*'Basic diet cal'!$F$5</f>
        <v>1.6639534883720932</v>
      </c>
      <c r="AH33" s="54">
        <f>AH9*'Basic diet cal'!$F$5</f>
        <v>5.5465116279069768</v>
      </c>
      <c r="AI33" s="54">
        <f>AI9*'Basic diet cal'!$F$5</f>
        <v>6.6558139534883729</v>
      </c>
      <c r="AJ33" s="54">
        <f>AJ9*'Basic diet cal'!$F$5</f>
        <v>1.6639534883720932</v>
      </c>
      <c r="AK33" s="54">
        <f>AK9*'Basic diet cal'!$F$5</f>
        <v>5.5465116279069768</v>
      </c>
      <c r="AL33" s="131">
        <f>AL9*'Basic diet cal'!$F$5</f>
        <v>6.6558139534883729</v>
      </c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377"/>
      <c r="BG33" s="377"/>
      <c r="BH33" s="377"/>
      <c r="BI33" s="377"/>
      <c r="BJ33" s="377"/>
      <c r="BK33" s="377"/>
      <c r="BL33" s="377"/>
      <c r="BM33" s="377"/>
      <c r="BN33" s="377"/>
      <c r="BO33" s="377"/>
      <c r="BP33" s="377"/>
      <c r="BQ33" s="377"/>
      <c r="BR33" s="377"/>
      <c r="BS33" s="377"/>
      <c r="BT33" s="377"/>
      <c r="BU33" s="377"/>
      <c r="BV33" s="377"/>
    </row>
    <row r="34" spans="1:80" ht="21">
      <c r="A34" s="24" t="s">
        <v>563</v>
      </c>
      <c r="B34" s="65"/>
      <c r="C34" s="54">
        <f>C10*'Basic diet cal'!$F$6</f>
        <v>0</v>
      </c>
      <c r="D34" s="54">
        <f>D10*'Basic diet cal'!$F$6</f>
        <v>0</v>
      </c>
      <c r="E34" s="54">
        <f>E10*'Basic diet cal'!$F$6</f>
        <v>2.8249999999999997</v>
      </c>
      <c r="F34" s="54">
        <f>F10*'Basic diet cal'!$F$6</f>
        <v>0</v>
      </c>
      <c r="G34" s="54">
        <f>G10*'Basic diet cal'!$F$6</f>
        <v>0</v>
      </c>
      <c r="H34" s="54">
        <f>H10*'Basic diet cal'!$F$6</f>
        <v>2.8249999999999997</v>
      </c>
      <c r="I34" s="54">
        <f>I10*'Basic diet cal'!$F$6</f>
        <v>0</v>
      </c>
      <c r="J34" s="54">
        <f>J10*'Basic diet cal'!$F$6</f>
        <v>0</v>
      </c>
      <c r="K34" s="54">
        <f>K10*'Basic diet cal'!$F$6</f>
        <v>2.8249999999999997</v>
      </c>
      <c r="L34" s="54">
        <f>L10*'Basic diet cal'!$F$6</f>
        <v>0</v>
      </c>
      <c r="M34" s="54">
        <f>M10*'Basic diet cal'!$F$6</f>
        <v>0</v>
      </c>
      <c r="N34" s="54">
        <f>N10*'Basic diet cal'!$F$6</f>
        <v>2.8249999999999997</v>
      </c>
      <c r="O34" s="54">
        <f>O10*'Basic diet cal'!$F$6</f>
        <v>0</v>
      </c>
      <c r="P34" s="54">
        <f>P10*'Basic diet cal'!$F$6</f>
        <v>0</v>
      </c>
      <c r="Q34" s="54">
        <f>Q10*'Basic diet cal'!$F$6</f>
        <v>4.5199999999999996</v>
      </c>
      <c r="R34" s="54">
        <f>R10*'Basic diet cal'!$F$6</f>
        <v>0</v>
      </c>
      <c r="S34" s="54">
        <f>S10*'Basic diet cal'!$F$6</f>
        <v>0</v>
      </c>
      <c r="T34" s="54">
        <f>T10*'Basic diet cal'!$F$6</f>
        <v>5.6499999999999995</v>
      </c>
      <c r="U34" s="54">
        <f>U10*'Basic diet cal'!$F$6</f>
        <v>0</v>
      </c>
      <c r="V34" s="54">
        <f>V10*'Basic diet cal'!$F$6</f>
        <v>0</v>
      </c>
      <c r="W34" s="54">
        <f>W10*'Basic diet cal'!$F$6</f>
        <v>4.5199999999999996</v>
      </c>
      <c r="X34" s="54">
        <f>X10*'Basic diet cal'!$F$6</f>
        <v>0</v>
      </c>
      <c r="Y34" s="54">
        <f>Y10*'Basic diet cal'!$F$6</f>
        <v>0</v>
      </c>
      <c r="Z34" s="54">
        <f>Z10*'Basic diet cal'!$F$6</f>
        <v>4.5199999999999996</v>
      </c>
      <c r="AA34" s="54">
        <f>AA10*'Basic diet cal'!$F$6</f>
        <v>0</v>
      </c>
      <c r="AB34" s="54">
        <f>AB10*'Basic diet cal'!$F$6</f>
        <v>0</v>
      </c>
      <c r="AC34" s="54">
        <f>AC10*'Basic diet cal'!$F$6</f>
        <v>5.6499999999999995</v>
      </c>
      <c r="AD34" s="54">
        <f>AD10*'Basic diet cal'!$F$6</f>
        <v>0</v>
      </c>
      <c r="AE34" s="54">
        <f>AE10*'Basic diet cal'!$F$6</f>
        <v>0</v>
      </c>
      <c r="AF34" s="54">
        <f>AF10*'Basic diet cal'!$F$6</f>
        <v>5.6499999999999995</v>
      </c>
      <c r="AG34" s="54">
        <f>AG10*'Basic diet cal'!$F$6</f>
        <v>0</v>
      </c>
      <c r="AH34" s="54">
        <f>AH10*'Basic diet cal'!$F$6</f>
        <v>0</v>
      </c>
      <c r="AI34" s="54">
        <f>AI10*'Basic diet cal'!$F$6</f>
        <v>8.4749999999999996</v>
      </c>
      <c r="AJ34" s="54">
        <f>AJ10*'Basic diet cal'!$F$6</f>
        <v>0</v>
      </c>
      <c r="AK34" s="54">
        <f>AK10*'Basic diet cal'!$F$6</f>
        <v>0</v>
      </c>
      <c r="AL34" s="131">
        <f>AL10*'Basic diet cal'!$F$6</f>
        <v>8.4749999999999996</v>
      </c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377"/>
      <c r="BG34" s="377"/>
      <c r="BH34" s="377"/>
      <c r="BI34" s="377"/>
      <c r="BJ34" s="377"/>
      <c r="BK34" s="377"/>
      <c r="BL34" s="377"/>
      <c r="BM34" s="377"/>
      <c r="BN34" s="377"/>
      <c r="BO34" s="377"/>
      <c r="BP34" s="377"/>
      <c r="BQ34" s="377"/>
      <c r="BR34" s="377"/>
      <c r="BS34" s="377"/>
      <c r="BT34" s="377"/>
      <c r="BU34" s="377"/>
      <c r="BV34" s="377"/>
    </row>
    <row r="35" spans="1:80" ht="21">
      <c r="A35" s="24" t="s">
        <v>564</v>
      </c>
      <c r="B35" s="65"/>
      <c r="C35" s="54">
        <f>C11*'Basic diet cal'!$F$6</f>
        <v>0</v>
      </c>
      <c r="D35" s="54">
        <f>D11*'Basic diet cal'!$F$6</f>
        <v>0</v>
      </c>
      <c r="E35" s="54">
        <f>E11*'Basic diet cal'!$F$6</f>
        <v>2.8249999999999997</v>
      </c>
      <c r="F35" s="54">
        <f>F11*'Basic diet cal'!$F$6</f>
        <v>0</v>
      </c>
      <c r="G35" s="54">
        <f>G11*'Basic diet cal'!$F$6</f>
        <v>0</v>
      </c>
      <c r="H35" s="54">
        <f>H11*'Basic diet cal'!$F$6</f>
        <v>2.8249999999999997</v>
      </c>
      <c r="I35" s="54">
        <f>I11*'Basic diet cal'!$F$6</f>
        <v>0</v>
      </c>
      <c r="J35" s="54">
        <f>J11*'Basic diet cal'!$F$6</f>
        <v>0</v>
      </c>
      <c r="K35" s="54">
        <f>K11*'Basic diet cal'!$F$6</f>
        <v>2.8249999999999997</v>
      </c>
      <c r="L35" s="54">
        <f>L11*'Basic diet cal'!$F$6</f>
        <v>0</v>
      </c>
      <c r="M35" s="54">
        <f>M11*'Basic diet cal'!$F$6</f>
        <v>0</v>
      </c>
      <c r="N35" s="54">
        <f>N11*'Basic diet cal'!$F$6</f>
        <v>2.8249999999999997</v>
      </c>
      <c r="O35" s="54">
        <f>O11*'Basic diet cal'!$F$6</f>
        <v>0</v>
      </c>
      <c r="P35" s="54">
        <f>P11*'Basic diet cal'!$F$6</f>
        <v>0</v>
      </c>
      <c r="Q35" s="54">
        <f>Q11*'Basic diet cal'!$F$6</f>
        <v>4.5199999999999996</v>
      </c>
      <c r="R35" s="54">
        <f>R11*'Basic diet cal'!$F$6</f>
        <v>0</v>
      </c>
      <c r="S35" s="54">
        <f>S11*'Basic diet cal'!$F$6</f>
        <v>0</v>
      </c>
      <c r="T35" s="54">
        <f>T11*'Basic diet cal'!$F$6</f>
        <v>5.6499999999999995</v>
      </c>
      <c r="U35" s="54">
        <f>U11*'Basic diet cal'!$F$6</f>
        <v>0</v>
      </c>
      <c r="V35" s="54">
        <f>V11*'Basic diet cal'!$F$6</f>
        <v>0</v>
      </c>
      <c r="W35" s="54">
        <f>W11*'Basic diet cal'!$F$6</f>
        <v>4.5199999999999996</v>
      </c>
      <c r="X35" s="54">
        <f>X11*'Basic diet cal'!$F$6</f>
        <v>0</v>
      </c>
      <c r="Y35" s="54">
        <f>Y11*'Basic diet cal'!$F$6</f>
        <v>0</v>
      </c>
      <c r="Z35" s="54">
        <f>Z11*'Basic diet cal'!$F$6</f>
        <v>4.5199999999999996</v>
      </c>
      <c r="AA35" s="54">
        <f>AA11*'Basic diet cal'!$F$6</f>
        <v>0</v>
      </c>
      <c r="AB35" s="54">
        <f>AB11*'Basic diet cal'!$F$6</f>
        <v>0</v>
      </c>
      <c r="AC35" s="54">
        <f>AC11*'Basic diet cal'!$F$6</f>
        <v>5.6499999999999995</v>
      </c>
      <c r="AD35" s="54">
        <f>AD11*'Basic diet cal'!$F$6</f>
        <v>0</v>
      </c>
      <c r="AE35" s="54">
        <f>AE11*'Basic diet cal'!$F$6</f>
        <v>0</v>
      </c>
      <c r="AF35" s="54">
        <f>AF11*'Basic diet cal'!$F$6</f>
        <v>5.6499999999999995</v>
      </c>
      <c r="AG35" s="54">
        <f>AG11*'Basic diet cal'!$F$6</f>
        <v>0</v>
      </c>
      <c r="AH35" s="54">
        <f>AH11*'Basic diet cal'!$F$6</f>
        <v>0</v>
      </c>
      <c r="AI35" s="54">
        <f>AI11*'Basic diet cal'!$F$6</f>
        <v>8.4749999999999996</v>
      </c>
      <c r="AJ35" s="54">
        <f>AJ11*'Basic diet cal'!$F$6</f>
        <v>0</v>
      </c>
      <c r="AK35" s="54">
        <f>AK11*'Basic diet cal'!$F$6</f>
        <v>0</v>
      </c>
      <c r="AL35" s="131">
        <f>AL11*'Basic diet cal'!$F$6</f>
        <v>8.4749999999999996</v>
      </c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377"/>
      <c r="BG35" s="377"/>
      <c r="BH35" s="377"/>
      <c r="BI35" s="377"/>
      <c r="BJ35" s="377"/>
      <c r="BK35" s="377"/>
      <c r="BL35" s="377"/>
      <c r="BM35" s="377"/>
      <c r="BN35" s="377"/>
      <c r="BO35" s="377"/>
      <c r="BP35" s="377"/>
      <c r="BQ35" s="377"/>
      <c r="BR35" s="377"/>
      <c r="BS35" s="377"/>
      <c r="BT35" s="377"/>
      <c r="BU35" s="377"/>
      <c r="BV35" s="377"/>
    </row>
    <row r="36" spans="1:80">
      <c r="A36" s="24" t="s">
        <v>539</v>
      </c>
      <c r="B36" s="69"/>
      <c r="C36" s="53">
        <f>C12*'Basic diet cal'!$F$7</f>
        <v>0</v>
      </c>
      <c r="D36" s="53">
        <f>D12*'Basic diet cal'!$F$7</f>
        <v>0</v>
      </c>
      <c r="E36" s="53">
        <f>E12*'Basic diet cal'!$F$137</f>
        <v>6.2</v>
      </c>
      <c r="F36" s="53">
        <f>F12*'Basic diet cal'!$F$7</f>
        <v>0</v>
      </c>
      <c r="G36" s="53">
        <f>G12*'Basic diet cal'!$F$7</f>
        <v>0</v>
      </c>
      <c r="H36" s="53">
        <f>H12*'Basic diet cal'!$F$137</f>
        <v>6.2</v>
      </c>
      <c r="I36" s="53">
        <f>I12*'Basic diet cal'!$F$7</f>
        <v>0</v>
      </c>
      <c r="J36" s="53">
        <f>J12*'Basic diet cal'!$F$7</f>
        <v>0</v>
      </c>
      <c r="K36" s="53">
        <f>K12*'Basic diet cal'!$F$137</f>
        <v>6.2</v>
      </c>
      <c r="L36" s="53">
        <f>L12*'Basic diet cal'!$F$7</f>
        <v>0</v>
      </c>
      <c r="M36" s="53">
        <f>M12*'Basic diet cal'!$F$7</f>
        <v>0</v>
      </c>
      <c r="N36" s="53">
        <f>N12*'Basic diet cal'!$F$137</f>
        <v>7.75</v>
      </c>
      <c r="O36" s="53">
        <f>O12*'Basic diet cal'!$F$7</f>
        <v>0</v>
      </c>
      <c r="P36" s="53">
        <f>P12*'Basic diet cal'!$F$7</f>
        <v>0</v>
      </c>
      <c r="Q36" s="53">
        <f>Q12*'Basic diet cal'!$F$137</f>
        <v>7.75</v>
      </c>
      <c r="R36" s="53">
        <f>R12*'Basic diet cal'!$F$7</f>
        <v>0</v>
      </c>
      <c r="S36" s="53">
        <f>S12*'Basic diet cal'!$F$7</f>
        <v>0</v>
      </c>
      <c r="T36" s="53">
        <f>T12*'Basic diet cal'!$F$137</f>
        <v>7.75</v>
      </c>
      <c r="U36" s="53">
        <f>U12*'Basic diet cal'!$F$7</f>
        <v>0</v>
      </c>
      <c r="V36" s="53">
        <f>V12*'Basic diet cal'!$F$7</f>
        <v>0</v>
      </c>
      <c r="W36" s="53">
        <f>W12*'Basic diet cal'!$F$137</f>
        <v>9.3000000000000007</v>
      </c>
      <c r="X36" s="53">
        <f>X12*'Basic diet cal'!$F$7</f>
        <v>0</v>
      </c>
      <c r="Y36" s="53">
        <f>Y12*'Basic diet cal'!$F$7</f>
        <v>0</v>
      </c>
      <c r="Z36" s="53">
        <f>Z12*'Basic diet cal'!$F$137</f>
        <v>9.3000000000000007</v>
      </c>
      <c r="AA36" s="53">
        <f>AA12*'Basic diet cal'!$F$7</f>
        <v>0</v>
      </c>
      <c r="AB36" s="53">
        <f>AB12*'Basic diet cal'!$F$7</f>
        <v>0</v>
      </c>
      <c r="AC36" s="53">
        <f>AC12*'Basic diet cal'!$F$137</f>
        <v>9.3000000000000007</v>
      </c>
      <c r="AD36" s="53">
        <f>AD12*'Basic diet cal'!$F$7</f>
        <v>0</v>
      </c>
      <c r="AE36" s="53">
        <f>AE12*'Basic diet cal'!$F$7</f>
        <v>0</v>
      </c>
      <c r="AF36" s="53">
        <f>AF12*'Basic diet cal'!$F$137</f>
        <v>9.3000000000000007</v>
      </c>
      <c r="AG36" s="53">
        <f>AG12*'Basic diet cal'!$F$7</f>
        <v>0</v>
      </c>
      <c r="AH36" s="53">
        <f>AH12*'Basic diet cal'!$F$7</f>
        <v>0</v>
      </c>
      <c r="AI36" s="53">
        <f>AI12*'Basic diet cal'!$F$137</f>
        <v>9.3000000000000007</v>
      </c>
      <c r="AJ36" s="53">
        <f>AJ12*'Basic diet cal'!$F$7</f>
        <v>0</v>
      </c>
      <c r="AK36" s="53">
        <f>AK12*'Basic diet cal'!$F$7</f>
        <v>0</v>
      </c>
      <c r="AL36" s="53">
        <f>AL12*'Basic diet cal'!$F$137</f>
        <v>9.3000000000000007</v>
      </c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377"/>
      <c r="BG36" s="377"/>
      <c r="BH36" s="377"/>
      <c r="BI36" s="377"/>
      <c r="BJ36" s="377"/>
      <c r="BK36" s="377"/>
      <c r="BL36" s="377"/>
      <c r="BM36" s="377"/>
      <c r="BN36" s="377"/>
      <c r="BO36" s="377"/>
      <c r="BP36" s="377"/>
      <c r="BQ36" s="377"/>
      <c r="BR36" s="377"/>
      <c r="BS36" s="377"/>
      <c r="BT36" s="377"/>
      <c r="BU36" s="377"/>
      <c r="BV36" s="377"/>
    </row>
    <row r="37" spans="1:80" ht="21">
      <c r="A37" s="70" t="s">
        <v>120</v>
      </c>
      <c r="B37" s="71"/>
      <c r="R37" s="22"/>
      <c r="AD37" s="22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377"/>
      <c r="BG37" s="377"/>
      <c r="BH37" s="377"/>
      <c r="BI37" s="377"/>
      <c r="BJ37" s="377"/>
      <c r="BK37" s="377"/>
      <c r="BL37" s="377"/>
      <c r="BM37" s="377"/>
      <c r="BN37" s="377"/>
      <c r="BO37" s="377"/>
      <c r="BP37" s="377"/>
      <c r="BQ37" s="377"/>
      <c r="BR37" s="377"/>
      <c r="BS37" s="377"/>
      <c r="BT37" s="377"/>
      <c r="BU37" s="377"/>
      <c r="BV37" s="377"/>
    </row>
    <row r="38" spans="1:80" s="50" customFormat="1">
      <c r="A38" s="72" t="s">
        <v>121</v>
      </c>
      <c r="B38" s="22"/>
      <c r="C38" s="54">
        <f>C14*'Basic diet cal'!$F$8</f>
        <v>12</v>
      </c>
      <c r="D38" s="54">
        <f>D14*'Basic diet cal'!$F$8</f>
        <v>12</v>
      </c>
      <c r="E38" s="54">
        <f>E14*'Basic diet cal'!$F$8</f>
        <v>6</v>
      </c>
      <c r="F38" s="54">
        <f>F14*'Basic diet cal'!$F$8</f>
        <v>12</v>
      </c>
      <c r="G38" s="54">
        <f>G14*'Basic diet cal'!$F$8</f>
        <v>12</v>
      </c>
      <c r="H38" s="54">
        <f>H14*'Basic diet cal'!$F$8</f>
        <v>12</v>
      </c>
      <c r="I38" s="54">
        <f>I14*'Basic diet cal'!$F$8</f>
        <v>18</v>
      </c>
      <c r="J38" s="54">
        <f>J14*'Basic diet cal'!$F$8</f>
        <v>12</v>
      </c>
      <c r="K38" s="54">
        <f>K14*'Basic diet cal'!$F$8</f>
        <v>18</v>
      </c>
      <c r="L38" s="54">
        <f>L14*'Basic diet cal'!$F$8</f>
        <v>18</v>
      </c>
      <c r="M38" s="54">
        <f>M14*'Basic diet cal'!$F$8</f>
        <v>24</v>
      </c>
      <c r="N38" s="54">
        <f>N14*'Basic diet cal'!$F$8</f>
        <v>18</v>
      </c>
      <c r="O38" s="54">
        <f>O14*'Basic diet cal'!$F$8</f>
        <v>18</v>
      </c>
      <c r="P38" s="54">
        <f>P14*'Basic diet cal'!$F$8</f>
        <v>0</v>
      </c>
      <c r="Q38" s="54">
        <f>Q14*'Basic diet cal'!$F$8</f>
        <v>18</v>
      </c>
      <c r="R38" s="54">
        <f>R14*'Basic diet cal'!$F$8</f>
        <v>18</v>
      </c>
      <c r="S38" s="54">
        <f>S14*'Basic diet cal'!$F$8</f>
        <v>24</v>
      </c>
      <c r="T38" s="54">
        <f>T14*'Basic diet cal'!$F$8</f>
        <v>18</v>
      </c>
      <c r="U38" s="54">
        <f>U14*'Basic diet cal'!$F$8</f>
        <v>18</v>
      </c>
      <c r="V38" s="54">
        <f>V14*'Basic diet cal'!$F$8</f>
        <v>24</v>
      </c>
      <c r="W38" s="54">
        <f>W14*'Basic diet cal'!$F$8</f>
        <v>18</v>
      </c>
      <c r="X38" s="54">
        <f>X14*'Basic diet cal'!$F$8</f>
        <v>18</v>
      </c>
      <c r="Y38" s="54">
        <f>Y14*'Basic diet cal'!$F$8</f>
        <v>30</v>
      </c>
      <c r="Z38" s="54">
        <f>Z14*'Basic diet cal'!$F$8</f>
        <v>18</v>
      </c>
      <c r="AA38" s="54">
        <f>AA14*'Basic diet cal'!$F$8</f>
        <v>18</v>
      </c>
      <c r="AB38" s="54">
        <f>AB14*'Basic diet cal'!$F$8</f>
        <v>30</v>
      </c>
      <c r="AC38" s="54">
        <f>AC14*'Basic diet cal'!$F$8</f>
        <v>18</v>
      </c>
      <c r="AD38" s="54">
        <f>AD14*'Basic diet cal'!$F$8</f>
        <v>18</v>
      </c>
      <c r="AE38" s="54">
        <f>AE14*'Basic diet cal'!$F$8</f>
        <v>30</v>
      </c>
      <c r="AF38" s="54">
        <f>AF14*'Basic diet cal'!$F$8</f>
        <v>18</v>
      </c>
      <c r="AG38" s="54">
        <f>AG14*'Basic diet cal'!$F$8</f>
        <v>18</v>
      </c>
      <c r="AH38" s="54">
        <f>AH14*'Basic diet cal'!$F$8</f>
        <v>30</v>
      </c>
      <c r="AI38" s="54">
        <f>AI14*'Basic diet cal'!$F$8</f>
        <v>18</v>
      </c>
      <c r="AJ38" s="54">
        <f>AJ14*'Basic diet cal'!$F$8</f>
        <v>18</v>
      </c>
      <c r="AK38" s="54">
        <f>AK14*'Basic diet cal'!$F$8</f>
        <v>30</v>
      </c>
      <c r="AL38" s="131">
        <f>AL14*'Basic diet cal'!$F$8</f>
        <v>18</v>
      </c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377"/>
      <c r="BG38" s="377"/>
      <c r="BH38" s="377"/>
      <c r="BI38" s="377"/>
      <c r="BJ38" s="377"/>
      <c r="BK38" s="377"/>
      <c r="BL38" s="377"/>
      <c r="BM38" s="377"/>
      <c r="BN38" s="377"/>
      <c r="BO38" s="377"/>
      <c r="BP38" s="377"/>
      <c r="BQ38" s="377"/>
      <c r="BR38" s="377"/>
      <c r="BS38" s="377"/>
      <c r="BT38" s="377"/>
      <c r="BU38" s="377"/>
      <c r="BV38" s="377"/>
      <c r="BW38" s="134"/>
      <c r="CB38" s="22"/>
    </row>
    <row r="39" spans="1:80" s="50" customFormat="1" ht="22.5">
      <c r="A39" s="73" t="s">
        <v>229</v>
      </c>
      <c r="B39" s="22"/>
      <c r="C39" s="53">
        <f>C15*'Basic diet cal'!$F$9</f>
        <v>10.269642857142859</v>
      </c>
      <c r="D39" s="53">
        <f>D15*'Basic diet cal'!$F$9</f>
        <v>6.8464285714285724</v>
      </c>
      <c r="E39" s="53">
        <f>E15*'Basic diet cal'!$F$9</f>
        <v>6.8464285714285724</v>
      </c>
      <c r="F39" s="53">
        <f>F15*'Basic diet cal'!$F$9</f>
        <v>10.269642857142859</v>
      </c>
      <c r="G39" s="53">
        <f>G15*'Basic diet cal'!$F$9</f>
        <v>6.8464285714285724</v>
      </c>
      <c r="H39" s="53">
        <f>H15*'Basic diet cal'!$F$9</f>
        <v>10.269642857142859</v>
      </c>
      <c r="I39" s="53">
        <f>I15*'Basic diet cal'!$F$9</f>
        <v>13.692857142857145</v>
      </c>
      <c r="J39" s="53">
        <f>J15*'Basic diet cal'!$F$9</f>
        <v>6.8464285714285724</v>
      </c>
      <c r="K39" s="53">
        <f>K15*'Basic diet cal'!$F$9</f>
        <v>6.8464285714285724</v>
      </c>
      <c r="L39" s="53">
        <f>L15*'Basic diet cal'!$F$9</f>
        <v>13.692857142857145</v>
      </c>
      <c r="M39" s="53">
        <f>M15*'Basic diet cal'!$F$9</f>
        <v>10.269642857142859</v>
      </c>
      <c r="N39" s="53">
        <f>N15*'Basic diet cal'!$F$9</f>
        <v>10.269642857142859</v>
      </c>
      <c r="O39" s="53">
        <f>O15*'Basic diet cal'!$F$9</f>
        <v>17.116071428571431</v>
      </c>
      <c r="P39" s="53">
        <f>P15*'Basic diet cal'!$F$9</f>
        <v>10.269642857142859</v>
      </c>
      <c r="Q39" s="53">
        <f>Q15*'Basic diet cal'!$F$9</f>
        <v>13.692857142857145</v>
      </c>
      <c r="R39" s="53">
        <f>R15*'Basic diet cal'!$F$9</f>
        <v>20.539285714285718</v>
      </c>
      <c r="S39" s="53">
        <f>S15*'Basic diet cal'!$F$9</f>
        <v>10.269642857142859</v>
      </c>
      <c r="T39" s="53">
        <f>T15*'Basic diet cal'!$F$9</f>
        <v>13.692857142857145</v>
      </c>
      <c r="U39" s="53">
        <f>U15*'Basic diet cal'!$F$9</f>
        <v>20.539285714285718</v>
      </c>
      <c r="V39" s="53">
        <f>V15*'Basic diet cal'!$F$9</f>
        <v>13.692857142857145</v>
      </c>
      <c r="W39" s="53">
        <f>W15*'Basic diet cal'!$F$9</f>
        <v>13.692857142857145</v>
      </c>
      <c r="X39" s="53">
        <f>X15*'Basic diet cal'!$F$9</f>
        <v>27.38571428571429</v>
      </c>
      <c r="Y39" s="53">
        <f>Y15*'Basic diet cal'!$F$9</f>
        <v>13.692857142857145</v>
      </c>
      <c r="Z39" s="53">
        <f>Z15*'Basic diet cal'!$F$9</f>
        <v>13.692857142857145</v>
      </c>
      <c r="AA39" s="53">
        <f>AA15*'Basic diet cal'!$F$9</f>
        <v>23.962500000000002</v>
      </c>
      <c r="AB39" s="53">
        <f>AB15*'Basic diet cal'!$F$9</f>
        <v>10.269642857142859</v>
      </c>
      <c r="AC39" s="53">
        <f>AC15*'Basic diet cal'!$F$9</f>
        <v>17.116071428571431</v>
      </c>
      <c r="AD39" s="53">
        <f>AD15*'Basic diet cal'!$F$9</f>
        <v>23.962500000000002</v>
      </c>
      <c r="AE39" s="53">
        <f>AE15*'Basic diet cal'!$F$9</f>
        <v>10.269642857142859</v>
      </c>
      <c r="AF39" s="53">
        <f>AF15*'Basic diet cal'!$F$9</f>
        <v>17.116071428571431</v>
      </c>
      <c r="AG39" s="53">
        <f>AG15*'Basic diet cal'!$F$9</f>
        <v>23.962500000000002</v>
      </c>
      <c r="AH39" s="53">
        <f>AH15*'Basic diet cal'!$F$9</f>
        <v>13.692857142857145</v>
      </c>
      <c r="AI39" s="53">
        <f>AI15*'Basic diet cal'!$F$9</f>
        <v>17.116071428571431</v>
      </c>
      <c r="AJ39" s="53">
        <f>AJ15*'Basic diet cal'!$F$9</f>
        <v>27.38571428571429</v>
      </c>
      <c r="AK39" s="53">
        <f>AK15*'Basic diet cal'!$F$9</f>
        <v>13.692857142857145</v>
      </c>
      <c r="AL39" s="130">
        <f>AL15*'Basic diet cal'!$F$9</f>
        <v>17.116071428571431</v>
      </c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377"/>
      <c r="BG39" s="377"/>
      <c r="BH39" s="377"/>
      <c r="BI39" s="377"/>
      <c r="BJ39" s="377"/>
      <c r="BK39" s="377"/>
      <c r="BL39" s="377"/>
      <c r="BM39" s="377"/>
      <c r="BN39" s="377"/>
      <c r="BO39" s="377"/>
      <c r="BP39" s="377"/>
      <c r="BQ39" s="377"/>
      <c r="BR39" s="377"/>
      <c r="BS39" s="377"/>
      <c r="BT39" s="377"/>
      <c r="BU39" s="377"/>
      <c r="BV39" s="377"/>
      <c r="BW39" s="134"/>
      <c r="CB39" s="22"/>
    </row>
    <row r="40" spans="1:80" s="50" customFormat="1" ht="22.5">
      <c r="A40" s="74" t="s">
        <v>228</v>
      </c>
      <c r="B40" s="22"/>
      <c r="C40" s="53">
        <f>C16*'Basic diet cal'!$F$9</f>
        <v>10.269642857142859</v>
      </c>
      <c r="D40" s="53">
        <f>D16*'Basic diet cal'!$F$9</f>
        <v>6.8464285714285724</v>
      </c>
      <c r="E40" s="53">
        <f>E16*'Basic diet cal'!$F$9</f>
        <v>6.8464285714285724</v>
      </c>
      <c r="F40" s="53">
        <f>F16*'Basic diet cal'!$F$9</f>
        <v>10.269642857142859</v>
      </c>
      <c r="G40" s="53">
        <f>G16*'Basic diet cal'!$F$9</f>
        <v>6.8464285714285724</v>
      </c>
      <c r="H40" s="53">
        <f>H16*'Basic diet cal'!$F$9</f>
        <v>10.269642857142859</v>
      </c>
      <c r="I40" s="53">
        <f>I16*'Basic diet cal'!$F$9</f>
        <v>13.692857142857145</v>
      </c>
      <c r="J40" s="53">
        <f>J16*'Basic diet cal'!$F$9</f>
        <v>6.8464285714285724</v>
      </c>
      <c r="K40" s="53">
        <f>K16*'Basic diet cal'!$F$9</f>
        <v>6.8464285714285724</v>
      </c>
      <c r="L40" s="53">
        <f>L16*'Basic diet cal'!$F$9</f>
        <v>13.692857142857145</v>
      </c>
      <c r="M40" s="53">
        <f>M16*'Basic diet cal'!$F$9</f>
        <v>10.269642857142859</v>
      </c>
      <c r="N40" s="53">
        <f>N16*'Basic diet cal'!$F$9</f>
        <v>10.269642857142859</v>
      </c>
      <c r="O40" s="53">
        <f>O16*'Basic diet cal'!$F$9</f>
        <v>17.116071428571431</v>
      </c>
      <c r="P40" s="53">
        <f>P16*'Basic diet cal'!$F$9</f>
        <v>10.269642857142859</v>
      </c>
      <c r="Q40" s="53">
        <f>Q16*'Basic diet cal'!$F$9</f>
        <v>13.692857142857145</v>
      </c>
      <c r="R40" s="53">
        <f>R16*'Basic diet cal'!$F$9</f>
        <v>20.539285714285718</v>
      </c>
      <c r="S40" s="53">
        <f>S16*'Basic diet cal'!$F$9</f>
        <v>10.269642857142859</v>
      </c>
      <c r="T40" s="53">
        <f>T16*'Basic diet cal'!$F$9</f>
        <v>13.692857142857145</v>
      </c>
      <c r="U40" s="53">
        <f>U16*'Basic diet cal'!$F$9</f>
        <v>20.539285714285718</v>
      </c>
      <c r="V40" s="53">
        <f>V16*'Basic diet cal'!$F$9</f>
        <v>13.692857142857145</v>
      </c>
      <c r="W40" s="53">
        <f>W16*'Basic diet cal'!$F$9</f>
        <v>13.692857142857145</v>
      </c>
      <c r="X40" s="53">
        <f>X16*'Basic diet cal'!$F$9</f>
        <v>27.38571428571429</v>
      </c>
      <c r="Y40" s="53">
        <f>Y16*'Basic diet cal'!$F$9</f>
        <v>13.692857142857145</v>
      </c>
      <c r="Z40" s="53">
        <f>Z16*'Basic diet cal'!$F$9</f>
        <v>13.692857142857145</v>
      </c>
      <c r="AA40" s="53">
        <f>AA16*'Basic diet cal'!$F$9</f>
        <v>23.962500000000002</v>
      </c>
      <c r="AB40" s="53">
        <f>AB16*'Basic diet cal'!$F$9</f>
        <v>10.269642857142859</v>
      </c>
      <c r="AC40" s="53">
        <f>AC16*'Basic diet cal'!$F$9</f>
        <v>17.116071428571431</v>
      </c>
      <c r="AD40" s="53">
        <f>AD16*'Basic diet cal'!$F$9</f>
        <v>23.962500000000002</v>
      </c>
      <c r="AE40" s="53">
        <f>AE16*'Basic diet cal'!$F$9</f>
        <v>13.692857142857145</v>
      </c>
      <c r="AF40" s="53">
        <f>AF16*'Basic diet cal'!$F$9</f>
        <v>17.116071428571431</v>
      </c>
      <c r="AG40" s="53">
        <f>AG16*'Basic diet cal'!$F$9</f>
        <v>27.38571428571429</v>
      </c>
      <c r="AH40" s="53">
        <f>AH16*'Basic diet cal'!$F$9</f>
        <v>13.692857142857145</v>
      </c>
      <c r="AI40" s="53">
        <f>AI16*'Basic diet cal'!$F$9</f>
        <v>17.116071428571431</v>
      </c>
      <c r="AJ40" s="53">
        <f>AJ16*'Basic diet cal'!$F$9</f>
        <v>30.808928571428577</v>
      </c>
      <c r="AK40" s="53">
        <f>AK16*'Basic diet cal'!$F$9</f>
        <v>13.692857142857145</v>
      </c>
      <c r="AL40" s="130">
        <f>AL16*'Basic diet cal'!$F$9</f>
        <v>17.116071428571431</v>
      </c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377"/>
      <c r="BG40" s="377"/>
      <c r="BH40" s="377"/>
      <c r="BI40" s="377"/>
      <c r="BJ40" s="377"/>
      <c r="BK40" s="377"/>
      <c r="BL40" s="377"/>
      <c r="BM40" s="377"/>
      <c r="BN40" s="377"/>
      <c r="BO40" s="377"/>
      <c r="BP40" s="377"/>
      <c r="BQ40" s="377"/>
      <c r="BR40" s="377"/>
      <c r="BS40" s="377"/>
      <c r="BT40" s="377"/>
      <c r="BU40" s="377"/>
      <c r="BV40" s="377"/>
      <c r="BW40" s="134"/>
      <c r="CB40" s="22"/>
    </row>
    <row r="41" spans="1:80" s="50" customFormat="1">
      <c r="A41" s="75" t="s">
        <v>122</v>
      </c>
      <c r="B41" s="78"/>
      <c r="C41" s="53">
        <f>C17*'Basic diet cal'!$F$10</f>
        <v>0</v>
      </c>
      <c r="D41" s="53">
        <f>D17*'Basic diet cal'!$F$10</f>
        <v>9.1999999999999993</v>
      </c>
      <c r="E41" s="53">
        <f>E17*'Basic diet cal'!$F$10</f>
        <v>27.599999999999998</v>
      </c>
      <c r="F41" s="53">
        <f>F17*'Basic diet cal'!$F$10</f>
        <v>0</v>
      </c>
      <c r="G41" s="53">
        <f>G17*'Basic diet cal'!$F$10</f>
        <v>36.799999999999997</v>
      </c>
      <c r="H41" s="53">
        <f>H17*'Basic diet cal'!$F$10</f>
        <v>36.799999999999997</v>
      </c>
      <c r="I41" s="53">
        <f>I17*'Basic diet cal'!$F$10</f>
        <v>0</v>
      </c>
      <c r="J41" s="53">
        <f>J17*'Basic diet cal'!$F$10</f>
        <v>64.399999999999991</v>
      </c>
      <c r="K41" s="53">
        <f>K17*'Basic diet cal'!$F$10</f>
        <v>64.399999999999991</v>
      </c>
      <c r="L41" s="53">
        <f>L17*'Basic diet cal'!$F$10</f>
        <v>0</v>
      </c>
      <c r="M41" s="53">
        <f>M17*'Basic diet cal'!$F$10</f>
        <v>96.6</v>
      </c>
      <c r="N41" s="53">
        <f>N17*'Basic diet cal'!$F$10</f>
        <v>64.399999999999991</v>
      </c>
      <c r="O41" s="53">
        <f>O17*'Basic diet cal'!$F$10</f>
        <v>0</v>
      </c>
      <c r="P41" s="53">
        <f>P17*'Basic diet cal'!$F$10</f>
        <v>96.6</v>
      </c>
      <c r="Q41" s="53">
        <f>Q17*'Basic diet cal'!$F$10</f>
        <v>64.399999999999991</v>
      </c>
      <c r="R41" s="53">
        <f>R17*'Basic diet cal'!$F$10</f>
        <v>0</v>
      </c>
      <c r="S41" s="53">
        <f>S17*'Basic diet cal'!$F$10</f>
        <v>96.6</v>
      </c>
      <c r="T41" s="53">
        <f>T17*'Basic diet cal'!$F$10</f>
        <v>64.399999999999991</v>
      </c>
      <c r="U41" s="53">
        <f>U17*'Basic diet cal'!$F$10</f>
        <v>0</v>
      </c>
      <c r="V41" s="53">
        <f>V17*'Basic diet cal'!$F$10</f>
        <v>128.79999999999998</v>
      </c>
      <c r="W41" s="53">
        <f>W17*'Basic diet cal'!$F$10</f>
        <v>64.399999999999991</v>
      </c>
      <c r="X41" s="53">
        <f>X17*'Basic diet cal'!$F$10</f>
        <v>0</v>
      </c>
      <c r="Y41" s="53">
        <f>Y17*'Basic diet cal'!$F$10</f>
        <v>128.79999999999998</v>
      </c>
      <c r="Z41" s="53">
        <f>Z17*'Basic diet cal'!$F$10</f>
        <v>92</v>
      </c>
      <c r="AA41" s="53">
        <f>AA17*'Basic diet cal'!$F$10</f>
        <v>0</v>
      </c>
      <c r="AB41" s="53">
        <f>AB17*'Basic diet cal'!$F$10</f>
        <v>128.79999999999998</v>
      </c>
      <c r="AC41" s="53">
        <f>AC17*'Basic diet cal'!$F$10</f>
        <v>92</v>
      </c>
      <c r="AD41" s="53">
        <f>AD17*'Basic diet cal'!$F$10</f>
        <v>0</v>
      </c>
      <c r="AE41" s="53">
        <f>AE17*'Basic diet cal'!$F$10</f>
        <v>128.79999999999998</v>
      </c>
      <c r="AF41" s="53">
        <f>AF17*'Basic diet cal'!$F$10</f>
        <v>92</v>
      </c>
      <c r="AG41" s="53">
        <f>AG17*'Basic diet cal'!$F$10</f>
        <v>0</v>
      </c>
      <c r="AH41" s="53">
        <f>AH17*'Basic diet cal'!$F$10</f>
        <v>128.79999999999998</v>
      </c>
      <c r="AI41" s="53">
        <f>AI17*'Basic diet cal'!$F$10</f>
        <v>92</v>
      </c>
      <c r="AJ41" s="53">
        <f>AJ17*'Basic diet cal'!$F$10</f>
        <v>0</v>
      </c>
      <c r="AK41" s="53">
        <f>AK17*'Basic diet cal'!$F$10</f>
        <v>128.79999999999998</v>
      </c>
      <c r="AL41" s="130">
        <f>AL17*'Basic diet cal'!$F$10</f>
        <v>92</v>
      </c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377"/>
      <c r="BG41" s="377"/>
      <c r="BH41" s="377"/>
      <c r="BI41" s="377"/>
      <c r="BJ41" s="377"/>
      <c r="BK41" s="377"/>
      <c r="BL41" s="377"/>
      <c r="BM41" s="377"/>
      <c r="BN41" s="377"/>
      <c r="BO41" s="377"/>
      <c r="BP41" s="377"/>
      <c r="BQ41" s="377"/>
      <c r="BR41" s="377"/>
      <c r="BS41" s="377"/>
      <c r="BT41" s="377"/>
      <c r="BU41" s="377"/>
      <c r="BV41" s="377"/>
      <c r="BW41" s="134"/>
      <c r="CB41" s="22"/>
    </row>
    <row r="42" spans="1:80" s="50" customFormat="1" ht="21">
      <c r="A42" s="70" t="s">
        <v>123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27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377"/>
      <c r="BG42" s="377"/>
      <c r="BH42" s="377"/>
      <c r="BI42" s="377"/>
      <c r="BJ42" s="377"/>
      <c r="BK42" s="377"/>
      <c r="BL42" s="377"/>
      <c r="BM42" s="377"/>
      <c r="BN42" s="377"/>
      <c r="BO42" s="377"/>
      <c r="BP42" s="377"/>
      <c r="BQ42" s="377"/>
      <c r="BR42" s="377"/>
      <c r="BS42" s="377"/>
      <c r="BT42" s="377"/>
      <c r="BU42" s="377"/>
      <c r="BV42" s="377"/>
      <c r="BW42" s="134"/>
      <c r="CB42" s="22"/>
    </row>
    <row r="43" spans="1:80" s="50" customFormat="1">
      <c r="A43" s="72" t="s">
        <v>121</v>
      </c>
      <c r="B43" s="76"/>
      <c r="C43" s="54">
        <f>C20*'Basic diet cal'!$F$8</f>
        <v>12</v>
      </c>
      <c r="D43" s="54">
        <f>D20*'Basic diet cal'!$F$8</f>
        <v>12</v>
      </c>
      <c r="E43" s="54">
        <f>E20*'Basic diet cal'!$F$8</f>
        <v>6</v>
      </c>
      <c r="F43" s="54">
        <f>F20*'Basic diet cal'!$F$8</f>
        <v>12</v>
      </c>
      <c r="G43" s="54">
        <f>G20*'Basic diet cal'!$F$8</f>
        <v>12</v>
      </c>
      <c r="H43" s="54">
        <f>H20*'Basic diet cal'!$F$8</f>
        <v>12</v>
      </c>
      <c r="I43" s="54">
        <f>I20*'Basic diet cal'!$F$8</f>
        <v>12</v>
      </c>
      <c r="J43" s="54">
        <f>J20*'Basic diet cal'!$F$8</f>
        <v>18</v>
      </c>
      <c r="K43" s="54">
        <f>K20*'Basic diet cal'!$F$8</f>
        <v>12</v>
      </c>
      <c r="L43" s="54">
        <f>L20*'Basic diet cal'!$F$8</f>
        <v>18</v>
      </c>
      <c r="M43" s="54">
        <f>M20*'Basic diet cal'!$F$8</f>
        <v>18</v>
      </c>
      <c r="N43" s="54">
        <f>N20*'Basic diet cal'!$F$8</f>
        <v>12</v>
      </c>
      <c r="O43" s="54">
        <f>O20*'Basic diet cal'!$F$8</f>
        <v>18</v>
      </c>
      <c r="P43" s="54">
        <f>P20*'Basic diet cal'!$F$8</f>
        <v>18</v>
      </c>
      <c r="Q43" s="54">
        <f>Q20*'Basic diet cal'!$F$8</f>
        <v>12</v>
      </c>
      <c r="R43" s="54">
        <f>R20*'Basic diet cal'!$F$8</f>
        <v>18</v>
      </c>
      <c r="S43" s="54">
        <f>S20*'Basic diet cal'!$F$8</f>
        <v>18</v>
      </c>
      <c r="T43" s="54">
        <f>T20*'Basic diet cal'!$F$8</f>
        <v>12</v>
      </c>
      <c r="U43" s="54">
        <f>U20*'Basic diet cal'!$F$8</f>
        <v>18</v>
      </c>
      <c r="V43" s="54">
        <f>V20*'Basic diet cal'!$F$8</f>
        <v>18</v>
      </c>
      <c r="W43" s="54">
        <f>W20*'Basic diet cal'!$F$8</f>
        <v>12</v>
      </c>
      <c r="X43" s="54">
        <f>X20*'Basic diet cal'!$F$8</f>
        <v>18</v>
      </c>
      <c r="Y43" s="54">
        <f>Y20*'Basic diet cal'!$F$8</f>
        <v>18</v>
      </c>
      <c r="Z43" s="54">
        <f>Z20*'Basic diet cal'!$F$8</f>
        <v>12</v>
      </c>
      <c r="AA43" s="54">
        <f>AA20*'Basic diet cal'!$F$8</f>
        <v>18</v>
      </c>
      <c r="AB43" s="54">
        <f>AB20*'Basic diet cal'!$F$8</f>
        <v>18</v>
      </c>
      <c r="AC43" s="54">
        <f>AC20*'Basic diet cal'!$F$8</f>
        <v>12</v>
      </c>
      <c r="AD43" s="54">
        <f>AD20*'Basic diet cal'!$F$8</f>
        <v>18</v>
      </c>
      <c r="AE43" s="54">
        <f>AE20*'Basic diet cal'!$F$8</f>
        <v>18</v>
      </c>
      <c r="AF43" s="54">
        <f>AF20*'Basic diet cal'!$F$8</f>
        <v>12</v>
      </c>
      <c r="AG43" s="54">
        <f>AG20*'Basic diet cal'!$F$8</f>
        <v>18</v>
      </c>
      <c r="AH43" s="54">
        <f>AH20*'Basic diet cal'!$F$8</f>
        <v>18</v>
      </c>
      <c r="AI43" s="54">
        <f>AI20*'Basic diet cal'!$F$8</f>
        <v>12</v>
      </c>
      <c r="AJ43" s="54">
        <f>AJ20*'Basic diet cal'!$F$8</f>
        <v>18</v>
      </c>
      <c r="AK43" s="54">
        <f>AK20*'Basic diet cal'!$F$8</f>
        <v>30</v>
      </c>
      <c r="AL43" s="131">
        <f>AL20*'Basic diet cal'!$F$8</f>
        <v>12</v>
      </c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377"/>
      <c r="BG43" s="377"/>
      <c r="BH43" s="377"/>
      <c r="BI43" s="377"/>
      <c r="BJ43" s="377"/>
      <c r="BK43" s="377"/>
      <c r="BL43" s="377"/>
      <c r="BM43" s="377"/>
      <c r="BN43" s="377"/>
      <c r="BO43" s="377"/>
      <c r="BP43" s="377"/>
      <c r="BQ43" s="377"/>
      <c r="BR43" s="377"/>
      <c r="BS43" s="377"/>
      <c r="BT43" s="377"/>
      <c r="BU43" s="377"/>
      <c r="BV43" s="377"/>
      <c r="BW43" s="134"/>
      <c r="CB43" s="22"/>
    </row>
    <row r="44" spans="1:80" s="50" customFormat="1" ht="22.5">
      <c r="A44" s="72" t="s">
        <v>566</v>
      </c>
      <c r="B44" s="76"/>
      <c r="C44" s="53">
        <f>C21*'Basic diet cal'!$F$11</f>
        <v>28.798992857142856</v>
      </c>
      <c r="D44" s="53">
        <f>D21*'Basic diet cal'!$F$11</f>
        <v>19.19932857142857</v>
      </c>
      <c r="E44" s="53">
        <f>E21*'Basic diet cal'!$F$11</f>
        <v>19.19932857142857</v>
      </c>
      <c r="F44" s="53">
        <f>F21*'Basic diet cal'!$F$11</f>
        <v>28.798992857142856</v>
      </c>
      <c r="G44" s="53">
        <f>G21*'Basic diet cal'!$F$11</f>
        <v>19.19932857142857</v>
      </c>
      <c r="H44" s="53">
        <f>H21*'Basic diet cal'!$F$11</f>
        <v>28.798992857142856</v>
      </c>
      <c r="I44" s="53">
        <f>I21*'Basic diet cal'!$F$11</f>
        <v>47.998321428571423</v>
      </c>
      <c r="J44" s="53">
        <f>J21*'Basic diet cal'!$F$11</f>
        <v>28.798992857142856</v>
      </c>
      <c r="K44" s="53">
        <f>K21*'Basic diet cal'!$F$11</f>
        <v>38.398657142857139</v>
      </c>
      <c r="L44" s="53">
        <f>L21*'Basic diet cal'!$F$11</f>
        <v>47.998321428571423</v>
      </c>
      <c r="M44" s="53">
        <f>M21*'Basic diet cal'!$F$11</f>
        <v>38.398657142857139</v>
      </c>
      <c r="N44" s="53">
        <f>N21*'Basic diet cal'!$F$11</f>
        <v>38.398657142857139</v>
      </c>
      <c r="O44" s="53">
        <f>O21*'Basic diet cal'!$F$11</f>
        <v>57.597985714285713</v>
      </c>
      <c r="P44" s="53">
        <f>P21*'Basic diet cal'!$F$11</f>
        <v>38.398657142857139</v>
      </c>
      <c r="Q44" s="53">
        <f>Q21*'Basic diet cal'!$F$11</f>
        <v>38.398657142857139</v>
      </c>
      <c r="R44" s="53">
        <f>R21*'Basic diet cal'!$F$11</f>
        <v>67.197649999999996</v>
      </c>
      <c r="S44" s="53">
        <f>S21*'Basic diet cal'!$F$11</f>
        <v>38.398657142857139</v>
      </c>
      <c r="T44" s="53">
        <f>T21*'Basic diet cal'!$F$11</f>
        <v>38.398657142857139</v>
      </c>
      <c r="U44" s="53">
        <f>U21*'Basic diet cal'!$F$11</f>
        <v>57.597985714285713</v>
      </c>
      <c r="V44" s="53">
        <f>V21*'Basic diet cal'!$F$11</f>
        <v>38.398657142857139</v>
      </c>
      <c r="W44" s="53">
        <f>W21*'Basic diet cal'!$F$11</f>
        <v>38.398657142857139</v>
      </c>
      <c r="X44" s="53">
        <f>X21*'Basic diet cal'!$F$11</f>
        <v>95.996642857142845</v>
      </c>
      <c r="Y44" s="53">
        <f>Y21*'Basic diet cal'!$F$11</f>
        <v>38.398657142857139</v>
      </c>
      <c r="Z44" s="53">
        <f>Z21*'Basic diet cal'!$F$11</f>
        <v>38.398657142857139</v>
      </c>
      <c r="AA44" s="53">
        <f>AA21*'Basic diet cal'!$F$11</f>
        <v>76.797314285714279</v>
      </c>
      <c r="AB44" s="53">
        <f>AB21*'Basic diet cal'!$F$11</f>
        <v>57.597985714285713</v>
      </c>
      <c r="AC44" s="53">
        <f>AC21*'Basic diet cal'!$F$11</f>
        <v>47.998321428571423</v>
      </c>
      <c r="AD44" s="53">
        <f>AD21*'Basic diet cal'!$F$11</f>
        <v>86.396978571428562</v>
      </c>
      <c r="AE44" s="53">
        <f>AE21*'Basic diet cal'!$F$11</f>
        <v>57.597985714285713</v>
      </c>
      <c r="AF44" s="53">
        <f>AF21*'Basic diet cal'!$F$11</f>
        <v>47.998321428571423</v>
      </c>
      <c r="AG44" s="53">
        <f>AG21*'Basic diet cal'!$F$11</f>
        <v>95.996642857142845</v>
      </c>
      <c r="AH44" s="53">
        <f>AH21*'Basic diet cal'!$F$11</f>
        <v>57.597985714285713</v>
      </c>
      <c r="AI44" s="53">
        <f>AI21*'Basic diet cal'!$F$11</f>
        <v>47.998321428571423</v>
      </c>
      <c r="AJ44" s="53">
        <f>AJ21*'Basic diet cal'!$F$11</f>
        <v>95.996642857142845</v>
      </c>
      <c r="AK44" s="53">
        <f>AK21*'Basic diet cal'!$F$11</f>
        <v>57.597985714285713</v>
      </c>
      <c r="AL44" s="130">
        <f>AL21*'Basic diet cal'!$F$11</f>
        <v>47.998321428571423</v>
      </c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377"/>
      <c r="BG44" s="377"/>
      <c r="BH44" s="377"/>
      <c r="BI44" s="377"/>
      <c r="BJ44" s="377"/>
      <c r="BK44" s="377"/>
      <c r="BL44" s="377"/>
      <c r="BM44" s="377"/>
      <c r="BN44" s="377"/>
      <c r="BO44" s="377"/>
      <c r="BP44" s="377"/>
      <c r="BQ44" s="377"/>
      <c r="BR44" s="377"/>
      <c r="BS44" s="377"/>
      <c r="BT44" s="377"/>
      <c r="BU44" s="377"/>
      <c r="BV44" s="377"/>
      <c r="BW44" s="134"/>
      <c r="CB44" s="22"/>
    </row>
    <row r="45" spans="1:80" s="50" customFormat="1">
      <c r="A45" s="24" t="s">
        <v>199</v>
      </c>
      <c r="B45" s="69"/>
      <c r="C45" s="54">
        <f>C23*'Basic diet cal'!$F$12</f>
        <v>0</v>
      </c>
      <c r="D45" s="54">
        <f>D23*'Basic diet cal'!$F$12</f>
        <v>0</v>
      </c>
      <c r="E45" s="54">
        <f>E23*'Basic diet cal'!$F$12</f>
        <v>0</v>
      </c>
      <c r="F45" s="54">
        <f>F23*'Basic diet cal'!$F$12</f>
        <v>0</v>
      </c>
      <c r="G45" s="54">
        <f>G23*'Basic diet cal'!$F$12</f>
        <v>0</v>
      </c>
      <c r="H45" s="54">
        <f>H23*'Basic diet cal'!$F$12</f>
        <v>0</v>
      </c>
      <c r="I45" s="54">
        <f>I23*'Basic diet cal'!$F$12</f>
        <v>0</v>
      </c>
      <c r="J45" s="54">
        <f>J23*'Basic diet cal'!$F$12</f>
        <v>0</v>
      </c>
      <c r="K45" s="54">
        <f>K23*'Basic diet cal'!$F$12</f>
        <v>0</v>
      </c>
      <c r="L45" s="54">
        <f>L23*'Basic diet cal'!$F$12</f>
        <v>0</v>
      </c>
      <c r="M45" s="54">
        <f>M23*'Basic diet cal'!$F$12</f>
        <v>0</v>
      </c>
      <c r="N45" s="54">
        <f>N23*'Basic diet cal'!$F$12</f>
        <v>0</v>
      </c>
      <c r="O45" s="54">
        <f>O23*'Basic diet cal'!$F$12</f>
        <v>0</v>
      </c>
      <c r="P45" s="54">
        <f>P23*'Basic diet cal'!$F$12</f>
        <v>0</v>
      </c>
      <c r="Q45" s="54">
        <f>Q23*'Basic diet cal'!$F$12</f>
        <v>0</v>
      </c>
      <c r="R45" s="54">
        <f>R23*'Basic diet cal'!$F$12</f>
        <v>0</v>
      </c>
      <c r="S45" s="54">
        <f>S23*'Basic diet cal'!$F$12</f>
        <v>0</v>
      </c>
      <c r="T45" s="54">
        <f>T23*'Basic diet cal'!$F$12</f>
        <v>0</v>
      </c>
      <c r="U45" s="54">
        <f>U23*'Basic diet cal'!$F$12</f>
        <v>0</v>
      </c>
      <c r="V45" s="54">
        <f>V23*'Basic diet cal'!$F$12</f>
        <v>0</v>
      </c>
      <c r="W45" s="54">
        <f>W23*'Basic diet cal'!$F$12</f>
        <v>0</v>
      </c>
      <c r="X45" s="54">
        <f>X23*'Basic diet cal'!$F$12</f>
        <v>0</v>
      </c>
      <c r="Y45" s="54">
        <f>Y23*'Basic diet cal'!$F$12</f>
        <v>0</v>
      </c>
      <c r="Z45" s="54">
        <f>Z23*'Basic diet cal'!$F$12</f>
        <v>0</v>
      </c>
      <c r="AA45" s="54">
        <f>AA23*'Basic diet cal'!$F$12</f>
        <v>0</v>
      </c>
      <c r="AB45" s="54">
        <f>AB23*'Basic diet cal'!$F$12</f>
        <v>0</v>
      </c>
      <c r="AC45" s="54">
        <f>AC23*'Basic diet cal'!$F$12</f>
        <v>0</v>
      </c>
      <c r="AD45" s="54">
        <f>AD23*'Basic diet cal'!$F$12</f>
        <v>0</v>
      </c>
      <c r="AE45" s="54">
        <f>AE23*'Basic diet cal'!$F$12</f>
        <v>0</v>
      </c>
      <c r="AF45" s="54">
        <f>AF23*'Basic diet cal'!$F$12</f>
        <v>0</v>
      </c>
      <c r="AG45" s="54">
        <f>AG23*'Basic diet cal'!$F$12</f>
        <v>0</v>
      </c>
      <c r="AH45" s="54">
        <f>AH23*'Basic diet cal'!$F$12</f>
        <v>0</v>
      </c>
      <c r="AI45" s="54">
        <f>AI23*'Basic diet cal'!$F$12</f>
        <v>0</v>
      </c>
      <c r="AJ45" s="54">
        <f>AJ23*'Basic diet cal'!$F$12</f>
        <v>0</v>
      </c>
      <c r="AK45" s="54">
        <f>AK23*'Basic diet cal'!$F$12</f>
        <v>0</v>
      </c>
      <c r="AL45" s="131">
        <f>AL23*'Basic diet cal'!$F$12</f>
        <v>0</v>
      </c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377"/>
      <c r="BG45" s="377"/>
      <c r="BH45" s="377"/>
      <c r="BI45" s="377"/>
      <c r="BJ45" s="377"/>
      <c r="BK45" s="377"/>
      <c r="BL45" s="377"/>
      <c r="BM45" s="377"/>
      <c r="BN45" s="377"/>
      <c r="BO45" s="377"/>
      <c r="BP45" s="377"/>
      <c r="BQ45" s="377"/>
      <c r="BR45" s="377"/>
      <c r="BS45" s="377"/>
      <c r="BT45" s="377"/>
      <c r="BU45" s="377"/>
      <c r="BV45" s="377"/>
      <c r="BW45" s="134"/>
      <c r="CB45" s="22"/>
    </row>
    <row r="46" spans="1:80" s="50" customFormat="1">
      <c r="A46" s="24" t="s">
        <v>201</v>
      </c>
      <c r="B46" s="69"/>
      <c r="C46" s="54">
        <f>C24*'Basic diet cal'!$F$12</f>
        <v>0</v>
      </c>
      <c r="D46" s="54">
        <f>D24*'Basic diet cal'!$F$12</f>
        <v>0</v>
      </c>
      <c r="E46" s="54">
        <f>E24*'Basic diet cal'!$F$12</f>
        <v>0</v>
      </c>
      <c r="F46" s="54">
        <f>F24*'Basic diet cal'!$F$12</f>
        <v>0</v>
      </c>
      <c r="G46" s="54">
        <f>G24*'Basic diet cal'!$F$12</f>
        <v>0</v>
      </c>
      <c r="H46" s="54">
        <f>H24*'Basic diet cal'!$F$12</f>
        <v>0</v>
      </c>
      <c r="I46" s="54">
        <f>I24*'Basic diet cal'!$F$12</f>
        <v>0</v>
      </c>
      <c r="J46" s="54">
        <f>J24*'Basic diet cal'!$F$12</f>
        <v>0</v>
      </c>
      <c r="K46" s="54">
        <f>K24*'Basic diet cal'!$F$12</f>
        <v>0</v>
      </c>
      <c r="L46" s="54">
        <f>L24*'Basic diet cal'!$F$12</f>
        <v>0</v>
      </c>
      <c r="M46" s="54">
        <f>M24*'Basic diet cal'!$F$12</f>
        <v>0</v>
      </c>
      <c r="N46" s="54">
        <f>N24*'Basic diet cal'!$F$12</f>
        <v>0</v>
      </c>
      <c r="O46" s="54">
        <f>O24*'Basic diet cal'!$F$12</f>
        <v>0</v>
      </c>
      <c r="P46" s="54">
        <f>P24*'Basic diet cal'!$F$12</f>
        <v>0</v>
      </c>
      <c r="Q46" s="54">
        <f>Q24*'Basic diet cal'!$F$12</f>
        <v>0</v>
      </c>
      <c r="R46" s="54">
        <f>R24*'Basic diet cal'!$F$12</f>
        <v>0</v>
      </c>
      <c r="S46" s="54">
        <f>S24*'Basic diet cal'!$F$12</f>
        <v>0</v>
      </c>
      <c r="T46" s="54">
        <f>T24*'Basic diet cal'!$F$12</f>
        <v>0</v>
      </c>
      <c r="U46" s="54">
        <f>U24*'Basic diet cal'!$F$12</f>
        <v>0</v>
      </c>
      <c r="V46" s="54">
        <f>V24*'Basic diet cal'!$F$12</f>
        <v>0</v>
      </c>
      <c r="W46" s="54">
        <f>W24*'Basic diet cal'!$F$12</f>
        <v>0</v>
      </c>
      <c r="X46" s="54">
        <f>X24*'Basic diet cal'!$F$12</f>
        <v>0</v>
      </c>
      <c r="Y46" s="54">
        <f>Y24*'Basic diet cal'!$F$12</f>
        <v>0</v>
      </c>
      <c r="Z46" s="54">
        <f>Z24*'Basic diet cal'!$F$12</f>
        <v>0</v>
      </c>
      <c r="AA46" s="54">
        <f>AA24*'Basic diet cal'!$F$12</f>
        <v>0</v>
      </c>
      <c r="AB46" s="54">
        <f>AB24*'Basic diet cal'!$F$12</f>
        <v>0</v>
      </c>
      <c r="AC46" s="54">
        <f>AC24*'Basic diet cal'!$F$12</f>
        <v>0</v>
      </c>
      <c r="AD46" s="54">
        <f>AD24*'Basic diet cal'!$F$12</f>
        <v>0</v>
      </c>
      <c r="AE46" s="54">
        <f>AE24*'Basic diet cal'!$F$12</f>
        <v>0</v>
      </c>
      <c r="AF46" s="54">
        <f>AF24*'Basic diet cal'!$F$12</f>
        <v>0</v>
      </c>
      <c r="AG46" s="54">
        <f>AG24*'Basic diet cal'!$F$12</f>
        <v>0</v>
      </c>
      <c r="AH46" s="54">
        <f>AH24*'Basic diet cal'!$F$12</f>
        <v>0</v>
      </c>
      <c r="AI46" s="54">
        <f>AI24*'Basic diet cal'!$F$12</f>
        <v>0</v>
      </c>
      <c r="AJ46" s="54">
        <f>AJ24*'Basic diet cal'!$F$12</f>
        <v>0</v>
      </c>
      <c r="AK46" s="54">
        <f>AK24*'Basic diet cal'!$F$12</f>
        <v>0</v>
      </c>
      <c r="AL46" s="131">
        <f>AL24*'Basic diet cal'!$F$12</f>
        <v>0</v>
      </c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377"/>
      <c r="BG46" s="377"/>
      <c r="BH46" s="377"/>
      <c r="BI46" s="377"/>
      <c r="BJ46" s="377"/>
      <c r="BK46" s="377"/>
      <c r="BL46" s="377"/>
      <c r="BM46" s="377"/>
      <c r="BN46" s="377"/>
      <c r="BO46" s="377"/>
      <c r="BP46" s="377"/>
      <c r="BQ46" s="377"/>
      <c r="BR46" s="377"/>
      <c r="BS46" s="377"/>
      <c r="BT46" s="377"/>
      <c r="BU46" s="377"/>
      <c r="BV46" s="377"/>
      <c r="BW46" s="134"/>
      <c r="CB46" s="22"/>
    </row>
    <row r="47" spans="1:80" s="50" customFormat="1">
      <c r="A47" s="24" t="s">
        <v>125</v>
      </c>
      <c r="B47" s="69"/>
      <c r="C47" s="53">
        <f>C25*'Basic diet cal'!$F$13</f>
        <v>0</v>
      </c>
      <c r="D47" s="53">
        <f>D25*'Basic diet cal'!$F$13</f>
        <v>0</v>
      </c>
      <c r="E47" s="53">
        <f>E25*'Basic diet cal'!$F$13</f>
        <v>0</v>
      </c>
      <c r="F47" s="53">
        <f>F25*'Basic diet cal'!$F$13</f>
        <v>0</v>
      </c>
      <c r="G47" s="53">
        <f>G25*'Basic diet cal'!$F$13</f>
        <v>0</v>
      </c>
      <c r="H47" s="53">
        <f>H25*'Basic diet cal'!$F$13</f>
        <v>0</v>
      </c>
      <c r="I47" s="53">
        <f>I25*'Basic diet cal'!$F$13</f>
        <v>0</v>
      </c>
      <c r="J47" s="53">
        <f>J25*'Basic diet cal'!$F$13</f>
        <v>0</v>
      </c>
      <c r="K47" s="53">
        <f>K25*'Basic diet cal'!$F$13</f>
        <v>0</v>
      </c>
      <c r="L47" s="53">
        <f>L25*'Basic diet cal'!$F$13</f>
        <v>0</v>
      </c>
      <c r="M47" s="53">
        <f>M25*'Basic diet cal'!$F$13</f>
        <v>0</v>
      </c>
      <c r="N47" s="53">
        <f>N25*'Basic diet cal'!$F$13</f>
        <v>0</v>
      </c>
      <c r="O47" s="53">
        <f>O25*'Basic diet cal'!$F$13</f>
        <v>0</v>
      </c>
      <c r="P47" s="53">
        <f>P25*'Basic diet cal'!$F$13</f>
        <v>0</v>
      </c>
      <c r="Q47" s="53">
        <f>Q25*'Basic diet cal'!$F$13</f>
        <v>0</v>
      </c>
      <c r="R47" s="53">
        <f>R25*'Basic diet cal'!$F$13</f>
        <v>0</v>
      </c>
      <c r="S47" s="53">
        <f>S25*'Basic diet cal'!$F$13</f>
        <v>0</v>
      </c>
      <c r="T47" s="53">
        <f>T25*'Basic diet cal'!$F$13</f>
        <v>0</v>
      </c>
      <c r="U47" s="53">
        <f>U25*'Basic diet cal'!$F$13</f>
        <v>0</v>
      </c>
      <c r="V47" s="53">
        <f>V25*'Basic diet cal'!$F$13</f>
        <v>0</v>
      </c>
      <c r="W47" s="53">
        <f>W25*'Basic diet cal'!$F$13</f>
        <v>0</v>
      </c>
      <c r="X47" s="53">
        <f>X25*'Basic diet cal'!$F$13</f>
        <v>0</v>
      </c>
      <c r="Y47" s="53">
        <f>Y25*'Basic diet cal'!$F$13</f>
        <v>0</v>
      </c>
      <c r="Z47" s="53">
        <f>Z25*'Basic diet cal'!$F$13</f>
        <v>0</v>
      </c>
      <c r="AA47" s="53">
        <f>AA25*'Basic diet cal'!$F$13</f>
        <v>0</v>
      </c>
      <c r="AB47" s="53">
        <f>AB25*'Basic diet cal'!$F$13</f>
        <v>0</v>
      </c>
      <c r="AC47" s="53">
        <f>AC25*'Basic diet cal'!$F$13</f>
        <v>0</v>
      </c>
      <c r="AD47" s="53">
        <f>AD25*'Basic diet cal'!$F$13</f>
        <v>0</v>
      </c>
      <c r="AE47" s="53">
        <f>AE25*'Basic diet cal'!$F$13</f>
        <v>0</v>
      </c>
      <c r="AF47" s="53">
        <f>AF25*'Basic diet cal'!$F$13</f>
        <v>0</v>
      </c>
      <c r="AG47" s="53">
        <f>AG25*'Basic diet cal'!$F$13</f>
        <v>0</v>
      </c>
      <c r="AH47" s="53">
        <f>AH25*'Basic diet cal'!$F$13</f>
        <v>0</v>
      </c>
      <c r="AI47" s="53">
        <f>AI25*'Basic diet cal'!$F$13</f>
        <v>0</v>
      </c>
      <c r="AJ47" s="53">
        <f>AJ25*'Basic diet cal'!$F$13</f>
        <v>0</v>
      </c>
      <c r="AK47" s="53">
        <f>AK25*'Basic diet cal'!$F$13</f>
        <v>0</v>
      </c>
      <c r="AL47" s="130">
        <f>AL25*'Basic diet cal'!$F$13</f>
        <v>0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377"/>
      <c r="BG47" s="377"/>
      <c r="BH47" s="377"/>
      <c r="BI47" s="377"/>
      <c r="BJ47" s="377"/>
      <c r="BK47" s="377"/>
      <c r="BL47" s="377"/>
      <c r="BM47" s="377"/>
      <c r="BN47" s="377"/>
      <c r="BO47" s="377"/>
      <c r="BP47" s="377"/>
      <c r="BQ47" s="377"/>
      <c r="BR47" s="377"/>
      <c r="BS47" s="377"/>
      <c r="BT47" s="377"/>
      <c r="BU47" s="377"/>
      <c r="BV47" s="377"/>
      <c r="BW47" s="134"/>
      <c r="CB47" s="22"/>
    </row>
    <row r="48" spans="1:80" s="50" customFormat="1">
      <c r="A48" s="47" t="s">
        <v>776</v>
      </c>
      <c r="B48" s="22"/>
      <c r="C48" s="110">
        <f>C22*'Basic diet cal'!$F$10</f>
        <v>0</v>
      </c>
      <c r="D48" s="110">
        <f>D22*'Basic diet cal'!$F$10</f>
        <v>9.1999999999999993</v>
      </c>
      <c r="E48" s="110">
        <f>E22*'Basic diet cal'!$F$10</f>
        <v>27.599999999999998</v>
      </c>
      <c r="F48" s="110">
        <f>F22*'Basic diet cal'!$F$10</f>
        <v>0</v>
      </c>
      <c r="G48" s="110">
        <f>G22*'Basic diet cal'!$F$10</f>
        <v>36.799999999999997</v>
      </c>
      <c r="H48" s="110">
        <f>H22*'Basic diet cal'!$F$10</f>
        <v>36.799999999999997</v>
      </c>
      <c r="I48" s="110">
        <f>I22*'Basic diet cal'!$F$10</f>
        <v>0</v>
      </c>
      <c r="J48" s="110">
        <f>J22*'Basic diet cal'!$F$10</f>
        <v>27.599999999999998</v>
      </c>
      <c r="K48" s="110">
        <f>K22*'Basic diet cal'!$F$10</f>
        <v>27.599999999999998</v>
      </c>
      <c r="L48" s="110">
        <f>L22*'Basic diet cal'!$F$10</f>
        <v>0</v>
      </c>
      <c r="M48" s="110">
        <f>M22*'Basic diet cal'!$F$10</f>
        <v>64.399999999999991</v>
      </c>
      <c r="N48" s="110">
        <f>N22*'Basic diet cal'!$F$10</f>
        <v>27.599999999999998</v>
      </c>
      <c r="O48" s="110">
        <f>O22*'Basic diet cal'!$F$10</f>
        <v>0</v>
      </c>
      <c r="P48" s="110">
        <f>P22*'Basic diet cal'!$F$10</f>
        <v>64.399999999999991</v>
      </c>
      <c r="Q48" s="110">
        <f>Q22*'Basic diet cal'!$F$10</f>
        <v>64.399999999999991</v>
      </c>
      <c r="R48" s="110">
        <f>R22*'Basic diet cal'!$F$10</f>
        <v>0</v>
      </c>
      <c r="S48" s="110">
        <f>S22*'Basic diet cal'!$F$10</f>
        <v>64.399999999999991</v>
      </c>
      <c r="T48" s="110">
        <f>T22*'Basic diet cal'!$F$10</f>
        <v>64.399999999999991</v>
      </c>
      <c r="U48" s="110">
        <f>U22*'Basic diet cal'!$F$10</f>
        <v>0</v>
      </c>
      <c r="V48" s="110">
        <f>V22*'Basic diet cal'!$F$10</f>
        <v>64.399999999999991</v>
      </c>
      <c r="W48" s="110">
        <f>W22*'Basic diet cal'!$F$10</f>
        <v>64.399999999999991</v>
      </c>
      <c r="X48" s="110">
        <f>X22*'Basic diet cal'!$F$10</f>
        <v>0</v>
      </c>
      <c r="Y48" s="110">
        <f>Y22*'Basic diet cal'!$F$10</f>
        <v>64.399999999999991</v>
      </c>
      <c r="Z48" s="110">
        <f>Z22*'Basic diet cal'!$F$10</f>
        <v>64.399999999999991</v>
      </c>
      <c r="AA48" s="110">
        <f>AA22*'Basic diet cal'!$F$10</f>
        <v>0</v>
      </c>
      <c r="AB48" s="110">
        <f>AB22*'Basic diet cal'!$F$10</f>
        <v>64.399999999999991</v>
      </c>
      <c r="AC48" s="110">
        <f>AC22*'Basic diet cal'!$F$10</f>
        <v>64.399999999999991</v>
      </c>
      <c r="AD48" s="110">
        <f>AD22*'Basic diet cal'!$F$10</f>
        <v>0</v>
      </c>
      <c r="AE48" s="110">
        <f>AE22*'Basic diet cal'!$F$10</f>
        <v>64.399999999999991</v>
      </c>
      <c r="AF48" s="110">
        <f>AF22*'Basic diet cal'!$F$10</f>
        <v>92</v>
      </c>
      <c r="AG48" s="110">
        <f>AG22*'Basic diet cal'!$F$10</f>
        <v>0</v>
      </c>
      <c r="AH48" s="110">
        <f>AH22*'Basic diet cal'!$F$10</f>
        <v>64.399999999999991</v>
      </c>
      <c r="AI48" s="110">
        <f>AI22*'Basic diet cal'!$F$10</f>
        <v>92</v>
      </c>
      <c r="AJ48" s="110">
        <f>AJ22*'Basic diet cal'!$F$10</f>
        <v>0</v>
      </c>
      <c r="AK48" s="110">
        <f>AK22*'Basic diet cal'!$F$10</f>
        <v>92</v>
      </c>
      <c r="AL48" s="110">
        <f>AL22*'Basic diet cal'!$F$10</f>
        <v>92</v>
      </c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377"/>
      <c r="BG48" s="377"/>
      <c r="BH48" s="377"/>
      <c r="BI48" s="377"/>
      <c r="BJ48" s="377"/>
      <c r="BK48" s="377"/>
      <c r="BL48" s="377"/>
      <c r="BM48" s="377"/>
      <c r="BN48" s="377"/>
      <c r="BO48" s="377"/>
      <c r="BP48" s="377"/>
      <c r="BQ48" s="377"/>
      <c r="BR48" s="377"/>
      <c r="BS48" s="377"/>
      <c r="BT48" s="377"/>
      <c r="BU48" s="377"/>
      <c r="BV48" s="377"/>
      <c r="BW48" s="134"/>
    </row>
    <row r="49" spans="1:79" s="50" customFormat="1">
      <c r="A49" s="47"/>
      <c r="B49" s="22"/>
      <c r="C49" s="22">
        <v>1000</v>
      </c>
      <c r="D49" s="22"/>
      <c r="E49" s="22"/>
      <c r="F49" s="9">
        <v>1200</v>
      </c>
      <c r="G49" s="9"/>
      <c r="H49" s="22"/>
      <c r="I49" s="22">
        <v>1400</v>
      </c>
      <c r="J49" s="22"/>
      <c r="K49" s="22"/>
      <c r="L49" s="22">
        <v>1600</v>
      </c>
      <c r="M49" s="22"/>
      <c r="N49" s="22"/>
      <c r="O49" s="22">
        <v>1800</v>
      </c>
      <c r="P49" s="22"/>
      <c r="Q49" s="22"/>
      <c r="R49" s="9">
        <v>2000</v>
      </c>
      <c r="S49" s="9"/>
      <c r="T49" s="22"/>
      <c r="U49" s="22">
        <v>2200</v>
      </c>
      <c r="V49" s="22"/>
      <c r="W49" s="22"/>
      <c r="X49" s="22">
        <v>2400</v>
      </c>
      <c r="Y49" s="22"/>
      <c r="Z49" s="22"/>
      <c r="AA49" s="45">
        <v>2600</v>
      </c>
      <c r="AB49" s="26"/>
      <c r="AC49" s="22"/>
      <c r="AD49" s="26">
        <v>2800</v>
      </c>
      <c r="AE49" s="26"/>
      <c r="AF49" s="22"/>
      <c r="AG49" s="26">
        <v>3000</v>
      </c>
      <c r="AH49" s="26"/>
      <c r="AI49" s="22"/>
      <c r="AJ49" s="22"/>
      <c r="AK49" s="26">
        <v>3200</v>
      </c>
      <c r="AL49" s="127"/>
      <c r="AM49" s="22"/>
      <c r="AN49" s="22"/>
      <c r="AO49" s="22"/>
      <c r="AP49" s="9"/>
      <c r="AQ49" s="9"/>
      <c r="AS49" s="122"/>
      <c r="AT49" s="122"/>
      <c r="AU49" s="122"/>
      <c r="AV49" s="122"/>
      <c r="AW49" s="122"/>
      <c r="AX49" s="122"/>
      <c r="AY49" s="122"/>
      <c r="AZ49" s="22"/>
      <c r="BA49" s="22"/>
      <c r="BB49" s="9"/>
      <c r="BC49" s="9"/>
      <c r="BE49" s="122"/>
      <c r="BF49" s="122"/>
      <c r="BG49" s="122"/>
      <c r="BH49" s="122"/>
      <c r="BI49" s="122"/>
      <c r="BJ49" s="122"/>
      <c r="BK49" s="123"/>
      <c r="BL49" s="124"/>
      <c r="BM49" s="122"/>
      <c r="BN49" s="124"/>
      <c r="BO49" s="124"/>
      <c r="BP49" s="124"/>
      <c r="BQ49" s="122"/>
      <c r="BT49" s="122"/>
      <c r="BU49" s="122"/>
      <c r="BW49" s="134"/>
    </row>
    <row r="50" spans="1:79" s="50" customFormat="1" ht="30">
      <c r="A50" s="77" t="s">
        <v>140</v>
      </c>
      <c r="B50" s="22"/>
      <c r="C50" s="22"/>
      <c r="D50" s="22"/>
      <c r="E50" s="22"/>
      <c r="F50" s="9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9"/>
      <c r="S50" s="22"/>
      <c r="T50" s="22"/>
      <c r="U50" s="22"/>
      <c r="V50" s="22"/>
      <c r="W50" s="22"/>
      <c r="X50" s="22"/>
      <c r="Y50" s="22"/>
      <c r="Z50" s="22"/>
      <c r="AA50" s="78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127"/>
      <c r="AM50" s="22"/>
      <c r="AN50" s="22"/>
      <c r="AO50" s="22"/>
      <c r="AP50" s="9"/>
      <c r="AQ50" s="22"/>
      <c r="AZ50" s="22"/>
      <c r="BA50" s="22"/>
      <c r="BB50" s="9"/>
      <c r="BC50" s="22"/>
      <c r="BW50" s="134"/>
    </row>
    <row r="51" spans="1:79" s="50" customFormat="1">
      <c r="A51" s="77" t="s">
        <v>137</v>
      </c>
      <c r="B51" s="22"/>
      <c r="C51" s="22" t="s">
        <v>58</v>
      </c>
      <c r="D51" s="22" t="s">
        <v>116</v>
      </c>
      <c r="E51" s="22" t="s">
        <v>92</v>
      </c>
      <c r="F51" s="9" t="s">
        <v>58</v>
      </c>
      <c r="G51" s="22" t="s">
        <v>116</v>
      </c>
      <c r="H51" s="22" t="s">
        <v>92</v>
      </c>
      <c r="I51" s="22" t="s">
        <v>58</v>
      </c>
      <c r="J51" s="22" t="s">
        <v>116</v>
      </c>
      <c r="K51" s="22" t="s">
        <v>92</v>
      </c>
      <c r="L51" s="22" t="s">
        <v>58</v>
      </c>
      <c r="M51" s="22" t="s">
        <v>116</v>
      </c>
      <c r="N51" s="22" t="s">
        <v>92</v>
      </c>
      <c r="O51" s="22" t="s">
        <v>58</v>
      </c>
      <c r="P51" s="22" t="s">
        <v>116</v>
      </c>
      <c r="Q51" s="22" t="s">
        <v>92</v>
      </c>
      <c r="R51" s="9" t="s">
        <v>58</v>
      </c>
      <c r="S51" s="22" t="s">
        <v>116</v>
      </c>
      <c r="T51" s="22" t="s">
        <v>92</v>
      </c>
      <c r="U51" s="22" t="s">
        <v>58</v>
      </c>
      <c r="V51" s="22" t="s">
        <v>116</v>
      </c>
      <c r="W51" s="22" t="s">
        <v>92</v>
      </c>
      <c r="X51" s="22" t="s">
        <v>58</v>
      </c>
      <c r="Y51" s="22" t="s">
        <v>116</v>
      </c>
      <c r="Z51" s="22" t="s">
        <v>92</v>
      </c>
      <c r="AA51" s="22" t="s">
        <v>58</v>
      </c>
      <c r="AB51" s="22" t="s">
        <v>116</v>
      </c>
      <c r="AC51" s="22" t="s">
        <v>92</v>
      </c>
      <c r="AD51" s="22" t="s">
        <v>58</v>
      </c>
      <c r="AE51" s="22" t="s">
        <v>116</v>
      </c>
      <c r="AF51" s="22" t="s">
        <v>92</v>
      </c>
      <c r="AG51" s="22" t="s">
        <v>58</v>
      </c>
      <c r="AH51" s="22" t="s">
        <v>116</v>
      </c>
      <c r="AI51" s="22" t="s">
        <v>92</v>
      </c>
      <c r="AJ51" s="22" t="s">
        <v>58</v>
      </c>
      <c r="AK51" s="22" t="s">
        <v>116</v>
      </c>
      <c r="AL51" s="127" t="s">
        <v>92</v>
      </c>
      <c r="AM51" s="22" t="s">
        <v>58</v>
      </c>
      <c r="AN51" s="22" t="s">
        <v>116</v>
      </c>
      <c r="AO51" s="22" t="s">
        <v>92</v>
      </c>
      <c r="AP51" s="9" t="s">
        <v>58</v>
      </c>
      <c r="AQ51" s="22" t="s">
        <v>116</v>
      </c>
      <c r="AR51" s="50" t="s">
        <v>92</v>
      </c>
      <c r="AS51" s="50" t="s">
        <v>58</v>
      </c>
      <c r="AT51" s="50" t="s">
        <v>116</v>
      </c>
      <c r="AU51" s="50" t="s">
        <v>92</v>
      </c>
      <c r="AV51" s="50" t="s">
        <v>58</v>
      </c>
      <c r="AW51" s="50" t="s">
        <v>116</v>
      </c>
      <c r="AX51" s="50" t="s">
        <v>92</v>
      </c>
      <c r="AY51" s="50" t="s">
        <v>58</v>
      </c>
      <c r="AZ51" s="22" t="s">
        <v>116</v>
      </c>
      <c r="BA51" s="22" t="s">
        <v>92</v>
      </c>
      <c r="BB51" s="9" t="s">
        <v>58</v>
      </c>
      <c r="BC51" s="22" t="s">
        <v>116</v>
      </c>
      <c r="BD51" s="50" t="s">
        <v>92</v>
      </c>
      <c r="BE51" s="50" t="s">
        <v>58</v>
      </c>
      <c r="BF51" s="50" t="s">
        <v>116</v>
      </c>
      <c r="BG51" s="50" t="s">
        <v>92</v>
      </c>
      <c r="BH51" s="50" t="s">
        <v>58</v>
      </c>
      <c r="BI51" s="50" t="s">
        <v>116</v>
      </c>
      <c r="BJ51" s="50" t="s">
        <v>92</v>
      </c>
      <c r="BK51" s="50" t="s">
        <v>58</v>
      </c>
      <c r="BL51" s="50" t="s">
        <v>116</v>
      </c>
      <c r="BM51" s="50" t="s">
        <v>92</v>
      </c>
      <c r="BN51" s="50" t="s">
        <v>58</v>
      </c>
      <c r="BO51" s="50" t="s">
        <v>116</v>
      </c>
      <c r="BP51" s="50" t="s">
        <v>92</v>
      </c>
      <c r="BQ51" s="50" t="s">
        <v>58</v>
      </c>
      <c r="BR51" s="50" t="s">
        <v>116</v>
      </c>
      <c r="BS51" s="50" t="s">
        <v>92</v>
      </c>
      <c r="BT51" s="139" t="s">
        <v>58</v>
      </c>
      <c r="BU51" s="50" t="s">
        <v>116</v>
      </c>
      <c r="BV51" s="50" t="s">
        <v>92</v>
      </c>
      <c r="BW51" s="134"/>
    </row>
    <row r="52" spans="1:79">
      <c r="B52" s="78" t="s">
        <v>543</v>
      </c>
      <c r="C52" s="17">
        <f>C31+C32+C33+C34+C36+(C38/7)+C39+(C41/7)+C46+C47</f>
        <v>28.451980897009971</v>
      </c>
      <c r="D52" s="17">
        <f t="shared" ref="D52:AL52" si="0">D31+D32+D33+D34+D36+(D38/7)+D39+(D41/7)+D46+D47</f>
        <v>25.105271317829459</v>
      </c>
      <c r="E52" s="17">
        <f t="shared" si="0"/>
        <v>39.101699889258029</v>
      </c>
      <c r="F52" s="17">
        <f t="shared" si="0"/>
        <v>33.357814230343308</v>
      </c>
      <c r="G52" s="17">
        <f t="shared" si="0"/>
        <v>33.101045127353274</v>
      </c>
      <c r="H52" s="17">
        <f t="shared" si="0"/>
        <v>48.00217607973422</v>
      </c>
      <c r="I52" s="17">
        <f t="shared" si="0"/>
        <v>41.392822535991151</v>
      </c>
      <c r="J52" s="17">
        <f t="shared" si="0"/>
        <v>40.243902270210413</v>
      </c>
      <c r="K52" s="17">
        <f t="shared" si="0"/>
        <v>52.386529623477301</v>
      </c>
      <c r="L52" s="17">
        <f t="shared" si="0"/>
        <v>47.151572535991143</v>
      </c>
      <c r="M52" s="17">
        <f t="shared" si="0"/>
        <v>54.034318936877078</v>
      </c>
      <c r="N52" s="17">
        <f t="shared" si="0"/>
        <v>61.114395071982287</v>
      </c>
      <c r="O52" s="17">
        <f t="shared" si="0"/>
        <v>54.627703488372099</v>
      </c>
      <c r="P52" s="17">
        <f t="shared" si="0"/>
        <v>54.360398671096348</v>
      </c>
      <c r="Q52" s="17">
        <f t="shared" si="0"/>
        <v>68.194828349944629</v>
      </c>
      <c r="R52" s="17">
        <f t="shared" si="0"/>
        <v>61.250917774086382</v>
      </c>
      <c r="S52" s="17">
        <f t="shared" si="0"/>
        <v>60.049454595791815</v>
      </c>
      <c r="T52" s="17">
        <f t="shared" si="0"/>
        <v>73.3777450166113</v>
      </c>
      <c r="U52" s="17">
        <f t="shared" si="0"/>
        <v>65.858485603543755</v>
      </c>
      <c r="V52" s="17">
        <f t="shared" si="0"/>
        <v>71.272668881506092</v>
      </c>
      <c r="W52" s="17">
        <f t="shared" si="0"/>
        <v>76.997745016611304</v>
      </c>
      <c r="X52" s="17">
        <f t="shared" si="0"/>
        <v>72.704914174972316</v>
      </c>
      <c r="Y52" s="17">
        <f t="shared" si="0"/>
        <v>76.650780730897011</v>
      </c>
      <c r="Z52" s="17">
        <f t="shared" si="0"/>
        <v>85.249904485049825</v>
      </c>
      <c r="AA52" s="17">
        <f t="shared" si="0"/>
        <v>75.681699889258041</v>
      </c>
      <c r="AB52" s="17">
        <f t="shared" si="0"/>
        <v>76.42756644518272</v>
      </c>
      <c r="AC52" s="17">
        <f t="shared" si="0"/>
        <v>91.50895210409746</v>
      </c>
      <c r="AD52" s="17">
        <f t="shared" si="0"/>
        <v>82.081699889258033</v>
      </c>
      <c r="AE52" s="17">
        <f t="shared" si="0"/>
        <v>80.736868770764119</v>
      </c>
      <c r="AF52" s="17">
        <f t="shared" si="0"/>
        <v>98.761868770764124</v>
      </c>
      <c r="AG52" s="17">
        <f t="shared" si="0"/>
        <v>84.727048726467331</v>
      </c>
      <c r="AH52" s="17">
        <f t="shared" si="0"/>
        <v>87.571749723145075</v>
      </c>
      <c r="AI52" s="17">
        <f t="shared" si="0"/>
        <v>102.69617109634552</v>
      </c>
      <c r="AJ52" s="17">
        <f t="shared" si="0"/>
        <v>91.350263012181628</v>
      </c>
      <c r="AK52" s="17">
        <f t="shared" si="0"/>
        <v>90.771749723145064</v>
      </c>
      <c r="AL52" s="132">
        <f t="shared" si="0"/>
        <v>105.89617109634553</v>
      </c>
      <c r="AM52" s="17">
        <f t="shared" ref="AM52:AU54" si="1">C52*4</f>
        <v>113.80792358803988</v>
      </c>
      <c r="AN52" s="17">
        <f t="shared" si="1"/>
        <v>100.42108527131784</v>
      </c>
      <c r="AO52" s="17">
        <f t="shared" si="1"/>
        <v>156.40679955703212</v>
      </c>
      <c r="AP52" s="17">
        <f t="shared" si="1"/>
        <v>133.43125692137323</v>
      </c>
      <c r="AQ52" s="17">
        <f t="shared" si="1"/>
        <v>132.4041805094131</v>
      </c>
      <c r="AR52" s="17">
        <f t="shared" si="1"/>
        <v>192.00870431893688</v>
      </c>
      <c r="AS52" s="17">
        <f t="shared" si="1"/>
        <v>165.5712901439646</v>
      </c>
      <c r="AT52" s="17">
        <f t="shared" si="1"/>
        <v>160.97560908084165</v>
      </c>
      <c r="AU52" s="17">
        <f t="shared" si="1"/>
        <v>209.5461184939092</v>
      </c>
      <c r="AV52" s="17">
        <f t="shared" ref="AV52:AV54" si="2">L52*4</f>
        <v>188.60629014396457</v>
      </c>
      <c r="AW52" s="17">
        <f t="shared" ref="AW52:BF54" si="3">M52*4</f>
        <v>216.13727574750831</v>
      </c>
      <c r="AX52" s="17">
        <f t="shared" si="3"/>
        <v>244.45758028792915</v>
      </c>
      <c r="AY52" s="17">
        <f t="shared" si="3"/>
        <v>218.51081395348839</v>
      </c>
      <c r="AZ52" s="55">
        <f t="shared" si="3"/>
        <v>217.44159468438539</v>
      </c>
      <c r="BA52" s="55">
        <f t="shared" si="3"/>
        <v>272.77931339977852</v>
      </c>
      <c r="BB52" s="55">
        <f t="shared" si="3"/>
        <v>245.00367109634553</v>
      </c>
      <c r="BC52" s="55">
        <f t="shared" si="3"/>
        <v>240.19781838316726</v>
      </c>
      <c r="BD52" s="122">
        <f t="shared" si="3"/>
        <v>293.5109800664452</v>
      </c>
      <c r="BE52" s="122">
        <f t="shared" si="3"/>
        <v>263.43394241417502</v>
      </c>
      <c r="BF52" s="122">
        <f t="shared" si="3"/>
        <v>285.09067552602437</v>
      </c>
      <c r="BG52" s="122">
        <f t="shared" ref="BG52:BP54" si="4">W52*4</f>
        <v>307.99098006644522</v>
      </c>
      <c r="BH52" s="122">
        <f t="shared" si="4"/>
        <v>290.81965669988926</v>
      </c>
      <c r="BI52" s="122">
        <f t="shared" si="4"/>
        <v>306.60312292358805</v>
      </c>
      <c r="BJ52" s="122">
        <f t="shared" si="4"/>
        <v>340.9996179401993</v>
      </c>
      <c r="BK52" s="122">
        <f t="shared" si="4"/>
        <v>302.72679955703217</v>
      </c>
      <c r="BL52" s="122">
        <f t="shared" si="4"/>
        <v>305.71026578073088</v>
      </c>
      <c r="BM52" s="122">
        <f t="shared" si="4"/>
        <v>366.03580841638984</v>
      </c>
      <c r="BN52" s="122">
        <f t="shared" si="4"/>
        <v>328.32679955703213</v>
      </c>
      <c r="BO52" s="122">
        <f t="shared" si="4"/>
        <v>322.94747508305647</v>
      </c>
      <c r="BP52" s="122">
        <f t="shared" si="4"/>
        <v>395.0474750830565</v>
      </c>
      <c r="BQ52" s="122">
        <f t="shared" ref="BQ52:BV54" si="5">AG52*4</f>
        <v>338.90819490586932</v>
      </c>
      <c r="BR52" s="122">
        <f t="shared" si="5"/>
        <v>350.2869988925803</v>
      </c>
      <c r="BS52" s="122">
        <f t="shared" si="5"/>
        <v>410.78468438538209</v>
      </c>
      <c r="BT52" s="122">
        <f t="shared" si="5"/>
        <v>365.40105204872651</v>
      </c>
      <c r="BU52" s="122">
        <f t="shared" si="5"/>
        <v>363.08699889258025</v>
      </c>
      <c r="BV52" s="122">
        <f t="shared" si="5"/>
        <v>423.5846843853821</v>
      </c>
    </row>
    <row r="53" spans="1:79">
      <c r="B53" s="78" t="s">
        <v>544</v>
      </c>
      <c r="C53" s="17">
        <f>C31+C32+C33+C34+C36+C40+(C41/7)+C47+C46</f>
        <v>26.737695182724256</v>
      </c>
      <c r="D53" s="17">
        <f t="shared" ref="D53:AL53" si="6">D31+D32+D33+D34+D36+D40+(D41/7)+D47+D46</f>
        <v>23.390985603543744</v>
      </c>
      <c r="E53" s="17">
        <f t="shared" si="6"/>
        <v>38.244557032115175</v>
      </c>
      <c r="F53" s="17">
        <f t="shared" si="6"/>
        <v>31.643528516057589</v>
      </c>
      <c r="G53" s="17">
        <f t="shared" si="6"/>
        <v>31.386759413067555</v>
      </c>
      <c r="H53" s="17">
        <f t="shared" si="6"/>
        <v>46.287890365448511</v>
      </c>
      <c r="I53" s="17">
        <f t="shared" si="6"/>
        <v>38.821393964562574</v>
      </c>
      <c r="J53" s="17">
        <f t="shared" si="6"/>
        <v>38.529616555924697</v>
      </c>
      <c r="K53" s="17">
        <f t="shared" si="6"/>
        <v>49.815101052048732</v>
      </c>
      <c r="L53" s="17">
        <f t="shared" si="6"/>
        <v>44.580143964562573</v>
      </c>
      <c r="M53" s="17">
        <f t="shared" si="6"/>
        <v>50.605747508305654</v>
      </c>
      <c r="N53" s="17">
        <f t="shared" si="6"/>
        <v>58.542966500553717</v>
      </c>
      <c r="O53" s="17">
        <f t="shared" si="6"/>
        <v>52.056274916943529</v>
      </c>
      <c r="P53" s="17">
        <f t="shared" si="6"/>
        <v>54.360398671096348</v>
      </c>
      <c r="Q53" s="17">
        <f t="shared" si="6"/>
        <v>65.62339977851606</v>
      </c>
      <c r="R53" s="17">
        <f t="shared" si="6"/>
        <v>58.679489202657813</v>
      </c>
      <c r="S53" s="17">
        <f t="shared" si="6"/>
        <v>56.620883167220384</v>
      </c>
      <c r="T53" s="17">
        <f t="shared" si="6"/>
        <v>70.80631644518273</v>
      </c>
      <c r="U53" s="17">
        <f t="shared" si="6"/>
        <v>63.287057032115179</v>
      </c>
      <c r="V53" s="17">
        <f t="shared" si="6"/>
        <v>67.844097452934662</v>
      </c>
      <c r="W53" s="17">
        <f t="shared" si="6"/>
        <v>74.426316445182735</v>
      </c>
      <c r="X53" s="17">
        <f t="shared" si="6"/>
        <v>70.133485603543747</v>
      </c>
      <c r="Y53" s="17">
        <f t="shared" si="6"/>
        <v>72.36506644518272</v>
      </c>
      <c r="Z53" s="17">
        <f t="shared" si="6"/>
        <v>82.678475913621256</v>
      </c>
      <c r="AA53" s="17">
        <f t="shared" si="6"/>
        <v>73.110271317829472</v>
      </c>
      <c r="AB53" s="17">
        <f t="shared" si="6"/>
        <v>72.141852159468442</v>
      </c>
      <c r="AC53" s="17">
        <f t="shared" si="6"/>
        <v>88.937523532668891</v>
      </c>
      <c r="AD53" s="17">
        <f t="shared" si="6"/>
        <v>79.510271317829464</v>
      </c>
      <c r="AE53" s="17">
        <f t="shared" si="6"/>
        <v>79.874368770764121</v>
      </c>
      <c r="AF53" s="17">
        <f t="shared" si="6"/>
        <v>96.190440199335555</v>
      </c>
      <c r="AG53" s="17">
        <f t="shared" si="6"/>
        <v>85.578834440753056</v>
      </c>
      <c r="AH53" s="17">
        <f t="shared" si="6"/>
        <v>83.286035437430797</v>
      </c>
      <c r="AI53" s="17">
        <f t="shared" si="6"/>
        <v>100.12474252491695</v>
      </c>
      <c r="AJ53" s="17">
        <f t="shared" si="6"/>
        <v>92.202048726467339</v>
      </c>
      <c r="AK53" s="17">
        <f t="shared" si="6"/>
        <v>86.486035437430786</v>
      </c>
      <c r="AL53" s="17">
        <f t="shared" si="6"/>
        <v>103.32474252491696</v>
      </c>
      <c r="AM53" s="55">
        <f t="shared" si="1"/>
        <v>106.95078073089702</v>
      </c>
      <c r="AN53" s="55">
        <f t="shared" si="1"/>
        <v>93.563942414174974</v>
      </c>
      <c r="AO53" s="55">
        <f t="shared" si="1"/>
        <v>152.9782281284607</v>
      </c>
      <c r="AP53" s="55">
        <f t="shared" si="1"/>
        <v>126.57411406423036</v>
      </c>
      <c r="AQ53" s="55">
        <f t="shared" si="1"/>
        <v>125.54703765227022</v>
      </c>
      <c r="AR53" s="55">
        <f t="shared" si="1"/>
        <v>185.15156146179405</v>
      </c>
      <c r="AS53" s="55">
        <f t="shared" si="1"/>
        <v>155.2855758582503</v>
      </c>
      <c r="AT53" s="55">
        <f t="shared" si="1"/>
        <v>154.11846622369879</v>
      </c>
      <c r="AU53" s="55">
        <f t="shared" si="1"/>
        <v>199.26040420819493</v>
      </c>
      <c r="AV53" s="55">
        <f t="shared" si="2"/>
        <v>178.32057585825029</v>
      </c>
      <c r="AW53" s="55">
        <f t="shared" si="3"/>
        <v>202.42299003322262</v>
      </c>
      <c r="AX53" s="55">
        <f t="shared" si="3"/>
        <v>234.17186600221487</v>
      </c>
      <c r="AY53" s="55">
        <f t="shared" si="3"/>
        <v>208.22509966777412</v>
      </c>
      <c r="AZ53" s="55">
        <f t="shared" si="3"/>
        <v>217.44159468438539</v>
      </c>
      <c r="BA53" s="55">
        <f t="shared" si="3"/>
        <v>262.49359911406424</v>
      </c>
      <c r="BB53" s="55">
        <f t="shared" si="3"/>
        <v>234.71795681063125</v>
      </c>
      <c r="BC53" s="55">
        <f t="shared" si="3"/>
        <v>226.48353266888154</v>
      </c>
      <c r="BD53" s="122">
        <f t="shared" si="3"/>
        <v>283.22526578073092</v>
      </c>
      <c r="BE53" s="122">
        <f t="shared" si="3"/>
        <v>253.14822812846072</v>
      </c>
      <c r="BF53" s="122">
        <f t="shared" si="3"/>
        <v>271.37638981173865</v>
      </c>
      <c r="BG53" s="122">
        <f t="shared" si="4"/>
        <v>297.70526578073094</v>
      </c>
      <c r="BH53" s="122">
        <f t="shared" si="4"/>
        <v>280.53394241417499</v>
      </c>
      <c r="BI53" s="122">
        <f t="shared" si="4"/>
        <v>289.46026578073088</v>
      </c>
      <c r="BJ53" s="122">
        <f t="shared" si="4"/>
        <v>330.71390365448502</v>
      </c>
      <c r="BK53" s="122">
        <f t="shared" si="4"/>
        <v>292.44108527131789</v>
      </c>
      <c r="BL53" s="122">
        <f t="shared" si="4"/>
        <v>288.56740863787377</v>
      </c>
      <c r="BM53" s="122">
        <f t="shared" si="4"/>
        <v>355.75009413067556</v>
      </c>
      <c r="BN53" s="122">
        <f t="shared" si="4"/>
        <v>318.04108527131785</v>
      </c>
      <c r="BO53" s="122">
        <f t="shared" si="4"/>
        <v>319.49747508305649</v>
      </c>
      <c r="BP53" s="122">
        <f t="shared" si="4"/>
        <v>384.76176079734222</v>
      </c>
      <c r="BQ53" s="122">
        <f t="shared" si="5"/>
        <v>342.31533776301222</v>
      </c>
      <c r="BR53" s="122">
        <f t="shared" si="5"/>
        <v>333.14414174972319</v>
      </c>
      <c r="BS53" s="122">
        <f t="shared" si="5"/>
        <v>400.49897009966782</v>
      </c>
      <c r="BT53" s="122">
        <f t="shared" si="5"/>
        <v>368.80819490586936</v>
      </c>
      <c r="BU53" s="122">
        <f t="shared" si="5"/>
        <v>345.94414174972314</v>
      </c>
      <c r="BV53" s="122">
        <f t="shared" si="5"/>
        <v>413.29897009966783</v>
      </c>
    </row>
    <row r="54" spans="1:79" ht="30">
      <c r="A54" s="77" t="s">
        <v>138</v>
      </c>
      <c r="C54" s="17">
        <f>C31+C32+C33+C35+C36+C44+(C43/7)+C45+C47+(C48/7)</f>
        <v>46.981330897009968</v>
      </c>
      <c r="D54" s="17">
        <f t="shared" ref="D54:AL54" si="7">D31+D32+D33+D35+D36+D44+(D43/7)+D45+D47+(D48/7)</f>
        <v>37.458171317829461</v>
      </c>
      <c r="E54" s="17">
        <f t="shared" si="7"/>
        <v>51.45459988925802</v>
      </c>
      <c r="F54" s="17">
        <f t="shared" si="7"/>
        <v>51.887164230343302</v>
      </c>
      <c r="G54" s="17">
        <f t="shared" si="7"/>
        <v>45.453945127353272</v>
      </c>
      <c r="H54" s="17">
        <f t="shared" si="7"/>
        <v>66.531526079734221</v>
      </c>
      <c r="I54" s="17">
        <f t="shared" si="7"/>
        <v>74.841143964562562</v>
      </c>
      <c r="J54" s="17">
        <f t="shared" si="7"/>
        <v>57.796466555924695</v>
      </c>
      <c r="K54" s="17">
        <f t="shared" si="7"/>
        <v>77.82447248062013</v>
      </c>
      <c r="L54" s="17">
        <f t="shared" si="7"/>
        <v>81.457036821705415</v>
      </c>
      <c r="M54" s="17">
        <f t="shared" si="7"/>
        <v>76.706190365448506</v>
      </c>
      <c r="N54" s="17">
        <f t="shared" si="7"/>
        <v>83.12912364341085</v>
      </c>
      <c r="O54" s="17">
        <f t="shared" si="7"/>
        <v>95.109617774086374</v>
      </c>
      <c r="P54" s="17">
        <f t="shared" si="7"/>
        <v>80.4608415282392</v>
      </c>
      <c r="Q54" s="17">
        <f t="shared" si="7"/>
        <v>92.043485492801778</v>
      </c>
      <c r="R54" s="17">
        <f t="shared" si="7"/>
        <v>107.90928205980066</v>
      </c>
      <c r="S54" s="17">
        <f t="shared" si="7"/>
        <v>82.721326024363236</v>
      </c>
      <c r="T54" s="17">
        <f t="shared" si="7"/>
        <v>97.226402159468435</v>
      </c>
      <c r="U54" s="17">
        <f t="shared" si="7"/>
        <v>102.91718560354374</v>
      </c>
      <c r="V54" s="17">
        <f t="shared" si="7"/>
        <v>85.921326024363225</v>
      </c>
      <c r="W54" s="17">
        <f t="shared" si="7"/>
        <v>100.84640215946843</v>
      </c>
      <c r="X54" s="17">
        <f t="shared" si="7"/>
        <v>141.31584274640088</v>
      </c>
      <c r="Y54" s="17">
        <f t="shared" si="7"/>
        <v>90.442295016611297</v>
      </c>
      <c r="Z54" s="17">
        <f t="shared" si="7"/>
        <v>105.15570448504982</v>
      </c>
      <c r="AA54" s="17">
        <f t="shared" si="7"/>
        <v>128.51651417497231</v>
      </c>
      <c r="AB54" s="17">
        <f t="shared" si="7"/>
        <v>112.84162358803988</v>
      </c>
      <c r="AC54" s="17">
        <f t="shared" si="7"/>
        <v>117.59120210409745</v>
      </c>
      <c r="AD54" s="17">
        <f t="shared" si="7"/>
        <v>144.5161784606866</v>
      </c>
      <c r="AE54" s="17">
        <f t="shared" si="7"/>
        <v>117.15092591362126</v>
      </c>
      <c r="AF54" s="17">
        <f t="shared" si="7"/>
        <v>128.78697591362126</v>
      </c>
      <c r="AG54" s="17">
        <f t="shared" si="7"/>
        <v>156.76119158361018</v>
      </c>
      <c r="AH54" s="17">
        <f t="shared" si="7"/>
        <v>120.56259258028793</v>
      </c>
      <c r="AI54" s="17">
        <f t="shared" si="7"/>
        <v>132.72127823920266</v>
      </c>
      <c r="AJ54" s="17">
        <f t="shared" si="7"/>
        <v>159.9611915836102</v>
      </c>
      <c r="AK54" s="17">
        <f t="shared" si="7"/>
        <v>129.4197354374308</v>
      </c>
      <c r="AL54" s="17">
        <f t="shared" si="7"/>
        <v>135.92127823920268</v>
      </c>
      <c r="AM54" s="55">
        <f t="shared" si="1"/>
        <v>187.92532358803987</v>
      </c>
      <c r="AN54" s="55">
        <f t="shared" ref="AN54" si="8">D54*4</f>
        <v>149.83268527131784</v>
      </c>
      <c r="AO54" s="55">
        <f t="shared" ref="AO54" si="9">E54*4</f>
        <v>205.81839955703208</v>
      </c>
      <c r="AP54" s="55">
        <f t="shared" ref="AP54" si="10">F54*4</f>
        <v>207.54865692137321</v>
      </c>
      <c r="AQ54" s="55">
        <f t="shared" ref="AQ54" si="11">G54*4</f>
        <v>181.81578050941309</v>
      </c>
      <c r="AR54" s="55">
        <f t="shared" ref="AR54" si="12">H54*4</f>
        <v>266.12610431893688</v>
      </c>
      <c r="AS54" s="55">
        <f t="shared" ref="AS54" si="13">I54*4</f>
        <v>299.36457585825025</v>
      </c>
      <c r="AT54" s="55">
        <f t="shared" ref="AT54" si="14">J54*4</f>
        <v>231.18586622369878</v>
      </c>
      <c r="AU54" s="55">
        <f t="shared" ref="AU54" si="15">K54*4</f>
        <v>311.29788992248052</v>
      </c>
      <c r="AV54" s="55">
        <f t="shared" si="2"/>
        <v>325.82814728682166</v>
      </c>
      <c r="AW54" s="55">
        <f t="shared" si="3"/>
        <v>306.82476146179403</v>
      </c>
      <c r="AX54" s="55">
        <f t="shared" si="3"/>
        <v>332.5164945736434</v>
      </c>
      <c r="AY54" s="55">
        <f t="shared" si="3"/>
        <v>380.43847109634549</v>
      </c>
      <c r="AZ54" s="55">
        <f t="shared" si="3"/>
        <v>321.8433661129568</v>
      </c>
      <c r="BA54" s="55">
        <f t="shared" si="3"/>
        <v>368.17394197120711</v>
      </c>
      <c r="BB54" s="55">
        <f t="shared" si="3"/>
        <v>431.63712823920264</v>
      </c>
      <c r="BC54" s="55">
        <f t="shared" si="3"/>
        <v>330.88530409745294</v>
      </c>
      <c r="BD54" s="55">
        <f t="shared" si="3"/>
        <v>388.90560863787374</v>
      </c>
      <c r="BE54" s="55">
        <f t="shared" si="3"/>
        <v>411.66874241417497</v>
      </c>
      <c r="BF54" s="55">
        <f t="shared" si="3"/>
        <v>343.6853040974529</v>
      </c>
      <c r="BG54" s="55">
        <f t="shared" si="4"/>
        <v>403.3856086378737</v>
      </c>
      <c r="BH54" s="55">
        <f t="shared" si="4"/>
        <v>565.2633709856035</v>
      </c>
      <c r="BI54" s="55">
        <f t="shared" si="4"/>
        <v>361.76918006644519</v>
      </c>
      <c r="BJ54" s="55">
        <f t="shared" si="4"/>
        <v>420.6228179401993</v>
      </c>
      <c r="BK54" s="55">
        <f t="shared" si="4"/>
        <v>514.06605669988926</v>
      </c>
      <c r="BL54" s="55">
        <f t="shared" si="4"/>
        <v>451.36649435215952</v>
      </c>
      <c r="BM54" s="55">
        <f t="shared" si="4"/>
        <v>470.36480841638979</v>
      </c>
      <c r="BN54" s="55">
        <f t="shared" si="4"/>
        <v>578.06471384274641</v>
      </c>
      <c r="BO54" s="55">
        <f t="shared" si="4"/>
        <v>468.60370365448506</v>
      </c>
      <c r="BP54" s="55">
        <f t="shared" si="4"/>
        <v>515.14790365448505</v>
      </c>
      <c r="BQ54" s="55">
        <f t="shared" si="5"/>
        <v>627.04476633444074</v>
      </c>
      <c r="BR54" s="55">
        <f t="shared" si="5"/>
        <v>482.25037032115171</v>
      </c>
      <c r="BS54" s="55">
        <f t="shared" si="5"/>
        <v>530.88511295681064</v>
      </c>
      <c r="BT54" s="55">
        <f t="shared" si="5"/>
        <v>639.84476633444081</v>
      </c>
      <c r="BU54" s="55">
        <f t="shared" si="5"/>
        <v>517.67894174972321</v>
      </c>
      <c r="BV54" s="55">
        <f t="shared" si="5"/>
        <v>543.68511295681071</v>
      </c>
    </row>
    <row r="55" spans="1:79" s="117" customFormat="1">
      <c r="A55" s="116"/>
      <c r="AA55" s="118"/>
      <c r="AB55" s="118"/>
      <c r="AC55" s="118"/>
      <c r="AD55" s="118"/>
      <c r="AE55" s="118"/>
      <c r="AL55" s="129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430"/>
      <c r="BX55" s="120"/>
      <c r="BY55" s="120"/>
      <c r="BZ55" s="120"/>
      <c r="CA55" s="120"/>
    </row>
    <row r="56" spans="1:79">
      <c r="A56" s="77"/>
      <c r="C56" s="22">
        <v>1000</v>
      </c>
      <c r="F56" s="9">
        <v>1200</v>
      </c>
      <c r="G56" s="9"/>
      <c r="I56" s="22">
        <v>1400</v>
      </c>
      <c r="L56" s="22">
        <v>1600</v>
      </c>
      <c r="AA56" s="55"/>
      <c r="AB56" s="55"/>
      <c r="AC56" s="55"/>
      <c r="AD56" s="55"/>
      <c r="AE56" s="55"/>
    </row>
    <row r="57" spans="1:79">
      <c r="A57" s="66"/>
      <c r="F57" s="9"/>
      <c r="O57" s="22">
        <v>1800</v>
      </c>
      <c r="R57" s="9">
        <v>2000</v>
      </c>
      <c r="S57" s="9"/>
      <c r="U57" s="22">
        <v>2200</v>
      </c>
      <c r="X57" s="22">
        <v>2400</v>
      </c>
      <c r="AA57" s="45">
        <v>2600</v>
      </c>
      <c r="AB57" s="26"/>
      <c r="AD57" s="26">
        <v>2800</v>
      </c>
      <c r="AE57" s="26"/>
      <c r="AF57" s="26"/>
      <c r="AG57" s="26">
        <v>3000</v>
      </c>
      <c r="AH57" s="26"/>
      <c r="AI57" s="26"/>
      <c r="AJ57" s="22">
        <v>3200</v>
      </c>
      <c r="AP57" s="9"/>
      <c r="AQ57" s="9"/>
      <c r="AY57" s="22"/>
      <c r="AZ57" s="22"/>
      <c r="BA57" s="22"/>
      <c r="BB57" s="9"/>
      <c r="BC57" s="9"/>
      <c r="BD57" s="22"/>
      <c r="BE57" s="22"/>
      <c r="BF57" s="22"/>
      <c r="BG57" s="22"/>
      <c r="BH57" s="22"/>
      <c r="BI57" s="22"/>
      <c r="BJ57" s="22"/>
      <c r="BK57" s="45"/>
      <c r="BL57" s="26"/>
      <c r="BM57" s="22"/>
      <c r="BN57" s="26"/>
      <c r="BO57" s="26"/>
      <c r="BP57" s="26"/>
      <c r="BQ57" s="26"/>
      <c r="BR57" s="26"/>
      <c r="BS57" s="26"/>
      <c r="BT57" s="78"/>
      <c r="BU57" s="22"/>
      <c r="BV57" s="127"/>
    </row>
    <row r="58" spans="1:79">
      <c r="A58" s="213" t="s">
        <v>141</v>
      </c>
      <c r="C58" s="22" t="s">
        <v>58</v>
      </c>
      <c r="D58" s="22" t="s">
        <v>116</v>
      </c>
      <c r="E58" s="22" t="s">
        <v>92</v>
      </c>
      <c r="F58" s="9" t="s">
        <v>58</v>
      </c>
      <c r="G58" s="22" t="s">
        <v>116</v>
      </c>
      <c r="H58" s="22" t="s">
        <v>92</v>
      </c>
      <c r="I58" s="22" t="s">
        <v>58</v>
      </c>
      <c r="J58" s="22" t="s">
        <v>116</v>
      </c>
      <c r="K58" s="22" t="s">
        <v>92</v>
      </c>
      <c r="L58" s="22" t="s">
        <v>58</v>
      </c>
      <c r="M58" s="22" t="s">
        <v>116</v>
      </c>
      <c r="N58" s="22" t="s">
        <v>92</v>
      </c>
      <c r="AD58" s="22"/>
      <c r="AP58" s="9"/>
      <c r="AY58" s="22"/>
      <c r="AZ58" s="22"/>
      <c r="BA58" s="22"/>
      <c r="BB58" s="9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127"/>
    </row>
    <row r="59" spans="1:79">
      <c r="A59" s="67" t="s">
        <v>117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22" t="s">
        <v>58</v>
      </c>
      <c r="P59" s="22" t="s">
        <v>116</v>
      </c>
      <c r="Q59" s="22" t="s">
        <v>92</v>
      </c>
      <c r="R59" s="9" t="s">
        <v>58</v>
      </c>
      <c r="S59" s="22" t="s">
        <v>116</v>
      </c>
      <c r="T59" s="22" t="s">
        <v>92</v>
      </c>
      <c r="U59" s="22" t="s">
        <v>58</v>
      </c>
      <c r="V59" s="22" t="s">
        <v>116</v>
      </c>
      <c r="W59" s="22" t="s">
        <v>92</v>
      </c>
      <c r="X59" s="22" t="s">
        <v>58</v>
      </c>
      <c r="Y59" s="22" t="s">
        <v>116</v>
      </c>
      <c r="Z59" s="22" t="s">
        <v>92</v>
      </c>
      <c r="AA59" s="22" t="s">
        <v>58</v>
      </c>
      <c r="AB59" s="22" t="s">
        <v>116</v>
      </c>
      <c r="AC59" s="22" t="s">
        <v>92</v>
      </c>
      <c r="AD59" s="22" t="s">
        <v>58</v>
      </c>
      <c r="AE59" s="22" t="s">
        <v>116</v>
      </c>
      <c r="AF59" s="22" t="s">
        <v>92</v>
      </c>
      <c r="AG59" s="22" t="s">
        <v>58</v>
      </c>
      <c r="AH59" s="22" t="s">
        <v>116</v>
      </c>
      <c r="AI59" s="22" t="s">
        <v>92</v>
      </c>
      <c r="AJ59" s="22" t="s">
        <v>58</v>
      </c>
      <c r="AK59" s="22" t="s">
        <v>116</v>
      </c>
      <c r="AL59" s="127" t="s">
        <v>92</v>
      </c>
    </row>
    <row r="60" spans="1:79">
      <c r="A60" s="24" t="s">
        <v>119</v>
      </c>
      <c r="B60" s="69"/>
      <c r="C60" s="53">
        <f>C7*'Basic diet cal'!$G$3</f>
        <v>1.28</v>
      </c>
      <c r="D60" s="53">
        <f>D7*'Basic diet cal'!$G$3</f>
        <v>0.96</v>
      </c>
      <c r="E60" s="53">
        <f>E7*'Basic diet cal'!$G$3</f>
        <v>1.28</v>
      </c>
      <c r="F60" s="53">
        <f>F7*'Basic diet cal'!$G$3</f>
        <v>1.6</v>
      </c>
      <c r="G60" s="53">
        <f>G7*'Basic diet cal'!$G$3</f>
        <v>1.28</v>
      </c>
      <c r="H60" s="53">
        <f>H7*'Basic diet cal'!$G$3</f>
        <v>1.44</v>
      </c>
      <c r="I60" s="53">
        <f>I7*'Basic diet cal'!$G$3</f>
        <v>1.92</v>
      </c>
      <c r="J60" s="53">
        <f>J7*'Basic diet cal'!$G$3</f>
        <v>1.6</v>
      </c>
      <c r="K60" s="53">
        <f>K7*'Basic diet cal'!$G$3</f>
        <v>1.6</v>
      </c>
      <c r="L60" s="53">
        <f>L7*'Basic diet cal'!$G$3</f>
        <v>2.2400000000000002</v>
      </c>
      <c r="M60" s="53">
        <f>M7*'Basic diet cal'!$G$3</f>
        <v>1.92</v>
      </c>
      <c r="N60" s="53">
        <f>N7*'Basic diet cal'!$G$3</f>
        <v>1.92</v>
      </c>
      <c r="O60" s="53">
        <f>O7*'Basic diet cal'!$G$3</f>
        <v>2.56</v>
      </c>
      <c r="P60" s="53">
        <f>P7*'Basic diet cal'!$G$3</f>
        <v>2.2400000000000002</v>
      </c>
      <c r="Q60" s="53">
        <f>Q7*'Basic diet cal'!$G$3</f>
        <v>1.92</v>
      </c>
      <c r="R60" s="53">
        <f>R7*'Basic diet cal'!$G$3</f>
        <v>2.88</v>
      </c>
      <c r="S60" s="53">
        <f>S7*'Basic diet cal'!$G$3</f>
        <v>2.2400000000000002</v>
      </c>
      <c r="T60" s="53">
        <f>T7*'Basic diet cal'!$G$3</f>
        <v>2.2400000000000002</v>
      </c>
      <c r="U60" s="53">
        <f>U7*'Basic diet cal'!$G$3</f>
        <v>3.2</v>
      </c>
      <c r="V60" s="53">
        <f>V7*'Basic diet cal'!$G$3</f>
        <v>2.56</v>
      </c>
      <c r="W60" s="53">
        <f>W7*'Basic diet cal'!$G$3</f>
        <v>2.56</v>
      </c>
      <c r="X60" s="53">
        <f>X7*'Basic diet cal'!$G$3</f>
        <v>3.2</v>
      </c>
      <c r="Y60" s="53">
        <f>Y7*'Basic diet cal'!$G$3</f>
        <v>2.56</v>
      </c>
      <c r="Z60" s="53">
        <f>Z7*'Basic diet cal'!$G$3</f>
        <v>2.88</v>
      </c>
      <c r="AA60" s="53">
        <f>AA7*'Basic diet cal'!$G$3</f>
        <v>3.84</v>
      </c>
      <c r="AB60" s="53">
        <f>AB7*'Basic diet cal'!$G$3</f>
        <v>2.88</v>
      </c>
      <c r="AC60" s="53">
        <f>AC7*'Basic diet cal'!$G$3</f>
        <v>2.88</v>
      </c>
      <c r="AD60" s="53">
        <f>AD7*'Basic diet cal'!$G$3</f>
        <v>4.4800000000000004</v>
      </c>
      <c r="AE60" s="53">
        <f>AE7*'Basic diet cal'!$G$3</f>
        <v>3.2</v>
      </c>
      <c r="AF60" s="53">
        <f>AF7*'Basic diet cal'!$G$3</f>
        <v>3.52</v>
      </c>
      <c r="AG60" s="53">
        <f>AG7*'Basic diet cal'!$G$3</f>
        <v>4.8</v>
      </c>
      <c r="AH60" s="53">
        <f>AH7*'Basic diet cal'!$G$3</f>
        <v>3.2</v>
      </c>
      <c r="AI60" s="53">
        <f>AI7*'Basic diet cal'!$G$3</f>
        <v>3.52</v>
      </c>
      <c r="AJ60" s="53">
        <f>AJ7*'Basic diet cal'!$G$3</f>
        <v>5.12</v>
      </c>
      <c r="AK60" s="53">
        <f>AK7*'Basic diet cal'!$G$3</f>
        <v>3.52</v>
      </c>
      <c r="AL60" s="130">
        <f>AL7*'Basic diet cal'!$G$3</f>
        <v>3.84</v>
      </c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377"/>
      <c r="BG60" s="377"/>
      <c r="BH60" s="377"/>
      <c r="BI60" s="377"/>
      <c r="BJ60" s="377"/>
      <c r="BK60" s="377"/>
      <c r="BL60" s="377"/>
      <c r="BM60" s="377"/>
      <c r="BN60" s="377"/>
      <c r="BO60" s="377"/>
      <c r="BP60" s="377"/>
      <c r="BQ60" s="377"/>
      <c r="BR60" s="377"/>
      <c r="BS60" s="377"/>
      <c r="BT60" s="377"/>
      <c r="BU60" s="377"/>
      <c r="BV60" s="377"/>
    </row>
    <row r="61" spans="1:79" ht="21">
      <c r="A61" s="24" t="s">
        <v>127</v>
      </c>
      <c r="B61" s="69"/>
      <c r="C61" s="53">
        <f>C8*'Basic diet cal'!$G$4</f>
        <v>0.27968750000000003</v>
      </c>
      <c r="D61" s="53">
        <f>D8*'Basic diet cal'!$G$4</f>
        <v>0.37291666666666673</v>
      </c>
      <c r="E61" s="53">
        <f>E8*'Basic diet cal'!$G$4</f>
        <v>0.37291666666666673</v>
      </c>
      <c r="F61" s="53">
        <f>F8*'Basic diet cal'!$G$4</f>
        <v>0.46614583333333343</v>
      </c>
      <c r="G61" s="53">
        <f>G8*'Basic diet cal'!$G$4</f>
        <v>0.46614583333333343</v>
      </c>
      <c r="H61" s="53">
        <f>H8*'Basic diet cal'!$G$4</f>
        <v>0.55937500000000007</v>
      </c>
      <c r="I61" s="53">
        <f>I8*'Basic diet cal'!$G$4</f>
        <v>0.46614583333333343</v>
      </c>
      <c r="J61" s="53">
        <f>J8*'Basic diet cal'!$G$4</f>
        <v>0.46614583333333343</v>
      </c>
      <c r="K61" s="53">
        <f>K8*'Basic diet cal'!$G$4</f>
        <v>0.65260416666666676</v>
      </c>
      <c r="L61" s="53">
        <f>L8*'Basic diet cal'!$G$4</f>
        <v>0.74583333333333346</v>
      </c>
      <c r="M61" s="53">
        <f>M8*'Basic diet cal'!$G$4</f>
        <v>0.55937500000000007</v>
      </c>
      <c r="N61" s="53">
        <f>N8*'Basic diet cal'!$G$4</f>
        <v>0.65260416666666676</v>
      </c>
      <c r="O61" s="53">
        <f>O8*'Basic diet cal'!$G$4</f>
        <v>0.83906250000000016</v>
      </c>
      <c r="P61" s="53">
        <f>P8*'Basic diet cal'!$G$4</f>
        <v>0.55937500000000007</v>
      </c>
      <c r="Q61" s="53">
        <f>Q8*'Basic diet cal'!$G$4</f>
        <v>0.74583333333333346</v>
      </c>
      <c r="R61" s="53">
        <f>R8*'Basic diet cal'!$G$4</f>
        <v>0.83906250000000016</v>
      </c>
      <c r="S61" s="53">
        <f>S8*'Basic diet cal'!$G$4</f>
        <v>0.74583333333333346</v>
      </c>
      <c r="T61" s="53">
        <f>T8*'Basic diet cal'!$G$4</f>
        <v>0.83906250000000016</v>
      </c>
      <c r="U61" s="53">
        <f>U8*'Basic diet cal'!$G$4</f>
        <v>0.93229166666666685</v>
      </c>
      <c r="V61" s="53">
        <f>V8*'Basic diet cal'!$G$4</f>
        <v>0.74583333333333346</v>
      </c>
      <c r="W61" s="53">
        <f>W8*'Basic diet cal'!$G$4</f>
        <v>0.83906250000000016</v>
      </c>
      <c r="X61" s="53">
        <f>X8*'Basic diet cal'!$G$4</f>
        <v>0.93229166666666685</v>
      </c>
      <c r="Y61" s="53">
        <f>Y8*'Basic diet cal'!$G$4</f>
        <v>1.1187500000000001</v>
      </c>
      <c r="Z61" s="53">
        <f>Z8*'Basic diet cal'!$G$4</f>
        <v>0.83906250000000016</v>
      </c>
      <c r="AA61" s="53">
        <f>AA8*'Basic diet cal'!$G$4</f>
        <v>0.93229166666666685</v>
      </c>
      <c r="AB61" s="53">
        <f>AB8*'Basic diet cal'!$G$4</f>
        <v>1.1187500000000001</v>
      </c>
      <c r="AC61" s="53">
        <f>AC8*'Basic diet cal'!$G$4</f>
        <v>1.0255208333333334</v>
      </c>
      <c r="AD61" s="53">
        <f>AD8*'Basic diet cal'!$G$4</f>
        <v>0.93229166666666685</v>
      </c>
      <c r="AE61" s="53">
        <f>AE8*'Basic diet cal'!$G$4</f>
        <v>1.1187500000000001</v>
      </c>
      <c r="AF61" s="53">
        <f>AF8*'Basic diet cal'!$G$4</f>
        <v>1.1187500000000001</v>
      </c>
      <c r="AG61" s="53">
        <f>AG8*'Basic diet cal'!$G$4</f>
        <v>0.93229166666666685</v>
      </c>
      <c r="AH61" s="53">
        <f>AH8*'Basic diet cal'!$G$4</f>
        <v>1.4916666666666669</v>
      </c>
      <c r="AI61" s="53">
        <f>AI8*'Basic diet cal'!$G$4</f>
        <v>1.1187500000000001</v>
      </c>
      <c r="AJ61" s="53">
        <f>AJ8*'Basic diet cal'!$G$4</f>
        <v>0.93229166666666685</v>
      </c>
      <c r="AK61" s="53">
        <f>AK8*'Basic diet cal'!$G$4</f>
        <v>1.4916666666666669</v>
      </c>
      <c r="AL61" s="130">
        <f>AL8*'Basic diet cal'!$G$4</f>
        <v>1.1187500000000001</v>
      </c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377"/>
      <c r="BG61" s="377"/>
      <c r="BH61" s="377"/>
      <c r="BI61" s="377"/>
      <c r="BJ61" s="377"/>
      <c r="BK61" s="377"/>
      <c r="BL61" s="377"/>
      <c r="BM61" s="377"/>
      <c r="BN61" s="377"/>
      <c r="BO61" s="377"/>
      <c r="BP61" s="377"/>
      <c r="BQ61" s="377"/>
      <c r="BR61" s="377"/>
      <c r="BS61" s="377"/>
      <c r="BT61" s="377"/>
      <c r="BU61" s="377"/>
      <c r="BV61" s="377"/>
    </row>
    <row r="62" spans="1:79">
      <c r="A62" s="24" t="s">
        <v>76</v>
      </c>
      <c r="B62" s="69"/>
      <c r="C62" s="54">
        <f>C9*'Basic diet cal'!$G$5</f>
        <v>0.99069767441860468</v>
      </c>
      <c r="D62" s="54">
        <f>D9*'Basic diet cal'!$G$5</f>
        <v>1.9813953488372094</v>
      </c>
      <c r="E62" s="54">
        <f>E9*'Basic diet cal'!$G$5</f>
        <v>1.9813953488372094</v>
      </c>
      <c r="F62" s="54">
        <f>F9*'Basic diet cal'!$G$5</f>
        <v>0.99069767441860468</v>
      </c>
      <c r="G62" s="54">
        <f>G9*'Basic diet cal'!$G$5</f>
        <v>1.9813953488372094</v>
      </c>
      <c r="H62" s="54">
        <f>H9*'Basic diet cal'!$G$5</f>
        <v>1.9813953488372094</v>
      </c>
      <c r="I62" s="54">
        <f>I9*'Basic diet cal'!$G$5</f>
        <v>1.4860465116279071</v>
      </c>
      <c r="J62" s="54">
        <f>J9*'Basic diet cal'!$G$5</f>
        <v>1.9813953488372094</v>
      </c>
      <c r="K62" s="54">
        <f>K9*'Basic diet cal'!$G$5</f>
        <v>2.4767441860465116</v>
      </c>
      <c r="L62" s="54">
        <f>L9*'Basic diet cal'!$G$5</f>
        <v>1.4860465116279071</v>
      </c>
      <c r="M62" s="54">
        <f>M9*'Basic diet cal'!$G$5</f>
        <v>1.9813953488372094</v>
      </c>
      <c r="N62" s="54">
        <f>N9*'Basic diet cal'!$G$5</f>
        <v>2.9720930232558143</v>
      </c>
      <c r="O62" s="54">
        <f>O9*'Basic diet cal'!$G$5</f>
        <v>1.4860465116279071</v>
      </c>
      <c r="P62" s="54">
        <f>P9*'Basic diet cal'!$G$5</f>
        <v>2.4767441860465116</v>
      </c>
      <c r="Q62" s="54">
        <f>Q9*'Basic diet cal'!$G$5</f>
        <v>3.9627906976744187</v>
      </c>
      <c r="R62" s="54">
        <f>R9*'Basic diet cal'!$G$5</f>
        <v>1.4860465116279071</v>
      </c>
      <c r="S62" s="54">
        <f>S9*'Basic diet cal'!$G$5</f>
        <v>2.9720930232558143</v>
      </c>
      <c r="T62" s="54">
        <f>T9*'Basic diet cal'!$G$5</f>
        <v>3.9627906976744187</v>
      </c>
      <c r="U62" s="54">
        <f>U9*'Basic diet cal'!$G$5</f>
        <v>1.9813953488372094</v>
      </c>
      <c r="V62" s="54">
        <f>V9*'Basic diet cal'!$G$5</f>
        <v>2.9720930232558143</v>
      </c>
      <c r="W62" s="54">
        <f>W9*'Basic diet cal'!$G$5</f>
        <v>3.9627906976744187</v>
      </c>
      <c r="X62" s="54">
        <f>X9*'Basic diet cal'!$G$5</f>
        <v>1.9813953488372094</v>
      </c>
      <c r="Y62" s="54">
        <f>Y9*'Basic diet cal'!$G$5</f>
        <v>3.9627906976744187</v>
      </c>
      <c r="Z62" s="54">
        <f>Z9*'Basic diet cal'!$G$5</f>
        <v>4.9534883720930232</v>
      </c>
      <c r="AA62" s="54">
        <f>AA9*'Basic diet cal'!$G$5</f>
        <v>1.9813953488372094</v>
      </c>
      <c r="AB62" s="54">
        <f>AB9*'Basic diet cal'!$G$5</f>
        <v>3.9627906976744187</v>
      </c>
      <c r="AC62" s="54">
        <f>AC9*'Basic diet cal'!$G$5</f>
        <v>4.9534883720930232</v>
      </c>
      <c r="AD62" s="54">
        <f>AD9*'Basic diet cal'!$G$5</f>
        <v>1.9813953488372094</v>
      </c>
      <c r="AE62" s="54">
        <f>AE9*'Basic diet cal'!$G$5</f>
        <v>4.9534883720930232</v>
      </c>
      <c r="AF62" s="54">
        <f>AF9*'Basic diet cal'!$G$5</f>
        <v>4.9534883720930232</v>
      </c>
      <c r="AG62" s="54">
        <f>AG9*'Basic diet cal'!$G$5</f>
        <v>1.4860465116279071</v>
      </c>
      <c r="AH62" s="54">
        <f>AH9*'Basic diet cal'!$G$5</f>
        <v>4.9534883720930232</v>
      </c>
      <c r="AI62" s="54">
        <f>AI9*'Basic diet cal'!$G$5</f>
        <v>5.9441860465116285</v>
      </c>
      <c r="AJ62" s="54">
        <f>AJ9*'Basic diet cal'!$G$5</f>
        <v>1.4860465116279071</v>
      </c>
      <c r="AK62" s="54">
        <f>AK9*'Basic diet cal'!$G$5</f>
        <v>4.9534883720930232</v>
      </c>
      <c r="AL62" s="131">
        <f>AL9*'Basic diet cal'!$G$5</f>
        <v>5.9441860465116285</v>
      </c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377"/>
      <c r="BG62" s="377"/>
      <c r="BH62" s="377"/>
      <c r="BI62" s="377"/>
      <c r="BJ62" s="377"/>
      <c r="BK62" s="377"/>
      <c r="BL62" s="377"/>
      <c r="BM62" s="377"/>
      <c r="BN62" s="377"/>
      <c r="BO62" s="377"/>
      <c r="BP62" s="377"/>
      <c r="BQ62" s="377"/>
      <c r="BR62" s="377"/>
      <c r="BS62" s="377"/>
      <c r="BT62" s="377"/>
      <c r="BU62" s="377"/>
      <c r="BV62" s="377"/>
    </row>
    <row r="63" spans="1:79" ht="21">
      <c r="A63" s="24" t="s">
        <v>563</v>
      </c>
      <c r="B63" s="65"/>
      <c r="C63" s="15">
        <f>C10*'Basic diet cal'!$G$6</f>
        <v>0</v>
      </c>
      <c r="D63" s="15">
        <f>D10*'Basic diet cal'!$G$6</f>
        <v>0</v>
      </c>
      <c r="E63" s="15">
        <f>E10*'Basic diet cal'!$G$6</f>
        <v>7.5083333333333329</v>
      </c>
      <c r="F63" s="15">
        <f>F10*'Basic diet cal'!$G$6</f>
        <v>0</v>
      </c>
      <c r="G63" s="15">
        <f>G10*'Basic diet cal'!$G$6</f>
        <v>0</v>
      </c>
      <c r="H63" s="15">
        <f>H10*'Basic diet cal'!$G$6</f>
        <v>7.5083333333333329</v>
      </c>
      <c r="I63" s="15">
        <f>I10*'Basic diet cal'!$G$6</f>
        <v>0</v>
      </c>
      <c r="J63" s="15">
        <f>J10*'Basic diet cal'!$G$6</f>
        <v>0</v>
      </c>
      <c r="K63" s="15">
        <f>K10*'Basic diet cal'!$G$6</f>
        <v>7.5083333333333329</v>
      </c>
      <c r="L63" s="15">
        <f>L10*'Basic diet cal'!$G$6</f>
        <v>0</v>
      </c>
      <c r="M63" s="15">
        <f>M10*'Basic diet cal'!$G$6</f>
        <v>0</v>
      </c>
      <c r="N63" s="15">
        <f>N10*'Basic diet cal'!$G$6</f>
        <v>7.5083333333333329</v>
      </c>
      <c r="O63" s="15">
        <f>O10*'Basic diet cal'!$G$6</f>
        <v>0</v>
      </c>
      <c r="P63" s="15">
        <f>P10*'Basic diet cal'!$G$6</f>
        <v>0</v>
      </c>
      <c r="Q63" s="15">
        <f>Q10*'Basic diet cal'!$G$6</f>
        <v>12.013333333333334</v>
      </c>
      <c r="R63" s="15">
        <f>R10*'Basic diet cal'!$G$6</f>
        <v>0</v>
      </c>
      <c r="S63" s="15">
        <f>S10*'Basic diet cal'!$G$6</f>
        <v>0</v>
      </c>
      <c r="T63" s="15">
        <f>T10*'Basic diet cal'!$G$6</f>
        <v>15.016666666666666</v>
      </c>
      <c r="U63" s="15">
        <f>U10*'Basic diet cal'!$G$6</f>
        <v>0</v>
      </c>
      <c r="V63" s="15">
        <f>V10*'Basic diet cal'!$G$6</f>
        <v>0</v>
      </c>
      <c r="W63" s="15">
        <f>W10*'Basic diet cal'!$G$6</f>
        <v>12.013333333333334</v>
      </c>
      <c r="X63" s="15">
        <f>X10*'Basic diet cal'!$G$6</f>
        <v>0</v>
      </c>
      <c r="Y63" s="15">
        <f>Y10*'Basic diet cal'!$G$6</f>
        <v>0</v>
      </c>
      <c r="Z63" s="15">
        <f>Z10*'Basic diet cal'!$G$6</f>
        <v>12.013333333333334</v>
      </c>
      <c r="AA63" s="15">
        <f>AA10*'Basic diet cal'!$G$6</f>
        <v>0</v>
      </c>
      <c r="AB63" s="15">
        <f>AB10*'Basic diet cal'!$G$6</f>
        <v>0</v>
      </c>
      <c r="AC63" s="15">
        <f>AC10*'Basic diet cal'!$G$6</f>
        <v>15.016666666666666</v>
      </c>
      <c r="AD63" s="15">
        <f>AD10*'Basic diet cal'!$G$6</f>
        <v>0</v>
      </c>
      <c r="AE63" s="15">
        <f>AE10*'Basic diet cal'!$G$6</f>
        <v>0</v>
      </c>
      <c r="AF63" s="15">
        <f>AF10*'Basic diet cal'!$G$6</f>
        <v>15.016666666666666</v>
      </c>
      <c r="AG63" s="15">
        <f>AG10*'Basic diet cal'!$G$6</f>
        <v>0</v>
      </c>
      <c r="AH63" s="15">
        <f>AH10*'Basic diet cal'!$G$6</f>
        <v>0</v>
      </c>
      <c r="AI63" s="15">
        <f>AI10*'Basic diet cal'!$G$6</f>
        <v>22.524999999999999</v>
      </c>
      <c r="AJ63" s="15">
        <f>AJ10*'Basic diet cal'!$G$6</f>
        <v>0</v>
      </c>
      <c r="AK63" s="15">
        <f>AK10*'Basic diet cal'!$G$6</f>
        <v>0</v>
      </c>
      <c r="AL63" s="133">
        <f>AL10*'Basic diet cal'!$G$6</f>
        <v>22.524999999999999</v>
      </c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377"/>
      <c r="BG63" s="377"/>
      <c r="BH63" s="377"/>
      <c r="BI63" s="377"/>
      <c r="BJ63" s="377"/>
      <c r="BK63" s="377"/>
      <c r="BL63" s="377"/>
      <c r="BM63" s="377"/>
      <c r="BN63" s="377"/>
      <c r="BO63" s="377"/>
      <c r="BP63" s="377"/>
      <c r="BQ63" s="377"/>
      <c r="BR63" s="377"/>
      <c r="BS63" s="377"/>
      <c r="BT63" s="377"/>
      <c r="BU63" s="377"/>
      <c r="BV63" s="377"/>
    </row>
    <row r="64" spans="1:79" ht="21">
      <c r="A64" s="24" t="s">
        <v>564</v>
      </c>
      <c r="B64" s="65"/>
      <c r="C64" s="15">
        <f>C11*'Basic diet cal'!$G$6</f>
        <v>0</v>
      </c>
      <c r="D64" s="15">
        <f>D11*'Basic diet cal'!$G$6</f>
        <v>0</v>
      </c>
      <c r="E64" s="15">
        <f>E11*'Basic diet cal'!$G$6</f>
        <v>7.5083333333333329</v>
      </c>
      <c r="F64" s="15">
        <f>F11*'Basic diet cal'!$G$6</f>
        <v>0</v>
      </c>
      <c r="G64" s="15">
        <f>G11*'Basic diet cal'!$G$6</f>
        <v>0</v>
      </c>
      <c r="H64" s="15">
        <f>H11*'Basic diet cal'!$G$6</f>
        <v>7.5083333333333329</v>
      </c>
      <c r="I64" s="15">
        <f>I11*'Basic diet cal'!$G$6</f>
        <v>0</v>
      </c>
      <c r="J64" s="15">
        <f>J11*'Basic diet cal'!$G$6</f>
        <v>0</v>
      </c>
      <c r="K64" s="15">
        <f>K11*'Basic diet cal'!$G$6</f>
        <v>7.5083333333333329</v>
      </c>
      <c r="L64" s="15">
        <f>L11*'Basic diet cal'!$G$6</f>
        <v>0</v>
      </c>
      <c r="M64" s="15">
        <f>M11*'Basic diet cal'!$G$6</f>
        <v>0</v>
      </c>
      <c r="N64" s="15">
        <f>N11*'Basic diet cal'!$G$6</f>
        <v>7.5083333333333329</v>
      </c>
      <c r="O64" s="15">
        <f>O11*'Basic diet cal'!$G$6</f>
        <v>0</v>
      </c>
      <c r="P64" s="15">
        <f>P11*'Basic diet cal'!$G$6</f>
        <v>0</v>
      </c>
      <c r="Q64" s="15">
        <f>Q11*'Basic diet cal'!$G$6</f>
        <v>12.013333333333334</v>
      </c>
      <c r="R64" s="15">
        <f>R11*'Basic diet cal'!$G$6</f>
        <v>0</v>
      </c>
      <c r="S64" s="15">
        <f>S11*'Basic diet cal'!$G$6</f>
        <v>0</v>
      </c>
      <c r="T64" s="15">
        <f>T11*'Basic diet cal'!$G$6</f>
        <v>15.016666666666666</v>
      </c>
      <c r="U64" s="15">
        <f>U11*'Basic diet cal'!$G$6</f>
        <v>0</v>
      </c>
      <c r="V64" s="15">
        <f>V11*'Basic diet cal'!$G$6</f>
        <v>0</v>
      </c>
      <c r="W64" s="15">
        <f>W11*'Basic diet cal'!$G$6</f>
        <v>12.013333333333334</v>
      </c>
      <c r="X64" s="15">
        <f>X11*'Basic diet cal'!$G$6</f>
        <v>0</v>
      </c>
      <c r="Y64" s="15">
        <f>Y11*'Basic diet cal'!$G$6</f>
        <v>0</v>
      </c>
      <c r="Z64" s="15">
        <f>Z11*'Basic diet cal'!$G$6</f>
        <v>12.013333333333334</v>
      </c>
      <c r="AA64" s="15">
        <f>AA11*'Basic diet cal'!$G$6</f>
        <v>0</v>
      </c>
      <c r="AB64" s="15">
        <f>AB11*'Basic diet cal'!$G$6</f>
        <v>0</v>
      </c>
      <c r="AC64" s="15">
        <f>AC11*'Basic diet cal'!$G$6</f>
        <v>15.016666666666666</v>
      </c>
      <c r="AD64" s="15">
        <f>AD11*'Basic diet cal'!$G$6</f>
        <v>0</v>
      </c>
      <c r="AE64" s="15">
        <f>AE11*'Basic diet cal'!$G$6</f>
        <v>0</v>
      </c>
      <c r="AF64" s="15">
        <f>AF11*'Basic diet cal'!$G$6</f>
        <v>15.016666666666666</v>
      </c>
      <c r="AG64" s="15">
        <f>AG11*'Basic diet cal'!$G$6</f>
        <v>0</v>
      </c>
      <c r="AH64" s="15">
        <f>AH11*'Basic diet cal'!$G$6</f>
        <v>0</v>
      </c>
      <c r="AI64" s="15">
        <f>AI11*'Basic diet cal'!$G$6</f>
        <v>22.524999999999999</v>
      </c>
      <c r="AJ64" s="15">
        <f>AJ11*'Basic diet cal'!$G$6</f>
        <v>0</v>
      </c>
      <c r="AK64" s="15">
        <f>AK11*'Basic diet cal'!$G$6</f>
        <v>0</v>
      </c>
      <c r="AL64" s="133">
        <f>AL11*'Basic diet cal'!$G$6</f>
        <v>22.524999999999999</v>
      </c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377"/>
      <c r="BG64" s="377"/>
      <c r="BH64" s="377"/>
      <c r="BI64" s="377"/>
      <c r="BJ64" s="377"/>
      <c r="BK64" s="377"/>
      <c r="BL64" s="377"/>
      <c r="BM64" s="377"/>
      <c r="BN64" s="377"/>
      <c r="BO64" s="377"/>
      <c r="BP64" s="377"/>
      <c r="BQ64" s="377"/>
      <c r="BR64" s="377"/>
      <c r="BS64" s="377"/>
      <c r="BT64" s="377"/>
      <c r="BU64" s="377"/>
      <c r="BV64" s="377"/>
    </row>
    <row r="65" spans="1:75">
      <c r="A65" s="24" t="s">
        <v>539</v>
      </c>
      <c r="B65" s="69"/>
      <c r="C65" s="53">
        <f>C12*'Basic diet cal'!$G$7</f>
        <v>0</v>
      </c>
      <c r="D65" s="53">
        <f>D12*'Basic diet cal'!$G$7</f>
        <v>0</v>
      </c>
      <c r="E65" s="53">
        <f>E12*'Basic diet cal'!$G$137</f>
        <v>3</v>
      </c>
      <c r="F65" s="53">
        <f>F12*'Basic diet cal'!$G$7</f>
        <v>0</v>
      </c>
      <c r="G65" s="53">
        <f>G12*'Basic diet cal'!$G$7</f>
        <v>0</v>
      </c>
      <c r="H65" s="53">
        <f>H12*'Basic diet cal'!$G$137</f>
        <v>3</v>
      </c>
      <c r="I65" s="53">
        <f>I12*'Basic diet cal'!$G$7</f>
        <v>0</v>
      </c>
      <c r="J65" s="53">
        <f>J12*'Basic diet cal'!$G$7</f>
        <v>0</v>
      </c>
      <c r="K65" s="53">
        <f>K12*'Basic diet cal'!$G$137</f>
        <v>3</v>
      </c>
      <c r="L65" s="53">
        <f>L12*'Basic diet cal'!$G$7</f>
        <v>0</v>
      </c>
      <c r="M65" s="53">
        <f>M12*'Basic diet cal'!$G$7</f>
        <v>0</v>
      </c>
      <c r="N65" s="53">
        <f>N12*'Basic diet cal'!$G$137</f>
        <v>3.75</v>
      </c>
      <c r="O65" s="53">
        <f>O12*'Basic diet cal'!$G$7</f>
        <v>0</v>
      </c>
      <c r="P65" s="53">
        <f>P12*'Basic diet cal'!$G$7</f>
        <v>0</v>
      </c>
      <c r="Q65" s="53">
        <f>Q12*'Basic diet cal'!$G$137</f>
        <v>3.75</v>
      </c>
      <c r="R65" s="53">
        <f>R12*'Basic diet cal'!$G$7</f>
        <v>0</v>
      </c>
      <c r="S65" s="53">
        <f>S12*'Basic diet cal'!$G$7</f>
        <v>0</v>
      </c>
      <c r="T65" s="53">
        <f>T12*'Basic diet cal'!$G$137</f>
        <v>3.75</v>
      </c>
      <c r="U65" s="53">
        <f>U12*'Basic diet cal'!$G$7</f>
        <v>0</v>
      </c>
      <c r="V65" s="53">
        <f>V12*'Basic diet cal'!$G$7</f>
        <v>0</v>
      </c>
      <c r="W65" s="53">
        <f>W12*'Basic diet cal'!$G$137</f>
        <v>4.5</v>
      </c>
      <c r="X65" s="53">
        <f>X12*'Basic diet cal'!$G$7</f>
        <v>0</v>
      </c>
      <c r="Y65" s="53">
        <f>Y12*'Basic diet cal'!$G$7</f>
        <v>0</v>
      </c>
      <c r="Z65" s="53">
        <f>Z12*'Basic diet cal'!$G$137</f>
        <v>4.5</v>
      </c>
      <c r="AA65" s="53">
        <f>AA12*'Basic diet cal'!$G$7</f>
        <v>0</v>
      </c>
      <c r="AB65" s="53">
        <f>AB12*'Basic diet cal'!$G$7</f>
        <v>0</v>
      </c>
      <c r="AC65" s="53">
        <f>AC12*'Basic diet cal'!$G$137</f>
        <v>4.5</v>
      </c>
      <c r="AD65" s="53">
        <f>AD12*'Basic diet cal'!$G$7</f>
        <v>0</v>
      </c>
      <c r="AE65" s="53">
        <f>AE12*'Basic diet cal'!$G$7</f>
        <v>0</v>
      </c>
      <c r="AF65" s="53">
        <f>AF12*'Basic diet cal'!$G$137</f>
        <v>4.5</v>
      </c>
      <c r="AG65" s="53">
        <f>AG12*'Basic diet cal'!$G$7</f>
        <v>0</v>
      </c>
      <c r="AH65" s="53">
        <f>AH12*'Basic diet cal'!$G$7</f>
        <v>0</v>
      </c>
      <c r="AI65" s="53">
        <f>AI12*'Basic diet cal'!$G$137</f>
        <v>4.5</v>
      </c>
      <c r="AJ65" s="53">
        <f>AJ12*'Basic diet cal'!$G$7</f>
        <v>0</v>
      </c>
      <c r="AK65" s="53">
        <f>AK12*'Basic diet cal'!$G$7</f>
        <v>0</v>
      </c>
      <c r="AL65" s="53">
        <f>AL12*'Basic diet cal'!$G$137</f>
        <v>4.5</v>
      </c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377"/>
      <c r="BG65" s="377"/>
      <c r="BH65" s="377"/>
      <c r="BI65" s="377"/>
      <c r="BJ65" s="377"/>
      <c r="BK65" s="377"/>
      <c r="BL65" s="377"/>
      <c r="BM65" s="377"/>
      <c r="BN65" s="377"/>
      <c r="BO65" s="377"/>
      <c r="BP65" s="377"/>
      <c r="BQ65" s="377"/>
      <c r="BR65" s="377"/>
      <c r="BS65" s="377"/>
      <c r="BT65" s="377"/>
      <c r="BU65" s="377"/>
      <c r="BV65" s="377"/>
    </row>
    <row r="66" spans="1:75" ht="21">
      <c r="A66" s="70" t="s">
        <v>120</v>
      </c>
      <c r="B66" s="71"/>
      <c r="R66" s="22"/>
      <c r="AD66" s="22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377"/>
      <c r="BG66" s="377"/>
      <c r="BH66" s="377"/>
      <c r="BI66" s="377"/>
      <c r="BJ66" s="377"/>
      <c r="BK66" s="377"/>
      <c r="BL66" s="377"/>
      <c r="BM66" s="377"/>
      <c r="BN66" s="377"/>
      <c r="BO66" s="377"/>
      <c r="BP66" s="377"/>
      <c r="BQ66" s="377"/>
      <c r="BR66" s="377"/>
      <c r="BS66" s="377"/>
      <c r="BT66" s="377"/>
      <c r="BU66" s="377"/>
      <c r="BV66" s="377"/>
    </row>
    <row r="67" spans="1:75">
      <c r="A67" s="72" t="s">
        <v>121</v>
      </c>
      <c r="C67" s="54">
        <f>C14*'Basic diet cal'!$G$8</f>
        <v>8.6</v>
      </c>
      <c r="D67" s="54">
        <f>D14*'Basic diet cal'!$G$8</f>
        <v>8.6</v>
      </c>
      <c r="E67" s="54">
        <f>E14*'Basic diet cal'!$G$8</f>
        <v>4.3</v>
      </c>
      <c r="F67" s="54">
        <f>F14*'Basic diet cal'!$G$8</f>
        <v>8.6</v>
      </c>
      <c r="G67" s="54">
        <f>G14*'Basic diet cal'!$G$8</f>
        <v>8.6</v>
      </c>
      <c r="H67" s="54">
        <f>H14*'Basic diet cal'!$G$8</f>
        <v>8.6</v>
      </c>
      <c r="I67" s="54">
        <f>I14*'Basic diet cal'!$G$8</f>
        <v>12.899999999999999</v>
      </c>
      <c r="J67" s="54">
        <f>J14*'Basic diet cal'!$G$8</f>
        <v>8.6</v>
      </c>
      <c r="K67" s="54">
        <f>K14*'Basic diet cal'!$G$8</f>
        <v>12.899999999999999</v>
      </c>
      <c r="L67" s="54">
        <f>L14*'Basic diet cal'!$G$8</f>
        <v>12.899999999999999</v>
      </c>
      <c r="M67" s="54">
        <f>M14*'Basic diet cal'!$G$8</f>
        <v>17.2</v>
      </c>
      <c r="N67" s="54">
        <f>N14*'Basic diet cal'!$G$8</f>
        <v>12.899999999999999</v>
      </c>
      <c r="O67" s="54">
        <f>O14*'Basic diet cal'!$G$8</f>
        <v>12.899999999999999</v>
      </c>
      <c r="P67" s="54">
        <f>P14*'Basic diet cal'!$G$8</f>
        <v>0</v>
      </c>
      <c r="Q67" s="54">
        <f>Q14*'Basic diet cal'!$G$8</f>
        <v>12.899999999999999</v>
      </c>
      <c r="R67" s="54">
        <f>R14*'Basic diet cal'!$G$8</f>
        <v>12.899999999999999</v>
      </c>
      <c r="S67" s="54">
        <f>S14*'Basic diet cal'!$G$8</f>
        <v>17.2</v>
      </c>
      <c r="T67" s="54">
        <f>T14*'Basic diet cal'!$G$8</f>
        <v>12.899999999999999</v>
      </c>
      <c r="U67" s="54">
        <f>U14*'Basic diet cal'!$G$8</f>
        <v>12.899999999999999</v>
      </c>
      <c r="V67" s="54">
        <f>V14*'Basic diet cal'!$G$8</f>
        <v>17.2</v>
      </c>
      <c r="W67" s="54">
        <f>W14*'Basic diet cal'!$G$8</f>
        <v>12.899999999999999</v>
      </c>
      <c r="X67" s="54">
        <f>X14*'Basic diet cal'!$G$8</f>
        <v>12.899999999999999</v>
      </c>
      <c r="Y67" s="54">
        <f>Y14*'Basic diet cal'!$G$8</f>
        <v>21.5</v>
      </c>
      <c r="Z67" s="54">
        <f>Z14*'Basic diet cal'!$G$8</f>
        <v>12.899999999999999</v>
      </c>
      <c r="AA67" s="54">
        <f>AA14*'Basic diet cal'!$G$8</f>
        <v>12.899999999999999</v>
      </c>
      <c r="AB67" s="54">
        <f>AB14*'Basic diet cal'!$G$8</f>
        <v>21.5</v>
      </c>
      <c r="AC67" s="54">
        <f>AC14*'Basic diet cal'!$G$8</f>
        <v>12.899999999999999</v>
      </c>
      <c r="AD67" s="54">
        <f>AD14*'Basic diet cal'!$G$8</f>
        <v>12.899999999999999</v>
      </c>
      <c r="AE67" s="54">
        <f>AE14*'Basic diet cal'!$G$8</f>
        <v>21.5</v>
      </c>
      <c r="AF67" s="54">
        <f>AF14*'Basic diet cal'!$G$8</f>
        <v>12.899999999999999</v>
      </c>
      <c r="AG67" s="54">
        <f>AG14*'Basic diet cal'!$G$8</f>
        <v>12.899999999999999</v>
      </c>
      <c r="AH67" s="54">
        <f>AH14*'Basic diet cal'!$G$8</f>
        <v>21.5</v>
      </c>
      <c r="AI67" s="54">
        <f>AI14*'Basic diet cal'!$G$8</f>
        <v>12.899999999999999</v>
      </c>
      <c r="AJ67" s="54">
        <f>AJ14*'Basic diet cal'!$G$8</f>
        <v>12.899999999999999</v>
      </c>
      <c r="AK67" s="54">
        <f>AK14*'Basic diet cal'!$G$8</f>
        <v>21.5</v>
      </c>
      <c r="AL67" s="131">
        <f>AL14*'Basic diet cal'!$G$8</f>
        <v>12.899999999999999</v>
      </c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377"/>
      <c r="BG67" s="377"/>
      <c r="BH67" s="377"/>
      <c r="BI67" s="377"/>
      <c r="BJ67" s="377"/>
      <c r="BK67" s="377"/>
      <c r="BL67" s="377"/>
      <c r="BM67" s="377"/>
      <c r="BN67" s="377"/>
      <c r="BO67" s="377"/>
      <c r="BP67" s="377"/>
      <c r="BQ67" s="377"/>
      <c r="BR67" s="377"/>
      <c r="BS67" s="377"/>
      <c r="BT67" s="377"/>
      <c r="BU67" s="377"/>
      <c r="BV67" s="377"/>
    </row>
    <row r="68" spans="1:75" ht="22.5">
      <c r="A68" s="73" t="s">
        <v>230</v>
      </c>
      <c r="C68" s="53">
        <f>C15*'Basic diet cal'!$G$9</f>
        <v>0.51107142857142851</v>
      </c>
      <c r="D68" s="53">
        <f>D15*'Basic diet cal'!$G$9</f>
        <v>0.34071428571428569</v>
      </c>
      <c r="E68" s="53">
        <f>E15*'Basic diet cal'!$G$9</f>
        <v>0.34071428571428569</v>
      </c>
      <c r="F68" s="53">
        <f>F15*'Basic diet cal'!$G$9</f>
        <v>0.51107142857142851</v>
      </c>
      <c r="G68" s="53">
        <f>G15*'Basic diet cal'!$G$9</f>
        <v>0.34071428571428569</v>
      </c>
      <c r="H68" s="53">
        <f>H15*'Basic diet cal'!$G$9</f>
        <v>0.51107142857142851</v>
      </c>
      <c r="I68" s="53">
        <f>I15*'Basic diet cal'!$G$9</f>
        <v>0.68142857142857138</v>
      </c>
      <c r="J68" s="53">
        <f>J15*'Basic diet cal'!$G$9</f>
        <v>0.34071428571428569</v>
      </c>
      <c r="K68" s="53">
        <f>K15*'Basic diet cal'!$G$9</f>
        <v>0.34071428571428569</v>
      </c>
      <c r="L68" s="53">
        <f>L15*'Basic diet cal'!$G$9</f>
        <v>0.68142857142857138</v>
      </c>
      <c r="M68" s="53">
        <f>M15*'Basic diet cal'!$G$9</f>
        <v>0.51107142857142851</v>
      </c>
      <c r="N68" s="53">
        <f>N15*'Basic diet cal'!$G$9</f>
        <v>0.51107142857142851</v>
      </c>
      <c r="O68" s="53">
        <f>O15*'Basic diet cal'!$G$9</f>
        <v>0.85178571428571426</v>
      </c>
      <c r="P68" s="53">
        <f>P15*'Basic diet cal'!$G$9</f>
        <v>0.51107142857142851</v>
      </c>
      <c r="Q68" s="53">
        <f>Q15*'Basic diet cal'!$G$9</f>
        <v>0.68142857142857138</v>
      </c>
      <c r="R68" s="53">
        <f>R15*'Basic diet cal'!$G$9</f>
        <v>1.022142857142857</v>
      </c>
      <c r="S68" s="53">
        <f>S15*'Basic diet cal'!$G$9</f>
        <v>0.51107142857142851</v>
      </c>
      <c r="T68" s="53">
        <f>T15*'Basic diet cal'!$G$9</f>
        <v>0.68142857142857138</v>
      </c>
      <c r="U68" s="53">
        <f>U15*'Basic diet cal'!$G$9</f>
        <v>1.022142857142857</v>
      </c>
      <c r="V68" s="53">
        <f>V15*'Basic diet cal'!$G$9</f>
        <v>0.68142857142857138</v>
      </c>
      <c r="W68" s="53">
        <f>W15*'Basic diet cal'!$G$9</f>
        <v>0.68142857142857138</v>
      </c>
      <c r="X68" s="53">
        <f>X15*'Basic diet cal'!$G$9</f>
        <v>1.3628571428571428</v>
      </c>
      <c r="Y68" s="53">
        <f>Y15*'Basic diet cal'!$G$9</f>
        <v>0.68142857142857138</v>
      </c>
      <c r="Z68" s="53">
        <f>Z15*'Basic diet cal'!$G$9</f>
        <v>0.68142857142857138</v>
      </c>
      <c r="AA68" s="53">
        <f>AA15*'Basic diet cal'!$G$9</f>
        <v>1.1924999999999999</v>
      </c>
      <c r="AB68" s="53">
        <f>AB15*'Basic diet cal'!$G$9</f>
        <v>0.51107142857142851</v>
      </c>
      <c r="AC68" s="53">
        <f>AC15*'Basic diet cal'!$G$9</f>
        <v>0.85178571428571426</v>
      </c>
      <c r="AD68" s="53">
        <f>AD15*'Basic diet cal'!$G$9</f>
        <v>1.1924999999999999</v>
      </c>
      <c r="AE68" s="53">
        <f>AE15*'Basic diet cal'!$G$9</f>
        <v>0.51107142857142851</v>
      </c>
      <c r="AF68" s="53">
        <f>AF15*'Basic diet cal'!$G$9</f>
        <v>0.85178571428571426</v>
      </c>
      <c r="AG68" s="53">
        <f>AG15*'Basic diet cal'!$G$9</f>
        <v>1.1924999999999999</v>
      </c>
      <c r="AH68" s="53">
        <f>AH15*'Basic diet cal'!$G$9</f>
        <v>0.68142857142857138</v>
      </c>
      <c r="AI68" s="53">
        <f>AI15*'Basic diet cal'!$G$9</f>
        <v>0.85178571428571426</v>
      </c>
      <c r="AJ68" s="53">
        <f>AJ15*'Basic diet cal'!$G$9</f>
        <v>1.3628571428571428</v>
      </c>
      <c r="AK68" s="53">
        <f>AK15*'Basic diet cal'!$G$9</f>
        <v>0.68142857142857138</v>
      </c>
      <c r="AL68" s="130">
        <f>AL15*'Basic diet cal'!$G$9</f>
        <v>0.85178571428571426</v>
      </c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377"/>
      <c r="BG68" s="377"/>
      <c r="BH68" s="377"/>
      <c r="BI68" s="377"/>
      <c r="BJ68" s="377"/>
      <c r="BK68" s="377"/>
      <c r="BL68" s="377"/>
      <c r="BM68" s="377"/>
      <c r="BN68" s="377"/>
      <c r="BO68" s="377"/>
      <c r="BP68" s="377"/>
      <c r="BQ68" s="377"/>
      <c r="BR68" s="377"/>
      <c r="BS68" s="377"/>
      <c r="BT68" s="377"/>
      <c r="BU68" s="377"/>
      <c r="BV68" s="377"/>
    </row>
    <row r="69" spans="1:75" ht="22.5">
      <c r="A69" s="74" t="s">
        <v>228</v>
      </c>
      <c r="C69" s="53">
        <f>C16*'Basic diet cal'!$G$9</f>
        <v>0.51107142857142851</v>
      </c>
      <c r="D69" s="53">
        <f>D16*'Basic diet cal'!$G$9</f>
        <v>0.34071428571428569</v>
      </c>
      <c r="E69" s="53">
        <f>E16*'Basic diet cal'!$G$9</f>
        <v>0.34071428571428569</v>
      </c>
      <c r="F69" s="53">
        <f>F16*'Basic diet cal'!$G$9</f>
        <v>0.51107142857142851</v>
      </c>
      <c r="G69" s="53">
        <f>G16*'Basic diet cal'!$G$9</f>
        <v>0.34071428571428569</v>
      </c>
      <c r="H69" s="53">
        <f>H16*'Basic diet cal'!$G$9</f>
        <v>0.51107142857142851</v>
      </c>
      <c r="I69" s="53">
        <f>I16*'Basic diet cal'!$G$9</f>
        <v>0.68142857142857138</v>
      </c>
      <c r="J69" s="53">
        <f>J16*'Basic diet cal'!$G$9</f>
        <v>0.34071428571428569</v>
      </c>
      <c r="K69" s="53">
        <f>K16*'Basic diet cal'!$G$9</f>
        <v>0.34071428571428569</v>
      </c>
      <c r="L69" s="53">
        <f>L16*'Basic diet cal'!$G$9</f>
        <v>0.68142857142857138</v>
      </c>
      <c r="M69" s="53">
        <f>M16*'Basic diet cal'!$G$9</f>
        <v>0.51107142857142851</v>
      </c>
      <c r="N69" s="53">
        <f>N16*'Basic diet cal'!$G$9</f>
        <v>0.51107142857142851</v>
      </c>
      <c r="O69" s="53">
        <f>O16*'Basic diet cal'!$G$9</f>
        <v>0.85178571428571426</v>
      </c>
      <c r="P69" s="53">
        <f>P16*'Basic diet cal'!$G$9</f>
        <v>0.51107142857142851</v>
      </c>
      <c r="Q69" s="53">
        <f>Q16*'Basic diet cal'!$G$9</f>
        <v>0.68142857142857138</v>
      </c>
      <c r="R69" s="53">
        <f>R16*'Basic diet cal'!$G$9</f>
        <v>1.022142857142857</v>
      </c>
      <c r="S69" s="53">
        <f>S16*'Basic diet cal'!$G$9</f>
        <v>0.51107142857142851</v>
      </c>
      <c r="T69" s="53">
        <f>T16*'Basic diet cal'!$G$9</f>
        <v>0.68142857142857138</v>
      </c>
      <c r="U69" s="53">
        <f>U16*'Basic diet cal'!$G$9</f>
        <v>1.022142857142857</v>
      </c>
      <c r="V69" s="53">
        <f>V16*'Basic diet cal'!$G$9</f>
        <v>0.68142857142857138</v>
      </c>
      <c r="W69" s="53">
        <f>W16*'Basic diet cal'!$G$9</f>
        <v>0.68142857142857138</v>
      </c>
      <c r="X69" s="53">
        <f>X16*'Basic diet cal'!$G$9</f>
        <v>1.3628571428571428</v>
      </c>
      <c r="Y69" s="53">
        <f>Y16*'Basic diet cal'!$G$9</f>
        <v>0.68142857142857138</v>
      </c>
      <c r="Z69" s="53">
        <f>Z16*'Basic diet cal'!$G$9</f>
        <v>0.68142857142857138</v>
      </c>
      <c r="AA69" s="53">
        <f>AA16*'Basic diet cal'!$G$9</f>
        <v>1.1924999999999999</v>
      </c>
      <c r="AB69" s="53">
        <f>AB16*'Basic diet cal'!$G$9</f>
        <v>0.51107142857142851</v>
      </c>
      <c r="AC69" s="53">
        <f>AC16*'Basic diet cal'!$G$9</f>
        <v>0.85178571428571426</v>
      </c>
      <c r="AD69" s="53">
        <f>AD16*'Basic diet cal'!$G$9</f>
        <v>1.1924999999999999</v>
      </c>
      <c r="AE69" s="53">
        <f>AE16*'Basic diet cal'!$G$9</f>
        <v>0.68142857142857138</v>
      </c>
      <c r="AF69" s="53">
        <f>AF16*'Basic diet cal'!$G$9</f>
        <v>0.85178571428571426</v>
      </c>
      <c r="AG69" s="53">
        <f>AG16*'Basic diet cal'!$G$9</f>
        <v>1.3628571428571428</v>
      </c>
      <c r="AH69" s="53">
        <f>AH16*'Basic diet cal'!$G$9</f>
        <v>0.68142857142857138</v>
      </c>
      <c r="AI69" s="53">
        <f>AI16*'Basic diet cal'!$G$9</f>
        <v>0.85178571428571426</v>
      </c>
      <c r="AJ69" s="53">
        <f>AJ16*'Basic diet cal'!$G$9</f>
        <v>1.5332142857142856</v>
      </c>
      <c r="AK69" s="53">
        <f>AK16*'Basic diet cal'!$G$9</f>
        <v>0.68142857142857138</v>
      </c>
      <c r="AL69" s="130">
        <f>AL16*'Basic diet cal'!$G$9</f>
        <v>0.85178571428571426</v>
      </c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377"/>
      <c r="BG69" s="377"/>
      <c r="BH69" s="377"/>
      <c r="BI69" s="377"/>
      <c r="BJ69" s="377"/>
      <c r="BK69" s="377"/>
      <c r="BL69" s="377"/>
      <c r="BM69" s="377"/>
      <c r="BN69" s="377"/>
      <c r="BO69" s="377"/>
      <c r="BP69" s="377"/>
      <c r="BQ69" s="377"/>
      <c r="BR69" s="377"/>
      <c r="BS69" s="377"/>
      <c r="BT69" s="377"/>
      <c r="BU69" s="377"/>
      <c r="BV69" s="377"/>
    </row>
    <row r="70" spans="1:75">
      <c r="A70" s="75" t="s">
        <v>122</v>
      </c>
      <c r="C70" s="53">
        <f>C17*'Basic diet cal'!$G$10</f>
        <v>0</v>
      </c>
      <c r="D70" s="53">
        <f>D17*'Basic diet cal'!$G$10</f>
        <v>4.8</v>
      </c>
      <c r="E70" s="53">
        <f>E17*'Basic diet cal'!$G$10</f>
        <v>14.399999999999999</v>
      </c>
      <c r="F70" s="53">
        <f>F17*'Basic diet cal'!$G$10</f>
        <v>0</v>
      </c>
      <c r="G70" s="53">
        <f>G17*'Basic diet cal'!$G$10</f>
        <v>19.2</v>
      </c>
      <c r="H70" s="53">
        <f>H17*'Basic diet cal'!$G$10</f>
        <v>19.2</v>
      </c>
      <c r="I70" s="53">
        <f>I17*'Basic diet cal'!$G$10</f>
        <v>0</v>
      </c>
      <c r="J70" s="53">
        <f>J17*'Basic diet cal'!$G$10</f>
        <v>33.6</v>
      </c>
      <c r="K70" s="53">
        <f>K17*'Basic diet cal'!$G$10</f>
        <v>33.6</v>
      </c>
      <c r="L70" s="53">
        <f>L17*'Basic diet cal'!$G$10</f>
        <v>0</v>
      </c>
      <c r="M70" s="53">
        <f>M17*'Basic diet cal'!$G$10</f>
        <v>50.4</v>
      </c>
      <c r="N70" s="53">
        <f>N17*'Basic diet cal'!$G$10</f>
        <v>33.6</v>
      </c>
      <c r="O70" s="53">
        <f>O17*'Basic diet cal'!$G$10</f>
        <v>0</v>
      </c>
      <c r="P70" s="53">
        <f>P17*'Basic diet cal'!$G$10</f>
        <v>50.4</v>
      </c>
      <c r="Q70" s="53">
        <f>Q17*'Basic diet cal'!$G$10</f>
        <v>33.6</v>
      </c>
      <c r="R70" s="53">
        <f>R17*'Basic diet cal'!$G$10</f>
        <v>0</v>
      </c>
      <c r="S70" s="53">
        <f>S17*'Basic diet cal'!$G$10</f>
        <v>50.4</v>
      </c>
      <c r="T70" s="53">
        <f>T17*'Basic diet cal'!$G$10</f>
        <v>33.6</v>
      </c>
      <c r="U70" s="53">
        <f>U17*'Basic diet cal'!$G$10</f>
        <v>0</v>
      </c>
      <c r="V70" s="53">
        <f>V17*'Basic diet cal'!$G$10</f>
        <v>67.2</v>
      </c>
      <c r="W70" s="53">
        <f>W17*'Basic diet cal'!$G$10</f>
        <v>33.6</v>
      </c>
      <c r="X70" s="53">
        <f>X17*'Basic diet cal'!$G$10</f>
        <v>0</v>
      </c>
      <c r="Y70" s="53">
        <f>Y17*'Basic diet cal'!$G$10</f>
        <v>67.2</v>
      </c>
      <c r="Z70" s="53">
        <f>Z17*'Basic diet cal'!$G$10</f>
        <v>48</v>
      </c>
      <c r="AA70" s="53">
        <f>AA17*'Basic diet cal'!$G$10</f>
        <v>0</v>
      </c>
      <c r="AB70" s="53">
        <f>AB17*'Basic diet cal'!$G$10</f>
        <v>67.2</v>
      </c>
      <c r="AC70" s="53">
        <f>AC17*'Basic diet cal'!$G$10</f>
        <v>48</v>
      </c>
      <c r="AD70" s="53">
        <f>AD17*'Basic diet cal'!$G$10</f>
        <v>0</v>
      </c>
      <c r="AE70" s="53">
        <f>AE17*'Basic diet cal'!$G$10</f>
        <v>67.2</v>
      </c>
      <c r="AF70" s="53">
        <f>AF17*'Basic diet cal'!$G$10</f>
        <v>48</v>
      </c>
      <c r="AG70" s="53">
        <f>AG17*'Basic diet cal'!$G$10</f>
        <v>0</v>
      </c>
      <c r="AH70" s="53">
        <f>AH17*'Basic diet cal'!$G$10</f>
        <v>67.2</v>
      </c>
      <c r="AI70" s="53">
        <f>AI17*'Basic diet cal'!$G$10</f>
        <v>48</v>
      </c>
      <c r="AJ70" s="53">
        <f>AJ17*'Basic diet cal'!$G$10</f>
        <v>0</v>
      </c>
      <c r="AK70" s="53">
        <f>AK17*'Basic diet cal'!$G$10</f>
        <v>67.2</v>
      </c>
      <c r="AL70" s="130">
        <f>AL17*'Basic diet cal'!$G$10</f>
        <v>48</v>
      </c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377"/>
      <c r="BG70" s="377"/>
      <c r="BH70" s="377"/>
      <c r="BI70" s="377"/>
      <c r="BJ70" s="377"/>
      <c r="BK70" s="377"/>
      <c r="BL70" s="377"/>
      <c r="BM70" s="377"/>
      <c r="BN70" s="377"/>
      <c r="BO70" s="377"/>
      <c r="BP70" s="377"/>
      <c r="BQ70" s="377"/>
      <c r="BR70" s="377"/>
      <c r="BS70" s="377"/>
      <c r="BT70" s="377"/>
      <c r="BU70" s="377"/>
      <c r="BV70" s="377"/>
    </row>
    <row r="71" spans="1:75" ht="21">
      <c r="A71" s="70" t="s">
        <v>123</v>
      </c>
      <c r="B71" s="71"/>
      <c r="R71" s="22"/>
      <c r="AD71" s="22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377"/>
      <c r="BG71" s="377"/>
      <c r="BH71" s="377"/>
      <c r="BI71" s="377"/>
      <c r="BJ71" s="377"/>
      <c r="BK71" s="377"/>
      <c r="BL71" s="377"/>
      <c r="BM71" s="377"/>
      <c r="BN71" s="377"/>
      <c r="BO71" s="377"/>
      <c r="BP71" s="377"/>
      <c r="BQ71" s="377"/>
      <c r="BR71" s="377"/>
      <c r="BS71" s="377"/>
      <c r="BT71" s="377"/>
      <c r="BU71" s="377"/>
      <c r="BV71" s="377"/>
    </row>
    <row r="72" spans="1:75">
      <c r="A72" s="72" t="s">
        <v>121</v>
      </c>
      <c r="B72" s="76"/>
      <c r="C72" s="53">
        <f>C20*'Basic diet cal'!$G$8</f>
        <v>8.6</v>
      </c>
      <c r="D72" s="53">
        <f>D20*'Basic diet cal'!$G$8</f>
        <v>8.6</v>
      </c>
      <c r="E72" s="53">
        <f>E20*'Basic diet cal'!$G$8</f>
        <v>4.3</v>
      </c>
      <c r="F72" s="53">
        <f>F20*'Basic diet cal'!$G$8</f>
        <v>8.6</v>
      </c>
      <c r="G72" s="53">
        <f>G20*'Basic diet cal'!$G$8</f>
        <v>8.6</v>
      </c>
      <c r="H72" s="53">
        <f>H20*'Basic diet cal'!$G$8</f>
        <v>8.6</v>
      </c>
      <c r="I72" s="53">
        <f>I20*'Basic diet cal'!$G$8</f>
        <v>8.6</v>
      </c>
      <c r="J72" s="53">
        <f>J20*'Basic diet cal'!$G$8</f>
        <v>12.899999999999999</v>
      </c>
      <c r="K72" s="53">
        <f>K20*'Basic diet cal'!$G$8</f>
        <v>8.6</v>
      </c>
      <c r="L72" s="53">
        <f>L20*'Basic diet cal'!$G$8</f>
        <v>12.899999999999999</v>
      </c>
      <c r="M72" s="53">
        <f>M20*'Basic diet cal'!$G$8</f>
        <v>12.899999999999999</v>
      </c>
      <c r="N72" s="53">
        <f>N20*'Basic diet cal'!$G$8</f>
        <v>8.6</v>
      </c>
      <c r="O72" s="53">
        <f>O20*'Basic diet cal'!$G$8</f>
        <v>12.899999999999999</v>
      </c>
      <c r="P72" s="53">
        <f>P20*'Basic diet cal'!$G$8</f>
        <v>12.899999999999999</v>
      </c>
      <c r="Q72" s="53">
        <f>Q20*'Basic diet cal'!$G$8</f>
        <v>8.6</v>
      </c>
      <c r="R72" s="53">
        <f>R20*'Basic diet cal'!$G$8</f>
        <v>12.899999999999999</v>
      </c>
      <c r="S72" s="53">
        <f>S20*'Basic diet cal'!$G$8</f>
        <v>12.899999999999999</v>
      </c>
      <c r="T72" s="53">
        <f>T20*'Basic diet cal'!$G$8</f>
        <v>8.6</v>
      </c>
      <c r="U72" s="53">
        <f>U20*'Basic diet cal'!$G$8</f>
        <v>12.899999999999999</v>
      </c>
      <c r="V72" s="53">
        <f>V20*'Basic diet cal'!$G$8</f>
        <v>12.899999999999999</v>
      </c>
      <c r="W72" s="53">
        <f>W20*'Basic diet cal'!$G$8</f>
        <v>8.6</v>
      </c>
      <c r="X72" s="53">
        <f>X20*'Basic diet cal'!$G$8</f>
        <v>12.899999999999999</v>
      </c>
      <c r="Y72" s="53">
        <f>Y20*'Basic diet cal'!$G$8</f>
        <v>12.899999999999999</v>
      </c>
      <c r="Z72" s="53">
        <f>Z20*'Basic diet cal'!$G$8</f>
        <v>8.6</v>
      </c>
      <c r="AA72" s="53">
        <f>AA20*'Basic diet cal'!$G$8</f>
        <v>12.899999999999999</v>
      </c>
      <c r="AB72" s="53">
        <f>AB20*'Basic diet cal'!$G$8</f>
        <v>12.899999999999999</v>
      </c>
      <c r="AC72" s="53">
        <f>AC20*'Basic diet cal'!$G$8</f>
        <v>8.6</v>
      </c>
      <c r="AD72" s="53">
        <f>AD20*'Basic diet cal'!$G$8</f>
        <v>12.899999999999999</v>
      </c>
      <c r="AE72" s="53">
        <f>AE20*'Basic diet cal'!$G$8</f>
        <v>12.899999999999999</v>
      </c>
      <c r="AF72" s="53">
        <f>AF20*'Basic diet cal'!$G$8</f>
        <v>8.6</v>
      </c>
      <c r="AG72" s="53">
        <f>AG20*'Basic diet cal'!$G$8</f>
        <v>12.899999999999999</v>
      </c>
      <c r="AH72" s="53">
        <f>AH20*'Basic diet cal'!$G$8</f>
        <v>12.899999999999999</v>
      </c>
      <c r="AI72" s="53">
        <f>AI20*'Basic diet cal'!$G$8</f>
        <v>8.6</v>
      </c>
      <c r="AJ72" s="53">
        <f>AJ20*'Basic diet cal'!$G$8</f>
        <v>12.899999999999999</v>
      </c>
      <c r="AK72" s="53">
        <f>AK20*'Basic diet cal'!$G$8</f>
        <v>21.5</v>
      </c>
      <c r="AL72" s="130">
        <f>AL20*'Basic diet cal'!$G$8</f>
        <v>8.6</v>
      </c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377"/>
      <c r="BG72" s="377"/>
      <c r="BH72" s="377"/>
      <c r="BI72" s="377"/>
      <c r="BJ72" s="377"/>
      <c r="BK72" s="377"/>
      <c r="BL72" s="377"/>
      <c r="BM72" s="377"/>
      <c r="BN72" s="377"/>
      <c r="BO72" s="377"/>
      <c r="BP72" s="377"/>
      <c r="BQ72" s="377"/>
      <c r="BR72" s="377"/>
      <c r="BS72" s="377"/>
      <c r="BT72" s="377"/>
      <c r="BU72" s="377"/>
      <c r="BV72" s="377"/>
    </row>
    <row r="73" spans="1:75" ht="33.75">
      <c r="A73" s="72" t="s">
        <v>198</v>
      </c>
      <c r="B73" s="76"/>
      <c r="C73" s="54">
        <f>C21*'Basic diet cal'!$G$11</f>
        <v>7.3161214285714289</v>
      </c>
      <c r="D73" s="54">
        <f>D21*'Basic diet cal'!$G$11</f>
        <v>4.8774142857142859</v>
      </c>
      <c r="E73" s="54">
        <f>E21*'Basic diet cal'!$G$11</f>
        <v>4.8774142857142859</v>
      </c>
      <c r="F73" s="54">
        <f>F21*'Basic diet cal'!$G$11</f>
        <v>7.3161214285714289</v>
      </c>
      <c r="G73" s="54">
        <f>G21*'Basic diet cal'!$G$11</f>
        <v>4.8774142857142859</v>
      </c>
      <c r="H73" s="54">
        <f>H21*'Basic diet cal'!$G$11</f>
        <v>7.3161214285714289</v>
      </c>
      <c r="I73" s="54">
        <f>I21*'Basic diet cal'!$G$11</f>
        <v>12.193535714285716</v>
      </c>
      <c r="J73" s="54">
        <f>J21*'Basic diet cal'!$G$11</f>
        <v>7.3161214285714289</v>
      </c>
      <c r="K73" s="54">
        <f>K21*'Basic diet cal'!$G$11</f>
        <v>9.7548285714285718</v>
      </c>
      <c r="L73" s="54">
        <f>L21*'Basic diet cal'!$G$11</f>
        <v>12.193535714285716</v>
      </c>
      <c r="M73" s="54">
        <f>M21*'Basic diet cal'!$G$11</f>
        <v>9.7548285714285718</v>
      </c>
      <c r="N73" s="54">
        <f>N21*'Basic diet cal'!$G$11</f>
        <v>9.7548285714285718</v>
      </c>
      <c r="O73" s="54">
        <f>O21*'Basic diet cal'!$G$11</f>
        <v>14.632242857142858</v>
      </c>
      <c r="P73" s="54">
        <f>P21*'Basic diet cal'!$G$11</f>
        <v>9.7548285714285718</v>
      </c>
      <c r="Q73" s="54">
        <f>Q21*'Basic diet cal'!$G$11</f>
        <v>9.7548285714285718</v>
      </c>
      <c r="R73" s="54">
        <f>R21*'Basic diet cal'!$G$11</f>
        <v>17.07095</v>
      </c>
      <c r="S73" s="54">
        <f>S21*'Basic diet cal'!$G$11</f>
        <v>9.7548285714285718</v>
      </c>
      <c r="T73" s="54">
        <f>T21*'Basic diet cal'!$G$11</f>
        <v>9.7548285714285718</v>
      </c>
      <c r="U73" s="54">
        <f>U21*'Basic diet cal'!$G$11</f>
        <v>14.632242857142858</v>
      </c>
      <c r="V73" s="54">
        <f>V21*'Basic diet cal'!$G$11</f>
        <v>9.7548285714285718</v>
      </c>
      <c r="W73" s="54">
        <f>W21*'Basic diet cal'!$G$11</f>
        <v>9.7548285714285718</v>
      </c>
      <c r="X73" s="54">
        <f>X21*'Basic diet cal'!$G$11</f>
        <v>24.387071428571431</v>
      </c>
      <c r="Y73" s="54">
        <f>Y21*'Basic diet cal'!$G$11</f>
        <v>9.7548285714285718</v>
      </c>
      <c r="Z73" s="54">
        <f>Z21*'Basic diet cal'!$G$11</f>
        <v>9.7548285714285718</v>
      </c>
      <c r="AA73" s="54">
        <f>AA21*'Basic diet cal'!$G$11</f>
        <v>19.509657142857144</v>
      </c>
      <c r="AB73" s="54">
        <f>AB21*'Basic diet cal'!$G$11</f>
        <v>14.632242857142858</v>
      </c>
      <c r="AC73" s="54">
        <f>AC21*'Basic diet cal'!$G$11</f>
        <v>12.193535714285716</v>
      </c>
      <c r="AD73" s="54">
        <f>AD21*'Basic diet cal'!$G$11</f>
        <v>21.948364285714288</v>
      </c>
      <c r="AE73" s="54">
        <f>AE21*'Basic diet cal'!$G$11</f>
        <v>14.632242857142858</v>
      </c>
      <c r="AF73" s="54">
        <f>AF21*'Basic diet cal'!$G$11</f>
        <v>12.193535714285716</v>
      </c>
      <c r="AG73" s="54">
        <f>AG21*'Basic diet cal'!$G$11</f>
        <v>24.387071428571431</v>
      </c>
      <c r="AH73" s="54">
        <f>AH21*'Basic diet cal'!$G$11</f>
        <v>14.632242857142858</v>
      </c>
      <c r="AI73" s="54">
        <f>AI21*'Basic diet cal'!$G$11</f>
        <v>12.193535714285716</v>
      </c>
      <c r="AJ73" s="54">
        <f>AJ21*'Basic diet cal'!$G$11</f>
        <v>24.387071428571431</v>
      </c>
      <c r="AK73" s="54">
        <f>AK21*'Basic diet cal'!$G$11</f>
        <v>14.632242857142858</v>
      </c>
      <c r="AL73" s="131">
        <f>AL21*'Basic diet cal'!$G$11</f>
        <v>12.193535714285716</v>
      </c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377"/>
      <c r="BG73" s="377"/>
      <c r="BH73" s="377"/>
      <c r="BI73" s="377"/>
      <c r="BJ73" s="377"/>
      <c r="BK73" s="377"/>
      <c r="BL73" s="377"/>
      <c r="BM73" s="377"/>
      <c r="BN73" s="377"/>
      <c r="BO73" s="377"/>
      <c r="BP73" s="377"/>
      <c r="BQ73" s="377"/>
      <c r="BR73" s="377"/>
      <c r="BS73" s="377"/>
      <c r="BT73" s="377"/>
      <c r="BU73" s="377"/>
      <c r="BV73" s="377"/>
    </row>
    <row r="74" spans="1:75">
      <c r="A74" s="24" t="s">
        <v>199</v>
      </c>
      <c r="B74" s="69"/>
      <c r="C74" s="53">
        <f>C23*'Basic diet cal'!$G$12</f>
        <v>0</v>
      </c>
      <c r="D74" s="53">
        <f>D23*'Basic diet cal'!$G$12</f>
        <v>0</v>
      </c>
      <c r="E74" s="53">
        <f>E23*'Basic diet cal'!$G$12</f>
        <v>0</v>
      </c>
      <c r="F74" s="53">
        <f>F23*'Basic diet cal'!$G$12</f>
        <v>0</v>
      </c>
      <c r="G74" s="53">
        <f>G23*'Basic diet cal'!$G$12</f>
        <v>0</v>
      </c>
      <c r="H74" s="53">
        <f>H23*'Basic diet cal'!$G$12</f>
        <v>0</v>
      </c>
      <c r="I74" s="53">
        <f>I23*'Basic diet cal'!$G$12</f>
        <v>0</v>
      </c>
      <c r="J74" s="53">
        <f>J23*'Basic diet cal'!$G$12</f>
        <v>0</v>
      </c>
      <c r="K74" s="53">
        <f>K23*'Basic diet cal'!$G$12</f>
        <v>0</v>
      </c>
      <c r="L74" s="53">
        <f>L23*'Basic diet cal'!$G$12</f>
        <v>0</v>
      </c>
      <c r="M74" s="53">
        <f>M23*'Basic diet cal'!$G$12</f>
        <v>0</v>
      </c>
      <c r="N74" s="53">
        <f>N23*'Basic diet cal'!$G$12</f>
        <v>0</v>
      </c>
      <c r="O74" s="53">
        <f>O23*'Basic diet cal'!$G$12</f>
        <v>0</v>
      </c>
      <c r="P74" s="53">
        <f>P23*'Basic diet cal'!$G$12</f>
        <v>0</v>
      </c>
      <c r="Q74" s="53">
        <f>Q23*'Basic diet cal'!$G$12</f>
        <v>0</v>
      </c>
      <c r="R74" s="53">
        <f>R23*'Basic diet cal'!$G$12</f>
        <v>0</v>
      </c>
      <c r="S74" s="53">
        <f>S23*'Basic diet cal'!$G$12</f>
        <v>0</v>
      </c>
      <c r="T74" s="53">
        <f>T23*'Basic diet cal'!$G$12</f>
        <v>0</v>
      </c>
      <c r="U74" s="53">
        <f>U23*'Basic diet cal'!$G$12</f>
        <v>0</v>
      </c>
      <c r="V74" s="53">
        <f>V23*'Basic diet cal'!$G$12</f>
        <v>0</v>
      </c>
      <c r="W74" s="53">
        <f>W23*'Basic diet cal'!$G$12</f>
        <v>0</v>
      </c>
      <c r="X74" s="53">
        <f>X23*'Basic diet cal'!$G$12</f>
        <v>0</v>
      </c>
      <c r="Y74" s="53">
        <f>Y23*'Basic diet cal'!$G$12</f>
        <v>0</v>
      </c>
      <c r="Z74" s="53">
        <f>Z23*'Basic diet cal'!$G$12</f>
        <v>0</v>
      </c>
      <c r="AA74" s="53">
        <f>AA23*'Basic diet cal'!$G$12</f>
        <v>0</v>
      </c>
      <c r="AB74" s="53">
        <f>AB23*'Basic diet cal'!$G$12</f>
        <v>0</v>
      </c>
      <c r="AC74" s="53">
        <f>AC23*'Basic diet cal'!$G$12</f>
        <v>0</v>
      </c>
      <c r="AD74" s="53">
        <f>AD23*'Basic diet cal'!$G$12</f>
        <v>0</v>
      </c>
      <c r="AE74" s="53">
        <f>AE23*'Basic diet cal'!$G$12</f>
        <v>0</v>
      </c>
      <c r="AF74" s="53">
        <f>AF23*'Basic diet cal'!$G$12</f>
        <v>0</v>
      </c>
      <c r="AG74" s="53">
        <f>AG23*'Basic diet cal'!$G$12</f>
        <v>0</v>
      </c>
      <c r="AH74" s="53">
        <f>AH23*'Basic diet cal'!$G$12</f>
        <v>0</v>
      </c>
      <c r="AI74" s="53">
        <f>AI23*'Basic diet cal'!$G$12</f>
        <v>0</v>
      </c>
      <c r="AJ74" s="53">
        <f>AJ23*'Basic diet cal'!$G$12</f>
        <v>0</v>
      </c>
      <c r="AK74" s="53">
        <f>AK23*'Basic diet cal'!$G$12</f>
        <v>0</v>
      </c>
      <c r="AL74" s="130">
        <f>AL23*'Basic diet cal'!$G$12</f>
        <v>0</v>
      </c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377"/>
      <c r="BG74" s="377"/>
      <c r="BH74" s="377"/>
      <c r="BI74" s="377"/>
      <c r="BJ74" s="377"/>
      <c r="BK74" s="377"/>
      <c r="BL74" s="377"/>
      <c r="BM74" s="377"/>
      <c r="BN74" s="377"/>
      <c r="BO74" s="377"/>
      <c r="BP74" s="377"/>
      <c r="BQ74" s="377"/>
      <c r="BR74" s="377"/>
      <c r="BS74" s="377"/>
      <c r="BT74" s="377"/>
      <c r="BU74" s="377"/>
      <c r="BV74" s="377"/>
    </row>
    <row r="75" spans="1:75">
      <c r="A75" s="24" t="s">
        <v>200</v>
      </c>
      <c r="B75" s="69"/>
      <c r="C75" s="53">
        <f>C24*'Basic diet cal'!$G$12</f>
        <v>0</v>
      </c>
      <c r="D75" s="53">
        <f>D24*'Basic diet cal'!$G$12</f>
        <v>0</v>
      </c>
      <c r="E75" s="53">
        <f>E24*'Basic diet cal'!$G$12</f>
        <v>0</v>
      </c>
      <c r="F75" s="53">
        <f>F24*'Basic diet cal'!$G$12</f>
        <v>0</v>
      </c>
      <c r="G75" s="53">
        <f>G24*'Basic diet cal'!$G$12</f>
        <v>0</v>
      </c>
      <c r="H75" s="53">
        <f>H24*'Basic diet cal'!$G$12</f>
        <v>0</v>
      </c>
      <c r="I75" s="53">
        <f>I24*'Basic diet cal'!$G$12</f>
        <v>0</v>
      </c>
      <c r="J75" s="53">
        <f>J24*'Basic diet cal'!$G$12</f>
        <v>0</v>
      </c>
      <c r="K75" s="53">
        <f>K24*'Basic diet cal'!$G$12</f>
        <v>0</v>
      </c>
      <c r="L75" s="53">
        <f>L24*'Basic diet cal'!$G$12</f>
        <v>0</v>
      </c>
      <c r="M75" s="53">
        <f>M24*'Basic diet cal'!$G$12</f>
        <v>0</v>
      </c>
      <c r="N75" s="53">
        <f>N24*'Basic diet cal'!$G$12</f>
        <v>0</v>
      </c>
      <c r="O75" s="53">
        <f>O24*'Basic diet cal'!$G$12</f>
        <v>0</v>
      </c>
      <c r="P75" s="53">
        <f>P24*'Basic diet cal'!$G$12</f>
        <v>0</v>
      </c>
      <c r="Q75" s="53">
        <f>Q24*'Basic diet cal'!$G$12</f>
        <v>0</v>
      </c>
      <c r="R75" s="53">
        <f>R24*'Basic diet cal'!$G$12</f>
        <v>0</v>
      </c>
      <c r="S75" s="53">
        <f>S24*'Basic diet cal'!$G$12</f>
        <v>0</v>
      </c>
      <c r="T75" s="53">
        <f>T24*'Basic diet cal'!$G$12</f>
        <v>0</v>
      </c>
      <c r="U75" s="53">
        <f>U24*'Basic diet cal'!$G$12</f>
        <v>0</v>
      </c>
      <c r="V75" s="53">
        <f>V24*'Basic diet cal'!$G$12</f>
        <v>0</v>
      </c>
      <c r="W75" s="53">
        <f>W24*'Basic diet cal'!$G$12</f>
        <v>0</v>
      </c>
      <c r="X75" s="53">
        <f>X24*'Basic diet cal'!$G$12</f>
        <v>0</v>
      </c>
      <c r="Y75" s="53">
        <f>Y24*'Basic diet cal'!$G$12</f>
        <v>0</v>
      </c>
      <c r="Z75" s="53">
        <f>Z24*'Basic diet cal'!$G$12</f>
        <v>0</v>
      </c>
      <c r="AA75" s="53">
        <f>AA24*'Basic diet cal'!$G$12</f>
        <v>0</v>
      </c>
      <c r="AB75" s="53">
        <f>AB24*'Basic diet cal'!$G$12</f>
        <v>0</v>
      </c>
      <c r="AC75" s="53">
        <f>AC24*'Basic diet cal'!$G$12</f>
        <v>0</v>
      </c>
      <c r="AD75" s="53">
        <f>AD24*'Basic diet cal'!$G$12</f>
        <v>0</v>
      </c>
      <c r="AE75" s="53">
        <f>AE24*'Basic diet cal'!$G$12</f>
        <v>0</v>
      </c>
      <c r="AF75" s="53">
        <f>AF24*'Basic diet cal'!$G$12</f>
        <v>0</v>
      </c>
      <c r="AG75" s="53">
        <f>AG24*'Basic diet cal'!$G$12</f>
        <v>0</v>
      </c>
      <c r="AH75" s="53">
        <f>AH24*'Basic diet cal'!$G$12</f>
        <v>0</v>
      </c>
      <c r="AI75" s="53">
        <f>AI24*'Basic diet cal'!$G$12</f>
        <v>0</v>
      </c>
      <c r="AJ75" s="53">
        <f>AJ24*'Basic diet cal'!$G$12</f>
        <v>0</v>
      </c>
      <c r="AK75" s="53">
        <f>AK24*'Basic diet cal'!$G$12</f>
        <v>0</v>
      </c>
      <c r="AL75" s="130">
        <f>AL24*'Basic diet cal'!$G$12</f>
        <v>0</v>
      </c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377"/>
      <c r="BG75" s="377"/>
      <c r="BH75" s="377"/>
      <c r="BI75" s="377"/>
      <c r="BJ75" s="377"/>
      <c r="BK75" s="377"/>
      <c r="BL75" s="377"/>
      <c r="BM75" s="377"/>
      <c r="BN75" s="377"/>
      <c r="BO75" s="377"/>
      <c r="BP75" s="377"/>
      <c r="BQ75" s="377"/>
      <c r="BR75" s="377"/>
      <c r="BS75" s="377"/>
      <c r="BT75" s="377"/>
      <c r="BU75" s="377"/>
      <c r="BV75" s="377"/>
    </row>
    <row r="76" spans="1:75">
      <c r="A76" s="24" t="s">
        <v>125</v>
      </c>
      <c r="B76" s="69"/>
      <c r="C76" s="53">
        <f>C25*'Basic diet cal'!$G$13</f>
        <v>0</v>
      </c>
      <c r="D76" s="53">
        <f>D25*'Basic diet cal'!$G$13</f>
        <v>0</v>
      </c>
      <c r="E76" s="53">
        <f>E25*'Basic diet cal'!$G$13</f>
        <v>0</v>
      </c>
      <c r="F76" s="53">
        <f>F25*'Basic diet cal'!$G$13</f>
        <v>0</v>
      </c>
      <c r="G76" s="53">
        <f>G25*'Basic diet cal'!$G$13</f>
        <v>0</v>
      </c>
      <c r="H76" s="53">
        <f>H25*'Basic diet cal'!$G$13</f>
        <v>0</v>
      </c>
      <c r="I76" s="53">
        <f>I25*'Basic diet cal'!$G$13</f>
        <v>0</v>
      </c>
      <c r="J76" s="53">
        <f>J25*'Basic diet cal'!$G$13</f>
        <v>0</v>
      </c>
      <c r="K76" s="53">
        <f>K25*'Basic diet cal'!$G$13</f>
        <v>0</v>
      </c>
      <c r="L76" s="53">
        <f>L25*'Basic diet cal'!$G$13</f>
        <v>0</v>
      </c>
      <c r="M76" s="53">
        <f>M25*'Basic diet cal'!$G$13</f>
        <v>0</v>
      </c>
      <c r="N76" s="53">
        <f>N25*'Basic diet cal'!$G$13</f>
        <v>0</v>
      </c>
      <c r="O76" s="53">
        <f>O25*'Basic diet cal'!$G$13</f>
        <v>0</v>
      </c>
      <c r="P76" s="53">
        <f>P25*'Basic diet cal'!$G$13</f>
        <v>0</v>
      </c>
      <c r="Q76" s="53">
        <f>Q25*'Basic diet cal'!$G$13</f>
        <v>0</v>
      </c>
      <c r="R76" s="53">
        <f>R25*'Basic diet cal'!$G$13</f>
        <v>0</v>
      </c>
      <c r="S76" s="53">
        <f>S25*'Basic diet cal'!$G$13</f>
        <v>0</v>
      </c>
      <c r="T76" s="53">
        <f>T25*'Basic diet cal'!$G$13</f>
        <v>0</v>
      </c>
      <c r="U76" s="53">
        <f>U25*'Basic diet cal'!$G$13</f>
        <v>0</v>
      </c>
      <c r="V76" s="53">
        <f>V25*'Basic diet cal'!$G$13</f>
        <v>0</v>
      </c>
      <c r="W76" s="53">
        <f>W25*'Basic diet cal'!$G$13</f>
        <v>0</v>
      </c>
      <c r="X76" s="53">
        <f>X25*'Basic diet cal'!$G$13</f>
        <v>0</v>
      </c>
      <c r="Y76" s="53">
        <f>Y25*'Basic diet cal'!$G$13</f>
        <v>0</v>
      </c>
      <c r="Z76" s="53">
        <f>Z25*'Basic diet cal'!$G$13</f>
        <v>0</v>
      </c>
      <c r="AA76" s="53">
        <f>AA25*'Basic diet cal'!$G$13</f>
        <v>0</v>
      </c>
      <c r="AB76" s="53">
        <f>AB25*'Basic diet cal'!$G$13</f>
        <v>0</v>
      </c>
      <c r="AC76" s="53">
        <f>AC25*'Basic diet cal'!$G$13</f>
        <v>0</v>
      </c>
      <c r="AD76" s="53">
        <f>AD25*'Basic diet cal'!$G$13</f>
        <v>0</v>
      </c>
      <c r="AE76" s="53">
        <f>AE25*'Basic diet cal'!$G$13</f>
        <v>0</v>
      </c>
      <c r="AF76" s="53">
        <f>AF25*'Basic diet cal'!$G$13</f>
        <v>0</v>
      </c>
      <c r="AG76" s="53">
        <f>AG25*'Basic diet cal'!$G$13</f>
        <v>0</v>
      </c>
      <c r="AH76" s="53">
        <f>AH25*'Basic diet cal'!$G$13</f>
        <v>0</v>
      </c>
      <c r="AI76" s="53">
        <f>AI25*'Basic diet cal'!$G$13</f>
        <v>0</v>
      </c>
      <c r="AJ76" s="53">
        <f>AJ25*'Basic diet cal'!$G$13</f>
        <v>0</v>
      </c>
      <c r="AK76" s="53">
        <f>AK25*'Basic diet cal'!$G$13</f>
        <v>0</v>
      </c>
      <c r="AL76" s="130">
        <f>AL25*'Basic diet cal'!$G$13</f>
        <v>0</v>
      </c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377"/>
      <c r="BG76" s="377"/>
      <c r="BH76" s="377"/>
      <c r="BI76" s="377"/>
      <c r="BJ76" s="377"/>
      <c r="BK76" s="377"/>
      <c r="BL76" s="377"/>
      <c r="BM76" s="377"/>
      <c r="BN76" s="377"/>
      <c r="BO76" s="377"/>
      <c r="BP76" s="377"/>
      <c r="BQ76" s="377"/>
      <c r="BR76" s="377"/>
      <c r="BS76" s="377"/>
      <c r="BT76" s="377"/>
      <c r="BU76" s="377"/>
      <c r="BV76" s="377"/>
    </row>
    <row r="77" spans="1:75">
      <c r="A77" s="47" t="s">
        <v>777</v>
      </c>
      <c r="B77" s="25"/>
      <c r="C77" s="53">
        <f>C22*'Basic diet cal'!$G$10</f>
        <v>0</v>
      </c>
      <c r="D77" s="53">
        <f>D22*'Basic diet cal'!$G$10</f>
        <v>4.8</v>
      </c>
      <c r="E77" s="53">
        <f>E22*'Basic diet cal'!$G$10</f>
        <v>14.399999999999999</v>
      </c>
      <c r="F77" s="53">
        <f>F22*'Basic diet cal'!$G$10</f>
        <v>0</v>
      </c>
      <c r="G77" s="53">
        <f>G22*'Basic diet cal'!$G$10</f>
        <v>19.2</v>
      </c>
      <c r="H77" s="53">
        <f>H22*'Basic diet cal'!$G$10</f>
        <v>19.2</v>
      </c>
      <c r="I77" s="53">
        <f>I22*'Basic diet cal'!$G$10</f>
        <v>0</v>
      </c>
      <c r="J77" s="53">
        <f>J22*'Basic diet cal'!$G$10</f>
        <v>14.399999999999999</v>
      </c>
      <c r="K77" s="53">
        <f>K22*'Basic diet cal'!$G$10</f>
        <v>14.399999999999999</v>
      </c>
      <c r="L77" s="53">
        <f>L22*'Basic diet cal'!$G$10</f>
        <v>0</v>
      </c>
      <c r="M77" s="53">
        <f>M22*'Basic diet cal'!$G$10</f>
        <v>33.6</v>
      </c>
      <c r="N77" s="53">
        <f>N22*'Basic diet cal'!$G$10</f>
        <v>14.399999999999999</v>
      </c>
      <c r="O77" s="53">
        <f>O22*'Basic diet cal'!$G$10</f>
        <v>0</v>
      </c>
      <c r="P77" s="53">
        <f>P22*'Basic diet cal'!$G$10</f>
        <v>33.6</v>
      </c>
      <c r="Q77" s="53">
        <f>Q22*'Basic diet cal'!$G$10</f>
        <v>33.6</v>
      </c>
      <c r="R77" s="53">
        <f>R22*'Basic diet cal'!$G$10</f>
        <v>0</v>
      </c>
      <c r="S77" s="53">
        <f>S22*'Basic diet cal'!$G$10</f>
        <v>33.6</v>
      </c>
      <c r="T77" s="53">
        <f>T22*'Basic diet cal'!$G$10</f>
        <v>33.6</v>
      </c>
      <c r="U77" s="53">
        <f>U22*'Basic diet cal'!$G$10</f>
        <v>0</v>
      </c>
      <c r="V77" s="53">
        <f>V22*'Basic diet cal'!$G$10</f>
        <v>33.6</v>
      </c>
      <c r="W77" s="53">
        <f>W22*'Basic diet cal'!$G$10</f>
        <v>33.6</v>
      </c>
      <c r="X77" s="53">
        <f>X22*'Basic diet cal'!$G$10</f>
        <v>0</v>
      </c>
      <c r="Y77" s="53">
        <f>Y22*'Basic diet cal'!$G$10</f>
        <v>33.6</v>
      </c>
      <c r="Z77" s="53">
        <f>Z22*'Basic diet cal'!$G$10</f>
        <v>33.6</v>
      </c>
      <c r="AA77" s="53">
        <f>AA22*'Basic diet cal'!$G$10</f>
        <v>0</v>
      </c>
      <c r="AB77" s="53">
        <f>AB22*'Basic diet cal'!$G$10</f>
        <v>33.6</v>
      </c>
      <c r="AC77" s="53">
        <f>AC22*'Basic diet cal'!$G$10</f>
        <v>33.6</v>
      </c>
      <c r="AD77" s="53">
        <f>AD22*'Basic diet cal'!$G$10</f>
        <v>0</v>
      </c>
      <c r="AE77" s="53">
        <f>AE22*'Basic diet cal'!$G$10</f>
        <v>33.6</v>
      </c>
      <c r="AF77" s="53">
        <f>AF22*'Basic diet cal'!$G$10</f>
        <v>48</v>
      </c>
      <c r="AG77" s="53">
        <f>AG22*'Basic diet cal'!$G$10</f>
        <v>0</v>
      </c>
      <c r="AH77" s="53">
        <f>AH22*'Basic diet cal'!$G$10</f>
        <v>33.6</v>
      </c>
      <c r="AI77" s="53">
        <f>AI22*'Basic diet cal'!$G$10</f>
        <v>48</v>
      </c>
      <c r="AJ77" s="53">
        <f>AJ22*'Basic diet cal'!$G$10</f>
        <v>0</v>
      </c>
      <c r="AK77" s="53">
        <f>AK22*'Basic diet cal'!$G$10</f>
        <v>48</v>
      </c>
      <c r="AL77" s="53">
        <f>AL22*'Basic diet cal'!$G$10</f>
        <v>48</v>
      </c>
      <c r="AM77" s="126" t="s">
        <v>573</v>
      </c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377"/>
      <c r="BG77" s="377"/>
      <c r="BH77" s="377"/>
      <c r="BI77" s="377"/>
      <c r="BJ77" s="377"/>
      <c r="BK77" s="377"/>
      <c r="BL77" s="377"/>
      <c r="BM77" s="377"/>
      <c r="BN77" s="377"/>
      <c r="BO77" s="377"/>
      <c r="BP77" s="377"/>
      <c r="BQ77" s="377"/>
      <c r="BR77" s="377"/>
      <c r="BS77" s="377"/>
      <c r="BT77" s="377"/>
      <c r="BU77" s="377"/>
      <c r="BV77" s="377"/>
      <c r="BW77" s="127"/>
    </row>
    <row r="78" spans="1:75">
      <c r="A78" s="77"/>
      <c r="C78" s="22">
        <v>1000</v>
      </c>
      <c r="F78" s="9">
        <v>1200</v>
      </c>
      <c r="G78" s="9"/>
      <c r="I78" s="22">
        <v>1400</v>
      </c>
      <c r="L78" s="22">
        <v>1600</v>
      </c>
      <c r="O78" s="22">
        <v>1800</v>
      </c>
      <c r="R78" s="9">
        <v>2000</v>
      </c>
      <c r="S78" s="9"/>
      <c r="U78" s="22">
        <v>2200</v>
      </c>
      <c r="X78" s="22">
        <v>2400</v>
      </c>
      <c r="AA78" s="45">
        <v>2600</v>
      </c>
      <c r="AB78" s="26"/>
      <c r="AD78" s="26">
        <v>2800</v>
      </c>
      <c r="AE78" s="26"/>
      <c r="AF78" s="26"/>
      <c r="AG78" s="26">
        <v>3000</v>
      </c>
      <c r="AH78" s="26"/>
      <c r="AI78" s="26"/>
      <c r="AJ78" s="22">
        <v>3200</v>
      </c>
      <c r="AM78" s="22">
        <v>1000</v>
      </c>
      <c r="AP78" s="22">
        <v>1200</v>
      </c>
      <c r="AS78" s="22">
        <v>1400</v>
      </c>
      <c r="AV78" s="22">
        <v>1600</v>
      </c>
      <c r="AY78" s="22">
        <v>1800</v>
      </c>
      <c r="AZ78" s="22"/>
      <c r="BA78" s="22"/>
      <c r="BB78" s="9">
        <v>2000</v>
      </c>
      <c r="BC78" s="9"/>
      <c r="BD78" s="122"/>
      <c r="BE78" s="122">
        <v>2200</v>
      </c>
      <c r="BF78" s="122"/>
      <c r="BG78" s="122"/>
      <c r="BH78" s="122">
        <v>2400</v>
      </c>
      <c r="BI78" s="122"/>
      <c r="BJ78" s="122"/>
      <c r="BK78" s="123">
        <v>2600</v>
      </c>
      <c r="BL78" s="124"/>
      <c r="BM78" s="122"/>
      <c r="BN78" s="124">
        <v>2800</v>
      </c>
      <c r="BO78" s="124"/>
      <c r="BP78" s="124"/>
      <c r="BQ78" s="374">
        <v>3000</v>
      </c>
      <c r="BT78" s="122">
        <v>3200</v>
      </c>
      <c r="BU78" s="122"/>
      <c r="BV78" s="122"/>
    </row>
    <row r="79" spans="1:75">
      <c r="A79" s="77" t="s">
        <v>142</v>
      </c>
      <c r="F79" s="9"/>
      <c r="AD79" s="22"/>
      <c r="AY79" s="22"/>
      <c r="AZ79" s="22"/>
      <c r="BA79" s="22"/>
      <c r="BB79" s="9"/>
      <c r="BC79" s="22"/>
      <c r="BD79" s="122"/>
      <c r="BE79" s="122"/>
      <c r="BF79" s="122"/>
      <c r="BG79" s="122"/>
      <c r="BH79" s="122"/>
      <c r="BI79" s="122"/>
      <c r="BJ79" s="122"/>
      <c r="BK79" s="122"/>
      <c r="BL79" s="122"/>
      <c r="BM79" s="122"/>
      <c r="BN79" s="122"/>
      <c r="BO79" s="122"/>
      <c r="BP79" s="122"/>
      <c r="BQ79" s="122"/>
      <c r="BR79" s="122"/>
      <c r="BS79" s="122"/>
      <c r="BT79" s="122"/>
      <c r="BU79" s="122"/>
      <c r="BV79" s="122"/>
    </row>
    <row r="80" spans="1:75">
      <c r="A80" s="77" t="s">
        <v>137</v>
      </c>
      <c r="C80" s="22" t="s">
        <v>58</v>
      </c>
      <c r="D80" s="22" t="s">
        <v>116</v>
      </c>
      <c r="E80" s="22" t="s">
        <v>92</v>
      </c>
      <c r="F80" s="9" t="s">
        <v>58</v>
      </c>
      <c r="G80" s="22" t="s">
        <v>116</v>
      </c>
      <c r="H80" s="22" t="s">
        <v>92</v>
      </c>
      <c r="I80" s="22" t="s">
        <v>58</v>
      </c>
      <c r="J80" s="22" t="s">
        <v>116</v>
      </c>
      <c r="K80" s="22" t="s">
        <v>92</v>
      </c>
      <c r="L80" s="22" t="s">
        <v>58</v>
      </c>
      <c r="M80" s="22" t="s">
        <v>116</v>
      </c>
      <c r="N80" s="22" t="s">
        <v>92</v>
      </c>
      <c r="O80" s="22" t="s">
        <v>58</v>
      </c>
      <c r="P80" s="22" t="s">
        <v>116</v>
      </c>
      <c r="Q80" s="22" t="s">
        <v>92</v>
      </c>
      <c r="R80" s="9" t="s">
        <v>58</v>
      </c>
      <c r="S80" s="22" t="s">
        <v>116</v>
      </c>
      <c r="T80" s="22" t="s">
        <v>92</v>
      </c>
      <c r="U80" s="22" t="s">
        <v>58</v>
      </c>
      <c r="V80" s="22" t="s">
        <v>116</v>
      </c>
      <c r="W80" s="22" t="s">
        <v>92</v>
      </c>
      <c r="X80" s="22" t="s">
        <v>58</v>
      </c>
      <c r="Y80" s="22" t="s">
        <v>116</v>
      </c>
      <c r="Z80" s="22" t="s">
        <v>92</v>
      </c>
      <c r="AA80" s="22" t="s">
        <v>58</v>
      </c>
      <c r="AB80" s="22" t="s">
        <v>116</v>
      </c>
      <c r="AC80" s="22" t="s">
        <v>92</v>
      </c>
      <c r="AD80" s="22" t="s">
        <v>58</v>
      </c>
      <c r="AE80" s="22" t="s">
        <v>116</v>
      </c>
      <c r="AF80" s="22" t="s">
        <v>92</v>
      </c>
      <c r="AG80" s="22" t="s">
        <v>58</v>
      </c>
      <c r="AH80" s="22" t="s">
        <v>116</v>
      </c>
      <c r="AI80" s="22" t="s">
        <v>92</v>
      </c>
      <c r="AJ80" s="22" t="s">
        <v>58</v>
      </c>
      <c r="AK80" s="22" t="s">
        <v>116</v>
      </c>
      <c r="AL80" s="127" t="s">
        <v>92</v>
      </c>
      <c r="AM80" s="22" t="s">
        <v>58</v>
      </c>
      <c r="AN80" s="22" t="s">
        <v>116</v>
      </c>
      <c r="AO80" s="22" t="s">
        <v>92</v>
      </c>
      <c r="AP80" s="22" t="s">
        <v>58</v>
      </c>
      <c r="AQ80" s="22" t="s">
        <v>116</v>
      </c>
      <c r="AR80" s="22" t="s">
        <v>92</v>
      </c>
      <c r="AS80" s="22" t="s">
        <v>58</v>
      </c>
      <c r="AT80" s="22" t="s">
        <v>116</v>
      </c>
      <c r="AU80" s="22" t="s">
        <v>92</v>
      </c>
      <c r="AV80" s="22" t="s">
        <v>58</v>
      </c>
      <c r="AW80" s="22" t="s">
        <v>116</v>
      </c>
      <c r="AX80" s="22" t="s">
        <v>92</v>
      </c>
      <c r="AY80" s="22" t="s">
        <v>58</v>
      </c>
      <c r="AZ80" s="22" t="s">
        <v>116</v>
      </c>
      <c r="BA80" s="22" t="s">
        <v>92</v>
      </c>
      <c r="BB80" s="9" t="s">
        <v>58</v>
      </c>
      <c r="BC80" s="22" t="s">
        <v>116</v>
      </c>
      <c r="BD80" s="122" t="s">
        <v>92</v>
      </c>
      <c r="BE80" s="122" t="s">
        <v>58</v>
      </c>
      <c r="BF80" s="122" t="s">
        <v>116</v>
      </c>
      <c r="BG80" s="122" t="s">
        <v>92</v>
      </c>
      <c r="BH80" s="122" t="s">
        <v>58</v>
      </c>
      <c r="BI80" s="122" t="s">
        <v>116</v>
      </c>
      <c r="BJ80" s="122" t="s">
        <v>92</v>
      </c>
      <c r="BK80" s="122" t="s">
        <v>58</v>
      </c>
      <c r="BL80" s="122" t="s">
        <v>116</v>
      </c>
      <c r="BM80" s="122" t="s">
        <v>92</v>
      </c>
      <c r="BN80" s="122" t="s">
        <v>58</v>
      </c>
      <c r="BO80" s="122" t="s">
        <v>116</v>
      </c>
      <c r="BP80" s="122" t="s">
        <v>92</v>
      </c>
      <c r="BQ80" s="122" t="s">
        <v>58</v>
      </c>
      <c r="BR80" s="122" t="s">
        <v>116</v>
      </c>
      <c r="BS80" s="122" t="s">
        <v>92</v>
      </c>
      <c r="BT80" s="122" t="s">
        <v>58</v>
      </c>
      <c r="BU80" s="122" t="s">
        <v>116</v>
      </c>
      <c r="BV80" s="122" t="s">
        <v>92</v>
      </c>
    </row>
    <row r="81" spans="1:79">
      <c r="B81" s="78" t="s">
        <v>543</v>
      </c>
      <c r="C81" s="17">
        <f t="shared" ref="C81:AL81" si="16">C60+C61+C62+C63+C65+(C67/7)+C68+(C70/7)+C75+C76</f>
        <v>4.2900280315614614</v>
      </c>
      <c r="D81" s="17">
        <f t="shared" si="16"/>
        <v>5.5693120155038756</v>
      </c>
      <c r="E81" s="17">
        <f t="shared" si="16"/>
        <v>17.154788205980068</v>
      </c>
      <c r="F81" s="17">
        <f t="shared" si="16"/>
        <v>4.7964863648947951</v>
      </c>
      <c r="G81" s="17">
        <f t="shared" si="16"/>
        <v>8.0396840393133999</v>
      </c>
      <c r="H81" s="17">
        <f t="shared" si="16"/>
        <v>18.971603682170542</v>
      </c>
      <c r="I81" s="17">
        <f t="shared" si="16"/>
        <v>6.396478059246955</v>
      </c>
      <c r="J81" s="17">
        <f t="shared" si="16"/>
        <v>10.416826896456257</v>
      </c>
      <c r="K81" s="17">
        <f t="shared" si="16"/>
        <v>22.221253114617937</v>
      </c>
      <c r="L81" s="17">
        <f t="shared" si="16"/>
        <v>6.9961655592469549</v>
      </c>
      <c r="M81" s="17">
        <f t="shared" si="16"/>
        <v>14.628984634551497</v>
      </c>
      <c r="N81" s="17">
        <f t="shared" si="16"/>
        <v>23.956959094684386</v>
      </c>
      <c r="O81" s="17">
        <f t="shared" si="16"/>
        <v>7.5797518687707646</v>
      </c>
      <c r="P81" s="17">
        <f t="shared" si="16"/>
        <v>12.987190614617941</v>
      </c>
      <c r="Q81" s="17">
        <f t="shared" si="16"/>
        <v>29.7162430786268</v>
      </c>
      <c r="R81" s="17">
        <f t="shared" si="16"/>
        <v>8.0701090116279079</v>
      </c>
      <c r="S81" s="17">
        <f t="shared" si="16"/>
        <v>16.126140642303433</v>
      </c>
      <c r="T81" s="17">
        <f t="shared" si="16"/>
        <v>33.132805578626801</v>
      </c>
      <c r="U81" s="17">
        <f t="shared" si="16"/>
        <v>8.9786870155038763</v>
      </c>
      <c r="V81" s="17">
        <f t="shared" si="16"/>
        <v>19.016497785160574</v>
      </c>
      <c r="W81" s="17">
        <f t="shared" si="16"/>
        <v>31.199472245293467</v>
      </c>
      <c r="X81" s="17">
        <f t="shared" si="16"/>
        <v>9.3194013012181607</v>
      </c>
      <c r="Y81" s="17">
        <f t="shared" si="16"/>
        <v>20.994397840531562</v>
      </c>
      <c r="Z81" s="17">
        <f t="shared" si="16"/>
        <v>34.567312776854926</v>
      </c>
      <c r="AA81" s="17">
        <f t="shared" si="16"/>
        <v>9.789044158361019</v>
      </c>
      <c r="AB81" s="17">
        <f t="shared" si="16"/>
        <v>21.14404069767442</v>
      </c>
      <c r="AC81" s="17">
        <f t="shared" si="16"/>
        <v>37.927461586378733</v>
      </c>
      <c r="AD81" s="17">
        <f t="shared" si="16"/>
        <v>10.42904415836102</v>
      </c>
      <c r="AE81" s="17">
        <f t="shared" si="16"/>
        <v>22.454738372093026</v>
      </c>
      <c r="AF81" s="17">
        <f t="shared" si="16"/>
        <v>38.660690753045401</v>
      </c>
      <c r="AG81" s="17">
        <f t="shared" si="16"/>
        <v>10.253695321151717</v>
      </c>
      <c r="AH81" s="17">
        <f t="shared" si="16"/>
        <v>22.998012181616829</v>
      </c>
      <c r="AI81" s="17">
        <f t="shared" si="16"/>
        <v>47.159721760797332</v>
      </c>
      <c r="AJ81" s="17">
        <f t="shared" si="16"/>
        <v>10.74405246400886</v>
      </c>
      <c r="AK81" s="17">
        <f t="shared" si="16"/>
        <v>23.31801218161683</v>
      </c>
      <c r="AL81" s="132">
        <f t="shared" si="16"/>
        <v>47.479721760797332</v>
      </c>
      <c r="AM81" s="17">
        <f t="shared" ref="AM81:AU83" si="17">C81*9</f>
        <v>38.610252284053153</v>
      </c>
      <c r="AN81" s="17">
        <f t="shared" si="17"/>
        <v>50.12380813953488</v>
      </c>
      <c r="AO81" s="17">
        <f t="shared" si="17"/>
        <v>154.39309385382063</v>
      </c>
      <c r="AP81" s="17">
        <f t="shared" si="17"/>
        <v>43.168377284053157</v>
      </c>
      <c r="AQ81" s="17">
        <f t="shared" si="17"/>
        <v>72.357156353820599</v>
      </c>
      <c r="AR81" s="17">
        <f t="shared" si="17"/>
        <v>170.74443313953489</v>
      </c>
      <c r="AS81" s="17">
        <f t="shared" si="17"/>
        <v>57.568302533222592</v>
      </c>
      <c r="AT81" s="17">
        <f t="shared" si="17"/>
        <v>93.751442068106314</v>
      </c>
      <c r="AU81" s="17">
        <f t="shared" si="17"/>
        <v>199.99127803156142</v>
      </c>
      <c r="AV81" s="17">
        <f t="shared" ref="AV81:AV83" si="18">L81*9</f>
        <v>62.965490033222594</v>
      </c>
      <c r="AW81" s="17">
        <f t="shared" ref="AW81:BF83" si="19">M81*9</f>
        <v>131.66086171096347</v>
      </c>
      <c r="AX81" s="17">
        <f t="shared" si="19"/>
        <v>215.61263185215947</v>
      </c>
      <c r="AY81" s="17">
        <f t="shared" si="19"/>
        <v>68.21776681893688</v>
      </c>
      <c r="AZ81" s="17">
        <f t="shared" si="19"/>
        <v>116.88471553156147</v>
      </c>
      <c r="BA81" s="17">
        <f t="shared" si="19"/>
        <v>267.44618770764117</v>
      </c>
      <c r="BB81" s="17">
        <f t="shared" si="19"/>
        <v>72.63098110465117</v>
      </c>
      <c r="BC81" s="17">
        <f t="shared" si="19"/>
        <v>145.13526578073089</v>
      </c>
      <c r="BD81" s="122">
        <f t="shared" si="19"/>
        <v>298.19525020764121</v>
      </c>
      <c r="BE81" s="122">
        <f t="shared" si="19"/>
        <v>80.80818313953489</v>
      </c>
      <c r="BF81" s="122">
        <f t="shared" si="19"/>
        <v>171.14848006644516</v>
      </c>
      <c r="BG81" s="122">
        <f t="shared" ref="BG81:BP83" si="20">W81*9</f>
        <v>280.79525020764123</v>
      </c>
      <c r="BH81" s="122">
        <f t="shared" si="20"/>
        <v>83.87461171096345</v>
      </c>
      <c r="BI81" s="122">
        <f t="shared" si="20"/>
        <v>188.94958056478407</v>
      </c>
      <c r="BJ81" s="122">
        <f t="shared" si="20"/>
        <v>311.10581499169433</v>
      </c>
      <c r="BK81" s="122">
        <f t="shared" si="20"/>
        <v>88.101397425249175</v>
      </c>
      <c r="BL81" s="122">
        <f t="shared" si="20"/>
        <v>190.29636627906979</v>
      </c>
      <c r="BM81" s="122">
        <f t="shared" si="20"/>
        <v>341.34715427740861</v>
      </c>
      <c r="BN81" s="122">
        <f t="shared" si="20"/>
        <v>93.86139742524918</v>
      </c>
      <c r="BO81" s="122">
        <f t="shared" si="20"/>
        <v>202.09264534883724</v>
      </c>
      <c r="BP81" s="122">
        <f t="shared" si="20"/>
        <v>347.94621677740861</v>
      </c>
      <c r="BQ81" s="122">
        <f t="shared" ref="BQ81:BV83" si="21">AG81*9</f>
        <v>92.283257890365462</v>
      </c>
      <c r="BR81" s="122">
        <f t="shared" si="21"/>
        <v>206.98210963455148</v>
      </c>
      <c r="BS81" s="122">
        <f t="shared" si="21"/>
        <v>424.43749584717597</v>
      </c>
      <c r="BT81" s="122">
        <f t="shared" si="21"/>
        <v>96.696472176079737</v>
      </c>
      <c r="BU81" s="122">
        <f t="shared" si="21"/>
        <v>209.86210963455147</v>
      </c>
      <c r="BV81" s="122">
        <f t="shared" si="21"/>
        <v>427.31749584717602</v>
      </c>
    </row>
    <row r="82" spans="1:79">
      <c r="B82" s="78" t="s">
        <v>544</v>
      </c>
      <c r="C82" s="17">
        <f t="shared" ref="C82:AL82" si="22">C60+C61+C62+C63+C65+C69+(C70/7)+C76+C75</f>
        <v>3.0614566029900332</v>
      </c>
      <c r="D82" s="17">
        <f t="shared" si="22"/>
        <v>4.3407405869324478</v>
      </c>
      <c r="E82" s="17">
        <f t="shared" si="22"/>
        <v>16.540502491694355</v>
      </c>
      <c r="F82" s="17">
        <f t="shared" si="22"/>
        <v>3.5679149363233664</v>
      </c>
      <c r="G82" s="17">
        <f t="shared" si="22"/>
        <v>6.8111126107419713</v>
      </c>
      <c r="H82" s="17">
        <f t="shared" si="22"/>
        <v>17.743032253599115</v>
      </c>
      <c r="I82" s="17">
        <f t="shared" si="22"/>
        <v>4.5536209163898116</v>
      </c>
      <c r="J82" s="17">
        <f t="shared" si="22"/>
        <v>9.1882554678848276</v>
      </c>
      <c r="K82" s="17">
        <f t="shared" si="22"/>
        <v>20.378395971760796</v>
      </c>
      <c r="L82" s="17">
        <f t="shared" si="22"/>
        <v>5.1533084163898124</v>
      </c>
      <c r="M82" s="17">
        <f t="shared" si="22"/>
        <v>12.171841777408638</v>
      </c>
      <c r="N82" s="17">
        <f t="shared" si="22"/>
        <v>22.114101951827244</v>
      </c>
      <c r="O82" s="17">
        <f t="shared" si="22"/>
        <v>5.736894725913622</v>
      </c>
      <c r="P82" s="17">
        <f t="shared" si="22"/>
        <v>12.987190614617941</v>
      </c>
      <c r="Q82" s="17">
        <f t="shared" si="22"/>
        <v>27.873385935769658</v>
      </c>
      <c r="R82" s="17">
        <f t="shared" si="22"/>
        <v>6.2272518687707645</v>
      </c>
      <c r="S82" s="17">
        <f t="shared" si="22"/>
        <v>13.668997785160578</v>
      </c>
      <c r="T82" s="17">
        <f t="shared" si="22"/>
        <v>31.289948435769659</v>
      </c>
      <c r="U82" s="17">
        <f t="shared" si="22"/>
        <v>7.1358298726467329</v>
      </c>
      <c r="V82" s="17">
        <f t="shared" si="22"/>
        <v>16.559354928017719</v>
      </c>
      <c r="W82" s="17">
        <f t="shared" si="22"/>
        <v>29.356615102436326</v>
      </c>
      <c r="X82" s="17">
        <f t="shared" si="22"/>
        <v>7.476544158361019</v>
      </c>
      <c r="Y82" s="17">
        <f t="shared" si="22"/>
        <v>17.922969269102989</v>
      </c>
      <c r="Z82" s="17">
        <f t="shared" si="22"/>
        <v>32.724455633997785</v>
      </c>
      <c r="AA82" s="17">
        <f t="shared" si="22"/>
        <v>7.9461870155038765</v>
      </c>
      <c r="AB82" s="17">
        <f t="shared" si="22"/>
        <v>18.072612126245847</v>
      </c>
      <c r="AC82" s="17">
        <f t="shared" si="22"/>
        <v>36.084604443521592</v>
      </c>
      <c r="AD82" s="17">
        <f t="shared" si="22"/>
        <v>8.586187015503878</v>
      </c>
      <c r="AE82" s="17">
        <f t="shared" si="22"/>
        <v>19.553666943521595</v>
      </c>
      <c r="AF82" s="17">
        <f t="shared" si="22"/>
        <v>36.817833610188259</v>
      </c>
      <c r="AG82" s="17">
        <f t="shared" si="22"/>
        <v>8.581195321151716</v>
      </c>
      <c r="AH82" s="17">
        <f t="shared" si="22"/>
        <v>19.92658361018826</v>
      </c>
      <c r="AI82" s="17">
        <f t="shared" si="22"/>
        <v>45.31686461794019</v>
      </c>
      <c r="AJ82" s="17">
        <f t="shared" si="22"/>
        <v>9.0715524640088603</v>
      </c>
      <c r="AK82" s="17">
        <f t="shared" si="22"/>
        <v>20.24658361018826</v>
      </c>
      <c r="AL82" s="132">
        <f t="shared" si="22"/>
        <v>45.636864617940191</v>
      </c>
      <c r="AM82" s="17">
        <f t="shared" si="17"/>
        <v>27.5531094269103</v>
      </c>
      <c r="AN82" s="17">
        <f t="shared" si="17"/>
        <v>39.06666528239203</v>
      </c>
      <c r="AO82" s="17">
        <f t="shared" si="17"/>
        <v>148.86452242524919</v>
      </c>
      <c r="AP82" s="17">
        <f t="shared" si="17"/>
        <v>32.1112344269103</v>
      </c>
      <c r="AQ82" s="17">
        <f t="shared" si="17"/>
        <v>61.300013496677742</v>
      </c>
      <c r="AR82" s="17">
        <f t="shared" si="17"/>
        <v>159.68729028239204</v>
      </c>
      <c r="AS82" s="17">
        <f t="shared" si="17"/>
        <v>40.982588247508303</v>
      </c>
      <c r="AT82" s="17">
        <f t="shared" si="17"/>
        <v>82.69429921096345</v>
      </c>
      <c r="AU82" s="17">
        <f t="shared" si="17"/>
        <v>183.40556374584716</v>
      </c>
      <c r="AV82" s="17">
        <f t="shared" si="18"/>
        <v>46.379775747508312</v>
      </c>
      <c r="AW82" s="17">
        <f t="shared" si="19"/>
        <v>109.54657599667775</v>
      </c>
      <c r="AX82" s="17">
        <f t="shared" si="19"/>
        <v>199.02691756644521</v>
      </c>
      <c r="AY82" s="17">
        <f t="shared" si="19"/>
        <v>51.632052533222598</v>
      </c>
      <c r="AZ82" s="17">
        <f t="shared" si="19"/>
        <v>116.88471553156147</v>
      </c>
      <c r="BA82" s="17">
        <f t="shared" si="19"/>
        <v>250.86047342192691</v>
      </c>
      <c r="BB82" s="17">
        <f t="shared" si="19"/>
        <v>56.045266818936881</v>
      </c>
      <c r="BC82" s="17">
        <f t="shared" si="19"/>
        <v>123.02098006644519</v>
      </c>
      <c r="BD82" s="122">
        <f t="shared" si="19"/>
        <v>281.60953592192692</v>
      </c>
      <c r="BE82" s="122">
        <f t="shared" si="19"/>
        <v>64.222468853820601</v>
      </c>
      <c r="BF82" s="122">
        <f t="shared" si="19"/>
        <v>149.03419435215946</v>
      </c>
      <c r="BG82" s="122">
        <f t="shared" si="20"/>
        <v>264.20953592192694</v>
      </c>
      <c r="BH82" s="122">
        <f t="shared" si="20"/>
        <v>67.288897425249175</v>
      </c>
      <c r="BI82" s="122">
        <f t="shared" si="20"/>
        <v>161.3067234219269</v>
      </c>
      <c r="BJ82" s="122">
        <f t="shared" si="20"/>
        <v>294.52010070598004</v>
      </c>
      <c r="BK82" s="122">
        <f t="shared" si="20"/>
        <v>71.515683139534886</v>
      </c>
      <c r="BL82" s="122">
        <f t="shared" si="20"/>
        <v>162.65350913621262</v>
      </c>
      <c r="BM82" s="122">
        <f t="shared" si="20"/>
        <v>324.76143999169432</v>
      </c>
      <c r="BN82" s="122">
        <f t="shared" si="20"/>
        <v>77.275683139534905</v>
      </c>
      <c r="BO82" s="122">
        <f t="shared" si="20"/>
        <v>175.98300249169435</v>
      </c>
      <c r="BP82" s="122">
        <f t="shared" si="20"/>
        <v>331.36050249169432</v>
      </c>
      <c r="BQ82" s="122">
        <f t="shared" si="21"/>
        <v>77.230757890365439</v>
      </c>
      <c r="BR82" s="122">
        <f t="shared" si="21"/>
        <v>179.33925249169434</v>
      </c>
      <c r="BS82" s="122">
        <f t="shared" si="21"/>
        <v>407.85178156146173</v>
      </c>
      <c r="BT82" s="122">
        <f t="shared" si="21"/>
        <v>81.643972176079743</v>
      </c>
      <c r="BU82" s="122">
        <f t="shared" si="21"/>
        <v>182.21925249169433</v>
      </c>
      <c r="BV82" s="122">
        <f t="shared" si="21"/>
        <v>410.73178156146173</v>
      </c>
    </row>
    <row r="83" spans="1:79" ht="30">
      <c r="A83" s="77" t="s">
        <v>138</v>
      </c>
      <c r="C83" s="17">
        <f>C60+C61+C62+C64+C65+C73+(C72/7)+C74+C76+(C77/7)</f>
        <v>11.095078031561462</v>
      </c>
      <c r="D83" s="17">
        <f t="shared" ref="D83:AL83" si="23">D60+D61+D62+D64+D65+D73+(D72/7)+D74+D76+(D77/7)</f>
        <v>10.106012015503875</v>
      </c>
      <c r="E83" s="17">
        <f t="shared" si="23"/>
        <v>21.691488205980065</v>
      </c>
      <c r="F83" s="17">
        <f t="shared" si="23"/>
        <v>11.601536364894795</v>
      </c>
      <c r="G83" s="17">
        <f t="shared" si="23"/>
        <v>12.5763840393134</v>
      </c>
      <c r="H83" s="17">
        <f t="shared" si="23"/>
        <v>25.776653682170544</v>
      </c>
      <c r="I83" s="17">
        <f t="shared" si="23"/>
        <v>17.294299487818385</v>
      </c>
      <c r="J83" s="17">
        <f t="shared" si="23"/>
        <v>15.263662610741973</v>
      </c>
      <c r="K83" s="17">
        <f t="shared" si="23"/>
        <v>28.278224543189367</v>
      </c>
      <c r="L83" s="17">
        <f t="shared" si="23"/>
        <v>18.508272702104097</v>
      </c>
      <c r="M83" s="17">
        <f t="shared" si="23"/>
        <v>20.858456063122926</v>
      </c>
      <c r="N83" s="17">
        <f t="shared" si="23"/>
        <v>29.84357338039867</v>
      </c>
      <c r="O83" s="17">
        <f t="shared" si="23"/>
        <v>21.360209011627909</v>
      </c>
      <c r="P83" s="17">
        <f t="shared" si="23"/>
        <v>21.673804900332225</v>
      </c>
      <c r="Q83" s="17">
        <f t="shared" si="23"/>
        <v>38.175357364341082</v>
      </c>
      <c r="R83" s="17">
        <f t="shared" si="23"/>
        <v>24.118916154485049</v>
      </c>
      <c r="S83" s="17">
        <f t="shared" si="23"/>
        <v>22.355612070874862</v>
      </c>
      <c r="T83" s="17">
        <f t="shared" si="23"/>
        <v>41.591919864341079</v>
      </c>
      <c r="U83" s="17">
        <f t="shared" si="23"/>
        <v>22.588787015503875</v>
      </c>
      <c r="V83" s="17">
        <f t="shared" si="23"/>
        <v>22.675612070874863</v>
      </c>
      <c r="W83" s="17">
        <f t="shared" si="23"/>
        <v>39.658586531007749</v>
      </c>
      <c r="X83" s="17">
        <f t="shared" si="23"/>
        <v>32.343615586932451</v>
      </c>
      <c r="Y83" s="17">
        <f t="shared" si="23"/>
        <v>24.039226411960133</v>
      </c>
      <c r="Z83" s="17">
        <f t="shared" si="23"/>
        <v>40.969284205426348</v>
      </c>
      <c r="AA83" s="17">
        <f t="shared" si="23"/>
        <v>28.106201301218164</v>
      </c>
      <c r="AB83" s="17">
        <f t="shared" si="23"/>
        <v>29.236640697674421</v>
      </c>
      <c r="AC83" s="17">
        <f t="shared" si="23"/>
        <v>46.597783014950167</v>
      </c>
      <c r="AD83" s="17">
        <f t="shared" si="23"/>
        <v>31.184908444075305</v>
      </c>
      <c r="AE83" s="17">
        <f t="shared" si="23"/>
        <v>30.547338372093026</v>
      </c>
      <c r="AF83" s="17">
        <f t="shared" si="23"/>
        <v>49.388155038759685</v>
      </c>
      <c r="AG83" s="17">
        <f t="shared" si="23"/>
        <v>33.448266749723146</v>
      </c>
      <c r="AH83" s="17">
        <f t="shared" si="23"/>
        <v>30.920255038759688</v>
      </c>
      <c r="AI83" s="17">
        <f t="shared" si="23"/>
        <v>57.887186046511623</v>
      </c>
      <c r="AJ83" s="17">
        <f t="shared" si="23"/>
        <v>33.768266749723146</v>
      </c>
      <c r="AK83" s="17">
        <f t="shared" si="23"/>
        <v>34.525969324473976</v>
      </c>
      <c r="AL83" s="17">
        <f t="shared" si="23"/>
        <v>58.207186046511623</v>
      </c>
      <c r="AM83" s="17">
        <f t="shared" si="17"/>
        <v>99.855702284053152</v>
      </c>
      <c r="AN83" s="17">
        <f t="shared" si="17"/>
        <v>90.954108139534881</v>
      </c>
      <c r="AO83" s="17">
        <f t="shared" si="17"/>
        <v>195.2233938538206</v>
      </c>
      <c r="AP83" s="17">
        <f t="shared" si="17"/>
        <v>104.41382728405316</v>
      </c>
      <c r="AQ83" s="17">
        <f t="shared" si="17"/>
        <v>113.18745635382059</v>
      </c>
      <c r="AR83" s="17">
        <f t="shared" si="17"/>
        <v>231.9898831395349</v>
      </c>
      <c r="AS83" s="17">
        <f t="shared" si="17"/>
        <v>155.64869539036548</v>
      </c>
      <c r="AT83" s="17">
        <f t="shared" si="17"/>
        <v>137.37296349667776</v>
      </c>
      <c r="AU83" s="17">
        <f t="shared" si="17"/>
        <v>254.5040208887043</v>
      </c>
      <c r="AV83" s="17">
        <f t="shared" si="18"/>
        <v>166.57445431893689</v>
      </c>
      <c r="AW83" s="17">
        <f t="shared" si="19"/>
        <v>187.72610456810634</v>
      </c>
      <c r="AX83" s="17">
        <f t="shared" si="19"/>
        <v>268.59216042358804</v>
      </c>
      <c r="AY83" s="17">
        <f t="shared" si="19"/>
        <v>192.24188110465118</v>
      </c>
      <c r="AZ83" s="17">
        <f t="shared" si="19"/>
        <v>195.06424410299002</v>
      </c>
      <c r="BA83" s="17">
        <f t="shared" si="19"/>
        <v>343.57821627906975</v>
      </c>
      <c r="BB83" s="17">
        <f t="shared" si="19"/>
        <v>217.07024539036544</v>
      </c>
      <c r="BC83" s="17">
        <f t="shared" si="19"/>
        <v>201.20050863787375</v>
      </c>
      <c r="BD83" s="122">
        <f t="shared" si="19"/>
        <v>374.32727877906973</v>
      </c>
      <c r="BE83" s="122">
        <f t="shared" si="19"/>
        <v>203.29908313953487</v>
      </c>
      <c r="BF83" s="122">
        <f t="shared" si="19"/>
        <v>204.08050863787378</v>
      </c>
      <c r="BG83" s="122">
        <f t="shared" si="20"/>
        <v>356.92727877906975</v>
      </c>
      <c r="BH83" s="122">
        <f t="shared" si="20"/>
        <v>291.09254028239206</v>
      </c>
      <c r="BI83" s="122">
        <f t="shared" si="20"/>
        <v>216.35303770764119</v>
      </c>
      <c r="BJ83" s="122">
        <f t="shared" si="20"/>
        <v>368.72355784883712</v>
      </c>
      <c r="BK83" s="122">
        <f t="shared" si="20"/>
        <v>252.95581171096347</v>
      </c>
      <c r="BL83" s="122">
        <f t="shared" si="20"/>
        <v>263.12976627906977</v>
      </c>
      <c r="BM83" s="122">
        <f t="shared" si="20"/>
        <v>419.38004713455149</v>
      </c>
      <c r="BN83" s="122">
        <f t="shared" si="20"/>
        <v>280.66417599667773</v>
      </c>
      <c r="BO83" s="122">
        <f t="shared" si="20"/>
        <v>274.92604534883725</v>
      </c>
      <c r="BP83" s="122">
        <f t="shared" si="20"/>
        <v>444.49339534883717</v>
      </c>
      <c r="BQ83" s="122">
        <f t="shared" si="21"/>
        <v>301.0344007475083</v>
      </c>
      <c r="BR83" s="122">
        <f t="shared" si="21"/>
        <v>278.28229534883718</v>
      </c>
      <c r="BS83" s="122">
        <f t="shared" si="21"/>
        <v>520.98467441860464</v>
      </c>
      <c r="BT83" s="122">
        <f t="shared" si="21"/>
        <v>303.9144007475083</v>
      </c>
      <c r="BU83" s="122">
        <f t="shared" si="21"/>
        <v>310.73372392026579</v>
      </c>
      <c r="BV83" s="122">
        <f t="shared" si="21"/>
        <v>523.86467441860464</v>
      </c>
    </row>
    <row r="84" spans="1:79">
      <c r="A84" s="77"/>
      <c r="AA84" s="55"/>
      <c r="AB84" s="55"/>
      <c r="AC84" s="55"/>
      <c r="AD84" s="55"/>
      <c r="AE84" s="55"/>
      <c r="AG84" s="55"/>
      <c r="AH84" s="55"/>
    </row>
    <row r="85" spans="1:79" s="117" customFormat="1">
      <c r="A85" s="116"/>
      <c r="AA85" s="118"/>
      <c r="AB85" s="118"/>
      <c r="AC85" s="118"/>
      <c r="AD85" s="118"/>
      <c r="AE85" s="118"/>
      <c r="AG85" s="118"/>
      <c r="AH85" s="118"/>
      <c r="AL85" s="129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430"/>
      <c r="BX85" s="120"/>
      <c r="BY85" s="120"/>
      <c r="BZ85" s="120"/>
      <c r="CA85" s="120"/>
    </row>
    <row r="86" spans="1:79" s="9" customFormat="1">
      <c r="A86" s="148"/>
      <c r="AA86" s="506"/>
      <c r="AB86" s="506"/>
      <c r="AC86" s="506"/>
      <c r="AD86" s="506"/>
      <c r="AE86" s="506"/>
      <c r="AG86" s="506"/>
      <c r="AH86" s="506"/>
      <c r="AL86" s="135"/>
      <c r="AM86" s="170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434"/>
      <c r="BX86" s="61"/>
      <c r="BY86" s="61"/>
      <c r="BZ86" s="61"/>
      <c r="CA86" s="61"/>
    </row>
    <row r="87" spans="1:79">
      <c r="A87" s="66"/>
      <c r="C87" s="22">
        <v>1000</v>
      </c>
      <c r="F87" s="9">
        <v>1200</v>
      </c>
      <c r="G87" s="9"/>
      <c r="I87" s="22">
        <v>1400</v>
      </c>
      <c r="L87" s="22">
        <v>1600</v>
      </c>
      <c r="O87" s="17">
        <v>1800</v>
      </c>
      <c r="P87" s="17"/>
      <c r="Q87" s="17"/>
      <c r="R87" s="56">
        <v>2000</v>
      </c>
      <c r="S87" s="56"/>
      <c r="T87" s="17"/>
      <c r="U87" s="17">
        <v>2200</v>
      </c>
      <c r="V87" s="17"/>
      <c r="W87" s="17"/>
      <c r="X87" s="17">
        <v>2400</v>
      </c>
      <c r="Y87" s="17"/>
      <c r="Z87" s="17"/>
      <c r="AA87" s="111">
        <v>2600</v>
      </c>
      <c r="AB87" s="84"/>
      <c r="AC87" s="17"/>
      <c r="AD87" s="84">
        <v>2800</v>
      </c>
      <c r="AE87" s="84"/>
      <c r="AF87" s="84"/>
      <c r="AG87" s="84">
        <v>3000</v>
      </c>
      <c r="AH87" s="84"/>
      <c r="AI87" s="84"/>
      <c r="AJ87" s="22">
        <v>3200</v>
      </c>
      <c r="AK87" s="17"/>
      <c r="AL87" s="132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111"/>
      <c r="BL87" s="111"/>
      <c r="BM87" s="56"/>
      <c r="BN87" s="111"/>
      <c r="BO87" s="111"/>
      <c r="BP87" s="111"/>
      <c r="BQ87" s="111"/>
      <c r="BR87" s="111"/>
      <c r="BS87" s="111"/>
      <c r="BT87" s="9"/>
      <c r="BU87" s="56"/>
      <c r="BV87" s="375"/>
      <c r="BW87" s="434"/>
    </row>
    <row r="88" spans="1:79">
      <c r="A88" s="213" t="s">
        <v>136</v>
      </c>
      <c r="F88" s="9"/>
      <c r="O88" s="17"/>
      <c r="P88" s="17"/>
      <c r="Q88" s="17"/>
      <c r="R88" s="5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K88" s="17"/>
      <c r="AL88" s="132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9"/>
      <c r="BU88" s="56"/>
      <c r="BV88" s="375"/>
      <c r="BW88" s="434"/>
    </row>
    <row r="89" spans="1:79">
      <c r="A89" s="67" t="s">
        <v>117</v>
      </c>
      <c r="B89" s="68"/>
      <c r="C89" s="22" t="s">
        <v>58</v>
      </c>
      <c r="D89" s="22" t="s">
        <v>116</v>
      </c>
      <c r="E89" s="22" t="s">
        <v>92</v>
      </c>
      <c r="F89" s="9" t="s">
        <v>58</v>
      </c>
      <c r="G89" s="22" t="s">
        <v>116</v>
      </c>
      <c r="H89" s="22" t="s">
        <v>92</v>
      </c>
      <c r="I89" s="22" t="s">
        <v>58</v>
      </c>
      <c r="J89" s="22" t="s">
        <v>116</v>
      </c>
      <c r="K89" s="22" t="s">
        <v>92</v>
      </c>
      <c r="L89" s="22" t="s">
        <v>58</v>
      </c>
      <c r="M89" s="22" t="s">
        <v>116</v>
      </c>
      <c r="N89" s="22" t="s">
        <v>92</v>
      </c>
      <c r="O89" s="17" t="s">
        <v>58</v>
      </c>
      <c r="P89" s="17" t="s">
        <v>116</v>
      </c>
      <c r="Q89" s="17" t="s">
        <v>92</v>
      </c>
      <c r="R89" s="56" t="s">
        <v>58</v>
      </c>
      <c r="S89" s="17" t="s">
        <v>116</v>
      </c>
      <c r="T89" s="17" t="s">
        <v>92</v>
      </c>
      <c r="U89" s="17" t="s">
        <v>58</v>
      </c>
      <c r="V89" s="17" t="s">
        <v>116</v>
      </c>
      <c r="W89" s="17" t="s">
        <v>92</v>
      </c>
      <c r="X89" s="17" t="s">
        <v>58</v>
      </c>
      <c r="Y89" s="17" t="s">
        <v>116</v>
      </c>
      <c r="Z89" s="17" t="s">
        <v>92</v>
      </c>
      <c r="AA89" s="17" t="s">
        <v>58</v>
      </c>
      <c r="AB89" s="17" t="s">
        <v>116</v>
      </c>
      <c r="AC89" s="17" t="s">
        <v>92</v>
      </c>
      <c r="AD89" s="17" t="s">
        <v>58</v>
      </c>
      <c r="AE89" s="17" t="s">
        <v>116</v>
      </c>
      <c r="AF89" s="17" t="s">
        <v>92</v>
      </c>
      <c r="AG89" s="17" t="s">
        <v>58</v>
      </c>
      <c r="AH89" s="17" t="s">
        <v>116</v>
      </c>
      <c r="AI89" s="17" t="s">
        <v>92</v>
      </c>
      <c r="AJ89" s="22" t="s">
        <v>58</v>
      </c>
      <c r="AK89" s="17" t="s">
        <v>116</v>
      </c>
      <c r="AL89" s="132" t="s">
        <v>92</v>
      </c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9"/>
      <c r="BU89" s="56"/>
      <c r="BV89" s="375"/>
      <c r="BW89" s="434"/>
    </row>
    <row r="90" spans="1:79" ht="38.25" customHeight="1">
      <c r="A90" s="24" t="s">
        <v>119</v>
      </c>
      <c r="B90" s="69"/>
      <c r="C90" s="17">
        <f>C7*'Basic diet cal'!$E$3</f>
        <v>70.400000000000006</v>
      </c>
      <c r="D90" s="17">
        <f>D7*'Basic diet cal'!$E$3</f>
        <v>52.800000000000004</v>
      </c>
      <c r="E90" s="17">
        <f>E7*'Basic diet cal'!$E$3</f>
        <v>70.400000000000006</v>
      </c>
      <c r="F90" s="17">
        <f>F7*'Basic diet cal'!$E$3</f>
        <v>88</v>
      </c>
      <c r="G90" s="17">
        <f>G7*'Basic diet cal'!$E$3</f>
        <v>70.400000000000006</v>
      </c>
      <c r="H90" s="17">
        <f>H7*'Basic diet cal'!$E$3</f>
        <v>79.2</v>
      </c>
      <c r="I90" s="17">
        <f>I7*'Basic diet cal'!$E$3</f>
        <v>105.60000000000001</v>
      </c>
      <c r="J90" s="17">
        <f>J7*'Basic diet cal'!$E$3</f>
        <v>88</v>
      </c>
      <c r="K90" s="17">
        <f>K7*'Basic diet cal'!$E$3</f>
        <v>88</v>
      </c>
      <c r="L90" s="17">
        <f>L7*'Basic diet cal'!$E$3</f>
        <v>123.20000000000002</v>
      </c>
      <c r="M90" s="17">
        <f>M7*'Basic diet cal'!$E$3</f>
        <v>105.60000000000001</v>
      </c>
      <c r="N90" s="17">
        <f>N7*'Basic diet cal'!$E$3</f>
        <v>105.60000000000001</v>
      </c>
      <c r="O90" s="17">
        <f>O7*'Basic diet cal'!$E$3</f>
        <v>140.80000000000001</v>
      </c>
      <c r="P90" s="17">
        <f>P7*'Basic diet cal'!$E$3</f>
        <v>123.20000000000002</v>
      </c>
      <c r="Q90" s="17">
        <f>Q7*'Basic diet cal'!$E$3</f>
        <v>105.60000000000001</v>
      </c>
      <c r="R90" s="17">
        <f>R7*'Basic diet cal'!$E$3</f>
        <v>158.4</v>
      </c>
      <c r="S90" s="17">
        <f>S7*'Basic diet cal'!$E$3</f>
        <v>123.20000000000002</v>
      </c>
      <c r="T90" s="17">
        <f>T7*'Basic diet cal'!$E$3</f>
        <v>123.20000000000002</v>
      </c>
      <c r="U90" s="17">
        <f>U7*'Basic diet cal'!$E$3</f>
        <v>176</v>
      </c>
      <c r="V90" s="17">
        <f>V7*'Basic diet cal'!$E$3</f>
        <v>140.80000000000001</v>
      </c>
      <c r="W90" s="17">
        <f>W7*'Basic diet cal'!$E$3</f>
        <v>140.80000000000001</v>
      </c>
      <c r="X90" s="17">
        <f>X7*'Basic diet cal'!$E$3</f>
        <v>176</v>
      </c>
      <c r="Y90" s="17">
        <f>Y7*'Basic diet cal'!$E$3</f>
        <v>140.80000000000001</v>
      </c>
      <c r="Z90" s="17">
        <f>Z7*'Basic diet cal'!$E$3</f>
        <v>158.4</v>
      </c>
      <c r="AA90" s="17">
        <f>AA7*'Basic diet cal'!$E$3</f>
        <v>211.20000000000002</v>
      </c>
      <c r="AB90" s="17">
        <f>AB7*'Basic diet cal'!$E$3</f>
        <v>158.4</v>
      </c>
      <c r="AC90" s="17">
        <f>AC7*'Basic diet cal'!$E$3</f>
        <v>158.4</v>
      </c>
      <c r="AD90" s="17">
        <f>AD7*'Basic diet cal'!$E$3</f>
        <v>246.40000000000003</v>
      </c>
      <c r="AE90" s="17">
        <f>AE7*'Basic diet cal'!$E$3</f>
        <v>176</v>
      </c>
      <c r="AF90" s="17">
        <f>AF7*'Basic diet cal'!$E$3</f>
        <v>193.60000000000002</v>
      </c>
      <c r="AG90" s="17">
        <f>AG7*'Basic diet cal'!$E$3</f>
        <v>264</v>
      </c>
      <c r="AH90" s="17">
        <f>AH7*'Basic diet cal'!$E$3</f>
        <v>176</v>
      </c>
      <c r="AI90" s="17">
        <f>AI7*'Basic diet cal'!$E$3</f>
        <v>193.60000000000002</v>
      </c>
      <c r="AJ90" s="17">
        <f>AJ7*'Basic diet cal'!$E$3</f>
        <v>281.60000000000002</v>
      </c>
      <c r="AK90" s="17">
        <f>AK7*'Basic diet cal'!$E$3</f>
        <v>193.60000000000002</v>
      </c>
      <c r="AL90" s="132">
        <f>AL7*'Basic diet cal'!$E$3</f>
        <v>211.20000000000002</v>
      </c>
      <c r="AM90" s="507"/>
      <c r="AN90" s="507"/>
      <c r="AO90" s="507"/>
      <c r="AP90" s="507"/>
      <c r="AQ90" s="507"/>
      <c r="AR90" s="507"/>
      <c r="AS90" s="507"/>
      <c r="AT90" s="507"/>
      <c r="AU90" s="507"/>
      <c r="AV90" s="507"/>
      <c r="AW90" s="507"/>
      <c r="AX90" s="507"/>
      <c r="AY90" s="507"/>
      <c r="AZ90" s="507"/>
      <c r="BA90" s="507"/>
      <c r="BB90" s="508"/>
      <c r="BC90" s="508"/>
      <c r="BD90" s="508"/>
      <c r="BE90" s="508"/>
      <c r="BF90" s="508"/>
      <c r="BG90" s="508"/>
      <c r="BH90" s="508"/>
      <c r="BI90" s="508"/>
      <c r="BJ90" s="508"/>
      <c r="BK90" s="508"/>
      <c r="BL90" s="508"/>
      <c r="BM90" s="508"/>
      <c r="BN90" s="508"/>
      <c r="BO90" s="508"/>
      <c r="BP90" s="508"/>
      <c r="BQ90" s="508"/>
      <c r="BR90" s="508"/>
      <c r="BS90" s="508"/>
      <c r="BT90" s="508"/>
      <c r="BU90" s="508"/>
      <c r="BV90" s="508"/>
      <c r="BW90" s="434"/>
    </row>
    <row r="91" spans="1:79" ht="21">
      <c r="A91" s="24" t="s">
        <v>127</v>
      </c>
      <c r="B91" s="69"/>
      <c r="C91" s="17">
        <f>C8*'Basic diet cal'!$E$4</f>
        <v>13.184374999999999</v>
      </c>
      <c r="D91" s="17">
        <f>D8*'Basic diet cal'!$E$4</f>
        <v>17.579166666666666</v>
      </c>
      <c r="E91" s="17">
        <f>E8*'Basic diet cal'!$E$4</f>
        <v>17.579166666666666</v>
      </c>
      <c r="F91" s="17">
        <f>F8*'Basic diet cal'!$E$4</f>
        <v>21.973958333333332</v>
      </c>
      <c r="G91" s="17">
        <f>G8*'Basic diet cal'!$E$4</f>
        <v>21.973958333333332</v>
      </c>
      <c r="H91" s="17">
        <f>H8*'Basic diet cal'!$E$4</f>
        <v>26.368749999999999</v>
      </c>
      <c r="I91" s="17">
        <f>I8*'Basic diet cal'!$E$4</f>
        <v>21.973958333333332</v>
      </c>
      <c r="J91" s="17">
        <f>J8*'Basic diet cal'!$E$4</f>
        <v>21.973958333333332</v>
      </c>
      <c r="K91" s="17">
        <f>K8*'Basic diet cal'!$E$4</f>
        <v>30.763541666666665</v>
      </c>
      <c r="L91" s="17">
        <f>L8*'Basic diet cal'!$E$4</f>
        <v>35.158333333333331</v>
      </c>
      <c r="M91" s="17">
        <f>M8*'Basic diet cal'!$E$4</f>
        <v>26.368749999999999</v>
      </c>
      <c r="N91" s="17">
        <f>N8*'Basic diet cal'!$E$4</f>
        <v>30.763541666666665</v>
      </c>
      <c r="O91" s="17">
        <f>O8*'Basic diet cal'!$E$4</f>
        <v>39.553124999999994</v>
      </c>
      <c r="P91" s="17">
        <f>P8*'Basic diet cal'!$E$4</f>
        <v>26.368749999999999</v>
      </c>
      <c r="Q91" s="17">
        <f>Q8*'Basic diet cal'!$E$4</f>
        <v>35.158333333333331</v>
      </c>
      <c r="R91" s="17">
        <f>R8*'Basic diet cal'!$E$4</f>
        <v>39.553124999999994</v>
      </c>
      <c r="S91" s="17">
        <f>S8*'Basic diet cal'!$E$4</f>
        <v>35.158333333333331</v>
      </c>
      <c r="T91" s="17">
        <f>T8*'Basic diet cal'!$E$4</f>
        <v>39.553124999999994</v>
      </c>
      <c r="U91" s="17">
        <f>U8*'Basic diet cal'!$E$4</f>
        <v>43.947916666666664</v>
      </c>
      <c r="V91" s="17">
        <f>V8*'Basic diet cal'!$E$4</f>
        <v>35.158333333333331</v>
      </c>
      <c r="W91" s="17">
        <f>W8*'Basic diet cal'!$E$4</f>
        <v>39.553124999999994</v>
      </c>
      <c r="X91" s="17">
        <f>X8*'Basic diet cal'!$E$4</f>
        <v>43.947916666666664</v>
      </c>
      <c r="Y91" s="17">
        <f>Y8*'Basic diet cal'!$E$4</f>
        <v>52.737499999999997</v>
      </c>
      <c r="Z91" s="17">
        <f>Z8*'Basic diet cal'!$E$4</f>
        <v>39.553124999999994</v>
      </c>
      <c r="AA91" s="17">
        <f>AA8*'Basic diet cal'!$E$4</f>
        <v>43.947916666666664</v>
      </c>
      <c r="AB91" s="17">
        <f>AB8*'Basic diet cal'!$E$4</f>
        <v>52.737499999999997</v>
      </c>
      <c r="AC91" s="17">
        <f>AC8*'Basic diet cal'!$E$4</f>
        <v>48.342708333333334</v>
      </c>
      <c r="AD91" s="17">
        <f>AD8*'Basic diet cal'!$E$4</f>
        <v>43.947916666666664</v>
      </c>
      <c r="AE91" s="17">
        <f>AE8*'Basic diet cal'!$E$4</f>
        <v>52.737499999999997</v>
      </c>
      <c r="AF91" s="17">
        <f>AF8*'Basic diet cal'!$E$4</f>
        <v>52.737499999999997</v>
      </c>
      <c r="AG91" s="17">
        <f>AG8*'Basic diet cal'!$E$4</f>
        <v>43.947916666666664</v>
      </c>
      <c r="AH91" s="17">
        <f>AH8*'Basic diet cal'!$E$4</f>
        <v>70.316666666666663</v>
      </c>
      <c r="AI91" s="17">
        <f>AI8*'Basic diet cal'!$E$4</f>
        <v>52.737499999999997</v>
      </c>
      <c r="AJ91" s="17">
        <f>AJ8*'Basic diet cal'!$E$4</f>
        <v>43.947916666666664</v>
      </c>
      <c r="AK91" s="17">
        <f>AK8*'Basic diet cal'!$E$4</f>
        <v>70.316666666666663</v>
      </c>
      <c r="AL91" s="132">
        <f>AL8*'Basic diet cal'!$E$4</f>
        <v>52.737499999999997</v>
      </c>
      <c r="AM91" s="507"/>
      <c r="AN91" s="507"/>
      <c r="AO91" s="507"/>
      <c r="AP91" s="507"/>
      <c r="AQ91" s="507"/>
      <c r="AR91" s="507"/>
      <c r="AS91" s="507"/>
      <c r="AT91" s="507"/>
      <c r="AU91" s="507"/>
      <c r="AV91" s="507"/>
      <c r="AW91" s="507"/>
      <c r="AX91" s="507"/>
      <c r="AY91" s="507"/>
      <c r="AZ91" s="507"/>
      <c r="BA91" s="507"/>
      <c r="BB91" s="508"/>
      <c r="BC91" s="508"/>
      <c r="BD91" s="508"/>
      <c r="BE91" s="508"/>
      <c r="BF91" s="508"/>
      <c r="BG91" s="508"/>
      <c r="BH91" s="508"/>
      <c r="BI91" s="508"/>
      <c r="BJ91" s="508"/>
      <c r="BK91" s="508"/>
      <c r="BL91" s="508"/>
      <c r="BM91" s="508"/>
      <c r="BN91" s="508"/>
      <c r="BO91" s="508"/>
      <c r="BP91" s="508"/>
      <c r="BQ91" s="508"/>
      <c r="BR91" s="508"/>
      <c r="BS91" s="508"/>
      <c r="BT91" s="508"/>
      <c r="BU91" s="508"/>
      <c r="BV91" s="508"/>
      <c r="BW91" s="434"/>
    </row>
    <row r="92" spans="1:79">
      <c r="A92" s="24" t="s">
        <v>76</v>
      </c>
      <c r="B92" s="69"/>
      <c r="C92" s="17">
        <f>C9*'Basic diet cal'!$E$5</f>
        <v>13.532558139534888</v>
      </c>
      <c r="D92" s="17">
        <f>D9*'Basic diet cal'!$E$5</f>
        <v>27.065116279069777</v>
      </c>
      <c r="E92" s="17">
        <f>E9*'Basic diet cal'!$E$5</f>
        <v>27.065116279069777</v>
      </c>
      <c r="F92" s="17">
        <f>F9*'Basic diet cal'!$E$5</f>
        <v>13.532558139534888</v>
      </c>
      <c r="G92" s="17">
        <f>G9*'Basic diet cal'!$E$5</f>
        <v>27.065116279069777</v>
      </c>
      <c r="H92" s="17">
        <f>H9*'Basic diet cal'!$E$5</f>
        <v>27.065116279069777</v>
      </c>
      <c r="I92" s="17">
        <f>I9*'Basic diet cal'!$E$5</f>
        <v>20.298837209302334</v>
      </c>
      <c r="J92" s="17">
        <f>J9*'Basic diet cal'!$E$5</f>
        <v>27.065116279069777</v>
      </c>
      <c r="K92" s="17">
        <f>K9*'Basic diet cal'!$E$5</f>
        <v>33.831395348837219</v>
      </c>
      <c r="L92" s="17">
        <f>L9*'Basic diet cal'!$E$5</f>
        <v>20.298837209302334</v>
      </c>
      <c r="M92" s="17">
        <f>M9*'Basic diet cal'!$E$5</f>
        <v>27.065116279069777</v>
      </c>
      <c r="N92" s="17">
        <f>N9*'Basic diet cal'!$E$5</f>
        <v>40.597674418604669</v>
      </c>
      <c r="O92" s="17">
        <f>O9*'Basic diet cal'!$E$5</f>
        <v>20.298837209302334</v>
      </c>
      <c r="P92" s="17">
        <f>P9*'Basic diet cal'!$E$5</f>
        <v>33.831395348837219</v>
      </c>
      <c r="Q92" s="17">
        <f>Q9*'Basic diet cal'!$E$5</f>
        <v>54.130232558139554</v>
      </c>
      <c r="R92" s="17">
        <f>R9*'Basic diet cal'!$E$5</f>
        <v>20.298837209302334</v>
      </c>
      <c r="S92" s="17">
        <f>S9*'Basic diet cal'!$E$5</f>
        <v>40.597674418604669</v>
      </c>
      <c r="T92" s="17">
        <f>T9*'Basic diet cal'!$E$5</f>
        <v>54.130232558139554</v>
      </c>
      <c r="U92" s="17">
        <f>U9*'Basic diet cal'!$E$5</f>
        <v>27.065116279069777</v>
      </c>
      <c r="V92" s="17">
        <f>V9*'Basic diet cal'!$E$5</f>
        <v>40.597674418604669</v>
      </c>
      <c r="W92" s="17">
        <f>W9*'Basic diet cal'!$E$5</f>
        <v>54.130232558139554</v>
      </c>
      <c r="X92" s="17">
        <f>X9*'Basic diet cal'!$E$5</f>
        <v>27.065116279069777</v>
      </c>
      <c r="Y92" s="17">
        <f>Y9*'Basic diet cal'!$E$5</f>
        <v>54.130232558139554</v>
      </c>
      <c r="Z92" s="17">
        <f>Z9*'Basic diet cal'!$E$5</f>
        <v>67.662790697674438</v>
      </c>
      <c r="AA92" s="17">
        <f>AA9*'Basic diet cal'!$E$5</f>
        <v>27.065116279069777</v>
      </c>
      <c r="AB92" s="17">
        <f>AB9*'Basic diet cal'!$E$5</f>
        <v>54.130232558139554</v>
      </c>
      <c r="AC92" s="17">
        <f>AC9*'Basic diet cal'!$E$5</f>
        <v>67.662790697674438</v>
      </c>
      <c r="AD92" s="17">
        <f>AD9*'Basic diet cal'!$E$5</f>
        <v>27.065116279069777</v>
      </c>
      <c r="AE92" s="17">
        <f>AE9*'Basic diet cal'!$E$5</f>
        <v>67.662790697674438</v>
      </c>
      <c r="AF92" s="17">
        <f>AF9*'Basic diet cal'!$E$5</f>
        <v>67.662790697674438</v>
      </c>
      <c r="AG92" s="17">
        <f>AG9*'Basic diet cal'!$E$5</f>
        <v>20.298837209302334</v>
      </c>
      <c r="AH92" s="17">
        <f>AH9*'Basic diet cal'!$E$5</f>
        <v>67.662790697674438</v>
      </c>
      <c r="AI92" s="17">
        <f>AI9*'Basic diet cal'!$E$5</f>
        <v>81.195348837209337</v>
      </c>
      <c r="AJ92" s="17">
        <f>AJ9*'Basic diet cal'!$E$5</f>
        <v>20.298837209302334</v>
      </c>
      <c r="AK92" s="17">
        <f>AK9*'Basic diet cal'!$E$5</f>
        <v>67.662790697674438</v>
      </c>
      <c r="AL92" s="132">
        <f>AL9*'Basic diet cal'!$E$5</f>
        <v>81.195348837209337</v>
      </c>
      <c r="AM92" s="507"/>
      <c r="AN92" s="507"/>
      <c r="AO92" s="507"/>
      <c r="AP92" s="507"/>
      <c r="AQ92" s="507"/>
      <c r="AR92" s="507"/>
      <c r="AS92" s="507"/>
      <c r="AT92" s="507"/>
      <c r="AU92" s="507"/>
      <c r="AV92" s="507"/>
      <c r="AW92" s="507"/>
      <c r="AX92" s="507"/>
      <c r="AY92" s="507"/>
      <c r="AZ92" s="507"/>
      <c r="BA92" s="507"/>
      <c r="BB92" s="508"/>
      <c r="BC92" s="508"/>
      <c r="BD92" s="508"/>
      <c r="BE92" s="508"/>
      <c r="BF92" s="508"/>
      <c r="BG92" s="508"/>
      <c r="BH92" s="508"/>
      <c r="BI92" s="508"/>
      <c r="BJ92" s="508"/>
      <c r="BK92" s="508"/>
      <c r="BL92" s="508"/>
      <c r="BM92" s="508"/>
      <c r="BN92" s="508"/>
      <c r="BO92" s="508"/>
      <c r="BP92" s="508"/>
      <c r="BQ92" s="508"/>
      <c r="BR92" s="508"/>
      <c r="BS92" s="508"/>
      <c r="BT92" s="508"/>
      <c r="BU92" s="508"/>
      <c r="BV92" s="508"/>
      <c r="BW92" s="434"/>
    </row>
    <row r="93" spans="1:79" ht="42">
      <c r="A93" s="24" t="s">
        <v>253</v>
      </c>
      <c r="B93" s="65"/>
      <c r="C93" s="17">
        <f>C10*'Basic diet cal'!$E$6</f>
        <v>0</v>
      </c>
      <c r="D93" s="17">
        <f>D10*'Basic diet cal'!$E$6</f>
        <v>0</v>
      </c>
      <c r="E93" s="17">
        <f>E10*'Basic diet cal'!$E$6</f>
        <v>2.9083333333333332</v>
      </c>
      <c r="F93" s="17">
        <f>F10*'Basic diet cal'!$E$6</f>
        <v>0</v>
      </c>
      <c r="G93" s="17">
        <f>G10*'Basic diet cal'!$E$6</f>
        <v>0</v>
      </c>
      <c r="H93" s="17">
        <f>H10*'Basic diet cal'!$E$6</f>
        <v>2.9083333333333332</v>
      </c>
      <c r="I93" s="17">
        <f>I10*'Basic diet cal'!$E$6</f>
        <v>0</v>
      </c>
      <c r="J93" s="17">
        <f>J10*'Basic diet cal'!$E$6</f>
        <v>0</v>
      </c>
      <c r="K93" s="17">
        <f>K10*'Basic diet cal'!$E$6</f>
        <v>2.9083333333333332</v>
      </c>
      <c r="L93" s="17">
        <f>L10*'Basic diet cal'!$E$6</f>
        <v>0</v>
      </c>
      <c r="M93" s="17">
        <f>M10*'Basic diet cal'!$E$6</f>
        <v>0</v>
      </c>
      <c r="N93" s="17">
        <f>N10*'Basic diet cal'!$E$6</f>
        <v>2.9083333333333332</v>
      </c>
      <c r="O93" s="17">
        <f>O10*'Basic diet cal'!$E$6</f>
        <v>0</v>
      </c>
      <c r="P93" s="17">
        <f>P10*'Basic diet cal'!$E$6</f>
        <v>0</v>
      </c>
      <c r="Q93" s="17">
        <f>Q10*'Basic diet cal'!$E$6</f>
        <v>4.6533333333333333</v>
      </c>
      <c r="R93" s="17">
        <f>R10*'Basic diet cal'!$E$6</f>
        <v>0</v>
      </c>
      <c r="S93" s="17">
        <f>S10*'Basic diet cal'!$E$6</f>
        <v>0</v>
      </c>
      <c r="T93" s="17">
        <f>T10*'Basic diet cal'!$E$6</f>
        <v>5.8166666666666664</v>
      </c>
      <c r="U93" s="17">
        <f>U10*'Basic diet cal'!$E$6</f>
        <v>0</v>
      </c>
      <c r="V93" s="17">
        <f>V10*'Basic diet cal'!$E$6</f>
        <v>0</v>
      </c>
      <c r="W93" s="17">
        <f>W10*'Basic diet cal'!$E$6</f>
        <v>4.6533333333333333</v>
      </c>
      <c r="X93" s="17">
        <f>X10*'Basic diet cal'!$E$6</f>
        <v>0</v>
      </c>
      <c r="Y93" s="17">
        <f>Y10*'Basic diet cal'!$E$6</f>
        <v>0</v>
      </c>
      <c r="Z93" s="17">
        <f>Z10*'Basic diet cal'!$E$6</f>
        <v>4.6533333333333333</v>
      </c>
      <c r="AA93" s="17">
        <f>AA10*'Basic diet cal'!$E$6</f>
        <v>0</v>
      </c>
      <c r="AB93" s="17">
        <f>AB10*'Basic diet cal'!$E$6</f>
        <v>0</v>
      </c>
      <c r="AC93" s="17">
        <f>AC10*'Basic diet cal'!$E$6</f>
        <v>5.8166666666666664</v>
      </c>
      <c r="AD93" s="17">
        <f>AD10*'Basic diet cal'!$E$6</f>
        <v>0</v>
      </c>
      <c r="AE93" s="17">
        <f>AE10*'Basic diet cal'!$E$6</f>
        <v>0</v>
      </c>
      <c r="AF93" s="17">
        <f>AF10*'Basic diet cal'!$E$6</f>
        <v>5.8166666666666664</v>
      </c>
      <c r="AG93" s="17">
        <f>AG10*'Basic diet cal'!$E$6</f>
        <v>0</v>
      </c>
      <c r="AH93" s="17">
        <f>AH10*'Basic diet cal'!$E$6</f>
        <v>0</v>
      </c>
      <c r="AI93" s="17">
        <f>AI10*'Basic diet cal'!$E$6</f>
        <v>8.7249999999999996</v>
      </c>
      <c r="AJ93" s="17">
        <f>AJ10*'Basic diet cal'!$E$6</f>
        <v>0</v>
      </c>
      <c r="AK93" s="17">
        <f>AK10*'Basic diet cal'!$E$6</f>
        <v>0</v>
      </c>
      <c r="AL93" s="132">
        <f>AL10*'Basic diet cal'!$E$6</f>
        <v>8.7249999999999996</v>
      </c>
      <c r="AM93" s="507"/>
      <c r="AN93" s="507"/>
      <c r="AO93" s="507"/>
      <c r="AP93" s="507"/>
      <c r="AQ93" s="507"/>
      <c r="AR93" s="507"/>
      <c r="AS93" s="507"/>
      <c r="AT93" s="507"/>
      <c r="AU93" s="507"/>
      <c r="AV93" s="507"/>
      <c r="AW93" s="507"/>
      <c r="AX93" s="507"/>
      <c r="AY93" s="507"/>
      <c r="AZ93" s="507"/>
      <c r="BA93" s="507"/>
      <c r="BB93" s="508"/>
      <c r="BC93" s="508"/>
      <c r="BD93" s="508"/>
      <c r="BE93" s="508"/>
      <c r="BF93" s="508"/>
      <c r="BG93" s="508"/>
      <c r="BH93" s="508"/>
      <c r="BI93" s="508"/>
      <c r="BJ93" s="508"/>
      <c r="BK93" s="508"/>
      <c r="BL93" s="508"/>
      <c r="BM93" s="508"/>
      <c r="BN93" s="508"/>
      <c r="BO93" s="508"/>
      <c r="BP93" s="508"/>
      <c r="BQ93" s="508"/>
      <c r="BR93" s="508"/>
      <c r="BS93" s="508"/>
      <c r="BT93" s="508"/>
      <c r="BU93" s="508"/>
      <c r="BV93" s="508"/>
      <c r="BW93" s="434"/>
    </row>
    <row r="94" spans="1:79" ht="21">
      <c r="A94" s="24" t="s">
        <v>564</v>
      </c>
      <c r="B94" s="65"/>
      <c r="C94" s="17">
        <f>C11*'Basic diet cal'!$E$6</f>
        <v>0</v>
      </c>
      <c r="D94" s="17">
        <f>D11*'Basic diet cal'!$E$6</f>
        <v>0</v>
      </c>
      <c r="E94" s="17">
        <f>E11*'Basic diet cal'!$E$6</f>
        <v>2.9083333333333332</v>
      </c>
      <c r="F94" s="17">
        <f>F11*'Basic diet cal'!$E$6</f>
        <v>0</v>
      </c>
      <c r="G94" s="17">
        <f>G11*'Basic diet cal'!$E$6</f>
        <v>0</v>
      </c>
      <c r="H94" s="17">
        <f>H11*'Basic diet cal'!$E$6</f>
        <v>2.9083333333333332</v>
      </c>
      <c r="I94" s="17">
        <f>I11*'Basic diet cal'!$E$6</f>
        <v>0</v>
      </c>
      <c r="J94" s="17">
        <f>J11*'Basic diet cal'!$E$6</f>
        <v>0</v>
      </c>
      <c r="K94" s="17">
        <f>K11*'Basic diet cal'!$E$6</f>
        <v>2.9083333333333332</v>
      </c>
      <c r="L94" s="17">
        <f>L11*'Basic diet cal'!$E$6</f>
        <v>0</v>
      </c>
      <c r="M94" s="17">
        <f>M11*'Basic diet cal'!$E$6</f>
        <v>0</v>
      </c>
      <c r="N94" s="17">
        <f>N11*'Basic diet cal'!$E$6</f>
        <v>2.9083333333333332</v>
      </c>
      <c r="O94" s="17">
        <f>O11*'Basic diet cal'!$E$6</f>
        <v>0</v>
      </c>
      <c r="P94" s="17">
        <f>P11*'Basic diet cal'!$E$6</f>
        <v>0</v>
      </c>
      <c r="Q94" s="17">
        <f>Q11*'Basic diet cal'!$E$6</f>
        <v>4.6533333333333333</v>
      </c>
      <c r="R94" s="17">
        <f>R11*'Basic diet cal'!$E$6</f>
        <v>0</v>
      </c>
      <c r="S94" s="17">
        <f>S11*'Basic diet cal'!$E$6</f>
        <v>0</v>
      </c>
      <c r="T94" s="17">
        <f>T11*'Basic diet cal'!$E$6</f>
        <v>5.8166666666666664</v>
      </c>
      <c r="U94" s="17">
        <f>U11*'Basic diet cal'!$E$6</f>
        <v>0</v>
      </c>
      <c r="V94" s="17">
        <f>V11*'Basic diet cal'!$E$6</f>
        <v>0</v>
      </c>
      <c r="W94" s="17">
        <f>W11*'Basic diet cal'!$E$6</f>
        <v>4.6533333333333333</v>
      </c>
      <c r="X94" s="17">
        <f>X11*'Basic diet cal'!$E$6</f>
        <v>0</v>
      </c>
      <c r="Y94" s="17">
        <f>Y11*'Basic diet cal'!$E$6</f>
        <v>0</v>
      </c>
      <c r="Z94" s="17">
        <f>Z11*'Basic diet cal'!$E$6</f>
        <v>4.6533333333333333</v>
      </c>
      <c r="AA94" s="17">
        <f>AA11*'Basic diet cal'!$E$6</f>
        <v>0</v>
      </c>
      <c r="AB94" s="17">
        <f>AB11*'Basic diet cal'!$E$6</f>
        <v>0</v>
      </c>
      <c r="AC94" s="17">
        <f>AC11*'Basic diet cal'!$E$6</f>
        <v>5.8166666666666664</v>
      </c>
      <c r="AD94" s="17">
        <f>AD11*'Basic diet cal'!$E$6</f>
        <v>0</v>
      </c>
      <c r="AE94" s="17">
        <f>AE11*'Basic diet cal'!$E$6</f>
        <v>0</v>
      </c>
      <c r="AF94" s="17">
        <f>AF11*'Basic diet cal'!$E$6</f>
        <v>5.8166666666666664</v>
      </c>
      <c r="AG94" s="17">
        <f>AG11*'Basic diet cal'!$E$6</f>
        <v>0</v>
      </c>
      <c r="AH94" s="17">
        <f>AH11*'Basic diet cal'!$E$6</f>
        <v>0</v>
      </c>
      <c r="AI94" s="17">
        <f>AI11*'Basic diet cal'!$E$6</f>
        <v>8.7249999999999996</v>
      </c>
      <c r="AJ94" s="17">
        <f>AJ11*'Basic diet cal'!$E$6</f>
        <v>0</v>
      </c>
      <c r="AK94" s="17">
        <f>AK11*'Basic diet cal'!$E$6</f>
        <v>0</v>
      </c>
      <c r="AL94" s="132">
        <f>AL11*'Basic diet cal'!$E$6</f>
        <v>8.7249999999999996</v>
      </c>
      <c r="AM94" s="507"/>
      <c r="AN94" s="507"/>
      <c r="AO94" s="507"/>
      <c r="AP94" s="507"/>
      <c r="AQ94" s="507"/>
      <c r="AR94" s="507"/>
      <c r="AS94" s="507"/>
      <c r="AT94" s="507"/>
      <c r="AU94" s="507"/>
      <c r="AV94" s="507"/>
      <c r="AW94" s="507"/>
      <c r="AX94" s="507"/>
      <c r="AY94" s="507"/>
      <c r="AZ94" s="507"/>
      <c r="BA94" s="507"/>
      <c r="BB94" s="508"/>
      <c r="BC94" s="508"/>
      <c r="BD94" s="508"/>
      <c r="BE94" s="508"/>
      <c r="BF94" s="508"/>
      <c r="BG94" s="508"/>
      <c r="BH94" s="508"/>
      <c r="BI94" s="508"/>
      <c r="BJ94" s="508"/>
      <c r="BK94" s="508"/>
      <c r="BL94" s="508"/>
      <c r="BM94" s="508"/>
      <c r="BN94" s="508"/>
      <c r="BO94" s="508"/>
      <c r="BP94" s="508"/>
      <c r="BQ94" s="508"/>
      <c r="BR94" s="508"/>
      <c r="BS94" s="508"/>
      <c r="BT94" s="508"/>
      <c r="BU94" s="508"/>
      <c r="BV94" s="508"/>
      <c r="BW94" s="434"/>
    </row>
    <row r="95" spans="1:79">
      <c r="A95" s="24" t="s">
        <v>539</v>
      </c>
      <c r="B95" s="69"/>
      <c r="C95" s="17">
        <f>C12*'Basic diet cal'!$E$7</f>
        <v>0</v>
      </c>
      <c r="D95" s="17">
        <f>D12*'Basic diet cal'!$E$7</f>
        <v>0</v>
      </c>
      <c r="E95" s="17">
        <f>E12*'Basic diet cal'!$E$137</f>
        <v>10</v>
      </c>
      <c r="F95" s="17">
        <f>F12*'Basic diet cal'!$E$7</f>
        <v>0</v>
      </c>
      <c r="G95" s="17">
        <f>G12*'Basic diet cal'!$E$7</f>
        <v>0</v>
      </c>
      <c r="H95" s="17">
        <f>H12*'Basic diet cal'!$E$137</f>
        <v>10</v>
      </c>
      <c r="I95" s="17">
        <f>I12*'Basic diet cal'!$E$7</f>
        <v>0</v>
      </c>
      <c r="J95" s="17">
        <f>J12*'Basic diet cal'!$E$7</f>
        <v>0</v>
      </c>
      <c r="K95" s="17">
        <f>K12*'Basic diet cal'!$E$137</f>
        <v>10</v>
      </c>
      <c r="L95" s="17">
        <f>L12*'Basic diet cal'!$E$7</f>
        <v>0</v>
      </c>
      <c r="M95" s="17">
        <f>M12*'Basic diet cal'!$E$7</f>
        <v>0</v>
      </c>
      <c r="N95" s="17">
        <f>N12*'Basic diet cal'!$E$137</f>
        <v>12.5</v>
      </c>
      <c r="O95" s="17">
        <f>O12*'Basic diet cal'!$E$7</f>
        <v>0</v>
      </c>
      <c r="P95" s="17">
        <f>P12*'Basic diet cal'!$E$7</f>
        <v>0</v>
      </c>
      <c r="Q95" s="17">
        <f>Q12*'Basic diet cal'!$E$137</f>
        <v>12.5</v>
      </c>
      <c r="R95" s="17">
        <f>R12*'Basic diet cal'!$E$7</f>
        <v>0</v>
      </c>
      <c r="S95" s="17">
        <f>S12*'Basic diet cal'!$E$7</f>
        <v>0</v>
      </c>
      <c r="T95" s="17">
        <f>T12*'Basic diet cal'!$E$137</f>
        <v>12.5</v>
      </c>
      <c r="U95" s="17">
        <f>U12*'Basic diet cal'!$E$7</f>
        <v>0</v>
      </c>
      <c r="V95" s="17">
        <f>V12*'Basic diet cal'!$E$7</f>
        <v>0</v>
      </c>
      <c r="W95" s="17">
        <f>W12*'Basic diet cal'!$E$137</f>
        <v>15</v>
      </c>
      <c r="X95" s="17">
        <f>X12*'Basic diet cal'!$E$7</f>
        <v>0</v>
      </c>
      <c r="Y95" s="17">
        <f>Y12*'Basic diet cal'!$E$7</f>
        <v>0</v>
      </c>
      <c r="Z95" s="17">
        <f>Z12*'Basic diet cal'!$E$137</f>
        <v>15</v>
      </c>
      <c r="AA95" s="17">
        <f>AA12*'Basic diet cal'!$E$7</f>
        <v>0</v>
      </c>
      <c r="AB95" s="17">
        <f>AB12*'Basic diet cal'!$E$7</f>
        <v>0</v>
      </c>
      <c r="AC95" s="17">
        <f>AC12*'Basic diet cal'!$E$137</f>
        <v>15</v>
      </c>
      <c r="AD95" s="17">
        <f>AD12*'Basic diet cal'!$E$7</f>
        <v>0</v>
      </c>
      <c r="AE95" s="17">
        <f>AE12*'Basic diet cal'!$E$7</f>
        <v>0</v>
      </c>
      <c r="AF95" s="17">
        <f>AF12*'Basic diet cal'!$E$137</f>
        <v>15</v>
      </c>
      <c r="AG95" s="17">
        <f>AG12*'Basic diet cal'!$E$7</f>
        <v>0</v>
      </c>
      <c r="AH95" s="17">
        <f>AH12*'Basic diet cal'!$E$7</f>
        <v>0</v>
      </c>
      <c r="AI95" s="17">
        <f>AI12*'Basic diet cal'!$E$137</f>
        <v>15</v>
      </c>
      <c r="AJ95" s="17">
        <f>AJ12*'Basic diet cal'!$E$7</f>
        <v>0</v>
      </c>
      <c r="AK95" s="17">
        <f>AK12*'Basic diet cal'!$E$7</f>
        <v>0</v>
      </c>
      <c r="AL95" s="17">
        <f>AL12*'Basic diet cal'!$E$137</f>
        <v>15</v>
      </c>
      <c r="AM95" s="507"/>
      <c r="AN95" s="507"/>
      <c r="AO95" s="507"/>
      <c r="AP95" s="507"/>
      <c r="AQ95" s="507"/>
      <c r="AR95" s="507"/>
      <c r="AS95" s="507"/>
      <c r="AT95" s="507"/>
      <c r="AU95" s="507"/>
      <c r="AV95" s="507"/>
      <c r="AW95" s="507"/>
      <c r="AX95" s="507"/>
      <c r="AY95" s="507"/>
      <c r="AZ95" s="507"/>
      <c r="BA95" s="507"/>
      <c r="BB95" s="508"/>
      <c r="BC95" s="508"/>
      <c r="BD95" s="508"/>
      <c r="BE95" s="508"/>
      <c r="BF95" s="508"/>
      <c r="BG95" s="508"/>
      <c r="BH95" s="508"/>
      <c r="BI95" s="508"/>
      <c r="BJ95" s="508"/>
      <c r="BK95" s="508"/>
      <c r="BL95" s="508"/>
      <c r="BM95" s="508"/>
      <c r="BN95" s="508"/>
      <c r="BO95" s="508"/>
      <c r="BP95" s="508"/>
      <c r="BQ95" s="508"/>
      <c r="BR95" s="508"/>
      <c r="BS95" s="508"/>
      <c r="BT95" s="508"/>
      <c r="BU95" s="508"/>
      <c r="BV95" s="508"/>
      <c r="BW95" s="434"/>
    </row>
    <row r="96" spans="1:79" ht="21">
      <c r="A96" s="70" t="s">
        <v>120</v>
      </c>
      <c r="B96" s="71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32"/>
      <c r="AM96" s="507"/>
      <c r="AN96" s="507"/>
      <c r="AO96" s="507"/>
      <c r="AP96" s="507"/>
      <c r="AQ96" s="507"/>
      <c r="AR96" s="507"/>
      <c r="AS96" s="507"/>
      <c r="AT96" s="507"/>
      <c r="AU96" s="507"/>
      <c r="AV96" s="507"/>
      <c r="AW96" s="507"/>
      <c r="AX96" s="507"/>
      <c r="AY96" s="507"/>
      <c r="AZ96" s="507"/>
      <c r="BA96" s="507"/>
      <c r="BB96" s="508"/>
      <c r="BC96" s="508"/>
      <c r="BD96" s="508"/>
      <c r="BE96" s="508"/>
      <c r="BF96" s="508"/>
      <c r="BG96" s="508"/>
      <c r="BH96" s="508"/>
      <c r="BI96" s="508"/>
      <c r="BJ96" s="508"/>
      <c r="BK96" s="508"/>
      <c r="BL96" s="508"/>
      <c r="BM96" s="508"/>
      <c r="BN96" s="508"/>
      <c r="BO96" s="508"/>
      <c r="BP96" s="508"/>
      <c r="BQ96" s="508"/>
      <c r="BR96" s="508"/>
      <c r="BS96" s="508"/>
      <c r="BT96" s="508"/>
      <c r="BU96" s="508"/>
      <c r="BV96" s="508"/>
      <c r="BW96" s="434"/>
    </row>
    <row r="97" spans="1:75">
      <c r="A97" s="72" t="s">
        <v>121</v>
      </c>
      <c r="C97" s="17">
        <f>C14*'Basic diet cal'!$E$8</f>
        <v>2.4</v>
      </c>
      <c r="D97" s="17">
        <f>D14*'Basic diet cal'!$E$8</f>
        <v>2.4</v>
      </c>
      <c r="E97" s="17">
        <f>E14*'Basic diet cal'!$E$8</f>
        <v>1.2</v>
      </c>
      <c r="F97" s="17">
        <f>F14*'Basic diet cal'!$E$8</f>
        <v>2.4</v>
      </c>
      <c r="G97" s="17">
        <f>G14*'Basic diet cal'!$E$8</f>
        <v>2.4</v>
      </c>
      <c r="H97" s="17">
        <f>H14*'Basic diet cal'!$E$8</f>
        <v>2.4</v>
      </c>
      <c r="I97" s="17">
        <f>I14*'Basic diet cal'!$E$8</f>
        <v>3.5999999999999996</v>
      </c>
      <c r="J97" s="17">
        <f>J14*'Basic diet cal'!$E$8</f>
        <v>2.4</v>
      </c>
      <c r="K97" s="17">
        <f>K14*'Basic diet cal'!$E$8</f>
        <v>3.5999999999999996</v>
      </c>
      <c r="L97" s="17">
        <f>L14*'Basic diet cal'!$E$8</f>
        <v>3.5999999999999996</v>
      </c>
      <c r="M97" s="17">
        <f>M14*'Basic diet cal'!$E$8</f>
        <v>4.8</v>
      </c>
      <c r="N97" s="17">
        <f>N14*'Basic diet cal'!$E$8</f>
        <v>3.5999999999999996</v>
      </c>
      <c r="O97" s="17">
        <f>O14*'Basic diet cal'!$E$8</f>
        <v>3.5999999999999996</v>
      </c>
      <c r="P97" s="17">
        <f>P14*'Basic diet cal'!$E$8</f>
        <v>0</v>
      </c>
      <c r="Q97" s="17">
        <f>Q14*'Basic diet cal'!$E$8</f>
        <v>3.5999999999999996</v>
      </c>
      <c r="R97" s="17">
        <f>R14*'Basic diet cal'!$E$8</f>
        <v>3.5999999999999996</v>
      </c>
      <c r="S97" s="17">
        <f>S14*'Basic diet cal'!$E$8</f>
        <v>4.8</v>
      </c>
      <c r="T97" s="17">
        <f>T14*'Basic diet cal'!$E$8</f>
        <v>3.5999999999999996</v>
      </c>
      <c r="U97" s="17">
        <f>U14*'Basic diet cal'!$E$8</f>
        <v>3.5999999999999996</v>
      </c>
      <c r="V97" s="17">
        <f>V14*'Basic diet cal'!$E$8</f>
        <v>4.8</v>
      </c>
      <c r="W97" s="17">
        <f>W14*'Basic diet cal'!$E$8</f>
        <v>3.5999999999999996</v>
      </c>
      <c r="X97" s="17">
        <f>X14*'Basic diet cal'!$E$8</f>
        <v>3.5999999999999996</v>
      </c>
      <c r="Y97" s="17">
        <f>Y14*'Basic diet cal'!$E$8</f>
        <v>6</v>
      </c>
      <c r="Z97" s="17">
        <f>Z14*'Basic diet cal'!$E$8</f>
        <v>3.5999999999999996</v>
      </c>
      <c r="AA97" s="17">
        <f>AA14*'Basic diet cal'!$E$8</f>
        <v>3.5999999999999996</v>
      </c>
      <c r="AB97" s="17">
        <f>AB14*'Basic diet cal'!$E$8</f>
        <v>6</v>
      </c>
      <c r="AC97" s="17">
        <f>AC14*'Basic diet cal'!$E$8</f>
        <v>3.5999999999999996</v>
      </c>
      <c r="AD97" s="17">
        <f>AD14*'Basic diet cal'!$E$8</f>
        <v>3.5999999999999996</v>
      </c>
      <c r="AE97" s="17">
        <f>AE14*'Basic diet cal'!$E$8</f>
        <v>6</v>
      </c>
      <c r="AF97" s="17">
        <f>AF14*'Basic diet cal'!$E$8</f>
        <v>3.5999999999999996</v>
      </c>
      <c r="AG97" s="17">
        <f>AG14*'Basic diet cal'!$E$8</f>
        <v>3.5999999999999996</v>
      </c>
      <c r="AH97" s="17">
        <f>AH14*'Basic diet cal'!$E$8</f>
        <v>6</v>
      </c>
      <c r="AI97" s="17">
        <f>AI14*'Basic diet cal'!$E$8</f>
        <v>3.5999999999999996</v>
      </c>
      <c r="AJ97" s="17">
        <f>AJ14*'Basic diet cal'!$E$8</f>
        <v>3.5999999999999996</v>
      </c>
      <c r="AK97" s="17">
        <f>AK14*'Basic diet cal'!$E$8</f>
        <v>6</v>
      </c>
      <c r="AL97" s="132">
        <f>AL14*'Basic diet cal'!$E$8</f>
        <v>3.5999999999999996</v>
      </c>
      <c r="AM97" s="507"/>
      <c r="AN97" s="507"/>
      <c r="AO97" s="507"/>
      <c r="AP97" s="507"/>
      <c r="AQ97" s="507"/>
      <c r="AR97" s="507"/>
      <c r="AS97" s="507"/>
      <c r="AT97" s="507"/>
      <c r="AU97" s="507"/>
      <c r="AV97" s="507"/>
      <c r="AW97" s="507"/>
      <c r="AX97" s="507"/>
      <c r="AY97" s="507"/>
      <c r="AZ97" s="507"/>
      <c r="BA97" s="507"/>
      <c r="BB97" s="508"/>
      <c r="BC97" s="508"/>
      <c r="BD97" s="508"/>
      <c r="BE97" s="508"/>
      <c r="BF97" s="508"/>
      <c r="BG97" s="508"/>
      <c r="BH97" s="508"/>
      <c r="BI97" s="508"/>
      <c r="BJ97" s="508"/>
      <c r="BK97" s="508"/>
      <c r="BL97" s="508"/>
      <c r="BM97" s="508"/>
      <c r="BN97" s="508"/>
      <c r="BO97" s="508"/>
      <c r="BP97" s="508"/>
      <c r="BQ97" s="508"/>
      <c r="BR97" s="508"/>
      <c r="BS97" s="508"/>
      <c r="BT97" s="508"/>
      <c r="BU97" s="508"/>
      <c r="BV97" s="508"/>
      <c r="BW97" s="434"/>
    </row>
    <row r="98" spans="1:75" ht="22.5">
      <c r="A98" s="73" t="s">
        <v>227</v>
      </c>
      <c r="C98" s="17">
        <f>C15*'Basic diet cal'!$E$9</f>
        <v>26.349107142857143</v>
      </c>
      <c r="D98" s="17">
        <f>D15*'Basic diet cal'!$E$9</f>
        <v>17.56607142857143</v>
      </c>
      <c r="E98" s="17">
        <f>E15*'Basic diet cal'!$E$9</f>
        <v>17.56607142857143</v>
      </c>
      <c r="F98" s="17">
        <f>F15*'Basic diet cal'!$E$9</f>
        <v>26.349107142857143</v>
      </c>
      <c r="G98" s="17">
        <f>G15*'Basic diet cal'!$E$9</f>
        <v>17.56607142857143</v>
      </c>
      <c r="H98" s="17">
        <f>H15*'Basic diet cal'!$E$9</f>
        <v>26.349107142857143</v>
      </c>
      <c r="I98" s="17">
        <f>I15*'Basic diet cal'!$E$9</f>
        <v>35.13214285714286</v>
      </c>
      <c r="J98" s="17">
        <f>J15*'Basic diet cal'!$E$9</f>
        <v>17.56607142857143</v>
      </c>
      <c r="K98" s="17">
        <f>K15*'Basic diet cal'!$E$9</f>
        <v>17.56607142857143</v>
      </c>
      <c r="L98" s="17">
        <f>L15*'Basic diet cal'!$E$9</f>
        <v>35.13214285714286</v>
      </c>
      <c r="M98" s="17">
        <f>M15*'Basic diet cal'!$E$9</f>
        <v>26.349107142857143</v>
      </c>
      <c r="N98" s="17">
        <f>N15*'Basic diet cal'!$E$9</f>
        <v>26.349107142857143</v>
      </c>
      <c r="O98" s="17">
        <f>O15*'Basic diet cal'!$E$9</f>
        <v>43.915178571428577</v>
      </c>
      <c r="P98" s="17">
        <f>P15*'Basic diet cal'!$E$9</f>
        <v>26.349107142857143</v>
      </c>
      <c r="Q98" s="17">
        <f>Q15*'Basic diet cal'!$E$9</f>
        <v>35.13214285714286</v>
      </c>
      <c r="R98" s="17">
        <f>R15*'Basic diet cal'!$E$9</f>
        <v>52.698214285714286</v>
      </c>
      <c r="S98" s="17">
        <f>S15*'Basic diet cal'!$E$9</f>
        <v>26.349107142857143</v>
      </c>
      <c r="T98" s="17">
        <f>T15*'Basic diet cal'!$E$9</f>
        <v>35.13214285714286</v>
      </c>
      <c r="U98" s="17">
        <f>U15*'Basic diet cal'!$E$9</f>
        <v>52.698214285714286</v>
      </c>
      <c r="V98" s="17">
        <f>V15*'Basic diet cal'!$E$9</f>
        <v>35.13214285714286</v>
      </c>
      <c r="W98" s="17">
        <f>W15*'Basic diet cal'!$E$9</f>
        <v>35.13214285714286</v>
      </c>
      <c r="X98" s="17">
        <f>X15*'Basic diet cal'!$E$9</f>
        <v>70.26428571428572</v>
      </c>
      <c r="Y98" s="17">
        <f>Y15*'Basic diet cal'!$E$9</f>
        <v>35.13214285714286</v>
      </c>
      <c r="Z98" s="17">
        <f>Z15*'Basic diet cal'!$E$9</f>
        <v>35.13214285714286</v>
      </c>
      <c r="AA98" s="17">
        <f>AA15*'Basic diet cal'!$E$9</f>
        <v>61.481250000000003</v>
      </c>
      <c r="AB98" s="17">
        <f>AB15*'Basic diet cal'!$E$9</f>
        <v>26.349107142857143</v>
      </c>
      <c r="AC98" s="17">
        <f>AC15*'Basic diet cal'!$E$9</f>
        <v>43.915178571428577</v>
      </c>
      <c r="AD98" s="17">
        <f>AD15*'Basic diet cal'!$E$9</f>
        <v>61.481250000000003</v>
      </c>
      <c r="AE98" s="17">
        <f>AE15*'Basic diet cal'!$E$9</f>
        <v>26.349107142857143</v>
      </c>
      <c r="AF98" s="17">
        <f>AF15*'Basic diet cal'!$E$9</f>
        <v>43.915178571428577</v>
      </c>
      <c r="AG98" s="17">
        <f>AG15*'Basic diet cal'!$E$9</f>
        <v>61.481250000000003</v>
      </c>
      <c r="AH98" s="17">
        <f>AH15*'Basic diet cal'!$E$9</f>
        <v>35.13214285714286</v>
      </c>
      <c r="AI98" s="17">
        <f>AI15*'Basic diet cal'!$E$9</f>
        <v>43.915178571428577</v>
      </c>
      <c r="AJ98" s="17">
        <f>AJ15*'Basic diet cal'!$E$9</f>
        <v>70.26428571428572</v>
      </c>
      <c r="AK98" s="17">
        <f>AK15*'Basic diet cal'!$E$9</f>
        <v>35.13214285714286</v>
      </c>
      <c r="AL98" s="132">
        <f>AL15*'Basic diet cal'!$E$9</f>
        <v>43.915178571428577</v>
      </c>
      <c r="AM98" s="507"/>
      <c r="AN98" s="507"/>
      <c r="AO98" s="507"/>
      <c r="AP98" s="507"/>
      <c r="AQ98" s="507"/>
      <c r="AR98" s="507"/>
      <c r="AS98" s="507"/>
      <c r="AT98" s="507"/>
      <c r="AU98" s="507"/>
      <c r="AV98" s="507"/>
      <c r="AW98" s="507"/>
      <c r="AX98" s="507"/>
      <c r="AY98" s="507"/>
      <c r="AZ98" s="507"/>
      <c r="BA98" s="507"/>
      <c r="BB98" s="508"/>
      <c r="BC98" s="508"/>
      <c r="BD98" s="508"/>
      <c r="BE98" s="508"/>
      <c r="BF98" s="508"/>
      <c r="BG98" s="508"/>
      <c r="BH98" s="508"/>
      <c r="BI98" s="508"/>
      <c r="BJ98" s="508"/>
      <c r="BK98" s="508"/>
      <c r="BL98" s="508"/>
      <c r="BM98" s="508"/>
      <c r="BN98" s="508"/>
      <c r="BO98" s="508"/>
      <c r="BP98" s="508"/>
      <c r="BQ98" s="508"/>
      <c r="BR98" s="508"/>
      <c r="BS98" s="508"/>
      <c r="BT98" s="508"/>
      <c r="BU98" s="508"/>
      <c r="BV98" s="508"/>
      <c r="BW98" s="434"/>
    </row>
    <row r="99" spans="1:75" ht="22.5">
      <c r="A99" s="74" t="s">
        <v>228</v>
      </c>
      <c r="C99" s="17">
        <f>C16*'Basic diet cal'!$E$9</f>
        <v>26.349107142857143</v>
      </c>
      <c r="D99" s="17">
        <f>D16*'Basic diet cal'!$E$9</f>
        <v>17.56607142857143</v>
      </c>
      <c r="E99" s="17">
        <f>E16*'Basic diet cal'!$E$9</f>
        <v>17.56607142857143</v>
      </c>
      <c r="F99" s="17">
        <f>F16*'Basic diet cal'!$E$9</f>
        <v>26.349107142857143</v>
      </c>
      <c r="G99" s="17">
        <f>G16*'Basic diet cal'!$E$9</f>
        <v>17.56607142857143</v>
      </c>
      <c r="H99" s="17">
        <f>H16*'Basic diet cal'!$E$9</f>
        <v>26.349107142857143</v>
      </c>
      <c r="I99" s="17">
        <f>I16*'Basic diet cal'!$E$9</f>
        <v>35.13214285714286</v>
      </c>
      <c r="J99" s="17">
        <f>J16*'Basic diet cal'!$E$9</f>
        <v>17.56607142857143</v>
      </c>
      <c r="K99" s="17">
        <f>K16*'Basic diet cal'!$E$9</f>
        <v>17.56607142857143</v>
      </c>
      <c r="L99" s="17">
        <f>L16*'Basic diet cal'!$E$9</f>
        <v>35.13214285714286</v>
      </c>
      <c r="M99" s="17">
        <f>M16*'Basic diet cal'!$E$9</f>
        <v>26.349107142857143</v>
      </c>
      <c r="N99" s="17">
        <f>N16*'Basic diet cal'!$E$9</f>
        <v>26.349107142857143</v>
      </c>
      <c r="O99" s="17">
        <f>O16*'Basic diet cal'!$E$9</f>
        <v>43.915178571428577</v>
      </c>
      <c r="P99" s="17">
        <f>P16*'Basic diet cal'!$E$9</f>
        <v>26.349107142857143</v>
      </c>
      <c r="Q99" s="17">
        <f>Q16*'Basic diet cal'!$E$9</f>
        <v>35.13214285714286</v>
      </c>
      <c r="R99" s="17">
        <f>R16*'Basic diet cal'!$E$9</f>
        <v>52.698214285714286</v>
      </c>
      <c r="S99" s="17">
        <f>S16*'Basic diet cal'!$E$9</f>
        <v>26.349107142857143</v>
      </c>
      <c r="T99" s="17">
        <f>T16*'Basic diet cal'!$E$9</f>
        <v>35.13214285714286</v>
      </c>
      <c r="U99" s="17">
        <f>U16*'Basic diet cal'!$E$9</f>
        <v>52.698214285714286</v>
      </c>
      <c r="V99" s="17">
        <f>V16*'Basic diet cal'!$E$9</f>
        <v>35.13214285714286</v>
      </c>
      <c r="W99" s="17">
        <f>W16*'Basic diet cal'!$E$9</f>
        <v>35.13214285714286</v>
      </c>
      <c r="X99" s="17">
        <f>X16*'Basic diet cal'!$E$9</f>
        <v>70.26428571428572</v>
      </c>
      <c r="Y99" s="17">
        <f>Y16*'Basic diet cal'!$E$9</f>
        <v>35.13214285714286</v>
      </c>
      <c r="Z99" s="17">
        <f>Z16*'Basic diet cal'!$E$9</f>
        <v>35.13214285714286</v>
      </c>
      <c r="AA99" s="17">
        <f>AA16*'Basic diet cal'!$E$9</f>
        <v>61.481250000000003</v>
      </c>
      <c r="AB99" s="17">
        <f>AB16*'Basic diet cal'!$E$9</f>
        <v>26.349107142857143</v>
      </c>
      <c r="AC99" s="17">
        <f>AC16*'Basic diet cal'!$E$9</f>
        <v>43.915178571428577</v>
      </c>
      <c r="AD99" s="17">
        <f>AD16*'Basic diet cal'!$E$9</f>
        <v>61.481250000000003</v>
      </c>
      <c r="AE99" s="17">
        <f>AE16*'Basic diet cal'!$E$9</f>
        <v>35.13214285714286</v>
      </c>
      <c r="AF99" s="17">
        <f>AF16*'Basic diet cal'!$E$9</f>
        <v>43.915178571428577</v>
      </c>
      <c r="AG99" s="17">
        <f>AG16*'Basic diet cal'!$E$9</f>
        <v>70.26428571428572</v>
      </c>
      <c r="AH99" s="17">
        <f>AH16*'Basic diet cal'!$E$9</f>
        <v>35.13214285714286</v>
      </c>
      <c r="AI99" s="17">
        <f>AI16*'Basic diet cal'!$E$9</f>
        <v>43.915178571428577</v>
      </c>
      <c r="AJ99" s="17">
        <f>AJ16*'Basic diet cal'!$E$9</f>
        <v>79.047321428571436</v>
      </c>
      <c r="AK99" s="17">
        <f>AK16*'Basic diet cal'!$E$9</f>
        <v>35.13214285714286</v>
      </c>
      <c r="AL99" s="132">
        <f>AL16*'Basic diet cal'!$E$9</f>
        <v>43.915178571428577</v>
      </c>
      <c r="AM99" s="507"/>
      <c r="AN99" s="507"/>
      <c r="AO99" s="507"/>
      <c r="AP99" s="507"/>
      <c r="AQ99" s="507"/>
      <c r="AR99" s="507"/>
      <c r="AS99" s="507"/>
      <c r="AT99" s="507"/>
      <c r="AU99" s="507"/>
      <c r="AV99" s="507"/>
      <c r="AW99" s="507"/>
      <c r="AX99" s="507"/>
      <c r="AY99" s="507"/>
      <c r="AZ99" s="507"/>
      <c r="BA99" s="507"/>
      <c r="BB99" s="508"/>
      <c r="BC99" s="508"/>
      <c r="BD99" s="508"/>
      <c r="BE99" s="508"/>
      <c r="BF99" s="508"/>
      <c r="BG99" s="508"/>
      <c r="BH99" s="508"/>
      <c r="BI99" s="508"/>
      <c r="BJ99" s="508"/>
      <c r="BK99" s="508"/>
      <c r="BL99" s="508"/>
      <c r="BM99" s="508"/>
      <c r="BN99" s="508"/>
      <c r="BO99" s="508"/>
      <c r="BP99" s="508"/>
      <c r="BQ99" s="508"/>
      <c r="BR99" s="508"/>
      <c r="BS99" s="508"/>
      <c r="BT99" s="508"/>
      <c r="BU99" s="508"/>
      <c r="BV99" s="508"/>
      <c r="BW99" s="434"/>
    </row>
    <row r="100" spans="1:75">
      <c r="A100" s="75" t="s">
        <v>122</v>
      </c>
      <c r="C100" s="17">
        <f>C17*'Basic diet cal'!$E$10</f>
        <v>0</v>
      </c>
      <c r="D100" s="17">
        <f>D17*'Basic diet cal'!$E$10</f>
        <v>2</v>
      </c>
      <c r="E100" s="17">
        <f>E17*'Basic diet cal'!$E$10</f>
        <v>6</v>
      </c>
      <c r="F100" s="17">
        <f>F17*'Basic diet cal'!$E$10</f>
        <v>0</v>
      </c>
      <c r="G100" s="17">
        <f>G17*'Basic diet cal'!$E$10</f>
        <v>8</v>
      </c>
      <c r="H100" s="17">
        <f>H17*'Basic diet cal'!$E$10</f>
        <v>8</v>
      </c>
      <c r="I100" s="17">
        <f>I17*'Basic diet cal'!$E$10</f>
        <v>0</v>
      </c>
      <c r="J100" s="17">
        <f>J17*'Basic diet cal'!$E$10</f>
        <v>14</v>
      </c>
      <c r="K100" s="17">
        <f>K17*'Basic diet cal'!$E$10</f>
        <v>14</v>
      </c>
      <c r="L100" s="17">
        <f>L17*'Basic diet cal'!$E$10</f>
        <v>0</v>
      </c>
      <c r="M100" s="17">
        <f>M17*'Basic diet cal'!$E$10</f>
        <v>21</v>
      </c>
      <c r="N100" s="17">
        <f>N17*'Basic diet cal'!$E$10</f>
        <v>14</v>
      </c>
      <c r="O100" s="17">
        <f>O17*'Basic diet cal'!$E$10</f>
        <v>0</v>
      </c>
      <c r="P100" s="17">
        <f>P17*'Basic diet cal'!$E$10</f>
        <v>21</v>
      </c>
      <c r="Q100" s="17">
        <f>Q17*'Basic diet cal'!$E$10</f>
        <v>14</v>
      </c>
      <c r="R100" s="17">
        <f>R17*'Basic diet cal'!$E$10</f>
        <v>0</v>
      </c>
      <c r="S100" s="17">
        <f>S17*'Basic diet cal'!$E$10</f>
        <v>21</v>
      </c>
      <c r="T100" s="17">
        <f>T17*'Basic diet cal'!$E$10</f>
        <v>14</v>
      </c>
      <c r="U100" s="17">
        <f>U17*'Basic diet cal'!$E$10</f>
        <v>0</v>
      </c>
      <c r="V100" s="17">
        <f>V17*'Basic diet cal'!$E$10</f>
        <v>28</v>
      </c>
      <c r="W100" s="17">
        <f>W17*'Basic diet cal'!$E$10</f>
        <v>14</v>
      </c>
      <c r="X100" s="17">
        <f>X17*'Basic diet cal'!$E$10</f>
        <v>0</v>
      </c>
      <c r="Y100" s="17">
        <f>Y17*'Basic diet cal'!$E$10</f>
        <v>28</v>
      </c>
      <c r="Z100" s="17">
        <f>Z17*'Basic diet cal'!$E$10</f>
        <v>20</v>
      </c>
      <c r="AA100" s="17">
        <f>AA17*'Basic diet cal'!$E$10</f>
        <v>0</v>
      </c>
      <c r="AB100" s="17">
        <f>AB17*'Basic diet cal'!$E$10</f>
        <v>28</v>
      </c>
      <c r="AC100" s="17">
        <f>AC17*'Basic diet cal'!$E$10</f>
        <v>20</v>
      </c>
      <c r="AD100" s="17">
        <f>AD17*'Basic diet cal'!$E$10</f>
        <v>0</v>
      </c>
      <c r="AE100" s="17">
        <f>AE17*'Basic diet cal'!$E$10</f>
        <v>28</v>
      </c>
      <c r="AF100" s="17">
        <f>AF17*'Basic diet cal'!$E$10</f>
        <v>20</v>
      </c>
      <c r="AG100" s="17">
        <f>AG17*'Basic diet cal'!$E$10</f>
        <v>0</v>
      </c>
      <c r="AH100" s="17">
        <f>AH17*'Basic diet cal'!$E$10</f>
        <v>28</v>
      </c>
      <c r="AI100" s="17">
        <f>AI17*'Basic diet cal'!$E$10</f>
        <v>20</v>
      </c>
      <c r="AJ100" s="17">
        <f>AJ17*'Basic diet cal'!$E$10</f>
        <v>0</v>
      </c>
      <c r="AK100" s="17">
        <f>AK17*'Basic diet cal'!$E$10</f>
        <v>28</v>
      </c>
      <c r="AL100" s="132">
        <f>AL17*'Basic diet cal'!$E$10</f>
        <v>20</v>
      </c>
      <c r="AM100" s="507"/>
      <c r="AN100" s="507"/>
      <c r="AO100" s="507"/>
      <c r="AP100" s="507"/>
      <c r="AQ100" s="507"/>
      <c r="AR100" s="507"/>
      <c r="AS100" s="507"/>
      <c r="AT100" s="507"/>
      <c r="AU100" s="507"/>
      <c r="AV100" s="507"/>
      <c r="AW100" s="507"/>
      <c r="AX100" s="507"/>
      <c r="AY100" s="507"/>
      <c r="AZ100" s="507"/>
      <c r="BA100" s="507"/>
      <c r="BB100" s="508"/>
      <c r="BC100" s="508"/>
      <c r="BD100" s="508"/>
      <c r="BE100" s="508"/>
      <c r="BF100" s="508"/>
      <c r="BG100" s="508"/>
      <c r="BH100" s="508"/>
      <c r="BI100" s="508"/>
      <c r="BJ100" s="508"/>
      <c r="BK100" s="508"/>
      <c r="BL100" s="508"/>
      <c r="BM100" s="508"/>
      <c r="BN100" s="508"/>
      <c r="BO100" s="508"/>
      <c r="BP100" s="508"/>
      <c r="BQ100" s="508"/>
      <c r="BR100" s="508"/>
      <c r="BS100" s="508"/>
      <c r="BT100" s="508"/>
      <c r="BU100" s="508"/>
      <c r="BV100" s="508"/>
      <c r="BW100" s="434"/>
    </row>
    <row r="101" spans="1:75" ht="21">
      <c r="A101" s="70" t="s">
        <v>123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32"/>
      <c r="AM101" s="507"/>
      <c r="AN101" s="507"/>
      <c r="AO101" s="507"/>
      <c r="AP101" s="507"/>
      <c r="AQ101" s="507"/>
      <c r="AR101" s="507"/>
      <c r="AS101" s="507"/>
      <c r="AT101" s="507"/>
      <c r="AU101" s="507"/>
      <c r="AV101" s="507"/>
      <c r="AW101" s="507"/>
      <c r="AX101" s="507"/>
      <c r="AY101" s="507"/>
      <c r="AZ101" s="507"/>
      <c r="BA101" s="507"/>
      <c r="BB101" s="508"/>
      <c r="BC101" s="508"/>
      <c r="BD101" s="508"/>
      <c r="BE101" s="508"/>
      <c r="BF101" s="508"/>
      <c r="BG101" s="508"/>
      <c r="BH101" s="508"/>
      <c r="BI101" s="508"/>
      <c r="BJ101" s="508"/>
      <c r="BK101" s="508"/>
      <c r="BL101" s="508"/>
      <c r="BM101" s="508"/>
      <c r="BN101" s="508"/>
      <c r="BO101" s="508"/>
      <c r="BP101" s="508"/>
      <c r="BQ101" s="508"/>
      <c r="BR101" s="508"/>
      <c r="BS101" s="508"/>
      <c r="BT101" s="508"/>
      <c r="BU101" s="508"/>
      <c r="BV101" s="508"/>
      <c r="BW101" s="434"/>
    </row>
    <row r="102" spans="1:75">
      <c r="A102" s="72" t="s">
        <v>121</v>
      </c>
      <c r="B102" s="76"/>
      <c r="C102" s="17">
        <f>C20*'Basic diet cal'!$E$8</f>
        <v>2.4</v>
      </c>
      <c r="D102" s="17">
        <f>D20*'Basic diet cal'!$E$8</f>
        <v>2.4</v>
      </c>
      <c r="E102" s="17">
        <f>E20*'Basic diet cal'!$E$8</f>
        <v>1.2</v>
      </c>
      <c r="F102" s="17">
        <f>F20*'Basic diet cal'!$E$8</f>
        <v>2.4</v>
      </c>
      <c r="G102" s="17">
        <f>G20*'Basic diet cal'!$E$8</f>
        <v>2.4</v>
      </c>
      <c r="H102" s="17">
        <f>H20*'Basic diet cal'!$E$8</f>
        <v>2.4</v>
      </c>
      <c r="I102" s="17">
        <f>I20*'Basic diet cal'!$E$8</f>
        <v>2.4</v>
      </c>
      <c r="J102" s="17">
        <f>J20*'Basic diet cal'!$E$8</f>
        <v>3.5999999999999996</v>
      </c>
      <c r="K102" s="17">
        <f>K20*'Basic diet cal'!$E$8</f>
        <v>2.4</v>
      </c>
      <c r="L102" s="17">
        <f>L20*'Basic diet cal'!$E$8</f>
        <v>3.5999999999999996</v>
      </c>
      <c r="M102" s="17">
        <f>M20*'Basic diet cal'!$E$8</f>
        <v>3.5999999999999996</v>
      </c>
      <c r="N102" s="17">
        <f>N20*'Basic diet cal'!$E$8</f>
        <v>2.4</v>
      </c>
      <c r="O102" s="17">
        <f>O20*'Basic diet cal'!$E$8</f>
        <v>3.5999999999999996</v>
      </c>
      <c r="P102" s="17">
        <f>P20*'Basic diet cal'!$E$8</f>
        <v>3.5999999999999996</v>
      </c>
      <c r="Q102" s="17">
        <f>Q20*'Basic diet cal'!$E$8</f>
        <v>2.4</v>
      </c>
      <c r="R102" s="17">
        <f>R20*'Basic diet cal'!$E$8</f>
        <v>3.5999999999999996</v>
      </c>
      <c r="S102" s="17">
        <f>S20*'Basic diet cal'!$E$8</f>
        <v>3.5999999999999996</v>
      </c>
      <c r="T102" s="17">
        <f>T20*'Basic diet cal'!$E$8</f>
        <v>2.4</v>
      </c>
      <c r="U102" s="17">
        <f>U20*'Basic diet cal'!$E$8</f>
        <v>3.5999999999999996</v>
      </c>
      <c r="V102" s="17">
        <f>V20*'Basic diet cal'!$E$8</f>
        <v>3.5999999999999996</v>
      </c>
      <c r="W102" s="17">
        <f>W20*'Basic diet cal'!$E$8</f>
        <v>2.4</v>
      </c>
      <c r="X102" s="17">
        <f>X20*'Basic diet cal'!$E$8</f>
        <v>3.5999999999999996</v>
      </c>
      <c r="Y102" s="17">
        <f>Y20*'Basic diet cal'!$E$8</f>
        <v>3.5999999999999996</v>
      </c>
      <c r="Z102" s="17">
        <f>Z20*'Basic diet cal'!$E$8</f>
        <v>2.4</v>
      </c>
      <c r="AA102" s="17">
        <f>AA20*'Basic diet cal'!$E$8</f>
        <v>3.5999999999999996</v>
      </c>
      <c r="AB102" s="17">
        <f>AB20*'Basic diet cal'!$E$8</f>
        <v>3.5999999999999996</v>
      </c>
      <c r="AC102" s="17">
        <f>AC20*'Basic diet cal'!$E$8</f>
        <v>2.4</v>
      </c>
      <c r="AD102" s="17">
        <f>AD20*'Basic diet cal'!$E$8</f>
        <v>3.5999999999999996</v>
      </c>
      <c r="AE102" s="17">
        <f>AE20*'Basic diet cal'!$E$8</f>
        <v>3.5999999999999996</v>
      </c>
      <c r="AF102" s="17">
        <f>AF20*'Basic diet cal'!$E$8</f>
        <v>2.4</v>
      </c>
      <c r="AG102" s="17">
        <f>AG20*'Basic diet cal'!$E$8</f>
        <v>3.5999999999999996</v>
      </c>
      <c r="AH102" s="17">
        <f>AH20*'Basic diet cal'!$E$8</f>
        <v>3.5999999999999996</v>
      </c>
      <c r="AI102" s="17">
        <f>AI20*'Basic diet cal'!$E$8</f>
        <v>2.4</v>
      </c>
      <c r="AJ102" s="17">
        <f>AJ20*'Basic diet cal'!$E$8</f>
        <v>3.5999999999999996</v>
      </c>
      <c r="AK102" s="17">
        <f>AK20*'Basic diet cal'!$E$8</f>
        <v>6</v>
      </c>
      <c r="AL102" s="132">
        <f>AL20*'Basic diet cal'!$E$8</f>
        <v>2.4</v>
      </c>
      <c r="AM102" s="507"/>
      <c r="AN102" s="507"/>
      <c r="AO102" s="507"/>
      <c r="AP102" s="507"/>
      <c r="AQ102" s="507"/>
      <c r="AR102" s="507"/>
      <c r="AS102" s="507"/>
      <c r="AT102" s="507"/>
      <c r="AU102" s="507"/>
      <c r="AV102" s="507"/>
      <c r="AW102" s="507"/>
      <c r="AX102" s="507"/>
      <c r="AY102" s="507"/>
      <c r="AZ102" s="507"/>
      <c r="BA102" s="507"/>
      <c r="BB102" s="508"/>
      <c r="BC102" s="508"/>
      <c r="BD102" s="508"/>
      <c r="BE102" s="508"/>
      <c r="BF102" s="508"/>
      <c r="BG102" s="508"/>
      <c r="BH102" s="508"/>
      <c r="BI102" s="508"/>
      <c r="BJ102" s="508"/>
      <c r="BK102" s="508"/>
      <c r="BL102" s="508"/>
      <c r="BM102" s="508"/>
      <c r="BN102" s="508"/>
      <c r="BO102" s="508"/>
      <c r="BP102" s="508"/>
      <c r="BQ102" s="508"/>
      <c r="BR102" s="508"/>
      <c r="BS102" s="508"/>
      <c r="BT102" s="508"/>
      <c r="BU102" s="508"/>
      <c r="BV102" s="508"/>
      <c r="BW102" s="434"/>
    </row>
    <row r="103" spans="1:75" ht="33.75">
      <c r="A103" s="72" t="s">
        <v>198</v>
      </c>
      <c r="B103" s="76"/>
      <c r="C103" s="17">
        <f>C21*'Basic diet cal'!$E$11</f>
        <v>-13.17455357142857</v>
      </c>
      <c r="D103" s="17">
        <f>D21*'Basic diet cal'!$E$11</f>
        <v>-8.7830357142857132</v>
      </c>
      <c r="E103" s="17">
        <f>E21*'Basic diet cal'!$E$11</f>
        <v>-8.7830357142857132</v>
      </c>
      <c r="F103" s="17">
        <f>F21*'Basic diet cal'!$E$11</f>
        <v>-13.17455357142857</v>
      </c>
      <c r="G103" s="17">
        <f>G21*'Basic diet cal'!$E$11</f>
        <v>-8.7830357142857132</v>
      </c>
      <c r="H103" s="17">
        <f>H21*'Basic diet cal'!$E$11</f>
        <v>-13.17455357142857</v>
      </c>
      <c r="I103" s="17">
        <f>I21*'Basic diet cal'!$E$11</f>
        <v>-21.957589285714285</v>
      </c>
      <c r="J103" s="17">
        <f>J21*'Basic diet cal'!$E$11</f>
        <v>-13.17455357142857</v>
      </c>
      <c r="K103" s="17">
        <f>K21*'Basic diet cal'!$E$11</f>
        <v>-17.566071428571426</v>
      </c>
      <c r="L103" s="17">
        <f>L21*'Basic diet cal'!$E$11</f>
        <v>-21.957589285714285</v>
      </c>
      <c r="M103" s="17">
        <f>M21*'Basic diet cal'!$E$11</f>
        <v>-17.566071428571426</v>
      </c>
      <c r="N103" s="17">
        <f>N21*'Basic diet cal'!$E$11</f>
        <v>-17.566071428571426</v>
      </c>
      <c r="O103" s="17">
        <f>O21*'Basic diet cal'!$E$11</f>
        <v>-26.34910714285714</v>
      </c>
      <c r="P103" s="17">
        <f>P21*'Basic diet cal'!$E$11</f>
        <v>-17.566071428571426</v>
      </c>
      <c r="Q103" s="17">
        <f>Q21*'Basic diet cal'!$E$11</f>
        <v>-17.566071428571426</v>
      </c>
      <c r="R103" s="17">
        <f>R21*'Basic diet cal'!$E$11</f>
        <v>-30.740624999999994</v>
      </c>
      <c r="S103" s="17">
        <f>S21*'Basic diet cal'!$E$11</f>
        <v>-17.566071428571426</v>
      </c>
      <c r="T103" s="17">
        <f>T21*'Basic diet cal'!$E$11</f>
        <v>-17.566071428571426</v>
      </c>
      <c r="U103" s="17">
        <f>U21*'Basic diet cal'!$E$11</f>
        <v>-26.34910714285714</v>
      </c>
      <c r="V103" s="17">
        <f>V21*'Basic diet cal'!$E$11</f>
        <v>-17.566071428571426</v>
      </c>
      <c r="W103" s="17">
        <f>W21*'Basic diet cal'!$E$11</f>
        <v>-17.566071428571426</v>
      </c>
      <c r="X103" s="17">
        <f>X21*'Basic diet cal'!$E$11</f>
        <v>-43.915178571428569</v>
      </c>
      <c r="Y103" s="17">
        <f>Y21*'Basic diet cal'!$E$11</f>
        <v>-17.566071428571426</v>
      </c>
      <c r="Z103" s="17">
        <f>Z21*'Basic diet cal'!$E$11</f>
        <v>-17.566071428571426</v>
      </c>
      <c r="AA103" s="17">
        <f>AA21*'Basic diet cal'!$E$11</f>
        <v>-35.132142857142853</v>
      </c>
      <c r="AB103" s="17">
        <f>AB21*'Basic diet cal'!$E$11</f>
        <v>-26.34910714285714</v>
      </c>
      <c r="AC103" s="17">
        <f>AC21*'Basic diet cal'!$E$11</f>
        <v>-21.957589285714285</v>
      </c>
      <c r="AD103" s="17">
        <f>AD21*'Basic diet cal'!$E$11</f>
        <v>-39.523660714285711</v>
      </c>
      <c r="AE103" s="17">
        <f>AE21*'Basic diet cal'!$E$11</f>
        <v>-26.34910714285714</v>
      </c>
      <c r="AF103" s="17">
        <f>AF21*'Basic diet cal'!$E$11</f>
        <v>-21.957589285714285</v>
      </c>
      <c r="AG103" s="17">
        <f>AG21*'Basic diet cal'!$E$11</f>
        <v>-43.915178571428569</v>
      </c>
      <c r="AH103" s="17">
        <f>AH21*'Basic diet cal'!$E$11</f>
        <v>-26.34910714285714</v>
      </c>
      <c r="AI103" s="17">
        <f>AI21*'Basic diet cal'!$E$11</f>
        <v>-21.957589285714285</v>
      </c>
      <c r="AJ103" s="17">
        <f>AJ21*'Basic diet cal'!$E$11</f>
        <v>-43.915178571428569</v>
      </c>
      <c r="AK103" s="17">
        <f>AK21*'Basic diet cal'!$E$11</f>
        <v>-26.34910714285714</v>
      </c>
      <c r="AL103" s="132">
        <f>AL21*'Basic diet cal'!$E$11</f>
        <v>-21.957589285714285</v>
      </c>
      <c r="AM103" s="507"/>
      <c r="AN103" s="507"/>
      <c r="AO103" s="507"/>
      <c r="AP103" s="507"/>
      <c r="AQ103" s="507"/>
      <c r="AR103" s="507"/>
      <c r="AS103" s="507"/>
      <c r="AT103" s="507"/>
      <c r="AU103" s="507"/>
      <c r="AV103" s="507"/>
      <c r="AW103" s="507"/>
      <c r="AX103" s="507"/>
      <c r="AY103" s="507"/>
      <c r="AZ103" s="507"/>
      <c r="BA103" s="507"/>
      <c r="BB103" s="508"/>
      <c r="BC103" s="508"/>
      <c r="BD103" s="508"/>
      <c r="BE103" s="508"/>
      <c r="BF103" s="508"/>
      <c r="BG103" s="508"/>
      <c r="BH103" s="508"/>
      <c r="BI103" s="508"/>
      <c r="BJ103" s="508"/>
      <c r="BK103" s="508"/>
      <c r="BL103" s="508"/>
      <c r="BM103" s="508"/>
      <c r="BN103" s="508"/>
      <c r="BO103" s="508"/>
      <c r="BP103" s="508"/>
      <c r="BQ103" s="508"/>
      <c r="BR103" s="508"/>
      <c r="BS103" s="508"/>
      <c r="BT103" s="508"/>
      <c r="BU103" s="508"/>
      <c r="BV103" s="508"/>
      <c r="BW103" s="434"/>
    </row>
    <row r="104" spans="1:75">
      <c r="A104" s="24" t="s">
        <v>199</v>
      </c>
      <c r="B104" s="69"/>
      <c r="C104" s="17">
        <f>C23*'Basic diet cal'!$E$12</f>
        <v>0</v>
      </c>
      <c r="D104" s="17">
        <f>D23*'Basic diet cal'!$E$12</f>
        <v>0</v>
      </c>
      <c r="E104" s="17">
        <f>E23*'Basic diet cal'!$E$12</f>
        <v>0</v>
      </c>
      <c r="F104" s="17">
        <f>F23*'Basic diet cal'!$E$12</f>
        <v>0</v>
      </c>
      <c r="G104" s="17">
        <f>G23*'Basic diet cal'!$E$12</f>
        <v>0</v>
      </c>
      <c r="H104" s="17">
        <f>H23*'Basic diet cal'!$E$12</f>
        <v>0</v>
      </c>
      <c r="I104" s="17">
        <f>I23*'Basic diet cal'!$E$12</f>
        <v>0</v>
      </c>
      <c r="J104" s="17">
        <f>J23*'Basic diet cal'!$E$12</f>
        <v>0</v>
      </c>
      <c r="K104" s="17">
        <f>K23*'Basic diet cal'!$E$12</f>
        <v>0</v>
      </c>
      <c r="L104" s="17">
        <f>L23*'Basic diet cal'!$E$12</f>
        <v>0</v>
      </c>
      <c r="M104" s="17">
        <f>M23*'Basic diet cal'!$E$12</f>
        <v>0</v>
      </c>
      <c r="N104" s="17">
        <f>N23*'Basic diet cal'!$E$12</f>
        <v>0</v>
      </c>
      <c r="O104" s="17">
        <f>O23*'Basic diet cal'!$E$12</f>
        <v>0</v>
      </c>
      <c r="P104" s="17">
        <f>P23*'Basic diet cal'!$E$12</f>
        <v>0</v>
      </c>
      <c r="Q104" s="17">
        <f>Q23*'Basic diet cal'!$E$12</f>
        <v>0</v>
      </c>
      <c r="R104" s="17">
        <f>R23*'Basic diet cal'!$E$12</f>
        <v>0</v>
      </c>
      <c r="S104" s="17">
        <f>S23*'Basic diet cal'!$E$12</f>
        <v>0</v>
      </c>
      <c r="T104" s="17">
        <f>T23*'Basic diet cal'!$E$12</f>
        <v>0</v>
      </c>
      <c r="U104" s="17">
        <f>U23*'Basic diet cal'!$E$12</f>
        <v>0</v>
      </c>
      <c r="V104" s="17">
        <f>V23*'Basic diet cal'!$E$12</f>
        <v>0</v>
      </c>
      <c r="W104" s="17">
        <f>W23*'Basic diet cal'!$E$12</f>
        <v>0</v>
      </c>
      <c r="X104" s="17">
        <f>X23*'Basic diet cal'!$E$12</f>
        <v>0</v>
      </c>
      <c r="Y104" s="17">
        <f>Y23*'Basic diet cal'!$E$12</f>
        <v>0</v>
      </c>
      <c r="Z104" s="17">
        <f>Z23*'Basic diet cal'!$E$12</f>
        <v>0</v>
      </c>
      <c r="AA104" s="17">
        <f>AA23*'Basic diet cal'!$E$12</f>
        <v>0</v>
      </c>
      <c r="AB104" s="17">
        <f>AB23*'Basic diet cal'!$E$12</f>
        <v>0</v>
      </c>
      <c r="AC104" s="17">
        <f>AC23*'Basic diet cal'!$E$12</f>
        <v>0</v>
      </c>
      <c r="AD104" s="17">
        <f>AD23*'Basic diet cal'!$E$12</f>
        <v>0</v>
      </c>
      <c r="AE104" s="17">
        <f>AE23*'Basic diet cal'!$E$12</f>
        <v>0</v>
      </c>
      <c r="AF104" s="17">
        <f>AF23*'Basic diet cal'!$E$12</f>
        <v>0</v>
      </c>
      <c r="AG104" s="17">
        <f>AG23*'Basic diet cal'!$E$12</f>
        <v>0</v>
      </c>
      <c r="AH104" s="17">
        <f>AH23*'Basic diet cal'!$E$12</f>
        <v>0</v>
      </c>
      <c r="AI104" s="17">
        <f>AI23*'Basic diet cal'!$E$12</f>
        <v>0</v>
      </c>
      <c r="AJ104" s="17">
        <f>AJ23*'Basic diet cal'!$E$12</f>
        <v>0</v>
      </c>
      <c r="AK104" s="17">
        <f>AK23*'Basic diet cal'!$E$12</f>
        <v>0</v>
      </c>
      <c r="AL104" s="132">
        <f>AL23*'Basic diet cal'!$E$12</f>
        <v>0</v>
      </c>
      <c r="AM104" s="507"/>
      <c r="AN104" s="507"/>
      <c r="AO104" s="507"/>
      <c r="AP104" s="507"/>
      <c r="AQ104" s="507"/>
      <c r="AR104" s="507"/>
      <c r="AS104" s="507"/>
      <c r="AT104" s="507"/>
      <c r="AU104" s="507"/>
      <c r="AV104" s="507"/>
      <c r="AW104" s="507"/>
      <c r="AX104" s="507"/>
      <c r="AY104" s="507"/>
      <c r="AZ104" s="507"/>
      <c r="BA104" s="507"/>
      <c r="BB104" s="508"/>
      <c r="BC104" s="508"/>
      <c r="BD104" s="508"/>
      <c r="BE104" s="508"/>
      <c r="BF104" s="508"/>
      <c r="BG104" s="508"/>
      <c r="BH104" s="508"/>
      <c r="BI104" s="508"/>
      <c r="BJ104" s="508"/>
      <c r="BK104" s="508"/>
      <c r="BL104" s="508"/>
      <c r="BM104" s="508"/>
      <c r="BN104" s="508"/>
      <c r="BO104" s="508"/>
      <c r="BP104" s="508"/>
      <c r="BQ104" s="508"/>
      <c r="BR104" s="508"/>
      <c r="BS104" s="508"/>
      <c r="BT104" s="508"/>
      <c r="BU104" s="508"/>
      <c r="BV104" s="508"/>
      <c r="BW104" s="434"/>
    </row>
    <row r="105" spans="1:75">
      <c r="A105" s="24" t="s">
        <v>200</v>
      </c>
      <c r="B105" s="69"/>
      <c r="C105" s="17">
        <f>C24*'Basic diet cal'!$E$12</f>
        <v>0</v>
      </c>
      <c r="D105" s="17">
        <f>D24*'Basic diet cal'!$E$12</f>
        <v>0</v>
      </c>
      <c r="E105" s="17">
        <f>E24*'Basic diet cal'!$E$12</f>
        <v>0</v>
      </c>
      <c r="F105" s="17">
        <f>F24*'Basic diet cal'!$E$12</f>
        <v>0</v>
      </c>
      <c r="G105" s="17">
        <f>G24*'Basic diet cal'!$E$12</f>
        <v>0</v>
      </c>
      <c r="H105" s="17">
        <f>H24*'Basic diet cal'!$E$12</f>
        <v>0</v>
      </c>
      <c r="I105" s="17">
        <f>I24*'Basic diet cal'!$E$12</f>
        <v>0</v>
      </c>
      <c r="J105" s="17">
        <f>J24*'Basic diet cal'!$E$12</f>
        <v>0</v>
      </c>
      <c r="K105" s="17">
        <f>K24*'Basic diet cal'!$E$12</f>
        <v>0</v>
      </c>
      <c r="L105" s="17">
        <f>L24*'Basic diet cal'!$E$12</f>
        <v>0</v>
      </c>
      <c r="M105" s="17">
        <f>M24*'Basic diet cal'!$E$12</f>
        <v>0</v>
      </c>
      <c r="N105" s="17">
        <f>N24*'Basic diet cal'!$E$12</f>
        <v>0</v>
      </c>
      <c r="O105" s="17">
        <f>O24*'Basic diet cal'!$E$12</f>
        <v>0</v>
      </c>
      <c r="P105" s="17">
        <f>P24*'Basic diet cal'!$E$12</f>
        <v>0</v>
      </c>
      <c r="Q105" s="17">
        <f>Q24*'Basic diet cal'!$E$12</f>
        <v>0</v>
      </c>
      <c r="R105" s="17">
        <f>R24*'Basic diet cal'!$E$12</f>
        <v>0</v>
      </c>
      <c r="S105" s="17">
        <f>S24*'Basic diet cal'!$E$12</f>
        <v>0</v>
      </c>
      <c r="T105" s="17">
        <f>T24*'Basic diet cal'!$E$12</f>
        <v>0</v>
      </c>
      <c r="U105" s="17">
        <f>U24*'Basic diet cal'!$E$12</f>
        <v>0</v>
      </c>
      <c r="V105" s="17">
        <f>V24*'Basic diet cal'!$E$12</f>
        <v>0</v>
      </c>
      <c r="W105" s="17">
        <f>W24*'Basic diet cal'!$E$12</f>
        <v>0</v>
      </c>
      <c r="X105" s="17">
        <f>X24*'Basic diet cal'!$E$12</f>
        <v>0</v>
      </c>
      <c r="Y105" s="17">
        <f>Y24*'Basic diet cal'!$E$12</f>
        <v>0</v>
      </c>
      <c r="Z105" s="17">
        <f>Z24*'Basic diet cal'!$E$12</f>
        <v>0</v>
      </c>
      <c r="AA105" s="17">
        <f>AA24*'Basic diet cal'!$E$12</f>
        <v>0</v>
      </c>
      <c r="AB105" s="17">
        <f>AB24*'Basic diet cal'!$E$12</f>
        <v>0</v>
      </c>
      <c r="AC105" s="17">
        <f>AC24*'Basic diet cal'!$E$12</f>
        <v>0</v>
      </c>
      <c r="AD105" s="17">
        <f>AD24*'Basic diet cal'!$E$12</f>
        <v>0</v>
      </c>
      <c r="AE105" s="17">
        <f>AE24*'Basic diet cal'!$E$12</f>
        <v>0</v>
      </c>
      <c r="AF105" s="17">
        <f>AF24*'Basic diet cal'!$E$12</f>
        <v>0</v>
      </c>
      <c r="AG105" s="17">
        <f>AG24*'Basic diet cal'!$E$12</f>
        <v>0</v>
      </c>
      <c r="AH105" s="17">
        <f>AH24*'Basic diet cal'!$E$12</f>
        <v>0</v>
      </c>
      <c r="AI105" s="17">
        <f>AI24*'Basic diet cal'!$E$12</f>
        <v>0</v>
      </c>
      <c r="AJ105" s="17">
        <f>AJ24*'Basic diet cal'!$E$12</f>
        <v>0</v>
      </c>
      <c r="AK105" s="17">
        <f>AK24*'Basic diet cal'!$E$12</f>
        <v>0</v>
      </c>
      <c r="AL105" s="132">
        <f>AL24*'Basic diet cal'!$E$12</f>
        <v>0</v>
      </c>
      <c r="AM105" s="507"/>
      <c r="AN105" s="507"/>
      <c r="AO105" s="507"/>
      <c r="AP105" s="507"/>
      <c r="AQ105" s="507"/>
      <c r="AR105" s="507"/>
      <c r="AS105" s="507"/>
      <c r="AT105" s="507"/>
      <c r="AU105" s="507"/>
      <c r="AV105" s="507"/>
      <c r="AW105" s="507"/>
      <c r="AX105" s="507"/>
      <c r="AY105" s="507"/>
      <c r="AZ105" s="507"/>
      <c r="BA105" s="507"/>
      <c r="BB105" s="508"/>
      <c r="BC105" s="508"/>
      <c r="BD105" s="508"/>
      <c r="BE105" s="508"/>
      <c r="BF105" s="508"/>
      <c r="BG105" s="508"/>
      <c r="BH105" s="508"/>
      <c r="BI105" s="508"/>
      <c r="BJ105" s="508"/>
      <c r="BK105" s="508"/>
      <c r="BL105" s="508"/>
      <c r="BM105" s="508"/>
      <c r="BN105" s="508"/>
      <c r="BO105" s="508"/>
      <c r="BP105" s="508"/>
      <c r="BQ105" s="508"/>
      <c r="BR105" s="508"/>
      <c r="BS105" s="508"/>
      <c r="BT105" s="508"/>
      <c r="BU105" s="508"/>
      <c r="BV105" s="508"/>
      <c r="BW105" s="434"/>
    </row>
    <row r="106" spans="1:75">
      <c r="A106" s="24" t="s">
        <v>125</v>
      </c>
      <c r="B106" s="69"/>
      <c r="C106" s="17">
        <f>C25*'Basic diet cal'!$E$13</f>
        <v>0</v>
      </c>
      <c r="D106" s="17">
        <f>D25*'Basic diet cal'!$E$13</f>
        <v>0</v>
      </c>
      <c r="E106" s="17">
        <f>E25*'Basic diet cal'!$E$13</f>
        <v>0</v>
      </c>
      <c r="F106" s="17">
        <f>F25*'Basic diet cal'!$E$13</f>
        <v>0</v>
      </c>
      <c r="G106" s="17">
        <f>G25*'Basic diet cal'!$E$13</f>
        <v>0</v>
      </c>
      <c r="H106" s="17">
        <f>H25*'Basic diet cal'!$E$13</f>
        <v>0</v>
      </c>
      <c r="I106" s="17">
        <f>I25*'Basic diet cal'!$E$13</f>
        <v>0</v>
      </c>
      <c r="J106" s="17">
        <f>J25*'Basic diet cal'!$E$13</f>
        <v>0</v>
      </c>
      <c r="K106" s="17">
        <f>K25*'Basic diet cal'!$E$13</f>
        <v>0</v>
      </c>
      <c r="L106" s="17">
        <f>L25*'Basic diet cal'!$E$13</f>
        <v>0</v>
      </c>
      <c r="M106" s="17">
        <f>M25*'Basic diet cal'!$E$13</f>
        <v>0</v>
      </c>
      <c r="N106" s="17">
        <f>N25*'Basic diet cal'!$E$13</f>
        <v>0</v>
      </c>
      <c r="O106" s="17">
        <f>O25*'Basic diet cal'!$E$13</f>
        <v>0</v>
      </c>
      <c r="P106" s="17">
        <f>P25*'Basic diet cal'!$E$13</f>
        <v>0</v>
      </c>
      <c r="Q106" s="17">
        <f>Q25*'Basic diet cal'!$E$13</f>
        <v>0</v>
      </c>
      <c r="R106" s="17">
        <f>R25*'Basic diet cal'!$E$13</f>
        <v>0</v>
      </c>
      <c r="S106" s="17">
        <f>S25*'Basic diet cal'!$E$13</f>
        <v>0</v>
      </c>
      <c r="T106" s="17">
        <f>T25*'Basic diet cal'!$E$13</f>
        <v>0</v>
      </c>
      <c r="U106" s="17">
        <f>U25*'Basic diet cal'!$E$13</f>
        <v>0</v>
      </c>
      <c r="V106" s="17">
        <f>V25*'Basic diet cal'!$E$13</f>
        <v>0</v>
      </c>
      <c r="W106" s="17">
        <f>W25*'Basic diet cal'!$E$13</f>
        <v>0</v>
      </c>
      <c r="X106" s="17">
        <f>X25*'Basic diet cal'!$E$13</f>
        <v>0</v>
      </c>
      <c r="Y106" s="17">
        <f>Y25*'Basic diet cal'!$E$13</f>
        <v>0</v>
      </c>
      <c r="Z106" s="17">
        <f>Z25*'Basic diet cal'!$E$13</f>
        <v>0</v>
      </c>
      <c r="AA106" s="17">
        <f>AA25*'Basic diet cal'!$E$13</f>
        <v>0</v>
      </c>
      <c r="AB106" s="17">
        <f>AB25*'Basic diet cal'!$E$13</f>
        <v>0</v>
      </c>
      <c r="AC106" s="17">
        <f>AC25*'Basic diet cal'!$E$13</f>
        <v>0</v>
      </c>
      <c r="AD106" s="17">
        <f>AD25*'Basic diet cal'!$E$13</f>
        <v>0</v>
      </c>
      <c r="AE106" s="17">
        <f>AE25*'Basic diet cal'!$E$13</f>
        <v>0</v>
      </c>
      <c r="AF106" s="17">
        <f>AF25*'Basic diet cal'!$E$13</f>
        <v>0</v>
      </c>
      <c r="AG106" s="17">
        <f>AG25*'Basic diet cal'!$E$13</f>
        <v>0</v>
      </c>
      <c r="AH106" s="17">
        <f>AH25*'Basic diet cal'!$E$13</f>
        <v>0</v>
      </c>
      <c r="AI106" s="17">
        <f>AI25*'Basic diet cal'!$E$13</f>
        <v>0</v>
      </c>
      <c r="AJ106" s="17">
        <f>AJ25*'Basic diet cal'!$E$13</f>
        <v>0</v>
      </c>
      <c r="AK106" s="17">
        <f>AK25*'Basic diet cal'!$E$13</f>
        <v>0</v>
      </c>
      <c r="AL106" s="132">
        <f>AL25*'Basic diet cal'!$E$13</f>
        <v>0</v>
      </c>
      <c r="AM106" s="507"/>
      <c r="AN106" s="507"/>
      <c r="AO106" s="507"/>
      <c r="AP106" s="507"/>
      <c r="AQ106" s="507"/>
      <c r="AR106" s="507"/>
      <c r="AS106" s="507"/>
      <c r="AT106" s="507"/>
      <c r="AU106" s="507"/>
      <c r="AV106" s="507"/>
      <c r="AW106" s="507"/>
      <c r="AX106" s="507"/>
      <c r="AY106" s="507"/>
      <c r="AZ106" s="507"/>
      <c r="BA106" s="507"/>
      <c r="BB106" s="508"/>
      <c r="BC106" s="508"/>
      <c r="BD106" s="508"/>
      <c r="BE106" s="508"/>
      <c r="BF106" s="508"/>
      <c r="BG106" s="508"/>
      <c r="BH106" s="508"/>
      <c r="BI106" s="508"/>
      <c r="BJ106" s="508"/>
      <c r="BK106" s="508"/>
      <c r="BL106" s="508"/>
      <c r="BM106" s="508"/>
      <c r="BN106" s="508"/>
      <c r="BO106" s="508"/>
      <c r="BP106" s="508"/>
      <c r="BQ106" s="508"/>
      <c r="BR106" s="508"/>
      <c r="BS106" s="508"/>
      <c r="BT106" s="508"/>
      <c r="BU106" s="508"/>
      <c r="BV106" s="508"/>
      <c r="BW106" s="434"/>
    </row>
    <row r="107" spans="1:75">
      <c r="A107" s="47" t="s">
        <v>778</v>
      </c>
      <c r="B107" s="25"/>
      <c r="C107" s="656">
        <f>C22*'Basic diet cal'!$E$10</f>
        <v>0</v>
      </c>
      <c r="D107" s="656">
        <f>D22*'Basic diet cal'!$E$10</f>
        <v>2</v>
      </c>
      <c r="E107" s="656">
        <f>E22*'Basic diet cal'!$E$10</f>
        <v>6</v>
      </c>
      <c r="F107" s="656">
        <f>F22*'Basic diet cal'!$E$10</f>
        <v>0</v>
      </c>
      <c r="G107" s="656">
        <f>G22*'Basic diet cal'!$E$10</f>
        <v>8</v>
      </c>
      <c r="H107" s="656">
        <f>H22*'Basic diet cal'!$E$10</f>
        <v>8</v>
      </c>
      <c r="I107" s="656">
        <f>I22*'Basic diet cal'!$E$10</f>
        <v>0</v>
      </c>
      <c r="J107" s="656">
        <f>J22*'Basic diet cal'!$E$10</f>
        <v>6</v>
      </c>
      <c r="K107" s="656">
        <f>K22*'Basic diet cal'!$E$10</f>
        <v>6</v>
      </c>
      <c r="L107" s="656">
        <f>L22*'Basic diet cal'!$E$10</f>
        <v>0</v>
      </c>
      <c r="M107" s="656">
        <f>M22*'Basic diet cal'!$E$10</f>
        <v>14</v>
      </c>
      <c r="N107" s="656">
        <f>N22*'Basic diet cal'!$E$10</f>
        <v>6</v>
      </c>
      <c r="O107" s="656">
        <f>O22*'Basic diet cal'!$E$10</f>
        <v>0</v>
      </c>
      <c r="P107" s="656">
        <f>P22*'Basic diet cal'!$E$10</f>
        <v>14</v>
      </c>
      <c r="Q107" s="656">
        <f>Q22*'Basic diet cal'!$E$10</f>
        <v>14</v>
      </c>
      <c r="R107" s="656">
        <f>R22*'Basic diet cal'!$E$10</f>
        <v>0</v>
      </c>
      <c r="S107" s="656">
        <f>S22*'Basic diet cal'!$E$10</f>
        <v>14</v>
      </c>
      <c r="T107" s="656">
        <f>T22*'Basic diet cal'!$E$10</f>
        <v>14</v>
      </c>
      <c r="U107" s="656">
        <f>U22*'Basic diet cal'!$E$10</f>
        <v>0</v>
      </c>
      <c r="V107" s="656">
        <f>V22*'Basic diet cal'!$E$10</f>
        <v>14</v>
      </c>
      <c r="W107" s="656">
        <f>W22*'Basic diet cal'!$E$10</f>
        <v>14</v>
      </c>
      <c r="X107" s="656">
        <f>X22*'Basic diet cal'!$E$10</f>
        <v>0</v>
      </c>
      <c r="Y107" s="656">
        <f>Y22*'Basic diet cal'!$E$10</f>
        <v>14</v>
      </c>
      <c r="Z107" s="656">
        <f>Z22*'Basic diet cal'!$E$10</f>
        <v>14</v>
      </c>
      <c r="AA107" s="656">
        <f>AA22*'Basic diet cal'!$E$10</f>
        <v>0</v>
      </c>
      <c r="AB107" s="656">
        <f>AB22*'Basic diet cal'!$E$10</f>
        <v>14</v>
      </c>
      <c r="AC107" s="656">
        <f>AC22*'Basic diet cal'!$E$10</f>
        <v>14</v>
      </c>
      <c r="AD107" s="656">
        <f>AD22*'Basic diet cal'!$E$10</f>
        <v>0</v>
      </c>
      <c r="AE107" s="656">
        <f>AE22*'Basic diet cal'!$E$10</f>
        <v>14</v>
      </c>
      <c r="AF107" s="656">
        <f>AF22*'Basic diet cal'!$E$10</f>
        <v>20</v>
      </c>
      <c r="AG107" s="656">
        <f>AG22*'Basic diet cal'!$E$10</f>
        <v>0</v>
      </c>
      <c r="AH107" s="656">
        <f>AH22*'Basic diet cal'!$E$10</f>
        <v>14</v>
      </c>
      <c r="AI107" s="656">
        <f>AI22*'Basic diet cal'!$E$10</f>
        <v>20</v>
      </c>
      <c r="AJ107" s="656">
        <f>AJ22*'Basic diet cal'!$E$10</f>
        <v>0</v>
      </c>
      <c r="AK107" s="656">
        <f>AK22*'Basic diet cal'!$E$10</f>
        <v>20</v>
      </c>
      <c r="AL107" s="656">
        <f>AL22*'Basic diet cal'!$E$10</f>
        <v>20</v>
      </c>
      <c r="AM107" s="507"/>
      <c r="AN107" s="507"/>
      <c r="AO107" s="507"/>
      <c r="AP107" s="507"/>
      <c r="AQ107" s="507"/>
      <c r="AR107" s="507"/>
      <c r="AS107" s="507"/>
      <c r="AT107" s="507"/>
      <c r="AU107" s="507"/>
      <c r="AV107" s="507"/>
      <c r="AW107" s="507"/>
      <c r="AX107" s="507"/>
      <c r="AY107" s="507"/>
      <c r="AZ107" s="507"/>
      <c r="BA107" s="507"/>
      <c r="BB107" s="508"/>
      <c r="BC107" s="508"/>
      <c r="BD107" s="508"/>
      <c r="BE107" s="508"/>
      <c r="BF107" s="508"/>
      <c r="BG107" s="508"/>
      <c r="BH107" s="508"/>
      <c r="BI107" s="508"/>
      <c r="BJ107" s="508"/>
      <c r="BK107" s="508"/>
      <c r="BL107" s="508"/>
      <c r="BM107" s="508"/>
      <c r="BN107" s="508"/>
      <c r="BO107" s="508"/>
      <c r="BP107" s="508"/>
      <c r="BQ107" s="508"/>
      <c r="BR107" s="508"/>
      <c r="BS107" s="508"/>
      <c r="BT107" s="508"/>
      <c r="BU107" s="508"/>
      <c r="BV107" s="508"/>
      <c r="BW107" s="135"/>
    </row>
    <row r="108" spans="1:75">
      <c r="C108" s="22">
        <v>1000</v>
      </c>
      <c r="F108" s="9">
        <v>1200</v>
      </c>
      <c r="G108" s="9"/>
      <c r="I108" s="22">
        <v>1400</v>
      </c>
      <c r="L108" s="22">
        <v>1600</v>
      </c>
      <c r="O108" s="22">
        <v>1800</v>
      </c>
      <c r="R108" s="9">
        <v>2000</v>
      </c>
      <c r="S108" s="9"/>
      <c r="U108" s="22">
        <v>2200</v>
      </c>
      <c r="X108" s="22">
        <v>2400</v>
      </c>
      <c r="AA108" s="45">
        <v>2600</v>
      </c>
      <c r="AB108" s="26"/>
      <c r="AD108" s="26">
        <v>2800</v>
      </c>
      <c r="AE108" s="26"/>
      <c r="AF108" s="26"/>
      <c r="AG108" s="26">
        <v>3000</v>
      </c>
      <c r="AH108" s="26"/>
      <c r="AI108" s="26"/>
      <c r="AJ108" s="22">
        <v>3200</v>
      </c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111"/>
      <c r="BL108" s="111"/>
      <c r="BM108" s="56"/>
      <c r="BN108" s="111"/>
      <c r="BO108" s="111"/>
      <c r="BP108" s="111"/>
      <c r="BQ108" s="111"/>
      <c r="BR108" s="111"/>
      <c r="BS108" s="111"/>
      <c r="BT108" s="56"/>
      <c r="BU108" s="56"/>
      <c r="BV108" s="56"/>
      <c r="BW108" s="434"/>
    </row>
    <row r="109" spans="1:75">
      <c r="A109" s="77" t="s">
        <v>258</v>
      </c>
      <c r="F109" s="9"/>
      <c r="AD109" s="22"/>
      <c r="AM109" s="126" t="s">
        <v>202</v>
      </c>
      <c r="AY109" s="22"/>
      <c r="AZ109" s="22"/>
      <c r="BA109" s="22"/>
      <c r="BB109" s="9"/>
      <c r="BC109" s="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  <c r="BO109" s="122"/>
      <c r="BP109" s="122"/>
      <c r="BQ109" s="122"/>
      <c r="BR109" s="122"/>
      <c r="BS109" s="122"/>
      <c r="BT109" s="122"/>
      <c r="BU109" s="122"/>
      <c r="BV109" s="122"/>
    </row>
    <row r="110" spans="1:75">
      <c r="A110" s="77" t="s">
        <v>137</v>
      </c>
      <c r="C110" s="22" t="s">
        <v>58</v>
      </c>
      <c r="D110" s="22" t="s">
        <v>116</v>
      </c>
      <c r="E110" s="22" t="s">
        <v>92</v>
      </c>
      <c r="F110" s="9" t="s">
        <v>58</v>
      </c>
      <c r="G110" s="22" t="s">
        <v>116</v>
      </c>
      <c r="H110" s="22" t="s">
        <v>92</v>
      </c>
      <c r="I110" s="22" t="s">
        <v>58</v>
      </c>
      <c r="J110" s="22" t="s">
        <v>116</v>
      </c>
      <c r="K110" s="22" t="s">
        <v>92</v>
      </c>
      <c r="L110" s="22" t="s">
        <v>58</v>
      </c>
      <c r="M110" s="22" t="s">
        <v>116</v>
      </c>
      <c r="N110" s="22" t="s">
        <v>92</v>
      </c>
      <c r="O110" s="22" t="s">
        <v>58</v>
      </c>
      <c r="P110" s="22" t="s">
        <v>116</v>
      </c>
      <c r="Q110" s="22" t="s">
        <v>92</v>
      </c>
      <c r="R110" s="9" t="s">
        <v>58</v>
      </c>
      <c r="S110" s="22" t="s">
        <v>116</v>
      </c>
      <c r="T110" s="22" t="s">
        <v>92</v>
      </c>
      <c r="U110" s="22" t="s">
        <v>58</v>
      </c>
      <c r="V110" s="22" t="s">
        <v>116</v>
      </c>
      <c r="W110" s="22" t="s">
        <v>92</v>
      </c>
      <c r="X110" s="22" t="s">
        <v>58</v>
      </c>
      <c r="Y110" s="22" t="s">
        <v>116</v>
      </c>
      <c r="Z110" s="22" t="s">
        <v>92</v>
      </c>
      <c r="AA110" s="22" t="s">
        <v>58</v>
      </c>
      <c r="AB110" s="22" t="s">
        <v>116</v>
      </c>
      <c r="AC110" s="22" t="s">
        <v>92</v>
      </c>
      <c r="AD110" s="22" t="s">
        <v>58</v>
      </c>
      <c r="AE110" s="22" t="s">
        <v>116</v>
      </c>
      <c r="AF110" s="22" t="s">
        <v>92</v>
      </c>
      <c r="AG110" s="22" t="s">
        <v>58</v>
      </c>
      <c r="AH110" s="22" t="s">
        <v>116</v>
      </c>
      <c r="AI110" s="22" t="s">
        <v>92</v>
      </c>
      <c r="AJ110" s="22" t="s">
        <v>58</v>
      </c>
      <c r="AK110" s="22" t="s">
        <v>116</v>
      </c>
      <c r="AL110" s="127" t="s">
        <v>92</v>
      </c>
      <c r="AM110" s="22" t="s">
        <v>58</v>
      </c>
      <c r="AN110" s="22" t="s">
        <v>116</v>
      </c>
      <c r="AO110" s="22" t="s">
        <v>92</v>
      </c>
      <c r="AP110" s="22" t="s">
        <v>58</v>
      </c>
      <c r="AQ110" s="22" t="s">
        <v>116</v>
      </c>
      <c r="AR110" s="22" t="s">
        <v>92</v>
      </c>
      <c r="AS110" s="22" t="s">
        <v>58</v>
      </c>
      <c r="AT110" s="22" t="s">
        <v>116</v>
      </c>
      <c r="AU110" s="22" t="s">
        <v>92</v>
      </c>
      <c r="AV110" s="22" t="s">
        <v>58</v>
      </c>
      <c r="AW110" s="22" t="s">
        <v>116</v>
      </c>
      <c r="AX110" s="22" t="s">
        <v>92</v>
      </c>
      <c r="AY110" s="22" t="s">
        <v>58</v>
      </c>
      <c r="AZ110" s="22" t="s">
        <v>116</v>
      </c>
      <c r="BA110" s="22" t="s">
        <v>92</v>
      </c>
      <c r="BB110" s="9" t="s">
        <v>58</v>
      </c>
      <c r="BC110" s="22" t="s">
        <v>116</v>
      </c>
      <c r="BD110" s="122" t="s">
        <v>92</v>
      </c>
      <c r="BE110" s="122" t="s">
        <v>58</v>
      </c>
      <c r="BF110" s="122" t="s">
        <v>116</v>
      </c>
      <c r="BG110" s="122" t="s">
        <v>92</v>
      </c>
      <c r="BH110" s="122" t="s">
        <v>58</v>
      </c>
      <c r="BI110" s="122" t="s">
        <v>116</v>
      </c>
      <c r="BJ110" s="122" t="s">
        <v>92</v>
      </c>
      <c r="BK110" s="122" t="s">
        <v>58</v>
      </c>
      <c r="BL110" s="122" t="s">
        <v>116</v>
      </c>
      <c r="BM110" s="122" t="s">
        <v>92</v>
      </c>
      <c r="BN110" s="122" t="s">
        <v>58</v>
      </c>
      <c r="BO110" s="122" t="s">
        <v>116</v>
      </c>
      <c r="BP110" s="122" t="s">
        <v>92</v>
      </c>
      <c r="BQ110" s="122" t="s">
        <v>58</v>
      </c>
      <c r="BR110" s="122" t="s">
        <v>116</v>
      </c>
      <c r="BS110" s="122" t="s">
        <v>92</v>
      </c>
      <c r="BT110" s="122" t="s">
        <v>58</v>
      </c>
      <c r="BU110" s="122" t="s">
        <v>116</v>
      </c>
      <c r="BV110" s="122" t="s">
        <v>92</v>
      </c>
    </row>
    <row r="111" spans="1:75">
      <c r="B111" s="78" t="s">
        <v>543</v>
      </c>
      <c r="C111" s="17">
        <f t="shared" ref="C111:AL111" si="24">C90+C91+C92+C93+C95+(C97/7)+C98+(C100/7)+C105+C106</f>
        <v>123.80889742524917</v>
      </c>
      <c r="D111" s="17">
        <f t="shared" si="24"/>
        <v>115.6389258028793</v>
      </c>
      <c r="E111" s="17">
        <f t="shared" si="24"/>
        <v>146.54725913621266</v>
      </c>
      <c r="F111" s="17">
        <f t="shared" si="24"/>
        <v>150.19848075858249</v>
      </c>
      <c r="G111" s="17">
        <f t="shared" si="24"/>
        <v>138.49086032668882</v>
      </c>
      <c r="H111" s="17">
        <f t="shared" si="24"/>
        <v>173.37702104097454</v>
      </c>
      <c r="I111" s="17">
        <f t="shared" si="24"/>
        <v>183.51922411406426</v>
      </c>
      <c r="J111" s="17">
        <f t="shared" si="24"/>
        <v>156.9480031838317</v>
      </c>
      <c r="K111" s="17">
        <f t="shared" si="24"/>
        <v>185.58362749169436</v>
      </c>
      <c r="L111" s="17">
        <f t="shared" si="24"/>
        <v>214.30359911406427</v>
      </c>
      <c r="M111" s="17">
        <f t="shared" si="24"/>
        <v>189.0686877076412</v>
      </c>
      <c r="N111" s="17">
        <f t="shared" si="24"/>
        <v>221.23294227574752</v>
      </c>
      <c r="O111" s="17">
        <f t="shared" si="24"/>
        <v>245.08142649501661</v>
      </c>
      <c r="P111" s="17">
        <f t="shared" si="24"/>
        <v>212.74925249169439</v>
      </c>
      <c r="Q111" s="17">
        <f t="shared" si="24"/>
        <v>249.68832779623477</v>
      </c>
      <c r="R111" s="17">
        <f t="shared" si="24"/>
        <v>271.46446220930233</v>
      </c>
      <c r="S111" s="17">
        <f t="shared" si="24"/>
        <v>228.99082918050945</v>
      </c>
      <c r="T111" s="17">
        <f t="shared" si="24"/>
        <v>272.84645279623476</v>
      </c>
      <c r="U111" s="17">
        <f t="shared" si="24"/>
        <v>300.2255329457364</v>
      </c>
      <c r="V111" s="17">
        <f t="shared" si="24"/>
        <v>256.37386489479513</v>
      </c>
      <c r="W111" s="17">
        <f t="shared" si="24"/>
        <v>291.78311946290148</v>
      </c>
      <c r="X111" s="17">
        <f t="shared" si="24"/>
        <v>317.79160437430784</v>
      </c>
      <c r="Y111" s="17">
        <f t="shared" si="24"/>
        <v>287.65701827242526</v>
      </c>
      <c r="Z111" s="17">
        <f t="shared" si="24"/>
        <v>323.77282045957918</v>
      </c>
      <c r="AA111" s="17">
        <f t="shared" si="24"/>
        <v>344.20856866002219</v>
      </c>
      <c r="AB111" s="17">
        <f t="shared" si="24"/>
        <v>296.47398255813948</v>
      </c>
      <c r="AC111" s="17">
        <f t="shared" si="24"/>
        <v>342.50877284053155</v>
      </c>
      <c r="AD111" s="17">
        <f t="shared" si="24"/>
        <v>379.40856866002224</v>
      </c>
      <c r="AE111" s="17">
        <f t="shared" si="24"/>
        <v>327.6065406976744</v>
      </c>
      <c r="AF111" s="17">
        <f t="shared" si="24"/>
        <v>382.10356450719826</v>
      </c>
      <c r="AG111" s="17">
        <f t="shared" si="24"/>
        <v>390.24228959025476</v>
      </c>
      <c r="AH111" s="17">
        <f t="shared" si="24"/>
        <v>353.9687430786268</v>
      </c>
      <c r="AI111" s="17">
        <f t="shared" si="24"/>
        <v>398.54445598006652</v>
      </c>
      <c r="AJ111" s="17">
        <f t="shared" si="24"/>
        <v>416.62532530454052</v>
      </c>
      <c r="AK111" s="17">
        <f t="shared" si="24"/>
        <v>371.56874307862682</v>
      </c>
      <c r="AL111" s="132">
        <f t="shared" si="24"/>
        <v>416.14445598006648</v>
      </c>
      <c r="AM111" s="17">
        <f t="shared" ref="AM111:AU113" si="25">C111*4</f>
        <v>495.23558970099668</v>
      </c>
      <c r="AN111" s="17">
        <f t="shared" si="25"/>
        <v>462.5557032115172</v>
      </c>
      <c r="AO111" s="17">
        <f t="shared" si="25"/>
        <v>586.18903654485064</v>
      </c>
      <c r="AP111" s="17">
        <f t="shared" si="25"/>
        <v>600.79392303432996</v>
      </c>
      <c r="AQ111" s="17">
        <f t="shared" si="25"/>
        <v>553.96344130675527</v>
      </c>
      <c r="AR111" s="17">
        <f t="shared" si="25"/>
        <v>693.50808416389816</v>
      </c>
      <c r="AS111" s="17">
        <f t="shared" si="25"/>
        <v>734.07689645625703</v>
      </c>
      <c r="AT111" s="17">
        <f t="shared" si="25"/>
        <v>627.79201273532681</v>
      </c>
      <c r="AU111" s="17">
        <f t="shared" si="25"/>
        <v>742.33450996677743</v>
      </c>
      <c r="AV111" s="17">
        <f t="shared" ref="AV111:AV113" si="26">L111*4</f>
        <v>857.21439645625708</v>
      </c>
      <c r="AW111" s="17">
        <f t="shared" ref="AW111:BF113" si="27">M111*4</f>
        <v>756.27475083056481</v>
      </c>
      <c r="AX111" s="17">
        <f t="shared" si="27"/>
        <v>884.93176910299007</v>
      </c>
      <c r="AY111" s="17">
        <f t="shared" si="27"/>
        <v>980.32570598006646</v>
      </c>
      <c r="AZ111" s="17">
        <f t="shared" si="27"/>
        <v>850.99700996677757</v>
      </c>
      <c r="BA111" s="17">
        <f t="shared" si="27"/>
        <v>998.75331118493909</v>
      </c>
      <c r="BB111" s="17">
        <f t="shared" si="27"/>
        <v>1085.8578488372093</v>
      </c>
      <c r="BC111" s="17">
        <f t="shared" si="27"/>
        <v>915.9633167220378</v>
      </c>
      <c r="BD111" s="122">
        <f t="shared" si="27"/>
        <v>1091.385811184939</v>
      </c>
      <c r="BE111" s="122">
        <f t="shared" si="27"/>
        <v>1200.9021317829456</v>
      </c>
      <c r="BF111" s="122">
        <f t="shared" si="27"/>
        <v>1025.4954595791805</v>
      </c>
      <c r="BG111" s="122">
        <f t="shared" ref="BG111:BP113" si="28">W111*4</f>
        <v>1167.1324778516059</v>
      </c>
      <c r="BH111" s="122">
        <f t="shared" si="28"/>
        <v>1271.1664174972314</v>
      </c>
      <c r="BI111" s="122">
        <f t="shared" si="28"/>
        <v>1150.628073089701</v>
      </c>
      <c r="BJ111" s="122">
        <f t="shared" si="28"/>
        <v>1295.0912818383167</v>
      </c>
      <c r="BK111" s="122">
        <f t="shared" si="28"/>
        <v>1376.8342746400888</v>
      </c>
      <c r="BL111" s="122">
        <f t="shared" si="28"/>
        <v>1185.8959302325579</v>
      </c>
      <c r="BM111" s="122">
        <f t="shared" si="28"/>
        <v>1370.0350913621262</v>
      </c>
      <c r="BN111" s="122">
        <f t="shared" si="28"/>
        <v>1517.634274640089</v>
      </c>
      <c r="BO111" s="122">
        <f t="shared" si="28"/>
        <v>1310.4261627906976</v>
      </c>
      <c r="BP111" s="122">
        <f t="shared" si="28"/>
        <v>1528.414258028793</v>
      </c>
      <c r="BQ111" s="122">
        <f t="shared" ref="BQ111:BV113" si="29">AG111*4</f>
        <v>1560.969158361019</v>
      </c>
      <c r="BR111" s="122">
        <f t="shared" si="29"/>
        <v>1415.8749723145072</v>
      </c>
      <c r="BS111" s="122">
        <f t="shared" si="29"/>
        <v>1594.1778239202661</v>
      </c>
      <c r="BT111" s="122">
        <f t="shared" si="29"/>
        <v>1666.5013012181621</v>
      </c>
      <c r="BU111" s="122">
        <f t="shared" si="29"/>
        <v>1486.2749723145073</v>
      </c>
      <c r="BV111" s="122">
        <f t="shared" si="29"/>
        <v>1664.5778239202659</v>
      </c>
    </row>
    <row r="112" spans="1:75">
      <c r="B112" s="78" t="s">
        <v>544</v>
      </c>
      <c r="C112" s="17">
        <f t="shared" ref="C112:AL112" si="30">C90+C91+C92+C93+C95+C99+(C100/7)+C106+C105</f>
        <v>123.46604028239204</v>
      </c>
      <c r="D112" s="17">
        <f t="shared" si="30"/>
        <v>115.29606866002216</v>
      </c>
      <c r="E112" s="17">
        <f t="shared" si="30"/>
        <v>146.37583056478408</v>
      </c>
      <c r="F112" s="17">
        <f t="shared" si="30"/>
        <v>149.85562361572536</v>
      </c>
      <c r="G112" s="17">
        <f t="shared" si="30"/>
        <v>138.14800318383169</v>
      </c>
      <c r="H112" s="17">
        <f t="shared" si="30"/>
        <v>173.03416389811738</v>
      </c>
      <c r="I112" s="17">
        <f t="shared" si="30"/>
        <v>183.00493839977855</v>
      </c>
      <c r="J112" s="17">
        <f t="shared" si="30"/>
        <v>156.60514604097455</v>
      </c>
      <c r="K112" s="17">
        <f t="shared" si="30"/>
        <v>185.06934177740865</v>
      </c>
      <c r="L112" s="17">
        <f t="shared" si="30"/>
        <v>213.78931339977856</v>
      </c>
      <c r="M112" s="17">
        <f t="shared" si="30"/>
        <v>188.38297342192692</v>
      </c>
      <c r="N112" s="17">
        <f t="shared" si="30"/>
        <v>220.71865656146181</v>
      </c>
      <c r="O112" s="17">
        <f t="shared" si="30"/>
        <v>244.56714078073091</v>
      </c>
      <c r="P112" s="17">
        <f t="shared" si="30"/>
        <v>212.74925249169439</v>
      </c>
      <c r="Q112" s="17">
        <f t="shared" si="30"/>
        <v>249.17404208194907</v>
      </c>
      <c r="R112" s="17">
        <f t="shared" si="30"/>
        <v>270.95017649501665</v>
      </c>
      <c r="S112" s="17">
        <f t="shared" si="30"/>
        <v>228.30511489479517</v>
      </c>
      <c r="T112" s="17">
        <f t="shared" si="30"/>
        <v>272.33216708194908</v>
      </c>
      <c r="U112" s="17">
        <f t="shared" si="30"/>
        <v>299.71124723145073</v>
      </c>
      <c r="V112" s="17">
        <f t="shared" si="30"/>
        <v>255.68815060908088</v>
      </c>
      <c r="W112" s="17">
        <f t="shared" si="30"/>
        <v>291.26883374861575</v>
      </c>
      <c r="X112" s="17">
        <f t="shared" si="30"/>
        <v>317.27731866002216</v>
      </c>
      <c r="Y112" s="17">
        <f t="shared" si="30"/>
        <v>286.79987541528243</v>
      </c>
      <c r="Z112" s="17">
        <f t="shared" si="30"/>
        <v>323.25853474529345</v>
      </c>
      <c r="AA112" s="17">
        <f t="shared" si="30"/>
        <v>343.69428294573646</v>
      </c>
      <c r="AB112" s="17">
        <f t="shared" si="30"/>
        <v>295.61683970099665</v>
      </c>
      <c r="AC112" s="17">
        <f t="shared" si="30"/>
        <v>341.99448712624582</v>
      </c>
      <c r="AD112" s="17">
        <f t="shared" si="30"/>
        <v>378.89428294573651</v>
      </c>
      <c r="AE112" s="17">
        <f t="shared" si="30"/>
        <v>335.53243355481732</v>
      </c>
      <c r="AF112" s="17">
        <f t="shared" si="30"/>
        <v>381.58927879291252</v>
      </c>
      <c r="AG112" s="17">
        <f t="shared" si="30"/>
        <v>398.51103959025477</v>
      </c>
      <c r="AH112" s="17">
        <f t="shared" si="30"/>
        <v>353.11160022148397</v>
      </c>
      <c r="AI112" s="17">
        <f t="shared" si="30"/>
        <v>398.03017026578078</v>
      </c>
      <c r="AJ112" s="17">
        <f t="shared" si="30"/>
        <v>424.89407530454048</v>
      </c>
      <c r="AK112" s="17">
        <f t="shared" si="30"/>
        <v>370.71160022148399</v>
      </c>
      <c r="AL112" s="132">
        <f t="shared" si="30"/>
        <v>415.63017026578075</v>
      </c>
      <c r="AM112" s="17">
        <f t="shared" si="25"/>
        <v>493.86416112956817</v>
      </c>
      <c r="AN112" s="17">
        <f t="shared" si="25"/>
        <v>461.18427464008863</v>
      </c>
      <c r="AO112" s="17">
        <f t="shared" si="25"/>
        <v>585.50332225913633</v>
      </c>
      <c r="AP112" s="17">
        <f t="shared" si="25"/>
        <v>599.42249446290145</v>
      </c>
      <c r="AQ112" s="17">
        <f t="shared" si="25"/>
        <v>552.59201273532676</v>
      </c>
      <c r="AR112" s="17">
        <f t="shared" si="25"/>
        <v>692.13665559246954</v>
      </c>
      <c r="AS112" s="17">
        <f t="shared" si="25"/>
        <v>732.01975359911421</v>
      </c>
      <c r="AT112" s="17">
        <f t="shared" si="25"/>
        <v>626.42058416389818</v>
      </c>
      <c r="AU112" s="17">
        <f t="shared" si="25"/>
        <v>740.27736710963461</v>
      </c>
      <c r="AV112" s="17">
        <f t="shared" si="26"/>
        <v>855.15725359911426</v>
      </c>
      <c r="AW112" s="17">
        <f t="shared" si="27"/>
        <v>753.53189368770768</v>
      </c>
      <c r="AX112" s="17">
        <f t="shared" si="27"/>
        <v>882.87462624584725</v>
      </c>
      <c r="AY112" s="17">
        <f t="shared" si="27"/>
        <v>978.26856312292364</v>
      </c>
      <c r="AZ112" s="17">
        <f t="shared" si="27"/>
        <v>850.99700996677757</v>
      </c>
      <c r="BA112" s="17">
        <f t="shared" si="27"/>
        <v>996.69616832779627</v>
      </c>
      <c r="BB112" s="17">
        <f t="shared" si="27"/>
        <v>1083.8007059800666</v>
      </c>
      <c r="BC112" s="17">
        <f t="shared" si="27"/>
        <v>913.22045957918067</v>
      </c>
      <c r="BD112" s="122">
        <f t="shared" si="27"/>
        <v>1089.3286683277963</v>
      </c>
      <c r="BE112" s="122">
        <f t="shared" si="27"/>
        <v>1198.8449889258029</v>
      </c>
      <c r="BF112" s="122">
        <f t="shared" si="27"/>
        <v>1022.7526024363235</v>
      </c>
      <c r="BG112" s="122">
        <f t="shared" si="28"/>
        <v>1165.075334994463</v>
      </c>
      <c r="BH112" s="122">
        <f t="shared" si="28"/>
        <v>1269.1092746400886</v>
      </c>
      <c r="BI112" s="122">
        <f t="shared" si="28"/>
        <v>1147.1995016611297</v>
      </c>
      <c r="BJ112" s="122">
        <f t="shared" si="28"/>
        <v>1293.0341389811738</v>
      </c>
      <c r="BK112" s="122">
        <f t="shared" si="28"/>
        <v>1374.7771317829458</v>
      </c>
      <c r="BL112" s="122">
        <f t="shared" si="28"/>
        <v>1182.4673588039866</v>
      </c>
      <c r="BM112" s="122">
        <f t="shared" si="28"/>
        <v>1367.9779485049833</v>
      </c>
      <c r="BN112" s="122">
        <f t="shared" si="28"/>
        <v>1515.577131782946</v>
      </c>
      <c r="BO112" s="122">
        <f t="shared" si="28"/>
        <v>1342.1297342192693</v>
      </c>
      <c r="BP112" s="122">
        <f t="shared" si="28"/>
        <v>1526.3571151716501</v>
      </c>
      <c r="BQ112" s="122">
        <f t="shared" si="29"/>
        <v>1594.0441583610191</v>
      </c>
      <c r="BR112" s="122">
        <f t="shared" si="29"/>
        <v>1412.4464008859359</v>
      </c>
      <c r="BS112" s="122">
        <f t="shared" si="29"/>
        <v>1592.1206810631231</v>
      </c>
      <c r="BT112" s="122">
        <f t="shared" si="29"/>
        <v>1699.5763012181619</v>
      </c>
      <c r="BU112" s="122">
        <f t="shared" si="29"/>
        <v>1482.846400885936</v>
      </c>
      <c r="BV112" s="122">
        <f t="shared" si="29"/>
        <v>1662.520681063123</v>
      </c>
    </row>
    <row r="113" spans="1:79" ht="30">
      <c r="A113" s="77" t="s">
        <v>138</v>
      </c>
      <c r="C113" s="49">
        <f>C90+C91+C92+C94+C95+C103+(C102/7)+C104+C106+C107/7</f>
        <v>84.28523671096346</v>
      </c>
      <c r="D113" s="49">
        <f t="shared" ref="D113:AL113" si="31">D90+D91+D92+D94+D95+D103+(D102/7)+D104+D106+D107/7</f>
        <v>89.289818660022149</v>
      </c>
      <c r="E113" s="49">
        <f t="shared" si="31"/>
        <v>120.19815199335551</v>
      </c>
      <c r="F113" s="49">
        <f t="shared" si="31"/>
        <v>110.67482004429678</v>
      </c>
      <c r="G113" s="49">
        <f t="shared" si="31"/>
        <v>112.14175318383168</v>
      </c>
      <c r="H113" s="49">
        <f t="shared" si="31"/>
        <v>133.85336032668883</v>
      </c>
      <c r="I113" s="49">
        <f t="shared" si="31"/>
        <v>126.25806339977855</v>
      </c>
      <c r="J113" s="49">
        <f t="shared" si="31"/>
        <v>125.23594961240312</v>
      </c>
      <c r="K113" s="49">
        <f t="shared" si="31"/>
        <v>149.1371989202658</v>
      </c>
      <c r="L113" s="49">
        <f t="shared" si="31"/>
        <v>157.21386697120712</v>
      </c>
      <c r="M113" s="49">
        <f t="shared" si="31"/>
        <v>143.98208056478404</v>
      </c>
      <c r="N113" s="49">
        <f t="shared" si="31"/>
        <v>176.00347799003325</v>
      </c>
      <c r="O113" s="49">
        <f t="shared" si="31"/>
        <v>174.81714078073088</v>
      </c>
      <c r="P113" s="49">
        <f t="shared" si="31"/>
        <v>168.34835963455151</v>
      </c>
      <c r="Q113" s="49">
        <f t="shared" si="31"/>
        <v>196.81868493909192</v>
      </c>
      <c r="R113" s="49">
        <f t="shared" si="31"/>
        <v>188.02562292358806</v>
      </c>
      <c r="S113" s="49">
        <f t="shared" si="31"/>
        <v>183.90422203765229</v>
      </c>
      <c r="T113" s="49">
        <f t="shared" si="31"/>
        <v>219.97680993909194</v>
      </c>
      <c r="U113" s="49">
        <f t="shared" si="31"/>
        <v>221.17821151716498</v>
      </c>
      <c r="V113" s="49">
        <f t="shared" si="31"/>
        <v>201.50422203765228</v>
      </c>
      <c r="W113" s="49">
        <f t="shared" si="31"/>
        <v>238.91347660575863</v>
      </c>
      <c r="X113" s="49">
        <f t="shared" si="31"/>
        <v>203.61214008859358</v>
      </c>
      <c r="Y113" s="49">
        <f t="shared" si="31"/>
        <v>232.61594684385383</v>
      </c>
      <c r="Z113" s="49">
        <f t="shared" si="31"/>
        <v>270.04603474529347</v>
      </c>
      <c r="AA113" s="49">
        <f t="shared" si="31"/>
        <v>247.59517580287931</v>
      </c>
      <c r="AB113" s="49">
        <f t="shared" si="31"/>
        <v>241.43291112956808</v>
      </c>
      <c r="AC113" s="49">
        <f t="shared" si="31"/>
        <v>275.60743355481731</v>
      </c>
      <c r="AD113" s="49">
        <f t="shared" si="31"/>
        <v>278.40365794573654</v>
      </c>
      <c r="AE113" s="49">
        <f t="shared" si="31"/>
        <v>272.56546926910306</v>
      </c>
      <c r="AF113" s="49">
        <f t="shared" si="31"/>
        <v>316.05936807862685</v>
      </c>
      <c r="AG113" s="49">
        <f t="shared" si="31"/>
        <v>284.84586101882621</v>
      </c>
      <c r="AH113" s="49">
        <f t="shared" si="31"/>
        <v>290.14463593576971</v>
      </c>
      <c r="AI113" s="49">
        <f t="shared" si="31"/>
        <v>332.50025955149511</v>
      </c>
      <c r="AJ113" s="49">
        <f t="shared" si="31"/>
        <v>302.44586101882624</v>
      </c>
      <c r="AK113" s="49">
        <f t="shared" si="31"/>
        <v>308.94463593576967</v>
      </c>
      <c r="AL113" s="49">
        <f t="shared" si="31"/>
        <v>350.10025955149507</v>
      </c>
      <c r="AM113" s="17">
        <f t="shared" si="25"/>
        <v>337.14094684385384</v>
      </c>
      <c r="AN113" s="17">
        <f t="shared" si="25"/>
        <v>357.1592746400886</v>
      </c>
      <c r="AO113" s="17">
        <f t="shared" si="25"/>
        <v>480.79260797342204</v>
      </c>
      <c r="AP113" s="17">
        <f t="shared" si="25"/>
        <v>442.69928017718712</v>
      </c>
      <c r="AQ113" s="17">
        <f t="shared" si="25"/>
        <v>448.56701273532673</v>
      </c>
      <c r="AR113" s="17">
        <f t="shared" si="25"/>
        <v>535.41344130675532</v>
      </c>
      <c r="AS113" s="17">
        <f t="shared" si="25"/>
        <v>505.0322535991142</v>
      </c>
      <c r="AT113" s="17">
        <f t="shared" si="25"/>
        <v>500.94379844961247</v>
      </c>
      <c r="AU113" s="17">
        <f t="shared" si="25"/>
        <v>596.54879568106321</v>
      </c>
      <c r="AV113" s="17">
        <f t="shared" si="26"/>
        <v>628.8554678848285</v>
      </c>
      <c r="AW113" s="17">
        <f t="shared" si="27"/>
        <v>575.92832225913617</v>
      </c>
      <c r="AX113" s="17">
        <f t="shared" si="27"/>
        <v>704.01391196013299</v>
      </c>
      <c r="AY113" s="17">
        <f t="shared" si="27"/>
        <v>699.26856312292352</v>
      </c>
      <c r="AZ113" s="17">
        <f t="shared" si="27"/>
        <v>673.39343853820606</v>
      </c>
      <c r="BA113" s="17">
        <f t="shared" si="27"/>
        <v>787.27473975636769</v>
      </c>
      <c r="BB113" s="17">
        <f t="shared" si="27"/>
        <v>752.10249169435224</v>
      </c>
      <c r="BC113" s="17">
        <f t="shared" si="27"/>
        <v>735.61688815060916</v>
      </c>
      <c r="BD113" s="122">
        <f t="shared" si="27"/>
        <v>879.90723975636774</v>
      </c>
      <c r="BE113" s="122">
        <f t="shared" si="27"/>
        <v>884.71284606865993</v>
      </c>
      <c r="BF113" s="122">
        <f t="shared" si="27"/>
        <v>806.01688815060913</v>
      </c>
      <c r="BG113" s="122">
        <f t="shared" si="28"/>
        <v>955.65390642303453</v>
      </c>
      <c r="BH113" s="122">
        <f t="shared" si="28"/>
        <v>814.44856035437431</v>
      </c>
      <c r="BI113" s="122">
        <f t="shared" si="28"/>
        <v>930.46378737541534</v>
      </c>
      <c r="BJ113" s="122">
        <f t="shared" si="28"/>
        <v>1080.1841389811739</v>
      </c>
      <c r="BK113" s="122">
        <f t="shared" si="28"/>
        <v>990.38070321151724</v>
      </c>
      <c r="BL113" s="122">
        <f t="shared" si="28"/>
        <v>965.73164451827233</v>
      </c>
      <c r="BM113" s="122">
        <f t="shared" si="28"/>
        <v>1102.4297342192692</v>
      </c>
      <c r="BN113" s="122">
        <f t="shared" si="28"/>
        <v>1113.6146317829462</v>
      </c>
      <c r="BO113" s="122">
        <f t="shared" si="28"/>
        <v>1090.2618770764122</v>
      </c>
      <c r="BP113" s="122">
        <f t="shared" si="28"/>
        <v>1264.2374723145074</v>
      </c>
      <c r="BQ113" s="122">
        <f t="shared" si="29"/>
        <v>1139.3834440753049</v>
      </c>
      <c r="BR113" s="122">
        <f t="shared" si="29"/>
        <v>1160.5785437430789</v>
      </c>
      <c r="BS113" s="122">
        <f t="shared" si="29"/>
        <v>1330.0010382059804</v>
      </c>
      <c r="BT113" s="122">
        <f t="shared" si="29"/>
        <v>1209.7834440753049</v>
      </c>
      <c r="BU113" s="122">
        <f t="shared" si="29"/>
        <v>1235.7785437430787</v>
      </c>
      <c r="BV113" s="122">
        <f t="shared" si="29"/>
        <v>1400.4010382059803</v>
      </c>
    </row>
    <row r="114" spans="1:79" s="117" customFormat="1" ht="15" customHeight="1">
      <c r="A114" s="125"/>
      <c r="AL114" s="129"/>
      <c r="AY114" s="169"/>
      <c r="AZ114" s="169"/>
      <c r="BA114" s="169"/>
      <c r="BB114" s="169"/>
      <c r="BC114" s="169"/>
      <c r="BD114" s="169"/>
      <c r="BE114" s="169"/>
      <c r="BF114" s="169"/>
      <c r="BG114" s="169"/>
      <c r="BH114" s="169"/>
      <c r="BI114" s="169"/>
      <c r="BJ114" s="169"/>
      <c r="BK114" s="169"/>
      <c r="BL114" s="169"/>
      <c r="BM114" s="169"/>
      <c r="BN114" s="169"/>
      <c r="BO114" s="169"/>
      <c r="BP114" s="120"/>
      <c r="BQ114" s="120"/>
      <c r="BR114" s="120"/>
      <c r="BS114" s="120"/>
      <c r="BT114" s="120"/>
      <c r="BU114" s="120"/>
      <c r="BV114" s="120"/>
      <c r="BW114" s="430"/>
      <c r="BX114" s="120"/>
      <c r="BY114" s="120"/>
      <c r="BZ114" s="120"/>
      <c r="CA114" s="120"/>
    </row>
    <row r="115" spans="1:79" ht="15" customHeight="1">
      <c r="A115" s="66"/>
      <c r="C115" s="22">
        <v>1000</v>
      </c>
      <c r="F115" s="9">
        <v>1200</v>
      </c>
      <c r="G115" s="9"/>
      <c r="I115" s="22">
        <v>1400</v>
      </c>
      <c r="L115" s="22">
        <v>1600</v>
      </c>
      <c r="O115" s="17">
        <v>1800</v>
      </c>
      <c r="P115" s="17"/>
      <c r="Q115" s="17"/>
      <c r="R115" s="56">
        <v>2000</v>
      </c>
      <c r="S115" s="56"/>
      <c r="T115" s="17"/>
      <c r="U115" s="17">
        <v>2200</v>
      </c>
      <c r="V115" s="17"/>
      <c r="W115" s="17"/>
      <c r="X115" s="17">
        <v>2400</v>
      </c>
      <c r="Y115" s="17"/>
      <c r="Z115" s="17"/>
      <c r="AA115" s="111">
        <v>2600</v>
      </c>
      <c r="AB115" s="84"/>
      <c r="AC115" s="17"/>
      <c r="AD115" s="84">
        <v>2800</v>
      </c>
      <c r="AE115" s="84"/>
      <c r="AF115" s="84"/>
      <c r="AG115" s="84">
        <v>3000</v>
      </c>
      <c r="AH115" s="84"/>
      <c r="AI115" s="84"/>
      <c r="AJ115" s="22">
        <v>3200</v>
      </c>
      <c r="AK115" s="17"/>
      <c r="AL115" s="132"/>
      <c r="AR115" s="17"/>
    </row>
    <row r="116" spans="1:79" ht="15" customHeight="1">
      <c r="A116" s="213" t="s">
        <v>251</v>
      </c>
      <c r="F116" s="9"/>
      <c r="O116" s="17"/>
      <c r="P116" s="17"/>
      <c r="Q116" s="17"/>
      <c r="R116" s="56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K116" s="17"/>
      <c r="AL116" s="132"/>
      <c r="AR116" s="17"/>
    </row>
    <row r="117" spans="1:79" ht="15" customHeight="1">
      <c r="A117" s="213"/>
      <c r="C117" s="22" t="s">
        <v>58</v>
      </c>
      <c r="D117" s="22" t="s">
        <v>116</v>
      </c>
      <c r="E117" s="22" t="s">
        <v>92</v>
      </c>
      <c r="F117" s="9" t="s">
        <v>58</v>
      </c>
      <c r="G117" s="22" t="s">
        <v>116</v>
      </c>
      <c r="H117" s="22" t="s">
        <v>92</v>
      </c>
      <c r="I117" s="22" t="s">
        <v>58</v>
      </c>
      <c r="J117" s="22" t="s">
        <v>116</v>
      </c>
      <c r="K117" s="22" t="s">
        <v>92</v>
      </c>
      <c r="L117" s="22" t="s">
        <v>58</v>
      </c>
      <c r="M117" s="22" t="s">
        <v>116</v>
      </c>
      <c r="N117" s="22" t="s">
        <v>92</v>
      </c>
      <c r="O117" s="17"/>
      <c r="P117" s="17"/>
      <c r="Q117" s="17"/>
      <c r="R117" s="56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K117" s="17"/>
      <c r="AL117" s="132"/>
      <c r="AR117" s="17"/>
    </row>
    <row r="118" spans="1:79" ht="15" customHeight="1">
      <c r="A118" s="67" t="s">
        <v>117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17" t="s">
        <v>58</v>
      </c>
      <c r="P118" s="17" t="s">
        <v>116</v>
      </c>
      <c r="Q118" s="17" t="s">
        <v>92</v>
      </c>
      <c r="R118" s="56" t="s">
        <v>58</v>
      </c>
      <c r="S118" s="17" t="s">
        <v>116</v>
      </c>
      <c r="T118" s="17" t="s">
        <v>92</v>
      </c>
      <c r="U118" s="17" t="s">
        <v>58</v>
      </c>
      <c r="V118" s="17" t="s">
        <v>116</v>
      </c>
      <c r="W118" s="17" t="s">
        <v>92</v>
      </c>
      <c r="X118" s="17" t="s">
        <v>58</v>
      </c>
      <c r="Y118" s="17" t="s">
        <v>116</v>
      </c>
      <c r="Z118" s="17" t="s">
        <v>92</v>
      </c>
      <c r="AA118" s="17" t="s">
        <v>58</v>
      </c>
      <c r="AB118" s="17" t="s">
        <v>116</v>
      </c>
      <c r="AC118" s="17" t="s">
        <v>92</v>
      </c>
      <c r="AD118" s="17" t="s">
        <v>58</v>
      </c>
      <c r="AE118" s="17" t="s">
        <v>116</v>
      </c>
      <c r="AF118" s="17" t="s">
        <v>92</v>
      </c>
      <c r="AG118" s="17" t="s">
        <v>58</v>
      </c>
      <c r="AH118" s="17" t="s">
        <v>116</v>
      </c>
      <c r="AI118" s="17" t="s">
        <v>92</v>
      </c>
      <c r="AJ118" s="22" t="s">
        <v>58</v>
      </c>
      <c r="AK118" s="17" t="s">
        <v>116</v>
      </c>
      <c r="AL118" s="132" t="s">
        <v>92</v>
      </c>
      <c r="AR118" s="17"/>
    </row>
    <row r="119" spans="1:79" ht="38.25" customHeight="1">
      <c r="A119" s="24" t="s">
        <v>119</v>
      </c>
      <c r="B119" s="69"/>
      <c r="C119" s="17">
        <f>C7*'Basic diet cal'!$H$3</f>
        <v>0.32</v>
      </c>
      <c r="D119" s="17">
        <f>D7*'Basic diet cal'!$H$3</f>
        <v>0.24</v>
      </c>
      <c r="E119" s="17">
        <f>E7*'Basic diet cal'!$H$3</f>
        <v>0.32</v>
      </c>
      <c r="F119" s="17">
        <f>F7*'Basic diet cal'!$H$3</f>
        <v>0.4</v>
      </c>
      <c r="G119" s="17">
        <f>G7*'Basic diet cal'!$H$3</f>
        <v>0.32</v>
      </c>
      <c r="H119" s="17">
        <f>H7*'Basic diet cal'!$H$3</f>
        <v>0.36</v>
      </c>
      <c r="I119" s="17">
        <f>I7*'Basic diet cal'!$H$3</f>
        <v>0.48</v>
      </c>
      <c r="J119" s="17">
        <f>J7*'Basic diet cal'!$H$3</f>
        <v>0.4</v>
      </c>
      <c r="K119" s="17">
        <f>K7*'Basic diet cal'!$H$3</f>
        <v>0.4</v>
      </c>
      <c r="L119" s="17">
        <f>L7*'Basic diet cal'!$H$3</f>
        <v>0.56000000000000005</v>
      </c>
      <c r="M119" s="17">
        <f>M7*'Basic diet cal'!$H$3</f>
        <v>0.48</v>
      </c>
      <c r="N119" s="17">
        <f>N7*'Basic diet cal'!$H$3</f>
        <v>0.48</v>
      </c>
      <c r="O119" s="17">
        <f>O7*'Basic diet cal'!$H$3</f>
        <v>0.64</v>
      </c>
      <c r="P119" s="17">
        <f>P7*'Basic diet cal'!$H$3</f>
        <v>0.56000000000000005</v>
      </c>
      <c r="Q119" s="17">
        <f>Q7*'Basic diet cal'!$H$3</f>
        <v>0.48</v>
      </c>
      <c r="R119" s="17">
        <f>R7*'Basic diet cal'!$H$3</f>
        <v>0.72</v>
      </c>
      <c r="S119" s="17">
        <f>S7*'Basic diet cal'!$H$3</f>
        <v>0.56000000000000005</v>
      </c>
      <c r="T119" s="17">
        <f>T7*'Basic diet cal'!$H$3</f>
        <v>0.56000000000000005</v>
      </c>
      <c r="U119" s="17">
        <f>U7*'Basic diet cal'!$H$3</f>
        <v>0.8</v>
      </c>
      <c r="V119" s="17">
        <f>V7*'Basic diet cal'!$H$3</f>
        <v>0.64</v>
      </c>
      <c r="W119" s="17">
        <f>W7*'Basic diet cal'!$H$3</f>
        <v>0.64</v>
      </c>
      <c r="X119" s="17">
        <f>X7*'Basic diet cal'!$H$3</f>
        <v>0.8</v>
      </c>
      <c r="Y119" s="17">
        <f>Y7*'Basic diet cal'!$H$3</f>
        <v>0.64</v>
      </c>
      <c r="Z119" s="17">
        <f>Z7*'Basic diet cal'!$H$3</f>
        <v>0.72</v>
      </c>
      <c r="AA119" s="17">
        <f>AA7*'Basic diet cal'!$H$3</f>
        <v>0.96</v>
      </c>
      <c r="AB119" s="17">
        <f>AB7*'Basic diet cal'!$H$3</f>
        <v>0.72</v>
      </c>
      <c r="AC119" s="17">
        <f>AC7*'Basic diet cal'!$H$3</f>
        <v>0.72</v>
      </c>
      <c r="AD119" s="17">
        <f>AD7*'Basic diet cal'!$H$3</f>
        <v>1.1200000000000001</v>
      </c>
      <c r="AE119" s="17">
        <f>AE7*'Basic diet cal'!$H$3</f>
        <v>0.8</v>
      </c>
      <c r="AF119" s="17">
        <f>AF7*'Basic diet cal'!$H$3</f>
        <v>0.88</v>
      </c>
      <c r="AG119" s="17">
        <f>AG7*'Basic diet cal'!$H$3</f>
        <v>1.2</v>
      </c>
      <c r="AH119" s="17">
        <f>AH7*'Basic diet cal'!$H$3</f>
        <v>0.8</v>
      </c>
      <c r="AI119" s="17">
        <f>AI7*'Basic diet cal'!$H$3</f>
        <v>0.88</v>
      </c>
      <c r="AJ119" s="17">
        <f>AJ7*'Basic diet cal'!$H$3</f>
        <v>1.28</v>
      </c>
      <c r="AK119" s="17">
        <f>AK7*'Basic diet cal'!$H$3</f>
        <v>0.88</v>
      </c>
      <c r="AL119" s="132">
        <f>AL7*'Basic diet cal'!$H$3</f>
        <v>0.96</v>
      </c>
      <c r="AR119" s="17"/>
    </row>
    <row r="120" spans="1:79" ht="21" customHeight="1">
      <c r="A120" s="24" t="s">
        <v>127</v>
      </c>
      <c r="B120" s="69"/>
      <c r="C120" s="17">
        <f>C8*'Basic diet cal'!$H$4</f>
        <v>5.6974999999999991E-2</v>
      </c>
      <c r="D120" s="17">
        <f>D8*'Basic diet cal'!$H$4</f>
        <v>7.5966666666666655E-2</v>
      </c>
      <c r="E120" s="17">
        <f>E8*'Basic diet cal'!$H$4</f>
        <v>7.5966666666666655E-2</v>
      </c>
      <c r="F120" s="17">
        <f>F8*'Basic diet cal'!$H$4</f>
        <v>9.4958333333333311E-2</v>
      </c>
      <c r="G120" s="17">
        <f>G8*'Basic diet cal'!$H$4</f>
        <v>9.4958333333333311E-2</v>
      </c>
      <c r="H120" s="17">
        <f>H8*'Basic diet cal'!$H$4</f>
        <v>0.11394999999999998</v>
      </c>
      <c r="I120" s="17">
        <f>I8*'Basic diet cal'!$H$4</f>
        <v>9.4958333333333311E-2</v>
      </c>
      <c r="J120" s="17">
        <f>J8*'Basic diet cal'!$H$4</f>
        <v>9.4958333333333311E-2</v>
      </c>
      <c r="K120" s="17">
        <f>K8*'Basic diet cal'!$H$4</f>
        <v>0.13294166666666665</v>
      </c>
      <c r="L120" s="17">
        <f>L8*'Basic diet cal'!$H$4</f>
        <v>0.15193333333333331</v>
      </c>
      <c r="M120" s="17">
        <f>M8*'Basic diet cal'!$H$4</f>
        <v>0.11394999999999998</v>
      </c>
      <c r="N120" s="17">
        <f>N8*'Basic diet cal'!$H$4</f>
        <v>0.13294166666666665</v>
      </c>
      <c r="O120" s="17">
        <f>O8*'Basic diet cal'!$H$4</f>
        <v>0.17092499999999997</v>
      </c>
      <c r="P120" s="17">
        <f>P8*'Basic diet cal'!$H$4</f>
        <v>0.11394999999999998</v>
      </c>
      <c r="Q120" s="17">
        <f>Q8*'Basic diet cal'!$H$4</f>
        <v>0.15193333333333331</v>
      </c>
      <c r="R120" s="17">
        <f>R8*'Basic diet cal'!$H$4</f>
        <v>0.17092499999999997</v>
      </c>
      <c r="S120" s="17">
        <f>S8*'Basic diet cal'!$H$4</f>
        <v>0.15193333333333331</v>
      </c>
      <c r="T120" s="17">
        <f>T8*'Basic diet cal'!$H$4</f>
        <v>0.17092499999999997</v>
      </c>
      <c r="U120" s="17">
        <f>U8*'Basic diet cal'!$H$4</f>
        <v>0.18991666666666662</v>
      </c>
      <c r="V120" s="17">
        <f>V8*'Basic diet cal'!$H$4</f>
        <v>0.15193333333333331</v>
      </c>
      <c r="W120" s="17">
        <f>W8*'Basic diet cal'!$H$4</f>
        <v>0.17092499999999997</v>
      </c>
      <c r="X120" s="17">
        <f>X8*'Basic diet cal'!$H$4</f>
        <v>0.18991666666666662</v>
      </c>
      <c r="Y120" s="17">
        <f>Y8*'Basic diet cal'!$H$4</f>
        <v>0.22789999999999996</v>
      </c>
      <c r="Z120" s="17">
        <f>Z8*'Basic diet cal'!$H$4</f>
        <v>0.17092499999999997</v>
      </c>
      <c r="AA120" s="17">
        <f>AA8*'Basic diet cal'!$H$4</f>
        <v>0.18991666666666662</v>
      </c>
      <c r="AB120" s="17">
        <f>AB8*'Basic diet cal'!$H$4</f>
        <v>0.22789999999999996</v>
      </c>
      <c r="AC120" s="17">
        <f>AC8*'Basic diet cal'!$H$4</f>
        <v>0.20890833333333331</v>
      </c>
      <c r="AD120" s="17">
        <f>AD8*'Basic diet cal'!$H$4</f>
        <v>0.18991666666666662</v>
      </c>
      <c r="AE120" s="17">
        <f>AE8*'Basic diet cal'!$H$4</f>
        <v>0.22789999999999996</v>
      </c>
      <c r="AF120" s="17">
        <f>AF8*'Basic diet cal'!$H$4</f>
        <v>0.22789999999999996</v>
      </c>
      <c r="AG120" s="17">
        <f>AG8*'Basic diet cal'!$H$4</f>
        <v>0.18991666666666662</v>
      </c>
      <c r="AH120" s="17">
        <f>AH8*'Basic diet cal'!$H$4</f>
        <v>0.30386666666666662</v>
      </c>
      <c r="AI120" s="17">
        <f>AI8*'Basic diet cal'!$H$4</f>
        <v>0.22789999999999996</v>
      </c>
      <c r="AJ120" s="17">
        <f>AJ8*'Basic diet cal'!$H$4</f>
        <v>0.18991666666666662</v>
      </c>
      <c r="AK120" s="17">
        <f>AK8*'Basic diet cal'!$H$4</f>
        <v>0.30386666666666662</v>
      </c>
      <c r="AL120" s="132">
        <f>AL8*'Basic diet cal'!$H$4</f>
        <v>0.22789999999999996</v>
      </c>
      <c r="AR120" s="17"/>
    </row>
    <row r="121" spans="1:79" ht="15" customHeight="1">
      <c r="A121" s="24" t="s">
        <v>76</v>
      </c>
      <c r="B121" s="69"/>
      <c r="C121" s="17">
        <f>C9*'Basic diet cal'!$H$5</f>
        <v>0</v>
      </c>
      <c r="D121" s="17">
        <f>D9*'Basic diet cal'!$H$5</f>
        <v>0</v>
      </c>
      <c r="E121" s="17">
        <f>E9*'Basic diet cal'!$H$5</f>
        <v>0</v>
      </c>
      <c r="F121" s="17">
        <f>F9*'Basic diet cal'!$H$5</f>
        <v>0</v>
      </c>
      <c r="G121" s="17">
        <f>G9*'Basic diet cal'!$H$5</f>
        <v>0</v>
      </c>
      <c r="H121" s="17">
        <f>H9*'Basic diet cal'!$H$5</f>
        <v>0</v>
      </c>
      <c r="I121" s="17">
        <f>I9*'Basic diet cal'!$H$5</f>
        <v>0</v>
      </c>
      <c r="J121" s="17">
        <f>J9*'Basic diet cal'!$H$5</f>
        <v>0</v>
      </c>
      <c r="K121" s="17">
        <f>K9*'Basic diet cal'!$H$5</f>
        <v>0</v>
      </c>
      <c r="L121" s="17">
        <f>L9*'Basic diet cal'!$H$5</f>
        <v>0</v>
      </c>
      <c r="M121" s="17">
        <f>M9*'Basic diet cal'!$H$5</f>
        <v>0</v>
      </c>
      <c r="N121" s="17">
        <f>N9*'Basic diet cal'!$H$5</f>
        <v>0</v>
      </c>
      <c r="O121" s="17">
        <f>O9*'Basic diet cal'!$H$5</f>
        <v>0</v>
      </c>
      <c r="P121" s="17">
        <f>P9*'Basic diet cal'!$H$5</f>
        <v>0</v>
      </c>
      <c r="Q121" s="17">
        <f>Q9*'Basic diet cal'!$H$5</f>
        <v>0</v>
      </c>
      <c r="R121" s="17">
        <f>R9*'Basic diet cal'!$H$5</f>
        <v>0</v>
      </c>
      <c r="S121" s="17">
        <f>S9*'Basic diet cal'!$H$5</f>
        <v>0</v>
      </c>
      <c r="T121" s="17">
        <f>T9*'Basic diet cal'!$H$5</f>
        <v>0</v>
      </c>
      <c r="U121" s="17">
        <f>U9*'Basic diet cal'!$H$5</f>
        <v>0</v>
      </c>
      <c r="V121" s="17">
        <f>V9*'Basic diet cal'!$H$5</f>
        <v>0</v>
      </c>
      <c r="W121" s="17">
        <f>W9*'Basic diet cal'!$H$5</f>
        <v>0</v>
      </c>
      <c r="X121" s="17">
        <f>X9*'Basic diet cal'!$H$5</f>
        <v>0</v>
      </c>
      <c r="Y121" s="17">
        <f>Y9*'Basic diet cal'!$H$5</f>
        <v>0</v>
      </c>
      <c r="Z121" s="17">
        <f>Z9*'Basic diet cal'!$H$5</f>
        <v>0</v>
      </c>
      <c r="AA121" s="17">
        <f>AA9*'Basic diet cal'!$H$5</f>
        <v>0</v>
      </c>
      <c r="AB121" s="17">
        <f>AB9*'Basic diet cal'!$H$5</f>
        <v>0</v>
      </c>
      <c r="AC121" s="17">
        <f>AC9*'Basic diet cal'!$H$5</f>
        <v>0</v>
      </c>
      <c r="AD121" s="17">
        <f>AD9*'Basic diet cal'!$H$5</f>
        <v>0</v>
      </c>
      <c r="AE121" s="17">
        <f>AE9*'Basic diet cal'!$H$5</f>
        <v>0</v>
      </c>
      <c r="AF121" s="17">
        <f>AF9*'Basic diet cal'!$H$5</f>
        <v>0</v>
      </c>
      <c r="AG121" s="17">
        <f>AG9*'Basic diet cal'!$H$5</f>
        <v>0</v>
      </c>
      <c r="AH121" s="17">
        <f>AH9*'Basic diet cal'!$H$5</f>
        <v>0</v>
      </c>
      <c r="AI121" s="17">
        <f>AI9*'Basic diet cal'!$H$5</f>
        <v>0</v>
      </c>
      <c r="AJ121" s="17">
        <f>AJ9*'Basic diet cal'!$H$5</f>
        <v>0</v>
      </c>
      <c r="AK121" s="17">
        <f>AK9*'Basic diet cal'!$H$5</f>
        <v>0</v>
      </c>
      <c r="AL121" s="132">
        <f>AL9*'Basic diet cal'!$H$5</f>
        <v>0</v>
      </c>
      <c r="AR121" s="17"/>
    </row>
    <row r="122" spans="1:79" ht="31.5" customHeight="1">
      <c r="A122" s="24" t="s">
        <v>254</v>
      </c>
      <c r="B122" s="65"/>
      <c r="C122" s="17">
        <f>C10*'Basic diet cal'!$H$6</f>
        <v>0</v>
      </c>
      <c r="D122" s="17">
        <f>D10*'Basic diet cal'!$H$6</f>
        <v>0</v>
      </c>
      <c r="E122" s="17">
        <f>E10*'Basic diet cal'!$H$6</f>
        <v>0.82499999999999984</v>
      </c>
      <c r="F122" s="17">
        <f>F10*'Basic diet cal'!$H$6</f>
        <v>0</v>
      </c>
      <c r="G122" s="17">
        <f>G10*'Basic diet cal'!$H$6</f>
        <v>0</v>
      </c>
      <c r="H122" s="17">
        <f>H10*'Basic diet cal'!$H$6</f>
        <v>0.82499999999999984</v>
      </c>
      <c r="I122" s="17">
        <f>I10*'Basic diet cal'!$H$6</f>
        <v>0</v>
      </c>
      <c r="J122" s="17">
        <f>J10*'Basic diet cal'!$H$6</f>
        <v>0</v>
      </c>
      <c r="K122" s="17">
        <f>K10*'Basic diet cal'!$H$6</f>
        <v>0.82499999999999984</v>
      </c>
      <c r="L122" s="17">
        <f>L10*'Basic diet cal'!$H$6</f>
        <v>0</v>
      </c>
      <c r="M122" s="17">
        <f>M10*'Basic diet cal'!$H$6</f>
        <v>0</v>
      </c>
      <c r="N122" s="17">
        <f>N10*'Basic diet cal'!$H$6</f>
        <v>0.82499999999999984</v>
      </c>
      <c r="O122" s="17">
        <f>O10*'Basic diet cal'!$H$6</f>
        <v>0</v>
      </c>
      <c r="P122" s="17">
        <f>P10*'Basic diet cal'!$H$6</f>
        <v>0</v>
      </c>
      <c r="Q122" s="17">
        <f>Q10*'Basic diet cal'!$H$6</f>
        <v>1.3199999999999998</v>
      </c>
      <c r="R122" s="17">
        <f>R10*'Basic diet cal'!$H$6</f>
        <v>0</v>
      </c>
      <c r="S122" s="17">
        <f>S10*'Basic diet cal'!$H$6</f>
        <v>0</v>
      </c>
      <c r="T122" s="17">
        <f>T10*'Basic diet cal'!$H$6</f>
        <v>1.6499999999999997</v>
      </c>
      <c r="U122" s="17">
        <f>U10*'Basic diet cal'!$H$6</f>
        <v>0</v>
      </c>
      <c r="V122" s="17">
        <f>V10*'Basic diet cal'!$H$6</f>
        <v>0</v>
      </c>
      <c r="W122" s="17">
        <f>W10*'Basic diet cal'!$H$6</f>
        <v>1.3199999999999998</v>
      </c>
      <c r="X122" s="17">
        <f>X10*'Basic diet cal'!$H$6</f>
        <v>0</v>
      </c>
      <c r="Y122" s="17">
        <f>Y10*'Basic diet cal'!$H$6</f>
        <v>0</v>
      </c>
      <c r="Z122" s="17">
        <f>Z10*'Basic diet cal'!$H$6</f>
        <v>1.3199999999999998</v>
      </c>
      <c r="AA122" s="17">
        <f>AA10*'Basic diet cal'!$H$6</f>
        <v>0</v>
      </c>
      <c r="AB122" s="17">
        <f>AB10*'Basic diet cal'!$H$6</f>
        <v>0</v>
      </c>
      <c r="AC122" s="17">
        <f>AC10*'Basic diet cal'!$H$6</f>
        <v>1.6499999999999997</v>
      </c>
      <c r="AD122" s="17">
        <f>AD10*'Basic diet cal'!$H$6</f>
        <v>0</v>
      </c>
      <c r="AE122" s="17">
        <f>AE10*'Basic diet cal'!$H$6</f>
        <v>0</v>
      </c>
      <c r="AF122" s="17">
        <f>AF10*'Basic diet cal'!$H$6</f>
        <v>1.6499999999999997</v>
      </c>
      <c r="AG122" s="17">
        <f>AG10*'Basic diet cal'!$H$6</f>
        <v>0</v>
      </c>
      <c r="AH122" s="17">
        <f>AH10*'Basic diet cal'!$H$6</f>
        <v>0</v>
      </c>
      <c r="AI122" s="17">
        <f>AI10*'Basic diet cal'!$H$6</f>
        <v>2.4749999999999996</v>
      </c>
      <c r="AJ122" s="17">
        <f>AJ10*'Basic diet cal'!$H$6</f>
        <v>0</v>
      </c>
      <c r="AK122" s="17">
        <f>AK10*'Basic diet cal'!$H$6</f>
        <v>0</v>
      </c>
      <c r="AL122" s="132">
        <f>AL10*'Basic diet cal'!$H$6</f>
        <v>2.4749999999999996</v>
      </c>
      <c r="AR122" s="17"/>
    </row>
    <row r="123" spans="1:79" ht="31.5" customHeight="1">
      <c r="A123" s="24" t="s">
        <v>564</v>
      </c>
      <c r="B123" s="65"/>
      <c r="C123" s="17">
        <f>C11*'Basic diet cal'!$H$6</f>
        <v>0</v>
      </c>
      <c r="D123" s="17">
        <f>D11*'Basic diet cal'!$H$6</f>
        <v>0</v>
      </c>
      <c r="E123" s="17">
        <f>E11*'Basic diet cal'!$H$6</f>
        <v>0.82499999999999984</v>
      </c>
      <c r="F123" s="17">
        <f>F11*'Basic diet cal'!$H$6</f>
        <v>0</v>
      </c>
      <c r="G123" s="17">
        <f>G11*'Basic diet cal'!$H$6</f>
        <v>0</v>
      </c>
      <c r="H123" s="17">
        <f>H11*'Basic diet cal'!$H$6</f>
        <v>0.82499999999999984</v>
      </c>
      <c r="I123" s="17">
        <f>I11*'Basic diet cal'!$H$6</f>
        <v>0</v>
      </c>
      <c r="J123" s="17">
        <f>J11*'Basic diet cal'!$H$6</f>
        <v>0</v>
      </c>
      <c r="K123" s="17">
        <f>K11*'Basic diet cal'!$H$6</f>
        <v>0.82499999999999984</v>
      </c>
      <c r="L123" s="17">
        <f>L11*'Basic diet cal'!$H$6</f>
        <v>0</v>
      </c>
      <c r="M123" s="17">
        <f>M11*'Basic diet cal'!$H$6</f>
        <v>0</v>
      </c>
      <c r="N123" s="17">
        <f>N11*'Basic diet cal'!$H$6</f>
        <v>0.82499999999999984</v>
      </c>
      <c r="O123" s="17">
        <f>O11*'Basic diet cal'!$H$6</f>
        <v>0</v>
      </c>
      <c r="P123" s="17">
        <f>P11*'Basic diet cal'!$H$6</f>
        <v>0</v>
      </c>
      <c r="Q123" s="17">
        <f>Q11*'Basic diet cal'!$H$6</f>
        <v>1.3199999999999998</v>
      </c>
      <c r="R123" s="17">
        <f>R11*'Basic diet cal'!$H$6</f>
        <v>0</v>
      </c>
      <c r="S123" s="17">
        <f>S11*'Basic diet cal'!$H$6</f>
        <v>0</v>
      </c>
      <c r="T123" s="17">
        <f>T11*'Basic diet cal'!$H$6</f>
        <v>1.6499999999999997</v>
      </c>
      <c r="U123" s="17">
        <f>U11*'Basic diet cal'!$H$6</f>
        <v>0</v>
      </c>
      <c r="V123" s="17">
        <f>V11*'Basic diet cal'!$H$6</f>
        <v>0</v>
      </c>
      <c r="W123" s="17">
        <f>W11*'Basic diet cal'!$H$6</f>
        <v>1.3199999999999998</v>
      </c>
      <c r="X123" s="17">
        <f>X11*'Basic diet cal'!$H$6</f>
        <v>0</v>
      </c>
      <c r="Y123" s="17">
        <f>Y11*'Basic diet cal'!$H$6</f>
        <v>0</v>
      </c>
      <c r="Z123" s="17">
        <f>Z11*'Basic diet cal'!$H$6</f>
        <v>1.3199999999999998</v>
      </c>
      <c r="AA123" s="17">
        <f>AA11*'Basic diet cal'!$H$6</f>
        <v>0</v>
      </c>
      <c r="AB123" s="17">
        <f>AB11*'Basic diet cal'!$H$6</f>
        <v>0</v>
      </c>
      <c r="AC123" s="17">
        <f>AC11*'Basic diet cal'!$H$6</f>
        <v>1.6499999999999997</v>
      </c>
      <c r="AD123" s="17">
        <f>AD11*'Basic diet cal'!$H$6</f>
        <v>0</v>
      </c>
      <c r="AE123" s="17">
        <f>AE11*'Basic diet cal'!$H$6</f>
        <v>0</v>
      </c>
      <c r="AF123" s="17">
        <f>AF11*'Basic diet cal'!$H$6</f>
        <v>1.6499999999999997</v>
      </c>
      <c r="AG123" s="17">
        <f>AG11*'Basic diet cal'!$H$6</f>
        <v>0</v>
      </c>
      <c r="AH123" s="17">
        <f>AH11*'Basic diet cal'!$H$6</f>
        <v>0</v>
      </c>
      <c r="AI123" s="17">
        <f>AI11*'Basic diet cal'!$H$6</f>
        <v>2.4749999999999996</v>
      </c>
      <c r="AJ123" s="17">
        <f>AJ11*'Basic diet cal'!$H$6</f>
        <v>0</v>
      </c>
      <c r="AK123" s="17">
        <f>AK11*'Basic diet cal'!$H$6</f>
        <v>0</v>
      </c>
      <c r="AL123" s="132">
        <f>AL11*'Basic diet cal'!$H$6</f>
        <v>2.4749999999999996</v>
      </c>
      <c r="AR123" s="17"/>
    </row>
    <row r="124" spans="1:79" ht="31.5" customHeight="1">
      <c r="A124" s="24" t="s">
        <v>539</v>
      </c>
      <c r="B124" s="69"/>
      <c r="C124" s="17">
        <f>C12*'Basic diet cal'!$H$7</f>
        <v>0</v>
      </c>
      <c r="D124" s="17">
        <f>D12*'Basic diet cal'!$H$7</f>
        <v>0</v>
      </c>
      <c r="E124" s="17">
        <f>E12*'Basic diet cal'!$H$137</f>
        <v>2</v>
      </c>
      <c r="F124" s="17">
        <f>F12*'Basic diet cal'!$H$7</f>
        <v>0</v>
      </c>
      <c r="G124" s="17">
        <f>G12*'Basic diet cal'!$H$7</f>
        <v>0</v>
      </c>
      <c r="H124" s="17">
        <f>H12*'Basic diet cal'!$H$137</f>
        <v>2</v>
      </c>
      <c r="I124" s="17">
        <f>I12*'Basic diet cal'!$H$7</f>
        <v>0</v>
      </c>
      <c r="J124" s="17">
        <f>J12*'Basic diet cal'!$H$7</f>
        <v>0</v>
      </c>
      <c r="K124" s="17">
        <f>K12*'Basic diet cal'!$H$137</f>
        <v>2</v>
      </c>
      <c r="L124" s="17">
        <f>L12*'Basic diet cal'!$H$7</f>
        <v>0</v>
      </c>
      <c r="M124" s="17">
        <f>M12*'Basic diet cal'!$H$7</f>
        <v>0</v>
      </c>
      <c r="N124" s="17">
        <f>N12*'Basic diet cal'!$H$137</f>
        <v>2.5</v>
      </c>
      <c r="O124" s="17">
        <f>O12*'Basic diet cal'!$H$7</f>
        <v>0</v>
      </c>
      <c r="P124" s="17">
        <f>P12*'Basic diet cal'!$H$7</f>
        <v>0</v>
      </c>
      <c r="Q124" s="17">
        <f>Q12*'Basic diet cal'!$H$137</f>
        <v>2.5</v>
      </c>
      <c r="R124" s="17">
        <f>R12*'Basic diet cal'!$H$7</f>
        <v>0</v>
      </c>
      <c r="S124" s="17">
        <f>S12*'Basic diet cal'!$H$7</f>
        <v>0</v>
      </c>
      <c r="T124" s="17">
        <f>T12*'Basic diet cal'!$H$137</f>
        <v>2.5</v>
      </c>
      <c r="U124" s="17">
        <f>U12*'Basic diet cal'!$H$7</f>
        <v>0</v>
      </c>
      <c r="V124" s="17">
        <f>V12*'Basic diet cal'!$H$7</f>
        <v>0</v>
      </c>
      <c r="W124" s="17">
        <f>W12*'Basic diet cal'!$H$137</f>
        <v>3</v>
      </c>
      <c r="X124" s="17">
        <f>X12*'Basic diet cal'!$H$7</f>
        <v>0</v>
      </c>
      <c r="Y124" s="17">
        <f>Y12*'Basic diet cal'!$H$7</f>
        <v>0</v>
      </c>
      <c r="Z124" s="17">
        <f>Z12*'Basic diet cal'!$H$137</f>
        <v>3</v>
      </c>
      <c r="AA124" s="17">
        <f>AA12*'Basic diet cal'!$H$7</f>
        <v>0</v>
      </c>
      <c r="AB124" s="17">
        <f>AB12*'Basic diet cal'!$H$7</f>
        <v>0</v>
      </c>
      <c r="AC124" s="17">
        <f>AC12*'Basic diet cal'!$H$137</f>
        <v>3</v>
      </c>
      <c r="AD124" s="17">
        <f>AD12*'Basic diet cal'!$H$7</f>
        <v>0</v>
      </c>
      <c r="AE124" s="17">
        <f>AE12*'Basic diet cal'!$H$7</f>
        <v>0</v>
      </c>
      <c r="AF124" s="17">
        <f>AF12*'Basic diet cal'!$H$137</f>
        <v>3</v>
      </c>
      <c r="AG124" s="17">
        <f>AG12*'Basic diet cal'!$H$7</f>
        <v>0</v>
      </c>
      <c r="AH124" s="17">
        <f>AH12*'Basic diet cal'!$H$7</f>
        <v>0</v>
      </c>
      <c r="AI124" s="17">
        <f>AI12*'Basic diet cal'!$H$137</f>
        <v>3</v>
      </c>
      <c r="AJ124" s="17">
        <f>AJ12*'Basic diet cal'!$H$7</f>
        <v>0</v>
      </c>
      <c r="AK124" s="17">
        <f>AK12*'Basic diet cal'!$H$7</f>
        <v>0</v>
      </c>
      <c r="AL124" s="17">
        <f>AL12*'Basic diet cal'!$H$137</f>
        <v>3</v>
      </c>
      <c r="AR124" s="17"/>
    </row>
    <row r="125" spans="1:79" ht="21" customHeight="1">
      <c r="A125" s="70" t="s">
        <v>120</v>
      </c>
      <c r="B125" s="71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32"/>
      <c r="AR125" s="17"/>
    </row>
    <row r="126" spans="1:79" ht="15" customHeight="1">
      <c r="A126" s="72" t="s">
        <v>121</v>
      </c>
      <c r="C126" s="17">
        <f>C14*'Basic diet cal'!$H$8</f>
        <v>3.2</v>
      </c>
      <c r="D126" s="17">
        <f>D14*'Basic diet cal'!$H$8</f>
        <v>3.2</v>
      </c>
      <c r="E126" s="17">
        <f>E14*'Basic diet cal'!$H$8</f>
        <v>1.6</v>
      </c>
      <c r="F126" s="17">
        <f>F14*'Basic diet cal'!$H$8</f>
        <v>3.2</v>
      </c>
      <c r="G126" s="17">
        <f>G14*'Basic diet cal'!$H$8</f>
        <v>3.2</v>
      </c>
      <c r="H126" s="17">
        <f>H14*'Basic diet cal'!$H$8</f>
        <v>3.2</v>
      </c>
      <c r="I126" s="17">
        <f>I14*'Basic diet cal'!$H$8</f>
        <v>4.8000000000000007</v>
      </c>
      <c r="J126" s="17">
        <f>J14*'Basic diet cal'!$H$8</f>
        <v>3.2</v>
      </c>
      <c r="K126" s="17">
        <f>K14*'Basic diet cal'!$H$8</f>
        <v>4.8000000000000007</v>
      </c>
      <c r="L126" s="17">
        <f>L14*'Basic diet cal'!$H$8</f>
        <v>4.8000000000000007</v>
      </c>
      <c r="M126" s="17">
        <f>M14*'Basic diet cal'!$H$8</f>
        <v>6.4</v>
      </c>
      <c r="N126" s="17">
        <f>N14*'Basic diet cal'!$H$8</f>
        <v>4.8000000000000007</v>
      </c>
      <c r="O126" s="17">
        <f>O14*'Basic diet cal'!$H$8</f>
        <v>4.8000000000000007</v>
      </c>
      <c r="P126" s="17">
        <f>P14*'Basic diet cal'!$H$8</f>
        <v>0</v>
      </c>
      <c r="Q126" s="17">
        <f>Q14*'Basic diet cal'!$H$8</f>
        <v>4.8000000000000007</v>
      </c>
      <c r="R126" s="17">
        <f>R14*'Basic diet cal'!$H$8</f>
        <v>4.8000000000000007</v>
      </c>
      <c r="S126" s="17">
        <f>S14*'Basic diet cal'!$H$8</f>
        <v>6.4</v>
      </c>
      <c r="T126" s="17">
        <f>T14*'Basic diet cal'!$H$8</f>
        <v>4.8000000000000007</v>
      </c>
      <c r="U126" s="17">
        <f>U14*'Basic diet cal'!$H$8</f>
        <v>4.8000000000000007</v>
      </c>
      <c r="V126" s="17">
        <f>V14*'Basic diet cal'!$H$8</f>
        <v>6.4</v>
      </c>
      <c r="W126" s="17">
        <f>W14*'Basic diet cal'!$H$8</f>
        <v>4.8000000000000007</v>
      </c>
      <c r="X126" s="17">
        <f>X14*'Basic diet cal'!$H$8</f>
        <v>4.8000000000000007</v>
      </c>
      <c r="Y126" s="17">
        <f>Y14*'Basic diet cal'!$H$8</f>
        <v>8</v>
      </c>
      <c r="Z126" s="17">
        <f>Z14*'Basic diet cal'!$H$8</f>
        <v>4.8000000000000007</v>
      </c>
      <c r="AA126" s="17">
        <f>AA14*'Basic diet cal'!$H$8</f>
        <v>4.8000000000000007</v>
      </c>
      <c r="AB126" s="17">
        <f>AB14*'Basic diet cal'!$H$8</f>
        <v>8</v>
      </c>
      <c r="AC126" s="17">
        <f>AC14*'Basic diet cal'!$H$8</f>
        <v>4.8000000000000007</v>
      </c>
      <c r="AD126" s="17">
        <f>AD14*'Basic diet cal'!$H$8</f>
        <v>4.8000000000000007</v>
      </c>
      <c r="AE126" s="17">
        <f>AE14*'Basic diet cal'!$H$8</f>
        <v>8</v>
      </c>
      <c r="AF126" s="17">
        <f>AF14*'Basic diet cal'!$H$8</f>
        <v>4.8000000000000007</v>
      </c>
      <c r="AG126" s="17">
        <f>AG14*'Basic diet cal'!$H$8</f>
        <v>4.8000000000000007</v>
      </c>
      <c r="AH126" s="17">
        <f>AH14*'Basic diet cal'!$H$8</f>
        <v>8</v>
      </c>
      <c r="AI126" s="17">
        <f>AI14*'Basic diet cal'!$H$8</f>
        <v>4.8000000000000007</v>
      </c>
      <c r="AJ126" s="17">
        <f>AJ14*'Basic diet cal'!$H$8</f>
        <v>4.8000000000000007</v>
      </c>
      <c r="AK126" s="17">
        <f>AK14*'Basic diet cal'!$H$8</f>
        <v>8</v>
      </c>
      <c r="AL126" s="132">
        <f>AL14*'Basic diet cal'!$H$8</f>
        <v>4.8000000000000007</v>
      </c>
      <c r="AR126" s="17"/>
    </row>
    <row r="127" spans="1:79" ht="22.5" customHeight="1">
      <c r="A127" s="73" t="s">
        <v>227</v>
      </c>
      <c r="C127" s="17">
        <f>C15*'Basic diet cal'!$H$9</f>
        <v>0.1374107142857143</v>
      </c>
      <c r="D127" s="17">
        <f>D15*'Basic diet cal'!$H$9</f>
        <v>9.1607142857142873E-2</v>
      </c>
      <c r="E127" s="17">
        <f>E15*'Basic diet cal'!$H$9</f>
        <v>9.1607142857142873E-2</v>
      </c>
      <c r="F127" s="17">
        <f>F15*'Basic diet cal'!$H$9</f>
        <v>0.1374107142857143</v>
      </c>
      <c r="G127" s="17">
        <f>G15*'Basic diet cal'!$H$9</f>
        <v>9.1607142857142873E-2</v>
      </c>
      <c r="H127" s="17">
        <f>H15*'Basic diet cal'!$H$9</f>
        <v>0.1374107142857143</v>
      </c>
      <c r="I127" s="17">
        <f>I15*'Basic diet cal'!$H$9</f>
        <v>0.18321428571428575</v>
      </c>
      <c r="J127" s="17">
        <f>J15*'Basic diet cal'!$H$9</f>
        <v>9.1607142857142873E-2</v>
      </c>
      <c r="K127" s="17">
        <f>K15*'Basic diet cal'!$H$9</f>
        <v>9.1607142857142873E-2</v>
      </c>
      <c r="L127" s="17">
        <f>L15*'Basic diet cal'!$H$9</f>
        <v>0.18321428571428575</v>
      </c>
      <c r="M127" s="17">
        <f>M15*'Basic diet cal'!$H$9</f>
        <v>0.1374107142857143</v>
      </c>
      <c r="N127" s="17">
        <f>N15*'Basic diet cal'!$H$9</f>
        <v>0.1374107142857143</v>
      </c>
      <c r="O127" s="17">
        <f>O15*'Basic diet cal'!$H$9</f>
        <v>0.22901785714285719</v>
      </c>
      <c r="P127" s="17">
        <f>P15*'Basic diet cal'!$H$9</f>
        <v>0.1374107142857143</v>
      </c>
      <c r="Q127" s="17">
        <f>Q15*'Basic diet cal'!$H$9</f>
        <v>0.18321428571428575</v>
      </c>
      <c r="R127" s="17">
        <f>R15*'Basic diet cal'!$H$9</f>
        <v>0.27482142857142861</v>
      </c>
      <c r="S127" s="17">
        <f>S15*'Basic diet cal'!$H$9</f>
        <v>0.1374107142857143</v>
      </c>
      <c r="T127" s="17">
        <f>T15*'Basic diet cal'!$H$9</f>
        <v>0.18321428571428575</v>
      </c>
      <c r="U127" s="17">
        <f>U15*'Basic diet cal'!$H$9</f>
        <v>0.27482142857142861</v>
      </c>
      <c r="V127" s="17">
        <f>V15*'Basic diet cal'!$H$9</f>
        <v>0.18321428571428575</v>
      </c>
      <c r="W127" s="17">
        <f>W15*'Basic diet cal'!$H$9</f>
        <v>0.18321428571428575</v>
      </c>
      <c r="X127" s="17">
        <f>X15*'Basic diet cal'!$H$9</f>
        <v>0.36642857142857149</v>
      </c>
      <c r="Y127" s="17">
        <f>Y15*'Basic diet cal'!$H$9</f>
        <v>0.18321428571428575</v>
      </c>
      <c r="Z127" s="17">
        <f>Z15*'Basic diet cal'!$H$9</f>
        <v>0.18321428571428575</v>
      </c>
      <c r="AA127" s="17">
        <f>AA15*'Basic diet cal'!$H$9</f>
        <v>0.32062500000000005</v>
      </c>
      <c r="AB127" s="17">
        <f>AB15*'Basic diet cal'!$H$9</f>
        <v>0.1374107142857143</v>
      </c>
      <c r="AC127" s="17">
        <f>AC15*'Basic diet cal'!$H$9</f>
        <v>0.22901785714285719</v>
      </c>
      <c r="AD127" s="17">
        <f>AD15*'Basic diet cal'!$H$9</f>
        <v>0.32062500000000005</v>
      </c>
      <c r="AE127" s="17">
        <f>AE15*'Basic diet cal'!$H$9</f>
        <v>0.1374107142857143</v>
      </c>
      <c r="AF127" s="17">
        <f>AF15*'Basic diet cal'!$H$9</f>
        <v>0.22901785714285719</v>
      </c>
      <c r="AG127" s="17">
        <f>AG15*'Basic diet cal'!$H$9</f>
        <v>0.32062500000000005</v>
      </c>
      <c r="AH127" s="17">
        <f>AH15*'Basic diet cal'!$H$9</f>
        <v>0.18321428571428575</v>
      </c>
      <c r="AI127" s="17">
        <f>AI15*'Basic diet cal'!$H$9</f>
        <v>0.22901785714285719</v>
      </c>
      <c r="AJ127" s="17">
        <f>AJ15*'Basic diet cal'!$H$9</f>
        <v>0.36642857142857149</v>
      </c>
      <c r="AK127" s="17">
        <f>AK15*'Basic diet cal'!$H$9</f>
        <v>0.18321428571428575</v>
      </c>
      <c r="AL127" s="132">
        <f>AL15*'Basic diet cal'!$H$9</f>
        <v>0.22901785714285719</v>
      </c>
      <c r="AR127" s="17"/>
    </row>
    <row r="128" spans="1:79" ht="22.5" customHeight="1">
      <c r="A128" s="74" t="s">
        <v>228</v>
      </c>
      <c r="C128" s="17">
        <f>C16*'Basic diet cal'!$H$9</f>
        <v>0.1374107142857143</v>
      </c>
      <c r="D128" s="17">
        <f>D16*'Basic diet cal'!$H$9</f>
        <v>9.1607142857142873E-2</v>
      </c>
      <c r="E128" s="17">
        <f>E16*'Basic diet cal'!$H$9</f>
        <v>9.1607142857142873E-2</v>
      </c>
      <c r="F128" s="17">
        <f>F16*'Basic diet cal'!$H$9</f>
        <v>0.1374107142857143</v>
      </c>
      <c r="G128" s="17">
        <f>G16*'Basic diet cal'!$H$9</f>
        <v>9.1607142857142873E-2</v>
      </c>
      <c r="H128" s="17">
        <f>H16*'Basic diet cal'!$H$9</f>
        <v>0.1374107142857143</v>
      </c>
      <c r="I128" s="17">
        <f>I16*'Basic diet cal'!$H$9</f>
        <v>0.18321428571428575</v>
      </c>
      <c r="J128" s="17">
        <f>J16*'Basic diet cal'!$H$9</f>
        <v>9.1607142857142873E-2</v>
      </c>
      <c r="K128" s="17">
        <f>K16*'Basic diet cal'!$H$9</f>
        <v>9.1607142857142873E-2</v>
      </c>
      <c r="L128" s="17">
        <f>L16*'Basic diet cal'!$H$9</f>
        <v>0.18321428571428575</v>
      </c>
      <c r="M128" s="17">
        <f>M16*'Basic diet cal'!$H$9</f>
        <v>0.1374107142857143</v>
      </c>
      <c r="N128" s="17">
        <f>N16*'Basic diet cal'!$H$9</f>
        <v>0.1374107142857143</v>
      </c>
      <c r="O128" s="17">
        <f>O16*'Basic diet cal'!$H$9</f>
        <v>0.22901785714285719</v>
      </c>
      <c r="P128" s="17">
        <f>P16*'Basic diet cal'!$H$9</f>
        <v>0.1374107142857143</v>
      </c>
      <c r="Q128" s="17">
        <f>Q16*'Basic diet cal'!$H$9</f>
        <v>0.18321428571428575</v>
      </c>
      <c r="R128" s="17">
        <f>R16*'Basic diet cal'!$H$9</f>
        <v>0.27482142857142861</v>
      </c>
      <c r="S128" s="17">
        <f>S16*'Basic diet cal'!$H$9</f>
        <v>0.1374107142857143</v>
      </c>
      <c r="T128" s="17">
        <f>T16*'Basic diet cal'!$H$9</f>
        <v>0.18321428571428575</v>
      </c>
      <c r="U128" s="17">
        <f>U16*'Basic diet cal'!$H$9</f>
        <v>0.27482142857142861</v>
      </c>
      <c r="V128" s="17">
        <f>V16*'Basic diet cal'!$H$9</f>
        <v>0.18321428571428575</v>
      </c>
      <c r="W128" s="17">
        <f>W16*'Basic diet cal'!$H$9</f>
        <v>0.18321428571428575</v>
      </c>
      <c r="X128" s="17">
        <f>X16*'Basic diet cal'!$H$9</f>
        <v>0.36642857142857149</v>
      </c>
      <c r="Y128" s="17">
        <f>Y16*'Basic diet cal'!$H$9</f>
        <v>0.18321428571428575</v>
      </c>
      <c r="Z128" s="17">
        <f>Z16*'Basic diet cal'!$H$9</f>
        <v>0.18321428571428575</v>
      </c>
      <c r="AA128" s="17">
        <f>AA16*'Basic diet cal'!$H$9</f>
        <v>0.32062500000000005</v>
      </c>
      <c r="AB128" s="17">
        <f>AB16*'Basic diet cal'!$H$9</f>
        <v>0.1374107142857143</v>
      </c>
      <c r="AC128" s="17">
        <f>AC16*'Basic diet cal'!$H$9</f>
        <v>0.22901785714285719</v>
      </c>
      <c r="AD128" s="17">
        <f>AD16*'Basic diet cal'!$H$9</f>
        <v>0.32062500000000005</v>
      </c>
      <c r="AE128" s="17">
        <f>AE16*'Basic diet cal'!$H$9</f>
        <v>0.18321428571428575</v>
      </c>
      <c r="AF128" s="17">
        <f>AF16*'Basic diet cal'!$H$9</f>
        <v>0.22901785714285719</v>
      </c>
      <c r="AG128" s="17">
        <f>AG16*'Basic diet cal'!$H$9</f>
        <v>0.36642857142857149</v>
      </c>
      <c r="AH128" s="17">
        <f>AH16*'Basic diet cal'!$H$9</f>
        <v>0.18321428571428575</v>
      </c>
      <c r="AI128" s="17">
        <f>AI16*'Basic diet cal'!$H$9</f>
        <v>0.22901785714285719</v>
      </c>
      <c r="AJ128" s="17">
        <f>AJ16*'Basic diet cal'!$H$9</f>
        <v>0.41223214285714294</v>
      </c>
      <c r="AK128" s="17">
        <f>AK16*'Basic diet cal'!$H$9</f>
        <v>0.18321428571428575</v>
      </c>
      <c r="AL128" s="132">
        <f>AL16*'Basic diet cal'!$H$9</f>
        <v>0.22901785714285719</v>
      </c>
      <c r="AR128" s="17"/>
    </row>
    <row r="129" spans="1:79" ht="15" customHeight="1">
      <c r="A129" s="75" t="s">
        <v>122</v>
      </c>
      <c r="C129" s="17">
        <f>C17*'Basic diet cal'!$H$10</f>
        <v>0</v>
      </c>
      <c r="D129" s="17">
        <f>D17*'Basic diet cal'!$H$10</f>
        <v>0.8</v>
      </c>
      <c r="E129" s="17">
        <f>E17*'Basic diet cal'!$H$10</f>
        <v>2.4000000000000004</v>
      </c>
      <c r="F129" s="17">
        <f>F17*'Basic diet cal'!$H$10</f>
        <v>0</v>
      </c>
      <c r="G129" s="17">
        <f>G17*'Basic diet cal'!$H$10</f>
        <v>3.2</v>
      </c>
      <c r="H129" s="17">
        <f>H17*'Basic diet cal'!$H$10</f>
        <v>3.2</v>
      </c>
      <c r="I129" s="17">
        <f>I17*'Basic diet cal'!$H$10</f>
        <v>0</v>
      </c>
      <c r="J129" s="17">
        <f>J17*'Basic diet cal'!$H$10</f>
        <v>5.6000000000000005</v>
      </c>
      <c r="K129" s="17">
        <f>K17*'Basic diet cal'!$H$10</f>
        <v>5.6000000000000005</v>
      </c>
      <c r="L129" s="17">
        <f>L17*'Basic diet cal'!$H$10</f>
        <v>0</v>
      </c>
      <c r="M129" s="17">
        <f>M17*'Basic diet cal'!$H$10</f>
        <v>8.4</v>
      </c>
      <c r="N129" s="17">
        <f>N17*'Basic diet cal'!$H$10</f>
        <v>5.6000000000000005</v>
      </c>
      <c r="O129" s="17">
        <f>O17*'Basic diet cal'!$H$10</f>
        <v>0</v>
      </c>
      <c r="P129" s="17">
        <f>P17*'Basic diet cal'!$H$10</f>
        <v>8.4</v>
      </c>
      <c r="Q129" s="17">
        <f>Q17*'Basic diet cal'!$H$10</f>
        <v>5.6000000000000005</v>
      </c>
      <c r="R129" s="17">
        <f>R17*'Basic diet cal'!$H$10</f>
        <v>0</v>
      </c>
      <c r="S129" s="17">
        <f>S17*'Basic diet cal'!$H$10</f>
        <v>8.4</v>
      </c>
      <c r="T129" s="17">
        <f>T17*'Basic diet cal'!$H$10</f>
        <v>5.6000000000000005</v>
      </c>
      <c r="U129" s="17">
        <f>U17*'Basic diet cal'!$H$10</f>
        <v>0</v>
      </c>
      <c r="V129" s="17">
        <f>V17*'Basic diet cal'!$H$10</f>
        <v>11.200000000000001</v>
      </c>
      <c r="W129" s="17">
        <f>W17*'Basic diet cal'!$H$10</f>
        <v>5.6000000000000005</v>
      </c>
      <c r="X129" s="17">
        <f>X17*'Basic diet cal'!$H$10</f>
        <v>0</v>
      </c>
      <c r="Y129" s="17">
        <f>Y17*'Basic diet cal'!$H$10</f>
        <v>11.200000000000001</v>
      </c>
      <c r="Z129" s="17">
        <f>Z17*'Basic diet cal'!$H$10</f>
        <v>8</v>
      </c>
      <c r="AA129" s="17">
        <f>AA17*'Basic diet cal'!$H$10</f>
        <v>0</v>
      </c>
      <c r="AB129" s="17">
        <f>AB17*'Basic diet cal'!$H$10</f>
        <v>11.200000000000001</v>
      </c>
      <c r="AC129" s="17">
        <f>AC17*'Basic diet cal'!$H$10</f>
        <v>8</v>
      </c>
      <c r="AD129" s="17">
        <f>AD17*'Basic diet cal'!$H$10</f>
        <v>0</v>
      </c>
      <c r="AE129" s="17">
        <f>AE17*'Basic diet cal'!$H$10</f>
        <v>11.200000000000001</v>
      </c>
      <c r="AF129" s="17">
        <f>AF17*'Basic diet cal'!$H$10</f>
        <v>8</v>
      </c>
      <c r="AG129" s="17">
        <f>AG17*'Basic diet cal'!$H$10</f>
        <v>0</v>
      </c>
      <c r="AH129" s="17">
        <f>AH17*'Basic diet cal'!$H$10</f>
        <v>11.200000000000001</v>
      </c>
      <c r="AI129" s="17">
        <f>AI17*'Basic diet cal'!$H$10</f>
        <v>8</v>
      </c>
      <c r="AJ129" s="17">
        <f>AJ17*'Basic diet cal'!$H$10</f>
        <v>0</v>
      </c>
      <c r="AK129" s="17">
        <f>AK17*'Basic diet cal'!$H$10</f>
        <v>11.200000000000001</v>
      </c>
      <c r="AL129" s="132">
        <f>AL17*'Basic diet cal'!$H$10</f>
        <v>8</v>
      </c>
      <c r="AR129" s="17"/>
    </row>
    <row r="130" spans="1:79" ht="21" customHeight="1">
      <c r="A130" s="70" t="s">
        <v>123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32"/>
      <c r="AR130" s="17"/>
    </row>
    <row r="131" spans="1:79" ht="15" customHeight="1">
      <c r="A131" s="72" t="s">
        <v>121</v>
      </c>
      <c r="B131" s="76"/>
      <c r="C131" s="17">
        <f>C20*'Basic diet cal'!$H$8</f>
        <v>3.2</v>
      </c>
      <c r="D131" s="17">
        <f>D20*'Basic diet cal'!$H$8</f>
        <v>3.2</v>
      </c>
      <c r="E131" s="17">
        <f>E20*'Basic diet cal'!$H$8</f>
        <v>1.6</v>
      </c>
      <c r="F131" s="17">
        <f>F20*'Basic diet cal'!$H$8</f>
        <v>3.2</v>
      </c>
      <c r="G131" s="17">
        <f>G20*'Basic diet cal'!$H$8</f>
        <v>3.2</v>
      </c>
      <c r="H131" s="17">
        <f>H20*'Basic diet cal'!$H$8</f>
        <v>3.2</v>
      </c>
      <c r="I131" s="17">
        <f>I20*'Basic diet cal'!$H$8</f>
        <v>3.2</v>
      </c>
      <c r="J131" s="17">
        <f>J20*'Basic diet cal'!$H$8</f>
        <v>4.8000000000000007</v>
      </c>
      <c r="K131" s="17">
        <f>K20*'Basic diet cal'!$H$8</f>
        <v>3.2</v>
      </c>
      <c r="L131" s="17">
        <f>L20*'Basic diet cal'!$H$8</f>
        <v>4.8000000000000007</v>
      </c>
      <c r="M131" s="17">
        <f>M20*'Basic diet cal'!$H$8</f>
        <v>4.8000000000000007</v>
      </c>
      <c r="N131" s="17">
        <f>N20*'Basic diet cal'!$H$8</f>
        <v>3.2</v>
      </c>
      <c r="O131" s="17">
        <f>O20*'Basic diet cal'!$H$8</f>
        <v>4.8000000000000007</v>
      </c>
      <c r="P131" s="17">
        <f>P20*'Basic diet cal'!$H$8</f>
        <v>4.8000000000000007</v>
      </c>
      <c r="Q131" s="17">
        <f>Q20*'Basic diet cal'!$H$8</f>
        <v>3.2</v>
      </c>
      <c r="R131" s="17">
        <f>R20*'Basic diet cal'!$H$8</f>
        <v>4.8000000000000007</v>
      </c>
      <c r="S131" s="17">
        <f>S20*'Basic diet cal'!$H$8</f>
        <v>4.8000000000000007</v>
      </c>
      <c r="T131" s="17">
        <f>T20*'Basic diet cal'!$H$8</f>
        <v>3.2</v>
      </c>
      <c r="U131" s="17">
        <f>U20*'Basic diet cal'!$H$8</f>
        <v>4.8000000000000007</v>
      </c>
      <c r="V131" s="17">
        <f>V20*'Basic diet cal'!$H$8</f>
        <v>4.8000000000000007</v>
      </c>
      <c r="W131" s="17">
        <f>W20*'Basic diet cal'!$H$8</f>
        <v>3.2</v>
      </c>
      <c r="X131" s="17">
        <f>X20*'Basic diet cal'!$H$8</f>
        <v>4.8000000000000007</v>
      </c>
      <c r="Y131" s="17">
        <f>Y20*'Basic diet cal'!$H$8</f>
        <v>4.8000000000000007</v>
      </c>
      <c r="Z131" s="17">
        <f>Z20*'Basic diet cal'!$H$8</f>
        <v>3.2</v>
      </c>
      <c r="AA131" s="17">
        <f>AA20*'Basic diet cal'!$H$8</f>
        <v>4.8000000000000007</v>
      </c>
      <c r="AB131" s="17">
        <f>AB20*'Basic diet cal'!$H$8</f>
        <v>4.8000000000000007</v>
      </c>
      <c r="AC131" s="17">
        <f>AC20*'Basic diet cal'!$H$8</f>
        <v>3.2</v>
      </c>
      <c r="AD131" s="17">
        <f>AD20*'Basic diet cal'!$H$8</f>
        <v>4.8000000000000007</v>
      </c>
      <c r="AE131" s="17">
        <f>AE20*'Basic diet cal'!$H$8</f>
        <v>4.8000000000000007</v>
      </c>
      <c r="AF131" s="17">
        <f>AF20*'Basic diet cal'!$H$8</f>
        <v>3.2</v>
      </c>
      <c r="AG131" s="17">
        <f>AG20*'Basic diet cal'!$H$8</f>
        <v>4.8000000000000007</v>
      </c>
      <c r="AH131" s="17">
        <f>AH20*'Basic diet cal'!$H$8</f>
        <v>4.8000000000000007</v>
      </c>
      <c r="AI131" s="17">
        <f>AI20*'Basic diet cal'!$H$8</f>
        <v>3.2</v>
      </c>
      <c r="AJ131" s="17">
        <f>AJ20*'Basic diet cal'!$H$8</f>
        <v>4.8000000000000007</v>
      </c>
      <c r="AK131" s="17">
        <f>AK20*'Basic diet cal'!$H$8</f>
        <v>8</v>
      </c>
      <c r="AL131" s="132">
        <f>AL20*'Basic diet cal'!$H$8</f>
        <v>3.2</v>
      </c>
      <c r="AR131" s="17"/>
    </row>
    <row r="132" spans="1:79" ht="33.75" customHeight="1">
      <c r="A132" s="72" t="s">
        <v>198</v>
      </c>
      <c r="B132" s="76"/>
      <c r="C132" s="17">
        <f>C21*'Basic diet cal'!$H$11</f>
        <v>2.2230375000000002</v>
      </c>
      <c r="D132" s="17">
        <f>D21*'Basic diet cal'!$H$11</f>
        <v>1.4820250000000001</v>
      </c>
      <c r="E132" s="17">
        <f>E21*'Basic diet cal'!$H$11</f>
        <v>1.4820250000000001</v>
      </c>
      <c r="F132" s="17">
        <f>F21*'Basic diet cal'!$H$11</f>
        <v>2.2230375000000002</v>
      </c>
      <c r="G132" s="17">
        <f>G21*'Basic diet cal'!$H$11</f>
        <v>1.4820250000000001</v>
      </c>
      <c r="H132" s="17">
        <f>H21*'Basic diet cal'!$H$11</f>
        <v>2.2230375000000002</v>
      </c>
      <c r="I132" s="17">
        <f>I21*'Basic diet cal'!$H$11</f>
        <v>3.7050625000000004</v>
      </c>
      <c r="J132" s="17">
        <f>J21*'Basic diet cal'!$H$11</f>
        <v>2.2230375000000002</v>
      </c>
      <c r="K132" s="17">
        <f>K21*'Basic diet cal'!$H$11</f>
        <v>2.9640500000000003</v>
      </c>
      <c r="L132" s="17">
        <f>L21*'Basic diet cal'!$H$11</f>
        <v>3.7050625000000004</v>
      </c>
      <c r="M132" s="17">
        <f>M21*'Basic diet cal'!$H$11</f>
        <v>2.9640500000000003</v>
      </c>
      <c r="N132" s="17">
        <f>N21*'Basic diet cal'!$H$11</f>
        <v>2.9640500000000003</v>
      </c>
      <c r="O132" s="17">
        <f>O21*'Basic diet cal'!$H$11</f>
        <v>4.4460750000000004</v>
      </c>
      <c r="P132" s="17">
        <f>P21*'Basic diet cal'!$H$11</f>
        <v>2.9640500000000003</v>
      </c>
      <c r="Q132" s="17">
        <f>Q21*'Basic diet cal'!$H$11</f>
        <v>2.9640500000000003</v>
      </c>
      <c r="R132" s="17">
        <f>R21*'Basic diet cal'!$H$11</f>
        <v>5.1870875000000005</v>
      </c>
      <c r="S132" s="17">
        <f>S21*'Basic diet cal'!$H$11</f>
        <v>2.9640500000000003</v>
      </c>
      <c r="T132" s="17">
        <f>T21*'Basic diet cal'!$H$11</f>
        <v>2.9640500000000003</v>
      </c>
      <c r="U132" s="17">
        <f>U21*'Basic diet cal'!$H$11</f>
        <v>4.4460750000000004</v>
      </c>
      <c r="V132" s="17">
        <f>V21*'Basic diet cal'!$H$11</f>
        <v>2.9640500000000003</v>
      </c>
      <c r="W132" s="17">
        <f>W21*'Basic diet cal'!$H$11</f>
        <v>2.9640500000000003</v>
      </c>
      <c r="X132" s="17">
        <f>X21*'Basic diet cal'!$H$11</f>
        <v>7.4101250000000007</v>
      </c>
      <c r="Y132" s="17">
        <f>Y21*'Basic diet cal'!$H$11</f>
        <v>2.9640500000000003</v>
      </c>
      <c r="Z132" s="17">
        <f>Z21*'Basic diet cal'!$H$11</f>
        <v>2.9640500000000003</v>
      </c>
      <c r="AA132" s="17">
        <f>AA21*'Basic diet cal'!$H$11</f>
        <v>5.9281000000000006</v>
      </c>
      <c r="AB132" s="17">
        <f>AB21*'Basic diet cal'!$H$11</f>
        <v>4.4460750000000004</v>
      </c>
      <c r="AC132" s="17">
        <f>AC21*'Basic diet cal'!$H$11</f>
        <v>3.7050625000000004</v>
      </c>
      <c r="AD132" s="17">
        <f>AD21*'Basic diet cal'!$H$11</f>
        <v>6.6691125000000007</v>
      </c>
      <c r="AE132" s="17">
        <f>AE21*'Basic diet cal'!$H$11</f>
        <v>4.4460750000000004</v>
      </c>
      <c r="AF132" s="17">
        <f>AF21*'Basic diet cal'!$H$11</f>
        <v>3.7050625000000004</v>
      </c>
      <c r="AG132" s="17">
        <f>AG21*'Basic diet cal'!$H$11</f>
        <v>7.4101250000000007</v>
      </c>
      <c r="AH132" s="17">
        <f>AH21*'Basic diet cal'!$H$11</f>
        <v>4.4460750000000004</v>
      </c>
      <c r="AI132" s="17">
        <f>AI21*'Basic diet cal'!$H$11</f>
        <v>3.7050625000000004</v>
      </c>
      <c r="AJ132" s="17">
        <f>AJ21*'Basic diet cal'!$H$11</f>
        <v>7.4101250000000007</v>
      </c>
      <c r="AK132" s="17">
        <f>AK21*'Basic diet cal'!$H$11</f>
        <v>4.4460750000000004</v>
      </c>
      <c r="AL132" s="132">
        <f>AL21*'Basic diet cal'!$H$11</f>
        <v>3.7050625000000004</v>
      </c>
      <c r="AR132" s="17"/>
    </row>
    <row r="133" spans="1:79" ht="15" customHeight="1">
      <c r="A133" s="24" t="s">
        <v>199</v>
      </c>
      <c r="B133" s="69"/>
      <c r="C133" s="17">
        <f>C23*'Basic diet cal'!$H$12</f>
        <v>0</v>
      </c>
      <c r="D133" s="17">
        <f>D23*'Basic diet cal'!$H$12</f>
        <v>0</v>
      </c>
      <c r="E133" s="17">
        <f>E23*'Basic diet cal'!$H$12</f>
        <v>0</v>
      </c>
      <c r="F133" s="17">
        <f>F23*'Basic diet cal'!$H$12</f>
        <v>0</v>
      </c>
      <c r="G133" s="17">
        <f>G23*'Basic diet cal'!$H$12</f>
        <v>0</v>
      </c>
      <c r="H133" s="17">
        <f>H23*'Basic diet cal'!$H$12</f>
        <v>0</v>
      </c>
      <c r="I133" s="17">
        <f>I23*'Basic diet cal'!$H$12</f>
        <v>0</v>
      </c>
      <c r="J133" s="17">
        <f>J23*'Basic diet cal'!$H$12</f>
        <v>0</v>
      </c>
      <c r="K133" s="17">
        <f>K23*'Basic diet cal'!$H$12</f>
        <v>0</v>
      </c>
      <c r="L133" s="17">
        <f>L23*'Basic diet cal'!$H$12</f>
        <v>0</v>
      </c>
      <c r="M133" s="17">
        <f>M23*'Basic diet cal'!$H$12</f>
        <v>0</v>
      </c>
      <c r="N133" s="17">
        <f>N23*'Basic diet cal'!$H$12</f>
        <v>0</v>
      </c>
      <c r="O133" s="17">
        <f>O23*'Basic diet cal'!$H$12</f>
        <v>0</v>
      </c>
      <c r="P133" s="17">
        <f>P23*'Basic diet cal'!$H$12</f>
        <v>0</v>
      </c>
      <c r="Q133" s="17">
        <f>Q23*'Basic diet cal'!$H$12</f>
        <v>0</v>
      </c>
      <c r="R133" s="17">
        <f>R23*'Basic diet cal'!$H$12</f>
        <v>0</v>
      </c>
      <c r="S133" s="17">
        <f>S23*'Basic diet cal'!$H$12</f>
        <v>0</v>
      </c>
      <c r="T133" s="17">
        <f>T23*'Basic diet cal'!$H$12</f>
        <v>0</v>
      </c>
      <c r="U133" s="17">
        <f>U23*'Basic diet cal'!$H$12</f>
        <v>0</v>
      </c>
      <c r="V133" s="17">
        <f>V23*'Basic diet cal'!$H$12</f>
        <v>0</v>
      </c>
      <c r="W133" s="17">
        <f>W23*'Basic diet cal'!$H$12</f>
        <v>0</v>
      </c>
      <c r="X133" s="17">
        <f>X23*'Basic diet cal'!$H$12</f>
        <v>0</v>
      </c>
      <c r="Y133" s="17">
        <f>Y23*'Basic diet cal'!$H$12</f>
        <v>0</v>
      </c>
      <c r="Z133" s="17">
        <f>Z23*'Basic diet cal'!$H$12</f>
        <v>0</v>
      </c>
      <c r="AA133" s="17">
        <f>AA23*'Basic diet cal'!$H$12</f>
        <v>0</v>
      </c>
      <c r="AB133" s="17">
        <f>AB23*'Basic diet cal'!$H$12</f>
        <v>0</v>
      </c>
      <c r="AC133" s="17">
        <f>AC23*'Basic diet cal'!$H$12</f>
        <v>0</v>
      </c>
      <c r="AD133" s="17">
        <f>AD23*'Basic diet cal'!$H$12</f>
        <v>0</v>
      </c>
      <c r="AE133" s="17">
        <f>AE23*'Basic diet cal'!$H$12</f>
        <v>0</v>
      </c>
      <c r="AF133" s="17">
        <f>AF23*'Basic diet cal'!$H$12</f>
        <v>0</v>
      </c>
      <c r="AG133" s="17">
        <f>AG23*'Basic diet cal'!$H$12</f>
        <v>0</v>
      </c>
      <c r="AH133" s="17">
        <f>AH23*'Basic diet cal'!$H$12</f>
        <v>0</v>
      </c>
      <c r="AI133" s="17">
        <f>AI23*'Basic diet cal'!$H$12</f>
        <v>0</v>
      </c>
      <c r="AJ133" s="17">
        <f>AJ23*'Basic diet cal'!$H$12</f>
        <v>0</v>
      </c>
      <c r="AK133" s="17">
        <f>AK23*'Basic diet cal'!$H$12</f>
        <v>0</v>
      </c>
      <c r="AL133" s="132">
        <f>AL23*'Basic diet cal'!$H$12</f>
        <v>0</v>
      </c>
      <c r="AR133" s="17"/>
    </row>
    <row r="134" spans="1:79" ht="15" customHeight="1">
      <c r="A134" s="24" t="s">
        <v>200</v>
      </c>
      <c r="B134" s="69"/>
      <c r="C134" s="17">
        <f>C24*'Basic diet cal'!$H$12</f>
        <v>0</v>
      </c>
      <c r="D134" s="17">
        <f>D24*'Basic diet cal'!$H$12</f>
        <v>0</v>
      </c>
      <c r="E134" s="17">
        <f>E24*'Basic diet cal'!$H$12</f>
        <v>0</v>
      </c>
      <c r="F134" s="17">
        <f>F24*'Basic diet cal'!$H$12</f>
        <v>0</v>
      </c>
      <c r="G134" s="17">
        <f>G24*'Basic diet cal'!$H$12</f>
        <v>0</v>
      </c>
      <c r="H134" s="17">
        <f>H24*'Basic diet cal'!$H$12</f>
        <v>0</v>
      </c>
      <c r="I134" s="17">
        <f>I24*'Basic diet cal'!$H$12</f>
        <v>0</v>
      </c>
      <c r="J134" s="17">
        <f>J24*'Basic diet cal'!$H$12</f>
        <v>0</v>
      </c>
      <c r="K134" s="17">
        <f>K24*'Basic diet cal'!$H$12</f>
        <v>0</v>
      </c>
      <c r="L134" s="17">
        <f>L24*'Basic diet cal'!$H$12</f>
        <v>0</v>
      </c>
      <c r="M134" s="17">
        <f>M24*'Basic diet cal'!$H$12</f>
        <v>0</v>
      </c>
      <c r="N134" s="17">
        <f>N24*'Basic diet cal'!$H$12</f>
        <v>0</v>
      </c>
      <c r="O134" s="17">
        <f>O24*'Basic diet cal'!$H$12</f>
        <v>0</v>
      </c>
      <c r="P134" s="17">
        <f>P24*'Basic diet cal'!$H$12</f>
        <v>0</v>
      </c>
      <c r="Q134" s="17">
        <f>Q24*'Basic diet cal'!$H$12</f>
        <v>0</v>
      </c>
      <c r="R134" s="17">
        <f>R24*'Basic diet cal'!$H$12</f>
        <v>0</v>
      </c>
      <c r="S134" s="17">
        <f>S24*'Basic diet cal'!$H$12</f>
        <v>0</v>
      </c>
      <c r="T134" s="17">
        <f>T24*'Basic diet cal'!$H$12</f>
        <v>0</v>
      </c>
      <c r="U134" s="17">
        <f>U24*'Basic diet cal'!$H$12</f>
        <v>0</v>
      </c>
      <c r="V134" s="17">
        <f>V24*'Basic diet cal'!$H$12</f>
        <v>0</v>
      </c>
      <c r="W134" s="17">
        <f>W24*'Basic diet cal'!$H$12</f>
        <v>0</v>
      </c>
      <c r="X134" s="17">
        <f>X24*'Basic diet cal'!$H$12</f>
        <v>0</v>
      </c>
      <c r="Y134" s="17">
        <f>Y24*'Basic diet cal'!$H$12</f>
        <v>0</v>
      </c>
      <c r="Z134" s="17">
        <f>Z24*'Basic diet cal'!$H$12</f>
        <v>0</v>
      </c>
      <c r="AA134" s="17">
        <f>AA24*'Basic diet cal'!$H$12</f>
        <v>0</v>
      </c>
      <c r="AB134" s="17">
        <f>AB24*'Basic diet cal'!$H$12</f>
        <v>0</v>
      </c>
      <c r="AC134" s="17">
        <f>AC24*'Basic diet cal'!$H$12</f>
        <v>0</v>
      </c>
      <c r="AD134" s="17">
        <f>AD24*'Basic diet cal'!$H$12</f>
        <v>0</v>
      </c>
      <c r="AE134" s="17">
        <f>AE24*'Basic diet cal'!$H$12</f>
        <v>0</v>
      </c>
      <c r="AF134" s="17">
        <f>AF24*'Basic diet cal'!$H$12</f>
        <v>0</v>
      </c>
      <c r="AG134" s="17">
        <f>AG24*'Basic diet cal'!$H$12</f>
        <v>0</v>
      </c>
      <c r="AH134" s="17">
        <f>AH24*'Basic diet cal'!$H$12</f>
        <v>0</v>
      </c>
      <c r="AI134" s="17">
        <f>AI24*'Basic diet cal'!$H$12</f>
        <v>0</v>
      </c>
      <c r="AJ134" s="17">
        <f>AJ24*'Basic diet cal'!$H$12</f>
        <v>0</v>
      </c>
      <c r="AK134" s="17">
        <f>AK24*'Basic diet cal'!$H$12</f>
        <v>0</v>
      </c>
      <c r="AL134" s="132">
        <f>AL24*'Basic diet cal'!$H$12</f>
        <v>0</v>
      </c>
      <c r="AR134" s="17"/>
    </row>
    <row r="135" spans="1:79" ht="15" customHeight="1">
      <c r="A135" s="24" t="s">
        <v>125</v>
      </c>
      <c r="B135" s="69"/>
      <c r="C135" s="17">
        <f>C25*'Basic diet cal'!$H$13</f>
        <v>0</v>
      </c>
      <c r="D135" s="17">
        <f>D25*'Basic diet cal'!$H$13</f>
        <v>0</v>
      </c>
      <c r="E135" s="17">
        <f>E25*'Basic diet cal'!$H$13</f>
        <v>0</v>
      </c>
      <c r="F135" s="17">
        <f>F25*'Basic diet cal'!$H$13</f>
        <v>0</v>
      </c>
      <c r="G135" s="17">
        <f>G25*'Basic diet cal'!$H$13</f>
        <v>0</v>
      </c>
      <c r="H135" s="17">
        <f>H25*'Basic diet cal'!$H$13</f>
        <v>0</v>
      </c>
      <c r="I135" s="17">
        <f>I25*'Basic diet cal'!$H$13</f>
        <v>0</v>
      </c>
      <c r="J135" s="17">
        <f>J25*'Basic diet cal'!$H$13</f>
        <v>0</v>
      </c>
      <c r="K135" s="17">
        <f>K25*'Basic diet cal'!$H$13</f>
        <v>0</v>
      </c>
      <c r="L135" s="17">
        <f>L25*'Basic diet cal'!$H$13</f>
        <v>0</v>
      </c>
      <c r="M135" s="17">
        <f>M25*'Basic diet cal'!$H$13</f>
        <v>0</v>
      </c>
      <c r="N135" s="17">
        <f>N25*'Basic diet cal'!$H$13</f>
        <v>0</v>
      </c>
      <c r="O135" s="17">
        <f>O25*'Basic diet cal'!$H$13</f>
        <v>0</v>
      </c>
      <c r="P135" s="17">
        <f>P25*'Basic diet cal'!$H$13</f>
        <v>0</v>
      </c>
      <c r="Q135" s="17">
        <f>Q25*'Basic diet cal'!$H$13</f>
        <v>0</v>
      </c>
      <c r="R135" s="17">
        <f>R25*'Basic diet cal'!$H$13</f>
        <v>0</v>
      </c>
      <c r="S135" s="17">
        <f>S25*'Basic diet cal'!$H$13</f>
        <v>0</v>
      </c>
      <c r="T135" s="17">
        <f>T25*'Basic diet cal'!$H$13</f>
        <v>0</v>
      </c>
      <c r="U135" s="17">
        <f>U25*'Basic diet cal'!$H$13</f>
        <v>0</v>
      </c>
      <c r="V135" s="17">
        <f>V25*'Basic diet cal'!$H$13</f>
        <v>0</v>
      </c>
      <c r="W135" s="17">
        <f>W25*'Basic diet cal'!$H$13</f>
        <v>0</v>
      </c>
      <c r="X135" s="17">
        <f>X25*'Basic diet cal'!$H$13</f>
        <v>0</v>
      </c>
      <c r="Y135" s="17">
        <f>Y25*'Basic diet cal'!$H$13</f>
        <v>0</v>
      </c>
      <c r="Z135" s="17">
        <f>Z25*'Basic diet cal'!$H$13</f>
        <v>0</v>
      </c>
      <c r="AA135" s="17">
        <f>AA25*'Basic diet cal'!$H$13</f>
        <v>0</v>
      </c>
      <c r="AB135" s="17">
        <f>AB25*'Basic diet cal'!$H$13</f>
        <v>0</v>
      </c>
      <c r="AC135" s="17">
        <f>AC25*'Basic diet cal'!$H$13</f>
        <v>0</v>
      </c>
      <c r="AD135" s="17">
        <f>AD25*'Basic diet cal'!$H$13</f>
        <v>0</v>
      </c>
      <c r="AE135" s="17">
        <f>AE25*'Basic diet cal'!$H$13</f>
        <v>0</v>
      </c>
      <c r="AF135" s="17">
        <f>AF25*'Basic diet cal'!$H$13</f>
        <v>0</v>
      </c>
      <c r="AG135" s="17">
        <f>AG25*'Basic diet cal'!$H$13</f>
        <v>0</v>
      </c>
      <c r="AH135" s="17">
        <f>AH25*'Basic diet cal'!$H$13</f>
        <v>0</v>
      </c>
      <c r="AI135" s="17">
        <f>AI25*'Basic diet cal'!$H$13</f>
        <v>0</v>
      </c>
      <c r="AJ135" s="17">
        <f>AJ25*'Basic diet cal'!$H$13</f>
        <v>0</v>
      </c>
      <c r="AK135" s="17">
        <f>AK25*'Basic diet cal'!$H$13</f>
        <v>0</v>
      </c>
      <c r="AL135" s="132">
        <f>AL25*'Basic diet cal'!$H$13</f>
        <v>0</v>
      </c>
      <c r="AR135" s="17"/>
    </row>
    <row r="136" spans="1:79" ht="15" customHeight="1">
      <c r="A136" s="47" t="s">
        <v>778</v>
      </c>
      <c r="B136" s="25"/>
      <c r="C136" s="53">
        <f>C22*'Basic diet cal'!$H$10</f>
        <v>0</v>
      </c>
      <c r="D136" s="53">
        <f>D22*'Basic diet cal'!$H$10</f>
        <v>0.8</v>
      </c>
      <c r="E136" s="53">
        <f>E22*'Basic diet cal'!$H$10</f>
        <v>2.4000000000000004</v>
      </c>
      <c r="F136" s="53">
        <f>F22*'Basic diet cal'!$H$10</f>
        <v>0</v>
      </c>
      <c r="G136" s="53">
        <f>G22*'Basic diet cal'!$H$10</f>
        <v>3.2</v>
      </c>
      <c r="H136" s="53">
        <f>H22*'Basic diet cal'!$H$10</f>
        <v>3.2</v>
      </c>
      <c r="I136" s="53">
        <f>I22*'Basic diet cal'!$H$10</f>
        <v>0</v>
      </c>
      <c r="J136" s="53">
        <f>J22*'Basic diet cal'!$H$10</f>
        <v>2.4000000000000004</v>
      </c>
      <c r="K136" s="53">
        <f>K22*'Basic diet cal'!$H$10</f>
        <v>2.4000000000000004</v>
      </c>
      <c r="L136" s="53">
        <f>L22*'Basic diet cal'!$H$10</f>
        <v>0</v>
      </c>
      <c r="M136" s="53">
        <f>M22*'Basic diet cal'!$H$10</f>
        <v>5.6000000000000005</v>
      </c>
      <c r="N136" s="53">
        <f>N22*'Basic diet cal'!$H$10</f>
        <v>2.4000000000000004</v>
      </c>
      <c r="O136" s="53">
        <f>O22*'Basic diet cal'!$H$10</f>
        <v>0</v>
      </c>
      <c r="P136" s="53">
        <f>P22*'Basic diet cal'!$H$10</f>
        <v>5.6000000000000005</v>
      </c>
      <c r="Q136" s="53">
        <f>Q22*'Basic diet cal'!$H$10</f>
        <v>5.6000000000000005</v>
      </c>
      <c r="R136" s="53">
        <f>R22*'Basic diet cal'!$H$10</f>
        <v>0</v>
      </c>
      <c r="S136" s="53">
        <f>S22*'Basic diet cal'!$H$10</f>
        <v>5.6000000000000005</v>
      </c>
      <c r="T136" s="53">
        <f>T22*'Basic diet cal'!$H$10</f>
        <v>5.6000000000000005</v>
      </c>
      <c r="U136" s="53">
        <f>U22*'Basic diet cal'!$H$10</f>
        <v>0</v>
      </c>
      <c r="V136" s="53">
        <f>V22*'Basic diet cal'!$H$10</f>
        <v>5.6000000000000005</v>
      </c>
      <c r="W136" s="53">
        <f>W22*'Basic diet cal'!$H$10</f>
        <v>5.6000000000000005</v>
      </c>
      <c r="X136" s="53">
        <f>X22*'Basic diet cal'!$H$10</f>
        <v>0</v>
      </c>
      <c r="Y136" s="53">
        <f>Y22*'Basic diet cal'!$H$10</f>
        <v>5.6000000000000005</v>
      </c>
      <c r="Z136" s="53">
        <f>Z22*'Basic diet cal'!$H$10</f>
        <v>5.6000000000000005</v>
      </c>
      <c r="AA136" s="53">
        <f>AA22*'Basic diet cal'!$H$10</f>
        <v>0</v>
      </c>
      <c r="AB136" s="53">
        <f>AB22*'Basic diet cal'!$H$10</f>
        <v>5.6000000000000005</v>
      </c>
      <c r="AC136" s="53">
        <f>AC22*'Basic diet cal'!$H$10</f>
        <v>5.6000000000000005</v>
      </c>
      <c r="AD136" s="53">
        <f>AD22*'Basic diet cal'!$H$10</f>
        <v>0</v>
      </c>
      <c r="AE136" s="53">
        <f>AE22*'Basic diet cal'!$H$10</f>
        <v>5.6000000000000005</v>
      </c>
      <c r="AF136" s="53">
        <f>AF22*'Basic diet cal'!$H$10</f>
        <v>8</v>
      </c>
      <c r="AG136" s="53">
        <f>AG22*'Basic diet cal'!$H$10</f>
        <v>0</v>
      </c>
      <c r="AH136" s="53">
        <f>AH22*'Basic diet cal'!$H$10</f>
        <v>5.6000000000000005</v>
      </c>
      <c r="AI136" s="53">
        <f>AI22*'Basic diet cal'!$H$10</f>
        <v>8</v>
      </c>
      <c r="AJ136" s="53">
        <f>AJ22*'Basic diet cal'!$H$10</f>
        <v>0</v>
      </c>
      <c r="AK136" s="53">
        <f>AK22*'Basic diet cal'!$H$10</f>
        <v>8</v>
      </c>
      <c r="AL136" s="53">
        <f>AL22*'Basic diet cal'!$H$10</f>
        <v>8</v>
      </c>
      <c r="AM136" s="126" t="s">
        <v>272</v>
      </c>
      <c r="AN136" s="117"/>
      <c r="AS136" s="50"/>
      <c r="AT136" s="50"/>
      <c r="AU136" s="50"/>
      <c r="AV136" s="50"/>
      <c r="AW136" s="50"/>
      <c r="AX136" s="50"/>
    </row>
    <row r="137" spans="1:79" ht="15" customHeight="1">
      <c r="C137" s="22">
        <v>1000</v>
      </c>
      <c r="F137" s="9">
        <v>1200</v>
      </c>
      <c r="G137" s="9"/>
      <c r="I137" s="22">
        <v>1400</v>
      </c>
      <c r="L137" s="22">
        <v>1600</v>
      </c>
      <c r="O137" s="22">
        <v>1800</v>
      </c>
      <c r="R137" s="9">
        <v>2000</v>
      </c>
      <c r="S137" s="9"/>
      <c r="U137" s="22">
        <v>2200</v>
      </c>
      <c r="X137" s="22">
        <v>2400</v>
      </c>
      <c r="AA137" s="45">
        <v>2600</v>
      </c>
      <c r="AB137" s="26"/>
      <c r="AD137" s="26">
        <v>2800</v>
      </c>
      <c r="AE137" s="26"/>
      <c r="AF137" s="26"/>
      <c r="AG137" s="26">
        <v>3000</v>
      </c>
      <c r="AH137" s="26"/>
      <c r="AI137" s="26"/>
      <c r="AJ137" s="22">
        <v>3200</v>
      </c>
      <c r="AM137" s="22">
        <v>1000</v>
      </c>
      <c r="AP137" s="22">
        <v>1200</v>
      </c>
      <c r="AS137" s="22">
        <v>1400</v>
      </c>
      <c r="AV137" s="22">
        <v>1600</v>
      </c>
      <c r="AY137" s="22">
        <v>1800</v>
      </c>
      <c r="AZ137" s="22"/>
      <c r="BA137" s="22"/>
      <c r="BB137" s="9">
        <v>2000</v>
      </c>
      <c r="BC137" s="9"/>
      <c r="BD137" s="9"/>
      <c r="BE137" s="122">
        <v>2200</v>
      </c>
      <c r="BF137" s="122"/>
      <c r="BG137" s="122"/>
      <c r="BH137" s="122">
        <v>2400</v>
      </c>
      <c r="BI137" s="122"/>
      <c r="BJ137" s="122"/>
      <c r="BK137" s="123">
        <v>2600</v>
      </c>
      <c r="BL137" s="124"/>
      <c r="BM137" s="122"/>
      <c r="BN137" s="124">
        <v>2800</v>
      </c>
      <c r="BO137" s="124"/>
      <c r="BP137" s="124"/>
      <c r="BQ137" s="124">
        <v>3000</v>
      </c>
      <c r="BR137" s="124"/>
      <c r="BS137" s="124"/>
      <c r="BT137" s="122">
        <v>3200</v>
      </c>
      <c r="BU137" s="122"/>
      <c r="BV137" s="122"/>
    </row>
    <row r="138" spans="1:79" ht="15" customHeight="1">
      <c r="A138" s="77" t="s">
        <v>252</v>
      </c>
      <c r="F138" s="9"/>
      <c r="AD138" s="22"/>
      <c r="AY138" s="22"/>
      <c r="AZ138" s="22"/>
      <c r="BA138" s="22"/>
      <c r="BB138" s="9"/>
      <c r="BC138" s="22"/>
      <c r="BD138" s="122"/>
      <c r="BE138" s="122"/>
      <c r="BF138" s="122"/>
      <c r="BG138" s="122"/>
      <c r="BH138" s="122"/>
      <c r="BI138" s="122"/>
      <c r="BJ138" s="122"/>
      <c r="BK138" s="122"/>
      <c r="BL138" s="122"/>
      <c r="BM138" s="122"/>
      <c r="BN138" s="122"/>
      <c r="BO138" s="122"/>
      <c r="BP138" s="122"/>
      <c r="BQ138" s="122"/>
      <c r="BR138" s="122"/>
      <c r="BS138" s="122"/>
      <c r="BT138" s="122"/>
      <c r="BU138" s="122"/>
      <c r="BV138" s="122"/>
    </row>
    <row r="139" spans="1:79" ht="15" customHeight="1">
      <c r="A139" s="77" t="s">
        <v>137</v>
      </c>
      <c r="C139" s="22" t="s">
        <v>58</v>
      </c>
      <c r="D139" s="22" t="s">
        <v>116</v>
      </c>
      <c r="E139" s="22" t="s">
        <v>92</v>
      </c>
      <c r="F139" s="9" t="s">
        <v>58</v>
      </c>
      <c r="G139" s="22" t="s">
        <v>116</v>
      </c>
      <c r="H139" s="22" t="s">
        <v>92</v>
      </c>
      <c r="I139" s="22" t="s">
        <v>58</v>
      </c>
      <c r="J139" s="22" t="s">
        <v>116</v>
      </c>
      <c r="K139" s="22" t="s">
        <v>92</v>
      </c>
      <c r="L139" s="22" t="s">
        <v>58</v>
      </c>
      <c r="M139" s="22" t="s">
        <v>116</v>
      </c>
      <c r="N139" s="22" t="s">
        <v>92</v>
      </c>
      <c r="O139" s="22" t="s">
        <v>58</v>
      </c>
      <c r="P139" s="22" t="s">
        <v>116</v>
      </c>
      <c r="Q139" s="22" t="s">
        <v>92</v>
      </c>
      <c r="R139" s="9" t="s">
        <v>58</v>
      </c>
      <c r="S139" s="22" t="s">
        <v>116</v>
      </c>
      <c r="T139" s="22" t="s">
        <v>92</v>
      </c>
      <c r="U139" s="22" t="s">
        <v>58</v>
      </c>
      <c r="V139" s="22" t="s">
        <v>116</v>
      </c>
      <c r="W139" s="22" t="s">
        <v>92</v>
      </c>
      <c r="X139" s="22" t="s">
        <v>58</v>
      </c>
      <c r="Y139" s="22" t="s">
        <v>116</v>
      </c>
      <c r="Z139" s="22" t="s">
        <v>92</v>
      </c>
      <c r="AA139" s="22" t="s">
        <v>58</v>
      </c>
      <c r="AB139" s="22" t="s">
        <v>116</v>
      </c>
      <c r="AC139" s="22" t="s">
        <v>92</v>
      </c>
      <c r="AD139" s="22" t="s">
        <v>58</v>
      </c>
      <c r="AE139" s="22" t="s">
        <v>116</v>
      </c>
      <c r="AF139" s="22" t="s">
        <v>92</v>
      </c>
      <c r="AG139" s="22" t="s">
        <v>58</v>
      </c>
      <c r="AH139" s="22" t="s">
        <v>116</v>
      </c>
      <c r="AI139" s="22" t="s">
        <v>92</v>
      </c>
      <c r="AJ139" s="22" t="s">
        <v>58</v>
      </c>
      <c r="AK139" s="22" t="s">
        <v>116</v>
      </c>
      <c r="AL139" s="127" t="s">
        <v>92</v>
      </c>
      <c r="AM139" s="22" t="s">
        <v>58</v>
      </c>
      <c r="AN139" s="22" t="s">
        <v>116</v>
      </c>
      <c r="AO139" s="22" t="s">
        <v>92</v>
      </c>
      <c r="AP139" s="22" t="s">
        <v>58</v>
      </c>
      <c r="AQ139" s="22" t="s">
        <v>116</v>
      </c>
      <c r="AR139" s="22" t="s">
        <v>92</v>
      </c>
      <c r="AS139" s="22" t="s">
        <v>58</v>
      </c>
      <c r="AT139" s="22" t="s">
        <v>116</v>
      </c>
      <c r="AU139" s="22" t="s">
        <v>92</v>
      </c>
      <c r="AV139" s="22" t="s">
        <v>58</v>
      </c>
      <c r="AW139" s="22" t="s">
        <v>116</v>
      </c>
      <c r="AX139" s="22" t="s">
        <v>92</v>
      </c>
      <c r="AY139" s="22" t="s">
        <v>58</v>
      </c>
      <c r="AZ139" s="22" t="s">
        <v>116</v>
      </c>
      <c r="BA139" s="22" t="s">
        <v>92</v>
      </c>
      <c r="BB139" s="9" t="s">
        <v>58</v>
      </c>
      <c r="BC139" s="22" t="s">
        <v>116</v>
      </c>
      <c r="BD139" s="122" t="s">
        <v>92</v>
      </c>
      <c r="BE139" s="122" t="s">
        <v>58</v>
      </c>
      <c r="BF139" s="122" t="s">
        <v>116</v>
      </c>
      <c r="BG139" s="122" t="s">
        <v>92</v>
      </c>
      <c r="BH139" s="122" t="s">
        <v>58</v>
      </c>
      <c r="BI139" s="122" t="s">
        <v>116</v>
      </c>
      <c r="BJ139" s="122" t="s">
        <v>92</v>
      </c>
      <c r="BK139" s="122" t="s">
        <v>58</v>
      </c>
      <c r="BL139" s="122" t="s">
        <v>116</v>
      </c>
      <c r="BM139" s="122" t="s">
        <v>92</v>
      </c>
      <c r="BN139" s="122" t="s">
        <v>58</v>
      </c>
      <c r="BO139" s="122" t="s">
        <v>116</v>
      </c>
      <c r="BP139" s="122" t="s">
        <v>92</v>
      </c>
      <c r="BQ139" s="122" t="s">
        <v>58</v>
      </c>
      <c r="BR139" s="122" t="s">
        <v>116</v>
      </c>
      <c r="BS139" s="122" t="s">
        <v>92</v>
      </c>
      <c r="BT139" s="122" t="s">
        <v>58</v>
      </c>
      <c r="BU139" s="122" t="s">
        <v>116</v>
      </c>
      <c r="BV139" s="122" t="s">
        <v>92</v>
      </c>
    </row>
    <row r="140" spans="1:79" ht="15" customHeight="1">
      <c r="B140" s="78" t="s">
        <v>543</v>
      </c>
      <c r="C140" s="17">
        <f t="shared" ref="C140:AL140" si="32">C119+C120+C121+C122+C124+(C126/7)+C127+(C129/7)+C134+C135</f>
        <v>0.97152857142857141</v>
      </c>
      <c r="D140" s="17">
        <f t="shared" si="32"/>
        <v>0.97900238095238101</v>
      </c>
      <c r="E140" s="17">
        <f t="shared" si="32"/>
        <v>3.8840023809523809</v>
      </c>
      <c r="F140" s="17">
        <f t="shared" si="32"/>
        <v>1.0895119047619048</v>
      </c>
      <c r="G140" s="17">
        <f t="shared" si="32"/>
        <v>1.4208511904761907</v>
      </c>
      <c r="H140" s="17">
        <f t="shared" si="32"/>
        <v>4.3506464285714284</v>
      </c>
      <c r="I140" s="17">
        <f t="shared" si="32"/>
        <v>1.4438869047619047</v>
      </c>
      <c r="J140" s="17">
        <f t="shared" si="32"/>
        <v>1.8437083333333333</v>
      </c>
      <c r="K140" s="17">
        <f t="shared" si="32"/>
        <v>4.9352630952380947</v>
      </c>
      <c r="L140" s="17">
        <f t="shared" si="32"/>
        <v>1.5808619047619048</v>
      </c>
      <c r="M140" s="17">
        <f t="shared" si="32"/>
        <v>2.8456464285714285</v>
      </c>
      <c r="N140" s="17">
        <f t="shared" si="32"/>
        <v>5.5610666666666662</v>
      </c>
      <c r="O140" s="17">
        <f t="shared" si="32"/>
        <v>1.725657142857143</v>
      </c>
      <c r="P140" s="17">
        <f t="shared" si="32"/>
        <v>2.0113607142857144</v>
      </c>
      <c r="Q140" s="17">
        <f t="shared" si="32"/>
        <v>6.1208619047619042</v>
      </c>
      <c r="R140" s="17">
        <f t="shared" si="32"/>
        <v>1.8514607142857142</v>
      </c>
      <c r="S140" s="17">
        <f t="shared" si="32"/>
        <v>2.963629761904762</v>
      </c>
      <c r="T140" s="17">
        <f t="shared" si="32"/>
        <v>6.5498535714285708</v>
      </c>
      <c r="U140" s="17">
        <f t="shared" si="32"/>
        <v>1.950452380952381</v>
      </c>
      <c r="V140" s="17">
        <f t="shared" si="32"/>
        <v>3.4894333333333334</v>
      </c>
      <c r="W140" s="17">
        <f t="shared" si="32"/>
        <v>6.7998535714285708</v>
      </c>
      <c r="X140" s="17">
        <f t="shared" si="32"/>
        <v>2.0420595238095238</v>
      </c>
      <c r="Y140" s="17">
        <f t="shared" si="32"/>
        <v>3.7939714285714286</v>
      </c>
      <c r="Z140" s="17">
        <f t="shared" si="32"/>
        <v>7.2227107142857143</v>
      </c>
      <c r="AA140" s="17">
        <f t="shared" si="32"/>
        <v>2.1562559523809526</v>
      </c>
      <c r="AB140" s="17">
        <f t="shared" si="32"/>
        <v>3.8281678571428572</v>
      </c>
      <c r="AC140" s="17">
        <f t="shared" si="32"/>
        <v>7.6364976190476188</v>
      </c>
      <c r="AD140" s="17">
        <f t="shared" si="32"/>
        <v>2.3162559523809527</v>
      </c>
      <c r="AE140" s="17">
        <f t="shared" si="32"/>
        <v>3.9081678571428573</v>
      </c>
      <c r="AF140" s="17">
        <f t="shared" si="32"/>
        <v>7.8154892857142855</v>
      </c>
      <c r="AG140" s="17">
        <f t="shared" si="32"/>
        <v>2.3962559523809528</v>
      </c>
      <c r="AH140" s="17">
        <f t="shared" si="32"/>
        <v>4.0299380952380952</v>
      </c>
      <c r="AI140" s="17">
        <f t="shared" si="32"/>
        <v>8.6404892857142848</v>
      </c>
      <c r="AJ140" s="17">
        <f t="shared" si="32"/>
        <v>2.5220595238095243</v>
      </c>
      <c r="AK140" s="17">
        <f t="shared" si="32"/>
        <v>4.1099380952380944</v>
      </c>
      <c r="AL140" s="132">
        <f t="shared" si="32"/>
        <v>8.7204892857142848</v>
      </c>
      <c r="AM140" s="17">
        <f t="shared" ref="AM140:AU142" si="33">C140*9</f>
        <v>8.7437571428571434</v>
      </c>
      <c r="AN140" s="17">
        <f t="shared" si="33"/>
        <v>8.8110214285714292</v>
      </c>
      <c r="AO140" s="17">
        <f t="shared" si="33"/>
        <v>34.956021428571425</v>
      </c>
      <c r="AP140" s="17">
        <f t="shared" si="33"/>
        <v>9.8056071428571432</v>
      </c>
      <c r="AQ140" s="17">
        <f t="shared" si="33"/>
        <v>12.787660714285716</v>
      </c>
      <c r="AR140" s="17">
        <f t="shared" si="33"/>
        <v>39.155817857142857</v>
      </c>
      <c r="AS140" s="17">
        <f t="shared" si="33"/>
        <v>12.994982142857143</v>
      </c>
      <c r="AT140" s="17">
        <f t="shared" si="33"/>
        <v>16.593374999999998</v>
      </c>
      <c r="AU140" s="17">
        <f t="shared" si="33"/>
        <v>44.41736785714285</v>
      </c>
      <c r="AV140" s="17">
        <f t="shared" ref="AV140:AV142" si="34">L140*9</f>
        <v>14.227757142857143</v>
      </c>
      <c r="AW140" s="17">
        <f t="shared" ref="AW140:BF142" si="35">M140*9</f>
        <v>25.610817857142855</v>
      </c>
      <c r="AX140" s="17">
        <f t="shared" si="35"/>
        <v>50.049599999999998</v>
      </c>
      <c r="AY140" s="17">
        <f t="shared" si="35"/>
        <v>15.530914285714287</v>
      </c>
      <c r="AZ140" s="17">
        <f t="shared" si="35"/>
        <v>18.10224642857143</v>
      </c>
      <c r="BA140" s="17">
        <f t="shared" si="35"/>
        <v>55.087757142857136</v>
      </c>
      <c r="BB140" s="17">
        <f t="shared" si="35"/>
        <v>16.663146428571427</v>
      </c>
      <c r="BC140" s="17">
        <f t="shared" si="35"/>
        <v>26.672667857142859</v>
      </c>
      <c r="BD140" s="17">
        <f t="shared" si="35"/>
        <v>58.948682142857137</v>
      </c>
      <c r="BE140" s="17">
        <f t="shared" si="35"/>
        <v>17.554071428571429</v>
      </c>
      <c r="BF140" s="17">
        <f t="shared" si="35"/>
        <v>31.404900000000001</v>
      </c>
      <c r="BG140" s="17">
        <f t="shared" ref="BG140:BP142" si="36">W140*9</f>
        <v>61.198682142857137</v>
      </c>
      <c r="BH140" s="17">
        <f t="shared" si="36"/>
        <v>18.378535714285714</v>
      </c>
      <c r="BI140" s="17">
        <f t="shared" si="36"/>
        <v>34.145742857142857</v>
      </c>
      <c r="BJ140" s="17">
        <f t="shared" si="36"/>
        <v>65.004396428571425</v>
      </c>
      <c r="BK140" s="17">
        <f t="shared" si="36"/>
        <v>19.406303571428573</v>
      </c>
      <c r="BL140" s="17">
        <f t="shared" si="36"/>
        <v>34.453510714285713</v>
      </c>
      <c r="BM140" s="17">
        <f t="shared" si="36"/>
        <v>68.728478571428568</v>
      </c>
      <c r="BN140" s="17">
        <f t="shared" si="36"/>
        <v>20.846303571428574</v>
      </c>
      <c r="BO140" s="17">
        <f t="shared" si="36"/>
        <v>35.173510714285719</v>
      </c>
      <c r="BP140" s="17">
        <f t="shared" si="36"/>
        <v>70.339403571428562</v>
      </c>
      <c r="BQ140" s="17">
        <f t="shared" ref="BQ140:BV142" si="37">AG140*9</f>
        <v>21.566303571428577</v>
      </c>
      <c r="BR140" s="17">
        <f t="shared" si="37"/>
        <v>36.269442857142856</v>
      </c>
      <c r="BS140" s="17">
        <f t="shared" si="37"/>
        <v>77.764403571428559</v>
      </c>
      <c r="BT140" s="17">
        <f t="shared" si="37"/>
        <v>22.698535714285718</v>
      </c>
      <c r="BU140" s="17">
        <f t="shared" si="37"/>
        <v>36.989442857142848</v>
      </c>
      <c r="BV140" s="17">
        <f t="shared" si="37"/>
        <v>78.484403571428558</v>
      </c>
    </row>
    <row r="141" spans="1:79" ht="15" customHeight="1">
      <c r="B141" s="78" t="s">
        <v>544</v>
      </c>
      <c r="C141" s="49">
        <f>C119+C120+C121+C122+C124+C128+(C129/7)+C135+C134</f>
        <v>0.51438571428571433</v>
      </c>
      <c r="D141" s="17">
        <f t="shared" ref="D141:AL141" si="38">D119+D120+D121+D122+D124+D128+(D129/7)+D135+D134</f>
        <v>0.52185952380952383</v>
      </c>
      <c r="E141" s="17">
        <f t="shared" si="38"/>
        <v>3.6554309523809523</v>
      </c>
      <c r="F141" s="17">
        <f t="shared" si="38"/>
        <v>0.63236904761904766</v>
      </c>
      <c r="G141" s="17">
        <f t="shared" si="38"/>
        <v>0.96370833333333339</v>
      </c>
      <c r="H141" s="17">
        <f t="shared" si="38"/>
        <v>3.8935035714285711</v>
      </c>
      <c r="I141" s="17">
        <f t="shared" si="38"/>
        <v>0.75817261904761901</v>
      </c>
      <c r="J141" s="17">
        <f t="shared" si="38"/>
        <v>1.3865654761904762</v>
      </c>
      <c r="K141" s="17">
        <f t="shared" si="38"/>
        <v>4.2495488095238096</v>
      </c>
      <c r="L141" s="17">
        <f t="shared" si="38"/>
        <v>0.89514761904761908</v>
      </c>
      <c r="M141" s="17">
        <f t="shared" si="38"/>
        <v>1.9313607142857143</v>
      </c>
      <c r="N141" s="17">
        <f t="shared" si="38"/>
        <v>4.8753523809523802</v>
      </c>
      <c r="O141" s="17">
        <f t="shared" si="38"/>
        <v>1.0399428571428573</v>
      </c>
      <c r="P141" s="17">
        <f t="shared" si="38"/>
        <v>2.0113607142857144</v>
      </c>
      <c r="Q141" s="17">
        <f t="shared" si="38"/>
        <v>5.4351476190476182</v>
      </c>
      <c r="R141" s="17">
        <f t="shared" si="38"/>
        <v>1.1657464285714285</v>
      </c>
      <c r="S141" s="17">
        <f t="shared" si="38"/>
        <v>2.0493440476190474</v>
      </c>
      <c r="T141" s="17">
        <f t="shared" si="38"/>
        <v>5.8641392857142849</v>
      </c>
      <c r="U141" s="17">
        <f t="shared" si="38"/>
        <v>1.2647380952380953</v>
      </c>
      <c r="V141" s="17">
        <f t="shared" si="38"/>
        <v>2.5751476190476192</v>
      </c>
      <c r="W141" s="17">
        <f t="shared" si="38"/>
        <v>6.1141392857142849</v>
      </c>
      <c r="X141" s="17">
        <f t="shared" si="38"/>
        <v>1.3563452380952381</v>
      </c>
      <c r="Y141" s="17">
        <f t="shared" si="38"/>
        <v>2.6511142857142858</v>
      </c>
      <c r="Z141" s="17">
        <f t="shared" si="38"/>
        <v>6.5369964285714275</v>
      </c>
      <c r="AA141" s="17">
        <f t="shared" si="38"/>
        <v>1.4705416666666666</v>
      </c>
      <c r="AB141" s="17">
        <f t="shared" si="38"/>
        <v>2.6853107142857144</v>
      </c>
      <c r="AC141" s="17">
        <f t="shared" si="38"/>
        <v>6.950783333333332</v>
      </c>
      <c r="AD141" s="17">
        <f t="shared" si="38"/>
        <v>1.6305416666666668</v>
      </c>
      <c r="AE141" s="17">
        <f t="shared" si="38"/>
        <v>2.8111142857142859</v>
      </c>
      <c r="AF141" s="17">
        <f t="shared" si="38"/>
        <v>7.1297749999999986</v>
      </c>
      <c r="AG141" s="17">
        <f t="shared" si="38"/>
        <v>1.7563452380952382</v>
      </c>
      <c r="AH141" s="17">
        <f t="shared" si="38"/>
        <v>2.8870809523809529</v>
      </c>
      <c r="AI141" s="17">
        <f t="shared" si="38"/>
        <v>7.9547749999999997</v>
      </c>
      <c r="AJ141" s="17">
        <f t="shared" si="38"/>
        <v>1.8821488095238097</v>
      </c>
      <c r="AK141" s="17">
        <f t="shared" si="38"/>
        <v>2.9670809523809525</v>
      </c>
      <c r="AL141" s="132">
        <f t="shared" si="38"/>
        <v>8.0347749999999998</v>
      </c>
      <c r="AM141" s="17">
        <f t="shared" si="33"/>
        <v>4.6294714285714287</v>
      </c>
      <c r="AN141" s="17">
        <f t="shared" si="33"/>
        <v>4.6967357142857145</v>
      </c>
      <c r="AO141" s="17">
        <f t="shared" si="33"/>
        <v>32.898878571428568</v>
      </c>
      <c r="AP141" s="17">
        <f t="shared" si="33"/>
        <v>5.6913214285714293</v>
      </c>
      <c r="AQ141" s="17">
        <f t="shared" si="33"/>
        <v>8.6733750000000001</v>
      </c>
      <c r="AR141" s="17">
        <f t="shared" si="33"/>
        <v>35.041532142857136</v>
      </c>
      <c r="AS141" s="17">
        <f t="shared" si="33"/>
        <v>6.8235535714285707</v>
      </c>
      <c r="AT141" s="17">
        <f t="shared" si="33"/>
        <v>12.479089285714286</v>
      </c>
      <c r="AU141" s="17">
        <f t="shared" si="33"/>
        <v>38.245939285714286</v>
      </c>
      <c r="AV141" s="17">
        <f t="shared" si="34"/>
        <v>8.0563285714285726</v>
      </c>
      <c r="AW141" s="17">
        <f t="shared" si="35"/>
        <v>17.382246428571428</v>
      </c>
      <c r="AX141" s="17">
        <f t="shared" si="35"/>
        <v>43.87817142857142</v>
      </c>
      <c r="AY141" s="17">
        <f t="shared" si="35"/>
        <v>9.3594857142857162</v>
      </c>
      <c r="AZ141" s="17">
        <f t="shared" si="35"/>
        <v>18.10224642857143</v>
      </c>
      <c r="BA141" s="17">
        <f t="shared" si="35"/>
        <v>48.916328571428565</v>
      </c>
      <c r="BB141" s="17">
        <f t="shared" si="35"/>
        <v>10.491717857142856</v>
      </c>
      <c r="BC141" s="17">
        <f t="shared" si="35"/>
        <v>18.444096428571427</v>
      </c>
      <c r="BD141" s="17">
        <f t="shared" si="35"/>
        <v>52.777253571428567</v>
      </c>
      <c r="BE141" s="17">
        <f t="shared" si="35"/>
        <v>11.382642857142859</v>
      </c>
      <c r="BF141" s="17">
        <f t="shared" si="35"/>
        <v>23.176328571428574</v>
      </c>
      <c r="BG141" s="17">
        <f t="shared" si="36"/>
        <v>55.027253571428567</v>
      </c>
      <c r="BH141" s="17">
        <f t="shared" si="36"/>
        <v>12.207107142857144</v>
      </c>
      <c r="BI141" s="17">
        <f t="shared" si="36"/>
        <v>23.860028571428572</v>
      </c>
      <c r="BJ141" s="17">
        <f t="shared" si="36"/>
        <v>58.832967857142847</v>
      </c>
      <c r="BK141" s="17">
        <f t="shared" si="36"/>
        <v>13.234874999999999</v>
      </c>
      <c r="BL141" s="17">
        <f t="shared" si="36"/>
        <v>24.167796428571428</v>
      </c>
      <c r="BM141" s="17">
        <f t="shared" si="36"/>
        <v>62.55704999999999</v>
      </c>
      <c r="BN141" s="17">
        <f t="shared" si="36"/>
        <v>14.674875</v>
      </c>
      <c r="BO141" s="17">
        <f t="shared" si="36"/>
        <v>25.300028571428573</v>
      </c>
      <c r="BP141" s="17">
        <f t="shared" si="36"/>
        <v>64.167974999999984</v>
      </c>
      <c r="BQ141" s="17">
        <f t="shared" si="37"/>
        <v>15.807107142857145</v>
      </c>
      <c r="BR141" s="17">
        <f t="shared" si="37"/>
        <v>25.983728571428575</v>
      </c>
      <c r="BS141" s="17">
        <f t="shared" si="37"/>
        <v>71.592974999999996</v>
      </c>
      <c r="BT141" s="17">
        <f t="shared" si="37"/>
        <v>16.939339285714286</v>
      </c>
      <c r="BU141" s="17">
        <f t="shared" si="37"/>
        <v>26.703728571428574</v>
      </c>
      <c r="BV141" s="17">
        <f t="shared" si="37"/>
        <v>72.312974999999994</v>
      </c>
    </row>
    <row r="142" spans="1:79" ht="30" customHeight="1">
      <c r="A142" s="77" t="s">
        <v>138</v>
      </c>
      <c r="C142" s="49">
        <f>C119+C120+C121+C123+C124+C132+(C131/7)+C133+C135+(C136/7)</f>
        <v>3.0571553571428574</v>
      </c>
      <c r="D142" s="49">
        <f t="shared" ref="D142:AL142" si="39">D119+D120+D121+D123+D124+D132+(D131/7)+D133+D135+(D136/7)</f>
        <v>2.3694202380952385</v>
      </c>
      <c r="E142" s="49">
        <f t="shared" si="39"/>
        <v>5.2744202380952379</v>
      </c>
      <c r="F142" s="49">
        <f t="shared" si="39"/>
        <v>3.1751386904761909</v>
      </c>
      <c r="G142" s="49">
        <f t="shared" si="39"/>
        <v>2.8112690476190481</v>
      </c>
      <c r="H142" s="49">
        <f t="shared" si="39"/>
        <v>6.4362732142857144</v>
      </c>
      <c r="I142" s="49">
        <f t="shared" si="39"/>
        <v>4.7371636904761907</v>
      </c>
      <c r="J142" s="49">
        <f t="shared" si="39"/>
        <v>3.7465672619047625</v>
      </c>
      <c r="K142" s="49">
        <f t="shared" si="39"/>
        <v>7.1219916666666672</v>
      </c>
      <c r="L142" s="49">
        <f t="shared" si="39"/>
        <v>5.1027101190476198</v>
      </c>
      <c r="M142" s="49">
        <f t="shared" si="39"/>
        <v>5.0437142857142856</v>
      </c>
      <c r="N142" s="49">
        <f t="shared" si="39"/>
        <v>7.7019916666666663</v>
      </c>
      <c r="O142" s="49">
        <f t="shared" si="39"/>
        <v>5.9427142857142865</v>
      </c>
      <c r="P142" s="49">
        <f t="shared" si="39"/>
        <v>5.1237142857142857</v>
      </c>
      <c r="Q142" s="49">
        <f t="shared" si="39"/>
        <v>8.6731261904761912</v>
      </c>
      <c r="R142" s="49">
        <f t="shared" si="39"/>
        <v>6.7637267857142866</v>
      </c>
      <c r="S142" s="49">
        <f t="shared" si="39"/>
        <v>5.1616976190476196</v>
      </c>
      <c r="T142" s="49">
        <f t="shared" si="39"/>
        <v>9.1021178571428578</v>
      </c>
      <c r="U142" s="49">
        <f t="shared" si="39"/>
        <v>6.1217059523809532</v>
      </c>
      <c r="V142" s="49">
        <f t="shared" si="39"/>
        <v>5.2416976190476197</v>
      </c>
      <c r="W142" s="49">
        <f t="shared" si="39"/>
        <v>9.3521178571428578</v>
      </c>
      <c r="X142" s="49">
        <f t="shared" si="39"/>
        <v>9.0857559523809517</v>
      </c>
      <c r="Y142" s="49">
        <f t="shared" si="39"/>
        <v>5.3176642857142857</v>
      </c>
      <c r="Z142" s="49">
        <f t="shared" si="39"/>
        <v>9.4321178571428579</v>
      </c>
      <c r="AA142" s="49">
        <f t="shared" si="39"/>
        <v>7.7637309523809526</v>
      </c>
      <c r="AB142" s="49">
        <f t="shared" si="39"/>
        <v>6.879689285714286</v>
      </c>
      <c r="AC142" s="49">
        <f t="shared" si="39"/>
        <v>10.541113690476191</v>
      </c>
      <c r="AD142" s="49">
        <f t="shared" si="39"/>
        <v>8.6647434523809519</v>
      </c>
      <c r="AE142" s="49">
        <f t="shared" si="39"/>
        <v>6.959689285714286</v>
      </c>
      <c r="AF142" s="49">
        <f t="shared" si="39"/>
        <v>11.062962499999999</v>
      </c>
      <c r="AG142" s="49">
        <f t="shared" si="39"/>
        <v>9.485755952380952</v>
      </c>
      <c r="AH142" s="49">
        <f t="shared" si="39"/>
        <v>7.035655952380953</v>
      </c>
      <c r="AI142" s="49">
        <f t="shared" si="39"/>
        <v>11.887962499999999</v>
      </c>
      <c r="AJ142" s="49">
        <f t="shared" si="39"/>
        <v>9.5657559523809521</v>
      </c>
      <c r="AK142" s="49">
        <f t="shared" si="39"/>
        <v>7.915655952380952</v>
      </c>
      <c r="AL142" s="49">
        <f t="shared" si="39"/>
        <v>11.967962500000001</v>
      </c>
      <c r="AM142" s="17">
        <f t="shared" si="33"/>
        <v>27.514398214285716</v>
      </c>
      <c r="AN142" s="17">
        <f t="shared" si="33"/>
        <v>21.324782142857146</v>
      </c>
      <c r="AO142" s="17">
        <f t="shared" si="33"/>
        <v>47.469782142857142</v>
      </c>
      <c r="AP142" s="17">
        <f t="shared" si="33"/>
        <v>28.576248214285719</v>
      </c>
      <c r="AQ142" s="17">
        <f t="shared" si="33"/>
        <v>25.301421428571434</v>
      </c>
      <c r="AR142" s="17">
        <f t="shared" si="33"/>
        <v>57.926458928571428</v>
      </c>
      <c r="AS142" s="17">
        <f t="shared" si="33"/>
        <v>42.63447321428572</v>
      </c>
      <c r="AT142" s="17">
        <f t="shared" si="33"/>
        <v>33.719105357142865</v>
      </c>
      <c r="AU142" s="17">
        <f t="shared" si="33"/>
        <v>64.097925000000004</v>
      </c>
      <c r="AV142" s="17">
        <f t="shared" si="34"/>
        <v>45.92439107142858</v>
      </c>
      <c r="AW142" s="17">
        <f t="shared" si="35"/>
        <v>45.393428571428572</v>
      </c>
      <c r="AX142" s="17">
        <f t="shared" si="35"/>
        <v>69.317925000000002</v>
      </c>
      <c r="AY142" s="17">
        <f t="shared" si="35"/>
        <v>53.48442857142858</v>
      </c>
      <c r="AZ142" s="17">
        <f t="shared" si="35"/>
        <v>46.113428571428571</v>
      </c>
      <c r="BA142" s="17">
        <f t="shared" si="35"/>
        <v>78.058135714285726</v>
      </c>
      <c r="BB142" s="17">
        <f t="shared" si="35"/>
        <v>60.873541071428576</v>
      </c>
      <c r="BC142" s="17">
        <f t="shared" si="35"/>
        <v>46.455278571428579</v>
      </c>
      <c r="BD142" s="17">
        <f t="shared" si="35"/>
        <v>81.91906071428572</v>
      </c>
      <c r="BE142" s="17">
        <f t="shared" si="35"/>
        <v>55.095353571428575</v>
      </c>
      <c r="BF142" s="17">
        <f t="shared" si="35"/>
        <v>47.175278571428578</v>
      </c>
      <c r="BG142" s="17">
        <f t="shared" si="36"/>
        <v>84.16906071428572</v>
      </c>
      <c r="BH142" s="17">
        <f t="shared" si="36"/>
        <v>81.771803571428563</v>
      </c>
      <c r="BI142" s="17">
        <f t="shared" si="36"/>
        <v>47.858978571428572</v>
      </c>
      <c r="BJ142" s="17">
        <f t="shared" si="36"/>
        <v>84.889060714285719</v>
      </c>
      <c r="BK142" s="17">
        <f t="shared" si="36"/>
        <v>69.873578571428567</v>
      </c>
      <c r="BL142" s="17">
        <f t="shared" si="36"/>
        <v>61.917203571428573</v>
      </c>
      <c r="BM142" s="17">
        <f t="shared" si="36"/>
        <v>94.870023214285723</v>
      </c>
      <c r="BN142" s="17">
        <f t="shared" si="36"/>
        <v>77.982691071428562</v>
      </c>
      <c r="BO142" s="17">
        <f t="shared" si="36"/>
        <v>62.637203571428572</v>
      </c>
      <c r="BP142" s="17">
        <f t="shared" si="36"/>
        <v>99.566662499999993</v>
      </c>
      <c r="BQ142" s="17">
        <f t="shared" si="37"/>
        <v>85.371803571428572</v>
      </c>
      <c r="BR142" s="17">
        <f t="shared" si="37"/>
        <v>63.320903571428573</v>
      </c>
      <c r="BS142" s="17">
        <f t="shared" si="37"/>
        <v>106.99166249999999</v>
      </c>
      <c r="BT142" s="17">
        <f t="shared" si="37"/>
        <v>86.091803571428571</v>
      </c>
      <c r="BU142" s="17">
        <f t="shared" si="37"/>
        <v>71.240903571428561</v>
      </c>
      <c r="BV142" s="17">
        <f t="shared" si="37"/>
        <v>107.7116625</v>
      </c>
    </row>
    <row r="143" spans="1:79" s="117" customFormat="1" ht="15" customHeight="1">
      <c r="A143" s="116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8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67"/>
      <c r="BU143" s="167"/>
      <c r="BV143" s="167"/>
      <c r="BW143" s="168"/>
      <c r="BX143" s="167"/>
      <c r="BY143" s="167"/>
      <c r="BZ143" s="120"/>
      <c r="CA143" s="120"/>
    </row>
    <row r="144" spans="1:79" ht="15" customHeight="1">
      <c r="A144" s="66"/>
      <c r="C144" s="22">
        <v>1000</v>
      </c>
      <c r="F144" s="9">
        <v>1200</v>
      </c>
      <c r="G144" s="9"/>
      <c r="I144" s="22">
        <v>1400</v>
      </c>
      <c r="L144" s="22">
        <v>1600</v>
      </c>
      <c r="O144" s="17">
        <v>1800</v>
      </c>
      <c r="P144" s="17"/>
      <c r="Q144" s="17"/>
      <c r="R144" s="56">
        <v>2000</v>
      </c>
      <c r="S144" s="56"/>
      <c r="T144" s="17"/>
      <c r="U144" s="17">
        <v>2200</v>
      </c>
      <c r="V144" s="17"/>
      <c r="W144" s="17"/>
      <c r="X144" s="17">
        <v>2400</v>
      </c>
      <c r="Y144" s="17"/>
      <c r="Z144" s="17"/>
      <c r="AA144" s="111">
        <v>2600</v>
      </c>
      <c r="AB144" s="84"/>
      <c r="AC144" s="17"/>
      <c r="AD144" s="84">
        <v>2800</v>
      </c>
      <c r="AE144" s="84"/>
      <c r="AF144" s="84"/>
      <c r="AG144" s="84">
        <v>3000</v>
      </c>
      <c r="AH144" s="84"/>
      <c r="AI144" s="84"/>
      <c r="AJ144" s="22">
        <v>3200</v>
      </c>
      <c r="AK144" s="17"/>
      <c r="AL144" s="132"/>
      <c r="AR144" s="17"/>
    </row>
    <row r="145" spans="1:44" ht="15" customHeight="1">
      <c r="A145" s="212" t="s">
        <v>269</v>
      </c>
      <c r="F145" s="9"/>
      <c r="O145" s="17"/>
      <c r="P145" s="17"/>
      <c r="Q145" s="17"/>
      <c r="R145" s="56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K145" s="17"/>
      <c r="AL145" s="132"/>
      <c r="AR145" s="17"/>
    </row>
    <row r="146" spans="1:44" ht="15" customHeight="1">
      <c r="A146" s="213"/>
      <c r="C146" s="22" t="s">
        <v>58</v>
      </c>
      <c r="D146" s="22" t="s">
        <v>116</v>
      </c>
      <c r="E146" s="22" t="s">
        <v>92</v>
      </c>
      <c r="F146" s="9" t="s">
        <v>58</v>
      </c>
      <c r="G146" s="22" t="s">
        <v>116</v>
      </c>
      <c r="H146" s="22" t="s">
        <v>92</v>
      </c>
      <c r="I146" s="22" t="s">
        <v>58</v>
      </c>
      <c r="J146" s="22" t="s">
        <v>116</v>
      </c>
      <c r="K146" s="22" t="s">
        <v>92</v>
      </c>
      <c r="L146" s="22" t="s">
        <v>58</v>
      </c>
      <c r="M146" s="22" t="s">
        <v>116</v>
      </c>
      <c r="N146" s="22" t="s">
        <v>92</v>
      </c>
      <c r="O146" s="17"/>
      <c r="P146" s="17"/>
      <c r="Q146" s="17"/>
      <c r="R146" s="56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K146" s="17"/>
      <c r="AL146" s="132"/>
      <c r="AR146" s="17"/>
    </row>
    <row r="147" spans="1:44" ht="15" customHeight="1">
      <c r="A147" s="67" t="s">
        <v>117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17" t="s">
        <v>58</v>
      </c>
      <c r="P147" s="17" t="s">
        <v>116</v>
      </c>
      <c r="Q147" s="17" t="s">
        <v>92</v>
      </c>
      <c r="R147" s="56" t="s">
        <v>58</v>
      </c>
      <c r="S147" s="17" t="s">
        <v>116</v>
      </c>
      <c r="T147" s="17" t="s">
        <v>92</v>
      </c>
      <c r="U147" s="17" t="s">
        <v>58</v>
      </c>
      <c r="V147" s="17" t="s">
        <v>116</v>
      </c>
      <c r="W147" s="17" t="s">
        <v>92</v>
      </c>
      <c r="X147" s="17" t="s">
        <v>58</v>
      </c>
      <c r="Y147" s="17" t="s">
        <v>116</v>
      </c>
      <c r="Z147" s="17" t="s">
        <v>92</v>
      </c>
      <c r="AA147" s="17" t="s">
        <v>58</v>
      </c>
      <c r="AB147" s="17" t="s">
        <v>116</v>
      </c>
      <c r="AC147" s="17" t="s">
        <v>92</v>
      </c>
      <c r="AD147" s="17" t="s">
        <v>58</v>
      </c>
      <c r="AE147" s="17" t="s">
        <v>116</v>
      </c>
      <c r="AF147" s="17" t="s">
        <v>92</v>
      </c>
      <c r="AG147" s="17" t="s">
        <v>58</v>
      </c>
      <c r="AH147" s="17" t="s">
        <v>116</v>
      </c>
      <c r="AI147" s="17" t="s">
        <v>92</v>
      </c>
      <c r="AJ147" s="22" t="s">
        <v>58</v>
      </c>
      <c r="AK147" s="17" t="s">
        <v>116</v>
      </c>
      <c r="AL147" s="132" t="s">
        <v>92</v>
      </c>
      <c r="AR147" s="17"/>
    </row>
    <row r="148" spans="1:44" ht="38.25" customHeight="1">
      <c r="A148" s="24" t="s">
        <v>119</v>
      </c>
      <c r="B148" s="69"/>
      <c r="C148" s="17">
        <f>C7*'Basic diet cal'!$N$3/1000</f>
        <v>0.1472</v>
      </c>
      <c r="D148" s="17">
        <f>D7*'Basic diet cal'!$N$3/1000</f>
        <v>0.1104</v>
      </c>
      <c r="E148" s="17">
        <f>E7*'Basic diet cal'!$N$3/1000</f>
        <v>0.1472</v>
      </c>
      <c r="F148" s="17">
        <f>F7*'Basic diet cal'!$N$3/1000</f>
        <v>0.184</v>
      </c>
      <c r="G148" s="17">
        <f>G7*'Basic diet cal'!$N$3/1000</f>
        <v>0.1472</v>
      </c>
      <c r="H148" s="17">
        <f>H7*'Basic diet cal'!$N$3/1000</f>
        <v>0.1656</v>
      </c>
      <c r="I148" s="17">
        <f>I7*'Basic diet cal'!$N$3/1000</f>
        <v>0.2208</v>
      </c>
      <c r="J148" s="17">
        <f>J7*'Basic diet cal'!$N$3/1000</f>
        <v>0.184</v>
      </c>
      <c r="K148" s="17">
        <f>K7*'Basic diet cal'!$N$3/1000</f>
        <v>0.184</v>
      </c>
      <c r="L148" s="17">
        <f>L7*'Basic diet cal'!$N$3/1000</f>
        <v>0.25759999999999994</v>
      </c>
      <c r="M148" s="17">
        <f>M7*'Basic diet cal'!$N$3/1000</f>
        <v>0.2208</v>
      </c>
      <c r="N148" s="17">
        <f>N7*'Basic diet cal'!$N$3/1000</f>
        <v>0.2208</v>
      </c>
      <c r="O148" s="17">
        <f>O7*'Basic diet cal'!$N$3/1000</f>
        <v>0.2944</v>
      </c>
      <c r="P148" s="17">
        <f>P7*'Basic diet cal'!$N$3/1000</f>
        <v>0.25759999999999994</v>
      </c>
      <c r="Q148" s="17">
        <f>Q7*'Basic diet cal'!$N$3/1000</f>
        <v>0.2208</v>
      </c>
      <c r="R148" s="17">
        <f>R7*'Basic diet cal'!$N$3/1000</f>
        <v>0.33119999999999999</v>
      </c>
      <c r="S148" s="17">
        <f>S7*'Basic diet cal'!$N$3/1000</f>
        <v>0.25759999999999994</v>
      </c>
      <c r="T148" s="17">
        <f>T7*'Basic diet cal'!$N$3/1000</f>
        <v>0.25759999999999994</v>
      </c>
      <c r="U148" s="17">
        <f>U7*'Basic diet cal'!$N$3/1000</f>
        <v>0.36799999999999999</v>
      </c>
      <c r="V148" s="17">
        <f>V7*'Basic diet cal'!$N$3/1000</f>
        <v>0.2944</v>
      </c>
      <c r="W148" s="17">
        <f>W7*'Basic diet cal'!$N$3/1000</f>
        <v>0.2944</v>
      </c>
      <c r="X148" s="17">
        <f>X7*'Basic diet cal'!$N$3/1000</f>
        <v>0.36799999999999999</v>
      </c>
      <c r="Y148" s="17">
        <f>Y7*'Basic diet cal'!$N$3/1000</f>
        <v>0.2944</v>
      </c>
      <c r="Z148" s="17">
        <f>Z7*'Basic diet cal'!$N$3/1000</f>
        <v>0.33119999999999999</v>
      </c>
      <c r="AA148" s="17">
        <f>AA7*'Basic diet cal'!$N$3/1000</f>
        <v>0.44159999999999999</v>
      </c>
      <c r="AB148" s="17">
        <f>AB7*'Basic diet cal'!$N$3/1000</f>
        <v>0.33119999999999999</v>
      </c>
      <c r="AC148" s="17">
        <f>AC7*'Basic diet cal'!$N$3/1000</f>
        <v>0.33119999999999999</v>
      </c>
      <c r="AD148" s="17">
        <f>AD7*'Basic diet cal'!$N$3/1000</f>
        <v>0.51519999999999988</v>
      </c>
      <c r="AE148" s="17">
        <f>AE7*'Basic diet cal'!$N$3/1000</f>
        <v>0.36799999999999999</v>
      </c>
      <c r="AF148" s="17">
        <f>AF7*'Basic diet cal'!$N$3/1000</f>
        <v>0.40479999999999994</v>
      </c>
      <c r="AG148" s="17">
        <f>AG7*'Basic diet cal'!$N$3/1000</f>
        <v>0.55200000000000005</v>
      </c>
      <c r="AH148" s="17">
        <f>AH7*'Basic diet cal'!$N$3/1000</f>
        <v>0.36799999999999999</v>
      </c>
      <c r="AI148" s="17">
        <f>AI7*'Basic diet cal'!$N$3/1000</f>
        <v>0.40479999999999994</v>
      </c>
      <c r="AJ148" s="17">
        <f>AJ7*'Basic diet cal'!$N$3/1000</f>
        <v>0.58879999999999999</v>
      </c>
      <c r="AK148" s="17">
        <f>AK7*'Basic diet cal'!$N$3/1000</f>
        <v>0.40479999999999994</v>
      </c>
      <c r="AL148" s="132">
        <f>AL7*'Basic diet cal'!$N$3/1000</f>
        <v>0.44159999999999999</v>
      </c>
      <c r="AR148" s="17"/>
    </row>
    <row r="149" spans="1:44" ht="21" customHeight="1">
      <c r="A149" s="24" t="s">
        <v>127</v>
      </c>
      <c r="B149" s="69"/>
      <c r="C149" s="198">
        <f>C8*'Basic diet cal'!$N$4/1000</f>
        <v>1.4999999999999999E-2</v>
      </c>
      <c r="D149" s="198">
        <f>D8*'Basic diet cal'!$N$4/1000</f>
        <v>0.02</v>
      </c>
      <c r="E149" s="198">
        <f>E8*'Basic diet cal'!$N$4/1000</f>
        <v>0.02</v>
      </c>
      <c r="F149" s="198">
        <f>F8*'Basic diet cal'!$N$4/1000</f>
        <v>2.5000000000000001E-2</v>
      </c>
      <c r="G149" s="198">
        <f>G8*'Basic diet cal'!$N$4/1000</f>
        <v>2.5000000000000001E-2</v>
      </c>
      <c r="H149" s="198">
        <f>H8*'Basic diet cal'!$N$4/1000</f>
        <v>0.03</v>
      </c>
      <c r="I149" s="198">
        <f>I8*'Basic diet cal'!$N$4/1000</f>
        <v>2.5000000000000001E-2</v>
      </c>
      <c r="J149" s="198">
        <f>J8*'Basic diet cal'!$N$4/1000</f>
        <v>2.5000000000000001E-2</v>
      </c>
      <c r="K149" s="198">
        <f>K8*'Basic diet cal'!$N$4/1000</f>
        <v>3.5000000000000003E-2</v>
      </c>
      <c r="L149" s="198">
        <f>L8*'Basic diet cal'!$N$4/1000</f>
        <v>0.04</v>
      </c>
      <c r="M149" s="198">
        <f>M8*'Basic diet cal'!$N$4/1000</f>
        <v>0.03</v>
      </c>
      <c r="N149" s="198">
        <f>N8*'Basic diet cal'!$N$4/1000</f>
        <v>3.5000000000000003E-2</v>
      </c>
      <c r="O149" s="198">
        <f>O8*'Basic diet cal'!$N$4/1000</f>
        <v>4.4999999999999998E-2</v>
      </c>
      <c r="P149" s="198">
        <f>P8*'Basic diet cal'!$N$4/1000</f>
        <v>0.03</v>
      </c>
      <c r="Q149" s="198">
        <f>Q8*'Basic diet cal'!$N$4/1000</f>
        <v>0.04</v>
      </c>
      <c r="R149" s="198">
        <f>R8*'Basic diet cal'!$N$4/1000</f>
        <v>4.4999999999999998E-2</v>
      </c>
      <c r="S149" s="198">
        <f>S8*'Basic diet cal'!$N$4/1000</f>
        <v>0.04</v>
      </c>
      <c r="T149" s="198">
        <f>T8*'Basic diet cal'!$N$4/1000</f>
        <v>4.4999999999999998E-2</v>
      </c>
      <c r="U149" s="198">
        <f>U8*'Basic diet cal'!$N$4/1000</f>
        <v>0.05</v>
      </c>
      <c r="V149" s="198">
        <f>V8*'Basic diet cal'!$N$4/1000</f>
        <v>0.04</v>
      </c>
      <c r="W149" s="198">
        <f>W8*'Basic diet cal'!$N$4/1000</f>
        <v>4.4999999999999998E-2</v>
      </c>
      <c r="X149" s="198">
        <f>X8*'Basic diet cal'!$N$4/1000</f>
        <v>0.05</v>
      </c>
      <c r="Y149" s="198">
        <f>Y8*'Basic diet cal'!$N$4/1000</f>
        <v>0.06</v>
      </c>
      <c r="Z149" s="198">
        <f>Z8*'Basic diet cal'!$N$4/1000</f>
        <v>4.4999999999999998E-2</v>
      </c>
      <c r="AA149" s="198">
        <f>AA8*'Basic diet cal'!$N$4/1000</f>
        <v>0.05</v>
      </c>
      <c r="AB149" s="198">
        <f>AB8*'Basic diet cal'!$N$4/1000</f>
        <v>0.06</v>
      </c>
      <c r="AC149" s="198">
        <f>AC8*'Basic diet cal'!$N$4/1000</f>
        <v>5.5E-2</v>
      </c>
      <c r="AD149" s="198">
        <f>AD8*'Basic diet cal'!$N$4/1000</f>
        <v>0.05</v>
      </c>
      <c r="AE149" s="198">
        <f>AE8*'Basic diet cal'!$N$4/1000</f>
        <v>0.06</v>
      </c>
      <c r="AF149" s="198">
        <f>AF8*'Basic diet cal'!$N$4/1000</f>
        <v>0.06</v>
      </c>
      <c r="AG149" s="198">
        <f>AG8*'Basic diet cal'!$N$4/1000</f>
        <v>0.05</v>
      </c>
      <c r="AH149" s="198">
        <f>AH8*'Basic diet cal'!$N$4/1000</f>
        <v>0.08</v>
      </c>
      <c r="AI149" s="198">
        <f>AI8*'Basic diet cal'!$N$4/1000</f>
        <v>0.06</v>
      </c>
      <c r="AJ149" s="198">
        <f>AJ8*'Basic diet cal'!$N$4/1000</f>
        <v>0.05</v>
      </c>
      <c r="AK149" s="198">
        <f>AK8*'Basic diet cal'!$N$4/1000</f>
        <v>0.08</v>
      </c>
      <c r="AL149" s="199">
        <f>AL8*'Basic diet cal'!$N$4/1000</f>
        <v>0.06</v>
      </c>
      <c r="AR149" s="17"/>
    </row>
    <row r="150" spans="1:44" ht="15" customHeight="1">
      <c r="A150" s="24" t="s">
        <v>76</v>
      </c>
      <c r="B150" s="69"/>
      <c r="C150" s="17">
        <f>C9*'Basic diet cal'!$N$5/1000</f>
        <v>0.1</v>
      </c>
      <c r="D150" s="17">
        <f>D9*'Basic diet cal'!$N$5/1000</f>
        <v>0.2</v>
      </c>
      <c r="E150" s="17">
        <f>E9*'Basic diet cal'!$N$5/1000</f>
        <v>0.2</v>
      </c>
      <c r="F150" s="17">
        <f>F9*'Basic diet cal'!$N$5/1000</f>
        <v>0.1</v>
      </c>
      <c r="G150" s="17">
        <f>G9*'Basic diet cal'!$N$5/1000</f>
        <v>0.2</v>
      </c>
      <c r="H150" s="17">
        <f>H9*'Basic diet cal'!$N$5/1000</f>
        <v>0.2</v>
      </c>
      <c r="I150" s="17">
        <f>I9*'Basic diet cal'!$N$5/1000</f>
        <v>0.15</v>
      </c>
      <c r="J150" s="17">
        <f>J9*'Basic diet cal'!$N$5/1000</f>
        <v>0.2</v>
      </c>
      <c r="K150" s="17">
        <f>K9*'Basic diet cal'!$N$5/1000</f>
        <v>0.25</v>
      </c>
      <c r="L150" s="17">
        <f>L9*'Basic diet cal'!$N$5/1000</f>
        <v>0.15</v>
      </c>
      <c r="M150" s="17">
        <f>M9*'Basic diet cal'!$N$5/1000</f>
        <v>0.2</v>
      </c>
      <c r="N150" s="17">
        <f>N9*'Basic diet cal'!$N$5/1000</f>
        <v>0.3</v>
      </c>
      <c r="O150" s="17">
        <f>O9*'Basic diet cal'!$N$5/1000</f>
        <v>0.15</v>
      </c>
      <c r="P150" s="17">
        <f>P9*'Basic diet cal'!$N$5/1000</f>
        <v>0.25</v>
      </c>
      <c r="Q150" s="17">
        <f>Q9*'Basic diet cal'!$N$5/1000</f>
        <v>0.4</v>
      </c>
      <c r="R150" s="17">
        <f>R9*'Basic diet cal'!$N$5/1000</f>
        <v>0.15</v>
      </c>
      <c r="S150" s="17">
        <f>S9*'Basic diet cal'!$N$5/1000</f>
        <v>0.3</v>
      </c>
      <c r="T150" s="17">
        <f>T9*'Basic diet cal'!$N$5/1000</f>
        <v>0.4</v>
      </c>
      <c r="U150" s="17">
        <f>U9*'Basic diet cal'!$N$5/1000</f>
        <v>0.2</v>
      </c>
      <c r="V150" s="17">
        <f>V9*'Basic diet cal'!$N$5/1000</f>
        <v>0.3</v>
      </c>
      <c r="W150" s="17">
        <f>W9*'Basic diet cal'!$N$5/1000</f>
        <v>0.4</v>
      </c>
      <c r="X150" s="17">
        <f>X9*'Basic diet cal'!$N$5/1000</f>
        <v>0.2</v>
      </c>
      <c r="Y150" s="17">
        <f>Y9*'Basic diet cal'!$N$5/1000</f>
        <v>0.4</v>
      </c>
      <c r="Z150" s="17">
        <f>Z9*'Basic diet cal'!$N$5/1000</f>
        <v>0.5</v>
      </c>
      <c r="AA150" s="17">
        <f>AA9*'Basic diet cal'!$N$5/1000</f>
        <v>0.2</v>
      </c>
      <c r="AB150" s="17">
        <f>AB9*'Basic diet cal'!$N$5/1000</f>
        <v>0.4</v>
      </c>
      <c r="AC150" s="17">
        <f>AC9*'Basic diet cal'!$N$5/1000</f>
        <v>0.5</v>
      </c>
      <c r="AD150" s="17">
        <f>AD9*'Basic diet cal'!$N$5/1000</f>
        <v>0.2</v>
      </c>
      <c r="AE150" s="17">
        <f>AE9*'Basic diet cal'!$N$5/1000</f>
        <v>0.5</v>
      </c>
      <c r="AF150" s="17">
        <f>AF9*'Basic diet cal'!$N$5/1000</f>
        <v>0.5</v>
      </c>
      <c r="AG150" s="17">
        <f>AG9*'Basic diet cal'!$N$5/1000</f>
        <v>0.15</v>
      </c>
      <c r="AH150" s="17">
        <f>AH9*'Basic diet cal'!$N$5/1000</f>
        <v>0.5</v>
      </c>
      <c r="AI150" s="17">
        <f>AI9*'Basic diet cal'!$N$5/1000</f>
        <v>0.6</v>
      </c>
      <c r="AJ150" s="17">
        <f>AJ9*'Basic diet cal'!$N$5/1000</f>
        <v>0.15</v>
      </c>
      <c r="AK150" s="17">
        <f>AK9*'Basic diet cal'!$N$5/1000</f>
        <v>0.5</v>
      </c>
      <c r="AL150" s="132">
        <f>AL9*'Basic diet cal'!$N$5/1000</f>
        <v>0.6</v>
      </c>
      <c r="AR150" s="17"/>
    </row>
    <row r="151" spans="1:44" ht="31.5" customHeight="1">
      <c r="A151" s="24" t="s">
        <v>254</v>
      </c>
      <c r="B151" s="65"/>
      <c r="C151" s="17">
        <f>C10*'Basic diet cal'!$N$6/1000</f>
        <v>0</v>
      </c>
      <c r="D151" s="17">
        <f>D10*'Basic diet cal'!$N$6/1000</f>
        <v>0</v>
      </c>
      <c r="E151" s="17">
        <f>E10*'Basic diet cal'!$N$6/1000</f>
        <v>0.26641666666666669</v>
      </c>
      <c r="F151" s="17">
        <f>F10*'Basic diet cal'!$N$6/1000</f>
        <v>0</v>
      </c>
      <c r="G151" s="17">
        <f>G10*'Basic diet cal'!$N$6/1000</f>
        <v>0</v>
      </c>
      <c r="H151" s="17">
        <f>H10*'Basic diet cal'!$N$6/1000</f>
        <v>0.26641666666666669</v>
      </c>
      <c r="I151" s="17">
        <f>I10*'Basic diet cal'!$N$6/1000</f>
        <v>0</v>
      </c>
      <c r="J151" s="17">
        <f>J10*'Basic diet cal'!$N$6/1000</f>
        <v>0</v>
      </c>
      <c r="K151" s="17">
        <f>K10*'Basic diet cal'!$N$6/1000</f>
        <v>0.26641666666666669</v>
      </c>
      <c r="L151" s="17">
        <f>L10*'Basic diet cal'!$N$6/1000</f>
        <v>0</v>
      </c>
      <c r="M151" s="17">
        <f>M10*'Basic diet cal'!$N$6/1000</f>
        <v>0</v>
      </c>
      <c r="N151" s="17">
        <f>N10*'Basic diet cal'!$N$6/1000</f>
        <v>0.26641666666666669</v>
      </c>
      <c r="O151" s="17">
        <f>O10*'Basic diet cal'!$N$6/1000</f>
        <v>0</v>
      </c>
      <c r="P151" s="17">
        <f>P10*'Basic diet cal'!$N$6/1000</f>
        <v>0</v>
      </c>
      <c r="Q151" s="17">
        <f>Q10*'Basic diet cal'!$N$6/1000</f>
        <v>0.42626666666666668</v>
      </c>
      <c r="R151" s="17">
        <f>R10*'Basic diet cal'!$N$6/1000</f>
        <v>0</v>
      </c>
      <c r="S151" s="17">
        <f>S10*'Basic diet cal'!$N$6/1000</f>
        <v>0</v>
      </c>
      <c r="T151" s="17">
        <f>T10*'Basic diet cal'!$N$6/1000</f>
        <v>0.53283333333333338</v>
      </c>
      <c r="U151" s="17">
        <f>U10*'Basic diet cal'!$N$6/1000</f>
        <v>0</v>
      </c>
      <c r="V151" s="17">
        <f>V10*'Basic diet cal'!$N$6/1000</f>
        <v>0</v>
      </c>
      <c r="W151" s="17">
        <f>W10*'Basic diet cal'!$N$6/1000</f>
        <v>0.42626666666666668</v>
      </c>
      <c r="X151" s="17">
        <f>X10*'Basic diet cal'!$N$6/1000</f>
        <v>0</v>
      </c>
      <c r="Y151" s="17">
        <f>Y10*'Basic diet cal'!$N$6/1000</f>
        <v>0</v>
      </c>
      <c r="Z151" s="17">
        <f>Z10*'Basic diet cal'!$N$6/1000</f>
        <v>0.42626666666666668</v>
      </c>
      <c r="AA151" s="17">
        <f>AA10*'Basic diet cal'!$N$6/1000</f>
        <v>0</v>
      </c>
      <c r="AB151" s="17">
        <f>AB10*'Basic diet cal'!$N$6/1000</f>
        <v>0</v>
      </c>
      <c r="AC151" s="17">
        <f>AC10*'Basic diet cal'!$N$6/1000</f>
        <v>0.53283333333333338</v>
      </c>
      <c r="AD151" s="17">
        <f>AD10*'Basic diet cal'!$N$6/1000</f>
        <v>0</v>
      </c>
      <c r="AE151" s="17">
        <f>AE10*'Basic diet cal'!$N$6/1000</f>
        <v>0</v>
      </c>
      <c r="AF151" s="17">
        <f>AF10*'Basic diet cal'!$N$6/1000</f>
        <v>0.53283333333333338</v>
      </c>
      <c r="AG151" s="17">
        <f>AG10*'Basic diet cal'!$N$6/1000</f>
        <v>0</v>
      </c>
      <c r="AH151" s="17">
        <f>AH10*'Basic diet cal'!$N$6/1000</f>
        <v>0</v>
      </c>
      <c r="AI151" s="17">
        <f>AI10*'Basic diet cal'!$N$6/1000</f>
        <v>0.79925000000000002</v>
      </c>
      <c r="AJ151" s="17">
        <f>AJ10*'Basic diet cal'!$N$6/1000</f>
        <v>0</v>
      </c>
      <c r="AK151" s="17">
        <f>AK10*'Basic diet cal'!$N$6/1000</f>
        <v>0</v>
      </c>
      <c r="AL151" s="132">
        <f>AL10*'Basic diet cal'!$N$6/1000</f>
        <v>0.79925000000000002</v>
      </c>
      <c r="AR151" s="17"/>
    </row>
    <row r="152" spans="1:44" ht="31.5" customHeight="1">
      <c r="A152" s="24" t="s">
        <v>564</v>
      </c>
      <c r="B152" s="65"/>
      <c r="C152" s="17">
        <f>C11*'Basic diet cal'!$N$6/1000</f>
        <v>0</v>
      </c>
      <c r="D152" s="17">
        <f>D11*'Basic diet cal'!$N$6/1000</f>
        <v>0</v>
      </c>
      <c r="E152" s="17">
        <f>E11*'Basic diet cal'!$N$6/1000</f>
        <v>0.26641666666666669</v>
      </c>
      <c r="F152" s="17">
        <f>F11*'Basic diet cal'!$N$6/1000</f>
        <v>0</v>
      </c>
      <c r="G152" s="17">
        <f>G11*'Basic diet cal'!$N$6/1000</f>
        <v>0</v>
      </c>
      <c r="H152" s="17">
        <f>H11*'Basic diet cal'!$N$6/1000</f>
        <v>0.26641666666666669</v>
      </c>
      <c r="I152" s="17">
        <f>I11*'Basic diet cal'!$N$6/1000</f>
        <v>0</v>
      </c>
      <c r="J152" s="17">
        <f>J11*'Basic diet cal'!$N$6/1000</f>
        <v>0</v>
      </c>
      <c r="K152" s="17">
        <f>K11*'Basic diet cal'!$N$6/1000</f>
        <v>0.26641666666666669</v>
      </c>
      <c r="L152" s="17">
        <f>L11*'Basic diet cal'!$N$6/1000</f>
        <v>0</v>
      </c>
      <c r="M152" s="17">
        <f>M11*'Basic diet cal'!$N$6/1000</f>
        <v>0</v>
      </c>
      <c r="N152" s="17">
        <f>N11*'Basic diet cal'!$N$6/1000</f>
        <v>0.26641666666666669</v>
      </c>
      <c r="O152" s="17">
        <f>O11*'Basic diet cal'!$N$6/1000</f>
        <v>0</v>
      </c>
      <c r="P152" s="17">
        <f>P11*'Basic diet cal'!$N$6/1000</f>
        <v>0</v>
      </c>
      <c r="Q152" s="17">
        <f>Q11*'Basic diet cal'!$N$6/1000</f>
        <v>0.42626666666666668</v>
      </c>
      <c r="R152" s="17">
        <f>R11*'Basic diet cal'!$N$6/1000</f>
        <v>0</v>
      </c>
      <c r="S152" s="17">
        <f>S11*'Basic diet cal'!$N$6/1000</f>
        <v>0</v>
      </c>
      <c r="T152" s="17">
        <f>T11*'Basic diet cal'!$N$6/1000</f>
        <v>0.53283333333333338</v>
      </c>
      <c r="U152" s="17">
        <f>U11*'Basic diet cal'!$N$6/1000</f>
        <v>0</v>
      </c>
      <c r="V152" s="17">
        <f>V11*'Basic diet cal'!$N$6/1000</f>
        <v>0</v>
      </c>
      <c r="W152" s="17">
        <f>W11*'Basic diet cal'!$N$6/1000</f>
        <v>0.42626666666666668</v>
      </c>
      <c r="X152" s="17">
        <f>X11*'Basic diet cal'!$N$6/1000</f>
        <v>0</v>
      </c>
      <c r="Y152" s="17">
        <f>Y11*'Basic diet cal'!$N$6/1000</f>
        <v>0</v>
      </c>
      <c r="Z152" s="17">
        <f>Z11*'Basic diet cal'!$N$6/1000</f>
        <v>0.42626666666666668</v>
      </c>
      <c r="AA152" s="17">
        <f>AA11*'Basic diet cal'!$N$6/1000</f>
        <v>0</v>
      </c>
      <c r="AB152" s="17">
        <f>AB11*'Basic diet cal'!$N$6/1000</f>
        <v>0</v>
      </c>
      <c r="AC152" s="17">
        <f>AC11*'Basic diet cal'!$N$6/1000</f>
        <v>0.53283333333333338</v>
      </c>
      <c r="AD152" s="17">
        <f>AD11*'Basic diet cal'!$N$6/1000</f>
        <v>0</v>
      </c>
      <c r="AE152" s="17">
        <f>AE11*'Basic diet cal'!$N$6/1000</f>
        <v>0</v>
      </c>
      <c r="AF152" s="17">
        <f>AF11*'Basic diet cal'!$N$6/1000</f>
        <v>0.53283333333333338</v>
      </c>
      <c r="AG152" s="17">
        <f>AG11*'Basic diet cal'!$N$6/1000</f>
        <v>0</v>
      </c>
      <c r="AH152" s="17">
        <f>AH11*'Basic diet cal'!$N$6/1000</f>
        <v>0</v>
      </c>
      <c r="AI152" s="17">
        <f>AI11*'Basic diet cal'!$N$6/1000</f>
        <v>0.79925000000000002</v>
      </c>
      <c r="AJ152" s="17">
        <f>AJ11*'Basic diet cal'!$N$6/1000</f>
        <v>0</v>
      </c>
      <c r="AK152" s="17">
        <f>AK11*'Basic diet cal'!$N$6/1000</f>
        <v>0</v>
      </c>
      <c r="AL152" s="132">
        <f>AL11*'Basic diet cal'!$N$6/1000</f>
        <v>0.79925000000000002</v>
      </c>
      <c r="AR152" s="17"/>
    </row>
    <row r="153" spans="1:44" ht="31.5" customHeight="1">
      <c r="A153" s="24" t="s">
        <v>539</v>
      </c>
      <c r="B153" s="69"/>
      <c r="C153" s="17">
        <f>C12*'Basic diet cal'!$N$7/1000</f>
        <v>0</v>
      </c>
      <c r="D153" s="17">
        <f>D12*'Basic diet cal'!$N$7/1000</f>
        <v>0</v>
      </c>
      <c r="E153" s="17">
        <f>E12*'Basic diet cal'!$N$137/1000</f>
        <v>1.6E-2</v>
      </c>
      <c r="F153" s="17">
        <f>F12*'Basic diet cal'!$N$7/1000</f>
        <v>0</v>
      </c>
      <c r="G153" s="17">
        <f>G12*'Basic diet cal'!$N$7/1000</f>
        <v>0</v>
      </c>
      <c r="H153" s="17">
        <f>H12*'Basic diet cal'!$N$137/1000</f>
        <v>1.6E-2</v>
      </c>
      <c r="I153" s="17">
        <f>I12*'Basic diet cal'!$N$7/1000</f>
        <v>0</v>
      </c>
      <c r="J153" s="17">
        <f>J12*'Basic diet cal'!$N$7/1000</f>
        <v>0</v>
      </c>
      <c r="K153" s="17">
        <f>K12*'Basic diet cal'!$N$1137/1000</f>
        <v>0</v>
      </c>
      <c r="L153" s="17">
        <f>L12*'Basic diet cal'!$N$7/1000</f>
        <v>0</v>
      </c>
      <c r="M153" s="17">
        <f>M12*'Basic diet cal'!$N$7/1000</f>
        <v>0</v>
      </c>
      <c r="N153" s="17">
        <f>N12*'Basic diet cal'!$N$137/1000</f>
        <v>0.02</v>
      </c>
      <c r="O153" s="17">
        <f>O12*'Basic diet cal'!$N$7/1000</f>
        <v>0</v>
      </c>
      <c r="P153" s="17">
        <f>P12*'Basic diet cal'!$N$7/1000</f>
        <v>0</v>
      </c>
      <c r="Q153" s="17">
        <f>Q12*'Basic diet cal'!$N$137/1000</f>
        <v>0.02</v>
      </c>
      <c r="R153" s="17">
        <f>R12*'Basic diet cal'!$N$7/1000</f>
        <v>0</v>
      </c>
      <c r="S153" s="17">
        <f>S12*'Basic diet cal'!$N$7/1000</f>
        <v>0</v>
      </c>
      <c r="T153" s="17">
        <f>T12*'Basic diet cal'!$N$137/1000</f>
        <v>0.02</v>
      </c>
      <c r="U153" s="17">
        <f>U12*'Basic diet cal'!$N$7/1000</f>
        <v>0</v>
      </c>
      <c r="V153" s="17">
        <f>V12*'Basic diet cal'!$N$7/1000</f>
        <v>0</v>
      </c>
      <c r="W153" s="17">
        <f>W12*'Basic diet cal'!$N$137/1000</f>
        <v>2.4E-2</v>
      </c>
      <c r="X153" s="17">
        <f>X12*'Basic diet cal'!$N$7/1000</f>
        <v>0</v>
      </c>
      <c r="Y153" s="17">
        <f>Y12*'Basic diet cal'!$N$7/1000</f>
        <v>0</v>
      </c>
      <c r="Z153" s="17">
        <f>Z12*'Basic diet cal'!$N$137/1000</f>
        <v>2.4E-2</v>
      </c>
      <c r="AA153" s="17">
        <f>AA12*'Basic diet cal'!$N$7/1000</f>
        <v>0</v>
      </c>
      <c r="AB153" s="17">
        <f>AB12*'Basic diet cal'!$N$7/1000</f>
        <v>0</v>
      </c>
      <c r="AC153" s="17">
        <f>AC12*'Basic diet cal'!$N$137/1000</f>
        <v>2.4E-2</v>
      </c>
      <c r="AD153" s="17">
        <f>AD12*'Basic diet cal'!$N$7/1000</f>
        <v>0</v>
      </c>
      <c r="AE153" s="17">
        <f>AE12*'Basic diet cal'!$N$7/1000</f>
        <v>0</v>
      </c>
      <c r="AF153" s="17">
        <f>AF12*'Basic diet cal'!$N$137/1000</f>
        <v>2.4E-2</v>
      </c>
      <c r="AG153" s="17">
        <f>AG12*'Basic diet cal'!$N$7/1000</f>
        <v>0</v>
      </c>
      <c r="AH153" s="17">
        <f>AH12*'Basic diet cal'!$N$7/1000</f>
        <v>0</v>
      </c>
      <c r="AI153" s="17">
        <f>AI12*'Basic diet cal'!$N$137/1000</f>
        <v>2.4E-2</v>
      </c>
      <c r="AJ153" s="17">
        <f>AJ12*'Basic diet cal'!$N$7/1000</f>
        <v>0</v>
      </c>
      <c r="AK153" s="17">
        <f>AK12*'Basic diet cal'!$N$7/1000</f>
        <v>0</v>
      </c>
      <c r="AL153" s="17">
        <f>AL12*'Basic diet cal'!$N$137/1000</f>
        <v>2.4E-2</v>
      </c>
      <c r="AR153" s="17"/>
    </row>
    <row r="154" spans="1:44" ht="21" customHeight="1">
      <c r="A154" s="70" t="s">
        <v>120</v>
      </c>
      <c r="B154" s="71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32"/>
      <c r="AR154" s="17"/>
    </row>
    <row r="155" spans="1:44" ht="15" customHeight="1">
      <c r="A155" s="72" t="s">
        <v>121</v>
      </c>
      <c r="C155" s="17">
        <f>C14*'Basic diet cal'!$N$8/1000</f>
        <v>7.3999999999999996E-2</v>
      </c>
      <c r="D155" s="17">
        <f>D14*'Basic diet cal'!$N$8/1000</f>
        <v>7.3999999999999996E-2</v>
      </c>
      <c r="E155" s="17">
        <f>E14*'Basic diet cal'!$N$8/1000</f>
        <v>3.6999999999999998E-2</v>
      </c>
      <c r="F155" s="17">
        <f>F14*'Basic diet cal'!$N$8/1000</f>
        <v>7.3999999999999996E-2</v>
      </c>
      <c r="G155" s="17">
        <f>G14*'Basic diet cal'!$N$8/1000</f>
        <v>7.3999999999999996E-2</v>
      </c>
      <c r="H155" s="17">
        <f>H14*'Basic diet cal'!$N$8/1000</f>
        <v>7.3999999999999996E-2</v>
      </c>
      <c r="I155" s="17">
        <f>I14*'Basic diet cal'!$N$8/1000</f>
        <v>0.111</v>
      </c>
      <c r="J155" s="17">
        <f>J14*'Basic diet cal'!$N$8/1000</f>
        <v>7.3999999999999996E-2</v>
      </c>
      <c r="K155" s="17">
        <f>K14*'Basic diet cal'!$N$8/1000</f>
        <v>0.111</v>
      </c>
      <c r="L155" s="17">
        <f>L14*'Basic diet cal'!$N$8/1000</f>
        <v>0.111</v>
      </c>
      <c r="M155" s="17">
        <f>M14*'Basic diet cal'!$N$8/1000</f>
        <v>0.14799999999999999</v>
      </c>
      <c r="N155" s="17">
        <f>N14*'Basic diet cal'!$N$8/1000</f>
        <v>0.111</v>
      </c>
      <c r="O155" s="17">
        <f>O14*'Basic diet cal'!$N$8/1000</f>
        <v>0.111</v>
      </c>
      <c r="P155" s="17">
        <f>P14*'Basic diet cal'!$N$8/1000</f>
        <v>0</v>
      </c>
      <c r="Q155" s="17">
        <f>Q14*'Basic diet cal'!$N$8/1000</f>
        <v>0.111</v>
      </c>
      <c r="R155" s="17">
        <f>R14*'Basic diet cal'!$N$8/1000</f>
        <v>0.111</v>
      </c>
      <c r="S155" s="17">
        <f>S14*'Basic diet cal'!$N$8/1000</f>
        <v>0.14799999999999999</v>
      </c>
      <c r="T155" s="17">
        <f>T14*'Basic diet cal'!$N$8/1000</f>
        <v>0.111</v>
      </c>
      <c r="U155" s="17">
        <f>U14*'Basic diet cal'!$N$8/1000</f>
        <v>0.111</v>
      </c>
      <c r="V155" s="17">
        <f>V14*'Basic diet cal'!$N$8/1000</f>
        <v>0.14799999999999999</v>
      </c>
      <c r="W155" s="17">
        <f>W14*'Basic diet cal'!$N$8/1000</f>
        <v>0.111</v>
      </c>
      <c r="X155" s="17">
        <f>X14*'Basic diet cal'!$N$8/1000</f>
        <v>0.111</v>
      </c>
      <c r="Y155" s="17">
        <f>Y14*'Basic diet cal'!$N$8/1000</f>
        <v>0.185</v>
      </c>
      <c r="Z155" s="17">
        <f>Z14*'Basic diet cal'!$N$8/1000</f>
        <v>0.111</v>
      </c>
      <c r="AA155" s="17">
        <f>AA14*'Basic diet cal'!$N$8/1000</f>
        <v>0.111</v>
      </c>
      <c r="AB155" s="17">
        <f>AB14*'Basic diet cal'!$N$8/1000</f>
        <v>0.185</v>
      </c>
      <c r="AC155" s="17">
        <f>AC14*'Basic diet cal'!$N$8/1000</f>
        <v>0.111</v>
      </c>
      <c r="AD155" s="17">
        <f>AD14*'Basic diet cal'!$N$8/1000</f>
        <v>0.111</v>
      </c>
      <c r="AE155" s="17">
        <f>AE14*'Basic diet cal'!$N$8/1000</f>
        <v>0.185</v>
      </c>
      <c r="AF155" s="17">
        <f>AF14*'Basic diet cal'!$N$8/1000</f>
        <v>0.111</v>
      </c>
      <c r="AG155" s="17">
        <f>AG14*'Basic diet cal'!$N$8/1000</f>
        <v>0.111</v>
      </c>
      <c r="AH155" s="17">
        <f>AH14*'Basic diet cal'!$N$8/1000</f>
        <v>0.185</v>
      </c>
      <c r="AI155" s="17">
        <f>AI14*'Basic diet cal'!$N$8/1000</f>
        <v>0.111</v>
      </c>
      <c r="AJ155" s="17">
        <f>AJ14*'Basic diet cal'!$N$8/1000</f>
        <v>0.111</v>
      </c>
      <c r="AK155" s="17">
        <f>AK14*'Basic diet cal'!$N$8/1000</f>
        <v>0.185</v>
      </c>
      <c r="AL155" s="132">
        <f>AL14*'Basic diet cal'!$N$8/1000</f>
        <v>0.111</v>
      </c>
      <c r="AR155" s="17"/>
    </row>
    <row r="156" spans="1:44" ht="22.5" customHeight="1">
      <c r="A156" s="73" t="s">
        <v>227</v>
      </c>
      <c r="C156" s="17">
        <f>C15*'Basic diet cal'!$N$9/1000</f>
        <v>4.9949999999999994E-2</v>
      </c>
      <c r="D156" s="17">
        <f>D15*'Basic diet cal'!$N$9/1000</f>
        <v>3.3299999999999996E-2</v>
      </c>
      <c r="E156" s="17">
        <f>E15*'Basic diet cal'!$N$9/1000</f>
        <v>3.3299999999999996E-2</v>
      </c>
      <c r="F156" s="17">
        <f>F15*'Basic diet cal'!$N$9/1000</f>
        <v>4.9949999999999994E-2</v>
      </c>
      <c r="G156" s="17">
        <f>G15*'Basic diet cal'!$N$9/1000</f>
        <v>3.3299999999999996E-2</v>
      </c>
      <c r="H156" s="17">
        <f>H15*'Basic diet cal'!$N$9/1000</f>
        <v>4.9949999999999994E-2</v>
      </c>
      <c r="I156" s="17">
        <f>I15*'Basic diet cal'!$N$9/1000</f>
        <v>6.6599999999999993E-2</v>
      </c>
      <c r="J156" s="17">
        <f>J15*'Basic diet cal'!$N$9/1000</f>
        <v>3.3299999999999996E-2</v>
      </c>
      <c r="K156" s="17">
        <f>K15*'Basic diet cal'!$N$9/1000</f>
        <v>3.3299999999999996E-2</v>
      </c>
      <c r="L156" s="17">
        <f>L15*'Basic diet cal'!$N$9/1000</f>
        <v>6.6599999999999993E-2</v>
      </c>
      <c r="M156" s="17">
        <f>M15*'Basic diet cal'!$N$9/1000</f>
        <v>4.9949999999999994E-2</v>
      </c>
      <c r="N156" s="17">
        <f>N15*'Basic diet cal'!$N$9/1000</f>
        <v>4.9949999999999994E-2</v>
      </c>
      <c r="O156" s="17">
        <f>O15*'Basic diet cal'!$N$9/1000</f>
        <v>8.3250000000000005E-2</v>
      </c>
      <c r="P156" s="17">
        <f>P15*'Basic diet cal'!$N$9/1000</f>
        <v>4.9949999999999994E-2</v>
      </c>
      <c r="Q156" s="17">
        <f>Q15*'Basic diet cal'!$N$9/1000</f>
        <v>6.6599999999999993E-2</v>
      </c>
      <c r="R156" s="17">
        <f>R15*'Basic diet cal'!$N$9/1000</f>
        <v>9.9899999999999989E-2</v>
      </c>
      <c r="S156" s="17">
        <f>S15*'Basic diet cal'!$N$9/1000</f>
        <v>4.9949999999999994E-2</v>
      </c>
      <c r="T156" s="17">
        <f>T15*'Basic diet cal'!$N$9/1000</f>
        <v>6.6599999999999993E-2</v>
      </c>
      <c r="U156" s="17">
        <f>U15*'Basic diet cal'!$N$9/1000</f>
        <v>9.9899999999999989E-2</v>
      </c>
      <c r="V156" s="17">
        <f>V15*'Basic diet cal'!$N$9/1000</f>
        <v>6.6599999999999993E-2</v>
      </c>
      <c r="W156" s="17">
        <f>W15*'Basic diet cal'!$N$9/1000</f>
        <v>6.6599999999999993E-2</v>
      </c>
      <c r="X156" s="17">
        <f>X15*'Basic diet cal'!$N$9/1000</f>
        <v>0.13319999999999999</v>
      </c>
      <c r="Y156" s="17">
        <f>Y15*'Basic diet cal'!$N$9/1000</f>
        <v>6.6599999999999993E-2</v>
      </c>
      <c r="Z156" s="17">
        <f>Z15*'Basic diet cal'!$N$9/1000</f>
        <v>6.6599999999999993E-2</v>
      </c>
      <c r="AA156" s="17">
        <f>AA15*'Basic diet cal'!$N$9/1000</f>
        <v>0.11654999999999999</v>
      </c>
      <c r="AB156" s="17">
        <f>AB15*'Basic diet cal'!$N$9/1000</f>
        <v>4.9949999999999994E-2</v>
      </c>
      <c r="AC156" s="17">
        <f>AC15*'Basic diet cal'!$N$9/1000</f>
        <v>8.3250000000000005E-2</v>
      </c>
      <c r="AD156" s="17">
        <f>AD15*'Basic diet cal'!$N$9/1000</f>
        <v>0.11654999999999999</v>
      </c>
      <c r="AE156" s="17">
        <f>AE15*'Basic diet cal'!$N$9/1000</f>
        <v>4.9949999999999994E-2</v>
      </c>
      <c r="AF156" s="17">
        <f>AF15*'Basic diet cal'!$N$9/1000</f>
        <v>8.3250000000000005E-2</v>
      </c>
      <c r="AG156" s="17">
        <f>AG15*'Basic diet cal'!$N$9/1000</f>
        <v>0.11654999999999999</v>
      </c>
      <c r="AH156" s="17">
        <f>AH15*'Basic diet cal'!$N$9/1000</f>
        <v>6.6599999999999993E-2</v>
      </c>
      <c r="AI156" s="17">
        <f>AI15*'Basic diet cal'!$N$9/1000</f>
        <v>8.3250000000000005E-2</v>
      </c>
      <c r="AJ156" s="17">
        <f>AJ15*'Basic diet cal'!$N$9/1000</f>
        <v>0.13319999999999999</v>
      </c>
      <c r="AK156" s="17">
        <f>AK15*'Basic diet cal'!$N$9/1000</f>
        <v>6.6599999999999993E-2</v>
      </c>
      <c r="AL156" s="132">
        <f>AL15*'Basic diet cal'!$N$9/1000</f>
        <v>8.3250000000000005E-2</v>
      </c>
      <c r="AR156" s="17"/>
    </row>
    <row r="157" spans="1:44" ht="22.5" customHeight="1">
      <c r="A157" s="74" t="s">
        <v>228</v>
      </c>
      <c r="C157" s="17">
        <f>C16*'Basic diet cal'!$N$9/1000</f>
        <v>4.9949999999999994E-2</v>
      </c>
      <c r="D157" s="17">
        <f>D16*'Basic diet cal'!$N$9/1000</f>
        <v>3.3299999999999996E-2</v>
      </c>
      <c r="E157" s="17">
        <f>E16*'Basic diet cal'!$N$9/1000</f>
        <v>3.3299999999999996E-2</v>
      </c>
      <c r="F157" s="17">
        <f>F16*'Basic diet cal'!$N$9/1000</f>
        <v>4.9949999999999994E-2</v>
      </c>
      <c r="G157" s="17">
        <f>G16*'Basic diet cal'!$N$9/1000</f>
        <v>3.3299999999999996E-2</v>
      </c>
      <c r="H157" s="17">
        <f>H16*'Basic diet cal'!$N$9/1000</f>
        <v>4.9949999999999994E-2</v>
      </c>
      <c r="I157" s="17">
        <f>I16*'Basic diet cal'!$N$9/1000</f>
        <v>6.6599999999999993E-2</v>
      </c>
      <c r="J157" s="17">
        <f>J16*'Basic diet cal'!$N$9/1000</f>
        <v>3.3299999999999996E-2</v>
      </c>
      <c r="K157" s="17">
        <f>K16*'Basic diet cal'!$N$9/1000</f>
        <v>3.3299999999999996E-2</v>
      </c>
      <c r="L157" s="17">
        <f>L16*'Basic diet cal'!$N$9/1000</f>
        <v>6.6599999999999993E-2</v>
      </c>
      <c r="M157" s="17">
        <f>M16*'Basic diet cal'!$N$9/1000</f>
        <v>4.9949999999999994E-2</v>
      </c>
      <c r="N157" s="17">
        <f>N16*'Basic diet cal'!$N$9/1000</f>
        <v>4.9949999999999994E-2</v>
      </c>
      <c r="O157" s="17">
        <f>O16*'Basic diet cal'!$N$9/1000</f>
        <v>8.3250000000000005E-2</v>
      </c>
      <c r="P157" s="17">
        <f>P16*'Basic diet cal'!$N$9/1000</f>
        <v>4.9949999999999994E-2</v>
      </c>
      <c r="Q157" s="17">
        <f>Q16*'Basic diet cal'!$N$9/1000</f>
        <v>6.6599999999999993E-2</v>
      </c>
      <c r="R157" s="17">
        <f>R16*'Basic diet cal'!$N$9/1000</f>
        <v>9.9899999999999989E-2</v>
      </c>
      <c r="S157" s="17">
        <f>S16*'Basic diet cal'!$N$9/1000</f>
        <v>4.9949999999999994E-2</v>
      </c>
      <c r="T157" s="17">
        <f>T16*'Basic diet cal'!$N$9/1000</f>
        <v>6.6599999999999993E-2</v>
      </c>
      <c r="U157" s="17">
        <f>U16*'Basic diet cal'!$N$9/1000</f>
        <v>9.9899999999999989E-2</v>
      </c>
      <c r="V157" s="17">
        <f>V16*'Basic diet cal'!$N$9/1000</f>
        <v>6.6599999999999993E-2</v>
      </c>
      <c r="W157" s="17">
        <f>W16*'Basic diet cal'!$N$9/1000</f>
        <v>6.6599999999999993E-2</v>
      </c>
      <c r="X157" s="17">
        <f>X16*'Basic diet cal'!$N$9/1000</f>
        <v>0.13319999999999999</v>
      </c>
      <c r="Y157" s="17">
        <f>Y16*'Basic diet cal'!$N$9/1000</f>
        <v>6.6599999999999993E-2</v>
      </c>
      <c r="Z157" s="17">
        <f>Z16*'Basic diet cal'!$N$9/1000</f>
        <v>6.6599999999999993E-2</v>
      </c>
      <c r="AA157" s="17">
        <f>AA16*'Basic diet cal'!$N$9/1000</f>
        <v>0.11654999999999999</v>
      </c>
      <c r="AB157" s="17">
        <f>AB16*'Basic diet cal'!$N$9/1000</f>
        <v>4.9949999999999994E-2</v>
      </c>
      <c r="AC157" s="17">
        <f>AC16*'Basic diet cal'!$N$9/1000</f>
        <v>8.3250000000000005E-2</v>
      </c>
      <c r="AD157" s="17">
        <f>AD16*'Basic diet cal'!$N$9/1000</f>
        <v>0.11654999999999999</v>
      </c>
      <c r="AE157" s="17">
        <f>AE16*'Basic diet cal'!$N$9/1000</f>
        <v>6.6599999999999993E-2</v>
      </c>
      <c r="AF157" s="17">
        <f>AF16*'Basic diet cal'!$N$9/1000</f>
        <v>8.3250000000000005E-2</v>
      </c>
      <c r="AG157" s="17">
        <f>AG16*'Basic diet cal'!$N$9/1000</f>
        <v>0.13319999999999999</v>
      </c>
      <c r="AH157" s="17">
        <f>AH16*'Basic diet cal'!$N$9/1000</f>
        <v>6.6599999999999993E-2</v>
      </c>
      <c r="AI157" s="17">
        <f>AI16*'Basic diet cal'!$N$9/1000</f>
        <v>8.3250000000000005E-2</v>
      </c>
      <c r="AJ157" s="17">
        <f>AJ16*'Basic diet cal'!$N$9/1000</f>
        <v>0.14984999999999998</v>
      </c>
      <c r="AK157" s="17">
        <f>AK16*'Basic diet cal'!$N$9/1000</f>
        <v>6.6599999999999993E-2</v>
      </c>
      <c r="AL157" s="132">
        <f>AL16*'Basic diet cal'!$N$9/1000</f>
        <v>8.3250000000000005E-2</v>
      </c>
      <c r="AR157" s="17"/>
    </row>
    <row r="158" spans="1:44" ht="15" customHeight="1">
      <c r="A158" s="75" t="s">
        <v>122</v>
      </c>
      <c r="C158" s="17">
        <f>C17*'Basic diet cal'!$N$10/1000</f>
        <v>0</v>
      </c>
      <c r="D158" s="17">
        <f>D17*'Basic diet cal'!$N$10/1000</f>
        <v>0.20200000000000001</v>
      </c>
      <c r="E158" s="17">
        <f>E17*'Basic diet cal'!$N$10/1000</f>
        <v>0.60599999999999998</v>
      </c>
      <c r="F158" s="17">
        <f>F17*'Basic diet cal'!$N$10/1000</f>
        <v>0</v>
      </c>
      <c r="G158" s="17">
        <f>G17*'Basic diet cal'!$N$10/1000</f>
        <v>0.80800000000000005</v>
      </c>
      <c r="H158" s="17">
        <f>H17*'Basic diet cal'!$N$10/1000</f>
        <v>0.80800000000000005</v>
      </c>
      <c r="I158" s="17">
        <f>I17*'Basic diet cal'!$N$10/1000</f>
        <v>0</v>
      </c>
      <c r="J158" s="17">
        <f>J17*'Basic diet cal'!$N$10/1000</f>
        <v>1.4139999999999999</v>
      </c>
      <c r="K158" s="17">
        <f>K17*'Basic diet cal'!$N$10/1000</f>
        <v>1.4139999999999999</v>
      </c>
      <c r="L158" s="17">
        <f>L17*'Basic diet cal'!$N$10/1000</f>
        <v>0</v>
      </c>
      <c r="M158" s="17">
        <f>M17*'Basic diet cal'!$N$10/1000</f>
        <v>2.121</v>
      </c>
      <c r="N158" s="17">
        <f>N17*'Basic diet cal'!$N$10/1000</f>
        <v>1.4139999999999999</v>
      </c>
      <c r="O158" s="17">
        <f>O17*'Basic diet cal'!$N$10/1000</f>
        <v>0</v>
      </c>
      <c r="P158" s="17">
        <f>P17*'Basic diet cal'!$N$10/1000</f>
        <v>2.121</v>
      </c>
      <c r="Q158" s="17">
        <f>Q17*'Basic diet cal'!$N$10/1000</f>
        <v>1.4139999999999999</v>
      </c>
      <c r="R158" s="17">
        <f>R17*'Basic diet cal'!$N$10/1000</f>
        <v>0</v>
      </c>
      <c r="S158" s="17">
        <f>S17*'Basic diet cal'!$N$10/1000</f>
        <v>2.121</v>
      </c>
      <c r="T158" s="17">
        <f>T17*'Basic diet cal'!$N$10/1000</f>
        <v>1.4139999999999999</v>
      </c>
      <c r="U158" s="17">
        <f>U17*'Basic diet cal'!$N$10/1000</f>
        <v>0</v>
      </c>
      <c r="V158" s="17">
        <f>V17*'Basic diet cal'!$N$10/1000</f>
        <v>2.8279999999999998</v>
      </c>
      <c r="W158" s="17">
        <f>W17*'Basic diet cal'!$N$10/1000</f>
        <v>1.4139999999999999</v>
      </c>
      <c r="X158" s="17">
        <f>X17*'Basic diet cal'!$N$10/1000</f>
        <v>0</v>
      </c>
      <c r="Y158" s="17">
        <f>Y17*'Basic diet cal'!$N$10/1000</f>
        <v>2.8279999999999998</v>
      </c>
      <c r="Z158" s="17">
        <f>Z17*'Basic diet cal'!$N$10/1000</f>
        <v>2.02</v>
      </c>
      <c r="AA158" s="17">
        <f>AA17*'Basic diet cal'!$N$10/1000</f>
        <v>0</v>
      </c>
      <c r="AB158" s="17">
        <f>AB17*'Basic diet cal'!$N$10/1000</f>
        <v>2.8279999999999998</v>
      </c>
      <c r="AC158" s="17">
        <f>AC17*'Basic diet cal'!$N$10/1000</f>
        <v>2.02</v>
      </c>
      <c r="AD158" s="17">
        <f>AD17*'Basic diet cal'!$N$10/1000</f>
        <v>0</v>
      </c>
      <c r="AE158" s="17">
        <f>AE17*'Basic diet cal'!$N$10/1000</f>
        <v>2.8279999999999998</v>
      </c>
      <c r="AF158" s="17">
        <f>AF17*'Basic diet cal'!$N$10/1000</f>
        <v>2.02</v>
      </c>
      <c r="AG158" s="17">
        <f>AG17*'Basic diet cal'!$N$10/1000</f>
        <v>0</v>
      </c>
      <c r="AH158" s="17">
        <f>AH17*'Basic diet cal'!$N$10/1000</f>
        <v>2.8279999999999998</v>
      </c>
      <c r="AI158" s="17">
        <f>AI17*'Basic diet cal'!$N$10/1000</f>
        <v>2.02</v>
      </c>
      <c r="AJ158" s="17">
        <f>AJ17*'Basic diet cal'!$N$10/1000</f>
        <v>0</v>
      </c>
      <c r="AK158" s="17">
        <f>AK17*'Basic diet cal'!$N$10/1000</f>
        <v>2.8279999999999998</v>
      </c>
      <c r="AL158" s="132">
        <f>AL17*'Basic diet cal'!$N$10/1000</f>
        <v>2.02</v>
      </c>
      <c r="AR158" s="17"/>
    </row>
    <row r="159" spans="1:44" ht="21" customHeight="1">
      <c r="A159" s="70" t="s">
        <v>123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32"/>
      <c r="AR159" s="17"/>
    </row>
    <row r="160" spans="1:44" ht="15" customHeight="1">
      <c r="A160" s="72" t="s">
        <v>121</v>
      </c>
      <c r="B160" s="76"/>
      <c r="C160" s="17">
        <f>C20*'Basic diet cal'!$N$8/1000</f>
        <v>7.3999999999999996E-2</v>
      </c>
      <c r="D160" s="17">
        <f>D20*'Basic diet cal'!$N$8/1000</f>
        <v>7.3999999999999996E-2</v>
      </c>
      <c r="E160" s="17">
        <f>E20*'Basic diet cal'!$N$8/1000</f>
        <v>3.6999999999999998E-2</v>
      </c>
      <c r="F160" s="17">
        <f>F20*'Basic diet cal'!$N$8/1000</f>
        <v>7.3999999999999996E-2</v>
      </c>
      <c r="G160" s="17">
        <f>G20*'Basic diet cal'!$N$8/1000</f>
        <v>7.3999999999999996E-2</v>
      </c>
      <c r="H160" s="17">
        <f>H20*'Basic diet cal'!$N$8/1000</f>
        <v>7.3999999999999996E-2</v>
      </c>
      <c r="I160" s="17">
        <f>I20*'Basic diet cal'!$N$8/1000</f>
        <v>7.3999999999999996E-2</v>
      </c>
      <c r="J160" s="17">
        <f>J20*'Basic diet cal'!$N$8/1000</f>
        <v>0.111</v>
      </c>
      <c r="K160" s="17">
        <f>K20*'Basic diet cal'!$N$8/1000</f>
        <v>7.3999999999999996E-2</v>
      </c>
      <c r="L160" s="17">
        <f>L20*'Basic diet cal'!$N$8/1000</f>
        <v>0.111</v>
      </c>
      <c r="M160" s="17">
        <f>M20*'Basic diet cal'!$N$8/1000</f>
        <v>0.111</v>
      </c>
      <c r="N160" s="17">
        <f>N20*'Basic diet cal'!$N$8/1000</f>
        <v>7.3999999999999996E-2</v>
      </c>
      <c r="O160" s="17">
        <f>O20*'Basic diet cal'!$N$8/1000</f>
        <v>0.111</v>
      </c>
      <c r="P160" s="17">
        <f>P20*'Basic diet cal'!$N$8/1000</f>
        <v>0.111</v>
      </c>
      <c r="Q160" s="17">
        <f>Q20*'Basic diet cal'!$N$8/1000</f>
        <v>7.3999999999999996E-2</v>
      </c>
      <c r="R160" s="17">
        <f>R20*'Basic diet cal'!$N$8/1000</f>
        <v>0.111</v>
      </c>
      <c r="S160" s="17">
        <f>S20*'Basic diet cal'!$N$8/1000</f>
        <v>0.111</v>
      </c>
      <c r="T160" s="17">
        <f>T20*'Basic diet cal'!$N$8/1000</f>
        <v>7.3999999999999996E-2</v>
      </c>
      <c r="U160" s="17">
        <f>U20*'Basic diet cal'!$N$8/1000</f>
        <v>0.111</v>
      </c>
      <c r="V160" s="17">
        <f>V20*'Basic diet cal'!$N$8/1000</f>
        <v>0.111</v>
      </c>
      <c r="W160" s="17">
        <f>W20*'Basic diet cal'!$N$8/1000</f>
        <v>7.3999999999999996E-2</v>
      </c>
      <c r="X160" s="17">
        <f>X20*'Basic diet cal'!$N$8/1000</f>
        <v>0.111</v>
      </c>
      <c r="Y160" s="17">
        <f>Y20*'Basic diet cal'!$N$8/1000</f>
        <v>0.111</v>
      </c>
      <c r="Z160" s="17">
        <f>Z20*'Basic diet cal'!$N$8/1000</f>
        <v>7.3999999999999996E-2</v>
      </c>
      <c r="AA160" s="17">
        <f>AA20*'Basic diet cal'!$N$8/1000</f>
        <v>0.111</v>
      </c>
      <c r="AB160" s="17">
        <f>AB20*'Basic diet cal'!$N$8/1000</f>
        <v>0.111</v>
      </c>
      <c r="AC160" s="17">
        <f>AC20*'Basic diet cal'!$N$8/1000</f>
        <v>7.3999999999999996E-2</v>
      </c>
      <c r="AD160" s="17">
        <f>AD20*'Basic diet cal'!$N$8/1000</f>
        <v>0.111</v>
      </c>
      <c r="AE160" s="17">
        <f>AE20*'Basic diet cal'!$N$8/1000</f>
        <v>0.111</v>
      </c>
      <c r="AF160" s="17">
        <f>AF20*'Basic diet cal'!$N$8/1000</f>
        <v>7.3999999999999996E-2</v>
      </c>
      <c r="AG160" s="17">
        <f>AG20*'Basic diet cal'!$N$8/1000</f>
        <v>0.111</v>
      </c>
      <c r="AH160" s="17">
        <f>AH20*'Basic diet cal'!$N$8/1000</f>
        <v>0.111</v>
      </c>
      <c r="AI160" s="17">
        <f>AI20*'Basic diet cal'!$N$8/1000</f>
        <v>7.3999999999999996E-2</v>
      </c>
      <c r="AJ160" s="17">
        <f>AJ20*'Basic diet cal'!$N$8/1000</f>
        <v>0.111</v>
      </c>
      <c r="AK160" s="17">
        <f>AK20*'Basic diet cal'!$N$8/1000</f>
        <v>0.185</v>
      </c>
      <c r="AL160" s="132">
        <f>AL20*'Basic diet cal'!$N$8/1000</f>
        <v>7.3999999999999996E-2</v>
      </c>
      <c r="AR160" s="17"/>
    </row>
    <row r="161" spans="1:79" ht="33.75" customHeight="1">
      <c r="A161" s="72" t="s">
        <v>198</v>
      </c>
      <c r="B161" s="76"/>
      <c r="C161" s="49">
        <f>C21*'Basic diet cal'!$N$11/1000</f>
        <v>0.29708228571428574</v>
      </c>
      <c r="D161" s="49">
        <f>D21*'Basic diet cal'!$N$11/1000</f>
        <v>0.19805485714285714</v>
      </c>
      <c r="E161" s="49">
        <f>E21*'Basic diet cal'!$N$11/1000</f>
        <v>0.19805485714285714</v>
      </c>
      <c r="F161" s="49">
        <f>F21*'Basic diet cal'!$N$11/1000</f>
        <v>0.29708228571428574</v>
      </c>
      <c r="G161" s="49">
        <f>G21*'Basic diet cal'!$N$11/1000</f>
        <v>0.19805485714285714</v>
      </c>
      <c r="H161" s="49">
        <f>H21*'Basic diet cal'!$N$11/1000</f>
        <v>0.29708228571428574</v>
      </c>
      <c r="I161" s="49">
        <f>I21*'Basic diet cal'!$N$11/1000</f>
        <v>0.49513714285714289</v>
      </c>
      <c r="J161" s="49">
        <f>J21*'Basic diet cal'!$N$11/1000</f>
        <v>0.29708228571428574</v>
      </c>
      <c r="K161" s="49">
        <f>K21*'Basic diet cal'!$N$11/1000</f>
        <v>0.39610971428571429</v>
      </c>
      <c r="L161" s="49">
        <f>L21*'Basic diet cal'!$N$11/1000</f>
        <v>0.49513714285714289</v>
      </c>
      <c r="M161" s="49">
        <f>M21*'Basic diet cal'!$N$11/1000</f>
        <v>0.39610971428571429</v>
      </c>
      <c r="N161" s="49">
        <f>N21*'Basic diet cal'!$N$11/1000</f>
        <v>0.39610971428571429</v>
      </c>
      <c r="O161" s="49">
        <f>O21*'Basic diet cal'!$N$11/1000</f>
        <v>0.59416457142857149</v>
      </c>
      <c r="P161" s="49">
        <f>P21*'Basic diet cal'!$N$11/1000</f>
        <v>0.39610971428571429</v>
      </c>
      <c r="Q161" s="49">
        <f>Q21*'Basic diet cal'!$N$11/1000</f>
        <v>0.39610971428571429</v>
      </c>
      <c r="R161" s="49">
        <f>R21*'Basic diet cal'!$N$11/1000</f>
        <v>0.69319200000000003</v>
      </c>
      <c r="S161" s="49">
        <f>S21*'Basic diet cal'!$N$11/1000</f>
        <v>0.39610971428571429</v>
      </c>
      <c r="T161" s="49">
        <f>T21*'Basic diet cal'!$N$11/1000</f>
        <v>0.39610971428571429</v>
      </c>
      <c r="U161" s="49">
        <f>U21*'Basic diet cal'!$N$11/1000</f>
        <v>0.59416457142857149</v>
      </c>
      <c r="V161" s="49">
        <f>V21*'Basic diet cal'!$N$11/1000</f>
        <v>0.39610971428571429</v>
      </c>
      <c r="W161" s="49">
        <f>W21*'Basic diet cal'!$N$11/1000</f>
        <v>0.39610971428571429</v>
      </c>
      <c r="X161" s="49">
        <f>X21*'Basic diet cal'!$N$11/1000</f>
        <v>0.99027428571428577</v>
      </c>
      <c r="Y161" s="49">
        <f>Y21*'Basic diet cal'!$N$11/1000</f>
        <v>0.39610971428571429</v>
      </c>
      <c r="Z161" s="49">
        <f>Z21*'Basic diet cal'!$N$11/1000</f>
        <v>0.39610971428571429</v>
      </c>
      <c r="AA161" s="49">
        <f>AA21*'Basic diet cal'!$N$11/1000</f>
        <v>0.79221942857142857</v>
      </c>
      <c r="AB161" s="49">
        <f>AB21*'Basic diet cal'!$N$11/1000</f>
        <v>0.59416457142857149</v>
      </c>
      <c r="AC161" s="49">
        <f>AC21*'Basic diet cal'!$N$11/1000</f>
        <v>0.49513714285714289</v>
      </c>
      <c r="AD161" s="49">
        <f>AD21*'Basic diet cal'!$N$11/1000</f>
        <v>0.89124685714285712</v>
      </c>
      <c r="AE161" s="49">
        <f>AE21*'Basic diet cal'!$N$11/1000</f>
        <v>0.59416457142857149</v>
      </c>
      <c r="AF161" s="49">
        <f>AF21*'Basic diet cal'!$N$11/1000</f>
        <v>0.49513714285714289</v>
      </c>
      <c r="AG161" s="49">
        <f>AG21*'Basic diet cal'!$N$11/1000</f>
        <v>0.99027428571428577</v>
      </c>
      <c r="AH161" s="49">
        <f>AH21*'Basic diet cal'!$N$11/1000</f>
        <v>0.59416457142857149</v>
      </c>
      <c r="AI161" s="49">
        <f>AI21*'Basic diet cal'!$N$11/1000</f>
        <v>0.49513714285714289</v>
      </c>
      <c r="AJ161" s="49">
        <f>AJ21*'Basic diet cal'!$N$11/1000</f>
        <v>0.99027428571428577</v>
      </c>
      <c r="AK161" s="49">
        <f>AK21*'Basic diet cal'!$N$11/1000</f>
        <v>0.59416457142857149</v>
      </c>
      <c r="AL161" s="225">
        <f>AL21*'Basic diet cal'!$N$11/1000</f>
        <v>0.49513714285714289</v>
      </c>
      <c r="AR161" s="17"/>
    </row>
    <row r="162" spans="1:79" ht="15" customHeight="1">
      <c r="A162" s="24" t="s">
        <v>199</v>
      </c>
      <c r="B162" s="69"/>
      <c r="C162" s="17">
        <f>C23*'Basic diet cal'!$N$12/1000</f>
        <v>0</v>
      </c>
      <c r="D162" s="17">
        <f>D23*'Basic diet cal'!$N$12/1000</f>
        <v>0</v>
      </c>
      <c r="E162" s="17">
        <f>E23*'Basic diet cal'!$N$12/1000</f>
        <v>0</v>
      </c>
      <c r="F162" s="17">
        <f>F23*'Basic diet cal'!$N$12/1000</f>
        <v>0</v>
      </c>
      <c r="G162" s="17">
        <f>G23*'Basic diet cal'!$N$12/1000</f>
        <v>0</v>
      </c>
      <c r="H162" s="17">
        <f>H23*'Basic diet cal'!$N$12/1000</f>
        <v>0</v>
      </c>
      <c r="I162" s="17">
        <f>I23*'Basic diet cal'!$N$12/1000</f>
        <v>0</v>
      </c>
      <c r="J162" s="17">
        <f>J23*'Basic diet cal'!$N$12/1000</f>
        <v>0</v>
      </c>
      <c r="K162" s="17">
        <f>K23*'Basic diet cal'!$N$12/1000</f>
        <v>0</v>
      </c>
      <c r="L162" s="17">
        <f>L23*'Basic diet cal'!$N$12/1000</f>
        <v>0</v>
      </c>
      <c r="M162" s="17">
        <f>M23*'Basic diet cal'!$N$12/1000</f>
        <v>0</v>
      </c>
      <c r="N162" s="17">
        <f>N23*'Basic diet cal'!$N$12/1000</f>
        <v>0</v>
      </c>
      <c r="O162" s="17">
        <f>O23*'Basic diet cal'!$N$12/1000</f>
        <v>0</v>
      </c>
      <c r="P162" s="17">
        <f>P23*'Basic diet cal'!$N$12/1000</f>
        <v>0</v>
      </c>
      <c r="Q162" s="17">
        <f>Q23*'Basic diet cal'!$N$12/1000</f>
        <v>0</v>
      </c>
      <c r="R162" s="17">
        <f>R23*'Basic diet cal'!$N$12/1000</f>
        <v>0</v>
      </c>
      <c r="S162" s="17">
        <f>S23*'Basic diet cal'!$N$12/1000</f>
        <v>0</v>
      </c>
      <c r="T162" s="17">
        <f>T23*'Basic diet cal'!$N$12/1000</f>
        <v>0</v>
      </c>
      <c r="U162" s="17">
        <f>U23*'Basic diet cal'!$N$12/1000</f>
        <v>0</v>
      </c>
      <c r="V162" s="17">
        <f>V23*'Basic diet cal'!$N$12/1000</f>
        <v>0</v>
      </c>
      <c r="W162" s="17">
        <f>W23*'Basic diet cal'!$N$12/1000</f>
        <v>0</v>
      </c>
      <c r="X162" s="17">
        <f>X23*'Basic diet cal'!$N$12/1000</f>
        <v>0</v>
      </c>
      <c r="Y162" s="17">
        <f>Y23*'Basic diet cal'!$N$12/1000</f>
        <v>0</v>
      </c>
      <c r="Z162" s="17">
        <f>Z23*'Basic diet cal'!$N$12/1000</f>
        <v>0</v>
      </c>
      <c r="AA162" s="17">
        <f>AA23*'Basic diet cal'!$N$12/1000</f>
        <v>0</v>
      </c>
      <c r="AB162" s="17">
        <f>AB23*'Basic diet cal'!$N$12/1000</f>
        <v>0</v>
      </c>
      <c r="AC162" s="17">
        <f>AC23*'Basic diet cal'!$N$12/1000</f>
        <v>0</v>
      </c>
      <c r="AD162" s="17">
        <f>AD23*'Basic diet cal'!$N$12/1000</f>
        <v>0</v>
      </c>
      <c r="AE162" s="17">
        <f>AE23*'Basic diet cal'!$N$12/1000</f>
        <v>0</v>
      </c>
      <c r="AF162" s="17">
        <f>AF23*'Basic diet cal'!$N$12/1000</f>
        <v>0</v>
      </c>
      <c r="AG162" s="17">
        <f>AG23*'Basic diet cal'!$N$12/1000</f>
        <v>0</v>
      </c>
      <c r="AH162" s="17">
        <f>AH23*'Basic diet cal'!$N$12/1000</f>
        <v>0</v>
      </c>
      <c r="AI162" s="17">
        <f>AI23*'Basic diet cal'!$N$12/1000</f>
        <v>0</v>
      </c>
      <c r="AJ162" s="17">
        <f>AJ23*'Basic diet cal'!$N$12/1000</f>
        <v>0</v>
      </c>
      <c r="AK162" s="17">
        <f>AK23*'Basic diet cal'!$N$12/1000</f>
        <v>0</v>
      </c>
      <c r="AL162" s="132">
        <f>AL23*'Basic diet cal'!$N$12/1000</f>
        <v>0</v>
      </c>
      <c r="AR162" s="17"/>
    </row>
    <row r="163" spans="1:79" ht="15" customHeight="1">
      <c r="A163" s="24" t="s">
        <v>200</v>
      </c>
      <c r="B163" s="69"/>
      <c r="C163" s="17">
        <f>C24*'Basic diet cal'!$N$12/1000</f>
        <v>0</v>
      </c>
      <c r="D163" s="17">
        <f>D24*'Basic diet cal'!$N$12/1000</f>
        <v>0</v>
      </c>
      <c r="E163" s="17">
        <f>E24*'Basic diet cal'!$N$12/1000</f>
        <v>0</v>
      </c>
      <c r="F163" s="17">
        <f>F24*'Basic diet cal'!$N$12/1000</f>
        <v>0</v>
      </c>
      <c r="G163" s="17">
        <f>G24*'Basic diet cal'!$N$12/1000</f>
        <v>0</v>
      </c>
      <c r="H163" s="17">
        <f>H24*'Basic diet cal'!$N$12/1000</f>
        <v>0</v>
      </c>
      <c r="I163" s="17">
        <f>I24*'Basic diet cal'!$N$12/1000</f>
        <v>0</v>
      </c>
      <c r="J163" s="17">
        <f>J24*'Basic diet cal'!$N$12/1000</f>
        <v>0</v>
      </c>
      <c r="K163" s="17">
        <f>K24*'Basic diet cal'!$N$12/1000</f>
        <v>0</v>
      </c>
      <c r="L163" s="17">
        <f>L24*'Basic diet cal'!$N$12/1000</f>
        <v>0</v>
      </c>
      <c r="M163" s="17">
        <f>M24*'Basic diet cal'!$N$12/1000</f>
        <v>0</v>
      </c>
      <c r="N163" s="17">
        <f>N24*'Basic diet cal'!$N$12/1000</f>
        <v>0</v>
      </c>
      <c r="O163" s="17">
        <f>O24*'Basic diet cal'!$N$12/1000</f>
        <v>0</v>
      </c>
      <c r="P163" s="17">
        <f>P24*'Basic diet cal'!$N$12/1000</f>
        <v>0</v>
      </c>
      <c r="Q163" s="17">
        <f>Q24*'Basic diet cal'!$N$12/1000</f>
        <v>0</v>
      </c>
      <c r="R163" s="17">
        <f>R24*'Basic diet cal'!$N$12/1000</f>
        <v>0</v>
      </c>
      <c r="S163" s="17">
        <f>S24*'Basic diet cal'!$N$12/1000</f>
        <v>0</v>
      </c>
      <c r="T163" s="17">
        <f>T24*'Basic diet cal'!$N$12/1000</f>
        <v>0</v>
      </c>
      <c r="U163" s="17">
        <f>U24*'Basic diet cal'!$N$12/1000</f>
        <v>0</v>
      </c>
      <c r="V163" s="17">
        <f>V24*'Basic diet cal'!$N$12/1000</f>
        <v>0</v>
      </c>
      <c r="W163" s="17">
        <f>W24*'Basic diet cal'!$N$12/1000</f>
        <v>0</v>
      </c>
      <c r="X163" s="17">
        <f>X24*'Basic diet cal'!$N$12/1000</f>
        <v>0</v>
      </c>
      <c r="Y163" s="17">
        <f>Y24*'Basic diet cal'!$N$12/1000</f>
        <v>0</v>
      </c>
      <c r="Z163" s="17">
        <f>Z24*'Basic diet cal'!$N$12/1000</f>
        <v>0</v>
      </c>
      <c r="AA163" s="17">
        <f>AA24*'Basic diet cal'!$N$12/1000</f>
        <v>0</v>
      </c>
      <c r="AB163" s="17">
        <f>AB24*'Basic diet cal'!$N$12/1000</f>
        <v>0</v>
      </c>
      <c r="AC163" s="17">
        <f>AC24*'Basic diet cal'!$N$12/1000</f>
        <v>0</v>
      </c>
      <c r="AD163" s="17">
        <f>AD24*'Basic diet cal'!$N$12/1000</f>
        <v>0</v>
      </c>
      <c r="AE163" s="17">
        <f>AE24*'Basic diet cal'!$N$12/1000</f>
        <v>0</v>
      </c>
      <c r="AF163" s="17">
        <f>AF24*'Basic diet cal'!$N$12/1000</f>
        <v>0</v>
      </c>
      <c r="AG163" s="17">
        <f>AG24*'Basic diet cal'!$N$12/1000</f>
        <v>0</v>
      </c>
      <c r="AH163" s="17">
        <f>AH24*'Basic diet cal'!$N$12/1000</f>
        <v>0</v>
      </c>
      <c r="AI163" s="17">
        <f>AI24*'Basic diet cal'!$N$12/1000</f>
        <v>0</v>
      </c>
      <c r="AJ163" s="17">
        <f>AJ24*'Basic diet cal'!$N$12/1000</f>
        <v>0</v>
      </c>
      <c r="AK163" s="17">
        <f>AK24*'Basic diet cal'!$N$12/1000</f>
        <v>0</v>
      </c>
      <c r="AL163" s="132">
        <f>AL24*'Basic diet cal'!$N$12/1000</f>
        <v>0</v>
      </c>
      <c r="AR163" s="17"/>
    </row>
    <row r="164" spans="1:79" ht="15" customHeight="1">
      <c r="A164" s="24" t="s">
        <v>125</v>
      </c>
      <c r="B164" s="69"/>
      <c r="C164" s="17">
        <f>C25*'Basic diet cal'!$N$13/1000</f>
        <v>0</v>
      </c>
      <c r="D164" s="17">
        <f>D25*'Basic diet cal'!$N$13/1000</f>
        <v>0</v>
      </c>
      <c r="E164" s="17">
        <f>E25*'Basic diet cal'!$N$13/1000</f>
        <v>0</v>
      </c>
      <c r="F164" s="17">
        <f>F25*'Basic diet cal'!$N$13/1000</f>
        <v>0</v>
      </c>
      <c r="G164" s="17">
        <f>G25*'Basic diet cal'!$N$13/1000</f>
        <v>0</v>
      </c>
      <c r="H164" s="17">
        <f>H25*'Basic diet cal'!$N$13/1000</f>
        <v>0</v>
      </c>
      <c r="I164" s="17">
        <f>I25*'Basic diet cal'!$N$13/1000</f>
        <v>0</v>
      </c>
      <c r="J164" s="17">
        <f>J25*'Basic diet cal'!$N$13/1000</f>
        <v>0</v>
      </c>
      <c r="K164" s="17">
        <f>K25*'Basic diet cal'!$N$13/1000</f>
        <v>0</v>
      </c>
      <c r="L164" s="17">
        <f>L25*'Basic diet cal'!$N$13/1000</f>
        <v>0</v>
      </c>
      <c r="M164" s="17">
        <f>M25*'Basic diet cal'!$N$13/1000</f>
        <v>0</v>
      </c>
      <c r="N164" s="17">
        <f>N25*'Basic diet cal'!$N$13/1000</f>
        <v>0</v>
      </c>
      <c r="O164" s="17">
        <f>O25*'Basic diet cal'!$N$13/1000</f>
        <v>0</v>
      </c>
      <c r="P164" s="17">
        <f>P25*'Basic diet cal'!$N$13/1000</f>
        <v>0</v>
      </c>
      <c r="Q164" s="17">
        <f>Q25*'Basic diet cal'!$N$13/1000</f>
        <v>0</v>
      </c>
      <c r="R164" s="17">
        <f>R25*'Basic diet cal'!$N$13/1000</f>
        <v>0</v>
      </c>
      <c r="S164" s="17">
        <f>S25*'Basic diet cal'!$N$13/1000</f>
        <v>0</v>
      </c>
      <c r="T164" s="17">
        <f>T25*'Basic diet cal'!$N$13/1000</f>
        <v>0</v>
      </c>
      <c r="U164" s="17">
        <f>U25*'Basic diet cal'!$N$13/1000</f>
        <v>0</v>
      </c>
      <c r="V164" s="17">
        <f>V25*'Basic diet cal'!$N$13/1000</f>
        <v>0</v>
      </c>
      <c r="W164" s="17">
        <f>W25*'Basic diet cal'!$N$13/1000</f>
        <v>0</v>
      </c>
      <c r="X164" s="17">
        <f>X25*'Basic diet cal'!$N$13/1000</f>
        <v>0</v>
      </c>
      <c r="Y164" s="17">
        <f>Y25*'Basic diet cal'!$N$13/1000</f>
        <v>0</v>
      </c>
      <c r="Z164" s="17">
        <f>Z25*'Basic diet cal'!$N$13/1000</f>
        <v>0</v>
      </c>
      <c r="AA164" s="17">
        <f>AA25*'Basic diet cal'!$N$13/1000</f>
        <v>0</v>
      </c>
      <c r="AB164" s="17">
        <f>AB25*'Basic diet cal'!$N$13/1000</f>
        <v>0</v>
      </c>
      <c r="AC164" s="17">
        <f>AC25*'Basic diet cal'!$N$13/1000</f>
        <v>0</v>
      </c>
      <c r="AD164" s="17">
        <f>AD25*'Basic diet cal'!$N$13/1000</f>
        <v>0</v>
      </c>
      <c r="AE164" s="17">
        <f>AE25*'Basic diet cal'!$N$13/1000</f>
        <v>0</v>
      </c>
      <c r="AF164" s="17">
        <f>AF25*'Basic diet cal'!$N$13/1000</f>
        <v>0</v>
      </c>
      <c r="AG164" s="17">
        <f>AG25*'Basic diet cal'!$N$13/1000</f>
        <v>0</v>
      </c>
      <c r="AH164" s="17">
        <f>AH25*'Basic diet cal'!$N$13/1000</f>
        <v>0</v>
      </c>
      <c r="AI164" s="17">
        <f>AI25*'Basic diet cal'!$N$13/1000</f>
        <v>0</v>
      </c>
      <c r="AJ164" s="17">
        <f>AJ25*'Basic diet cal'!$N$13/1000</f>
        <v>0</v>
      </c>
      <c r="AK164" s="17">
        <f>AK25*'Basic diet cal'!$N$13/1000</f>
        <v>0</v>
      </c>
      <c r="AL164" s="132">
        <f>AL25*'Basic diet cal'!$N$13/1000</f>
        <v>0</v>
      </c>
      <c r="AR164" s="17"/>
    </row>
    <row r="165" spans="1:79" ht="15" customHeight="1">
      <c r="A165" s="47" t="s">
        <v>778</v>
      </c>
      <c r="B165" s="25"/>
      <c r="C165" s="53">
        <f>C22*'Basic diet cal'!$N$10/1000</f>
        <v>0</v>
      </c>
      <c r="D165" s="53">
        <f>D22*'Basic diet cal'!$N$10/1000</f>
        <v>0.20200000000000001</v>
      </c>
      <c r="E165" s="53">
        <f>E22*'Basic diet cal'!$N$10/1000</f>
        <v>0.60599999999999998</v>
      </c>
      <c r="F165" s="53">
        <f>F22*'Basic diet cal'!$N$10/1000</f>
        <v>0</v>
      </c>
      <c r="G165" s="53">
        <f>G22*'Basic diet cal'!$N$10/1000</f>
        <v>0.80800000000000005</v>
      </c>
      <c r="H165" s="53">
        <f>H22*'Basic diet cal'!$N$10/1000</f>
        <v>0.80800000000000005</v>
      </c>
      <c r="I165" s="53">
        <f>I22*'Basic diet cal'!$N$10/1000</f>
        <v>0</v>
      </c>
      <c r="J165" s="53">
        <f>J22*'Basic diet cal'!$N$10/1000</f>
        <v>0.60599999999999998</v>
      </c>
      <c r="K165" s="53">
        <f>K22*'Basic diet cal'!$N$10/1000</f>
        <v>0.60599999999999998</v>
      </c>
      <c r="L165" s="53">
        <f>L22*'Basic diet cal'!$N$10/1000</f>
        <v>0</v>
      </c>
      <c r="M165" s="53">
        <f>M22*'Basic diet cal'!$N$10/1000</f>
        <v>1.4139999999999999</v>
      </c>
      <c r="N165" s="53">
        <f>N22*'Basic diet cal'!$N$10/1000</f>
        <v>0.60599999999999998</v>
      </c>
      <c r="O165" s="53">
        <f>O22*'Basic diet cal'!$N$10/1000</f>
        <v>0</v>
      </c>
      <c r="P165" s="53">
        <f>P22*'Basic diet cal'!$N$10/1000</f>
        <v>1.4139999999999999</v>
      </c>
      <c r="Q165" s="53">
        <f>Q22*'Basic diet cal'!$N$10/1000</f>
        <v>1.4139999999999999</v>
      </c>
      <c r="R165" s="53">
        <f>R22*'Basic diet cal'!$N$10/1000</f>
        <v>0</v>
      </c>
      <c r="S165" s="53">
        <f>S22*'Basic diet cal'!$N$10/1000</f>
        <v>1.4139999999999999</v>
      </c>
      <c r="T165" s="53">
        <f>T22*'Basic diet cal'!$N$10/1000</f>
        <v>1.4139999999999999</v>
      </c>
      <c r="U165" s="53">
        <f>U22*'Basic diet cal'!$N$10/1000</f>
        <v>0</v>
      </c>
      <c r="V165" s="53">
        <f>V22*'Basic diet cal'!$N$10/1000</f>
        <v>1.4139999999999999</v>
      </c>
      <c r="W165" s="53">
        <f>W22*'Basic diet cal'!$N$10/1000</f>
        <v>1.4139999999999999</v>
      </c>
      <c r="X165" s="53">
        <f>X22*'Basic diet cal'!$N$10/1000</f>
        <v>0</v>
      </c>
      <c r="Y165" s="53">
        <f>Y22*'Basic diet cal'!$N$10/1000</f>
        <v>1.4139999999999999</v>
      </c>
      <c r="Z165" s="53">
        <f>Z22*'Basic diet cal'!$N$10/1000</f>
        <v>1.4139999999999999</v>
      </c>
      <c r="AA165" s="53">
        <f>AA22*'Basic diet cal'!$N$10/1000</f>
        <v>0</v>
      </c>
      <c r="AB165" s="53">
        <f>AB22*'Basic diet cal'!$N$10/1000</f>
        <v>1.4139999999999999</v>
      </c>
      <c r="AC165" s="53">
        <f>AC22*'Basic diet cal'!$N$10/1000</f>
        <v>1.4139999999999999</v>
      </c>
      <c r="AD165" s="53">
        <f>AD22*'Basic diet cal'!$N$10/1000</f>
        <v>0</v>
      </c>
      <c r="AE165" s="53">
        <f>AE22*'Basic diet cal'!$N$10/1000</f>
        <v>1.4139999999999999</v>
      </c>
      <c r="AF165" s="53">
        <f>AF22*'Basic diet cal'!$N$10/1000</f>
        <v>2.02</v>
      </c>
      <c r="AG165" s="53">
        <f>AG22*'Basic diet cal'!$N$10/1000</f>
        <v>0</v>
      </c>
      <c r="AH165" s="53">
        <f>AH22*'Basic diet cal'!$N$10/1000</f>
        <v>1.4139999999999999</v>
      </c>
      <c r="AI165" s="53">
        <f>AI22*'Basic diet cal'!$N$10/1000</f>
        <v>2.02</v>
      </c>
      <c r="AJ165" s="53">
        <f>AJ22*'Basic diet cal'!$N$10/1000</f>
        <v>0</v>
      </c>
      <c r="AK165" s="53">
        <f>AK22*'Basic diet cal'!$N$10/1000</f>
        <v>2.02</v>
      </c>
      <c r="AL165" s="53">
        <f>AL22*'Basic diet cal'!$N$10/1000</f>
        <v>2.02</v>
      </c>
      <c r="AM165" s="126" t="s">
        <v>270</v>
      </c>
      <c r="AN165" s="117"/>
      <c r="AS165" s="50"/>
      <c r="AT165" s="50"/>
      <c r="AU165" s="50"/>
      <c r="AV165" s="50"/>
      <c r="AW165" s="50"/>
      <c r="AX165" s="50"/>
    </row>
    <row r="166" spans="1:79" ht="15" customHeight="1">
      <c r="C166" s="22">
        <v>1000</v>
      </c>
      <c r="F166" s="9">
        <v>1200</v>
      </c>
      <c r="G166" s="9"/>
      <c r="I166" s="22">
        <v>1400</v>
      </c>
      <c r="L166" s="22">
        <v>1600</v>
      </c>
      <c r="O166" s="22">
        <v>1800</v>
      </c>
      <c r="R166" s="9">
        <v>2000</v>
      </c>
      <c r="S166" s="9"/>
      <c r="U166" s="22">
        <v>2200</v>
      </c>
      <c r="X166" s="22">
        <v>2400</v>
      </c>
      <c r="AA166" s="45">
        <v>2600</v>
      </c>
      <c r="AB166" s="26"/>
      <c r="AD166" s="26">
        <v>2800</v>
      </c>
      <c r="AE166" s="26"/>
      <c r="AF166" s="26"/>
      <c r="AG166" s="26">
        <v>3000</v>
      </c>
      <c r="AH166" s="26"/>
      <c r="AI166" s="26"/>
      <c r="AJ166" s="22">
        <v>3200</v>
      </c>
      <c r="AM166" s="22">
        <v>1000</v>
      </c>
      <c r="AP166" s="22">
        <v>1200</v>
      </c>
      <c r="AS166" s="22">
        <v>1400</v>
      </c>
      <c r="AV166" s="22">
        <v>1600</v>
      </c>
      <c r="AY166" s="22">
        <v>1800</v>
      </c>
      <c r="AZ166" s="22"/>
      <c r="BA166" s="22"/>
      <c r="BB166" s="9">
        <v>2000</v>
      </c>
      <c r="BC166" s="9"/>
      <c r="BD166" s="9"/>
      <c r="BE166" s="122">
        <v>2200</v>
      </c>
      <c r="BF166" s="122"/>
      <c r="BG166" s="122"/>
      <c r="BH166" s="122">
        <v>2400</v>
      </c>
      <c r="BI166" s="122"/>
      <c r="BJ166" s="122"/>
      <c r="BK166" s="123">
        <v>2600</v>
      </c>
      <c r="BL166" s="124"/>
      <c r="BM166" s="122"/>
      <c r="BN166" s="124">
        <v>2800</v>
      </c>
      <c r="BO166" s="124"/>
      <c r="BP166" s="124"/>
      <c r="BQ166" s="124">
        <v>3000</v>
      </c>
      <c r="BR166" s="124"/>
      <c r="BS166" s="124"/>
      <c r="BT166" s="122">
        <v>3200</v>
      </c>
      <c r="BU166" s="122"/>
      <c r="BV166" s="122"/>
    </row>
    <row r="167" spans="1:79" ht="30" customHeight="1">
      <c r="A167" s="77" t="s">
        <v>271</v>
      </c>
      <c r="F167" s="9"/>
      <c r="AD167" s="22"/>
      <c r="AY167" s="22"/>
      <c r="AZ167" s="22"/>
      <c r="BA167" s="22"/>
      <c r="BB167" s="9"/>
      <c r="BC167" s="22"/>
      <c r="BD167" s="122"/>
      <c r="BE167" s="122"/>
      <c r="BF167" s="122"/>
      <c r="BG167" s="122"/>
      <c r="BH167" s="122"/>
      <c r="BI167" s="122"/>
      <c r="BJ167" s="122"/>
      <c r="BK167" s="122"/>
      <c r="BL167" s="122"/>
      <c r="BM167" s="122"/>
      <c r="BN167" s="122"/>
      <c r="BO167" s="122"/>
      <c r="BP167" s="122"/>
      <c r="BQ167" s="122"/>
      <c r="BR167" s="122"/>
      <c r="BS167" s="122"/>
      <c r="BT167" s="122"/>
      <c r="BU167" s="122"/>
      <c r="BV167" s="122"/>
    </row>
    <row r="168" spans="1:79" ht="15" customHeight="1">
      <c r="A168" s="77" t="s">
        <v>137</v>
      </c>
      <c r="C168" s="22" t="s">
        <v>58</v>
      </c>
      <c r="D168" s="22" t="s">
        <v>116</v>
      </c>
      <c r="E168" s="22" t="s">
        <v>92</v>
      </c>
      <c r="F168" s="9" t="s">
        <v>58</v>
      </c>
      <c r="G168" s="22" t="s">
        <v>116</v>
      </c>
      <c r="H168" s="22" t="s">
        <v>92</v>
      </c>
      <c r="I168" s="22" t="s">
        <v>58</v>
      </c>
      <c r="J168" s="22" t="s">
        <v>116</v>
      </c>
      <c r="K168" s="22" t="s">
        <v>92</v>
      </c>
      <c r="L168" s="22" t="s">
        <v>58</v>
      </c>
      <c r="M168" s="22" t="s">
        <v>116</v>
      </c>
      <c r="N168" s="22" t="s">
        <v>92</v>
      </c>
      <c r="O168" s="22" t="s">
        <v>58</v>
      </c>
      <c r="P168" s="22" t="s">
        <v>116</v>
      </c>
      <c r="Q168" s="22" t="s">
        <v>92</v>
      </c>
      <c r="R168" s="9" t="s">
        <v>58</v>
      </c>
      <c r="S168" s="22" t="s">
        <v>116</v>
      </c>
      <c r="T168" s="22" t="s">
        <v>92</v>
      </c>
      <c r="U168" s="22" t="s">
        <v>58</v>
      </c>
      <c r="V168" s="22" t="s">
        <v>116</v>
      </c>
      <c r="W168" s="22" t="s">
        <v>92</v>
      </c>
      <c r="X168" s="22" t="s">
        <v>58</v>
      </c>
      <c r="Y168" s="22" t="s">
        <v>116</v>
      </c>
      <c r="Z168" s="22" t="s">
        <v>92</v>
      </c>
      <c r="AA168" s="22" t="s">
        <v>58</v>
      </c>
      <c r="AB168" s="22" t="s">
        <v>116</v>
      </c>
      <c r="AC168" s="22" t="s">
        <v>92</v>
      </c>
      <c r="AD168" s="22" t="s">
        <v>58</v>
      </c>
      <c r="AE168" s="22" t="s">
        <v>116</v>
      </c>
      <c r="AF168" s="22" t="s">
        <v>92</v>
      </c>
      <c r="AG168" s="22" t="s">
        <v>58</v>
      </c>
      <c r="AH168" s="22" t="s">
        <v>116</v>
      </c>
      <c r="AI168" s="22" t="s">
        <v>92</v>
      </c>
      <c r="AJ168" s="22" t="s">
        <v>58</v>
      </c>
      <c r="AK168" s="22" t="s">
        <v>116</v>
      </c>
      <c r="AL168" s="127" t="s">
        <v>92</v>
      </c>
      <c r="AM168" s="22" t="s">
        <v>58</v>
      </c>
      <c r="AN168" s="22" t="s">
        <v>116</v>
      </c>
      <c r="AO168" s="22" t="s">
        <v>92</v>
      </c>
      <c r="AP168" s="22" t="s">
        <v>58</v>
      </c>
      <c r="AQ168" s="22" t="s">
        <v>116</v>
      </c>
      <c r="AR168" s="22" t="s">
        <v>92</v>
      </c>
      <c r="AS168" s="22" t="s">
        <v>58</v>
      </c>
      <c r="AT168" s="22" t="s">
        <v>116</v>
      </c>
      <c r="AU168" s="22" t="s">
        <v>92</v>
      </c>
      <c r="AV168" s="22" t="s">
        <v>58</v>
      </c>
      <c r="AW168" s="22" t="s">
        <v>116</v>
      </c>
      <c r="AX168" s="22" t="s">
        <v>92</v>
      </c>
      <c r="AY168" s="22" t="s">
        <v>58</v>
      </c>
      <c r="AZ168" s="22" t="s">
        <v>116</v>
      </c>
      <c r="BA168" s="22" t="s">
        <v>92</v>
      </c>
      <c r="BB168" s="9" t="s">
        <v>58</v>
      </c>
      <c r="BC168" s="22" t="s">
        <v>116</v>
      </c>
      <c r="BD168" s="122" t="s">
        <v>92</v>
      </c>
      <c r="BE168" s="122" t="s">
        <v>58</v>
      </c>
      <c r="BF168" s="122" t="s">
        <v>116</v>
      </c>
      <c r="BG168" s="122" t="s">
        <v>92</v>
      </c>
      <c r="BH168" s="122" t="s">
        <v>58</v>
      </c>
      <c r="BI168" s="122" t="s">
        <v>116</v>
      </c>
      <c r="BJ168" s="122" t="s">
        <v>92</v>
      </c>
      <c r="BK168" s="122" t="s">
        <v>58</v>
      </c>
      <c r="BL168" s="122" t="s">
        <v>116</v>
      </c>
      <c r="BM168" s="122" t="s">
        <v>92</v>
      </c>
      <c r="BN168" s="122" t="s">
        <v>58</v>
      </c>
      <c r="BO168" s="122" t="s">
        <v>116</v>
      </c>
      <c r="BP168" s="122" t="s">
        <v>92</v>
      </c>
      <c r="BQ168" s="122" t="s">
        <v>58</v>
      </c>
      <c r="BR168" s="122" t="s">
        <v>116</v>
      </c>
      <c r="BS168" s="122" t="s">
        <v>92</v>
      </c>
      <c r="BT168" s="122" t="s">
        <v>58</v>
      </c>
      <c r="BU168" s="122" t="s">
        <v>116</v>
      </c>
      <c r="BV168" s="122" t="s">
        <v>92</v>
      </c>
    </row>
    <row r="169" spans="1:79" ht="15" customHeight="1">
      <c r="B169" s="78" t="s">
        <v>543</v>
      </c>
      <c r="C169" s="17">
        <f t="shared" ref="C169:AL169" si="40">C148+C149+C150+C151+C153+(C155/7)+C156+(C158/7)+C163+C164</f>
        <v>0.32272142857142855</v>
      </c>
      <c r="D169" s="17">
        <f t="shared" si="40"/>
        <v>0.40312857142857145</v>
      </c>
      <c r="E169" s="17">
        <f t="shared" si="40"/>
        <v>0.77477380952380959</v>
      </c>
      <c r="F169" s="17">
        <f t="shared" si="40"/>
        <v>0.36952142857142856</v>
      </c>
      <c r="G169" s="17">
        <f t="shared" si="40"/>
        <v>0.53149999999999997</v>
      </c>
      <c r="H169" s="17">
        <f t="shared" si="40"/>
        <v>0.85396666666666676</v>
      </c>
      <c r="I169" s="17">
        <f t="shared" si="40"/>
        <v>0.47825714285714283</v>
      </c>
      <c r="J169" s="17">
        <f t="shared" si="40"/>
        <v>0.65487142857142855</v>
      </c>
      <c r="K169" s="17">
        <f t="shared" si="40"/>
        <v>0.98657380952380946</v>
      </c>
      <c r="L169" s="17">
        <f t="shared" si="40"/>
        <v>0.53005714285714278</v>
      </c>
      <c r="M169" s="17">
        <f t="shared" si="40"/>
        <v>0.82489285714285709</v>
      </c>
      <c r="N169" s="17">
        <f t="shared" si="40"/>
        <v>1.1100238095238097</v>
      </c>
      <c r="O169" s="17">
        <f t="shared" si="40"/>
        <v>0.5885071428571429</v>
      </c>
      <c r="P169" s="17">
        <f t="shared" si="40"/>
        <v>0.89054999999999995</v>
      </c>
      <c r="Q169" s="17">
        <f t="shared" si="40"/>
        <v>1.3915238095238096</v>
      </c>
      <c r="R169" s="17">
        <f t="shared" si="40"/>
        <v>0.64195714285714289</v>
      </c>
      <c r="S169" s="17">
        <f t="shared" si="40"/>
        <v>0.97169285714285691</v>
      </c>
      <c r="T169" s="17">
        <f t="shared" si="40"/>
        <v>1.5398904761904761</v>
      </c>
      <c r="U169" s="17">
        <f t="shared" si="40"/>
        <v>0.73375714285714289</v>
      </c>
      <c r="V169" s="17">
        <f t="shared" si="40"/>
        <v>1.1261428571428571</v>
      </c>
      <c r="W169" s="17">
        <f t="shared" si="40"/>
        <v>1.4741238095238094</v>
      </c>
      <c r="X169" s="17">
        <f t="shared" si="40"/>
        <v>0.76705714285714288</v>
      </c>
      <c r="Y169" s="17">
        <f t="shared" si="40"/>
        <v>1.2514285714285713</v>
      </c>
      <c r="Z169" s="17">
        <f t="shared" si="40"/>
        <v>1.6974952380952382</v>
      </c>
      <c r="AA169" s="17">
        <f t="shared" si="40"/>
        <v>0.82400714285714294</v>
      </c>
      <c r="AB169" s="17">
        <f t="shared" si="40"/>
        <v>1.2715785714285714</v>
      </c>
      <c r="AC169" s="17">
        <f t="shared" si="40"/>
        <v>1.8307119047619049</v>
      </c>
      <c r="AD169" s="17">
        <f t="shared" si="40"/>
        <v>0.89760714285714283</v>
      </c>
      <c r="AE169" s="17">
        <f t="shared" si="40"/>
        <v>1.4083785714285713</v>
      </c>
      <c r="AF169" s="17">
        <f t="shared" si="40"/>
        <v>1.9093119047619047</v>
      </c>
      <c r="AG169" s="17">
        <f t="shared" si="40"/>
        <v>0.88440714285714295</v>
      </c>
      <c r="AH169" s="17">
        <f t="shared" si="40"/>
        <v>1.4450285714285713</v>
      </c>
      <c r="AI169" s="17">
        <f t="shared" si="40"/>
        <v>2.2757285714285715</v>
      </c>
      <c r="AJ169" s="17">
        <f t="shared" si="40"/>
        <v>0.93785714285714294</v>
      </c>
      <c r="AK169" s="17">
        <f t="shared" si="40"/>
        <v>1.4818285714285713</v>
      </c>
      <c r="AL169" s="132">
        <f t="shared" si="40"/>
        <v>2.3125285714285715</v>
      </c>
      <c r="AM169" s="17">
        <f t="shared" ref="AM169:AU171" si="41">C169*9</f>
        <v>2.904492857142857</v>
      </c>
      <c r="AN169" s="17">
        <f t="shared" si="41"/>
        <v>3.6281571428571429</v>
      </c>
      <c r="AO169" s="17">
        <f t="shared" si="41"/>
        <v>6.9729642857142862</v>
      </c>
      <c r="AP169" s="17">
        <f t="shared" si="41"/>
        <v>3.3256928571428572</v>
      </c>
      <c r="AQ169" s="17">
        <f t="shared" si="41"/>
        <v>4.7835000000000001</v>
      </c>
      <c r="AR169" s="17">
        <f t="shared" si="41"/>
        <v>7.6857000000000006</v>
      </c>
      <c r="AS169" s="17">
        <f t="shared" si="41"/>
        <v>4.3043142857142858</v>
      </c>
      <c r="AT169" s="17">
        <f t="shared" si="41"/>
        <v>5.8938428571428574</v>
      </c>
      <c r="AU169" s="17">
        <f t="shared" si="41"/>
        <v>8.8791642857142854</v>
      </c>
      <c r="AV169" s="17">
        <f t="shared" ref="AV169:AV171" si="42">L169*9</f>
        <v>4.7705142857142846</v>
      </c>
      <c r="AW169" s="17">
        <f t="shared" ref="AW169:BF171" si="43">M169*9</f>
        <v>7.4240357142857141</v>
      </c>
      <c r="AX169" s="17">
        <f t="shared" si="43"/>
        <v>9.9902142857142877</v>
      </c>
      <c r="AY169" s="17">
        <f t="shared" si="43"/>
        <v>5.2965642857142861</v>
      </c>
      <c r="AZ169" s="17">
        <f t="shared" si="43"/>
        <v>8.0149499999999989</v>
      </c>
      <c r="BA169" s="17">
        <f t="shared" si="43"/>
        <v>12.523714285714286</v>
      </c>
      <c r="BB169" s="17">
        <f t="shared" si="43"/>
        <v>5.7776142857142858</v>
      </c>
      <c r="BC169" s="17">
        <f t="shared" si="43"/>
        <v>8.7452357142857124</v>
      </c>
      <c r="BD169" s="17">
        <f t="shared" si="43"/>
        <v>13.859014285714284</v>
      </c>
      <c r="BE169" s="17">
        <f t="shared" si="43"/>
        <v>6.6038142857142859</v>
      </c>
      <c r="BF169" s="17">
        <f t="shared" si="43"/>
        <v>10.135285714285715</v>
      </c>
      <c r="BG169" s="17">
        <f t="shared" ref="BG169:BP171" si="44">W169*9</f>
        <v>13.267114285714285</v>
      </c>
      <c r="BH169" s="17">
        <f t="shared" si="44"/>
        <v>6.9035142857142855</v>
      </c>
      <c r="BI169" s="17">
        <f t="shared" si="44"/>
        <v>11.262857142857142</v>
      </c>
      <c r="BJ169" s="17">
        <f t="shared" si="44"/>
        <v>15.277457142857143</v>
      </c>
      <c r="BK169" s="17">
        <f t="shared" si="44"/>
        <v>7.4160642857142864</v>
      </c>
      <c r="BL169" s="17">
        <f t="shared" si="44"/>
        <v>11.444207142857143</v>
      </c>
      <c r="BM169" s="17">
        <f t="shared" si="44"/>
        <v>16.476407142857145</v>
      </c>
      <c r="BN169" s="17">
        <f t="shared" si="44"/>
        <v>8.0784642857142863</v>
      </c>
      <c r="BO169" s="17">
        <f t="shared" si="44"/>
        <v>12.675407142857141</v>
      </c>
      <c r="BP169" s="17">
        <f t="shared" si="44"/>
        <v>17.183807142857141</v>
      </c>
      <c r="BQ169" s="17">
        <f t="shared" ref="BQ169:BV171" si="45">AG169*9</f>
        <v>7.9596642857142861</v>
      </c>
      <c r="BR169" s="17">
        <f t="shared" si="45"/>
        <v>13.005257142857142</v>
      </c>
      <c r="BS169" s="17">
        <f t="shared" si="45"/>
        <v>20.481557142857145</v>
      </c>
      <c r="BT169" s="17">
        <f t="shared" si="45"/>
        <v>8.4407142857142858</v>
      </c>
      <c r="BU169" s="17">
        <f t="shared" si="45"/>
        <v>13.336457142857142</v>
      </c>
      <c r="BV169" s="17">
        <f t="shared" si="45"/>
        <v>20.812757142857144</v>
      </c>
    </row>
    <row r="170" spans="1:79" ht="15" customHeight="1">
      <c r="B170" s="78" t="s">
        <v>544</v>
      </c>
      <c r="C170" s="17">
        <f t="shared" ref="C170:AL170" si="46">C148+C149+C150+C151+C153+C157+(C158/7)+C164+C163</f>
        <v>0.31214999999999998</v>
      </c>
      <c r="D170" s="17">
        <f t="shared" si="46"/>
        <v>0.39255714285714288</v>
      </c>
      <c r="E170" s="17">
        <f t="shared" si="46"/>
        <v>0.76948809523809525</v>
      </c>
      <c r="F170" s="17">
        <f t="shared" si="46"/>
        <v>0.35894999999999999</v>
      </c>
      <c r="G170" s="17">
        <f t="shared" si="46"/>
        <v>0.52092857142857141</v>
      </c>
      <c r="H170" s="17">
        <f t="shared" si="46"/>
        <v>0.84339523809523809</v>
      </c>
      <c r="I170" s="17">
        <f t="shared" si="46"/>
        <v>0.46239999999999998</v>
      </c>
      <c r="J170" s="17">
        <f t="shared" si="46"/>
        <v>0.64429999999999998</v>
      </c>
      <c r="K170" s="17">
        <f t="shared" si="46"/>
        <v>0.97071666666666656</v>
      </c>
      <c r="L170" s="17">
        <f t="shared" si="46"/>
        <v>0.51419999999999988</v>
      </c>
      <c r="M170" s="17">
        <f t="shared" si="46"/>
        <v>0.80374999999999996</v>
      </c>
      <c r="N170" s="17">
        <f t="shared" si="46"/>
        <v>1.0941666666666667</v>
      </c>
      <c r="O170" s="17">
        <f t="shared" si="46"/>
        <v>0.57264999999999999</v>
      </c>
      <c r="P170" s="17">
        <f t="shared" si="46"/>
        <v>0.89054999999999995</v>
      </c>
      <c r="Q170" s="17">
        <f t="shared" si="46"/>
        <v>1.3756666666666668</v>
      </c>
      <c r="R170" s="17">
        <f t="shared" si="46"/>
        <v>0.62609999999999999</v>
      </c>
      <c r="S170" s="17">
        <f t="shared" si="46"/>
        <v>0.95054999999999978</v>
      </c>
      <c r="T170" s="17">
        <f t="shared" si="46"/>
        <v>1.5240333333333334</v>
      </c>
      <c r="U170" s="17">
        <f t="shared" si="46"/>
        <v>0.71789999999999998</v>
      </c>
      <c r="V170" s="17">
        <f t="shared" si="46"/>
        <v>1.105</v>
      </c>
      <c r="W170" s="17">
        <f t="shared" si="46"/>
        <v>1.4582666666666666</v>
      </c>
      <c r="X170" s="17">
        <f t="shared" si="46"/>
        <v>0.75119999999999998</v>
      </c>
      <c r="Y170" s="17">
        <f t="shared" si="46"/>
        <v>1.2249999999999999</v>
      </c>
      <c r="Z170" s="17">
        <f t="shared" si="46"/>
        <v>1.6816380952380952</v>
      </c>
      <c r="AA170" s="17">
        <f t="shared" si="46"/>
        <v>0.80814999999999992</v>
      </c>
      <c r="AB170" s="17">
        <f t="shared" si="46"/>
        <v>1.24515</v>
      </c>
      <c r="AC170" s="17">
        <f t="shared" si="46"/>
        <v>1.8148547619047619</v>
      </c>
      <c r="AD170" s="17">
        <f t="shared" si="46"/>
        <v>0.88174999999999981</v>
      </c>
      <c r="AE170" s="17">
        <f t="shared" si="46"/>
        <v>1.3985999999999998</v>
      </c>
      <c r="AF170" s="17">
        <f t="shared" si="46"/>
        <v>1.8934547619047621</v>
      </c>
      <c r="AG170" s="17">
        <f t="shared" si="46"/>
        <v>0.8852000000000001</v>
      </c>
      <c r="AH170" s="17">
        <f t="shared" si="46"/>
        <v>1.4185999999999999</v>
      </c>
      <c r="AI170" s="17">
        <f t="shared" si="46"/>
        <v>2.2598714285714285</v>
      </c>
      <c r="AJ170" s="17">
        <f t="shared" si="46"/>
        <v>0.93864999999999998</v>
      </c>
      <c r="AK170" s="17">
        <f t="shared" si="46"/>
        <v>1.4553999999999998</v>
      </c>
      <c r="AL170" s="132">
        <f t="shared" si="46"/>
        <v>2.2966714285714285</v>
      </c>
      <c r="AM170" s="17">
        <f t="shared" si="41"/>
        <v>2.8093499999999998</v>
      </c>
      <c r="AN170" s="17">
        <f t="shared" si="41"/>
        <v>3.5330142857142861</v>
      </c>
      <c r="AO170" s="17">
        <f t="shared" si="41"/>
        <v>6.9253928571428576</v>
      </c>
      <c r="AP170" s="17">
        <f t="shared" si="41"/>
        <v>3.23055</v>
      </c>
      <c r="AQ170" s="17">
        <f t="shared" si="41"/>
        <v>4.6883571428571429</v>
      </c>
      <c r="AR170" s="17">
        <f t="shared" si="41"/>
        <v>7.5905571428571426</v>
      </c>
      <c r="AS170" s="17">
        <f t="shared" si="41"/>
        <v>4.1616</v>
      </c>
      <c r="AT170" s="17">
        <f t="shared" si="41"/>
        <v>5.7987000000000002</v>
      </c>
      <c r="AU170" s="17">
        <f t="shared" si="41"/>
        <v>8.7364499999999996</v>
      </c>
      <c r="AV170" s="17">
        <f t="shared" si="42"/>
        <v>4.6277999999999988</v>
      </c>
      <c r="AW170" s="17">
        <f t="shared" si="43"/>
        <v>7.2337499999999997</v>
      </c>
      <c r="AX170" s="17">
        <f t="shared" si="43"/>
        <v>9.8475000000000001</v>
      </c>
      <c r="AY170" s="17">
        <f t="shared" si="43"/>
        <v>5.1538500000000003</v>
      </c>
      <c r="AZ170" s="17">
        <f t="shared" si="43"/>
        <v>8.0149499999999989</v>
      </c>
      <c r="BA170" s="17">
        <f t="shared" si="43"/>
        <v>12.381000000000002</v>
      </c>
      <c r="BB170" s="17">
        <f t="shared" si="43"/>
        <v>5.6349</v>
      </c>
      <c r="BC170" s="17">
        <f t="shared" si="43"/>
        <v>8.5549499999999981</v>
      </c>
      <c r="BD170" s="17">
        <f t="shared" si="43"/>
        <v>13.7163</v>
      </c>
      <c r="BE170" s="17">
        <f t="shared" si="43"/>
        <v>6.4611000000000001</v>
      </c>
      <c r="BF170" s="17">
        <f t="shared" si="43"/>
        <v>9.9450000000000003</v>
      </c>
      <c r="BG170" s="17">
        <f t="shared" si="44"/>
        <v>13.1244</v>
      </c>
      <c r="BH170" s="17">
        <f t="shared" si="44"/>
        <v>6.7607999999999997</v>
      </c>
      <c r="BI170" s="17">
        <f t="shared" si="44"/>
        <v>11.024999999999999</v>
      </c>
      <c r="BJ170" s="17">
        <f t="shared" si="44"/>
        <v>15.134742857142857</v>
      </c>
      <c r="BK170" s="17">
        <f t="shared" si="44"/>
        <v>7.2733499999999989</v>
      </c>
      <c r="BL170" s="17">
        <f t="shared" si="44"/>
        <v>11.20635</v>
      </c>
      <c r="BM170" s="17">
        <f t="shared" si="44"/>
        <v>16.333692857142857</v>
      </c>
      <c r="BN170" s="17">
        <f t="shared" si="44"/>
        <v>7.9357499999999987</v>
      </c>
      <c r="BO170" s="17">
        <f t="shared" si="44"/>
        <v>12.587399999999999</v>
      </c>
      <c r="BP170" s="17">
        <f t="shared" si="44"/>
        <v>17.041092857142861</v>
      </c>
      <c r="BQ170" s="17">
        <f t="shared" si="45"/>
        <v>7.966800000000001</v>
      </c>
      <c r="BR170" s="17">
        <f t="shared" si="45"/>
        <v>12.767399999999999</v>
      </c>
      <c r="BS170" s="17">
        <f t="shared" si="45"/>
        <v>20.338842857142858</v>
      </c>
      <c r="BT170" s="17">
        <f t="shared" si="45"/>
        <v>8.447849999999999</v>
      </c>
      <c r="BU170" s="17">
        <f t="shared" si="45"/>
        <v>13.098599999999998</v>
      </c>
      <c r="BV170" s="17">
        <f t="shared" si="45"/>
        <v>20.670042857142857</v>
      </c>
    </row>
    <row r="171" spans="1:79" ht="30" customHeight="1">
      <c r="A171" s="77" t="s">
        <v>138</v>
      </c>
      <c r="C171" s="49">
        <f>C148+C149+C150+C152+C153+C161+(C160/7)+C162+C164+C165/7</f>
        <v>0.5698537142857143</v>
      </c>
      <c r="D171" s="49">
        <f t="shared" ref="D171:AL171" si="47">D148+D149+D150+D152+D153+D161+(D160/7)+D162+D164+D165/7</f>
        <v>0.56788342857142848</v>
      </c>
      <c r="E171" s="49">
        <f t="shared" si="47"/>
        <v>0.93952866666666668</v>
      </c>
      <c r="F171" s="49">
        <f t="shared" si="47"/>
        <v>0.61665371428571436</v>
      </c>
      <c r="G171" s="49">
        <f t="shared" si="47"/>
        <v>0.69625485714285718</v>
      </c>
      <c r="H171" s="49">
        <f t="shared" si="47"/>
        <v>1.1010989523809525</v>
      </c>
      <c r="I171" s="49">
        <f t="shared" si="47"/>
        <v>0.90150857142857144</v>
      </c>
      <c r="J171" s="49">
        <f t="shared" si="47"/>
        <v>0.8085108571428572</v>
      </c>
      <c r="K171" s="49">
        <f t="shared" si="47"/>
        <v>1.228669238095238</v>
      </c>
      <c r="L171" s="49">
        <f t="shared" si="47"/>
        <v>0.95859428571428562</v>
      </c>
      <c r="M171" s="49">
        <f t="shared" si="47"/>
        <v>1.0647668571428572</v>
      </c>
      <c r="N171" s="49">
        <f t="shared" si="47"/>
        <v>1.3354692380952382</v>
      </c>
      <c r="O171" s="49">
        <f t="shared" si="47"/>
        <v>1.0994217142857143</v>
      </c>
      <c r="P171" s="49">
        <f t="shared" si="47"/>
        <v>1.1515668571428572</v>
      </c>
      <c r="Q171" s="49">
        <f t="shared" si="47"/>
        <v>1.7157478095238097</v>
      </c>
      <c r="R171" s="49">
        <f t="shared" si="47"/>
        <v>1.2352491428571428</v>
      </c>
      <c r="S171" s="49">
        <f t="shared" si="47"/>
        <v>1.2115668571428571</v>
      </c>
      <c r="T171" s="49">
        <f t="shared" si="47"/>
        <v>1.8641144761904762</v>
      </c>
      <c r="U171" s="49">
        <f t="shared" si="47"/>
        <v>1.2280217142857144</v>
      </c>
      <c r="V171" s="49">
        <f t="shared" si="47"/>
        <v>1.248366857142857</v>
      </c>
      <c r="W171" s="49">
        <f t="shared" si="47"/>
        <v>1.7983478095238095</v>
      </c>
      <c r="X171" s="49">
        <f t="shared" si="47"/>
        <v>1.6241314285714286</v>
      </c>
      <c r="Y171" s="49">
        <f t="shared" si="47"/>
        <v>1.3683668571428569</v>
      </c>
      <c r="Z171" s="49">
        <f t="shared" si="47"/>
        <v>1.9351478095238095</v>
      </c>
      <c r="AA171" s="49">
        <f t="shared" si="47"/>
        <v>1.4996765714285714</v>
      </c>
      <c r="AB171" s="49">
        <f t="shared" si="47"/>
        <v>1.6032217142857144</v>
      </c>
      <c r="AC171" s="49">
        <f t="shared" si="47"/>
        <v>2.150741904761905</v>
      </c>
      <c r="AD171" s="49">
        <f t="shared" si="47"/>
        <v>1.6723039999999998</v>
      </c>
      <c r="AE171" s="49">
        <f t="shared" si="47"/>
        <v>1.7400217142857142</v>
      </c>
      <c r="AF171" s="49">
        <f t="shared" si="47"/>
        <v>2.3159133333333335</v>
      </c>
      <c r="AG171" s="49">
        <f t="shared" si="47"/>
        <v>1.7581314285714287</v>
      </c>
      <c r="AH171" s="49">
        <f t="shared" si="47"/>
        <v>1.7600217142857142</v>
      </c>
      <c r="AI171" s="49">
        <f t="shared" si="47"/>
        <v>2.6823300000000003</v>
      </c>
      <c r="AJ171" s="49">
        <f t="shared" si="47"/>
        <v>1.7949314285714286</v>
      </c>
      <c r="AK171" s="49">
        <f t="shared" si="47"/>
        <v>1.8939645714285716</v>
      </c>
      <c r="AL171" s="49">
        <f t="shared" si="47"/>
        <v>2.7191300000000003</v>
      </c>
      <c r="AM171" s="17">
        <f t="shared" si="41"/>
        <v>5.1286834285714287</v>
      </c>
      <c r="AN171" s="17">
        <f t="shared" si="41"/>
        <v>5.1109508571428561</v>
      </c>
      <c r="AO171" s="17">
        <f t="shared" si="41"/>
        <v>8.4557579999999994</v>
      </c>
      <c r="AP171" s="17">
        <f t="shared" si="41"/>
        <v>5.5498834285714294</v>
      </c>
      <c r="AQ171" s="17">
        <f t="shared" si="41"/>
        <v>6.2662937142857142</v>
      </c>
      <c r="AR171" s="17">
        <f t="shared" si="41"/>
        <v>9.9098905714285728</v>
      </c>
      <c r="AS171" s="17">
        <f t="shared" si="41"/>
        <v>8.1135771428571424</v>
      </c>
      <c r="AT171" s="17">
        <f t="shared" si="41"/>
        <v>7.2765977142857148</v>
      </c>
      <c r="AU171" s="17">
        <f t="shared" si="41"/>
        <v>11.058023142857142</v>
      </c>
      <c r="AV171" s="17">
        <f t="shared" si="42"/>
        <v>8.6273485714285698</v>
      </c>
      <c r="AW171" s="17">
        <f t="shared" si="43"/>
        <v>9.5829017142857147</v>
      </c>
      <c r="AX171" s="17">
        <f t="shared" si="43"/>
        <v>12.019223142857143</v>
      </c>
      <c r="AY171" s="17">
        <f t="shared" si="43"/>
        <v>9.8947954285714292</v>
      </c>
      <c r="AZ171" s="17">
        <f t="shared" si="43"/>
        <v>10.364101714285715</v>
      </c>
      <c r="BA171" s="17">
        <f t="shared" si="43"/>
        <v>15.441730285714288</v>
      </c>
      <c r="BB171" s="17">
        <f t="shared" si="43"/>
        <v>11.117242285714285</v>
      </c>
      <c r="BC171" s="17">
        <f t="shared" si="43"/>
        <v>10.904101714285714</v>
      </c>
      <c r="BD171" s="17">
        <f t="shared" si="43"/>
        <v>16.777030285714286</v>
      </c>
      <c r="BE171" s="17">
        <f t="shared" si="43"/>
        <v>11.05219542857143</v>
      </c>
      <c r="BF171" s="17">
        <f t="shared" si="43"/>
        <v>11.235301714285713</v>
      </c>
      <c r="BG171" s="17">
        <f t="shared" si="44"/>
        <v>16.185130285714287</v>
      </c>
      <c r="BH171" s="17">
        <f t="shared" si="44"/>
        <v>14.617182857142858</v>
      </c>
      <c r="BI171" s="17">
        <f t="shared" si="44"/>
        <v>12.315301714285711</v>
      </c>
      <c r="BJ171" s="17">
        <f t="shared" si="44"/>
        <v>17.416330285714285</v>
      </c>
      <c r="BK171" s="17">
        <f t="shared" si="44"/>
        <v>13.497089142857142</v>
      </c>
      <c r="BL171" s="17">
        <f t="shared" si="44"/>
        <v>14.428995428571429</v>
      </c>
      <c r="BM171" s="17">
        <f t="shared" si="44"/>
        <v>19.356677142857144</v>
      </c>
      <c r="BN171" s="17">
        <f t="shared" si="44"/>
        <v>15.050735999999999</v>
      </c>
      <c r="BO171" s="17">
        <f t="shared" si="44"/>
        <v>15.660195428571427</v>
      </c>
      <c r="BP171" s="17">
        <f t="shared" si="44"/>
        <v>20.843220000000002</v>
      </c>
      <c r="BQ171" s="17">
        <f t="shared" si="45"/>
        <v>15.823182857142857</v>
      </c>
      <c r="BR171" s="17">
        <f t="shared" si="45"/>
        <v>15.840195428571427</v>
      </c>
      <c r="BS171" s="17">
        <f t="shared" si="45"/>
        <v>24.140970000000003</v>
      </c>
      <c r="BT171" s="17">
        <f t="shared" si="45"/>
        <v>16.154382857142856</v>
      </c>
      <c r="BU171" s="17">
        <f t="shared" si="45"/>
        <v>17.045681142857145</v>
      </c>
      <c r="BV171" s="17">
        <f t="shared" si="45"/>
        <v>24.472170000000002</v>
      </c>
    </row>
    <row r="172" spans="1:79" s="117" customFormat="1" ht="15" customHeight="1">
      <c r="A172" s="116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8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8"/>
      <c r="BX172" s="167"/>
      <c r="BY172" s="167"/>
      <c r="BZ172" s="120"/>
      <c r="CA172" s="120"/>
    </row>
    <row r="173" spans="1:79" ht="15" customHeight="1">
      <c r="A173" s="66"/>
      <c r="C173" s="22">
        <v>1000</v>
      </c>
      <c r="F173" s="9">
        <v>1200</v>
      </c>
      <c r="G173" s="9"/>
      <c r="I173" s="22">
        <v>1400</v>
      </c>
      <c r="L173" s="22">
        <v>1600</v>
      </c>
      <c r="O173" s="17">
        <v>1800</v>
      </c>
      <c r="P173" s="17"/>
      <c r="Q173" s="17"/>
      <c r="R173" s="56">
        <v>2000</v>
      </c>
      <c r="S173" s="56"/>
      <c r="T173" s="17"/>
      <c r="U173" s="17">
        <v>2200</v>
      </c>
      <c r="V173" s="17"/>
      <c r="W173" s="17"/>
      <c r="X173" s="17">
        <v>2400</v>
      </c>
      <c r="Y173" s="17"/>
      <c r="Z173" s="17"/>
      <c r="AA173" s="111">
        <v>2600</v>
      </c>
      <c r="AB173" s="84"/>
      <c r="AC173" s="17"/>
      <c r="AD173" s="84">
        <v>2800</v>
      </c>
      <c r="AE173" s="84"/>
      <c r="AF173" s="84"/>
      <c r="AG173" s="84">
        <v>3000</v>
      </c>
      <c r="AH173" s="84"/>
      <c r="AI173" s="84"/>
      <c r="AJ173" s="22">
        <v>3200</v>
      </c>
      <c r="AK173" s="17"/>
      <c r="AL173" s="132"/>
      <c r="AR173" s="17"/>
    </row>
    <row r="174" spans="1:79" ht="15" customHeight="1">
      <c r="A174" s="212" t="s">
        <v>273</v>
      </c>
      <c r="F174" s="9"/>
      <c r="O174" s="17"/>
      <c r="P174" s="17"/>
      <c r="Q174" s="17"/>
      <c r="R174" s="56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K174" s="17"/>
      <c r="AL174" s="132"/>
      <c r="AR174" s="17"/>
    </row>
    <row r="175" spans="1:79" ht="15" customHeight="1">
      <c r="A175" s="213"/>
      <c r="C175" s="22" t="s">
        <v>58</v>
      </c>
      <c r="D175" s="22" t="s">
        <v>116</v>
      </c>
      <c r="E175" s="22" t="s">
        <v>92</v>
      </c>
      <c r="F175" s="9" t="s">
        <v>58</v>
      </c>
      <c r="G175" s="22" t="s">
        <v>116</v>
      </c>
      <c r="H175" s="22" t="s">
        <v>92</v>
      </c>
      <c r="I175" s="22" t="s">
        <v>58</v>
      </c>
      <c r="J175" s="22" t="s">
        <v>116</v>
      </c>
      <c r="K175" s="22" t="s">
        <v>92</v>
      </c>
      <c r="L175" s="22" t="s">
        <v>58</v>
      </c>
      <c r="M175" s="22" t="s">
        <v>116</v>
      </c>
      <c r="N175" s="22" t="s">
        <v>92</v>
      </c>
      <c r="O175" s="17"/>
      <c r="P175" s="17"/>
      <c r="Q175" s="17"/>
      <c r="R175" s="5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K175" s="17"/>
      <c r="AL175" s="132"/>
      <c r="AR175" s="17"/>
    </row>
    <row r="176" spans="1:79" ht="15" customHeight="1">
      <c r="A176" s="67" t="s">
        <v>117</v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17" t="s">
        <v>58</v>
      </c>
      <c r="P176" s="17" t="s">
        <v>116</v>
      </c>
      <c r="Q176" s="17" t="s">
        <v>92</v>
      </c>
      <c r="R176" s="56" t="s">
        <v>58</v>
      </c>
      <c r="S176" s="17" t="s">
        <v>116</v>
      </c>
      <c r="T176" s="17" t="s">
        <v>92</v>
      </c>
      <c r="U176" s="17" t="s">
        <v>58</v>
      </c>
      <c r="V176" s="17" t="s">
        <v>116</v>
      </c>
      <c r="W176" s="17" t="s">
        <v>92</v>
      </c>
      <c r="X176" s="17" t="s">
        <v>58</v>
      </c>
      <c r="Y176" s="17" t="s">
        <v>116</v>
      </c>
      <c r="Z176" s="17" t="s">
        <v>92</v>
      </c>
      <c r="AA176" s="17" t="s">
        <v>58</v>
      </c>
      <c r="AB176" s="17" t="s">
        <v>116</v>
      </c>
      <c r="AC176" s="17" t="s">
        <v>92</v>
      </c>
      <c r="AD176" s="17" t="s">
        <v>58</v>
      </c>
      <c r="AE176" s="17" t="s">
        <v>116</v>
      </c>
      <c r="AF176" s="17" t="s">
        <v>92</v>
      </c>
      <c r="AG176" s="17" t="s">
        <v>58</v>
      </c>
      <c r="AH176" s="17" t="s">
        <v>116</v>
      </c>
      <c r="AI176" s="17" t="s">
        <v>92</v>
      </c>
      <c r="AJ176" s="22" t="s">
        <v>58</v>
      </c>
      <c r="AK176" s="17" t="s">
        <v>116</v>
      </c>
      <c r="AL176" s="132" t="s">
        <v>92</v>
      </c>
      <c r="AR176" s="17"/>
    </row>
    <row r="177" spans="1:44" ht="38.25" customHeight="1">
      <c r="A177" s="24" t="s">
        <v>119</v>
      </c>
      <c r="B177" s="69"/>
      <c r="C177" s="17">
        <f>C7*'Basic diet cal'!$O$3/1000</f>
        <v>2.8351999999999999</v>
      </c>
      <c r="D177" s="17">
        <f>D7*'Basic diet cal'!$O$3/1000</f>
        <v>2.1263999999999998</v>
      </c>
      <c r="E177" s="17">
        <f>E7*'Basic diet cal'!$O$3/1000</f>
        <v>2.8351999999999999</v>
      </c>
      <c r="F177" s="17">
        <f>F7*'Basic diet cal'!$O$3/1000</f>
        <v>3.544</v>
      </c>
      <c r="G177" s="17">
        <f>G7*'Basic diet cal'!$O$3/1000</f>
        <v>2.8351999999999999</v>
      </c>
      <c r="H177" s="17">
        <f>H7*'Basic diet cal'!$O$3/1000</f>
        <v>3.1896</v>
      </c>
      <c r="I177" s="17">
        <f>I7*'Basic diet cal'!$O$3/1000</f>
        <v>4.2527999999999997</v>
      </c>
      <c r="J177" s="17">
        <f>J7*'Basic diet cal'!$O$3/1000</f>
        <v>3.544</v>
      </c>
      <c r="K177" s="17">
        <f>K7*'Basic diet cal'!$O$3/1000</f>
        <v>3.544</v>
      </c>
      <c r="L177" s="17">
        <f>L7*'Basic diet cal'!$O$3/1000</f>
        <v>4.9615999999999998</v>
      </c>
      <c r="M177" s="17">
        <f>M7*'Basic diet cal'!$O$3/1000</f>
        <v>4.2527999999999997</v>
      </c>
      <c r="N177" s="17">
        <f>N7*'Basic diet cal'!$O$3/1000</f>
        <v>4.2527999999999997</v>
      </c>
      <c r="O177" s="17">
        <f>O7*'Basic diet cal'!$O$3/1000</f>
        <v>5.6703999999999999</v>
      </c>
      <c r="P177" s="17">
        <f>P7*'Basic diet cal'!$O$3/1000</f>
        <v>4.9615999999999998</v>
      </c>
      <c r="Q177" s="17">
        <f>Q7*'Basic diet cal'!$O$3/1000</f>
        <v>4.2527999999999997</v>
      </c>
      <c r="R177" s="17">
        <f>R7*'Basic diet cal'!$O$3/1000</f>
        <v>6.3792</v>
      </c>
      <c r="S177" s="17">
        <f>S7*'Basic diet cal'!$O$3/1000</f>
        <v>4.9615999999999998</v>
      </c>
      <c r="T177" s="17">
        <f>T7*'Basic diet cal'!$O$3/1000</f>
        <v>4.9615999999999998</v>
      </c>
      <c r="U177" s="17">
        <f>U7*'Basic diet cal'!$O$3/1000</f>
        <v>7.0880000000000001</v>
      </c>
      <c r="V177" s="17">
        <f>V7*'Basic diet cal'!$O$3/1000</f>
        <v>5.6703999999999999</v>
      </c>
      <c r="W177" s="17">
        <f>W7*'Basic diet cal'!$O$3/1000</f>
        <v>5.6703999999999999</v>
      </c>
      <c r="X177" s="17">
        <f>X7*'Basic diet cal'!$O$3/1000</f>
        <v>7.0880000000000001</v>
      </c>
      <c r="Y177" s="17">
        <f>Y7*'Basic diet cal'!$O$3/1000</f>
        <v>5.6703999999999999</v>
      </c>
      <c r="Z177" s="17">
        <f>Z7*'Basic diet cal'!$O$3/1000</f>
        <v>6.3792</v>
      </c>
      <c r="AA177" s="17">
        <f>AA7*'Basic diet cal'!$O$3/1000</f>
        <v>8.5055999999999994</v>
      </c>
      <c r="AB177" s="17">
        <f>AB7*'Basic diet cal'!$O$3/1000</f>
        <v>6.3792</v>
      </c>
      <c r="AC177" s="17">
        <f>AC7*'Basic diet cal'!$O$3/1000</f>
        <v>6.3792</v>
      </c>
      <c r="AD177" s="17">
        <f>AD7*'Basic diet cal'!$O$3/1000</f>
        <v>9.9231999999999996</v>
      </c>
      <c r="AE177" s="17">
        <f>AE7*'Basic diet cal'!$O$3/1000</f>
        <v>7.0880000000000001</v>
      </c>
      <c r="AF177" s="17">
        <f>AF7*'Basic diet cal'!$O$3/1000</f>
        <v>7.7967999999999993</v>
      </c>
      <c r="AG177" s="17">
        <f>AG7*'Basic diet cal'!$O$3/1000</f>
        <v>10.632</v>
      </c>
      <c r="AH177" s="17">
        <f>AH7*'Basic diet cal'!$O$3/1000</f>
        <v>7.0880000000000001</v>
      </c>
      <c r="AI177" s="17">
        <f>AI7*'Basic diet cal'!$O$3/1000</f>
        <v>7.7967999999999993</v>
      </c>
      <c r="AJ177" s="17">
        <f>AJ7*'Basic diet cal'!$O$3/1000</f>
        <v>11.3408</v>
      </c>
      <c r="AK177" s="17">
        <f>AK7*'Basic diet cal'!$O$3/1000</f>
        <v>7.7967999999999993</v>
      </c>
      <c r="AL177" s="132">
        <f>AL7*'Basic diet cal'!$O$3/1000</f>
        <v>8.5055999999999994</v>
      </c>
      <c r="AR177" s="17"/>
    </row>
    <row r="178" spans="1:44" ht="21" customHeight="1">
      <c r="A178" s="24" t="s">
        <v>127</v>
      </c>
      <c r="B178" s="69"/>
      <c r="C178" s="198">
        <f>C8*'Basic diet cal'!$O$4/1000</f>
        <v>0</v>
      </c>
      <c r="D178" s="198">
        <f>D8*'Basic diet cal'!$O$4/1000</f>
        <v>0</v>
      </c>
      <c r="E178" s="198">
        <f>E8*'Basic diet cal'!$O$4/1000</f>
        <v>0</v>
      </c>
      <c r="F178" s="198">
        <f>F8*'Basic diet cal'!$O$4/1000</f>
        <v>0</v>
      </c>
      <c r="G178" s="198">
        <f>G8*'Basic diet cal'!$O$4/1000</f>
        <v>0</v>
      </c>
      <c r="H178" s="198">
        <f>H8*'Basic diet cal'!$O$4/1000</f>
        <v>0</v>
      </c>
      <c r="I178" s="198">
        <f>I8*'Basic diet cal'!$O$4/1000</f>
        <v>0</v>
      </c>
      <c r="J178" s="198">
        <f>J8*'Basic diet cal'!$O$4/1000</f>
        <v>0</v>
      </c>
      <c r="K178" s="198">
        <f>K8*'Basic diet cal'!$O$4/1000</f>
        <v>0</v>
      </c>
      <c r="L178" s="198">
        <f>L8*'Basic diet cal'!$O$4/1000</f>
        <v>0</v>
      </c>
      <c r="M178" s="198">
        <f>M8*'Basic diet cal'!$O$4/1000</f>
        <v>0</v>
      </c>
      <c r="N178" s="198">
        <f>N8*'Basic diet cal'!$O$4/1000</f>
        <v>0</v>
      </c>
      <c r="O178" s="198">
        <f>O8*'Basic diet cal'!$O$4/1000</f>
        <v>0</v>
      </c>
      <c r="P178" s="198">
        <f>P8*'Basic diet cal'!$O$4/1000</f>
        <v>0</v>
      </c>
      <c r="Q178" s="198">
        <f>Q8*'Basic diet cal'!$O$4/1000</f>
        <v>0</v>
      </c>
      <c r="R178" s="198">
        <f>R8*'Basic diet cal'!$O$4/1000</f>
        <v>0</v>
      </c>
      <c r="S178" s="198">
        <f>S8*'Basic diet cal'!$O$4/1000</f>
        <v>0</v>
      </c>
      <c r="T178" s="198">
        <f>T8*'Basic diet cal'!$O$4/1000</f>
        <v>0</v>
      </c>
      <c r="U178" s="198">
        <f>U8*'Basic diet cal'!$O$4/1000</f>
        <v>0</v>
      </c>
      <c r="V178" s="198">
        <f>V8*'Basic diet cal'!$O$4/1000</f>
        <v>0</v>
      </c>
      <c r="W178" s="198">
        <f>W8*'Basic diet cal'!$O$4/1000</f>
        <v>0</v>
      </c>
      <c r="X178" s="198">
        <f>X8*'Basic diet cal'!$O$4/1000</f>
        <v>0</v>
      </c>
      <c r="Y178" s="198">
        <f>Y8*'Basic diet cal'!$O$4/1000</f>
        <v>0</v>
      </c>
      <c r="Z178" s="198">
        <f>Z8*'Basic diet cal'!$O$4/1000</f>
        <v>0</v>
      </c>
      <c r="AA178" s="198">
        <f>AA8*'Basic diet cal'!$O$4/1000</f>
        <v>0</v>
      </c>
      <c r="AB178" s="198">
        <f>AB8*'Basic diet cal'!$O$4/1000</f>
        <v>0</v>
      </c>
      <c r="AC178" s="198">
        <f>AC8*'Basic diet cal'!$O$4/1000</f>
        <v>0</v>
      </c>
      <c r="AD178" s="198">
        <f>AD8*'Basic diet cal'!$O$4/1000</f>
        <v>0</v>
      </c>
      <c r="AE178" s="198">
        <f>AE8*'Basic diet cal'!$O$4/1000</f>
        <v>0</v>
      </c>
      <c r="AF178" s="198">
        <f>AF8*'Basic diet cal'!$O$4/1000</f>
        <v>0</v>
      </c>
      <c r="AG178" s="198">
        <f>AG8*'Basic diet cal'!$O$4/1000</f>
        <v>0</v>
      </c>
      <c r="AH178" s="198">
        <f>AH8*'Basic diet cal'!$O$4/1000</f>
        <v>0</v>
      </c>
      <c r="AI178" s="198">
        <f>AI8*'Basic diet cal'!$O$4/1000</f>
        <v>0</v>
      </c>
      <c r="AJ178" s="198">
        <f>AJ8*'Basic diet cal'!$O$4/1000</f>
        <v>0</v>
      </c>
      <c r="AK178" s="198">
        <f>AK8*'Basic diet cal'!$O$4/1000</f>
        <v>0</v>
      </c>
      <c r="AL178" s="199">
        <f>AL8*'Basic diet cal'!$O$4/1000</f>
        <v>0</v>
      </c>
      <c r="AR178" s="17"/>
    </row>
    <row r="179" spans="1:44" ht="15" customHeight="1">
      <c r="A179" s="24" t="s">
        <v>76</v>
      </c>
      <c r="B179" s="69"/>
      <c r="C179" s="17">
        <f>C9*'Basic diet cal'!$O$5/1000</f>
        <v>0.6</v>
      </c>
      <c r="D179" s="17">
        <f>D9*'Basic diet cal'!$O$5/1000</f>
        <v>1.2</v>
      </c>
      <c r="E179" s="17">
        <f>E9*'Basic diet cal'!$O$5/1000</f>
        <v>1.2</v>
      </c>
      <c r="F179" s="17">
        <f>F9*'Basic diet cal'!$O$5/1000</f>
        <v>0.6</v>
      </c>
      <c r="G179" s="17">
        <f>G9*'Basic diet cal'!$O$5/1000</f>
        <v>1.2</v>
      </c>
      <c r="H179" s="17">
        <f>H9*'Basic diet cal'!$O$5/1000</f>
        <v>1.2</v>
      </c>
      <c r="I179" s="17">
        <f>I9*'Basic diet cal'!$O$5/1000</f>
        <v>0.9</v>
      </c>
      <c r="J179" s="17">
        <f>J9*'Basic diet cal'!$O$5/1000</f>
        <v>1.2</v>
      </c>
      <c r="K179" s="17">
        <f>K9*'Basic diet cal'!$O$5/1000</f>
        <v>1.5</v>
      </c>
      <c r="L179" s="17">
        <f>L9*'Basic diet cal'!$O$5/1000</f>
        <v>0.9</v>
      </c>
      <c r="M179" s="17">
        <f>M9*'Basic diet cal'!$O$5/1000</f>
        <v>1.2</v>
      </c>
      <c r="N179" s="17">
        <f>N9*'Basic diet cal'!$O$5/1000</f>
        <v>1.8</v>
      </c>
      <c r="O179" s="17">
        <f>O9*'Basic diet cal'!$O$5/1000</f>
        <v>0.9</v>
      </c>
      <c r="P179" s="17">
        <f>P9*'Basic diet cal'!$O$5/1000</f>
        <v>1.5</v>
      </c>
      <c r="Q179" s="17">
        <f>Q9*'Basic diet cal'!$O$5/1000</f>
        <v>2.4</v>
      </c>
      <c r="R179" s="17">
        <f>R9*'Basic diet cal'!$O$5/1000</f>
        <v>0.9</v>
      </c>
      <c r="S179" s="17">
        <f>S9*'Basic diet cal'!$O$5/1000</f>
        <v>1.8</v>
      </c>
      <c r="T179" s="17">
        <f>T9*'Basic diet cal'!$O$5/1000</f>
        <v>2.4</v>
      </c>
      <c r="U179" s="17">
        <f>U9*'Basic diet cal'!$O$5/1000</f>
        <v>1.2</v>
      </c>
      <c r="V179" s="17">
        <f>V9*'Basic diet cal'!$O$5/1000</f>
        <v>1.8</v>
      </c>
      <c r="W179" s="17">
        <f>W9*'Basic diet cal'!$O$5/1000</f>
        <v>2.4</v>
      </c>
      <c r="X179" s="17">
        <f>X9*'Basic diet cal'!$O$5/1000</f>
        <v>1.2</v>
      </c>
      <c r="Y179" s="17">
        <f>Y9*'Basic diet cal'!$O$5/1000</f>
        <v>2.4</v>
      </c>
      <c r="Z179" s="17">
        <f>Z9*'Basic diet cal'!$O$5/1000</f>
        <v>3</v>
      </c>
      <c r="AA179" s="17">
        <f>AA9*'Basic diet cal'!$O$5/1000</f>
        <v>1.2</v>
      </c>
      <c r="AB179" s="17">
        <f>AB9*'Basic diet cal'!$O$5/1000</f>
        <v>2.4</v>
      </c>
      <c r="AC179" s="17">
        <f>AC9*'Basic diet cal'!$O$5/1000</f>
        <v>3</v>
      </c>
      <c r="AD179" s="17">
        <f>AD9*'Basic diet cal'!$O$5/1000</f>
        <v>1.2</v>
      </c>
      <c r="AE179" s="17">
        <f>AE9*'Basic diet cal'!$O$5/1000</f>
        <v>3</v>
      </c>
      <c r="AF179" s="17">
        <f>AF9*'Basic diet cal'!$O$5/1000</f>
        <v>3</v>
      </c>
      <c r="AG179" s="17">
        <f>AG9*'Basic diet cal'!$O$5/1000</f>
        <v>0.9</v>
      </c>
      <c r="AH179" s="17">
        <f>AH9*'Basic diet cal'!$O$5/1000</f>
        <v>3</v>
      </c>
      <c r="AI179" s="17">
        <f>AI9*'Basic diet cal'!$O$5/1000</f>
        <v>3.6</v>
      </c>
      <c r="AJ179" s="17">
        <f>AJ9*'Basic diet cal'!$O$5/1000</f>
        <v>0.9</v>
      </c>
      <c r="AK179" s="17">
        <f>AK9*'Basic diet cal'!$O$5/1000</f>
        <v>3</v>
      </c>
      <c r="AL179" s="132">
        <f>AL9*'Basic diet cal'!$O$5/1000</f>
        <v>3.6</v>
      </c>
      <c r="AR179" s="17"/>
    </row>
    <row r="180" spans="1:44" ht="31.5" customHeight="1">
      <c r="A180" s="24" t="s">
        <v>254</v>
      </c>
      <c r="B180" s="65"/>
      <c r="C180" s="17">
        <f>C10*'Basic diet cal'!$O$6/1000</f>
        <v>0</v>
      </c>
      <c r="D180" s="17">
        <f>D10*'Basic diet cal'!$O$6/1000</f>
        <v>0</v>
      </c>
      <c r="E180" s="17">
        <f>E10*'Basic diet cal'!$O$6/1000</f>
        <v>2.85175</v>
      </c>
      <c r="F180" s="17">
        <f>F10*'Basic diet cal'!$O$6/1000</f>
        <v>0</v>
      </c>
      <c r="G180" s="17">
        <f>G10*'Basic diet cal'!$O$6/1000</f>
        <v>0</v>
      </c>
      <c r="H180" s="17">
        <f>H10*'Basic diet cal'!$O$6/1000</f>
        <v>2.85175</v>
      </c>
      <c r="I180" s="17">
        <f>I10*'Basic diet cal'!$O$6/1000</f>
        <v>0</v>
      </c>
      <c r="J180" s="17">
        <f>J10*'Basic diet cal'!$O$6/1000</f>
        <v>0</v>
      </c>
      <c r="K180" s="17">
        <f>K10*'Basic diet cal'!$O$6/1000</f>
        <v>2.85175</v>
      </c>
      <c r="L180" s="17">
        <f>L10*'Basic diet cal'!$O$6/1000</f>
        <v>0</v>
      </c>
      <c r="M180" s="17">
        <f>M10*'Basic diet cal'!$O$6/1000</f>
        <v>0</v>
      </c>
      <c r="N180" s="17">
        <f>N10*'Basic diet cal'!$O$6/1000</f>
        <v>2.85175</v>
      </c>
      <c r="O180" s="17">
        <f>O10*'Basic diet cal'!$O$6/1000</f>
        <v>0</v>
      </c>
      <c r="P180" s="17">
        <f>P10*'Basic diet cal'!$O$6/1000</f>
        <v>0</v>
      </c>
      <c r="Q180" s="17">
        <f>Q10*'Basic diet cal'!$O$6/1000</f>
        <v>4.5628000000000002</v>
      </c>
      <c r="R180" s="17">
        <f>R10*'Basic diet cal'!$O$6/1000</f>
        <v>0</v>
      </c>
      <c r="S180" s="17">
        <f>S10*'Basic diet cal'!$O$6/1000</f>
        <v>0</v>
      </c>
      <c r="T180" s="17">
        <f>T10*'Basic diet cal'!$O$6/1000</f>
        <v>5.7035</v>
      </c>
      <c r="U180" s="17">
        <f>U10*'Basic diet cal'!$O$6/1000</f>
        <v>0</v>
      </c>
      <c r="V180" s="17">
        <f>V10*'Basic diet cal'!$O$6/1000</f>
        <v>0</v>
      </c>
      <c r="W180" s="17">
        <f>W10*'Basic diet cal'!$O$6/1000</f>
        <v>4.5628000000000002</v>
      </c>
      <c r="X180" s="17">
        <f>X10*'Basic diet cal'!$O$6/1000</f>
        <v>0</v>
      </c>
      <c r="Y180" s="17">
        <f>Y10*'Basic diet cal'!$O$6/1000</f>
        <v>0</v>
      </c>
      <c r="Z180" s="17">
        <f>Z10*'Basic diet cal'!$O$6/1000</f>
        <v>4.5628000000000002</v>
      </c>
      <c r="AA180" s="17">
        <f>AA10*'Basic diet cal'!$O$6/1000</f>
        <v>0</v>
      </c>
      <c r="AB180" s="17">
        <f>AB10*'Basic diet cal'!$O$6/1000</f>
        <v>0</v>
      </c>
      <c r="AC180" s="17">
        <f>AC10*'Basic diet cal'!$O$6/1000</f>
        <v>5.7035</v>
      </c>
      <c r="AD180" s="17">
        <f>AD10*'Basic diet cal'!$O$6/1000</f>
        <v>0</v>
      </c>
      <c r="AE180" s="17">
        <f>AE10*'Basic diet cal'!$O$6/1000</f>
        <v>0</v>
      </c>
      <c r="AF180" s="17">
        <f>AF10*'Basic diet cal'!$O$6/1000</f>
        <v>5.7035</v>
      </c>
      <c r="AG180" s="17">
        <f>AG10*'Basic diet cal'!$O$6/1000</f>
        <v>0</v>
      </c>
      <c r="AH180" s="17">
        <f>AH10*'Basic diet cal'!$O$6/1000</f>
        <v>0</v>
      </c>
      <c r="AI180" s="17">
        <f>AI10*'Basic diet cal'!$O$6/1000</f>
        <v>8.5552499999999991</v>
      </c>
      <c r="AJ180" s="17">
        <f>AJ10*'Basic diet cal'!$O$6/1000</f>
        <v>0</v>
      </c>
      <c r="AK180" s="17">
        <f>AK10*'Basic diet cal'!$O$6/1000</f>
        <v>0</v>
      </c>
      <c r="AL180" s="132">
        <f>AL10*'Basic diet cal'!$O$6/1000</f>
        <v>8.5552499999999991</v>
      </c>
      <c r="AR180" s="17"/>
    </row>
    <row r="181" spans="1:44" ht="31.5" customHeight="1">
      <c r="A181" s="24" t="s">
        <v>564</v>
      </c>
      <c r="B181" s="65"/>
      <c r="C181" s="17">
        <f>C11*'Basic diet cal'!$O$6/1000</f>
        <v>0</v>
      </c>
      <c r="D181" s="17">
        <f>D11*'Basic diet cal'!$O$6/1000</f>
        <v>0</v>
      </c>
      <c r="E181" s="17">
        <f>E11*'Basic diet cal'!$O$6/1000</f>
        <v>2.85175</v>
      </c>
      <c r="F181" s="17">
        <f>F11*'Basic diet cal'!$O$6/1000</f>
        <v>0</v>
      </c>
      <c r="G181" s="17">
        <f>G11*'Basic diet cal'!$O$6/1000</f>
        <v>0</v>
      </c>
      <c r="H181" s="17">
        <f>H11*'Basic diet cal'!$O$6/1000</f>
        <v>2.85175</v>
      </c>
      <c r="I181" s="17">
        <f>I11*'Basic diet cal'!$O$6/1000</f>
        <v>0</v>
      </c>
      <c r="J181" s="17">
        <f>J11*'Basic diet cal'!$O$6/1000</f>
        <v>0</v>
      </c>
      <c r="K181" s="17">
        <f>K11*'Basic diet cal'!$O$6/1000</f>
        <v>2.85175</v>
      </c>
      <c r="L181" s="17">
        <f>L11*'Basic diet cal'!$O$6/1000</f>
        <v>0</v>
      </c>
      <c r="M181" s="17">
        <f>M11*'Basic diet cal'!$O$6/1000</f>
        <v>0</v>
      </c>
      <c r="N181" s="17">
        <f>N11*'Basic diet cal'!$O$6/1000</f>
        <v>2.85175</v>
      </c>
      <c r="O181" s="17">
        <f>O11*'Basic diet cal'!$O$6/1000</f>
        <v>0</v>
      </c>
      <c r="P181" s="17">
        <f>P11*'Basic diet cal'!$O$6/1000</f>
        <v>0</v>
      </c>
      <c r="Q181" s="17">
        <f>Q11*'Basic diet cal'!$O$6/1000</f>
        <v>4.5628000000000002</v>
      </c>
      <c r="R181" s="17">
        <f>R11*'Basic diet cal'!$O$6/1000</f>
        <v>0</v>
      </c>
      <c r="S181" s="17">
        <f>S11*'Basic diet cal'!$O$6/1000</f>
        <v>0</v>
      </c>
      <c r="T181" s="17">
        <f>T11*'Basic diet cal'!$O$6/1000</f>
        <v>5.7035</v>
      </c>
      <c r="U181" s="17">
        <f>U11*'Basic diet cal'!$O$6/1000</f>
        <v>0</v>
      </c>
      <c r="V181" s="17">
        <f>V11*'Basic diet cal'!$O$6/1000</f>
        <v>0</v>
      </c>
      <c r="W181" s="17">
        <f>W11*'Basic diet cal'!$O$6/1000</f>
        <v>4.5628000000000002</v>
      </c>
      <c r="X181" s="17">
        <f>X11*'Basic diet cal'!$O$6/1000</f>
        <v>0</v>
      </c>
      <c r="Y181" s="17">
        <f>Y11*'Basic diet cal'!$O$6/1000</f>
        <v>0</v>
      </c>
      <c r="Z181" s="17">
        <f>Z11*'Basic diet cal'!$O$6/1000</f>
        <v>4.5628000000000002</v>
      </c>
      <c r="AA181" s="17">
        <f>AA11*'Basic diet cal'!$O$6/1000</f>
        <v>0</v>
      </c>
      <c r="AB181" s="17">
        <f>AB11*'Basic diet cal'!$O$6/1000</f>
        <v>0</v>
      </c>
      <c r="AC181" s="17">
        <f>AC11*'Basic diet cal'!$O$6/1000</f>
        <v>5.7035</v>
      </c>
      <c r="AD181" s="17">
        <f>AD11*'Basic diet cal'!$O$6/1000</f>
        <v>0</v>
      </c>
      <c r="AE181" s="17">
        <f>AE11*'Basic diet cal'!$O$6/1000</f>
        <v>0</v>
      </c>
      <c r="AF181" s="17">
        <f>AF11*'Basic diet cal'!$O$6/1000</f>
        <v>5.7035</v>
      </c>
      <c r="AG181" s="17">
        <f>AG11*'Basic diet cal'!$O$6/1000</f>
        <v>0</v>
      </c>
      <c r="AH181" s="17">
        <f>AH11*'Basic diet cal'!$O$6/1000</f>
        <v>0</v>
      </c>
      <c r="AI181" s="17">
        <f>AI11*'Basic diet cal'!$O$6/1000</f>
        <v>8.5552499999999991</v>
      </c>
      <c r="AJ181" s="17">
        <f>AJ11*'Basic diet cal'!$O$6/1000</f>
        <v>0</v>
      </c>
      <c r="AK181" s="17">
        <f>AK11*'Basic diet cal'!$O$6/1000</f>
        <v>0</v>
      </c>
      <c r="AL181" s="132">
        <f>AL11*'Basic diet cal'!$O$6/1000</f>
        <v>8.5552499999999991</v>
      </c>
      <c r="AR181" s="17"/>
    </row>
    <row r="182" spans="1:44" ht="31.5" customHeight="1">
      <c r="A182" s="24" t="s">
        <v>539</v>
      </c>
      <c r="B182" s="69"/>
      <c r="C182" s="17">
        <f>C12*'Basic diet cal'!$O$7/1000</f>
        <v>0</v>
      </c>
      <c r="D182" s="17">
        <f>D12*'Basic diet cal'!$O$7/1000</f>
        <v>0</v>
      </c>
      <c r="E182" s="17">
        <f>E12*'Basic diet cal'!$O$137/1000</f>
        <v>0.124</v>
      </c>
      <c r="F182" s="17">
        <f>F12*'Basic diet cal'!$O$7/1000</f>
        <v>0</v>
      </c>
      <c r="G182" s="17">
        <f>G12*'Basic diet cal'!$O$7/1000</f>
        <v>0</v>
      </c>
      <c r="H182" s="17">
        <f>H12*'Basic diet cal'!$O$137/1000</f>
        <v>0.124</v>
      </c>
      <c r="I182" s="17">
        <f>I12*'Basic diet cal'!$O$7/1000</f>
        <v>0</v>
      </c>
      <c r="J182" s="17">
        <f>J12*'Basic diet cal'!$O$7/1000</f>
        <v>0</v>
      </c>
      <c r="K182" s="17">
        <f>K12*'Basic diet cal'!$O$137/1000</f>
        <v>0.124</v>
      </c>
      <c r="L182" s="17">
        <f>L12*'Basic diet cal'!$O$7/1000</f>
        <v>0</v>
      </c>
      <c r="M182" s="17">
        <f>M12*'Basic diet cal'!$O$7/1000</f>
        <v>0</v>
      </c>
      <c r="N182" s="17">
        <f>N12*'Basic diet cal'!$O$137/1000</f>
        <v>0.155</v>
      </c>
      <c r="O182" s="17">
        <f>O12*'Basic diet cal'!$O$7/1000</f>
        <v>0</v>
      </c>
      <c r="P182" s="17">
        <f>P12*'Basic diet cal'!$O$7/1000</f>
        <v>0</v>
      </c>
      <c r="Q182" s="17">
        <f>Q12*'Basic diet cal'!$O$137/1000</f>
        <v>0.155</v>
      </c>
      <c r="R182" s="17">
        <f>R12*'Basic diet cal'!$O$7/1000</f>
        <v>0</v>
      </c>
      <c r="S182" s="17">
        <f>S12*'Basic diet cal'!$O$7/1000</f>
        <v>0</v>
      </c>
      <c r="T182" s="17">
        <f>T12*'Basic diet cal'!$O$137/1000</f>
        <v>0.155</v>
      </c>
      <c r="U182" s="17">
        <f>U12*'Basic diet cal'!$O$7/1000</f>
        <v>0</v>
      </c>
      <c r="V182" s="17">
        <f>V12*'Basic diet cal'!$O$7/1000</f>
        <v>0</v>
      </c>
      <c r="W182" s="17">
        <f>W12*'Basic diet cal'!$O$137/1000</f>
        <v>0.186</v>
      </c>
      <c r="X182" s="17">
        <f>X12*'Basic diet cal'!$O$7/1000</f>
        <v>0</v>
      </c>
      <c r="Y182" s="17">
        <f>Y12*'Basic diet cal'!$O$7/1000</f>
        <v>0</v>
      </c>
      <c r="Z182" s="17">
        <f>Z12*'Basic diet cal'!$O$137/1000</f>
        <v>0.186</v>
      </c>
      <c r="AA182" s="17">
        <f>AA12*'Basic diet cal'!$O$7/1000</f>
        <v>0</v>
      </c>
      <c r="AB182" s="17">
        <f>AB12*'Basic diet cal'!$O$7/1000</f>
        <v>0</v>
      </c>
      <c r="AC182" s="17">
        <f>AC12*'Basic diet cal'!$O$137/1000</f>
        <v>0.186</v>
      </c>
      <c r="AD182" s="17">
        <f>AD12*'Basic diet cal'!$O$7/1000</f>
        <v>0</v>
      </c>
      <c r="AE182" s="17">
        <f>AE12*'Basic diet cal'!$O$7/1000</f>
        <v>0</v>
      </c>
      <c r="AF182" s="17">
        <f>AF12*'Basic diet cal'!$O$137/1000</f>
        <v>0.186</v>
      </c>
      <c r="AG182" s="17">
        <f>AG12*'Basic diet cal'!$O$7/1000</f>
        <v>0</v>
      </c>
      <c r="AH182" s="17">
        <f>AH12*'Basic diet cal'!$O$7/1000</f>
        <v>0</v>
      </c>
      <c r="AI182" s="17">
        <f>AI12*'Basic diet cal'!$O$137/1000</f>
        <v>0.186</v>
      </c>
      <c r="AJ182" s="17">
        <f>AJ12*'Basic diet cal'!$O$7/1000</f>
        <v>0</v>
      </c>
      <c r="AK182" s="17">
        <f>AK12*'Basic diet cal'!$O$7/1000</f>
        <v>0</v>
      </c>
      <c r="AL182" s="17">
        <f>AL12*'Basic diet cal'!$O$7/1000</f>
        <v>0</v>
      </c>
      <c r="AR182" s="17"/>
    </row>
    <row r="183" spans="1:44" ht="21" customHeight="1">
      <c r="A183" s="70" t="s">
        <v>120</v>
      </c>
      <c r="B183" s="71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32"/>
      <c r="AR183" s="17"/>
    </row>
    <row r="184" spans="1:44" ht="15" customHeight="1">
      <c r="A184" s="72" t="s">
        <v>121</v>
      </c>
      <c r="C184" s="17">
        <f>C14*'Basic diet cal'!$O$8/1000</f>
        <v>1.1439999999999999</v>
      </c>
      <c r="D184" s="17">
        <f>D14*'Basic diet cal'!$O$8/1000</f>
        <v>1.1439999999999999</v>
      </c>
      <c r="E184" s="17">
        <f>E14*'Basic diet cal'!$O$8/1000</f>
        <v>0.57199999999999995</v>
      </c>
      <c r="F184" s="17">
        <f>F14*'Basic diet cal'!$O$8/1000</f>
        <v>1.1439999999999999</v>
      </c>
      <c r="G184" s="17">
        <f>G14*'Basic diet cal'!$O$8/1000</f>
        <v>1.1439999999999999</v>
      </c>
      <c r="H184" s="17">
        <f>H14*'Basic diet cal'!$O$8/1000</f>
        <v>1.1439999999999999</v>
      </c>
      <c r="I184" s="17">
        <f>I14*'Basic diet cal'!$O$8/1000</f>
        <v>1.716</v>
      </c>
      <c r="J184" s="17">
        <f>J14*'Basic diet cal'!$O$8/1000</f>
        <v>1.1439999999999999</v>
      </c>
      <c r="K184" s="17">
        <f>K14*'Basic diet cal'!$O$8/1000</f>
        <v>1.716</v>
      </c>
      <c r="L184" s="17">
        <f>L14*'Basic diet cal'!$O$8/1000</f>
        <v>1.716</v>
      </c>
      <c r="M184" s="17">
        <f>M14*'Basic diet cal'!$O$8/1000</f>
        <v>2.2879999999999998</v>
      </c>
      <c r="N184" s="17">
        <f>N14*'Basic diet cal'!$O$8/1000</f>
        <v>1.716</v>
      </c>
      <c r="O184" s="17">
        <f>O14*'Basic diet cal'!$O$8/1000</f>
        <v>1.716</v>
      </c>
      <c r="P184" s="17">
        <f>P14*'Basic diet cal'!$O$8/1000</f>
        <v>0</v>
      </c>
      <c r="Q184" s="17">
        <f>Q14*'Basic diet cal'!$O$8/1000</f>
        <v>1.716</v>
      </c>
      <c r="R184" s="17">
        <f>R14*'Basic diet cal'!$O$8/1000</f>
        <v>1.716</v>
      </c>
      <c r="S184" s="17">
        <f>S14*'Basic diet cal'!$O$8/1000</f>
        <v>2.2879999999999998</v>
      </c>
      <c r="T184" s="17">
        <f>T14*'Basic diet cal'!$O$8/1000</f>
        <v>1.716</v>
      </c>
      <c r="U184" s="17">
        <f>U14*'Basic diet cal'!$O$8/1000</f>
        <v>1.716</v>
      </c>
      <c r="V184" s="17">
        <f>V14*'Basic diet cal'!$O$8/1000</f>
        <v>2.2879999999999998</v>
      </c>
      <c r="W184" s="17">
        <f>W14*'Basic diet cal'!$O$8/1000</f>
        <v>1.716</v>
      </c>
      <c r="X184" s="17">
        <f>X14*'Basic diet cal'!$O$8/1000</f>
        <v>1.716</v>
      </c>
      <c r="Y184" s="17">
        <f>Y14*'Basic diet cal'!$O$8/1000</f>
        <v>2.86</v>
      </c>
      <c r="Z184" s="17">
        <f>Z14*'Basic diet cal'!$O$8/1000</f>
        <v>1.716</v>
      </c>
      <c r="AA184" s="17">
        <f>AA14*'Basic diet cal'!$O$8/1000</f>
        <v>1.716</v>
      </c>
      <c r="AB184" s="17">
        <f>AB14*'Basic diet cal'!$O$8/1000</f>
        <v>2.86</v>
      </c>
      <c r="AC184" s="17">
        <f>AC14*'Basic diet cal'!$O$8/1000</f>
        <v>1.716</v>
      </c>
      <c r="AD184" s="17">
        <f>AD14*'Basic diet cal'!$O$8/1000</f>
        <v>1.716</v>
      </c>
      <c r="AE184" s="17">
        <f>AE14*'Basic diet cal'!$O$8/1000</f>
        <v>2.86</v>
      </c>
      <c r="AF184" s="17">
        <f>AF14*'Basic diet cal'!$O$8/1000</f>
        <v>1.716</v>
      </c>
      <c r="AG184" s="17">
        <f>AG14*'Basic diet cal'!$O$8/1000</f>
        <v>1.716</v>
      </c>
      <c r="AH184" s="17">
        <f>AH14*'Basic diet cal'!$O$8/1000</f>
        <v>2.86</v>
      </c>
      <c r="AI184" s="17">
        <f>AI14*'Basic diet cal'!$O$8/1000</f>
        <v>1.716</v>
      </c>
      <c r="AJ184" s="17">
        <f>AJ14*'Basic diet cal'!$O$8/1000</f>
        <v>1.716</v>
      </c>
      <c r="AK184" s="17">
        <f>AK14*'Basic diet cal'!$O$8/1000</f>
        <v>2.86</v>
      </c>
      <c r="AL184" s="132">
        <f>AL14*'Basic diet cal'!$O$8/1000</f>
        <v>1.716</v>
      </c>
      <c r="AR184" s="17"/>
    </row>
    <row r="185" spans="1:44" ht="22.5" customHeight="1">
      <c r="A185" s="73" t="s">
        <v>227</v>
      </c>
      <c r="C185" s="17">
        <f>C15*'Basic diet cal'!$O$9/1000</f>
        <v>0.18225</v>
      </c>
      <c r="D185" s="17">
        <f>D15*'Basic diet cal'!$O$9/1000</f>
        <v>0.1215</v>
      </c>
      <c r="E185" s="17">
        <f>E15*'Basic diet cal'!$O$9/1000</f>
        <v>0.1215</v>
      </c>
      <c r="F185" s="17">
        <f>F15*'Basic diet cal'!$O$9/1000</f>
        <v>0.18225</v>
      </c>
      <c r="G185" s="17">
        <f>G15*'Basic diet cal'!$O$9/1000</f>
        <v>0.1215</v>
      </c>
      <c r="H185" s="17">
        <f>H15*'Basic diet cal'!$O$9/1000</f>
        <v>0.18225</v>
      </c>
      <c r="I185" s="17">
        <f>I15*'Basic diet cal'!$O$9/1000</f>
        <v>0.24299999999999999</v>
      </c>
      <c r="J185" s="17">
        <f>J15*'Basic diet cal'!$O$9/1000</f>
        <v>0.1215</v>
      </c>
      <c r="K185" s="17">
        <f>K15*'Basic diet cal'!$O$9/1000</f>
        <v>0.1215</v>
      </c>
      <c r="L185" s="17">
        <f>L15*'Basic diet cal'!$O$9/1000</f>
        <v>0.24299999999999999</v>
      </c>
      <c r="M185" s="17">
        <f>M15*'Basic diet cal'!$O$9/1000</f>
        <v>0.18225</v>
      </c>
      <c r="N185" s="17">
        <f>N15*'Basic diet cal'!$O$9/1000</f>
        <v>0.18225</v>
      </c>
      <c r="O185" s="17">
        <f>O15*'Basic diet cal'!$O$9/1000</f>
        <v>0.30375000000000002</v>
      </c>
      <c r="P185" s="17">
        <f>P15*'Basic diet cal'!$O$9/1000</f>
        <v>0.18225</v>
      </c>
      <c r="Q185" s="17">
        <f>Q15*'Basic diet cal'!$O$9/1000</f>
        <v>0.24299999999999999</v>
      </c>
      <c r="R185" s="17">
        <f>R15*'Basic diet cal'!$O$9/1000</f>
        <v>0.36449999999999999</v>
      </c>
      <c r="S185" s="17">
        <f>S15*'Basic diet cal'!$O$9/1000</f>
        <v>0.18225</v>
      </c>
      <c r="T185" s="17">
        <f>T15*'Basic diet cal'!$O$9/1000</f>
        <v>0.24299999999999999</v>
      </c>
      <c r="U185" s="17">
        <f>U15*'Basic diet cal'!$O$9/1000</f>
        <v>0.36449999999999999</v>
      </c>
      <c r="V185" s="17">
        <f>V15*'Basic diet cal'!$O$9/1000</f>
        <v>0.24299999999999999</v>
      </c>
      <c r="W185" s="17">
        <f>W15*'Basic diet cal'!$O$9/1000</f>
        <v>0.24299999999999999</v>
      </c>
      <c r="X185" s="17">
        <f>X15*'Basic diet cal'!$O$9/1000</f>
        <v>0.48599999999999999</v>
      </c>
      <c r="Y185" s="17">
        <f>Y15*'Basic diet cal'!$O$9/1000</f>
        <v>0.24299999999999999</v>
      </c>
      <c r="Z185" s="17">
        <f>Z15*'Basic diet cal'!$O$9/1000</f>
        <v>0.24299999999999999</v>
      </c>
      <c r="AA185" s="17">
        <f>AA15*'Basic diet cal'!$O$9/1000</f>
        <v>0.42525000000000002</v>
      </c>
      <c r="AB185" s="17">
        <f>AB15*'Basic diet cal'!$O$9/1000</f>
        <v>0.18225</v>
      </c>
      <c r="AC185" s="17">
        <f>AC15*'Basic diet cal'!$O$9/1000</f>
        <v>0.30375000000000002</v>
      </c>
      <c r="AD185" s="17">
        <f>AD15*'Basic diet cal'!$O$9/1000</f>
        <v>0.42525000000000002</v>
      </c>
      <c r="AE185" s="17">
        <f>AE15*'Basic diet cal'!$O$9/1000</f>
        <v>0.18225</v>
      </c>
      <c r="AF185" s="17">
        <f>AF15*'Basic diet cal'!$O$9/1000</f>
        <v>0.30375000000000002</v>
      </c>
      <c r="AG185" s="17">
        <f>AG15*'Basic diet cal'!$O$9/1000</f>
        <v>0.42525000000000002</v>
      </c>
      <c r="AH185" s="17">
        <f>AH15*'Basic diet cal'!$O$9/1000</f>
        <v>0.24299999999999999</v>
      </c>
      <c r="AI185" s="17">
        <f>AI15*'Basic diet cal'!$O$9/1000</f>
        <v>0.30375000000000002</v>
      </c>
      <c r="AJ185" s="17">
        <f>AJ15*'Basic diet cal'!$O$9/1000</f>
        <v>0.48599999999999999</v>
      </c>
      <c r="AK185" s="17">
        <f>AK15*'Basic diet cal'!$O$9/1000</f>
        <v>0.24299999999999999</v>
      </c>
      <c r="AL185" s="132">
        <f>AL15*'Basic diet cal'!$O$9/1000</f>
        <v>0.30375000000000002</v>
      </c>
      <c r="AR185" s="17"/>
    </row>
    <row r="186" spans="1:44" ht="22.5" customHeight="1">
      <c r="A186" s="74" t="s">
        <v>228</v>
      </c>
      <c r="C186" s="17">
        <f>C16*'Basic diet cal'!$O$9/1000</f>
        <v>0.18225</v>
      </c>
      <c r="D186" s="17">
        <f>D16*'Basic diet cal'!$O$9/1000</f>
        <v>0.1215</v>
      </c>
      <c r="E186" s="17">
        <f>E16*'Basic diet cal'!$O$9/1000</f>
        <v>0.1215</v>
      </c>
      <c r="F186" s="17">
        <f>F16*'Basic diet cal'!$O$9/1000</f>
        <v>0.18225</v>
      </c>
      <c r="G186" s="17">
        <f>G16*'Basic diet cal'!$O$9/1000</f>
        <v>0.1215</v>
      </c>
      <c r="H186" s="17">
        <f>H16*'Basic diet cal'!$O$9/1000</f>
        <v>0.18225</v>
      </c>
      <c r="I186" s="17">
        <f>I16*'Basic diet cal'!$O$9/1000</f>
        <v>0.24299999999999999</v>
      </c>
      <c r="J186" s="17">
        <f>J16*'Basic diet cal'!$O$9/1000</f>
        <v>0.1215</v>
      </c>
      <c r="K186" s="17">
        <f>K16*'Basic diet cal'!$O$9/1000</f>
        <v>0.1215</v>
      </c>
      <c r="L186" s="17">
        <f>L16*'Basic diet cal'!$O$9/1000</f>
        <v>0.24299999999999999</v>
      </c>
      <c r="M186" s="17">
        <f>M16*'Basic diet cal'!$O$9/1000</f>
        <v>0.18225</v>
      </c>
      <c r="N186" s="17">
        <f>N16*'Basic diet cal'!$O$9/1000</f>
        <v>0.18225</v>
      </c>
      <c r="O186" s="17">
        <f>O16*'Basic diet cal'!$O$9/1000</f>
        <v>0.30375000000000002</v>
      </c>
      <c r="P186" s="17">
        <f>P16*'Basic diet cal'!$O$9/1000</f>
        <v>0.18225</v>
      </c>
      <c r="Q186" s="17">
        <f>Q16*'Basic diet cal'!$O$9/1000</f>
        <v>0.24299999999999999</v>
      </c>
      <c r="R186" s="17">
        <f>R16*'Basic diet cal'!$O$9/1000</f>
        <v>0.36449999999999999</v>
      </c>
      <c r="S186" s="17">
        <f>S16*'Basic diet cal'!$O$9/1000</f>
        <v>0.18225</v>
      </c>
      <c r="T186" s="17">
        <f>T16*'Basic diet cal'!$O$9/1000</f>
        <v>0.24299999999999999</v>
      </c>
      <c r="U186" s="17">
        <f>U16*'Basic diet cal'!$O$9/1000</f>
        <v>0.36449999999999999</v>
      </c>
      <c r="V186" s="17">
        <f>V16*'Basic diet cal'!$O$9/1000</f>
        <v>0.24299999999999999</v>
      </c>
      <c r="W186" s="17">
        <f>W16*'Basic diet cal'!$O$9/1000</f>
        <v>0.24299999999999999</v>
      </c>
      <c r="X186" s="17">
        <f>X16*'Basic diet cal'!$O$9/1000</f>
        <v>0.48599999999999999</v>
      </c>
      <c r="Y186" s="17">
        <f>Y16*'Basic diet cal'!$O$9/1000</f>
        <v>0.24299999999999999</v>
      </c>
      <c r="Z186" s="17">
        <f>Z16*'Basic diet cal'!$O$9/1000</f>
        <v>0.24299999999999999</v>
      </c>
      <c r="AA186" s="17">
        <f>AA16*'Basic diet cal'!$O$9/1000</f>
        <v>0.42525000000000002</v>
      </c>
      <c r="AB186" s="17">
        <f>AB16*'Basic diet cal'!$O$9/1000</f>
        <v>0.18225</v>
      </c>
      <c r="AC186" s="17">
        <f>AC16*'Basic diet cal'!$O$9/1000</f>
        <v>0.30375000000000002</v>
      </c>
      <c r="AD186" s="17">
        <f>AD16*'Basic diet cal'!$O$9/1000</f>
        <v>0.42525000000000002</v>
      </c>
      <c r="AE186" s="17">
        <f>AE16*'Basic diet cal'!$O$9/1000</f>
        <v>0.24299999999999999</v>
      </c>
      <c r="AF186" s="17">
        <f>AF16*'Basic diet cal'!$O$9/1000</f>
        <v>0.30375000000000002</v>
      </c>
      <c r="AG186" s="17">
        <f>AG16*'Basic diet cal'!$O$9/1000</f>
        <v>0.48599999999999999</v>
      </c>
      <c r="AH186" s="17">
        <f>AH16*'Basic diet cal'!$O$9/1000</f>
        <v>0.24299999999999999</v>
      </c>
      <c r="AI186" s="17">
        <f>AI16*'Basic diet cal'!$O$9/1000</f>
        <v>0.30375000000000002</v>
      </c>
      <c r="AJ186" s="17">
        <f>AJ16*'Basic diet cal'!$O$9/1000</f>
        <v>0.54674999999999996</v>
      </c>
      <c r="AK186" s="17">
        <f>AK16*'Basic diet cal'!$O$9/1000</f>
        <v>0.24299999999999999</v>
      </c>
      <c r="AL186" s="132">
        <f>AL16*'Basic diet cal'!$O$9/1000</f>
        <v>0.30375000000000002</v>
      </c>
      <c r="AR186" s="17"/>
    </row>
    <row r="187" spans="1:44" ht="15" customHeight="1">
      <c r="A187" s="75" t="s">
        <v>122</v>
      </c>
      <c r="C187" s="17">
        <f>C17*'Basic diet cal'!$O$10/1000</f>
        <v>0</v>
      </c>
      <c r="D187" s="17">
        <f>D17*'Basic diet cal'!$O$10/1000</f>
        <v>1.796</v>
      </c>
      <c r="E187" s="17">
        <f>E17*'Basic diet cal'!$O$10/1000</f>
        <v>5.3879999999999999</v>
      </c>
      <c r="F187" s="17">
        <f>F17*'Basic diet cal'!$O$10/1000</f>
        <v>0</v>
      </c>
      <c r="G187" s="17">
        <f>G17*'Basic diet cal'!$O$10/1000</f>
        <v>7.1840000000000002</v>
      </c>
      <c r="H187" s="17">
        <f>H17*'Basic diet cal'!$O$10/1000</f>
        <v>7.1840000000000002</v>
      </c>
      <c r="I187" s="17">
        <f>I17*'Basic diet cal'!$O$10/1000</f>
        <v>0</v>
      </c>
      <c r="J187" s="17">
        <f>J17*'Basic diet cal'!$O$10/1000</f>
        <v>12.571999999999999</v>
      </c>
      <c r="K187" s="17">
        <f>K17*'Basic diet cal'!$O$10/1000</f>
        <v>12.571999999999999</v>
      </c>
      <c r="L187" s="17">
        <f>L17*'Basic diet cal'!$O$10/1000</f>
        <v>0</v>
      </c>
      <c r="M187" s="17">
        <f>M17*'Basic diet cal'!$O$10/1000</f>
        <v>18.858000000000001</v>
      </c>
      <c r="N187" s="17">
        <f>N17*'Basic diet cal'!$O$10/1000</f>
        <v>12.571999999999999</v>
      </c>
      <c r="O187" s="17">
        <f>O17*'Basic diet cal'!$O$10/1000</f>
        <v>0</v>
      </c>
      <c r="P187" s="17">
        <f>P17*'Basic diet cal'!$O$10/1000</f>
        <v>18.858000000000001</v>
      </c>
      <c r="Q187" s="17">
        <f>Q17*'Basic diet cal'!$O$10/1000</f>
        <v>12.571999999999999</v>
      </c>
      <c r="R187" s="17">
        <f>R17*'Basic diet cal'!$O$10/1000</f>
        <v>0</v>
      </c>
      <c r="S187" s="17">
        <f>S17*'Basic diet cal'!$O$10/1000</f>
        <v>18.858000000000001</v>
      </c>
      <c r="T187" s="17">
        <f>T17*'Basic diet cal'!$O$10/1000</f>
        <v>12.571999999999999</v>
      </c>
      <c r="U187" s="17">
        <f>U17*'Basic diet cal'!$O$10/1000</f>
        <v>0</v>
      </c>
      <c r="V187" s="17">
        <f>V17*'Basic diet cal'!$O$10/1000</f>
        <v>25.143999999999998</v>
      </c>
      <c r="W187" s="17">
        <f>W17*'Basic diet cal'!$O$10/1000</f>
        <v>12.571999999999999</v>
      </c>
      <c r="X187" s="17">
        <f>X17*'Basic diet cal'!$O$10/1000</f>
        <v>0</v>
      </c>
      <c r="Y187" s="17">
        <f>Y17*'Basic diet cal'!$O$10/1000</f>
        <v>25.143999999999998</v>
      </c>
      <c r="Z187" s="17">
        <f>Z17*'Basic diet cal'!$O$10/1000</f>
        <v>17.96</v>
      </c>
      <c r="AA187" s="17">
        <f>AA17*'Basic diet cal'!$O$10/1000</f>
        <v>0</v>
      </c>
      <c r="AB187" s="17">
        <f>AB17*'Basic diet cal'!$O$10/1000</f>
        <v>25.143999999999998</v>
      </c>
      <c r="AC187" s="17">
        <f>AC17*'Basic diet cal'!$O$10/1000</f>
        <v>17.96</v>
      </c>
      <c r="AD187" s="17">
        <f>AD17*'Basic diet cal'!$O$10/1000</f>
        <v>0</v>
      </c>
      <c r="AE187" s="17">
        <f>AE17*'Basic diet cal'!$O$10/1000</f>
        <v>25.143999999999998</v>
      </c>
      <c r="AF187" s="17">
        <f>AF17*'Basic diet cal'!$O$10/1000</f>
        <v>17.96</v>
      </c>
      <c r="AG187" s="17">
        <f>AG17*'Basic diet cal'!$O$10/1000</f>
        <v>0</v>
      </c>
      <c r="AH187" s="17">
        <f>AH17*'Basic diet cal'!$O$10/1000</f>
        <v>25.143999999999998</v>
      </c>
      <c r="AI187" s="17">
        <f>AI17*'Basic diet cal'!$O$10/1000</f>
        <v>17.96</v>
      </c>
      <c r="AJ187" s="17">
        <f>AJ17*'Basic diet cal'!$O$10/1000</f>
        <v>0</v>
      </c>
      <c r="AK187" s="17">
        <f>AK17*'Basic diet cal'!$O$10/1000</f>
        <v>25.143999999999998</v>
      </c>
      <c r="AL187" s="132">
        <f>AL17*'Basic diet cal'!$O$10/1000</f>
        <v>17.96</v>
      </c>
      <c r="AR187" s="17"/>
    </row>
    <row r="188" spans="1:44" ht="21" customHeight="1">
      <c r="A188" s="70" t="s">
        <v>123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32"/>
      <c r="AR188" s="17"/>
    </row>
    <row r="189" spans="1:44" ht="15" customHeight="1">
      <c r="A189" s="72" t="s">
        <v>121</v>
      </c>
      <c r="B189" s="76"/>
      <c r="C189" s="17">
        <f>C20*'Basic diet cal'!$O$8/1000</f>
        <v>1.1439999999999999</v>
      </c>
      <c r="D189" s="17">
        <f>D20*'Basic diet cal'!$O$8/1000</f>
        <v>1.1439999999999999</v>
      </c>
      <c r="E189" s="17">
        <f>E20*'Basic diet cal'!$O$8/1000</f>
        <v>0.57199999999999995</v>
      </c>
      <c r="F189" s="17">
        <f>F20*'Basic diet cal'!$O$8/1000</f>
        <v>1.1439999999999999</v>
      </c>
      <c r="G189" s="17">
        <f>G20*'Basic diet cal'!$O$8/1000</f>
        <v>1.1439999999999999</v>
      </c>
      <c r="H189" s="17">
        <f>H20*'Basic diet cal'!$O$8/1000</f>
        <v>1.1439999999999999</v>
      </c>
      <c r="I189" s="17">
        <f>I20*'Basic diet cal'!$O$8/1000</f>
        <v>1.1439999999999999</v>
      </c>
      <c r="J189" s="17">
        <f>J20*'Basic diet cal'!$O$8/1000</f>
        <v>1.716</v>
      </c>
      <c r="K189" s="17">
        <f>K20*'Basic diet cal'!$O$8/1000</f>
        <v>1.1439999999999999</v>
      </c>
      <c r="L189" s="17">
        <f>L20*'Basic diet cal'!$O$8/1000</f>
        <v>1.716</v>
      </c>
      <c r="M189" s="17">
        <f>M20*'Basic diet cal'!$O$8/1000</f>
        <v>1.716</v>
      </c>
      <c r="N189" s="17">
        <f>N20*'Basic diet cal'!$O$8/1000</f>
        <v>1.1439999999999999</v>
      </c>
      <c r="O189" s="17">
        <f>O20*'Basic diet cal'!$O$8/1000</f>
        <v>1.716</v>
      </c>
      <c r="P189" s="17">
        <f>P20*'Basic diet cal'!$O$8/1000</f>
        <v>1.716</v>
      </c>
      <c r="Q189" s="17">
        <f>Q20*'Basic diet cal'!$O$8/1000</f>
        <v>1.1439999999999999</v>
      </c>
      <c r="R189" s="17">
        <f>R20*'Basic diet cal'!$O$8/1000</f>
        <v>1.716</v>
      </c>
      <c r="S189" s="17">
        <f>S20*'Basic diet cal'!$O$8/1000</f>
        <v>1.716</v>
      </c>
      <c r="T189" s="17">
        <f>T20*'Basic diet cal'!$O$8/1000</f>
        <v>1.1439999999999999</v>
      </c>
      <c r="U189" s="17">
        <f>U20*'Basic diet cal'!$O$8/1000</f>
        <v>1.716</v>
      </c>
      <c r="V189" s="17">
        <f>V20*'Basic diet cal'!$O$8/1000</f>
        <v>1.716</v>
      </c>
      <c r="W189" s="17">
        <f>W20*'Basic diet cal'!$O$8/1000</f>
        <v>1.1439999999999999</v>
      </c>
      <c r="X189" s="17">
        <f>X20*'Basic diet cal'!$O$8/1000</f>
        <v>1.716</v>
      </c>
      <c r="Y189" s="17">
        <f>Y20*'Basic diet cal'!$O$8/1000</f>
        <v>1.716</v>
      </c>
      <c r="Z189" s="17">
        <f>Z20*'Basic diet cal'!$O$8/1000</f>
        <v>1.1439999999999999</v>
      </c>
      <c r="AA189" s="17">
        <f>AA20*'Basic diet cal'!$O$8/1000</f>
        <v>1.716</v>
      </c>
      <c r="AB189" s="17">
        <f>AB20*'Basic diet cal'!$O$8/1000</f>
        <v>1.716</v>
      </c>
      <c r="AC189" s="17">
        <f>AC20*'Basic diet cal'!$O$8/1000</f>
        <v>1.1439999999999999</v>
      </c>
      <c r="AD189" s="17">
        <f>AD20*'Basic diet cal'!$O$8/1000</f>
        <v>1.716</v>
      </c>
      <c r="AE189" s="17">
        <f>AE20*'Basic diet cal'!$O$8/1000</f>
        <v>1.716</v>
      </c>
      <c r="AF189" s="17">
        <f>AF20*'Basic diet cal'!$O$8/1000</f>
        <v>1.1439999999999999</v>
      </c>
      <c r="AG189" s="17">
        <f>AG20*'Basic diet cal'!$O$8/1000</f>
        <v>1.716</v>
      </c>
      <c r="AH189" s="17">
        <f>AH20*'Basic diet cal'!$O$8/1000</f>
        <v>1.716</v>
      </c>
      <c r="AI189" s="17">
        <f>AI20*'Basic diet cal'!$O$8/1000</f>
        <v>1.1439999999999999</v>
      </c>
      <c r="AJ189" s="17">
        <f>AJ20*'Basic diet cal'!$O$8/1000</f>
        <v>1.716</v>
      </c>
      <c r="AK189" s="17">
        <f>AK20*'Basic diet cal'!$O$8/1000</f>
        <v>2.86</v>
      </c>
      <c r="AL189" s="132">
        <f>AL20*'Basic diet cal'!$O$8/1000</f>
        <v>1.1439999999999999</v>
      </c>
      <c r="AR189" s="17"/>
    </row>
    <row r="190" spans="1:44" ht="33.75" customHeight="1">
      <c r="A190" s="72" t="s">
        <v>198</v>
      </c>
      <c r="B190" s="76"/>
      <c r="C190" s="17">
        <f>C21*'Basic diet cal'!$O$11/1000</f>
        <v>0.69936557142857148</v>
      </c>
      <c r="D190" s="17">
        <f>D21*'Basic diet cal'!$O$11/1000</f>
        <v>0.46624371428571432</v>
      </c>
      <c r="E190" s="17">
        <f>E21*'Basic diet cal'!$O$11/1000</f>
        <v>0.46624371428571432</v>
      </c>
      <c r="F190" s="17">
        <f>F21*'Basic diet cal'!$O$11/1000</f>
        <v>0.69936557142857148</v>
      </c>
      <c r="G190" s="17">
        <f>G21*'Basic diet cal'!$O$11/1000</f>
        <v>0.46624371428571432</v>
      </c>
      <c r="H190" s="17">
        <f>H21*'Basic diet cal'!$O$11/1000</f>
        <v>0.69936557142857148</v>
      </c>
      <c r="I190" s="17">
        <f>I21*'Basic diet cal'!$O$11/1000</f>
        <v>1.1656092857142857</v>
      </c>
      <c r="J190" s="17">
        <f>J21*'Basic diet cal'!$O$11/1000</f>
        <v>0.69936557142857148</v>
      </c>
      <c r="K190" s="17">
        <f>K21*'Basic diet cal'!$O$11/1000</f>
        <v>0.93248742857142863</v>
      </c>
      <c r="L190" s="17">
        <f>L21*'Basic diet cal'!$O$11/1000</f>
        <v>1.1656092857142857</v>
      </c>
      <c r="M190" s="17">
        <f>M21*'Basic diet cal'!$O$11/1000</f>
        <v>0.93248742857142863</v>
      </c>
      <c r="N190" s="17">
        <f>N21*'Basic diet cal'!$O$11/1000</f>
        <v>0.93248742857142863</v>
      </c>
      <c r="O190" s="17">
        <f>O21*'Basic diet cal'!$O$11/1000</f>
        <v>1.398731142857143</v>
      </c>
      <c r="P190" s="17">
        <f>P21*'Basic diet cal'!$O$11/1000</f>
        <v>0.93248742857142863</v>
      </c>
      <c r="Q190" s="17">
        <f>Q21*'Basic diet cal'!$O$11/1000</f>
        <v>0.93248742857142863</v>
      </c>
      <c r="R190" s="17">
        <f>R21*'Basic diet cal'!$O$11/1000</f>
        <v>1.631853</v>
      </c>
      <c r="S190" s="17">
        <f>S21*'Basic diet cal'!$O$11/1000</f>
        <v>0.93248742857142863</v>
      </c>
      <c r="T190" s="17">
        <f>T21*'Basic diet cal'!$O$11/1000</f>
        <v>0.93248742857142863</v>
      </c>
      <c r="U190" s="17">
        <f>U21*'Basic diet cal'!$O$11/1000</f>
        <v>1.398731142857143</v>
      </c>
      <c r="V190" s="17">
        <f>V21*'Basic diet cal'!$O$11/1000</f>
        <v>0.93248742857142863</v>
      </c>
      <c r="W190" s="17">
        <f>W21*'Basic diet cal'!$O$11/1000</f>
        <v>0.93248742857142863</v>
      </c>
      <c r="X190" s="17">
        <f>X21*'Basic diet cal'!$O$11/1000</f>
        <v>2.3312185714285714</v>
      </c>
      <c r="Y190" s="17">
        <f>Y21*'Basic diet cal'!$O$11/1000</f>
        <v>0.93248742857142863</v>
      </c>
      <c r="Z190" s="17">
        <f>Z21*'Basic diet cal'!$O$11/1000</f>
        <v>0.93248742857142863</v>
      </c>
      <c r="AA190" s="17">
        <f>AA21*'Basic diet cal'!$O$11/1000</f>
        <v>1.8649748571428573</v>
      </c>
      <c r="AB190" s="17">
        <f>AB21*'Basic diet cal'!$O$11/1000</f>
        <v>1.398731142857143</v>
      </c>
      <c r="AC190" s="17">
        <f>AC21*'Basic diet cal'!$O$11/1000</f>
        <v>1.1656092857142857</v>
      </c>
      <c r="AD190" s="17">
        <f>AD21*'Basic diet cal'!$O$11/1000</f>
        <v>2.0980967142857145</v>
      </c>
      <c r="AE190" s="17">
        <f>AE21*'Basic diet cal'!$O$11/1000</f>
        <v>1.398731142857143</v>
      </c>
      <c r="AF190" s="17">
        <f>AF21*'Basic diet cal'!$O$11/1000</f>
        <v>1.1656092857142857</v>
      </c>
      <c r="AG190" s="17">
        <f>AG21*'Basic diet cal'!$O$11/1000</f>
        <v>2.3312185714285714</v>
      </c>
      <c r="AH190" s="17">
        <f>AH21*'Basic diet cal'!$O$11/1000</f>
        <v>1.398731142857143</v>
      </c>
      <c r="AI190" s="17">
        <f>AI21*'Basic diet cal'!$O$11/1000</f>
        <v>1.1656092857142857</v>
      </c>
      <c r="AJ190" s="17">
        <f>AJ21*'Basic diet cal'!$O$11/1000</f>
        <v>2.3312185714285714</v>
      </c>
      <c r="AK190" s="17">
        <f>AK21*'Basic diet cal'!$O$11/1000</f>
        <v>1.398731142857143</v>
      </c>
      <c r="AL190" s="132">
        <f>AL21*'Basic diet cal'!$O$11/1000</f>
        <v>1.1656092857142857</v>
      </c>
      <c r="AR190" s="17"/>
    </row>
    <row r="191" spans="1:44" ht="15" customHeight="1">
      <c r="A191" s="24" t="s">
        <v>199</v>
      </c>
      <c r="B191" s="69"/>
      <c r="C191" s="17">
        <f>C23*'Basic diet cal'!$O$12/1000</f>
        <v>0</v>
      </c>
      <c r="D191" s="17">
        <f>D23*'Basic diet cal'!$O$12/1000</f>
        <v>0</v>
      </c>
      <c r="E191" s="17">
        <f>E23*'Basic diet cal'!$O$12/1000</f>
        <v>0</v>
      </c>
      <c r="F191" s="17">
        <f>F23*'Basic diet cal'!$O$12/1000</f>
        <v>0</v>
      </c>
      <c r="G191" s="17">
        <f>G23*'Basic diet cal'!$O$12/1000</f>
        <v>0</v>
      </c>
      <c r="H191" s="17">
        <f>H23*'Basic diet cal'!$O$12/1000</f>
        <v>0</v>
      </c>
      <c r="I191" s="17">
        <f>I23*'Basic diet cal'!$O$12/1000</f>
        <v>0</v>
      </c>
      <c r="J191" s="17">
        <f>J23*'Basic diet cal'!$O$12/1000</f>
        <v>0</v>
      </c>
      <c r="K191" s="17">
        <f>K23*'Basic diet cal'!$O$12/1000</f>
        <v>0</v>
      </c>
      <c r="L191" s="17">
        <f>L23*'Basic diet cal'!$O$12/1000</f>
        <v>0</v>
      </c>
      <c r="M191" s="17">
        <f>M23*'Basic diet cal'!$O$12/1000</f>
        <v>0</v>
      </c>
      <c r="N191" s="17">
        <f>N23*'Basic diet cal'!$O$12/1000</f>
        <v>0</v>
      </c>
      <c r="O191" s="17">
        <f>O23*'Basic diet cal'!$O$12/1000</f>
        <v>0</v>
      </c>
      <c r="P191" s="17">
        <f>P23*'Basic diet cal'!$O$12/1000</f>
        <v>0</v>
      </c>
      <c r="Q191" s="17">
        <f>Q23*'Basic diet cal'!$O$12/1000</f>
        <v>0</v>
      </c>
      <c r="R191" s="17">
        <f>R23*'Basic diet cal'!$O$12/1000</f>
        <v>0</v>
      </c>
      <c r="S191" s="17">
        <f>S23*'Basic diet cal'!$O$12/1000</f>
        <v>0</v>
      </c>
      <c r="T191" s="17">
        <f>T23*'Basic diet cal'!$O$12/1000</f>
        <v>0</v>
      </c>
      <c r="U191" s="17">
        <f>U23*'Basic diet cal'!$O$12/1000</f>
        <v>0</v>
      </c>
      <c r="V191" s="17">
        <f>V23*'Basic diet cal'!$O$12/1000</f>
        <v>0</v>
      </c>
      <c r="W191" s="17">
        <f>W23*'Basic diet cal'!$O$12/1000</f>
        <v>0</v>
      </c>
      <c r="X191" s="17">
        <f>X23*'Basic diet cal'!$O$12/1000</f>
        <v>0</v>
      </c>
      <c r="Y191" s="17">
        <f>Y23*'Basic diet cal'!$O$12/1000</f>
        <v>0</v>
      </c>
      <c r="Z191" s="17">
        <f>Z23*'Basic diet cal'!$O$12/1000</f>
        <v>0</v>
      </c>
      <c r="AA191" s="17">
        <f>AA23*'Basic diet cal'!$O$12/1000</f>
        <v>0</v>
      </c>
      <c r="AB191" s="17">
        <f>AB23*'Basic diet cal'!$O$12/1000</f>
        <v>0</v>
      </c>
      <c r="AC191" s="17">
        <f>AC23*'Basic diet cal'!$O$12/1000</f>
        <v>0</v>
      </c>
      <c r="AD191" s="17">
        <f>AD23*'Basic diet cal'!$O$12/1000</f>
        <v>0</v>
      </c>
      <c r="AE191" s="17">
        <f>AE23*'Basic diet cal'!$O$12/1000</f>
        <v>0</v>
      </c>
      <c r="AF191" s="17">
        <f>AF23*'Basic diet cal'!$O$12/1000</f>
        <v>0</v>
      </c>
      <c r="AG191" s="17">
        <f>AG23*'Basic diet cal'!$O$12/1000</f>
        <v>0</v>
      </c>
      <c r="AH191" s="17">
        <f>AH23*'Basic diet cal'!$O$12/1000</f>
        <v>0</v>
      </c>
      <c r="AI191" s="17">
        <f>AI23*'Basic diet cal'!$O$12/1000</f>
        <v>0</v>
      </c>
      <c r="AJ191" s="17">
        <f>AJ23*'Basic diet cal'!$O$12/1000</f>
        <v>0</v>
      </c>
      <c r="AK191" s="17">
        <f>AK23*'Basic diet cal'!$O$12/1000</f>
        <v>0</v>
      </c>
      <c r="AL191" s="132">
        <f>AL23*'Basic diet cal'!$O$12/1000</f>
        <v>0</v>
      </c>
      <c r="AR191" s="17"/>
    </row>
    <row r="192" spans="1:44" ht="15" customHeight="1">
      <c r="A192" s="24" t="s">
        <v>200</v>
      </c>
      <c r="B192" s="69"/>
      <c r="C192" s="17">
        <f>C24*'Basic diet cal'!$O$12/1000</f>
        <v>0</v>
      </c>
      <c r="D192" s="17">
        <f>D24*'Basic diet cal'!$O$12/1000</f>
        <v>0</v>
      </c>
      <c r="E192" s="17">
        <f>E24*'Basic diet cal'!$O$12/1000</f>
        <v>0</v>
      </c>
      <c r="F192" s="17">
        <f>F24*'Basic diet cal'!$O$12/1000</f>
        <v>0</v>
      </c>
      <c r="G192" s="17">
        <f>G24*'Basic diet cal'!$O$12/1000</f>
        <v>0</v>
      </c>
      <c r="H192" s="17">
        <f>H24*'Basic diet cal'!$O$12/1000</f>
        <v>0</v>
      </c>
      <c r="I192" s="17">
        <f>I24*'Basic diet cal'!$O$12/1000</f>
        <v>0</v>
      </c>
      <c r="J192" s="17">
        <f>J24*'Basic diet cal'!$O$12/1000</f>
        <v>0</v>
      </c>
      <c r="K192" s="17">
        <f>K24*'Basic diet cal'!$O$12/1000</f>
        <v>0</v>
      </c>
      <c r="L192" s="17">
        <f>L24*'Basic diet cal'!$O$12/1000</f>
        <v>0</v>
      </c>
      <c r="M192" s="17">
        <f>M24*'Basic diet cal'!$O$12/1000</f>
        <v>0</v>
      </c>
      <c r="N192" s="17">
        <f>N24*'Basic diet cal'!$O$12/1000</f>
        <v>0</v>
      </c>
      <c r="O192" s="17">
        <f>O24*'Basic diet cal'!$O$12/1000</f>
        <v>0</v>
      </c>
      <c r="P192" s="17">
        <f>P24*'Basic diet cal'!$O$12/1000</f>
        <v>0</v>
      </c>
      <c r="Q192" s="17">
        <f>Q24*'Basic diet cal'!$O$12/1000</f>
        <v>0</v>
      </c>
      <c r="R192" s="17">
        <f>R24*'Basic diet cal'!$O$12/1000</f>
        <v>0</v>
      </c>
      <c r="S192" s="17">
        <f>S24*'Basic diet cal'!$O$12/1000</f>
        <v>0</v>
      </c>
      <c r="T192" s="17">
        <f>T24*'Basic diet cal'!$O$12/1000</f>
        <v>0</v>
      </c>
      <c r="U192" s="17">
        <f>U24*'Basic diet cal'!$O$12/1000</f>
        <v>0</v>
      </c>
      <c r="V192" s="17">
        <f>V24*'Basic diet cal'!$O$12/1000</f>
        <v>0</v>
      </c>
      <c r="W192" s="17">
        <f>W24*'Basic diet cal'!$O$12/1000</f>
        <v>0</v>
      </c>
      <c r="X192" s="17">
        <f>X24*'Basic diet cal'!$O$12/1000</f>
        <v>0</v>
      </c>
      <c r="Y192" s="17">
        <f>Y24*'Basic diet cal'!$O$12/1000</f>
        <v>0</v>
      </c>
      <c r="Z192" s="17">
        <f>Z24*'Basic diet cal'!$O$12/1000</f>
        <v>0</v>
      </c>
      <c r="AA192" s="17">
        <f>AA24*'Basic diet cal'!$O$12/1000</f>
        <v>0</v>
      </c>
      <c r="AB192" s="17">
        <f>AB24*'Basic diet cal'!$O$12/1000</f>
        <v>0</v>
      </c>
      <c r="AC192" s="17">
        <f>AC24*'Basic diet cal'!$O$12/1000</f>
        <v>0</v>
      </c>
      <c r="AD192" s="17">
        <f>AD24*'Basic diet cal'!$O$12/1000</f>
        <v>0</v>
      </c>
      <c r="AE192" s="17">
        <f>AE24*'Basic diet cal'!$O$12/1000</f>
        <v>0</v>
      </c>
      <c r="AF192" s="17">
        <f>AF24*'Basic diet cal'!$O$12/1000</f>
        <v>0</v>
      </c>
      <c r="AG192" s="17">
        <f>AG24*'Basic diet cal'!$O$12/1000</f>
        <v>0</v>
      </c>
      <c r="AH192" s="17">
        <f>AH24*'Basic diet cal'!$O$12/1000</f>
        <v>0</v>
      </c>
      <c r="AI192" s="17">
        <f>AI24*'Basic diet cal'!$O$12/1000</f>
        <v>0</v>
      </c>
      <c r="AJ192" s="17">
        <f>AJ24*'Basic diet cal'!$O$12/1000</f>
        <v>0</v>
      </c>
      <c r="AK192" s="17">
        <f>AK24*'Basic diet cal'!$O$12/1000</f>
        <v>0</v>
      </c>
      <c r="AL192" s="132">
        <f>AL24*'Basic diet cal'!$O$12/1000</f>
        <v>0</v>
      </c>
      <c r="AR192" s="17"/>
    </row>
    <row r="193" spans="1:79" ht="15" customHeight="1">
      <c r="A193" s="24" t="s">
        <v>125</v>
      </c>
      <c r="B193" s="69"/>
      <c r="C193" s="17">
        <f>C25*'Basic diet cal'!$O$13/1000</f>
        <v>0</v>
      </c>
      <c r="D193" s="17">
        <f>D25*'Basic diet cal'!$O$13/1000</f>
        <v>0</v>
      </c>
      <c r="E193" s="17">
        <f>E25*'Basic diet cal'!$O$13/1000</f>
        <v>0</v>
      </c>
      <c r="F193" s="17">
        <f>F25*'Basic diet cal'!$O$13/1000</f>
        <v>0</v>
      </c>
      <c r="G193" s="17">
        <f>G25*'Basic diet cal'!$O$13/1000</f>
        <v>0</v>
      </c>
      <c r="H193" s="17">
        <f>H25*'Basic diet cal'!$O$13/1000</f>
        <v>0</v>
      </c>
      <c r="I193" s="17">
        <f>I25*'Basic diet cal'!$O$13/1000</f>
        <v>0</v>
      </c>
      <c r="J193" s="17">
        <f>J25*'Basic diet cal'!$O$13/1000</f>
        <v>0</v>
      </c>
      <c r="K193" s="17">
        <f>K25*'Basic diet cal'!$O$13/1000</f>
        <v>0</v>
      </c>
      <c r="L193" s="17">
        <f>L25*'Basic diet cal'!$O$13/1000</f>
        <v>0</v>
      </c>
      <c r="M193" s="17">
        <f>M25*'Basic diet cal'!$O$13/1000</f>
        <v>0</v>
      </c>
      <c r="N193" s="17">
        <f>N25*'Basic diet cal'!$O$13/1000</f>
        <v>0</v>
      </c>
      <c r="O193" s="17">
        <f>O25*'Basic diet cal'!$O$13/1000</f>
        <v>0</v>
      </c>
      <c r="P193" s="17">
        <f>P25*'Basic diet cal'!$O$13/1000</f>
        <v>0</v>
      </c>
      <c r="Q193" s="17">
        <f>Q25*'Basic diet cal'!$O$13/1000</f>
        <v>0</v>
      </c>
      <c r="R193" s="17">
        <f>R25*'Basic diet cal'!$O$13/1000</f>
        <v>0</v>
      </c>
      <c r="S193" s="17">
        <f>S25*'Basic diet cal'!$O$13/1000</f>
        <v>0</v>
      </c>
      <c r="T193" s="17">
        <f>T25*'Basic diet cal'!$O$13/1000</f>
        <v>0</v>
      </c>
      <c r="U193" s="17">
        <f>U25*'Basic diet cal'!$O$13/1000</f>
        <v>0</v>
      </c>
      <c r="V193" s="17">
        <f>V25*'Basic diet cal'!$O$13/1000</f>
        <v>0</v>
      </c>
      <c r="W193" s="17">
        <f>W25*'Basic diet cal'!$O$13/1000</f>
        <v>0</v>
      </c>
      <c r="X193" s="17">
        <f>X25*'Basic diet cal'!$O$13/1000</f>
        <v>0</v>
      </c>
      <c r="Y193" s="17">
        <f>Y25*'Basic diet cal'!$O$13/1000</f>
        <v>0</v>
      </c>
      <c r="Z193" s="17">
        <f>Z25*'Basic diet cal'!$O$13/1000</f>
        <v>0</v>
      </c>
      <c r="AA193" s="17">
        <f>AA25*'Basic diet cal'!$O$13/1000</f>
        <v>0</v>
      </c>
      <c r="AB193" s="17">
        <f>AB25*'Basic diet cal'!$O$13/1000</f>
        <v>0</v>
      </c>
      <c r="AC193" s="17">
        <f>AC25*'Basic diet cal'!$O$13/1000</f>
        <v>0</v>
      </c>
      <c r="AD193" s="17">
        <f>AD25*'Basic diet cal'!$O$13/1000</f>
        <v>0</v>
      </c>
      <c r="AE193" s="17">
        <f>AE25*'Basic diet cal'!$O$13/1000</f>
        <v>0</v>
      </c>
      <c r="AF193" s="17">
        <f>AF25*'Basic diet cal'!$O$13/1000</f>
        <v>0</v>
      </c>
      <c r="AG193" s="17">
        <f>AG25*'Basic diet cal'!$O$13/1000</f>
        <v>0</v>
      </c>
      <c r="AH193" s="17">
        <f>AH25*'Basic diet cal'!$O$13/1000</f>
        <v>0</v>
      </c>
      <c r="AI193" s="17">
        <f>AI25*'Basic diet cal'!$O$13/1000</f>
        <v>0</v>
      </c>
      <c r="AJ193" s="17">
        <f>AJ25*'Basic diet cal'!$O$13/1000</f>
        <v>0</v>
      </c>
      <c r="AK193" s="17">
        <f>AK25*'Basic diet cal'!$O$13/1000</f>
        <v>0</v>
      </c>
      <c r="AL193" s="132">
        <f>AL25*'Basic diet cal'!$O$13/1000</f>
        <v>0</v>
      </c>
      <c r="AR193" s="17"/>
    </row>
    <row r="194" spans="1:79" ht="15" customHeight="1">
      <c r="A194" s="47" t="s">
        <v>778</v>
      </c>
      <c r="B194" s="25"/>
      <c r="C194" s="53">
        <f>C22*'Basic diet cal'!$O$10/1000</f>
        <v>0</v>
      </c>
      <c r="D194" s="53">
        <f>D22*'Basic diet cal'!$O$10/1000</f>
        <v>1.796</v>
      </c>
      <c r="E194" s="53">
        <f>E22*'Basic diet cal'!$O$10/1000</f>
        <v>5.3879999999999999</v>
      </c>
      <c r="F194" s="53">
        <f>F22*'Basic diet cal'!$O$10/1000</f>
        <v>0</v>
      </c>
      <c r="G194" s="53">
        <f>G22*'Basic diet cal'!$O$10/1000</f>
        <v>7.1840000000000002</v>
      </c>
      <c r="H194" s="53">
        <f>H22*'Basic diet cal'!$O$10/1000</f>
        <v>7.1840000000000002</v>
      </c>
      <c r="I194" s="53">
        <f>I22*'Basic diet cal'!$O$10/1000</f>
        <v>0</v>
      </c>
      <c r="J194" s="53">
        <f>J22*'Basic diet cal'!$O$10/1000</f>
        <v>5.3879999999999999</v>
      </c>
      <c r="K194" s="53">
        <f>K22*'Basic diet cal'!$O$10/1000</f>
        <v>5.3879999999999999</v>
      </c>
      <c r="L194" s="53">
        <f>L22*'Basic diet cal'!$O$10/1000</f>
        <v>0</v>
      </c>
      <c r="M194" s="53">
        <f>M22*'Basic diet cal'!$O$10/1000</f>
        <v>12.571999999999999</v>
      </c>
      <c r="N194" s="53">
        <f>N22*'Basic diet cal'!$O$10/1000</f>
        <v>5.3879999999999999</v>
      </c>
      <c r="O194" s="53">
        <f>O22*'Basic diet cal'!$O$10/1000</f>
        <v>0</v>
      </c>
      <c r="P194" s="53">
        <f>P22*'Basic diet cal'!$O$10/1000</f>
        <v>12.571999999999999</v>
      </c>
      <c r="Q194" s="53">
        <f>Q22*'Basic diet cal'!$O$10/1000</f>
        <v>12.571999999999999</v>
      </c>
      <c r="R194" s="53">
        <f>R22*'Basic diet cal'!$O$10/1000</f>
        <v>0</v>
      </c>
      <c r="S194" s="53">
        <f>S22*'Basic diet cal'!$O$10/1000</f>
        <v>12.571999999999999</v>
      </c>
      <c r="T194" s="53">
        <f>T22*'Basic diet cal'!$O$10/1000</f>
        <v>12.571999999999999</v>
      </c>
      <c r="U194" s="53">
        <f>U22*'Basic diet cal'!$O$10/1000</f>
        <v>0</v>
      </c>
      <c r="V194" s="53">
        <f>V22*'Basic diet cal'!$O$10/1000</f>
        <v>12.571999999999999</v>
      </c>
      <c r="W194" s="53">
        <f>W22*'Basic diet cal'!$O$10/1000</f>
        <v>12.571999999999999</v>
      </c>
      <c r="X194" s="53">
        <f>X22*'Basic diet cal'!$O$10/1000</f>
        <v>0</v>
      </c>
      <c r="Y194" s="53">
        <f>Y22*'Basic diet cal'!$O$10/1000</f>
        <v>12.571999999999999</v>
      </c>
      <c r="Z194" s="53">
        <f>Z22*'Basic diet cal'!$O$10/1000</f>
        <v>12.571999999999999</v>
      </c>
      <c r="AA194" s="53">
        <f>AA22*'Basic diet cal'!$O$10/1000</f>
        <v>0</v>
      </c>
      <c r="AB194" s="53">
        <f>AB22*'Basic diet cal'!$O$10/1000</f>
        <v>12.571999999999999</v>
      </c>
      <c r="AC194" s="53">
        <f>AC22*'Basic diet cal'!$O$10/1000</f>
        <v>12.571999999999999</v>
      </c>
      <c r="AD194" s="53">
        <f>AD22*'Basic diet cal'!$O$10/1000</f>
        <v>0</v>
      </c>
      <c r="AE194" s="53">
        <f>AE22*'Basic diet cal'!$O$10/1000</f>
        <v>12.571999999999999</v>
      </c>
      <c r="AF194" s="53">
        <f>AF22*'Basic diet cal'!$O$10/1000</f>
        <v>17.96</v>
      </c>
      <c r="AG194" s="53">
        <f>AG22*'Basic diet cal'!$O$10/1000</f>
        <v>0</v>
      </c>
      <c r="AH194" s="53">
        <f>AH22*'Basic diet cal'!$O$10/1000</f>
        <v>12.571999999999999</v>
      </c>
      <c r="AI194" s="53">
        <f>AI22*'Basic diet cal'!$O$10/1000</f>
        <v>17.96</v>
      </c>
      <c r="AJ194" s="53">
        <f>AJ22*'Basic diet cal'!$O$10/1000</f>
        <v>0</v>
      </c>
      <c r="AK194" s="53">
        <f>AK22*'Basic diet cal'!$O$10/1000</f>
        <v>17.96</v>
      </c>
      <c r="AL194" s="53">
        <f>AL22*'Basic diet cal'!$O$10/1000</f>
        <v>17.96</v>
      </c>
      <c r="AM194" s="126" t="s">
        <v>460</v>
      </c>
      <c r="AN194" s="117"/>
      <c r="AS194" s="50"/>
      <c r="AT194" s="50"/>
      <c r="AU194" s="50"/>
      <c r="AV194" s="50"/>
      <c r="AW194" s="50"/>
      <c r="AX194" s="50"/>
    </row>
    <row r="195" spans="1:79" ht="15" customHeight="1">
      <c r="C195" s="22">
        <v>1000</v>
      </c>
      <c r="F195" s="9">
        <v>1200</v>
      </c>
      <c r="G195" s="9"/>
      <c r="I195" s="22">
        <v>1400</v>
      </c>
      <c r="L195" s="22">
        <v>1600</v>
      </c>
      <c r="O195" s="22">
        <v>1800</v>
      </c>
      <c r="R195" s="9">
        <v>2000</v>
      </c>
      <c r="S195" s="9"/>
      <c r="U195" s="22">
        <v>2200</v>
      </c>
      <c r="X195" s="22">
        <v>2400</v>
      </c>
      <c r="AA195" s="45">
        <v>2600</v>
      </c>
      <c r="AB195" s="26"/>
      <c r="AD195" s="26">
        <v>2800</v>
      </c>
      <c r="AE195" s="26"/>
      <c r="AF195" s="26"/>
      <c r="AG195" s="26">
        <v>3000</v>
      </c>
      <c r="AH195" s="26"/>
      <c r="AI195" s="26"/>
      <c r="AJ195" s="22">
        <v>3200</v>
      </c>
      <c r="AM195" s="22">
        <v>1000</v>
      </c>
      <c r="AP195" s="22">
        <v>1200</v>
      </c>
      <c r="AS195" s="22">
        <v>1400</v>
      </c>
      <c r="AV195" s="22">
        <v>1600</v>
      </c>
      <c r="AY195" s="22">
        <v>1800</v>
      </c>
      <c r="AZ195" s="22"/>
      <c r="BA195" s="22"/>
      <c r="BB195" s="9">
        <v>2000</v>
      </c>
      <c r="BC195" s="9"/>
      <c r="BD195" s="9"/>
      <c r="BE195" s="122">
        <v>2200</v>
      </c>
      <c r="BF195" s="122"/>
      <c r="BG195" s="122"/>
      <c r="BH195" s="122">
        <v>2400</v>
      </c>
      <c r="BI195" s="122"/>
      <c r="BJ195" s="122"/>
      <c r="BK195" s="123">
        <v>2600</v>
      </c>
      <c r="BL195" s="124"/>
      <c r="BM195" s="122"/>
      <c r="BN195" s="124">
        <v>2800</v>
      </c>
      <c r="BO195" s="124"/>
      <c r="BP195" s="124"/>
      <c r="BQ195" s="124">
        <v>3000</v>
      </c>
      <c r="BR195" s="124"/>
      <c r="BS195" s="124"/>
      <c r="BT195" s="122">
        <v>3200</v>
      </c>
      <c r="BU195" s="122"/>
      <c r="BV195" s="122"/>
    </row>
    <row r="196" spans="1:79" ht="30" customHeight="1">
      <c r="A196" s="77" t="s">
        <v>274</v>
      </c>
      <c r="F196" s="9"/>
      <c r="AD196" s="22"/>
      <c r="AY196" s="22"/>
      <c r="AZ196" s="22"/>
      <c r="BA196" s="22"/>
      <c r="BB196" s="9"/>
      <c r="BC196" s="22"/>
      <c r="BD196" s="122"/>
      <c r="BE196" s="122"/>
      <c r="BF196" s="122"/>
      <c r="BG196" s="122"/>
      <c r="BH196" s="122"/>
      <c r="BI196" s="122"/>
      <c r="BJ196" s="122"/>
      <c r="BK196" s="122"/>
      <c r="BL196" s="122"/>
      <c r="BM196" s="122"/>
      <c r="BN196" s="122"/>
      <c r="BO196" s="122"/>
      <c r="BP196" s="122"/>
      <c r="BQ196" s="122"/>
      <c r="BR196" s="122"/>
      <c r="BS196" s="122"/>
      <c r="BT196" s="122"/>
      <c r="BU196" s="122"/>
      <c r="BV196" s="122"/>
    </row>
    <row r="197" spans="1:79" ht="15" customHeight="1">
      <c r="A197" s="77" t="s">
        <v>137</v>
      </c>
      <c r="C197" s="22" t="s">
        <v>58</v>
      </c>
      <c r="D197" s="22" t="s">
        <v>116</v>
      </c>
      <c r="E197" s="22" t="s">
        <v>92</v>
      </c>
      <c r="F197" s="9" t="s">
        <v>58</v>
      </c>
      <c r="G197" s="22" t="s">
        <v>116</v>
      </c>
      <c r="H197" s="22" t="s">
        <v>92</v>
      </c>
      <c r="I197" s="22" t="s">
        <v>58</v>
      </c>
      <c r="J197" s="22" t="s">
        <v>116</v>
      </c>
      <c r="K197" s="22" t="s">
        <v>92</v>
      </c>
      <c r="L197" s="22" t="s">
        <v>58</v>
      </c>
      <c r="M197" s="22" t="s">
        <v>116</v>
      </c>
      <c r="N197" s="22" t="s">
        <v>92</v>
      </c>
      <c r="O197" s="22" t="s">
        <v>58</v>
      </c>
      <c r="P197" s="22" t="s">
        <v>116</v>
      </c>
      <c r="Q197" s="22" t="s">
        <v>92</v>
      </c>
      <c r="R197" s="9" t="s">
        <v>58</v>
      </c>
      <c r="S197" s="22" t="s">
        <v>116</v>
      </c>
      <c r="T197" s="22" t="s">
        <v>92</v>
      </c>
      <c r="U197" s="22" t="s">
        <v>58</v>
      </c>
      <c r="V197" s="22" t="s">
        <v>116</v>
      </c>
      <c r="W197" s="22" t="s">
        <v>92</v>
      </c>
      <c r="X197" s="22" t="s">
        <v>58</v>
      </c>
      <c r="Y197" s="22" t="s">
        <v>116</v>
      </c>
      <c r="Z197" s="22" t="s">
        <v>92</v>
      </c>
      <c r="AA197" s="22" t="s">
        <v>58</v>
      </c>
      <c r="AB197" s="22" t="s">
        <v>116</v>
      </c>
      <c r="AC197" s="22" t="s">
        <v>92</v>
      </c>
      <c r="AD197" s="22" t="s">
        <v>58</v>
      </c>
      <c r="AE197" s="22" t="s">
        <v>116</v>
      </c>
      <c r="AF197" s="22" t="s">
        <v>92</v>
      </c>
      <c r="AG197" s="22" t="s">
        <v>58</v>
      </c>
      <c r="AH197" s="22" t="s">
        <v>116</v>
      </c>
      <c r="AI197" s="22" t="s">
        <v>92</v>
      </c>
      <c r="AJ197" s="22" t="s">
        <v>58</v>
      </c>
      <c r="AK197" s="22" t="s">
        <v>116</v>
      </c>
      <c r="AL197" s="127" t="s">
        <v>92</v>
      </c>
      <c r="AM197" s="22" t="s">
        <v>58</v>
      </c>
      <c r="AN197" s="22" t="s">
        <v>116</v>
      </c>
      <c r="AO197" s="22" t="s">
        <v>92</v>
      </c>
      <c r="AP197" s="22" t="s">
        <v>58</v>
      </c>
      <c r="AQ197" s="22" t="s">
        <v>116</v>
      </c>
      <c r="AR197" s="22" t="s">
        <v>92</v>
      </c>
      <c r="AS197" s="22" t="s">
        <v>58</v>
      </c>
      <c r="AT197" s="22" t="s">
        <v>116</v>
      </c>
      <c r="AU197" s="22" t="s">
        <v>92</v>
      </c>
      <c r="AV197" s="22" t="s">
        <v>58</v>
      </c>
      <c r="AW197" s="22" t="s">
        <v>116</v>
      </c>
      <c r="AX197" s="22" t="s">
        <v>92</v>
      </c>
      <c r="AY197" s="22" t="s">
        <v>58</v>
      </c>
      <c r="AZ197" s="22" t="s">
        <v>116</v>
      </c>
      <c r="BA197" s="22" t="s">
        <v>92</v>
      </c>
      <c r="BB197" s="9" t="s">
        <v>58</v>
      </c>
      <c r="BC197" s="22" t="s">
        <v>116</v>
      </c>
      <c r="BD197" s="122" t="s">
        <v>92</v>
      </c>
      <c r="BE197" s="122" t="s">
        <v>58</v>
      </c>
      <c r="BF197" s="122" t="s">
        <v>116</v>
      </c>
      <c r="BG197" s="122" t="s">
        <v>92</v>
      </c>
      <c r="BH197" s="122" t="s">
        <v>58</v>
      </c>
      <c r="BI197" s="122" t="s">
        <v>116</v>
      </c>
      <c r="BJ197" s="122" t="s">
        <v>92</v>
      </c>
      <c r="BK197" s="122" t="s">
        <v>58</v>
      </c>
      <c r="BL197" s="122" t="s">
        <v>116</v>
      </c>
      <c r="BM197" s="122" t="s">
        <v>92</v>
      </c>
      <c r="BN197" s="122" t="s">
        <v>58</v>
      </c>
      <c r="BO197" s="122" t="s">
        <v>116</v>
      </c>
      <c r="BP197" s="122" t="s">
        <v>92</v>
      </c>
      <c r="BQ197" s="122" t="s">
        <v>58</v>
      </c>
      <c r="BR197" s="122" t="s">
        <v>116</v>
      </c>
      <c r="BS197" s="122" t="s">
        <v>92</v>
      </c>
      <c r="BT197" s="122" t="s">
        <v>58</v>
      </c>
      <c r="BU197" s="122" t="s">
        <v>116</v>
      </c>
      <c r="BV197" s="122" t="s">
        <v>92</v>
      </c>
    </row>
    <row r="198" spans="1:79" ht="15" customHeight="1">
      <c r="B198" s="78" t="s">
        <v>543</v>
      </c>
      <c r="C198" s="17">
        <f t="shared" ref="C198:AL198" si="48">C177+C178+C179+C180+C182+(C184/7)+C185+(C187/7)+C192+C193</f>
        <v>3.7808785714285711</v>
      </c>
      <c r="D198" s="17">
        <f t="shared" si="48"/>
        <v>3.8678999999999997</v>
      </c>
      <c r="E198" s="17">
        <f t="shared" si="48"/>
        <v>7.9838785714285709</v>
      </c>
      <c r="F198" s="17">
        <f t="shared" si="48"/>
        <v>4.4896785714285716</v>
      </c>
      <c r="G198" s="17">
        <f t="shared" si="48"/>
        <v>5.3464142857142853</v>
      </c>
      <c r="H198" s="17">
        <f t="shared" si="48"/>
        <v>8.7373142857142856</v>
      </c>
      <c r="I198" s="17">
        <f t="shared" si="48"/>
        <v>5.6409428571428579</v>
      </c>
      <c r="J198" s="17">
        <f t="shared" si="48"/>
        <v>6.8249285714285719</v>
      </c>
      <c r="K198" s="17">
        <f t="shared" si="48"/>
        <v>10.182392857142856</v>
      </c>
      <c r="L198" s="17">
        <f t="shared" si="48"/>
        <v>6.349742857142858</v>
      </c>
      <c r="M198" s="17">
        <f t="shared" si="48"/>
        <v>8.6559071428571421</v>
      </c>
      <c r="N198" s="17">
        <f t="shared" si="48"/>
        <v>11.282942857142856</v>
      </c>
      <c r="O198" s="17">
        <f t="shared" si="48"/>
        <v>7.1192928571428578</v>
      </c>
      <c r="P198" s="17">
        <f t="shared" si="48"/>
        <v>9.3378499999999995</v>
      </c>
      <c r="Q198" s="17">
        <f t="shared" si="48"/>
        <v>13.654742857142855</v>
      </c>
      <c r="R198" s="17">
        <f t="shared" si="48"/>
        <v>7.8888428571428575</v>
      </c>
      <c r="S198" s="17">
        <f t="shared" si="48"/>
        <v>9.9647071428571419</v>
      </c>
      <c r="T198" s="17">
        <f t="shared" si="48"/>
        <v>15.504242857142856</v>
      </c>
      <c r="U198" s="17">
        <f t="shared" si="48"/>
        <v>8.8976428571428574</v>
      </c>
      <c r="V198" s="17">
        <f t="shared" si="48"/>
        <v>11.632257142857142</v>
      </c>
      <c r="W198" s="17">
        <f t="shared" si="48"/>
        <v>15.103342857142856</v>
      </c>
      <c r="X198" s="17">
        <f t="shared" si="48"/>
        <v>9.0191428571428585</v>
      </c>
      <c r="Y198" s="17">
        <f t="shared" si="48"/>
        <v>12.313971428571428</v>
      </c>
      <c r="Z198" s="17">
        <f t="shared" si="48"/>
        <v>17.181857142857144</v>
      </c>
      <c r="AA198" s="17">
        <f t="shared" si="48"/>
        <v>10.375992857142856</v>
      </c>
      <c r="AB198" s="17">
        <f t="shared" si="48"/>
        <v>12.962021428571429</v>
      </c>
      <c r="AC198" s="17">
        <f t="shared" si="48"/>
        <v>18.383307142857145</v>
      </c>
      <c r="AD198" s="17">
        <f t="shared" si="48"/>
        <v>11.793592857142857</v>
      </c>
      <c r="AE198" s="17">
        <f t="shared" si="48"/>
        <v>14.270821428571431</v>
      </c>
      <c r="AF198" s="17">
        <f t="shared" si="48"/>
        <v>19.800907142857142</v>
      </c>
      <c r="AG198" s="17">
        <f t="shared" si="48"/>
        <v>12.202392857142858</v>
      </c>
      <c r="AH198" s="17">
        <f t="shared" si="48"/>
        <v>14.331571428571429</v>
      </c>
      <c r="AI198" s="17">
        <f t="shared" si="48"/>
        <v>23.252657142857142</v>
      </c>
      <c r="AJ198" s="17">
        <f t="shared" si="48"/>
        <v>12.971942857142858</v>
      </c>
      <c r="AK198" s="17">
        <f t="shared" si="48"/>
        <v>15.040371428571429</v>
      </c>
      <c r="AL198" s="132">
        <f t="shared" si="48"/>
        <v>23.775457142857139</v>
      </c>
      <c r="AM198" s="17">
        <f t="shared" ref="AM198:AU200" si="49">C198*9</f>
        <v>34.027907142857138</v>
      </c>
      <c r="AN198" s="17">
        <f t="shared" si="49"/>
        <v>34.811099999999996</v>
      </c>
      <c r="AO198" s="17">
        <f t="shared" si="49"/>
        <v>71.854907142857144</v>
      </c>
      <c r="AP198" s="17">
        <f t="shared" si="49"/>
        <v>40.407107142857143</v>
      </c>
      <c r="AQ198" s="17">
        <f t="shared" si="49"/>
        <v>48.117728571428572</v>
      </c>
      <c r="AR198" s="17">
        <f t="shared" si="49"/>
        <v>78.635828571428576</v>
      </c>
      <c r="AS198" s="17">
        <f t="shared" si="49"/>
        <v>50.768485714285724</v>
      </c>
      <c r="AT198" s="17">
        <f t="shared" si="49"/>
        <v>61.424357142857147</v>
      </c>
      <c r="AU198" s="17">
        <f t="shared" si="49"/>
        <v>91.641535714285709</v>
      </c>
      <c r="AV198" s="17">
        <f t="shared" ref="AV198:AV200" si="50">L198*9</f>
        <v>57.147685714285721</v>
      </c>
      <c r="AW198" s="17">
        <f t="shared" ref="AW198:BF200" si="51">M198*9</f>
        <v>77.903164285714283</v>
      </c>
      <c r="AX198" s="17">
        <f t="shared" si="51"/>
        <v>101.54648571428571</v>
      </c>
      <c r="AY198" s="17">
        <f t="shared" si="51"/>
        <v>64.073635714285714</v>
      </c>
      <c r="AZ198" s="17">
        <f t="shared" si="51"/>
        <v>84.040649999999999</v>
      </c>
      <c r="BA198" s="17">
        <f t="shared" si="51"/>
        <v>122.89268571428569</v>
      </c>
      <c r="BB198" s="17">
        <f t="shared" si="51"/>
        <v>70.999585714285715</v>
      </c>
      <c r="BC198" s="17">
        <f t="shared" si="51"/>
        <v>89.682364285714272</v>
      </c>
      <c r="BD198" s="17">
        <f t="shared" si="51"/>
        <v>139.5381857142857</v>
      </c>
      <c r="BE198" s="17">
        <f t="shared" si="51"/>
        <v>80.078785714285715</v>
      </c>
      <c r="BF198" s="17">
        <f t="shared" si="51"/>
        <v>104.69031428571428</v>
      </c>
      <c r="BG198" s="17">
        <f t="shared" ref="BG198:BP200" si="52">W198*9</f>
        <v>135.9300857142857</v>
      </c>
      <c r="BH198" s="17">
        <f t="shared" si="52"/>
        <v>81.172285714285721</v>
      </c>
      <c r="BI198" s="17">
        <f t="shared" si="52"/>
        <v>110.82574285714284</v>
      </c>
      <c r="BJ198" s="17">
        <f t="shared" si="52"/>
        <v>154.63671428571431</v>
      </c>
      <c r="BK198" s="17">
        <f t="shared" si="52"/>
        <v>93.383935714285712</v>
      </c>
      <c r="BL198" s="17">
        <f t="shared" si="52"/>
        <v>116.65819285714286</v>
      </c>
      <c r="BM198" s="17">
        <f t="shared" si="52"/>
        <v>165.44976428571431</v>
      </c>
      <c r="BN198" s="17">
        <f t="shared" si="52"/>
        <v>106.14233571428571</v>
      </c>
      <c r="BO198" s="17">
        <f t="shared" si="52"/>
        <v>128.43739285714287</v>
      </c>
      <c r="BP198" s="17">
        <f t="shared" si="52"/>
        <v>178.20816428571428</v>
      </c>
      <c r="BQ198" s="17">
        <f t="shared" ref="BQ198:BV200" si="53">AG198*9</f>
        <v>109.82153571428572</v>
      </c>
      <c r="BR198" s="17">
        <f t="shared" si="53"/>
        <v>128.98414285714287</v>
      </c>
      <c r="BS198" s="17">
        <f t="shared" si="53"/>
        <v>209.27391428571428</v>
      </c>
      <c r="BT198" s="17">
        <f t="shared" si="53"/>
        <v>116.74748571428573</v>
      </c>
      <c r="BU198" s="17">
        <f t="shared" si="53"/>
        <v>135.36334285714287</v>
      </c>
      <c r="BV198" s="17">
        <f t="shared" si="53"/>
        <v>213.97911428571425</v>
      </c>
    </row>
    <row r="199" spans="1:79" ht="15" customHeight="1">
      <c r="B199" s="78" t="s">
        <v>544</v>
      </c>
      <c r="C199" s="17">
        <f t="shared" ref="C199:AL199" si="54">C177+C178+C179+C180+C182+C186+(C187/7)+C193+C192</f>
        <v>3.6174499999999998</v>
      </c>
      <c r="D199" s="17">
        <f t="shared" si="54"/>
        <v>3.7044714285714284</v>
      </c>
      <c r="E199" s="17">
        <f t="shared" si="54"/>
        <v>7.9021642857142851</v>
      </c>
      <c r="F199" s="17">
        <f t="shared" si="54"/>
        <v>4.3262499999999999</v>
      </c>
      <c r="G199" s="17">
        <f t="shared" si="54"/>
        <v>5.1829857142857136</v>
      </c>
      <c r="H199" s="17">
        <f t="shared" si="54"/>
        <v>8.5738857142857139</v>
      </c>
      <c r="I199" s="17">
        <f t="shared" si="54"/>
        <v>5.3958000000000004</v>
      </c>
      <c r="J199" s="17">
        <f t="shared" si="54"/>
        <v>6.6615000000000002</v>
      </c>
      <c r="K199" s="17">
        <f t="shared" si="54"/>
        <v>9.9372499999999988</v>
      </c>
      <c r="L199" s="17">
        <f t="shared" si="54"/>
        <v>6.1046000000000005</v>
      </c>
      <c r="M199" s="17">
        <f t="shared" si="54"/>
        <v>8.3290499999999987</v>
      </c>
      <c r="N199" s="17">
        <f t="shared" si="54"/>
        <v>11.037799999999999</v>
      </c>
      <c r="O199" s="17">
        <f t="shared" si="54"/>
        <v>6.8741500000000002</v>
      </c>
      <c r="P199" s="17">
        <f t="shared" si="54"/>
        <v>9.3378499999999995</v>
      </c>
      <c r="Q199" s="17">
        <f t="shared" si="54"/>
        <v>13.409599999999998</v>
      </c>
      <c r="R199" s="17">
        <f t="shared" si="54"/>
        <v>7.6436999999999999</v>
      </c>
      <c r="S199" s="17">
        <f t="shared" si="54"/>
        <v>9.6378500000000003</v>
      </c>
      <c r="T199" s="17">
        <f t="shared" si="54"/>
        <v>15.259099999999998</v>
      </c>
      <c r="U199" s="17">
        <f t="shared" si="54"/>
        <v>8.6524999999999999</v>
      </c>
      <c r="V199" s="17">
        <f t="shared" si="54"/>
        <v>11.305399999999999</v>
      </c>
      <c r="W199" s="17">
        <f t="shared" si="54"/>
        <v>14.858199999999998</v>
      </c>
      <c r="X199" s="17">
        <f t="shared" si="54"/>
        <v>8.7740000000000009</v>
      </c>
      <c r="Y199" s="17">
        <f t="shared" si="54"/>
        <v>11.9054</v>
      </c>
      <c r="Z199" s="17">
        <f t="shared" si="54"/>
        <v>16.936714285714288</v>
      </c>
      <c r="AA199" s="17">
        <f t="shared" si="54"/>
        <v>10.130849999999999</v>
      </c>
      <c r="AB199" s="17">
        <f t="shared" si="54"/>
        <v>12.553449999999998</v>
      </c>
      <c r="AC199" s="17">
        <f t="shared" si="54"/>
        <v>18.138164285714289</v>
      </c>
      <c r="AD199" s="17">
        <f t="shared" si="54"/>
        <v>11.548449999999999</v>
      </c>
      <c r="AE199" s="17">
        <f t="shared" si="54"/>
        <v>13.923000000000002</v>
      </c>
      <c r="AF199" s="17">
        <f t="shared" si="54"/>
        <v>19.555764285714286</v>
      </c>
      <c r="AG199" s="17">
        <f t="shared" si="54"/>
        <v>12.018000000000001</v>
      </c>
      <c r="AH199" s="17">
        <f t="shared" si="54"/>
        <v>13.923000000000002</v>
      </c>
      <c r="AI199" s="17">
        <f t="shared" si="54"/>
        <v>23.007514285714286</v>
      </c>
      <c r="AJ199" s="17">
        <f t="shared" si="54"/>
        <v>12.78755</v>
      </c>
      <c r="AK199" s="17">
        <f t="shared" si="54"/>
        <v>14.631799999999998</v>
      </c>
      <c r="AL199" s="132">
        <f t="shared" si="54"/>
        <v>23.530314285714283</v>
      </c>
      <c r="AM199" s="17">
        <f t="shared" si="49"/>
        <v>32.557049999999997</v>
      </c>
      <c r="AN199" s="17">
        <f t="shared" si="49"/>
        <v>33.340242857142854</v>
      </c>
      <c r="AO199" s="17">
        <f t="shared" si="49"/>
        <v>71.119478571428573</v>
      </c>
      <c r="AP199" s="17">
        <f t="shared" si="49"/>
        <v>38.936250000000001</v>
      </c>
      <c r="AQ199" s="17">
        <f t="shared" si="49"/>
        <v>46.646871428571423</v>
      </c>
      <c r="AR199" s="17">
        <f t="shared" si="49"/>
        <v>77.16497142857142</v>
      </c>
      <c r="AS199" s="17">
        <f t="shared" si="49"/>
        <v>48.562200000000004</v>
      </c>
      <c r="AT199" s="17">
        <f t="shared" si="49"/>
        <v>59.953500000000005</v>
      </c>
      <c r="AU199" s="17">
        <f t="shared" si="49"/>
        <v>89.435249999999996</v>
      </c>
      <c r="AV199" s="17">
        <f t="shared" si="50"/>
        <v>54.941400000000002</v>
      </c>
      <c r="AW199" s="17">
        <f t="shared" si="51"/>
        <v>74.961449999999985</v>
      </c>
      <c r="AX199" s="17">
        <f t="shared" si="51"/>
        <v>99.340199999999996</v>
      </c>
      <c r="AY199" s="17">
        <f t="shared" si="51"/>
        <v>61.867350000000002</v>
      </c>
      <c r="AZ199" s="17">
        <f t="shared" si="51"/>
        <v>84.040649999999999</v>
      </c>
      <c r="BA199" s="17">
        <f t="shared" si="51"/>
        <v>120.68639999999998</v>
      </c>
      <c r="BB199" s="17">
        <f t="shared" si="51"/>
        <v>68.793300000000002</v>
      </c>
      <c r="BC199" s="17">
        <f t="shared" si="51"/>
        <v>86.740650000000002</v>
      </c>
      <c r="BD199" s="17">
        <f t="shared" si="51"/>
        <v>137.33189999999999</v>
      </c>
      <c r="BE199" s="17">
        <f t="shared" si="51"/>
        <v>77.872500000000002</v>
      </c>
      <c r="BF199" s="17">
        <f t="shared" si="51"/>
        <v>101.74859999999998</v>
      </c>
      <c r="BG199" s="17">
        <f t="shared" si="52"/>
        <v>133.72379999999998</v>
      </c>
      <c r="BH199" s="17">
        <f t="shared" si="52"/>
        <v>78.966000000000008</v>
      </c>
      <c r="BI199" s="17">
        <f t="shared" si="52"/>
        <v>107.1486</v>
      </c>
      <c r="BJ199" s="17">
        <f t="shared" si="52"/>
        <v>152.43042857142859</v>
      </c>
      <c r="BK199" s="17">
        <f t="shared" si="52"/>
        <v>91.177649999999986</v>
      </c>
      <c r="BL199" s="17">
        <f t="shared" si="52"/>
        <v>112.98104999999998</v>
      </c>
      <c r="BM199" s="17">
        <f t="shared" si="52"/>
        <v>163.2434785714286</v>
      </c>
      <c r="BN199" s="17">
        <f t="shared" si="52"/>
        <v>103.93604999999999</v>
      </c>
      <c r="BO199" s="17">
        <f t="shared" si="52"/>
        <v>125.30700000000002</v>
      </c>
      <c r="BP199" s="17">
        <f t="shared" si="52"/>
        <v>176.00187857142856</v>
      </c>
      <c r="BQ199" s="17">
        <f t="shared" si="53"/>
        <v>108.16200000000001</v>
      </c>
      <c r="BR199" s="17">
        <f t="shared" si="53"/>
        <v>125.30700000000002</v>
      </c>
      <c r="BS199" s="17">
        <f t="shared" si="53"/>
        <v>207.06762857142857</v>
      </c>
      <c r="BT199" s="17">
        <f t="shared" si="53"/>
        <v>115.08794999999999</v>
      </c>
      <c r="BU199" s="17">
        <f t="shared" si="53"/>
        <v>131.68619999999999</v>
      </c>
      <c r="BV199" s="17">
        <f t="shared" si="53"/>
        <v>211.77282857142853</v>
      </c>
    </row>
    <row r="200" spans="1:79" ht="30" customHeight="1">
      <c r="A200" s="77" t="s">
        <v>138</v>
      </c>
      <c r="C200" s="49">
        <f>C177+C178+C179+C181+C182+C190+(C189/7)+C191+C193+C194/7</f>
        <v>4.2979941428571431</v>
      </c>
      <c r="D200" s="49">
        <f t="shared" ref="D200:AL200" si="55">D177+D178+D179+D181+D182+D190+(D189/7)+D191+D193+D194/7</f>
        <v>4.212643714285714</v>
      </c>
      <c r="E200" s="49">
        <f t="shared" si="55"/>
        <v>8.3286222857142853</v>
      </c>
      <c r="F200" s="49">
        <f t="shared" si="55"/>
        <v>5.0067941428571432</v>
      </c>
      <c r="G200" s="49">
        <f t="shared" si="55"/>
        <v>5.6911579999999997</v>
      </c>
      <c r="H200" s="49">
        <f t="shared" si="55"/>
        <v>9.254429857142858</v>
      </c>
      <c r="I200" s="49">
        <f t="shared" si="55"/>
        <v>6.4818378571428577</v>
      </c>
      <c r="J200" s="49">
        <f t="shared" si="55"/>
        <v>6.4582227142857143</v>
      </c>
      <c r="K200" s="49">
        <f t="shared" si="55"/>
        <v>9.8853802857142874</v>
      </c>
      <c r="L200" s="49">
        <f t="shared" si="55"/>
        <v>7.2723521428571436</v>
      </c>
      <c r="M200" s="49">
        <f t="shared" si="55"/>
        <v>8.4264302857142859</v>
      </c>
      <c r="N200" s="49">
        <f t="shared" si="55"/>
        <v>10.925180285714287</v>
      </c>
      <c r="O200" s="49">
        <f t="shared" si="55"/>
        <v>8.2142739999999996</v>
      </c>
      <c r="P200" s="49">
        <f t="shared" si="55"/>
        <v>9.4352302857142849</v>
      </c>
      <c r="Q200" s="49">
        <f t="shared" si="55"/>
        <v>14.262515999999998</v>
      </c>
      <c r="R200" s="49">
        <f t="shared" si="55"/>
        <v>9.1561958571428583</v>
      </c>
      <c r="S200" s="49">
        <f t="shared" si="55"/>
        <v>9.7352302857142856</v>
      </c>
      <c r="T200" s="49">
        <f t="shared" si="55"/>
        <v>16.112016000000001</v>
      </c>
      <c r="U200" s="49">
        <f t="shared" si="55"/>
        <v>9.9318740000000005</v>
      </c>
      <c r="V200" s="49">
        <f t="shared" si="55"/>
        <v>10.444030285714286</v>
      </c>
      <c r="W200" s="49">
        <f t="shared" si="55"/>
        <v>15.711115999999999</v>
      </c>
      <c r="X200" s="49">
        <f t="shared" si="55"/>
        <v>10.86436142857143</v>
      </c>
      <c r="Y200" s="49">
        <f t="shared" si="55"/>
        <v>11.044030285714285</v>
      </c>
      <c r="Z200" s="49">
        <f t="shared" si="55"/>
        <v>17.019916000000002</v>
      </c>
      <c r="AA200" s="49">
        <f t="shared" si="55"/>
        <v>11.815717714285713</v>
      </c>
      <c r="AB200" s="49">
        <f t="shared" si="55"/>
        <v>12.219073999999999</v>
      </c>
      <c r="AC200" s="49">
        <f t="shared" si="55"/>
        <v>18.393737857142856</v>
      </c>
      <c r="AD200" s="49">
        <f t="shared" si="55"/>
        <v>13.466439571428571</v>
      </c>
      <c r="AE200" s="49">
        <f t="shared" si="55"/>
        <v>13.527874000000001</v>
      </c>
      <c r="AF200" s="49">
        <f t="shared" si="55"/>
        <v>20.581052142857143</v>
      </c>
      <c r="AG200" s="49">
        <f t="shared" si="55"/>
        <v>14.108361428571429</v>
      </c>
      <c r="AH200" s="49">
        <f t="shared" si="55"/>
        <v>13.527874000000001</v>
      </c>
      <c r="AI200" s="49">
        <f t="shared" si="55"/>
        <v>24.032802142857143</v>
      </c>
      <c r="AJ200" s="49">
        <f t="shared" si="55"/>
        <v>14.817161428571429</v>
      </c>
      <c r="AK200" s="49">
        <f t="shared" si="55"/>
        <v>15.169816857142857</v>
      </c>
      <c r="AL200" s="49">
        <f t="shared" si="55"/>
        <v>24.55560214285714</v>
      </c>
      <c r="AM200" s="17">
        <f t="shared" si="49"/>
        <v>38.681947285714287</v>
      </c>
      <c r="AN200" s="17">
        <f t="shared" si="49"/>
        <v>37.913793428571424</v>
      </c>
      <c r="AO200" s="17">
        <f t="shared" si="49"/>
        <v>74.957600571428571</v>
      </c>
      <c r="AP200" s="17">
        <f t="shared" si="49"/>
        <v>45.061147285714291</v>
      </c>
      <c r="AQ200" s="17">
        <f t="shared" si="49"/>
        <v>51.220421999999999</v>
      </c>
      <c r="AR200" s="17">
        <f t="shared" si="49"/>
        <v>83.289868714285717</v>
      </c>
      <c r="AS200" s="17">
        <f t="shared" si="49"/>
        <v>58.336540714285718</v>
      </c>
      <c r="AT200" s="17">
        <f t="shared" si="49"/>
        <v>58.124004428571425</v>
      </c>
      <c r="AU200" s="17">
        <f t="shared" si="49"/>
        <v>88.96842257142859</v>
      </c>
      <c r="AV200" s="17">
        <f t="shared" si="50"/>
        <v>65.451169285714286</v>
      </c>
      <c r="AW200" s="17">
        <f t="shared" si="51"/>
        <v>75.837872571428576</v>
      </c>
      <c r="AX200" s="17">
        <f t="shared" si="51"/>
        <v>98.326622571428587</v>
      </c>
      <c r="AY200" s="17">
        <f t="shared" si="51"/>
        <v>73.928466</v>
      </c>
      <c r="AZ200" s="17">
        <f t="shared" si="51"/>
        <v>84.917072571428562</v>
      </c>
      <c r="BA200" s="17">
        <f t="shared" si="51"/>
        <v>128.36264399999999</v>
      </c>
      <c r="BB200" s="17">
        <f t="shared" si="51"/>
        <v>82.405762714285729</v>
      </c>
      <c r="BC200" s="17">
        <f t="shared" si="51"/>
        <v>87.617072571428565</v>
      </c>
      <c r="BD200" s="17">
        <f t="shared" si="51"/>
        <v>145.00814400000002</v>
      </c>
      <c r="BE200" s="17">
        <f t="shared" si="51"/>
        <v>89.386865999999998</v>
      </c>
      <c r="BF200" s="17">
        <f t="shared" si="51"/>
        <v>93.996272571428577</v>
      </c>
      <c r="BG200" s="17">
        <f t="shared" si="52"/>
        <v>141.40004399999998</v>
      </c>
      <c r="BH200" s="17">
        <f t="shared" si="52"/>
        <v>97.779252857142865</v>
      </c>
      <c r="BI200" s="17">
        <f t="shared" si="52"/>
        <v>99.396272571428568</v>
      </c>
      <c r="BJ200" s="17">
        <f t="shared" si="52"/>
        <v>153.17924400000001</v>
      </c>
      <c r="BK200" s="17">
        <f t="shared" si="52"/>
        <v>106.34145942857141</v>
      </c>
      <c r="BL200" s="17">
        <f t="shared" si="52"/>
        <v>109.971666</v>
      </c>
      <c r="BM200" s="17">
        <f t="shared" si="52"/>
        <v>165.54364071428571</v>
      </c>
      <c r="BN200" s="17">
        <f t="shared" si="52"/>
        <v>121.19795614285714</v>
      </c>
      <c r="BO200" s="17">
        <f t="shared" si="52"/>
        <v>121.750866</v>
      </c>
      <c r="BP200" s="17">
        <f t="shared" si="52"/>
        <v>185.22946928571429</v>
      </c>
      <c r="BQ200" s="17">
        <f t="shared" si="53"/>
        <v>126.97525285714286</v>
      </c>
      <c r="BR200" s="17">
        <f t="shared" si="53"/>
        <v>121.750866</v>
      </c>
      <c r="BS200" s="17">
        <f t="shared" si="53"/>
        <v>216.2952192857143</v>
      </c>
      <c r="BT200" s="17">
        <f t="shared" si="53"/>
        <v>133.35445285714286</v>
      </c>
      <c r="BU200" s="17">
        <f t="shared" si="53"/>
        <v>136.52835171428572</v>
      </c>
      <c r="BV200" s="17">
        <f t="shared" si="53"/>
        <v>221.00041928571426</v>
      </c>
    </row>
    <row r="201" spans="1:79" s="195" customFormat="1" ht="15" customHeight="1">
      <c r="A201" s="194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96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96"/>
      <c r="BX201" s="121"/>
      <c r="BY201" s="121"/>
      <c r="BZ201" s="197"/>
      <c r="CA201" s="197"/>
    </row>
    <row r="202" spans="1:79" ht="15" customHeight="1">
      <c r="A202" s="66"/>
      <c r="C202" s="22">
        <v>1000</v>
      </c>
      <c r="F202" s="9">
        <v>1200</v>
      </c>
      <c r="G202" s="9"/>
      <c r="I202" s="22">
        <v>1400</v>
      </c>
      <c r="L202" s="22">
        <v>1600</v>
      </c>
      <c r="O202" s="17">
        <v>1800</v>
      </c>
      <c r="P202" s="17"/>
      <c r="Q202" s="17"/>
      <c r="R202" s="56">
        <v>2000</v>
      </c>
      <c r="S202" s="56"/>
      <c r="T202" s="17"/>
      <c r="U202" s="17">
        <v>2200</v>
      </c>
      <c r="V202" s="17"/>
      <c r="W202" s="17"/>
      <c r="X202" s="17">
        <v>2400</v>
      </c>
      <c r="Y202" s="17"/>
      <c r="Z202" s="17"/>
      <c r="AA202" s="111">
        <v>2600</v>
      </c>
      <c r="AB202" s="84"/>
      <c r="AC202" s="17"/>
      <c r="AD202" s="84">
        <v>2800</v>
      </c>
      <c r="AE202" s="84"/>
      <c r="AF202" s="84"/>
      <c r="AG202" s="84">
        <v>3000</v>
      </c>
      <c r="AH202" s="84"/>
      <c r="AI202" s="84"/>
      <c r="AJ202" s="22">
        <v>3200</v>
      </c>
      <c r="AK202" s="17"/>
      <c r="AL202" s="132"/>
      <c r="AR202" s="17"/>
    </row>
    <row r="203" spans="1:79" ht="15" customHeight="1">
      <c r="A203" s="212" t="s">
        <v>275</v>
      </c>
      <c r="F203" s="9"/>
      <c r="O203" s="17"/>
      <c r="P203" s="17"/>
      <c r="Q203" s="17"/>
      <c r="R203" s="56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K203" s="17"/>
      <c r="AL203" s="132"/>
      <c r="AR203" s="17"/>
    </row>
    <row r="204" spans="1:79" ht="15" customHeight="1">
      <c r="A204" s="213"/>
      <c r="C204" s="22" t="s">
        <v>58</v>
      </c>
      <c r="D204" s="22" t="s">
        <v>116</v>
      </c>
      <c r="E204" s="22" t="s">
        <v>92</v>
      </c>
      <c r="F204" s="9" t="s">
        <v>58</v>
      </c>
      <c r="G204" s="22" t="s">
        <v>116</v>
      </c>
      <c r="H204" s="22" t="s">
        <v>92</v>
      </c>
      <c r="I204" s="22" t="s">
        <v>58</v>
      </c>
      <c r="J204" s="22" t="s">
        <v>116</v>
      </c>
      <c r="K204" s="22" t="s">
        <v>92</v>
      </c>
      <c r="L204" s="22" t="s">
        <v>58</v>
      </c>
      <c r="M204" s="22" t="s">
        <v>116</v>
      </c>
      <c r="N204" s="22" t="s">
        <v>92</v>
      </c>
      <c r="O204" s="17"/>
      <c r="P204" s="17"/>
      <c r="Q204" s="17"/>
      <c r="R204" s="56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K204" s="17"/>
      <c r="AL204" s="132"/>
      <c r="AR204" s="17"/>
    </row>
    <row r="205" spans="1:79" ht="15" customHeight="1">
      <c r="A205" s="67" t="s">
        <v>117</v>
      </c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17" t="s">
        <v>58</v>
      </c>
      <c r="P205" s="17" t="s">
        <v>116</v>
      </c>
      <c r="Q205" s="17" t="s">
        <v>92</v>
      </c>
      <c r="R205" s="56" t="s">
        <v>58</v>
      </c>
      <c r="S205" s="17" t="s">
        <v>116</v>
      </c>
      <c r="T205" s="17" t="s">
        <v>92</v>
      </c>
      <c r="U205" s="17" t="s">
        <v>58</v>
      </c>
      <c r="V205" s="17" t="s">
        <v>116</v>
      </c>
      <c r="W205" s="17" t="s">
        <v>92</v>
      </c>
      <c r="X205" s="17" t="s">
        <v>58</v>
      </c>
      <c r="Y205" s="17" t="s">
        <v>116</v>
      </c>
      <c r="Z205" s="17" t="s">
        <v>92</v>
      </c>
      <c r="AA205" s="17" t="s">
        <v>58</v>
      </c>
      <c r="AB205" s="17" t="s">
        <v>116</v>
      </c>
      <c r="AC205" s="17" t="s">
        <v>92</v>
      </c>
      <c r="AD205" s="17" t="s">
        <v>58</v>
      </c>
      <c r="AE205" s="17" t="s">
        <v>116</v>
      </c>
      <c r="AF205" s="17" t="s">
        <v>92</v>
      </c>
      <c r="AG205" s="17" t="s">
        <v>58</v>
      </c>
      <c r="AH205" s="17" t="s">
        <v>116</v>
      </c>
      <c r="AI205" s="17" t="s">
        <v>92</v>
      </c>
      <c r="AJ205" s="22" t="s">
        <v>58</v>
      </c>
      <c r="AK205" s="17" t="s">
        <v>116</v>
      </c>
      <c r="AL205" s="132" t="s">
        <v>92</v>
      </c>
      <c r="AR205" s="17"/>
    </row>
    <row r="206" spans="1:79" ht="38.25" customHeight="1">
      <c r="A206" s="24" t="s">
        <v>119</v>
      </c>
      <c r="B206" s="69"/>
      <c r="C206" s="17">
        <f>C7*'Basic diet cal'!$J$3</f>
        <v>0.32</v>
      </c>
      <c r="D206" s="17">
        <f>D7*'Basic diet cal'!$J$3</f>
        <v>0.24</v>
      </c>
      <c r="E206" s="17">
        <f>E7*'Basic diet cal'!$J$3</f>
        <v>0.32</v>
      </c>
      <c r="F206" s="17">
        <f>F7*'Basic diet cal'!$J$3</f>
        <v>0.4</v>
      </c>
      <c r="G206" s="17">
        <f>G7*'Basic diet cal'!$J$3</f>
        <v>0.32</v>
      </c>
      <c r="H206" s="17">
        <f>H7*'Basic diet cal'!$J$3</f>
        <v>0.36</v>
      </c>
      <c r="I206" s="17">
        <f>I7*'Basic diet cal'!$J$3</f>
        <v>0.48</v>
      </c>
      <c r="J206" s="17">
        <f>J7*'Basic diet cal'!$J$3</f>
        <v>0.4</v>
      </c>
      <c r="K206" s="17">
        <f>K7*'Basic diet cal'!$J$3</f>
        <v>0.4</v>
      </c>
      <c r="L206" s="17">
        <f>L7*'Basic diet cal'!$J$3</f>
        <v>0.56000000000000005</v>
      </c>
      <c r="M206" s="17">
        <f>M7*'Basic diet cal'!$J$3</f>
        <v>0.48</v>
      </c>
      <c r="N206" s="17">
        <f>N7*'Basic diet cal'!$J$3</f>
        <v>0.48</v>
      </c>
      <c r="O206" s="17">
        <f>O7*'Basic diet cal'!$J$3</f>
        <v>0.64</v>
      </c>
      <c r="P206" s="17">
        <f>P7*'Basic diet cal'!$J$3</f>
        <v>0.56000000000000005</v>
      </c>
      <c r="Q206" s="17">
        <f>Q7*'Basic diet cal'!$J$3</f>
        <v>0.48</v>
      </c>
      <c r="R206" s="17">
        <f>R7*'Basic diet cal'!$J$3</f>
        <v>0.72</v>
      </c>
      <c r="S206" s="17">
        <f>S7*'Basic diet cal'!$J$3</f>
        <v>0.56000000000000005</v>
      </c>
      <c r="T206" s="17">
        <f>T7*'Basic diet cal'!$J$3</f>
        <v>0.56000000000000005</v>
      </c>
      <c r="U206" s="17">
        <f>U7*'Basic diet cal'!$J$3</f>
        <v>0.8</v>
      </c>
      <c r="V206" s="17">
        <f>V7*'Basic diet cal'!$J$3</f>
        <v>0.64</v>
      </c>
      <c r="W206" s="17">
        <f>W7*'Basic diet cal'!$J$3</f>
        <v>0.64</v>
      </c>
      <c r="X206" s="17">
        <f>X7*'Basic diet cal'!$J$3</f>
        <v>0.8</v>
      </c>
      <c r="Y206" s="17">
        <f>Y7*'Basic diet cal'!$J$3</f>
        <v>0.64</v>
      </c>
      <c r="Z206" s="17">
        <f>Z7*'Basic diet cal'!$J$3</f>
        <v>0.72</v>
      </c>
      <c r="AA206" s="17">
        <f>AA7*'Basic diet cal'!$J$3</f>
        <v>0.96</v>
      </c>
      <c r="AB206" s="17">
        <f>AB7*'Basic diet cal'!$J$3</f>
        <v>0.72</v>
      </c>
      <c r="AC206" s="17">
        <f>AC7*'Basic diet cal'!$J$3</f>
        <v>0.72</v>
      </c>
      <c r="AD206" s="17">
        <f>AD7*'Basic diet cal'!$J$3</f>
        <v>1.1200000000000001</v>
      </c>
      <c r="AE206" s="17">
        <f>AE7*'Basic diet cal'!$J$3</f>
        <v>0.8</v>
      </c>
      <c r="AF206" s="17">
        <f>AF7*'Basic diet cal'!$J$3</f>
        <v>0.88</v>
      </c>
      <c r="AG206" s="17">
        <f>AG7*'Basic diet cal'!$J$3</f>
        <v>1.2</v>
      </c>
      <c r="AH206" s="17">
        <f>AH7*'Basic diet cal'!$J$3</f>
        <v>0.8</v>
      </c>
      <c r="AI206" s="17">
        <f>AI7*'Basic diet cal'!$J$3</f>
        <v>0.88</v>
      </c>
      <c r="AJ206" s="17">
        <f>AJ7*'Basic diet cal'!$J$3</f>
        <v>1.28</v>
      </c>
      <c r="AK206" s="17">
        <f>AK7*'Basic diet cal'!$J$3</f>
        <v>0.88</v>
      </c>
      <c r="AL206" s="132">
        <f>AL7*'Basic diet cal'!$J$3</f>
        <v>0.96</v>
      </c>
      <c r="AR206" s="17"/>
    </row>
    <row r="207" spans="1:79" ht="21" customHeight="1">
      <c r="A207" s="24" t="s">
        <v>127</v>
      </c>
      <c r="B207" s="69"/>
      <c r="C207" s="198">
        <f>C8*'Basic diet cal'!$J$4</f>
        <v>8.0525000000000013E-2</v>
      </c>
      <c r="D207" s="198">
        <f>D8*'Basic diet cal'!$J$4</f>
        <v>0.10736666666666669</v>
      </c>
      <c r="E207" s="198">
        <f>E8*'Basic diet cal'!$J$4</f>
        <v>0.10736666666666669</v>
      </c>
      <c r="F207" s="198">
        <f>F8*'Basic diet cal'!$J$4</f>
        <v>0.13420833333333337</v>
      </c>
      <c r="G207" s="198">
        <f>G8*'Basic diet cal'!$J$4</f>
        <v>0.13420833333333337</v>
      </c>
      <c r="H207" s="198">
        <f>H8*'Basic diet cal'!$J$4</f>
        <v>0.16105000000000003</v>
      </c>
      <c r="I207" s="198">
        <f>I8*'Basic diet cal'!$J$4</f>
        <v>0.13420833333333337</v>
      </c>
      <c r="J207" s="198">
        <f>J8*'Basic diet cal'!$J$4</f>
        <v>0.13420833333333337</v>
      </c>
      <c r="K207" s="198">
        <f>K8*'Basic diet cal'!$J$4</f>
        <v>0.18789166666666671</v>
      </c>
      <c r="L207" s="198">
        <f>L8*'Basic diet cal'!$J$4</f>
        <v>0.21473333333333339</v>
      </c>
      <c r="M207" s="198">
        <f>M8*'Basic diet cal'!$J$4</f>
        <v>0.16105000000000003</v>
      </c>
      <c r="N207" s="198">
        <f>N8*'Basic diet cal'!$J$4</f>
        <v>0.18789166666666671</v>
      </c>
      <c r="O207" s="198">
        <f>O8*'Basic diet cal'!$J$4</f>
        <v>0.24157500000000007</v>
      </c>
      <c r="P207" s="198">
        <f>P8*'Basic diet cal'!$J$4</f>
        <v>0.16105000000000003</v>
      </c>
      <c r="Q207" s="198">
        <f>Q8*'Basic diet cal'!$J$4</f>
        <v>0.21473333333333339</v>
      </c>
      <c r="R207" s="198">
        <f>R8*'Basic diet cal'!$J$4</f>
        <v>0.24157500000000007</v>
      </c>
      <c r="S207" s="198">
        <f>S8*'Basic diet cal'!$J$4</f>
        <v>0.21473333333333339</v>
      </c>
      <c r="T207" s="198">
        <f>T8*'Basic diet cal'!$J$4</f>
        <v>0.24157500000000007</v>
      </c>
      <c r="U207" s="198">
        <f>U8*'Basic diet cal'!$J$4</f>
        <v>0.26841666666666675</v>
      </c>
      <c r="V207" s="198">
        <f>V8*'Basic diet cal'!$J$4</f>
        <v>0.21473333333333339</v>
      </c>
      <c r="W207" s="198">
        <f>W8*'Basic diet cal'!$J$4</f>
        <v>0.24157500000000007</v>
      </c>
      <c r="X207" s="198">
        <f>X8*'Basic diet cal'!$J$4</f>
        <v>0.26841666666666675</v>
      </c>
      <c r="Y207" s="198">
        <f>Y8*'Basic diet cal'!$J$4</f>
        <v>0.32210000000000005</v>
      </c>
      <c r="Z207" s="198">
        <f>Z8*'Basic diet cal'!$J$4</f>
        <v>0.24157500000000007</v>
      </c>
      <c r="AA207" s="198">
        <f>AA8*'Basic diet cal'!$J$4</f>
        <v>0.26841666666666675</v>
      </c>
      <c r="AB207" s="198">
        <f>AB8*'Basic diet cal'!$J$4</f>
        <v>0.32210000000000005</v>
      </c>
      <c r="AC207" s="198">
        <f>AC8*'Basic diet cal'!$J$4</f>
        <v>0.2952583333333334</v>
      </c>
      <c r="AD207" s="198">
        <f>AD8*'Basic diet cal'!$J$4</f>
        <v>0.26841666666666675</v>
      </c>
      <c r="AE207" s="198">
        <f>AE8*'Basic diet cal'!$J$4</f>
        <v>0.32210000000000005</v>
      </c>
      <c r="AF207" s="198">
        <f>AF8*'Basic diet cal'!$J$4</f>
        <v>0.32210000000000005</v>
      </c>
      <c r="AG207" s="198">
        <f>AG8*'Basic diet cal'!$J$4</f>
        <v>0.26841666666666675</v>
      </c>
      <c r="AH207" s="198">
        <f>AH8*'Basic diet cal'!$J$4</f>
        <v>0.42946666666666677</v>
      </c>
      <c r="AI207" s="198">
        <f>AI8*'Basic diet cal'!$J$4</f>
        <v>0.32210000000000005</v>
      </c>
      <c r="AJ207" s="198">
        <f>AJ8*'Basic diet cal'!$J$4</f>
        <v>0.26841666666666675</v>
      </c>
      <c r="AK207" s="198">
        <f>AK8*'Basic diet cal'!$J$4</f>
        <v>0.42946666666666677</v>
      </c>
      <c r="AL207" s="199">
        <f>AL8*'Basic diet cal'!$J$4</f>
        <v>0.32210000000000005</v>
      </c>
      <c r="AR207" s="17"/>
    </row>
    <row r="208" spans="1:79" ht="15" customHeight="1">
      <c r="A208" s="24" t="s">
        <v>76</v>
      </c>
      <c r="B208" s="69"/>
      <c r="C208" s="17">
        <f>C9*'Basic diet cal'!$J$5</f>
        <v>0.3</v>
      </c>
      <c r="D208" s="17">
        <f>D9*'Basic diet cal'!$J$5</f>
        <v>0.6</v>
      </c>
      <c r="E208" s="17">
        <f>E9*'Basic diet cal'!$J$5</f>
        <v>0.6</v>
      </c>
      <c r="F208" s="17">
        <f>F9*'Basic diet cal'!$J$5</f>
        <v>0.3</v>
      </c>
      <c r="G208" s="17">
        <f>G9*'Basic diet cal'!$J$5</f>
        <v>0.6</v>
      </c>
      <c r="H208" s="17">
        <f>H9*'Basic diet cal'!$J$5</f>
        <v>0.6</v>
      </c>
      <c r="I208" s="17">
        <f>I9*'Basic diet cal'!$J$5</f>
        <v>0.44999999999999996</v>
      </c>
      <c r="J208" s="17">
        <f>J9*'Basic diet cal'!$J$5</f>
        <v>0.6</v>
      </c>
      <c r="K208" s="17">
        <f>K9*'Basic diet cal'!$J$5</f>
        <v>0.75</v>
      </c>
      <c r="L208" s="17">
        <f>L9*'Basic diet cal'!$J$5</f>
        <v>0.44999999999999996</v>
      </c>
      <c r="M208" s="17">
        <f>M9*'Basic diet cal'!$J$5</f>
        <v>0.6</v>
      </c>
      <c r="N208" s="17">
        <f>N9*'Basic diet cal'!$J$5</f>
        <v>0.89999999999999991</v>
      </c>
      <c r="O208" s="17">
        <f>O9*'Basic diet cal'!$J$5</f>
        <v>0.44999999999999996</v>
      </c>
      <c r="P208" s="17">
        <f>P9*'Basic diet cal'!$J$5</f>
        <v>0.75</v>
      </c>
      <c r="Q208" s="17">
        <f>Q9*'Basic diet cal'!$J$5</f>
        <v>1.2</v>
      </c>
      <c r="R208" s="17">
        <f>R9*'Basic diet cal'!$J$5</f>
        <v>0.44999999999999996</v>
      </c>
      <c r="S208" s="17">
        <f>S9*'Basic diet cal'!$J$5</f>
        <v>0.89999999999999991</v>
      </c>
      <c r="T208" s="17">
        <f>T9*'Basic diet cal'!$J$5</f>
        <v>1.2</v>
      </c>
      <c r="U208" s="17">
        <f>U9*'Basic diet cal'!$J$5</f>
        <v>0.6</v>
      </c>
      <c r="V208" s="17">
        <f>V9*'Basic diet cal'!$J$5</f>
        <v>0.89999999999999991</v>
      </c>
      <c r="W208" s="17">
        <f>W9*'Basic diet cal'!$J$5</f>
        <v>1.2</v>
      </c>
      <c r="X208" s="17">
        <f>X9*'Basic diet cal'!$J$5</f>
        <v>0.6</v>
      </c>
      <c r="Y208" s="17">
        <f>Y9*'Basic diet cal'!$J$5</f>
        <v>1.2</v>
      </c>
      <c r="Z208" s="17">
        <f>Z9*'Basic diet cal'!$J$5</f>
        <v>1.5</v>
      </c>
      <c r="AA208" s="17">
        <f>AA9*'Basic diet cal'!$J$5</f>
        <v>0.6</v>
      </c>
      <c r="AB208" s="17">
        <f>AB9*'Basic diet cal'!$J$5</f>
        <v>1.2</v>
      </c>
      <c r="AC208" s="17">
        <f>AC9*'Basic diet cal'!$J$5</f>
        <v>1.5</v>
      </c>
      <c r="AD208" s="17">
        <f>AD9*'Basic diet cal'!$J$5</f>
        <v>0.6</v>
      </c>
      <c r="AE208" s="17">
        <f>AE9*'Basic diet cal'!$J$5</f>
        <v>1.5</v>
      </c>
      <c r="AF208" s="17">
        <f>AF9*'Basic diet cal'!$J$5</f>
        <v>1.5</v>
      </c>
      <c r="AG208" s="17">
        <f>AG9*'Basic diet cal'!$J$5</f>
        <v>0.44999999999999996</v>
      </c>
      <c r="AH208" s="17">
        <f>AH9*'Basic diet cal'!$J$5</f>
        <v>1.5</v>
      </c>
      <c r="AI208" s="17">
        <f>AI9*'Basic diet cal'!$J$5</f>
        <v>1.7999999999999998</v>
      </c>
      <c r="AJ208" s="17">
        <f>AJ9*'Basic diet cal'!$J$5</f>
        <v>0.44999999999999996</v>
      </c>
      <c r="AK208" s="17">
        <f>AK9*'Basic diet cal'!$J$5</f>
        <v>1.5</v>
      </c>
      <c r="AL208" s="132">
        <f>AL9*'Basic diet cal'!$J$5</f>
        <v>1.7999999999999998</v>
      </c>
      <c r="AR208" s="17"/>
    </row>
    <row r="209" spans="1:74" ht="31.5" customHeight="1">
      <c r="A209" s="24" t="s">
        <v>254</v>
      </c>
      <c r="B209" s="65"/>
      <c r="C209" s="17">
        <f>C10*'Basic diet cal'!$J$6</f>
        <v>0</v>
      </c>
      <c r="D209" s="17">
        <f>D10*'Basic diet cal'!$J$6</f>
        <v>0</v>
      </c>
      <c r="E209" s="17">
        <f>E10*'Basic diet cal'!$J$6</f>
        <v>3.15</v>
      </c>
      <c r="F209" s="17">
        <f>F10*'Basic diet cal'!$J$6</f>
        <v>0</v>
      </c>
      <c r="G209" s="17">
        <f>G10*'Basic diet cal'!$J$6</f>
        <v>0</v>
      </c>
      <c r="H209" s="17">
        <f>H10*'Basic diet cal'!$J$6</f>
        <v>3.15</v>
      </c>
      <c r="I209" s="17">
        <f>I10*'Basic diet cal'!$J$6</f>
        <v>0</v>
      </c>
      <c r="J209" s="17">
        <f>J10*'Basic diet cal'!$J$6</f>
        <v>0</v>
      </c>
      <c r="K209" s="17">
        <f>K10*'Basic diet cal'!$J$6</f>
        <v>3.15</v>
      </c>
      <c r="L209" s="17">
        <f>L10*'Basic diet cal'!$J$6</f>
        <v>0</v>
      </c>
      <c r="M209" s="17">
        <f>M10*'Basic diet cal'!$J$6</f>
        <v>0</v>
      </c>
      <c r="N209" s="17">
        <f>N10*'Basic diet cal'!$J$6</f>
        <v>3.15</v>
      </c>
      <c r="O209" s="17">
        <f>O10*'Basic diet cal'!$J$6</f>
        <v>0</v>
      </c>
      <c r="P209" s="17">
        <f>P10*'Basic diet cal'!$J$6</f>
        <v>0</v>
      </c>
      <c r="Q209" s="17">
        <f>Q10*'Basic diet cal'!$J$6</f>
        <v>5.04</v>
      </c>
      <c r="R209" s="17">
        <f>R10*'Basic diet cal'!$J$6</f>
        <v>0</v>
      </c>
      <c r="S209" s="17">
        <f>S10*'Basic diet cal'!$J$6</f>
        <v>0</v>
      </c>
      <c r="T209" s="17">
        <f>T10*'Basic diet cal'!$J$6</f>
        <v>6.3</v>
      </c>
      <c r="U209" s="17">
        <f>U10*'Basic diet cal'!$J$6</f>
        <v>0</v>
      </c>
      <c r="V209" s="17">
        <f>V10*'Basic diet cal'!$J$6</f>
        <v>0</v>
      </c>
      <c r="W209" s="17">
        <f>W10*'Basic diet cal'!$J$6</f>
        <v>5.04</v>
      </c>
      <c r="X209" s="17">
        <f>X10*'Basic diet cal'!$J$6</f>
        <v>0</v>
      </c>
      <c r="Y209" s="17">
        <f>Y10*'Basic diet cal'!$J$6</f>
        <v>0</v>
      </c>
      <c r="Z209" s="17">
        <f>Z10*'Basic diet cal'!$J$6</f>
        <v>5.04</v>
      </c>
      <c r="AA209" s="17">
        <f>AA10*'Basic diet cal'!$J$6</f>
        <v>0</v>
      </c>
      <c r="AB209" s="17">
        <f>AB10*'Basic diet cal'!$J$6</f>
        <v>0</v>
      </c>
      <c r="AC209" s="17">
        <f>AC10*'Basic diet cal'!$J$6</f>
        <v>6.3</v>
      </c>
      <c r="AD209" s="17">
        <f>AD10*'Basic diet cal'!$J$6</f>
        <v>0</v>
      </c>
      <c r="AE209" s="17">
        <f>AE10*'Basic diet cal'!$J$6</f>
        <v>0</v>
      </c>
      <c r="AF209" s="17">
        <f>AF10*'Basic diet cal'!$J$6</f>
        <v>6.3</v>
      </c>
      <c r="AG209" s="17">
        <f>AG10*'Basic diet cal'!$J$6</f>
        <v>0</v>
      </c>
      <c r="AH209" s="17">
        <f>AH10*'Basic diet cal'!$J$6</f>
        <v>0</v>
      </c>
      <c r="AI209" s="17">
        <f>AI10*'Basic diet cal'!$J$6</f>
        <v>9.4499999999999993</v>
      </c>
      <c r="AJ209" s="17">
        <f>AJ10*'Basic diet cal'!$J$6</f>
        <v>0</v>
      </c>
      <c r="AK209" s="17">
        <f>AK10*'Basic diet cal'!$J$6</f>
        <v>0</v>
      </c>
      <c r="AL209" s="132">
        <f>AL10*'Basic diet cal'!$J$6</f>
        <v>9.4499999999999993</v>
      </c>
      <c r="AR209" s="17"/>
    </row>
    <row r="210" spans="1:74" ht="31.5" customHeight="1">
      <c r="A210" s="24" t="s">
        <v>564</v>
      </c>
      <c r="B210" s="65"/>
      <c r="C210" s="17">
        <f>C11*'Basic diet cal'!$J$6</f>
        <v>0</v>
      </c>
      <c r="D210" s="17">
        <f>D11*'Basic diet cal'!$J$6</f>
        <v>0</v>
      </c>
      <c r="E210" s="17">
        <f>E11*'Basic diet cal'!$J$6</f>
        <v>3.15</v>
      </c>
      <c r="F210" s="17">
        <f>F11*'Basic diet cal'!$J$6</f>
        <v>0</v>
      </c>
      <c r="G210" s="17">
        <f>G11*'Basic diet cal'!$J$6</f>
        <v>0</v>
      </c>
      <c r="H210" s="17">
        <f>H11*'Basic diet cal'!$J$6</f>
        <v>3.15</v>
      </c>
      <c r="I210" s="17">
        <f>I11*'Basic diet cal'!$J$6</f>
        <v>0</v>
      </c>
      <c r="J210" s="17">
        <f>J11*'Basic diet cal'!$J$6</f>
        <v>0</v>
      </c>
      <c r="K210" s="17">
        <f>K11*'Basic diet cal'!$J$6</f>
        <v>3.15</v>
      </c>
      <c r="L210" s="17">
        <f>L11*'Basic diet cal'!$J$6</f>
        <v>0</v>
      </c>
      <c r="M210" s="17">
        <f>M11*'Basic diet cal'!$J$6</f>
        <v>0</v>
      </c>
      <c r="N210" s="17">
        <f>N11*'Basic diet cal'!$J$6</f>
        <v>3.15</v>
      </c>
      <c r="O210" s="17">
        <f>O11*'Basic diet cal'!$J$6</f>
        <v>0</v>
      </c>
      <c r="P210" s="17">
        <f>P11*'Basic diet cal'!$J$6</f>
        <v>0</v>
      </c>
      <c r="Q210" s="17">
        <f>Q11*'Basic diet cal'!$J$6</f>
        <v>5.04</v>
      </c>
      <c r="R210" s="17">
        <f>R11*'Basic diet cal'!$J$6</f>
        <v>0</v>
      </c>
      <c r="S210" s="17">
        <f>S11*'Basic diet cal'!$J$6</f>
        <v>0</v>
      </c>
      <c r="T210" s="17">
        <f>T11*'Basic diet cal'!$J$6</f>
        <v>6.3</v>
      </c>
      <c r="U210" s="17">
        <f>U11*'Basic diet cal'!$J$6</f>
        <v>0</v>
      </c>
      <c r="V210" s="17">
        <f>V11*'Basic diet cal'!$J$6</f>
        <v>0</v>
      </c>
      <c r="W210" s="17">
        <f>W11*'Basic diet cal'!$J$6</f>
        <v>5.04</v>
      </c>
      <c r="X210" s="17">
        <f>X11*'Basic diet cal'!$J$6</f>
        <v>0</v>
      </c>
      <c r="Y210" s="17">
        <f>Y11*'Basic diet cal'!$J$6</f>
        <v>0</v>
      </c>
      <c r="Z210" s="17">
        <f>Z11*'Basic diet cal'!$J$6</f>
        <v>5.04</v>
      </c>
      <c r="AA210" s="17">
        <f>AA11*'Basic diet cal'!$J$6</f>
        <v>0</v>
      </c>
      <c r="AB210" s="17">
        <f>AB11*'Basic diet cal'!$J$6</f>
        <v>0</v>
      </c>
      <c r="AC210" s="17">
        <f>AC11*'Basic diet cal'!$J$6</f>
        <v>6.3</v>
      </c>
      <c r="AD210" s="17">
        <f>AD11*'Basic diet cal'!$J$6</f>
        <v>0</v>
      </c>
      <c r="AE210" s="17">
        <f>AE11*'Basic diet cal'!$J$6</f>
        <v>0</v>
      </c>
      <c r="AF210" s="17">
        <f>AF11*'Basic diet cal'!$J$6</f>
        <v>6.3</v>
      </c>
      <c r="AG210" s="17">
        <f>AG11*'Basic diet cal'!$J$6</f>
        <v>0</v>
      </c>
      <c r="AH210" s="17">
        <f>AH11*'Basic diet cal'!$J$6</f>
        <v>0</v>
      </c>
      <c r="AI210" s="17">
        <f>AI11*'Basic diet cal'!$J$6</f>
        <v>9.4499999999999993</v>
      </c>
      <c r="AJ210" s="17">
        <f>AJ11*'Basic diet cal'!$J$6</f>
        <v>0</v>
      </c>
      <c r="AK210" s="17">
        <f>AK11*'Basic diet cal'!$J$6</f>
        <v>0</v>
      </c>
      <c r="AL210" s="132">
        <f>AL11*'Basic diet cal'!$J$6</f>
        <v>9.4499999999999993</v>
      </c>
      <c r="AR210" s="17"/>
    </row>
    <row r="211" spans="1:74" ht="31.5" customHeight="1">
      <c r="A211" s="24" t="s">
        <v>539</v>
      </c>
      <c r="B211" s="69"/>
      <c r="C211" s="17">
        <f>C12*'Basic diet cal'!$J$7</f>
        <v>0</v>
      </c>
      <c r="D211" s="17">
        <f>D12*'Basic diet cal'!$J$7</f>
        <v>0</v>
      </c>
      <c r="E211" s="17">
        <f>E12*'Basic diet cal'!$J$137</f>
        <v>1.8</v>
      </c>
      <c r="F211" s="17">
        <f>F12*'Basic diet cal'!$J$7</f>
        <v>0</v>
      </c>
      <c r="G211" s="17">
        <f>G12*'Basic diet cal'!$J$7</f>
        <v>0</v>
      </c>
      <c r="H211" s="17">
        <f>H12*'Basic diet cal'!$J$137</f>
        <v>1.8</v>
      </c>
      <c r="I211" s="17">
        <f>I12*'Basic diet cal'!$J$7</f>
        <v>0</v>
      </c>
      <c r="J211" s="17">
        <f>J12*'Basic diet cal'!$J$7</f>
        <v>0</v>
      </c>
      <c r="K211" s="17">
        <f>K12*'Basic diet cal'!$J$137</f>
        <v>1.8</v>
      </c>
      <c r="L211" s="17">
        <f>L12*'Basic diet cal'!$J$7</f>
        <v>0</v>
      </c>
      <c r="M211" s="17">
        <f>M12*'Basic diet cal'!$J$7</f>
        <v>0</v>
      </c>
      <c r="N211" s="17">
        <f>N12*'Basic diet cal'!$J$137</f>
        <v>2.25</v>
      </c>
      <c r="O211" s="17">
        <f>O12*'Basic diet cal'!$J$7</f>
        <v>0</v>
      </c>
      <c r="P211" s="17">
        <f>P12*'Basic diet cal'!$J$7</f>
        <v>0</v>
      </c>
      <c r="Q211" s="17">
        <f>Q12*'Basic diet cal'!$J$137</f>
        <v>2.25</v>
      </c>
      <c r="R211" s="17">
        <f>R12*'Basic diet cal'!$J$7</f>
        <v>0</v>
      </c>
      <c r="S211" s="17">
        <f>S12*'Basic diet cal'!$J$7</f>
        <v>0</v>
      </c>
      <c r="T211" s="17">
        <f>T12*'Basic diet cal'!$J$137</f>
        <v>2.25</v>
      </c>
      <c r="U211" s="17">
        <f>U12*'Basic diet cal'!$J$7</f>
        <v>0</v>
      </c>
      <c r="V211" s="17">
        <f>V12*'Basic diet cal'!$J$7</f>
        <v>0</v>
      </c>
      <c r="W211" s="17">
        <f>W12*'Basic diet cal'!$J$137</f>
        <v>2.7</v>
      </c>
      <c r="X211" s="17">
        <f>X12*'Basic diet cal'!$J$7</f>
        <v>0</v>
      </c>
      <c r="Y211" s="17">
        <f>Y12*'Basic diet cal'!$J$7</f>
        <v>0</v>
      </c>
      <c r="Z211" s="17">
        <f>Z12*'Basic diet cal'!$J$137</f>
        <v>2.7</v>
      </c>
      <c r="AA211" s="17">
        <f>AA12*'Basic diet cal'!$J$7</f>
        <v>0</v>
      </c>
      <c r="AB211" s="17">
        <f>AB12*'Basic diet cal'!$J$7</f>
        <v>0</v>
      </c>
      <c r="AC211" s="17">
        <f>AC12*'Basic diet cal'!$J$137</f>
        <v>2.7</v>
      </c>
      <c r="AD211" s="17">
        <f>AD12*'Basic diet cal'!$J$7</f>
        <v>0</v>
      </c>
      <c r="AE211" s="17">
        <f>AE12*'Basic diet cal'!$J$7</f>
        <v>0</v>
      </c>
      <c r="AF211" s="17">
        <f>AF12*'Basic diet cal'!$J$137</f>
        <v>2.7</v>
      </c>
      <c r="AG211" s="17">
        <f>AG12*'Basic diet cal'!$J$7</f>
        <v>0</v>
      </c>
      <c r="AH211" s="17">
        <f>AH12*'Basic diet cal'!$J$7</f>
        <v>0</v>
      </c>
      <c r="AI211" s="17">
        <f>AI12*'Basic diet cal'!$J$137</f>
        <v>2.7</v>
      </c>
      <c r="AJ211" s="17">
        <f>AJ12*'Basic diet cal'!$J$7</f>
        <v>0</v>
      </c>
      <c r="AK211" s="17">
        <f>AK12*'Basic diet cal'!$J$7</f>
        <v>0</v>
      </c>
      <c r="AL211" s="17">
        <f>AL12*'Basic diet cal'!$J$137</f>
        <v>2.7</v>
      </c>
      <c r="AR211" s="17"/>
    </row>
    <row r="212" spans="1:74" ht="21" customHeight="1">
      <c r="A212" s="70" t="s">
        <v>120</v>
      </c>
      <c r="B212" s="71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32"/>
      <c r="AR212" s="17"/>
    </row>
    <row r="213" spans="1:74" ht="15" customHeight="1">
      <c r="A213" s="72" t="s">
        <v>121</v>
      </c>
      <c r="C213" s="17">
        <f>C14*'Basic diet cal'!$J$8</f>
        <v>4</v>
      </c>
      <c r="D213" s="17">
        <f>D14*'Basic diet cal'!$J$8</f>
        <v>4</v>
      </c>
      <c r="E213" s="17">
        <f>E14*'Basic diet cal'!$J$8</f>
        <v>2</v>
      </c>
      <c r="F213" s="17">
        <f>F14*'Basic diet cal'!$J$8</f>
        <v>4</v>
      </c>
      <c r="G213" s="17">
        <f>G14*'Basic diet cal'!$J$8</f>
        <v>4</v>
      </c>
      <c r="H213" s="17">
        <f>H14*'Basic diet cal'!$J$8</f>
        <v>4</v>
      </c>
      <c r="I213" s="17">
        <f>I14*'Basic diet cal'!$J$8</f>
        <v>6</v>
      </c>
      <c r="J213" s="17">
        <f>J14*'Basic diet cal'!$J$8</f>
        <v>4</v>
      </c>
      <c r="K213" s="17">
        <f>K14*'Basic diet cal'!$J$8</f>
        <v>6</v>
      </c>
      <c r="L213" s="17">
        <f>L14*'Basic diet cal'!$J$8</f>
        <v>6</v>
      </c>
      <c r="M213" s="17">
        <f>M14*'Basic diet cal'!$J$8</f>
        <v>8</v>
      </c>
      <c r="N213" s="17">
        <f>N14*'Basic diet cal'!$J$8</f>
        <v>6</v>
      </c>
      <c r="O213" s="17">
        <f>O14*'Basic diet cal'!$J$8</f>
        <v>6</v>
      </c>
      <c r="P213" s="17">
        <f>P14*'Basic diet cal'!$J$8</f>
        <v>0</v>
      </c>
      <c r="Q213" s="17">
        <f>Q14*'Basic diet cal'!$J$8</f>
        <v>6</v>
      </c>
      <c r="R213" s="17">
        <f>R14*'Basic diet cal'!$J$8</f>
        <v>6</v>
      </c>
      <c r="S213" s="17">
        <f>S14*'Basic diet cal'!$J$8</f>
        <v>8</v>
      </c>
      <c r="T213" s="17">
        <f>T14*'Basic diet cal'!$J$8</f>
        <v>6</v>
      </c>
      <c r="U213" s="17">
        <f>U14*'Basic diet cal'!$J$8</f>
        <v>6</v>
      </c>
      <c r="V213" s="17">
        <f>V14*'Basic diet cal'!$J$8</f>
        <v>8</v>
      </c>
      <c r="W213" s="17">
        <f>W14*'Basic diet cal'!$J$8</f>
        <v>6</v>
      </c>
      <c r="X213" s="17">
        <f>X14*'Basic diet cal'!$J$8</f>
        <v>6</v>
      </c>
      <c r="Y213" s="17">
        <f>Y14*'Basic diet cal'!$J$8</f>
        <v>10</v>
      </c>
      <c r="Z213" s="17">
        <f>Z14*'Basic diet cal'!$J$8</f>
        <v>6</v>
      </c>
      <c r="AA213" s="17">
        <f>AA14*'Basic diet cal'!$J$8</f>
        <v>6</v>
      </c>
      <c r="AB213" s="17">
        <f>AB14*'Basic diet cal'!$J$8</f>
        <v>10</v>
      </c>
      <c r="AC213" s="17">
        <f>AC14*'Basic diet cal'!$J$8</f>
        <v>6</v>
      </c>
      <c r="AD213" s="17">
        <f>AD14*'Basic diet cal'!$J$8</f>
        <v>6</v>
      </c>
      <c r="AE213" s="17">
        <f>AE14*'Basic diet cal'!$J$8</f>
        <v>10</v>
      </c>
      <c r="AF213" s="17">
        <f>AF14*'Basic diet cal'!$J$8</f>
        <v>6</v>
      </c>
      <c r="AG213" s="17">
        <f>AG14*'Basic diet cal'!$J$8</f>
        <v>6</v>
      </c>
      <c r="AH213" s="17">
        <f>AH14*'Basic diet cal'!$J$8</f>
        <v>10</v>
      </c>
      <c r="AI213" s="17">
        <f>AI14*'Basic diet cal'!$J$8</f>
        <v>6</v>
      </c>
      <c r="AJ213" s="17">
        <f>AJ14*'Basic diet cal'!$J$8</f>
        <v>6</v>
      </c>
      <c r="AK213" s="17">
        <f>AK14*'Basic diet cal'!$J$8</f>
        <v>10</v>
      </c>
      <c r="AL213" s="132">
        <f>AL14*'Basic diet cal'!$J$8</f>
        <v>6</v>
      </c>
      <c r="AR213" s="17"/>
    </row>
    <row r="214" spans="1:74" ht="22.5" customHeight="1">
      <c r="A214" s="73" t="s">
        <v>227</v>
      </c>
      <c r="C214" s="17">
        <f>C15*'Basic diet cal'!$J$9</f>
        <v>0.14705357142857145</v>
      </c>
      <c r="D214" s="17">
        <f>D15*'Basic diet cal'!$J$9</f>
        <v>9.8035714285714309E-2</v>
      </c>
      <c r="E214" s="17">
        <f>E15*'Basic diet cal'!$J$9</f>
        <v>9.8035714285714309E-2</v>
      </c>
      <c r="F214" s="17">
        <f>F15*'Basic diet cal'!$J$9</f>
        <v>0.14705357142857145</v>
      </c>
      <c r="G214" s="17">
        <f>G15*'Basic diet cal'!$J$9</f>
        <v>9.8035714285714309E-2</v>
      </c>
      <c r="H214" s="17">
        <f>H15*'Basic diet cal'!$J$9</f>
        <v>0.14705357142857145</v>
      </c>
      <c r="I214" s="17">
        <f>I15*'Basic diet cal'!$J$9</f>
        <v>0.19607142857142862</v>
      </c>
      <c r="J214" s="17">
        <f>J15*'Basic diet cal'!$J$9</f>
        <v>9.8035714285714309E-2</v>
      </c>
      <c r="K214" s="17">
        <f>K15*'Basic diet cal'!$J$9</f>
        <v>9.8035714285714309E-2</v>
      </c>
      <c r="L214" s="17">
        <f>L15*'Basic diet cal'!$J$9</f>
        <v>0.19607142857142862</v>
      </c>
      <c r="M214" s="17">
        <f>M15*'Basic diet cal'!$J$9</f>
        <v>0.14705357142857145</v>
      </c>
      <c r="N214" s="17">
        <f>N15*'Basic diet cal'!$J$9</f>
        <v>0.14705357142857145</v>
      </c>
      <c r="O214" s="17">
        <f>O15*'Basic diet cal'!$J$9</f>
        <v>0.24508928571428579</v>
      </c>
      <c r="P214" s="17">
        <f>P15*'Basic diet cal'!$J$9</f>
        <v>0.14705357142857145</v>
      </c>
      <c r="Q214" s="17">
        <f>Q15*'Basic diet cal'!$J$9</f>
        <v>0.19607142857142862</v>
      </c>
      <c r="R214" s="17">
        <f>R15*'Basic diet cal'!$J$9</f>
        <v>0.2941071428571429</v>
      </c>
      <c r="S214" s="17">
        <f>S15*'Basic diet cal'!$J$9</f>
        <v>0.14705357142857145</v>
      </c>
      <c r="T214" s="17">
        <f>T15*'Basic diet cal'!$J$9</f>
        <v>0.19607142857142862</v>
      </c>
      <c r="U214" s="17">
        <f>U15*'Basic diet cal'!$J$9</f>
        <v>0.2941071428571429</v>
      </c>
      <c r="V214" s="17">
        <f>V15*'Basic diet cal'!$J$9</f>
        <v>0.19607142857142862</v>
      </c>
      <c r="W214" s="17">
        <f>W15*'Basic diet cal'!$J$9</f>
        <v>0.19607142857142862</v>
      </c>
      <c r="X214" s="17">
        <f>X15*'Basic diet cal'!$J$9</f>
        <v>0.39214285714285724</v>
      </c>
      <c r="Y214" s="17">
        <f>Y15*'Basic diet cal'!$J$9</f>
        <v>0.19607142857142862</v>
      </c>
      <c r="Z214" s="17">
        <f>Z15*'Basic diet cal'!$J$9</f>
        <v>0.19607142857142862</v>
      </c>
      <c r="AA214" s="17">
        <f>AA15*'Basic diet cal'!$J$9</f>
        <v>0.34312500000000007</v>
      </c>
      <c r="AB214" s="17">
        <f>AB15*'Basic diet cal'!$J$9</f>
        <v>0.14705357142857145</v>
      </c>
      <c r="AC214" s="17">
        <f>AC15*'Basic diet cal'!$J$9</f>
        <v>0.24508928571428579</v>
      </c>
      <c r="AD214" s="17">
        <f>AD15*'Basic diet cal'!$J$9</f>
        <v>0.34312500000000007</v>
      </c>
      <c r="AE214" s="17">
        <f>AE15*'Basic diet cal'!$J$9</f>
        <v>0.14705357142857145</v>
      </c>
      <c r="AF214" s="17">
        <f>AF15*'Basic diet cal'!$J$9</f>
        <v>0.24508928571428579</v>
      </c>
      <c r="AG214" s="17">
        <f>AG15*'Basic diet cal'!$J$9</f>
        <v>0.34312500000000007</v>
      </c>
      <c r="AH214" s="17">
        <f>AH15*'Basic diet cal'!$J$9</f>
        <v>0.19607142857142862</v>
      </c>
      <c r="AI214" s="17">
        <f>AI15*'Basic diet cal'!$J$9</f>
        <v>0.24508928571428579</v>
      </c>
      <c r="AJ214" s="17">
        <f>AJ15*'Basic diet cal'!$J$9</f>
        <v>0.39214285714285724</v>
      </c>
      <c r="AK214" s="17">
        <f>AK15*'Basic diet cal'!$J$9</f>
        <v>0.19607142857142862</v>
      </c>
      <c r="AL214" s="132">
        <f>AL15*'Basic diet cal'!$J$9</f>
        <v>0.24508928571428579</v>
      </c>
      <c r="AR214" s="17"/>
    </row>
    <row r="215" spans="1:74" ht="22.5" customHeight="1">
      <c r="A215" s="74" t="s">
        <v>228</v>
      </c>
      <c r="C215" s="17">
        <f>C16*'Basic diet cal'!$J$9</f>
        <v>0.14705357142857145</v>
      </c>
      <c r="D215" s="17">
        <f>D16*'Basic diet cal'!$J$9</f>
        <v>9.8035714285714309E-2</v>
      </c>
      <c r="E215" s="17">
        <f>E16*'Basic diet cal'!$J$9</f>
        <v>9.8035714285714309E-2</v>
      </c>
      <c r="F215" s="17">
        <f>F16*'Basic diet cal'!$J$9</f>
        <v>0.14705357142857145</v>
      </c>
      <c r="G215" s="17">
        <f>G16*'Basic diet cal'!$J$9</f>
        <v>9.8035714285714309E-2</v>
      </c>
      <c r="H215" s="17">
        <f>H16*'Basic diet cal'!$J$9</f>
        <v>0.14705357142857145</v>
      </c>
      <c r="I215" s="17">
        <f>I16*'Basic diet cal'!$J$9</f>
        <v>0.19607142857142862</v>
      </c>
      <c r="J215" s="17">
        <f>J16*'Basic diet cal'!$J$9</f>
        <v>9.8035714285714309E-2</v>
      </c>
      <c r="K215" s="17">
        <f>K16*'Basic diet cal'!$J$9</f>
        <v>9.8035714285714309E-2</v>
      </c>
      <c r="L215" s="17">
        <f>L16*'Basic diet cal'!$J$9</f>
        <v>0.19607142857142862</v>
      </c>
      <c r="M215" s="17">
        <f>M16*'Basic diet cal'!$J$9</f>
        <v>0.14705357142857145</v>
      </c>
      <c r="N215" s="17">
        <f>N16*'Basic diet cal'!$J$9</f>
        <v>0.14705357142857145</v>
      </c>
      <c r="O215" s="17">
        <f>O16*'Basic diet cal'!$J$9</f>
        <v>0.24508928571428579</v>
      </c>
      <c r="P215" s="17">
        <f>P16*'Basic diet cal'!$J$9</f>
        <v>0.14705357142857145</v>
      </c>
      <c r="Q215" s="17">
        <f>Q16*'Basic diet cal'!$J$9</f>
        <v>0.19607142857142862</v>
      </c>
      <c r="R215" s="17">
        <f>R16*'Basic diet cal'!$J$9</f>
        <v>0.2941071428571429</v>
      </c>
      <c r="S215" s="17">
        <f>S16*'Basic diet cal'!$J$9</f>
        <v>0.14705357142857145</v>
      </c>
      <c r="T215" s="17">
        <f>T16*'Basic diet cal'!$J$9</f>
        <v>0.19607142857142862</v>
      </c>
      <c r="U215" s="17">
        <f>U16*'Basic diet cal'!$J$9</f>
        <v>0.2941071428571429</v>
      </c>
      <c r="V215" s="17">
        <f>V16*'Basic diet cal'!$J$9</f>
        <v>0.19607142857142862</v>
      </c>
      <c r="W215" s="17">
        <f>W16*'Basic diet cal'!$J$9</f>
        <v>0.19607142857142862</v>
      </c>
      <c r="X215" s="17">
        <f>X16*'Basic diet cal'!$J$9</f>
        <v>0.39214285714285724</v>
      </c>
      <c r="Y215" s="17">
        <f>Y16*'Basic diet cal'!$J$9</f>
        <v>0.19607142857142862</v>
      </c>
      <c r="Z215" s="17">
        <f>Z16*'Basic diet cal'!$J$9</f>
        <v>0.19607142857142862</v>
      </c>
      <c r="AA215" s="17">
        <f>AA16*'Basic diet cal'!$J$9</f>
        <v>0.34312500000000007</v>
      </c>
      <c r="AB215" s="17">
        <f>AB16*'Basic diet cal'!$J$9</f>
        <v>0.14705357142857145</v>
      </c>
      <c r="AC215" s="17">
        <f>AC16*'Basic diet cal'!$J$9</f>
        <v>0.24508928571428579</v>
      </c>
      <c r="AD215" s="17">
        <f>AD16*'Basic diet cal'!$J$9</f>
        <v>0.34312500000000007</v>
      </c>
      <c r="AE215" s="17">
        <f>AE16*'Basic diet cal'!$J$9</f>
        <v>0.19607142857142862</v>
      </c>
      <c r="AF215" s="17">
        <f>AF16*'Basic diet cal'!$J$9</f>
        <v>0.24508928571428579</v>
      </c>
      <c r="AG215" s="17">
        <f>AG16*'Basic diet cal'!$J$9</f>
        <v>0.39214285714285724</v>
      </c>
      <c r="AH215" s="17">
        <f>AH16*'Basic diet cal'!$J$9</f>
        <v>0.19607142857142862</v>
      </c>
      <c r="AI215" s="17">
        <f>AI16*'Basic diet cal'!$J$9</f>
        <v>0.24508928571428579</v>
      </c>
      <c r="AJ215" s="17">
        <f>AJ16*'Basic diet cal'!$J$9</f>
        <v>0.44116071428571441</v>
      </c>
      <c r="AK215" s="17">
        <f>AK16*'Basic diet cal'!$J$9</f>
        <v>0.19607142857142862</v>
      </c>
      <c r="AL215" s="132">
        <f>AL16*'Basic diet cal'!$J$9</f>
        <v>0.24508928571428579</v>
      </c>
      <c r="AR215" s="17"/>
    </row>
    <row r="216" spans="1:74" ht="15" customHeight="1">
      <c r="A216" s="75" t="s">
        <v>122</v>
      </c>
      <c r="C216" s="17">
        <f>C17*'Basic diet cal'!$J$10</f>
        <v>0</v>
      </c>
      <c r="D216" s="17">
        <f>D17*'Basic diet cal'!$J$10</f>
        <v>1.2</v>
      </c>
      <c r="E216" s="17">
        <f>E17*'Basic diet cal'!$J$10</f>
        <v>3.5999999999999996</v>
      </c>
      <c r="F216" s="17">
        <f>F17*'Basic diet cal'!$J$10</f>
        <v>0</v>
      </c>
      <c r="G216" s="17">
        <f>G17*'Basic diet cal'!$J$10</f>
        <v>4.8</v>
      </c>
      <c r="H216" s="17">
        <f>H17*'Basic diet cal'!$J$10</f>
        <v>4.8</v>
      </c>
      <c r="I216" s="17">
        <f>I17*'Basic diet cal'!$J$10</f>
        <v>0</v>
      </c>
      <c r="J216" s="17">
        <f>J17*'Basic diet cal'!$J$10</f>
        <v>8.4</v>
      </c>
      <c r="K216" s="17">
        <f>K17*'Basic diet cal'!$J$10</f>
        <v>8.4</v>
      </c>
      <c r="L216" s="17">
        <f>L17*'Basic diet cal'!$J$10</f>
        <v>0</v>
      </c>
      <c r="M216" s="17">
        <f>M17*'Basic diet cal'!$J$10</f>
        <v>12.6</v>
      </c>
      <c r="N216" s="17">
        <f>N17*'Basic diet cal'!$J$10</f>
        <v>8.4</v>
      </c>
      <c r="O216" s="17">
        <f>O17*'Basic diet cal'!$J$10</f>
        <v>0</v>
      </c>
      <c r="P216" s="17">
        <f>P17*'Basic diet cal'!$J$10</f>
        <v>12.6</v>
      </c>
      <c r="Q216" s="17">
        <f>Q17*'Basic diet cal'!$J$10</f>
        <v>8.4</v>
      </c>
      <c r="R216" s="17">
        <f>R17*'Basic diet cal'!$J$10</f>
        <v>0</v>
      </c>
      <c r="S216" s="17">
        <f>S17*'Basic diet cal'!$J$10</f>
        <v>12.6</v>
      </c>
      <c r="T216" s="17">
        <f>T17*'Basic diet cal'!$J$10</f>
        <v>8.4</v>
      </c>
      <c r="U216" s="17">
        <f>U17*'Basic diet cal'!$J$10</f>
        <v>0</v>
      </c>
      <c r="V216" s="17">
        <f>V17*'Basic diet cal'!$J$10</f>
        <v>16.8</v>
      </c>
      <c r="W216" s="17">
        <f>W17*'Basic diet cal'!$J$10</f>
        <v>8.4</v>
      </c>
      <c r="X216" s="17">
        <f>X17*'Basic diet cal'!$J$10</f>
        <v>0</v>
      </c>
      <c r="Y216" s="17">
        <f>Y17*'Basic diet cal'!$J$10</f>
        <v>16.8</v>
      </c>
      <c r="Z216" s="17">
        <f>Z17*'Basic diet cal'!$J$10</f>
        <v>12</v>
      </c>
      <c r="AA216" s="17">
        <f>AA17*'Basic diet cal'!$J$10</f>
        <v>0</v>
      </c>
      <c r="AB216" s="17">
        <f>AB17*'Basic diet cal'!$J$10</f>
        <v>16.8</v>
      </c>
      <c r="AC216" s="17">
        <f>AC17*'Basic diet cal'!$J$10</f>
        <v>12</v>
      </c>
      <c r="AD216" s="17">
        <f>AD17*'Basic diet cal'!$J$10</f>
        <v>0</v>
      </c>
      <c r="AE216" s="17">
        <f>AE17*'Basic diet cal'!$J$10</f>
        <v>16.8</v>
      </c>
      <c r="AF216" s="17">
        <f>AF17*'Basic diet cal'!$J$10</f>
        <v>12</v>
      </c>
      <c r="AG216" s="17">
        <f>AG17*'Basic diet cal'!$J$10</f>
        <v>0</v>
      </c>
      <c r="AH216" s="17">
        <f>AH17*'Basic diet cal'!$J$10</f>
        <v>16.8</v>
      </c>
      <c r="AI216" s="17">
        <f>AI17*'Basic diet cal'!$J$10</f>
        <v>12</v>
      </c>
      <c r="AJ216" s="17">
        <f>AJ17*'Basic diet cal'!$J$10</f>
        <v>0</v>
      </c>
      <c r="AK216" s="17">
        <f>AK17*'Basic diet cal'!$J$10</f>
        <v>16.8</v>
      </c>
      <c r="AL216" s="132">
        <f>AL17*'Basic diet cal'!$J$10</f>
        <v>12</v>
      </c>
      <c r="AR216" s="17"/>
    </row>
    <row r="217" spans="1:74" ht="21" customHeight="1">
      <c r="A217" s="70" t="s">
        <v>123</v>
      </c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32"/>
      <c r="AR217" s="17"/>
    </row>
    <row r="218" spans="1:74" ht="15" customHeight="1">
      <c r="A218" s="72" t="s">
        <v>121</v>
      </c>
      <c r="B218" s="76"/>
      <c r="C218" s="17">
        <f>C20*'Basic diet cal'!$J$8</f>
        <v>4</v>
      </c>
      <c r="D218" s="17">
        <f>D20*'Basic diet cal'!$J$8</f>
        <v>4</v>
      </c>
      <c r="E218" s="17">
        <f>E20*'Basic diet cal'!$J$8</f>
        <v>2</v>
      </c>
      <c r="F218" s="17">
        <f>F20*'Basic diet cal'!$J$8</f>
        <v>4</v>
      </c>
      <c r="G218" s="17">
        <f>G20*'Basic diet cal'!$J$8</f>
        <v>4</v>
      </c>
      <c r="H218" s="17">
        <f>H20*'Basic diet cal'!$J$8</f>
        <v>4</v>
      </c>
      <c r="I218" s="17">
        <f>I20*'Basic diet cal'!$J$8</f>
        <v>4</v>
      </c>
      <c r="J218" s="17">
        <f>J20*'Basic diet cal'!$J$8</f>
        <v>6</v>
      </c>
      <c r="K218" s="17">
        <f>K20*'Basic diet cal'!$J$8</f>
        <v>4</v>
      </c>
      <c r="L218" s="17">
        <f>L20*'Basic diet cal'!$J$8</f>
        <v>6</v>
      </c>
      <c r="M218" s="17">
        <f>M20*'Basic diet cal'!$J$8</f>
        <v>6</v>
      </c>
      <c r="N218" s="17">
        <f>N20*'Basic diet cal'!$J$8</f>
        <v>4</v>
      </c>
      <c r="O218" s="17">
        <f>O20*'Basic diet cal'!$J$8</f>
        <v>6</v>
      </c>
      <c r="P218" s="17">
        <f>P20*'Basic diet cal'!$J$8</f>
        <v>6</v>
      </c>
      <c r="Q218" s="17">
        <f>Q20*'Basic diet cal'!$J$8</f>
        <v>4</v>
      </c>
      <c r="R218" s="17">
        <f>R20*'Basic diet cal'!$J$8</f>
        <v>6</v>
      </c>
      <c r="S218" s="17">
        <f>S20*'Basic diet cal'!$J$8</f>
        <v>6</v>
      </c>
      <c r="T218" s="17">
        <f>T20*'Basic diet cal'!$J$8</f>
        <v>4</v>
      </c>
      <c r="U218" s="17">
        <f>U20*'Basic diet cal'!$J$8</f>
        <v>6</v>
      </c>
      <c r="V218" s="17">
        <f>V20*'Basic diet cal'!$J$8</f>
        <v>6</v>
      </c>
      <c r="W218" s="17">
        <f>W20*'Basic diet cal'!$J$8</f>
        <v>4</v>
      </c>
      <c r="X218" s="17">
        <f>X20*'Basic diet cal'!$J$8</f>
        <v>6</v>
      </c>
      <c r="Y218" s="17">
        <f>Y20*'Basic diet cal'!$J$8</f>
        <v>6</v>
      </c>
      <c r="Z218" s="17">
        <f>Z20*'Basic diet cal'!$J$8</f>
        <v>4</v>
      </c>
      <c r="AA218" s="17">
        <f>AA20*'Basic diet cal'!$J$8</f>
        <v>6</v>
      </c>
      <c r="AB218" s="17">
        <f>AB20*'Basic diet cal'!$J$8</f>
        <v>6</v>
      </c>
      <c r="AC218" s="17">
        <f>AC20*'Basic diet cal'!$J$8</f>
        <v>4</v>
      </c>
      <c r="AD218" s="17">
        <f>AD20*'Basic diet cal'!$J$8</f>
        <v>6</v>
      </c>
      <c r="AE218" s="17">
        <f>AE20*'Basic diet cal'!$J$8</f>
        <v>6</v>
      </c>
      <c r="AF218" s="17">
        <f>AF20*'Basic diet cal'!$J$8</f>
        <v>4</v>
      </c>
      <c r="AG218" s="17">
        <f>AG20*'Basic diet cal'!$J$8</f>
        <v>6</v>
      </c>
      <c r="AH218" s="17">
        <f>AH20*'Basic diet cal'!$J$8</f>
        <v>6</v>
      </c>
      <c r="AI218" s="17">
        <f>AI20*'Basic diet cal'!$J$8</f>
        <v>4</v>
      </c>
      <c r="AJ218" s="17">
        <f>AJ20*'Basic diet cal'!$J$8</f>
        <v>6</v>
      </c>
      <c r="AK218" s="17">
        <f>AK20*'Basic diet cal'!$J$8</f>
        <v>10</v>
      </c>
      <c r="AL218" s="132">
        <f>AL20*'Basic diet cal'!$J$8</f>
        <v>4</v>
      </c>
      <c r="AR218" s="17"/>
    </row>
    <row r="219" spans="1:74" ht="33.75" customHeight="1">
      <c r="A219" s="72" t="s">
        <v>198</v>
      </c>
      <c r="B219" s="76"/>
      <c r="C219" s="17">
        <f>C21*'Basic diet cal'!$J$11</f>
        <v>3.0546160714285713</v>
      </c>
      <c r="D219" s="17">
        <f>D21*'Basic diet cal'!$J$11</f>
        <v>2.0364107142857142</v>
      </c>
      <c r="E219" s="17">
        <f>E21*'Basic diet cal'!$J$11</f>
        <v>2.0364107142857142</v>
      </c>
      <c r="F219" s="17">
        <f>F21*'Basic diet cal'!$J$11</f>
        <v>3.0546160714285713</v>
      </c>
      <c r="G219" s="17">
        <f>G21*'Basic diet cal'!$J$11</f>
        <v>2.0364107142857142</v>
      </c>
      <c r="H219" s="17">
        <f>H21*'Basic diet cal'!$J$11</f>
        <v>3.0546160714285713</v>
      </c>
      <c r="I219" s="17">
        <f>I21*'Basic diet cal'!$J$11</f>
        <v>5.0910267857142859</v>
      </c>
      <c r="J219" s="17">
        <f>J21*'Basic diet cal'!$J$11</f>
        <v>3.0546160714285713</v>
      </c>
      <c r="K219" s="17">
        <f>K21*'Basic diet cal'!$J$11</f>
        <v>4.0728214285714284</v>
      </c>
      <c r="L219" s="17">
        <f>L21*'Basic diet cal'!$J$11</f>
        <v>5.0910267857142859</v>
      </c>
      <c r="M219" s="17">
        <f>M21*'Basic diet cal'!$J$11</f>
        <v>4.0728214285714284</v>
      </c>
      <c r="N219" s="17">
        <f>N21*'Basic diet cal'!$J$11</f>
        <v>4.0728214285714284</v>
      </c>
      <c r="O219" s="17">
        <f>O21*'Basic diet cal'!$J$11</f>
        <v>6.1092321428571426</v>
      </c>
      <c r="P219" s="17">
        <f>P21*'Basic diet cal'!$J$11</f>
        <v>4.0728214285714284</v>
      </c>
      <c r="Q219" s="17">
        <f>Q21*'Basic diet cal'!$J$11</f>
        <v>4.0728214285714284</v>
      </c>
      <c r="R219" s="17">
        <f>R21*'Basic diet cal'!$J$11</f>
        <v>7.1274374999999992</v>
      </c>
      <c r="S219" s="17">
        <f>S21*'Basic diet cal'!$J$11</f>
        <v>4.0728214285714284</v>
      </c>
      <c r="T219" s="17">
        <f>T21*'Basic diet cal'!$J$11</f>
        <v>4.0728214285714284</v>
      </c>
      <c r="U219" s="17">
        <f>U21*'Basic diet cal'!$J$11</f>
        <v>6.1092321428571426</v>
      </c>
      <c r="V219" s="17">
        <f>V21*'Basic diet cal'!$J$11</f>
        <v>4.0728214285714284</v>
      </c>
      <c r="W219" s="17">
        <f>W21*'Basic diet cal'!$J$11</f>
        <v>4.0728214285714284</v>
      </c>
      <c r="X219" s="17">
        <f>X21*'Basic diet cal'!$J$11</f>
        <v>10.182053571428572</v>
      </c>
      <c r="Y219" s="17">
        <f>Y21*'Basic diet cal'!$J$11</f>
        <v>4.0728214285714284</v>
      </c>
      <c r="Z219" s="17">
        <f>Z21*'Basic diet cal'!$J$11</f>
        <v>4.0728214285714284</v>
      </c>
      <c r="AA219" s="17">
        <f>AA21*'Basic diet cal'!$J$11</f>
        <v>8.1456428571428567</v>
      </c>
      <c r="AB219" s="17">
        <f>AB21*'Basic diet cal'!$J$11</f>
        <v>6.1092321428571426</v>
      </c>
      <c r="AC219" s="17">
        <f>AC21*'Basic diet cal'!$J$11</f>
        <v>5.0910267857142859</v>
      </c>
      <c r="AD219" s="17">
        <f>AD21*'Basic diet cal'!$J$11</f>
        <v>9.1638482142857143</v>
      </c>
      <c r="AE219" s="17">
        <f>AE21*'Basic diet cal'!$J$11</f>
        <v>6.1092321428571426</v>
      </c>
      <c r="AF219" s="17">
        <f>AF21*'Basic diet cal'!$J$11</f>
        <v>5.0910267857142859</v>
      </c>
      <c r="AG219" s="17">
        <f>AG21*'Basic diet cal'!$J$11</f>
        <v>10.182053571428572</v>
      </c>
      <c r="AH219" s="17">
        <f>AH21*'Basic diet cal'!$J$11</f>
        <v>6.1092321428571426</v>
      </c>
      <c r="AI219" s="17">
        <f>AI21*'Basic diet cal'!$J$11</f>
        <v>5.0910267857142859</v>
      </c>
      <c r="AJ219" s="17">
        <f>AJ21*'Basic diet cal'!$J$11</f>
        <v>10.182053571428572</v>
      </c>
      <c r="AK219" s="17">
        <f>AK21*'Basic diet cal'!$J$11</f>
        <v>6.1092321428571426</v>
      </c>
      <c r="AL219" s="132">
        <f>AL21*'Basic diet cal'!$J$11</f>
        <v>5.0910267857142859</v>
      </c>
      <c r="AR219" s="17"/>
    </row>
    <row r="220" spans="1:74" ht="15" customHeight="1">
      <c r="A220" s="24" t="s">
        <v>199</v>
      </c>
      <c r="B220" s="69"/>
      <c r="C220" s="17">
        <f>C23*'Basic diet cal'!$J$12</f>
        <v>0</v>
      </c>
      <c r="D220" s="17">
        <f>D23*'Basic diet cal'!$J$12</f>
        <v>0</v>
      </c>
      <c r="E220" s="17">
        <f>E23*'Basic diet cal'!$J$12</f>
        <v>0</v>
      </c>
      <c r="F220" s="17">
        <f>F23*'Basic diet cal'!$J$12</f>
        <v>0</v>
      </c>
      <c r="G220" s="17">
        <f>G23*'Basic diet cal'!$J$12</f>
        <v>0</v>
      </c>
      <c r="H220" s="17">
        <f>H23*'Basic diet cal'!$J$12</f>
        <v>0</v>
      </c>
      <c r="I220" s="17">
        <f>I23*'Basic diet cal'!$J$12</f>
        <v>0</v>
      </c>
      <c r="J220" s="17">
        <f>J23*'Basic diet cal'!$J$12</f>
        <v>0</v>
      </c>
      <c r="K220" s="17">
        <f>K23*'Basic diet cal'!$J$12</f>
        <v>0</v>
      </c>
      <c r="L220" s="17">
        <f>L23*'Basic diet cal'!$J$12</f>
        <v>0</v>
      </c>
      <c r="M220" s="17">
        <f>M23*'Basic diet cal'!$J$12</f>
        <v>0</v>
      </c>
      <c r="N220" s="17">
        <f>N23*'Basic diet cal'!$J$12</f>
        <v>0</v>
      </c>
      <c r="O220" s="17">
        <f>O23*'Basic diet cal'!$J$12</f>
        <v>0</v>
      </c>
      <c r="P220" s="17">
        <f>P23*'Basic diet cal'!$J$12</f>
        <v>0</v>
      </c>
      <c r="Q220" s="17">
        <f>Q23*'Basic diet cal'!$J$12</f>
        <v>0</v>
      </c>
      <c r="R220" s="17">
        <f>R23*'Basic diet cal'!$J$12</f>
        <v>0</v>
      </c>
      <c r="S220" s="17">
        <f>S23*'Basic diet cal'!$J$12</f>
        <v>0</v>
      </c>
      <c r="T220" s="17">
        <f>T23*'Basic diet cal'!$J$12</f>
        <v>0</v>
      </c>
      <c r="U220" s="17">
        <f>U23*'Basic diet cal'!$J$12</f>
        <v>0</v>
      </c>
      <c r="V220" s="17">
        <f>V23*'Basic diet cal'!$J$12</f>
        <v>0</v>
      </c>
      <c r="W220" s="17">
        <f>W23*'Basic diet cal'!$J$12</f>
        <v>0</v>
      </c>
      <c r="X220" s="17">
        <f>X23*'Basic diet cal'!$J$12</f>
        <v>0</v>
      </c>
      <c r="Y220" s="17">
        <f>Y23*'Basic diet cal'!$J$12</f>
        <v>0</v>
      </c>
      <c r="Z220" s="17">
        <f>Z23*'Basic diet cal'!$J$12</f>
        <v>0</v>
      </c>
      <c r="AA220" s="17">
        <f>AA23*'Basic diet cal'!$J$12</f>
        <v>0</v>
      </c>
      <c r="AB220" s="17">
        <f>AB23*'Basic diet cal'!$J$12</f>
        <v>0</v>
      </c>
      <c r="AC220" s="17">
        <f>AC23*'Basic diet cal'!$J$12</f>
        <v>0</v>
      </c>
      <c r="AD220" s="17">
        <f>AD23*'Basic diet cal'!$J$12</f>
        <v>0</v>
      </c>
      <c r="AE220" s="17">
        <f>AE23*'Basic diet cal'!$J$12</f>
        <v>0</v>
      </c>
      <c r="AF220" s="17">
        <f>AF23*'Basic diet cal'!$J$12</f>
        <v>0</v>
      </c>
      <c r="AG220" s="17">
        <f>AG23*'Basic diet cal'!$J$12</f>
        <v>0</v>
      </c>
      <c r="AH220" s="17">
        <f>AH23*'Basic diet cal'!$J$12</f>
        <v>0</v>
      </c>
      <c r="AI220" s="17">
        <f>AI23*'Basic diet cal'!$J$12</f>
        <v>0</v>
      </c>
      <c r="AJ220" s="17">
        <f>AJ23*'Basic diet cal'!$J$12</f>
        <v>0</v>
      </c>
      <c r="AK220" s="17">
        <f>AK23*'Basic diet cal'!$J$12</f>
        <v>0</v>
      </c>
      <c r="AL220" s="132">
        <f>AL23*'Basic diet cal'!$J$12</f>
        <v>0</v>
      </c>
      <c r="AR220" s="17"/>
    </row>
    <row r="221" spans="1:74" ht="15" customHeight="1">
      <c r="A221" s="24" t="s">
        <v>200</v>
      </c>
      <c r="B221" s="69"/>
      <c r="C221" s="17">
        <f>C24*'Basic diet cal'!$J$12</f>
        <v>0</v>
      </c>
      <c r="D221" s="17">
        <f>D24*'Basic diet cal'!$J$12</f>
        <v>0</v>
      </c>
      <c r="E221" s="17">
        <f>E24*'Basic diet cal'!$J$12</f>
        <v>0</v>
      </c>
      <c r="F221" s="17">
        <f>F24*'Basic diet cal'!$J$12</f>
        <v>0</v>
      </c>
      <c r="G221" s="17">
        <f>G24*'Basic diet cal'!$J$12</f>
        <v>0</v>
      </c>
      <c r="H221" s="17">
        <f>H24*'Basic diet cal'!$J$12</f>
        <v>0</v>
      </c>
      <c r="I221" s="17">
        <f>I24*'Basic diet cal'!$J$12</f>
        <v>0</v>
      </c>
      <c r="J221" s="17">
        <f>J24*'Basic diet cal'!$J$12</f>
        <v>0</v>
      </c>
      <c r="K221" s="17">
        <f>K24*'Basic diet cal'!$J$12</f>
        <v>0</v>
      </c>
      <c r="L221" s="17">
        <f>L24*'Basic diet cal'!$J$12</f>
        <v>0</v>
      </c>
      <c r="M221" s="17">
        <f>M24*'Basic diet cal'!$J$12</f>
        <v>0</v>
      </c>
      <c r="N221" s="17">
        <f>N24*'Basic diet cal'!$J$12</f>
        <v>0</v>
      </c>
      <c r="O221" s="17">
        <f>O24*'Basic diet cal'!$J$12</f>
        <v>0</v>
      </c>
      <c r="P221" s="17">
        <f>P24*'Basic diet cal'!$J$12</f>
        <v>0</v>
      </c>
      <c r="Q221" s="17">
        <f>Q24*'Basic diet cal'!$J$12</f>
        <v>0</v>
      </c>
      <c r="R221" s="17">
        <f>R24*'Basic diet cal'!$J$12</f>
        <v>0</v>
      </c>
      <c r="S221" s="17">
        <f>S24*'Basic diet cal'!$J$12</f>
        <v>0</v>
      </c>
      <c r="T221" s="17">
        <f>T24*'Basic diet cal'!$J$12</f>
        <v>0</v>
      </c>
      <c r="U221" s="17">
        <f>U24*'Basic diet cal'!$J$12</f>
        <v>0</v>
      </c>
      <c r="V221" s="17">
        <f>V24*'Basic diet cal'!$J$12</f>
        <v>0</v>
      </c>
      <c r="W221" s="17">
        <f>W24*'Basic diet cal'!$J$12</f>
        <v>0</v>
      </c>
      <c r="X221" s="17">
        <f>X24*'Basic diet cal'!$J$12</f>
        <v>0</v>
      </c>
      <c r="Y221" s="17">
        <f>Y24*'Basic diet cal'!$J$12</f>
        <v>0</v>
      </c>
      <c r="Z221" s="17">
        <f>Z24*'Basic diet cal'!$J$12</f>
        <v>0</v>
      </c>
      <c r="AA221" s="17">
        <f>AA24*'Basic diet cal'!$J$12</f>
        <v>0</v>
      </c>
      <c r="AB221" s="17">
        <f>AB24*'Basic diet cal'!$J$12</f>
        <v>0</v>
      </c>
      <c r="AC221" s="17">
        <f>AC24*'Basic diet cal'!$J$12</f>
        <v>0</v>
      </c>
      <c r="AD221" s="17">
        <f>AD24*'Basic diet cal'!$J$12</f>
        <v>0</v>
      </c>
      <c r="AE221" s="17">
        <f>AE24*'Basic diet cal'!$J$12</f>
        <v>0</v>
      </c>
      <c r="AF221" s="17">
        <f>AF24*'Basic diet cal'!$J$12</f>
        <v>0</v>
      </c>
      <c r="AG221" s="17">
        <f>AG24*'Basic diet cal'!$J$12</f>
        <v>0</v>
      </c>
      <c r="AH221" s="17">
        <f>AH24*'Basic diet cal'!$J$12</f>
        <v>0</v>
      </c>
      <c r="AI221" s="17">
        <f>AI24*'Basic diet cal'!$J$12</f>
        <v>0</v>
      </c>
      <c r="AJ221" s="17">
        <f>AJ24*'Basic diet cal'!$J$12</f>
        <v>0</v>
      </c>
      <c r="AK221" s="17">
        <f>AK24*'Basic diet cal'!$J$12</f>
        <v>0</v>
      </c>
      <c r="AL221" s="132">
        <f>AL24*'Basic diet cal'!$J$12</f>
        <v>0</v>
      </c>
      <c r="AR221" s="17"/>
    </row>
    <row r="222" spans="1:74" ht="15" customHeight="1">
      <c r="A222" s="24" t="s">
        <v>125</v>
      </c>
      <c r="B222" s="69"/>
      <c r="C222" s="17">
        <f>C25*'Basic diet cal'!$J$13</f>
        <v>0</v>
      </c>
      <c r="D222" s="17">
        <f>D25*'Basic diet cal'!$J$13</f>
        <v>0</v>
      </c>
      <c r="E222" s="17">
        <f>E25*'Basic diet cal'!$J$13</f>
        <v>0</v>
      </c>
      <c r="F222" s="17">
        <f>F25*'Basic diet cal'!$J$13</f>
        <v>0</v>
      </c>
      <c r="G222" s="17">
        <f>G25*'Basic diet cal'!$J$13</f>
        <v>0</v>
      </c>
      <c r="H222" s="17">
        <f>H25*'Basic diet cal'!$J$13</f>
        <v>0</v>
      </c>
      <c r="I222" s="17">
        <f>I25*'Basic diet cal'!$J$13</f>
        <v>0</v>
      </c>
      <c r="J222" s="17">
        <f>J25*'Basic diet cal'!$J$13</f>
        <v>0</v>
      </c>
      <c r="K222" s="17">
        <f>K25*'Basic diet cal'!$J$13</f>
        <v>0</v>
      </c>
      <c r="L222" s="17">
        <f>L25*'Basic diet cal'!$J$13</f>
        <v>0</v>
      </c>
      <c r="M222" s="17">
        <f>M25*'Basic diet cal'!$J$13</f>
        <v>0</v>
      </c>
      <c r="N222" s="17">
        <f>N25*'Basic diet cal'!$J$13</f>
        <v>0</v>
      </c>
      <c r="O222" s="17">
        <f>O25*'Basic diet cal'!$J$13</f>
        <v>0</v>
      </c>
      <c r="P222" s="17">
        <f>P25*'Basic diet cal'!$J$13</f>
        <v>0</v>
      </c>
      <c r="Q222" s="17">
        <f>Q25*'Basic diet cal'!$J$13</f>
        <v>0</v>
      </c>
      <c r="R222" s="17">
        <f>R25*'Basic diet cal'!$J$13</f>
        <v>0</v>
      </c>
      <c r="S222" s="17">
        <f>S25*'Basic diet cal'!$J$13</f>
        <v>0</v>
      </c>
      <c r="T222" s="17">
        <f>T25*'Basic diet cal'!$J$13</f>
        <v>0</v>
      </c>
      <c r="U222" s="17">
        <f>U25*'Basic diet cal'!$J$13</f>
        <v>0</v>
      </c>
      <c r="V222" s="17">
        <f>V25*'Basic diet cal'!$J$13</f>
        <v>0</v>
      </c>
      <c r="W222" s="17">
        <f>W25*'Basic diet cal'!$J$13</f>
        <v>0</v>
      </c>
      <c r="X222" s="17">
        <f>X25*'Basic diet cal'!$J$13</f>
        <v>0</v>
      </c>
      <c r="Y222" s="17">
        <f>Y25*'Basic diet cal'!$J$13</f>
        <v>0</v>
      </c>
      <c r="Z222" s="17">
        <f>Z25*'Basic diet cal'!$J$13</f>
        <v>0</v>
      </c>
      <c r="AA222" s="17">
        <f>AA25*'Basic diet cal'!$J$13</f>
        <v>0</v>
      </c>
      <c r="AB222" s="17">
        <f>AB25*'Basic diet cal'!$J$13</f>
        <v>0</v>
      </c>
      <c r="AC222" s="17">
        <f>AC25*'Basic diet cal'!$J$13</f>
        <v>0</v>
      </c>
      <c r="AD222" s="17">
        <f>AD25*'Basic diet cal'!$J$13</f>
        <v>0</v>
      </c>
      <c r="AE222" s="17">
        <f>AE25*'Basic diet cal'!$J$13</f>
        <v>0</v>
      </c>
      <c r="AF222" s="17">
        <f>AF25*'Basic diet cal'!$J$13</f>
        <v>0</v>
      </c>
      <c r="AG222" s="17">
        <f>AG25*'Basic diet cal'!$J$13</f>
        <v>0</v>
      </c>
      <c r="AH222" s="17">
        <f>AH25*'Basic diet cal'!$J$13</f>
        <v>0</v>
      </c>
      <c r="AI222" s="17">
        <f>AI25*'Basic diet cal'!$J$13</f>
        <v>0</v>
      </c>
      <c r="AJ222" s="17">
        <f>AJ25*'Basic diet cal'!$J$13</f>
        <v>0</v>
      </c>
      <c r="AK222" s="17">
        <f>AK25*'Basic diet cal'!$J$13</f>
        <v>0</v>
      </c>
      <c r="AL222" s="132">
        <f>AL25*'Basic diet cal'!$J$13</f>
        <v>0</v>
      </c>
      <c r="AR222" s="17"/>
    </row>
    <row r="223" spans="1:74" ht="15" customHeight="1">
      <c r="A223" s="47" t="s">
        <v>779</v>
      </c>
      <c r="B223" s="25"/>
      <c r="C223" s="53">
        <f>C22*'Basic diet cal'!$J$10</f>
        <v>0</v>
      </c>
      <c r="D223" s="53">
        <f>D22*'Basic diet cal'!$J$10</f>
        <v>1.2</v>
      </c>
      <c r="E223" s="53">
        <f>E22*'Basic diet cal'!$J$10</f>
        <v>3.5999999999999996</v>
      </c>
      <c r="F223" s="53">
        <f>F22*'Basic diet cal'!$J$10</f>
        <v>0</v>
      </c>
      <c r="G223" s="53">
        <f>G22*'Basic diet cal'!$J$10</f>
        <v>4.8</v>
      </c>
      <c r="H223" s="53">
        <f>H22*'Basic diet cal'!$J$10</f>
        <v>4.8</v>
      </c>
      <c r="I223" s="53">
        <f>I22*'Basic diet cal'!$J$10</f>
        <v>0</v>
      </c>
      <c r="J223" s="53">
        <f>J22*'Basic diet cal'!$J$10</f>
        <v>3.5999999999999996</v>
      </c>
      <c r="K223" s="53">
        <f>K22*'Basic diet cal'!$J$10</f>
        <v>3.5999999999999996</v>
      </c>
      <c r="L223" s="53">
        <f>L22*'Basic diet cal'!$J$10</f>
        <v>0</v>
      </c>
      <c r="M223" s="53">
        <f>M22*'Basic diet cal'!$J$10</f>
        <v>8.4</v>
      </c>
      <c r="N223" s="53">
        <f>N22*'Basic diet cal'!$J$10</f>
        <v>3.5999999999999996</v>
      </c>
      <c r="O223" s="53">
        <f>O22*'Basic diet cal'!$J$10</f>
        <v>0</v>
      </c>
      <c r="P223" s="53">
        <f>P22*'Basic diet cal'!$J$10</f>
        <v>8.4</v>
      </c>
      <c r="Q223" s="53">
        <f>Q22*'Basic diet cal'!$J$10</f>
        <v>8.4</v>
      </c>
      <c r="R223" s="53">
        <f>R22*'Basic diet cal'!$J$10</f>
        <v>0</v>
      </c>
      <c r="S223" s="53">
        <f>S22*'Basic diet cal'!$J$10</f>
        <v>8.4</v>
      </c>
      <c r="T223" s="53">
        <f>T22*'Basic diet cal'!$J$10</f>
        <v>8.4</v>
      </c>
      <c r="U223" s="53">
        <f>U22*'Basic diet cal'!$J$10</f>
        <v>0</v>
      </c>
      <c r="V223" s="53">
        <f>V22*'Basic diet cal'!$J$10</f>
        <v>8.4</v>
      </c>
      <c r="W223" s="53">
        <f>W22*'Basic diet cal'!$J$10</f>
        <v>8.4</v>
      </c>
      <c r="X223" s="53">
        <f>X22*'Basic diet cal'!$J$10</f>
        <v>0</v>
      </c>
      <c r="Y223" s="53">
        <f>Y22*'Basic diet cal'!$J$10</f>
        <v>8.4</v>
      </c>
      <c r="Z223" s="53">
        <f>Z22*'Basic diet cal'!$J$10</f>
        <v>8.4</v>
      </c>
      <c r="AA223" s="53">
        <f>AA22*'Basic diet cal'!$J$10</f>
        <v>0</v>
      </c>
      <c r="AB223" s="53">
        <f>AB22*'Basic diet cal'!$J$10</f>
        <v>8.4</v>
      </c>
      <c r="AC223" s="53">
        <f>AC22*'Basic diet cal'!$J$10</f>
        <v>8.4</v>
      </c>
      <c r="AD223" s="53">
        <f>AD22*'Basic diet cal'!$J$10</f>
        <v>0</v>
      </c>
      <c r="AE223" s="53">
        <f>AE22*'Basic diet cal'!$J$10</f>
        <v>8.4</v>
      </c>
      <c r="AF223" s="53">
        <f>AF22*'Basic diet cal'!$J$10</f>
        <v>12</v>
      </c>
      <c r="AG223" s="53">
        <f>AG22*'Basic diet cal'!$J$10</f>
        <v>0</v>
      </c>
      <c r="AH223" s="53">
        <f>AH22*'Basic diet cal'!$J$10</f>
        <v>8.4</v>
      </c>
      <c r="AI223" s="53">
        <f>AI22*'Basic diet cal'!$J$10</f>
        <v>12</v>
      </c>
      <c r="AJ223" s="53">
        <f>AJ22*'Basic diet cal'!$J$10</f>
        <v>0</v>
      </c>
      <c r="AK223" s="53">
        <f>AK22*'Basic diet cal'!$J$10</f>
        <v>12</v>
      </c>
      <c r="AL223" s="53">
        <f>AL22*'Basic diet cal'!$J$10</f>
        <v>12</v>
      </c>
      <c r="AM223" s="126" t="s">
        <v>461</v>
      </c>
      <c r="AN223" s="117"/>
      <c r="AS223" s="50"/>
      <c r="AT223" s="50"/>
      <c r="AU223" s="50"/>
      <c r="AV223" s="50"/>
      <c r="AW223" s="50"/>
      <c r="AX223" s="50"/>
    </row>
    <row r="224" spans="1:74" ht="15" customHeight="1">
      <c r="R224" s="22"/>
      <c r="AD224" s="22"/>
      <c r="AM224" s="22">
        <v>1000</v>
      </c>
      <c r="AP224" s="22">
        <v>1200</v>
      </c>
      <c r="AS224" s="22">
        <v>1400</v>
      </c>
      <c r="AV224" s="22">
        <v>1600</v>
      </c>
      <c r="AY224" s="22">
        <v>1800</v>
      </c>
      <c r="AZ224" s="22"/>
      <c r="BA224" s="22"/>
      <c r="BB224" s="9">
        <v>2000</v>
      </c>
      <c r="BC224" s="9"/>
      <c r="BD224" s="9"/>
      <c r="BE224" s="122">
        <v>2200</v>
      </c>
      <c r="BF224" s="122"/>
      <c r="BG224" s="122"/>
      <c r="BH224" s="122">
        <v>2400</v>
      </c>
      <c r="BI224" s="122"/>
      <c r="BJ224" s="122"/>
      <c r="BK224" s="123">
        <v>2600</v>
      </c>
      <c r="BL224" s="124"/>
      <c r="BM224" s="122"/>
      <c r="BN224" s="124">
        <v>2800</v>
      </c>
      <c r="BO224" s="124"/>
      <c r="BP224" s="124"/>
      <c r="BQ224" s="124">
        <v>3000</v>
      </c>
      <c r="BR224" s="124"/>
      <c r="BS224" s="124"/>
      <c r="BT224" s="122">
        <v>3200</v>
      </c>
      <c r="BU224" s="122"/>
      <c r="BV224" s="122"/>
    </row>
    <row r="225" spans="1:79" ht="15" customHeight="1">
      <c r="A225" s="77" t="s">
        <v>276</v>
      </c>
      <c r="R225" s="22"/>
      <c r="AD225" s="22"/>
      <c r="AY225" s="22"/>
      <c r="AZ225" s="22"/>
      <c r="BA225" s="22"/>
      <c r="BB225" s="9"/>
      <c r="BC225" s="22"/>
      <c r="BD225" s="122"/>
      <c r="BE225" s="122"/>
      <c r="BF225" s="122"/>
      <c r="BG225" s="122"/>
      <c r="BH225" s="122"/>
      <c r="BI225" s="122"/>
      <c r="BJ225" s="122"/>
      <c r="BK225" s="122"/>
      <c r="BL225" s="122"/>
      <c r="BM225" s="122"/>
      <c r="BN225" s="122"/>
      <c r="BO225" s="122"/>
      <c r="BP225" s="122"/>
      <c r="BQ225" s="122"/>
      <c r="BR225" s="122"/>
      <c r="BS225" s="122"/>
      <c r="BT225" s="122"/>
      <c r="BU225" s="122"/>
      <c r="BV225" s="122"/>
    </row>
    <row r="226" spans="1:79" ht="15" customHeight="1">
      <c r="A226" s="77" t="s">
        <v>137</v>
      </c>
      <c r="R226" s="22"/>
      <c r="AD226" s="22"/>
      <c r="AM226" s="22" t="s">
        <v>58</v>
      </c>
      <c r="AN226" s="22" t="s">
        <v>116</v>
      </c>
      <c r="AO226" s="22" t="s">
        <v>92</v>
      </c>
      <c r="AP226" s="22" t="s">
        <v>58</v>
      </c>
      <c r="AQ226" s="22" t="s">
        <v>116</v>
      </c>
      <c r="AR226" s="22" t="s">
        <v>92</v>
      </c>
      <c r="AS226" s="22" t="s">
        <v>58</v>
      </c>
      <c r="AT226" s="22" t="s">
        <v>116</v>
      </c>
      <c r="AU226" s="22" t="s">
        <v>92</v>
      </c>
      <c r="AV226" s="22" t="s">
        <v>58</v>
      </c>
      <c r="AW226" s="22" t="s">
        <v>116</v>
      </c>
      <c r="AX226" s="22" t="s">
        <v>92</v>
      </c>
      <c r="AY226" s="22" t="s">
        <v>58</v>
      </c>
      <c r="AZ226" s="22" t="s">
        <v>116</v>
      </c>
      <c r="BA226" s="22" t="s">
        <v>92</v>
      </c>
      <c r="BB226" s="9" t="s">
        <v>58</v>
      </c>
      <c r="BC226" s="22" t="s">
        <v>116</v>
      </c>
      <c r="BD226" s="122" t="s">
        <v>92</v>
      </c>
      <c r="BE226" s="122" t="s">
        <v>58</v>
      </c>
      <c r="BF226" s="122" t="s">
        <v>116</v>
      </c>
      <c r="BG226" s="122" t="s">
        <v>92</v>
      </c>
      <c r="BH226" s="122" t="s">
        <v>58</v>
      </c>
      <c r="BI226" s="122" t="s">
        <v>116</v>
      </c>
      <c r="BJ226" s="122" t="s">
        <v>92</v>
      </c>
      <c r="BK226" s="122" t="s">
        <v>58</v>
      </c>
      <c r="BL226" s="122" t="s">
        <v>116</v>
      </c>
      <c r="BM226" s="122" t="s">
        <v>92</v>
      </c>
      <c r="BN226" s="122" t="s">
        <v>58</v>
      </c>
      <c r="BO226" s="122" t="s">
        <v>116</v>
      </c>
      <c r="BP226" s="122" t="s">
        <v>92</v>
      </c>
      <c r="BQ226" s="122" t="s">
        <v>58</v>
      </c>
      <c r="BR226" s="122" t="s">
        <v>116</v>
      </c>
      <c r="BS226" s="122" t="s">
        <v>92</v>
      </c>
      <c r="BT226" s="122" t="s">
        <v>58</v>
      </c>
      <c r="BU226" s="122" t="s">
        <v>116</v>
      </c>
      <c r="BV226" s="122" t="s">
        <v>92</v>
      </c>
    </row>
    <row r="227" spans="1:79" ht="15" customHeight="1">
      <c r="B227" s="78" t="s">
        <v>543</v>
      </c>
      <c r="C227" s="17">
        <f t="shared" ref="C227:AL227" si="56">C206+C207+C208+C209+C211+(C213/7)+C214+(C216/7)+C221+C222</f>
        <v>1.4190071428571429</v>
      </c>
      <c r="D227" s="17">
        <f t="shared" si="56"/>
        <v>1.7882595238095238</v>
      </c>
      <c r="E227" s="17">
        <f t="shared" si="56"/>
        <v>6.8754023809523801</v>
      </c>
      <c r="F227" s="17">
        <f t="shared" si="56"/>
        <v>1.5526904761904763</v>
      </c>
      <c r="G227" s="17">
        <f t="shared" si="56"/>
        <v>2.409386904761905</v>
      </c>
      <c r="H227" s="17">
        <f t="shared" si="56"/>
        <v>7.4752464285714284</v>
      </c>
      <c r="I227" s="17">
        <f t="shared" si="56"/>
        <v>2.1174226190476189</v>
      </c>
      <c r="J227" s="17">
        <f t="shared" si="56"/>
        <v>3.0036726190476193</v>
      </c>
      <c r="K227" s="17">
        <f t="shared" si="56"/>
        <v>8.4430702380952365</v>
      </c>
      <c r="L227" s="17">
        <f t="shared" si="56"/>
        <v>2.2779476190476191</v>
      </c>
      <c r="M227" s="17">
        <f t="shared" si="56"/>
        <v>4.3309607142857143</v>
      </c>
      <c r="N227" s="17">
        <f t="shared" si="56"/>
        <v>9.1720880952380952</v>
      </c>
      <c r="O227" s="17">
        <f t="shared" si="56"/>
        <v>2.4338071428571428</v>
      </c>
      <c r="P227" s="17">
        <f t="shared" si="56"/>
        <v>3.4181035714285715</v>
      </c>
      <c r="Q227" s="17">
        <f t="shared" si="56"/>
        <v>11.43794761904762</v>
      </c>
      <c r="R227" s="17">
        <f t="shared" si="56"/>
        <v>2.5628250000000001</v>
      </c>
      <c r="S227" s="17">
        <f t="shared" si="56"/>
        <v>4.7646440476190479</v>
      </c>
      <c r="T227" s="17">
        <f t="shared" si="56"/>
        <v>12.804789285714286</v>
      </c>
      <c r="U227" s="17">
        <f t="shared" si="56"/>
        <v>2.819666666666667</v>
      </c>
      <c r="V227" s="17">
        <f t="shared" si="56"/>
        <v>5.493661904761904</v>
      </c>
      <c r="W227" s="17">
        <f t="shared" si="56"/>
        <v>12.074789285714285</v>
      </c>
      <c r="X227" s="17">
        <f t="shared" si="56"/>
        <v>2.9177023809523814</v>
      </c>
      <c r="Y227" s="17">
        <f t="shared" si="56"/>
        <v>6.1867428571428569</v>
      </c>
      <c r="Z227" s="17">
        <f t="shared" si="56"/>
        <v>12.969075</v>
      </c>
      <c r="AA227" s="17">
        <f t="shared" si="56"/>
        <v>3.0286845238095239</v>
      </c>
      <c r="AB227" s="17">
        <f t="shared" si="56"/>
        <v>6.2177249999999997</v>
      </c>
      <c r="AC227" s="17">
        <f t="shared" si="56"/>
        <v>14.331776190476189</v>
      </c>
      <c r="AD227" s="17">
        <f t="shared" si="56"/>
        <v>3.1886845238095241</v>
      </c>
      <c r="AE227" s="17">
        <f t="shared" si="56"/>
        <v>6.5977250000000005</v>
      </c>
      <c r="AF227" s="17">
        <f t="shared" si="56"/>
        <v>14.518617857142859</v>
      </c>
      <c r="AG227" s="17">
        <f t="shared" si="56"/>
        <v>3.1186845238095238</v>
      </c>
      <c r="AH227" s="17">
        <f t="shared" si="56"/>
        <v>6.7541095238095235</v>
      </c>
      <c r="AI227" s="17">
        <f t="shared" si="56"/>
        <v>17.96861785714286</v>
      </c>
      <c r="AJ227" s="17">
        <f t="shared" si="56"/>
        <v>3.2477023809523811</v>
      </c>
      <c r="AK227" s="17">
        <f t="shared" si="56"/>
        <v>6.8341095238095235</v>
      </c>
      <c r="AL227" s="132">
        <f t="shared" si="56"/>
        <v>18.048617857142858</v>
      </c>
      <c r="AM227" s="17">
        <f t="shared" ref="AM227:AU229" si="57">C227*9</f>
        <v>12.771064285714287</v>
      </c>
      <c r="AN227" s="17">
        <f t="shared" si="57"/>
        <v>16.094335714285712</v>
      </c>
      <c r="AO227" s="17">
        <f t="shared" si="57"/>
        <v>61.878621428571421</v>
      </c>
      <c r="AP227" s="17">
        <f t="shared" si="57"/>
        <v>13.974214285714286</v>
      </c>
      <c r="AQ227" s="17">
        <f t="shared" si="57"/>
        <v>21.684482142857146</v>
      </c>
      <c r="AR227" s="17">
        <f t="shared" si="57"/>
        <v>67.277217857142858</v>
      </c>
      <c r="AS227" s="17">
        <f t="shared" si="57"/>
        <v>19.056803571428571</v>
      </c>
      <c r="AT227" s="17">
        <f t="shared" si="57"/>
        <v>27.033053571428574</v>
      </c>
      <c r="AU227" s="17">
        <f t="shared" si="57"/>
        <v>75.987632142857123</v>
      </c>
      <c r="AV227" s="17">
        <f t="shared" ref="AV227:AV229" si="58">L227*9</f>
        <v>20.501528571428572</v>
      </c>
      <c r="AW227" s="17">
        <f t="shared" ref="AW227:BF229" si="59">M227*9</f>
        <v>38.97864642857143</v>
      </c>
      <c r="AX227" s="17">
        <f t="shared" si="59"/>
        <v>82.548792857142857</v>
      </c>
      <c r="AY227" s="17">
        <f t="shared" si="59"/>
        <v>21.904264285714284</v>
      </c>
      <c r="AZ227" s="17">
        <f t="shared" si="59"/>
        <v>30.762932142857142</v>
      </c>
      <c r="BA227" s="17">
        <f t="shared" si="59"/>
        <v>102.94152857142858</v>
      </c>
      <c r="BB227" s="17">
        <f t="shared" si="59"/>
        <v>23.065425000000001</v>
      </c>
      <c r="BC227" s="17">
        <f t="shared" si="59"/>
        <v>42.881796428571434</v>
      </c>
      <c r="BD227" s="17">
        <f t="shared" si="59"/>
        <v>115.24310357142858</v>
      </c>
      <c r="BE227" s="17">
        <f t="shared" si="59"/>
        <v>25.377000000000002</v>
      </c>
      <c r="BF227" s="17">
        <f t="shared" si="59"/>
        <v>49.442957142857139</v>
      </c>
      <c r="BG227" s="17">
        <f t="shared" ref="BG227:BP229" si="60">W227*9</f>
        <v>108.67310357142857</v>
      </c>
      <c r="BH227" s="17">
        <f t="shared" si="60"/>
        <v>26.259321428571432</v>
      </c>
      <c r="BI227" s="17">
        <f t="shared" si="60"/>
        <v>55.680685714285715</v>
      </c>
      <c r="BJ227" s="17">
        <f t="shared" si="60"/>
        <v>116.721675</v>
      </c>
      <c r="BK227" s="17">
        <f t="shared" si="60"/>
        <v>27.258160714285715</v>
      </c>
      <c r="BL227" s="17">
        <f t="shared" si="60"/>
        <v>55.959524999999999</v>
      </c>
      <c r="BM227" s="17">
        <f t="shared" si="60"/>
        <v>128.9859857142857</v>
      </c>
      <c r="BN227" s="17">
        <f t="shared" si="60"/>
        <v>28.698160714285716</v>
      </c>
      <c r="BO227" s="17">
        <f t="shared" si="60"/>
        <v>59.379525000000001</v>
      </c>
      <c r="BP227" s="17">
        <f t="shared" si="60"/>
        <v>130.66756071428574</v>
      </c>
      <c r="BQ227" s="17">
        <f t="shared" ref="BQ227:BV229" si="61">AG227*9</f>
        <v>28.068160714285714</v>
      </c>
      <c r="BR227" s="17">
        <f t="shared" si="61"/>
        <v>60.786985714285713</v>
      </c>
      <c r="BS227" s="17">
        <f t="shared" si="61"/>
        <v>161.71756071428575</v>
      </c>
      <c r="BT227" s="17">
        <f t="shared" si="61"/>
        <v>29.229321428571431</v>
      </c>
      <c r="BU227" s="17">
        <f t="shared" si="61"/>
        <v>61.506985714285712</v>
      </c>
      <c r="BV227" s="17">
        <f t="shared" si="61"/>
        <v>162.43756071428572</v>
      </c>
    </row>
    <row r="228" spans="1:79" ht="15" customHeight="1">
      <c r="B228" s="78" t="s">
        <v>544</v>
      </c>
      <c r="C228" s="17">
        <f t="shared" ref="C228:AL228" si="62">C206+C207+C208+C209+C211+C215+(C216/7)+C222+C221</f>
        <v>0.84757857142857151</v>
      </c>
      <c r="D228" s="17">
        <f t="shared" si="62"/>
        <v>1.2168309523809524</v>
      </c>
      <c r="E228" s="17">
        <f t="shared" si="62"/>
        <v>6.5896880952380945</v>
      </c>
      <c r="F228" s="17">
        <f t="shared" si="62"/>
        <v>0.98126190476190489</v>
      </c>
      <c r="G228" s="17">
        <f t="shared" si="62"/>
        <v>1.8379583333333334</v>
      </c>
      <c r="H228" s="17">
        <f t="shared" si="62"/>
        <v>6.9038178571428572</v>
      </c>
      <c r="I228" s="17">
        <f t="shared" si="62"/>
        <v>1.2602797619047619</v>
      </c>
      <c r="J228" s="17">
        <f t="shared" si="62"/>
        <v>2.4322440476190477</v>
      </c>
      <c r="K228" s="17">
        <f t="shared" si="62"/>
        <v>7.5859273809523806</v>
      </c>
      <c r="L228" s="17">
        <f t="shared" si="62"/>
        <v>1.4208047619047621</v>
      </c>
      <c r="M228" s="17">
        <f t="shared" si="62"/>
        <v>3.1881035714285715</v>
      </c>
      <c r="N228" s="17">
        <f t="shared" si="62"/>
        <v>8.3149452380952376</v>
      </c>
      <c r="O228" s="17">
        <f t="shared" si="62"/>
        <v>1.5766642857142856</v>
      </c>
      <c r="P228" s="17">
        <f t="shared" si="62"/>
        <v>3.4181035714285715</v>
      </c>
      <c r="Q228" s="17">
        <f t="shared" si="62"/>
        <v>10.580804761904762</v>
      </c>
      <c r="R228" s="17">
        <f t="shared" si="62"/>
        <v>1.7056821428571429</v>
      </c>
      <c r="S228" s="17">
        <f t="shared" si="62"/>
        <v>3.6217869047619047</v>
      </c>
      <c r="T228" s="17">
        <f t="shared" si="62"/>
        <v>11.947646428571428</v>
      </c>
      <c r="U228" s="17">
        <f t="shared" si="62"/>
        <v>1.9625238095238098</v>
      </c>
      <c r="V228" s="17">
        <f t="shared" si="62"/>
        <v>4.3508047619047616</v>
      </c>
      <c r="W228" s="17">
        <f t="shared" si="62"/>
        <v>11.217646428571427</v>
      </c>
      <c r="X228" s="17">
        <f t="shared" si="62"/>
        <v>2.0605595238095242</v>
      </c>
      <c r="Y228" s="17">
        <f t="shared" si="62"/>
        <v>4.7581714285714281</v>
      </c>
      <c r="Z228" s="17">
        <f t="shared" si="62"/>
        <v>12.111932142857142</v>
      </c>
      <c r="AA228" s="17">
        <f t="shared" si="62"/>
        <v>2.1715416666666667</v>
      </c>
      <c r="AB228" s="17">
        <f t="shared" si="62"/>
        <v>4.7891535714285709</v>
      </c>
      <c r="AC228" s="17">
        <f t="shared" si="62"/>
        <v>13.474633333333331</v>
      </c>
      <c r="AD228" s="17">
        <f t="shared" si="62"/>
        <v>2.3315416666666668</v>
      </c>
      <c r="AE228" s="17">
        <f t="shared" si="62"/>
        <v>5.2181714285714289</v>
      </c>
      <c r="AF228" s="17">
        <f t="shared" si="62"/>
        <v>13.661475000000001</v>
      </c>
      <c r="AG228" s="17">
        <f t="shared" si="62"/>
        <v>2.3105595238095238</v>
      </c>
      <c r="AH228" s="17">
        <f t="shared" si="62"/>
        <v>5.3255380952380946</v>
      </c>
      <c r="AI228" s="17">
        <f t="shared" si="62"/>
        <v>17.111475000000002</v>
      </c>
      <c r="AJ228" s="17">
        <f t="shared" si="62"/>
        <v>2.4395773809523811</v>
      </c>
      <c r="AK228" s="17">
        <f t="shared" si="62"/>
        <v>5.4055380952380947</v>
      </c>
      <c r="AL228" s="132">
        <f t="shared" si="62"/>
        <v>17.191475000000001</v>
      </c>
      <c r="AM228" s="17">
        <f t="shared" si="57"/>
        <v>7.6282071428571436</v>
      </c>
      <c r="AN228" s="17">
        <f t="shared" si="57"/>
        <v>10.951478571428572</v>
      </c>
      <c r="AO228" s="17">
        <f t="shared" si="57"/>
        <v>59.307192857142851</v>
      </c>
      <c r="AP228" s="17">
        <f t="shared" si="57"/>
        <v>8.8313571428571436</v>
      </c>
      <c r="AQ228" s="17">
        <f t="shared" si="57"/>
        <v>16.541625</v>
      </c>
      <c r="AR228" s="17">
        <f t="shared" si="57"/>
        <v>62.134360714285712</v>
      </c>
      <c r="AS228" s="17">
        <f t="shared" si="57"/>
        <v>11.342517857142857</v>
      </c>
      <c r="AT228" s="17">
        <f t="shared" si="57"/>
        <v>21.890196428571429</v>
      </c>
      <c r="AU228" s="17">
        <f t="shared" si="57"/>
        <v>68.273346428571429</v>
      </c>
      <c r="AV228" s="17">
        <f t="shared" si="58"/>
        <v>12.787242857142859</v>
      </c>
      <c r="AW228" s="17">
        <f t="shared" si="59"/>
        <v>28.692932142857142</v>
      </c>
      <c r="AX228" s="17">
        <f t="shared" si="59"/>
        <v>74.834507142857134</v>
      </c>
      <c r="AY228" s="17">
        <f t="shared" si="59"/>
        <v>14.18997857142857</v>
      </c>
      <c r="AZ228" s="17">
        <f t="shared" si="59"/>
        <v>30.762932142857142</v>
      </c>
      <c r="BA228" s="17">
        <f t="shared" si="59"/>
        <v>95.227242857142855</v>
      </c>
      <c r="BB228" s="17">
        <f t="shared" si="59"/>
        <v>15.351139285714286</v>
      </c>
      <c r="BC228" s="17">
        <f t="shared" si="59"/>
        <v>32.596082142857142</v>
      </c>
      <c r="BD228" s="17">
        <f t="shared" si="59"/>
        <v>107.52881785714285</v>
      </c>
      <c r="BE228" s="17">
        <f t="shared" si="59"/>
        <v>17.662714285714287</v>
      </c>
      <c r="BF228" s="17">
        <f t="shared" si="59"/>
        <v>39.157242857142855</v>
      </c>
      <c r="BG228" s="17">
        <f t="shared" si="60"/>
        <v>100.95881785714285</v>
      </c>
      <c r="BH228" s="17">
        <f t="shared" si="60"/>
        <v>18.545035714285717</v>
      </c>
      <c r="BI228" s="17">
        <f t="shared" si="60"/>
        <v>42.823542857142854</v>
      </c>
      <c r="BJ228" s="17">
        <f t="shared" si="60"/>
        <v>109.00738928571428</v>
      </c>
      <c r="BK228" s="17">
        <f t="shared" si="60"/>
        <v>19.543875</v>
      </c>
      <c r="BL228" s="17">
        <f t="shared" si="60"/>
        <v>43.102382142857138</v>
      </c>
      <c r="BM228" s="17">
        <f t="shared" si="60"/>
        <v>121.27169999999998</v>
      </c>
      <c r="BN228" s="17">
        <f t="shared" si="60"/>
        <v>20.983875000000001</v>
      </c>
      <c r="BO228" s="17">
        <f t="shared" si="60"/>
        <v>46.963542857142862</v>
      </c>
      <c r="BP228" s="17">
        <f t="shared" si="60"/>
        <v>122.953275</v>
      </c>
      <c r="BQ228" s="17">
        <f t="shared" si="61"/>
        <v>20.795035714285714</v>
      </c>
      <c r="BR228" s="17">
        <f t="shared" si="61"/>
        <v>47.929842857142852</v>
      </c>
      <c r="BS228" s="17">
        <f t="shared" si="61"/>
        <v>154.00327500000003</v>
      </c>
      <c r="BT228" s="17">
        <f t="shared" si="61"/>
        <v>21.956196428571431</v>
      </c>
      <c r="BU228" s="17">
        <f t="shared" si="61"/>
        <v>48.649842857142851</v>
      </c>
      <c r="BV228" s="17">
        <f t="shared" si="61"/>
        <v>154.723275</v>
      </c>
    </row>
    <row r="229" spans="1:79" ht="30" customHeight="1">
      <c r="A229" s="77" t="s">
        <v>138</v>
      </c>
      <c r="C229" s="49">
        <f>C206+C207+C208+C210+C211+C219+(C218/7)+C220+C222+C223/7</f>
        <v>4.3265696428571427</v>
      </c>
      <c r="D229" s="49">
        <f t="shared" ref="D229:AL229" si="63">D206+D207+D208+D210+D211+D219+(D218/7)+D220+D222+D223/7</f>
        <v>3.7266345238095231</v>
      </c>
      <c r="E229" s="49">
        <f t="shared" si="63"/>
        <v>8.8137773809523807</v>
      </c>
      <c r="F229" s="49">
        <f t="shared" si="63"/>
        <v>4.4602529761904757</v>
      </c>
      <c r="G229" s="49">
        <f t="shared" si="63"/>
        <v>4.3477619047619047</v>
      </c>
      <c r="H229" s="49">
        <f t="shared" si="63"/>
        <v>10.382808928571427</v>
      </c>
      <c r="I229" s="49">
        <f t="shared" si="63"/>
        <v>6.7266636904761903</v>
      </c>
      <c r="J229" s="49">
        <f t="shared" si="63"/>
        <v>5.5602529761904753</v>
      </c>
      <c r="K229" s="49">
        <f t="shared" si="63"/>
        <v>11.446427380952379</v>
      </c>
      <c r="L229" s="49">
        <f t="shared" si="63"/>
        <v>7.1729029761904757</v>
      </c>
      <c r="M229" s="49">
        <f t="shared" si="63"/>
        <v>7.3710142857142849</v>
      </c>
      <c r="N229" s="49">
        <f t="shared" si="63"/>
        <v>12.12642738095238</v>
      </c>
      <c r="O229" s="49">
        <f t="shared" si="63"/>
        <v>8.2979500000000002</v>
      </c>
      <c r="P229" s="49">
        <f t="shared" si="63"/>
        <v>7.6010142857142853</v>
      </c>
      <c r="Q229" s="49">
        <f t="shared" si="63"/>
        <v>15.028983333333333</v>
      </c>
      <c r="R229" s="49">
        <f t="shared" si="63"/>
        <v>9.396155357142856</v>
      </c>
      <c r="S229" s="49">
        <f t="shared" si="63"/>
        <v>7.8046976190476185</v>
      </c>
      <c r="T229" s="49">
        <f t="shared" si="63"/>
        <v>16.395824999999999</v>
      </c>
      <c r="U229" s="49">
        <f t="shared" si="63"/>
        <v>8.6347916666666666</v>
      </c>
      <c r="V229" s="49">
        <f t="shared" si="63"/>
        <v>7.8846976190476186</v>
      </c>
      <c r="W229" s="49">
        <f t="shared" si="63"/>
        <v>15.665824999999998</v>
      </c>
      <c r="X229" s="49">
        <f t="shared" si="63"/>
        <v>12.707613095238097</v>
      </c>
      <c r="Y229" s="49">
        <f t="shared" si="63"/>
        <v>8.2920642857142859</v>
      </c>
      <c r="Z229" s="49">
        <f t="shared" si="63"/>
        <v>16.045825000000001</v>
      </c>
      <c r="AA229" s="49">
        <f t="shared" si="63"/>
        <v>10.83120238095238</v>
      </c>
      <c r="AB229" s="49">
        <f t="shared" si="63"/>
        <v>10.408474999999999</v>
      </c>
      <c r="AC229" s="49">
        <f t="shared" si="63"/>
        <v>18.377713690476192</v>
      </c>
      <c r="AD229" s="49">
        <f t="shared" si="63"/>
        <v>12.009407738095238</v>
      </c>
      <c r="AE229" s="49">
        <f t="shared" si="63"/>
        <v>10.788475</v>
      </c>
      <c r="AF229" s="49">
        <f t="shared" si="63"/>
        <v>19.078841071428574</v>
      </c>
      <c r="AG229" s="49">
        <f t="shared" si="63"/>
        <v>12.957613095238097</v>
      </c>
      <c r="AH229" s="49">
        <f t="shared" si="63"/>
        <v>10.895841666666666</v>
      </c>
      <c r="AI229" s="49">
        <f t="shared" si="63"/>
        <v>22.528841071428577</v>
      </c>
      <c r="AJ229" s="49">
        <f t="shared" si="63"/>
        <v>13.037613095238097</v>
      </c>
      <c r="AK229" s="49">
        <f t="shared" si="63"/>
        <v>12.061555952380951</v>
      </c>
      <c r="AL229" s="49">
        <f t="shared" si="63"/>
        <v>22.608841071428575</v>
      </c>
      <c r="AM229" s="17">
        <f t="shared" si="57"/>
        <v>38.939126785714286</v>
      </c>
      <c r="AN229" s="17">
        <f t="shared" si="57"/>
        <v>33.539710714285711</v>
      </c>
      <c r="AO229" s="17">
        <f t="shared" si="57"/>
        <v>79.323996428571434</v>
      </c>
      <c r="AP229" s="17">
        <f t="shared" si="57"/>
        <v>40.14227678571428</v>
      </c>
      <c r="AQ229" s="17">
        <f t="shared" si="57"/>
        <v>39.129857142857141</v>
      </c>
      <c r="AR229" s="17">
        <f t="shared" si="57"/>
        <v>93.445280357142835</v>
      </c>
      <c r="AS229" s="17">
        <f t="shared" si="57"/>
        <v>60.539973214285709</v>
      </c>
      <c r="AT229" s="17">
        <f t="shared" si="57"/>
        <v>50.042276785714279</v>
      </c>
      <c r="AU229" s="17">
        <f t="shared" si="57"/>
        <v>103.0178464285714</v>
      </c>
      <c r="AV229" s="17">
        <f t="shared" si="58"/>
        <v>64.556126785714284</v>
      </c>
      <c r="AW229" s="17">
        <f t="shared" si="59"/>
        <v>66.33912857142856</v>
      </c>
      <c r="AX229" s="17">
        <f t="shared" si="59"/>
        <v>109.13784642857142</v>
      </c>
      <c r="AY229" s="17">
        <f t="shared" si="59"/>
        <v>74.681550000000001</v>
      </c>
      <c r="AZ229" s="17">
        <f t="shared" si="59"/>
        <v>68.409128571428568</v>
      </c>
      <c r="BA229" s="17">
        <f t="shared" si="59"/>
        <v>135.26085</v>
      </c>
      <c r="BB229" s="17">
        <f t="shared" si="59"/>
        <v>84.565398214285707</v>
      </c>
      <c r="BC229" s="17">
        <f t="shared" si="59"/>
        <v>70.242278571428571</v>
      </c>
      <c r="BD229" s="17">
        <f t="shared" si="59"/>
        <v>147.56242499999999</v>
      </c>
      <c r="BE229" s="17">
        <f t="shared" si="59"/>
        <v>77.713125000000005</v>
      </c>
      <c r="BF229" s="17">
        <f t="shared" si="59"/>
        <v>70.96227857142857</v>
      </c>
      <c r="BG229" s="17">
        <f t="shared" si="60"/>
        <v>140.99242499999997</v>
      </c>
      <c r="BH229" s="17">
        <f t="shared" si="60"/>
        <v>114.36851785714288</v>
      </c>
      <c r="BI229" s="17">
        <f t="shared" si="60"/>
        <v>74.628578571428577</v>
      </c>
      <c r="BJ229" s="17">
        <f t="shared" si="60"/>
        <v>144.41242500000001</v>
      </c>
      <c r="BK229" s="17">
        <f t="shared" si="60"/>
        <v>97.480821428571417</v>
      </c>
      <c r="BL229" s="17">
        <f t="shared" si="60"/>
        <v>93.67627499999999</v>
      </c>
      <c r="BM229" s="17">
        <f t="shared" si="60"/>
        <v>165.39942321428572</v>
      </c>
      <c r="BN229" s="17">
        <f t="shared" si="60"/>
        <v>108.08466964285714</v>
      </c>
      <c r="BO229" s="17">
        <f t="shared" si="60"/>
        <v>97.096275000000006</v>
      </c>
      <c r="BP229" s="17">
        <f t="shared" si="60"/>
        <v>171.70956964285716</v>
      </c>
      <c r="BQ229" s="17">
        <f t="shared" si="61"/>
        <v>116.61851785714288</v>
      </c>
      <c r="BR229" s="17">
        <f t="shared" si="61"/>
        <v>98.062574999999995</v>
      </c>
      <c r="BS229" s="17">
        <f t="shared" si="61"/>
        <v>202.7595696428572</v>
      </c>
      <c r="BT229" s="17">
        <f t="shared" si="61"/>
        <v>117.33851785714288</v>
      </c>
      <c r="BU229" s="17">
        <f t="shared" si="61"/>
        <v>108.55400357142857</v>
      </c>
      <c r="BV229" s="17">
        <f t="shared" si="61"/>
        <v>203.47956964285717</v>
      </c>
    </row>
    <row r="230" spans="1:79" s="195" customFormat="1" ht="15" customHeight="1">
      <c r="A230" s="194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96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96"/>
      <c r="BX230" s="121"/>
      <c r="BY230" s="121"/>
      <c r="BZ230" s="197"/>
      <c r="CA230" s="197"/>
    </row>
    <row r="231" spans="1:79" ht="15" customHeight="1">
      <c r="A231" s="66"/>
      <c r="C231" s="22">
        <v>1000</v>
      </c>
      <c r="F231" s="9">
        <v>1200</v>
      </c>
      <c r="G231" s="9"/>
      <c r="I231" s="22">
        <v>1400</v>
      </c>
      <c r="L231" s="22">
        <v>1600</v>
      </c>
      <c r="O231" s="17">
        <v>1800</v>
      </c>
      <c r="P231" s="17"/>
      <c r="Q231" s="17"/>
      <c r="R231" s="56">
        <v>2000</v>
      </c>
      <c r="S231" s="56"/>
      <c r="T231" s="17"/>
      <c r="U231" s="17">
        <v>2200</v>
      </c>
      <c r="V231" s="17"/>
      <c r="W231" s="17"/>
      <c r="X231" s="17">
        <v>2400</v>
      </c>
      <c r="Y231" s="17"/>
      <c r="Z231" s="17"/>
      <c r="AA231" s="111">
        <v>2600</v>
      </c>
      <c r="AB231" s="84"/>
      <c r="AC231" s="17"/>
      <c r="AD231" s="84">
        <v>2800</v>
      </c>
      <c r="AE231" s="84"/>
      <c r="AF231" s="84"/>
      <c r="AG231" s="84">
        <v>3000</v>
      </c>
      <c r="AH231" s="84"/>
      <c r="AI231" s="84"/>
      <c r="AJ231" s="22">
        <v>3200</v>
      </c>
      <c r="AK231" s="17"/>
      <c r="AL231" s="132"/>
      <c r="AR231" s="17"/>
    </row>
    <row r="232" spans="1:79" ht="15" customHeight="1">
      <c r="A232" s="212" t="s">
        <v>295</v>
      </c>
      <c r="F232" s="9"/>
      <c r="O232" s="17"/>
      <c r="P232" s="17"/>
      <c r="Q232" s="17"/>
      <c r="R232" s="56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K232" s="17"/>
      <c r="AL232" s="132"/>
      <c r="AR232" s="17"/>
    </row>
    <row r="233" spans="1:79" ht="15" customHeight="1">
      <c r="A233" s="213"/>
      <c r="C233" s="22" t="s">
        <v>58</v>
      </c>
      <c r="D233" s="22" t="s">
        <v>116</v>
      </c>
      <c r="E233" s="22" t="s">
        <v>92</v>
      </c>
      <c r="F233" s="9" t="s">
        <v>58</v>
      </c>
      <c r="G233" s="22" t="s">
        <v>116</v>
      </c>
      <c r="H233" s="22" t="s">
        <v>92</v>
      </c>
      <c r="I233" s="22" t="s">
        <v>58</v>
      </c>
      <c r="J233" s="22" t="s">
        <v>116</v>
      </c>
      <c r="K233" s="22" t="s">
        <v>92</v>
      </c>
      <c r="L233" s="22" t="s">
        <v>58</v>
      </c>
      <c r="M233" s="22" t="s">
        <v>116</v>
      </c>
      <c r="N233" s="22" t="s">
        <v>92</v>
      </c>
      <c r="O233" s="17"/>
      <c r="P233" s="17"/>
      <c r="Q233" s="17"/>
      <c r="R233" s="56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K233" s="17"/>
      <c r="AL233" s="132"/>
      <c r="AR233" s="17"/>
    </row>
    <row r="234" spans="1:79" ht="15" customHeight="1">
      <c r="A234" s="67" t="s">
        <v>117</v>
      </c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17" t="s">
        <v>58</v>
      </c>
      <c r="P234" s="17" t="s">
        <v>116</v>
      </c>
      <c r="Q234" s="17" t="s">
        <v>92</v>
      </c>
      <c r="R234" s="56" t="s">
        <v>58</v>
      </c>
      <c r="S234" s="17" t="s">
        <v>116</v>
      </c>
      <c r="T234" s="17" t="s">
        <v>92</v>
      </c>
      <c r="U234" s="17" t="s">
        <v>58</v>
      </c>
      <c r="V234" s="17" t="s">
        <v>116</v>
      </c>
      <c r="W234" s="17" t="s">
        <v>92</v>
      </c>
      <c r="X234" s="17" t="s">
        <v>58</v>
      </c>
      <c r="Y234" s="17" t="s">
        <v>116</v>
      </c>
      <c r="Z234" s="17" t="s">
        <v>92</v>
      </c>
      <c r="AA234" s="17" t="s">
        <v>58</v>
      </c>
      <c r="AB234" s="17" t="s">
        <v>116</v>
      </c>
      <c r="AC234" s="17" t="s">
        <v>92</v>
      </c>
      <c r="AD234" s="17" t="s">
        <v>58</v>
      </c>
      <c r="AE234" s="17" t="s">
        <v>116</v>
      </c>
      <c r="AF234" s="17" t="s">
        <v>92</v>
      </c>
      <c r="AG234" s="17" t="s">
        <v>58</v>
      </c>
      <c r="AH234" s="17" t="s">
        <v>116</v>
      </c>
      <c r="AI234" s="17" t="s">
        <v>92</v>
      </c>
      <c r="AJ234" s="22" t="s">
        <v>58</v>
      </c>
      <c r="AK234" s="17" t="s">
        <v>116</v>
      </c>
      <c r="AL234" s="132" t="s">
        <v>92</v>
      </c>
      <c r="AR234" s="17"/>
    </row>
    <row r="235" spans="1:79" ht="38.25" customHeight="1">
      <c r="A235" s="24" t="s">
        <v>119</v>
      </c>
      <c r="B235" s="69"/>
      <c r="C235" s="17">
        <f>C7*'Basic diet cal'!$K$3</f>
        <v>0.64</v>
      </c>
      <c r="D235" s="17">
        <f>D7*'Basic diet cal'!$K$3</f>
        <v>0.48</v>
      </c>
      <c r="E235" s="17">
        <f>E7*'Basic diet cal'!$K$3</f>
        <v>0.64</v>
      </c>
      <c r="F235" s="17">
        <f>F7*'Basic diet cal'!$K$3</f>
        <v>0.8</v>
      </c>
      <c r="G235" s="17">
        <f>G7*'Basic diet cal'!$K$3</f>
        <v>0.64</v>
      </c>
      <c r="H235" s="17">
        <f>H7*'Basic diet cal'!$K$3</f>
        <v>0.72</v>
      </c>
      <c r="I235" s="17">
        <f>I7*'Basic diet cal'!$K$3</f>
        <v>0.96</v>
      </c>
      <c r="J235" s="17">
        <f>J7*'Basic diet cal'!$K$3</f>
        <v>0.8</v>
      </c>
      <c r="K235" s="17">
        <f>K7*'Basic diet cal'!$K$3</f>
        <v>0.8</v>
      </c>
      <c r="L235" s="17">
        <f>L7*'Basic diet cal'!$K$3</f>
        <v>1.1200000000000001</v>
      </c>
      <c r="M235" s="17">
        <f>M7*'Basic diet cal'!$K$3</f>
        <v>0.96</v>
      </c>
      <c r="N235" s="17">
        <f>N7*'Basic diet cal'!$K$3</f>
        <v>0.96</v>
      </c>
      <c r="O235" s="17">
        <f>O7*'Basic diet cal'!$K$3</f>
        <v>1.28</v>
      </c>
      <c r="P235" s="17">
        <f>P7*'Basic diet cal'!$K$3</f>
        <v>1.1200000000000001</v>
      </c>
      <c r="Q235" s="17">
        <f>Q7*'Basic diet cal'!$K$3</f>
        <v>0.96</v>
      </c>
      <c r="R235" s="17">
        <f>R7*'Basic diet cal'!$K$3</f>
        <v>1.44</v>
      </c>
      <c r="S235" s="17">
        <f>S7*'Basic diet cal'!$K$3</f>
        <v>1.1200000000000001</v>
      </c>
      <c r="T235" s="17">
        <f>T7*'Basic diet cal'!$K$3</f>
        <v>1.1200000000000001</v>
      </c>
      <c r="U235" s="17">
        <f>U7*'Basic diet cal'!$K$3</f>
        <v>1.6</v>
      </c>
      <c r="V235" s="17">
        <f>V7*'Basic diet cal'!$K$3</f>
        <v>1.28</v>
      </c>
      <c r="W235" s="17">
        <f>W7*'Basic diet cal'!$K$3</f>
        <v>1.28</v>
      </c>
      <c r="X235" s="17">
        <f>X7*'Basic diet cal'!$K$3</f>
        <v>1.6</v>
      </c>
      <c r="Y235" s="17">
        <f>Y7*'Basic diet cal'!$K$3</f>
        <v>1.28</v>
      </c>
      <c r="Z235" s="17">
        <f>Z7*'Basic diet cal'!$K$3</f>
        <v>1.44</v>
      </c>
      <c r="AA235" s="17">
        <f>AA7*'Basic diet cal'!$K$3</f>
        <v>1.92</v>
      </c>
      <c r="AB235" s="17">
        <f>AB7*'Basic diet cal'!$K$3</f>
        <v>1.44</v>
      </c>
      <c r="AC235" s="17">
        <f>AC7*'Basic diet cal'!$K$3</f>
        <v>1.44</v>
      </c>
      <c r="AD235" s="17">
        <f>AD7*'Basic diet cal'!$K$3</f>
        <v>2.2400000000000002</v>
      </c>
      <c r="AE235" s="17">
        <f>AE7*'Basic diet cal'!$K$3</f>
        <v>1.6</v>
      </c>
      <c r="AF235" s="17">
        <f>AF7*'Basic diet cal'!$K$3</f>
        <v>1.76</v>
      </c>
      <c r="AG235" s="17">
        <f>AG7*'Basic diet cal'!$K$3</f>
        <v>2.4</v>
      </c>
      <c r="AH235" s="17">
        <f>AH7*'Basic diet cal'!$K$3</f>
        <v>1.6</v>
      </c>
      <c r="AI235" s="17">
        <f>AI7*'Basic diet cal'!$K$3</f>
        <v>1.76</v>
      </c>
      <c r="AJ235" s="17">
        <f>AJ7*'Basic diet cal'!$K$3</f>
        <v>2.56</v>
      </c>
      <c r="AK235" s="17">
        <f>AK7*'Basic diet cal'!$K$3</f>
        <v>1.76</v>
      </c>
      <c r="AL235" s="132">
        <f>AL7*'Basic diet cal'!$K$3</f>
        <v>1.92</v>
      </c>
      <c r="AR235" s="17"/>
    </row>
    <row r="236" spans="1:79" ht="21" customHeight="1">
      <c r="A236" s="24" t="s">
        <v>127</v>
      </c>
      <c r="B236" s="69"/>
      <c r="C236" s="198">
        <f>C8*'Basic diet cal'!$K$4</f>
        <v>0.17252250000000002</v>
      </c>
      <c r="D236" s="198">
        <f>D8*'Basic diet cal'!$K$4</f>
        <v>0.23003000000000004</v>
      </c>
      <c r="E236" s="198">
        <f>E8*'Basic diet cal'!$K$4</f>
        <v>0.23003000000000004</v>
      </c>
      <c r="F236" s="198">
        <f>F8*'Basic diet cal'!$K$4</f>
        <v>0.28753750000000006</v>
      </c>
      <c r="G236" s="198">
        <f>G8*'Basic diet cal'!$K$4</f>
        <v>0.28753750000000006</v>
      </c>
      <c r="H236" s="198">
        <f>H8*'Basic diet cal'!$K$4</f>
        <v>0.34504500000000005</v>
      </c>
      <c r="I236" s="198">
        <f>I8*'Basic diet cal'!$K$4</f>
        <v>0.28753750000000006</v>
      </c>
      <c r="J236" s="198">
        <f>J8*'Basic diet cal'!$K$4</f>
        <v>0.28753750000000006</v>
      </c>
      <c r="K236" s="198">
        <f>K8*'Basic diet cal'!$K$4</f>
        <v>0.40255250000000009</v>
      </c>
      <c r="L236" s="198">
        <f>L8*'Basic diet cal'!$K$4</f>
        <v>0.46006000000000008</v>
      </c>
      <c r="M236" s="198">
        <f>M8*'Basic diet cal'!$K$4</f>
        <v>0.34504500000000005</v>
      </c>
      <c r="N236" s="198">
        <f>N8*'Basic diet cal'!$K$4</f>
        <v>0.40255250000000009</v>
      </c>
      <c r="O236" s="198">
        <f>O8*'Basic diet cal'!$K$4</f>
        <v>0.51756750000000007</v>
      </c>
      <c r="P236" s="198">
        <f>P8*'Basic diet cal'!$K$4</f>
        <v>0.34504500000000005</v>
      </c>
      <c r="Q236" s="198">
        <f>Q8*'Basic diet cal'!$K$4</f>
        <v>0.46006000000000008</v>
      </c>
      <c r="R236" s="198">
        <f>R8*'Basic diet cal'!$K$4</f>
        <v>0.51756750000000007</v>
      </c>
      <c r="S236" s="198">
        <f>S8*'Basic diet cal'!$K$4</f>
        <v>0.46006000000000008</v>
      </c>
      <c r="T236" s="198">
        <f>T8*'Basic diet cal'!$K$4</f>
        <v>0.51756750000000007</v>
      </c>
      <c r="U236" s="198">
        <f>U8*'Basic diet cal'!$K$4</f>
        <v>0.57507500000000011</v>
      </c>
      <c r="V236" s="198">
        <f>V8*'Basic diet cal'!$K$4</f>
        <v>0.46006000000000008</v>
      </c>
      <c r="W236" s="198">
        <f>W8*'Basic diet cal'!$K$4</f>
        <v>0.51756750000000007</v>
      </c>
      <c r="X236" s="198">
        <f>X8*'Basic diet cal'!$K$4</f>
        <v>0.57507500000000011</v>
      </c>
      <c r="Y236" s="198">
        <f>Y8*'Basic diet cal'!$K$4</f>
        <v>0.69009000000000009</v>
      </c>
      <c r="Z236" s="198">
        <f>Z8*'Basic diet cal'!$K$4</f>
        <v>0.51756750000000007</v>
      </c>
      <c r="AA236" s="198">
        <f>AA8*'Basic diet cal'!$K$4</f>
        <v>0.57507500000000011</v>
      </c>
      <c r="AB236" s="198">
        <f>AB8*'Basic diet cal'!$K$4</f>
        <v>0.69009000000000009</v>
      </c>
      <c r="AC236" s="198">
        <f>AC8*'Basic diet cal'!$K$4</f>
        <v>0.63258250000000016</v>
      </c>
      <c r="AD236" s="198">
        <f>AD8*'Basic diet cal'!$K$4</f>
        <v>0.57507500000000011</v>
      </c>
      <c r="AE236" s="198">
        <f>AE8*'Basic diet cal'!$K$4</f>
        <v>0.69009000000000009</v>
      </c>
      <c r="AF236" s="198">
        <f>AF8*'Basic diet cal'!$K$4</f>
        <v>0.69009000000000009</v>
      </c>
      <c r="AG236" s="198">
        <f>AG8*'Basic diet cal'!$K$4</f>
        <v>0.57507500000000011</v>
      </c>
      <c r="AH236" s="198">
        <f>AH8*'Basic diet cal'!$K$4</f>
        <v>0.92012000000000016</v>
      </c>
      <c r="AI236" s="198">
        <f>AI8*'Basic diet cal'!$K$4</f>
        <v>0.69009000000000009</v>
      </c>
      <c r="AJ236" s="198">
        <f>AJ8*'Basic diet cal'!$K$4</f>
        <v>0.57507500000000011</v>
      </c>
      <c r="AK236" s="198">
        <f>AK8*'Basic diet cal'!$K$4</f>
        <v>0.92012000000000016</v>
      </c>
      <c r="AL236" s="199">
        <f>AL8*'Basic diet cal'!$K$4</f>
        <v>0.69009000000000009</v>
      </c>
      <c r="AR236" s="17"/>
    </row>
    <row r="237" spans="1:79" ht="15" customHeight="1">
      <c r="A237" s="24" t="s">
        <v>76</v>
      </c>
      <c r="B237" s="69"/>
      <c r="C237" s="17">
        <f>C9*'Basic diet cal'!$K$5</f>
        <v>0.7</v>
      </c>
      <c r="D237" s="17">
        <f>D9*'Basic diet cal'!$K$5</f>
        <v>1.4</v>
      </c>
      <c r="E237" s="17">
        <f>E9*'Basic diet cal'!$K$5</f>
        <v>1.4</v>
      </c>
      <c r="F237" s="17">
        <f>F9*'Basic diet cal'!$K$5</f>
        <v>0.7</v>
      </c>
      <c r="G237" s="17">
        <f>G9*'Basic diet cal'!$K$5</f>
        <v>1.4</v>
      </c>
      <c r="H237" s="17">
        <f>H9*'Basic diet cal'!$K$5</f>
        <v>1.4</v>
      </c>
      <c r="I237" s="17">
        <f>I9*'Basic diet cal'!$K$5</f>
        <v>1.0499999999999998</v>
      </c>
      <c r="J237" s="17">
        <f>J9*'Basic diet cal'!$K$5</f>
        <v>1.4</v>
      </c>
      <c r="K237" s="17">
        <f>K9*'Basic diet cal'!$K$5</f>
        <v>1.75</v>
      </c>
      <c r="L237" s="17">
        <f>L9*'Basic diet cal'!$K$5</f>
        <v>1.0499999999999998</v>
      </c>
      <c r="M237" s="17">
        <f>M9*'Basic diet cal'!$K$5</f>
        <v>1.4</v>
      </c>
      <c r="N237" s="17">
        <f>N9*'Basic diet cal'!$K$5</f>
        <v>2.0999999999999996</v>
      </c>
      <c r="O237" s="17">
        <f>O9*'Basic diet cal'!$K$5</f>
        <v>1.0499999999999998</v>
      </c>
      <c r="P237" s="17">
        <f>P9*'Basic diet cal'!$K$5</f>
        <v>1.75</v>
      </c>
      <c r="Q237" s="17">
        <f>Q9*'Basic diet cal'!$K$5</f>
        <v>2.8</v>
      </c>
      <c r="R237" s="17">
        <f>R9*'Basic diet cal'!$K$5</f>
        <v>1.0499999999999998</v>
      </c>
      <c r="S237" s="17">
        <f>S9*'Basic diet cal'!$K$5</f>
        <v>2.0999999999999996</v>
      </c>
      <c r="T237" s="17">
        <f>T9*'Basic diet cal'!$K$5</f>
        <v>2.8</v>
      </c>
      <c r="U237" s="17">
        <f>U9*'Basic diet cal'!$K$5</f>
        <v>1.4</v>
      </c>
      <c r="V237" s="17">
        <f>V9*'Basic diet cal'!$K$5</f>
        <v>2.0999999999999996</v>
      </c>
      <c r="W237" s="17">
        <f>W9*'Basic diet cal'!$K$5</f>
        <v>2.8</v>
      </c>
      <c r="X237" s="17">
        <f>X9*'Basic diet cal'!$K$5</f>
        <v>1.4</v>
      </c>
      <c r="Y237" s="17">
        <f>Y9*'Basic diet cal'!$K$5</f>
        <v>2.8</v>
      </c>
      <c r="Z237" s="17">
        <f>Z9*'Basic diet cal'!$K$5</f>
        <v>3.5</v>
      </c>
      <c r="AA237" s="17">
        <f>AA9*'Basic diet cal'!$K$5</f>
        <v>1.4</v>
      </c>
      <c r="AB237" s="17">
        <f>AB9*'Basic diet cal'!$K$5</f>
        <v>2.8</v>
      </c>
      <c r="AC237" s="17">
        <f>AC9*'Basic diet cal'!$K$5</f>
        <v>3.5</v>
      </c>
      <c r="AD237" s="17">
        <f>AD9*'Basic diet cal'!$K$5</f>
        <v>1.4</v>
      </c>
      <c r="AE237" s="17">
        <f>AE9*'Basic diet cal'!$K$5</f>
        <v>3.5</v>
      </c>
      <c r="AF237" s="17">
        <f>AF9*'Basic diet cal'!$K$5</f>
        <v>3.5</v>
      </c>
      <c r="AG237" s="17">
        <f>AG9*'Basic diet cal'!$K$5</f>
        <v>1.0499999999999998</v>
      </c>
      <c r="AH237" s="17">
        <f>AH9*'Basic diet cal'!$K$5</f>
        <v>3.5</v>
      </c>
      <c r="AI237" s="17">
        <f>AI9*'Basic diet cal'!$K$5</f>
        <v>4.1999999999999993</v>
      </c>
      <c r="AJ237" s="17">
        <f>AJ9*'Basic diet cal'!$K$5</f>
        <v>1.0499999999999998</v>
      </c>
      <c r="AK237" s="17">
        <f>AK9*'Basic diet cal'!$K$5</f>
        <v>3.5</v>
      </c>
      <c r="AL237" s="132">
        <f>AL9*'Basic diet cal'!$K$5</f>
        <v>4.1999999999999993</v>
      </c>
      <c r="AR237" s="17"/>
    </row>
    <row r="238" spans="1:79" ht="31.5" customHeight="1">
      <c r="A238" s="24" t="s">
        <v>254</v>
      </c>
      <c r="B238" s="65"/>
      <c r="C238" s="17">
        <f>C10*'Basic diet cal'!$K$6</f>
        <v>0</v>
      </c>
      <c r="D238" s="17">
        <f>D10*'Basic diet cal'!$K$6</f>
        <v>0</v>
      </c>
      <c r="E238" s="17">
        <f>E10*'Basic diet cal'!$K$6</f>
        <v>3.1333333333333333</v>
      </c>
      <c r="F238" s="17">
        <f>F10*'Basic diet cal'!$K$6</f>
        <v>0</v>
      </c>
      <c r="G238" s="17">
        <f>G10*'Basic diet cal'!$K$6</f>
        <v>0</v>
      </c>
      <c r="H238" s="17">
        <f>H10*'Basic diet cal'!$K$6</f>
        <v>3.1333333333333333</v>
      </c>
      <c r="I238" s="17">
        <f>I10*'Basic diet cal'!$K$6</f>
        <v>0</v>
      </c>
      <c r="J238" s="17">
        <f>J10*'Basic diet cal'!$K$6</f>
        <v>0</v>
      </c>
      <c r="K238" s="17">
        <f>K10*'Basic diet cal'!$K$6</f>
        <v>3.1333333333333333</v>
      </c>
      <c r="L238" s="17">
        <f>L10*'Basic diet cal'!$K$6</f>
        <v>0</v>
      </c>
      <c r="M238" s="17">
        <f>M10*'Basic diet cal'!$K$6</f>
        <v>0</v>
      </c>
      <c r="N238" s="17">
        <f>N10*'Basic diet cal'!$K$6</f>
        <v>3.1333333333333333</v>
      </c>
      <c r="O238" s="17">
        <f>O10*'Basic diet cal'!$K$6</f>
        <v>0</v>
      </c>
      <c r="P238" s="17">
        <f>P10*'Basic diet cal'!$K$6</f>
        <v>0</v>
      </c>
      <c r="Q238" s="17">
        <f>Q10*'Basic diet cal'!$K$6</f>
        <v>5.0133333333333336</v>
      </c>
      <c r="R238" s="17">
        <f>R10*'Basic diet cal'!$K$6</f>
        <v>0</v>
      </c>
      <c r="S238" s="17">
        <f>S10*'Basic diet cal'!$K$6</f>
        <v>0</v>
      </c>
      <c r="T238" s="17">
        <f>T10*'Basic diet cal'!$K$6</f>
        <v>6.2666666666666666</v>
      </c>
      <c r="U238" s="17">
        <f>U10*'Basic diet cal'!$K$6</f>
        <v>0</v>
      </c>
      <c r="V238" s="17">
        <f>V10*'Basic diet cal'!$K$6</f>
        <v>0</v>
      </c>
      <c r="W238" s="17">
        <f>W10*'Basic diet cal'!$K$6</f>
        <v>5.0133333333333336</v>
      </c>
      <c r="X238" s="17">
        <f>X10*'Basic diet cal'!$K$6</f>
        <v>0</v>
      </c>
      <c r="Y238" s="17">
        <f>Y10*'Basic diet cal'!$K$6</f>
        <v>0</v>
      </c>
      <c r="Z238" s="17">
        <f>Z10*'Basic diet cal'!$K$6</f>
        <v>5.0133333333333336</v>
      </c>
      <c r="AA238" s="17">
        <f>AA10*'Basic diet cal'!$K$6</f>
        <v>0</v>
      </c>
      <c r="AB238" s="17">
        <f>AB10*'Basic diet cal'!$K$6</f>
        <v>0</v>
      </c>
      <c r="AC238" s="17">
        <f>AC10*'Basic diet cal'!$K$6</f>
        <v>6.2666666666666666</v>
      </c>
      <c r="AD238" s="17">
        <f>AD10*'Basic diet cal'!$K$6</f>
        <v>0</v>
      </c>
      <c r="AE238" s="17">
        <f>AE10*'Basic diet cal'!$K$6</f>
        <v>0</v>
      </c>
      <c r="AF238" s="17">
        <f>AF10*'Basic diet cal'!$K$6</f>
        <v>6.2666666666666666</v>
      </c>
      <c r="AG238" s="17">
        <f>AG10*'Basic diet cal'!$K$6</f>
        <v>0</v>
      </c>
      <c r="AH238" s="17">
        <f>AH10*'Basic diet cal'!$K$6</f>
        <v>0</v>
      </c>
      <c r="AI238" s="17">
        <f>AI10*'Basic diet cal'!$K$6</f>
        <v>9.4</v>
      </c>
      <c r="AJ238" s="17">
        <f>AJ10*'Basic diet cal'!$K$6</f>
        <v>0</v>
      </c>
      <c r="AK238" s="17">
        <f>AK10*'Basic diet cal'!$K$6</f>
        <v>0</v>
      </c>
      <c r="AL238" s="132">
        <f>AL10*'Basic diet cal'!$K$6</f>
        <v>9.4</v>
      </c>
      <c r="AR238" s="17"/>
    </row>
    <row r="239" spans="1:79" ht="31.5" customHeight="1">
      <c r="A239" s="24" t="s">
        <v>564</v>
      </c>
      <c r="B239" s="65"/>
      <c r="C239" s="17">
        <f>C11*'Basic diet cal'!$K$6</f>
        <v>0</v>
      </c>
      <c r="D239" s="17">
        <f>D11*'Basic diet cal'!$K$6</f>
        <v>0</v>
      </c>
      <c r="E239" s="17">
        <f>E11*'Basic diet cal'!$K$6</f>
        <v>3.1333333333333333</v>
      </c>
      <c r="F239" s="17">
        <f>F11*'Basic diet cal'!$K$6</f>
        <v>0</v>
      </c>
      <c r="G239" s="17">
        <f>G11*'Basic diet cal'!$K$6</f>
        <v>0</v>
      </c>
      <c r="H239" s="17">
        <f>H11*'Basic diet cal'!$K$6</f>
        <v>3.1333333333333333</v>
      </c>
      <c r="I239" s="17">
        <f>I11*'Basic diet cal'!$K$6</f>
        <v>0</v>
      </c>
      <c r="J239" s="17">
        <f>J11*'Basic diet cal'!$K$6</f>
        <v>0</v>
      </c>
      <c r="K239" s="17">
        <f>K11*'Basic diet cal'!$K$6</f>
        <v>3.1333333333333333</v>
      </c>
      <c r="L239" s="17">
        <f>L11*'Basic diet cal'!$K$6</f>
        <v>0</v>
      </c>
      <c r="M239" s="17">
        <f>M11*'Basic diet cal'!$K$6</f>
        <v>0</v>
      </c>
      <c r="N239" s="17">
        <f>N11*'Basic diet cal'!$K$6</f>
        <v>3.1333333333333333</v>
      </c>
      <c r="O239" s="17">
        <f>O11*'Basic diet cal'!$K$6</f>
        <v>0</v>
      </c>
      <c r="P239" s="17">
        <f>P11*'Basic diet cal'!$K$6</f>
        <v>0</v>
      </c>
      <c r="Q239" s="17">
        <f>Q11*'Basic diet cal'!$K$6</f>
        <v>5.0133333333333336</v>
      </c>
      <c r="R239" s="17">
        <f>R11*'Basic diet cal'!$K$6</f>
        <v>0</v>
      </c>
      <c r="S239" s="17">
        <f>S11*'Basic diet cal'!$K$6</f>
        <v>0</v>
      </c>
      <c r="T239" s="17">
        <f>T11*'Basic diet cal'!$K$6</f>
        <v>6.2666666666666666</v>
      </c>
      <c r="U239" s="17">
        <f>U11*'Basic diet cal'!$K$6</f>
        <v>0</v>
      </c>
      <c r="V239" s="17">
        <f>V11*'Basic diet cal'!$K$6</f>
        <v>0</v>
      </c>
      <c r="W239" s="17">
        <f>W11*'Basic diet cal'!$K$6</f>
        <v>5.0133333333333336</v>
      </c>
      <c r="X239" s="17">
        <f>X11*'Basic diet cal'!$K$6</f>
        <v>0</v>
      </c>
      <c r="Y239" s="17">
        <f>Y11*'Basic diet cal'!$K$6</f>
        <v>0</v>
      </c>
      <c r="Z239" s="17">
        <f>Z11*'Basic diet cal'!$K$6</f>
        <v>5.0133333333333336</v>
      </c>
      <c r="AA239" s="17">
        <f>AA11*'Basic diet cal'!$K$6</f>
        <v>0</v>
      </c>
      <c r="AB239" s="17">
        <f>AB11*'Basic diet cal'!$K$6</f>
        <v>0</v>
      </c>
      <c r="AC239" s="17">
        <f>AC11*'Basic diet cal'!$K$6</f>
        <v>6.2666666666666666</v>
      </c>
      <c r="AD239" s="17">
        <f>AD11*'Basic diet cal'!$K$6</f>
        <v>0</v>
      </c>
      <c r="AE239" s="17">
        <f>AE11*'Basic diet cal'!$K$6</f>
        <v>0</v>
      </c>
      <c r="AF239" s="17">
        <f>AF11*'Basic diet cal'!$K$6</f>
        <v>6.2666666666666666</v>
      </c>
      <c r="AG239" s="17">
        <f>AG11*'Basic diet cal'!$K$6</f>
        <v>0</v>
      </c>
      <c r="AH239" s="17">
        <f>AH11*'Basic diet cal'!$K$6</f>
        <v>0</v>
      </c>
      <c r="AI239" s="17">
        <f>AI11*'Basic diet cal'!$K$6</f>
        <v>9.4</v>
      </c>
      <c r="AJ239" s="17">
        <f>AJ11*'Basic diet cal'!$K$6</f>
        <v>0</v>
      </c>
      <c r="AK239" s="17">
        <f>AK11*'Basic diet cal'!$K$6</f>
        <v>0</v>
      </c>
      <c r="AL239" s="132">
        <f>AL11*'Basic diet cal'!$K$6</f>
        <v>9.4</v>
      </c>
      <c r="AR239" s="17"/>
    </row>
    <row r="240" spans="1:79" ht="31.5" customHeight="1">
      <c r="A240" s="24" t="s">
        <v>539</v>
      </c>
      <c r="B240" s="69"/>
      <c r="C240" s="17">
        <f>C12*'Basic diet cal'!$K$7</f>
        <v>0</v>
      </c>
      <c r="D240" s="17">
        <f>D12*'Basic diet cal'!$K$7</f>
        <v>0</v>
      </c>
      <c r="E240" s="17">
        <f>E12*'Basic diet cal'!$K$137</f>
        <v>0.12</v>
      </c>
      <c r="F240" s="17">
        <f>F12*'Basic diet cal'!$K$7</f>
        <v>0</v>
      </c>
      <c r="G240" s="17">
        <f>G12*'Basic diet cal'!$K$7</f>
        <v>0</v>
      </c>
      <c r="H240" s="17">
        <f>H12*'Basic diet cal'!$K$137</f>
        <v>0.12</v>
      </c>
      <c r="I240" s="17">
        <f>I12*'Basic diet cal'!$K$7</f>
        <v>0</v>
      </c>
      <c r="J240" s="17">
        <f>J12*'Basic diet cal'!$K$7</f>
        <v>0</v>
      </c>
      <c r="K240" s="17">
        <f>K12*'Basic diet cal'!$K$137</f>
        <v>0.12</v>
      </c>
      <c r="L240" s="17">
        <f>L12*'Basic diet cal'!$K$7</f>
        <v>0</v>
      </c>
      <c r="M240" s="17">
        <f>M12*'Basic diet cal'!$K$7</f>
        <v>0</v>
      </c>
      <c r="N240" s="17">
        <f>N12*'Basic diet cal'!$K$137</f>
        <v>0.15</v>
      </c>
      <c r="O240" s="17">
        <f>O12*'Basic diet cal'!$K$7</f>
        <v>0</v>
      </c>
      <c r="P240" s="17">
        <f>P12*'Basic diet cal'!$K$7</f>
        <v>0</v>
      </c>
      <c r="Q240" s="17">
        <f>Q12*'Basic diet cal'!$K$137</f>
        <v>0.15</v>
      </c>
      <c r="R240" s="17">
        <f>R12*'Basic diet cal'!$K$7</f>
        <v>0</v>
      </c>
      <c r="S240" s="17">
        <f>S12*'Basic diet cal'!$K$7</f>
        <v>0</v>
      </c>
      <c r="T240" s="17">
        <f>T12*'Basic diet cal'!$K$137</f>
        <v>0.15</v>
      </c>
      <c r="U240" s="17">
        <f>U12*'Basic diet cal'!$K$7</f>
        <v>0</v>
      </c>
      <c r="V240" s="17">
        <f>V12*'Basic diet cal'!$K$7</f>
        <v>0</v>
      </c>
      <c r="W240" s="17">
        <f>W12*'Basic diet cal'!$K$137</f>
        <v>0.18</v>
      </c>
      <c r="X240" s="17">
        <f>X12*'Basic diet cal'!$K$7</f>
        <v>0</v>
      </c>
      <c r="Y240" s="17">
        <f>Y12*'Basic diet cal'!$K$7</f>
        <v>0</v>
      </c>
      <c r="Z240" s="17">
        <f>Z12*'Basic diet cal'!$K$137</f>
        <v>0.18</v>
      </c>
      <c r="AA240" s="17">
        <f>AA12*'Basic diet cal'!$K$7</f>
        <v>0</v>
      </c>
      <c r="AB240" s="17">
        <f>AB12*'Basic diet cal'!$K$7</f>
        <v>0</v>
      </c>
      <c r="AC240" s="17">
        <f>AC12*'Basic diet cal'!$K$137</f>
        <v>0.18</v>
      </c>
      <c r="AD240" s="17">
        <f>AD12*'Basic diet cal'!$K$7</f>
        <v>0</v>
      </c>
      <c r="AE240" s="17">
        <f>AE12*'Basic diet cal'!$K$7</f>
        <v>0</v>
      </c>
      <c r="AF240" s="17">
        <f>AF12*'Basic diet cal'!$K$137</f>
        <v>0.18</v>
      </c>
      <c r="AG240" s="17">
        <f>AG12*'Basic diet cal'!$K$7</f>
        <v>0</v>
      </c>
      <c r="AH240" s="17">
        <f>AH12*'Basic diet cal'!$K$7</f>
        <v>0</v>
      </c>
      <c r="AI240" s="17">
        <f>AI12*'Basic diet cal'!$K$137</f>
        <v>0.18</v>
      </c>
      <c r="AJ240" s="17">
        <f>AJ12*'Basic diet cal'!$K$7</f>
        <v>0</v>
      </c>
      <c r="AK240" s="17">
        <f>AK12*'Basic diet cal'!$K$7</f>
        <v>0</v>
      </c>
      <c r="AL240" s="17">
        <f>AL12*'Basic diet cal'!$K$137</f>
        <v>0.18</v>
      </c>
      <c r="AR240" s="17"/>
    </row>
    <row r="241" spans="1:74" ht="21" customHeight="1">
      <c r="A241" s="70" t="s">
        <v>120</v>
      </c>
      <c r="B241" s="71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32"/>
      <c r="AR241" s="17"/>
    </row>
    <row r="242" spans="1:74" ht="15" customHeight="1">
      <c r="A242" s="72" t="s">
        <v>121</v>
      </c>
      <c r="C242" s="17">
        <f>C14*'Basic diet cal'!$K$8</f>
        <v>1.4</v>
      </c>
      <c r="D242" s="17">
        <f>D14*'Basic diet cal'!$K$8</f>
        <v>1.4</v>
      </c>
      <c r="E242" s="17">
        <f>E14*'Basic diet cal'!$K$8</f>
        <v>0.7</v>
      </c>
      <c r="F242" s="17">
        <f>F14*'Basic diet cal'!$K$8</f>
        <v>1.4</v>
      </c>
      <c r="G242" s="17">
        <f>G14*'Basic diet cal'!$K$8</f>
        <v>1.4</v>
      </c>
      <c r="H242" s="17">
        <f>H14*'Basic diet cal'!$K$8</f>
        <v>1.4</v>
      </c>
      <c r="I242" s="17">
        <f>I14*'Basic diet cal'!$K$8</f>
        <v>2.0999999999999996</v>
      </c>
      <c r="J242" s="17">
        <f>J14*'Basic diet cal'!$K$8</f>
        <v>1.4</v>
      </c>
      <c r="K242" s="17">
        <f>K14*'Basic diet cal'!$K$8</f>
        <v>2.0999999999999996</v>
      </c>
      <c r="L242" s="17">
        <f>L14*'Basic diet cal'!$K$8</f>
        <v>2.0999999999999996</v>
      </c>
      <c r="M242" s="17">
        <f>M14*'Basic diet cal'!$K$8</f>
        <v>2.8</v>
      </c>
      <c r="N242" s="17">
        <f>N14*'Basic diet cal'!$K$8</f>
        <v>2.0999999999999996</v>
      </c>
      <c r="O242" s="17">
        <f>O14*'Basic diet cal'!$K$8</f>
        <v>2.0999999999999996</v>
      </c>
      <c r="P242" s="17">
        <f>P14*'Basic diet cal'!$K$8</f>
        <v>0</v>
      </c>
      <c r="Q242" s="17">
        <f>Q14*'Basic diet cal'!$K$8</f>
        <v>2.0999999999999996</v>
      </c>
      <c r="R242" s="17">
        <f>R14*'Basic diet cal'!$K$8</f>
        <v>2.0999999999999996</v>
      </c>
      <c r="S242" s="17">
        <f>S14*'Basic diet cal'!$K$8</f>
        <v>2.8</v>
      </c>
      <c r="T242" s="17">
        <f>T14*'Basic diet cal'!$K$8</f>
        <v>2.0999999999999996</v>
      </c>
      <c r="U242" s="17">
        <f>U14*'Basic diet cal'!$K$8</f>
        <v>2.0999999999999996</v>
      </c>
      <c r="V242" s="17">
        <f>V14*'Basic diet cal'!$K$8</f>
        <v>2.8</v>
      </c>
      <c r="W242" s="17">
        <f>W14*'Basic diet cal'!$K$8</f>
        <v>2.0999999999999996</v>
      </c>
      <c r="X242" s="17">
        <f>X14*'Basic diet cal'!$K$8</f>
        <v>2.0999999999999996</v>
      </c>
      <c r="Y242" s="17">
        <f>Y14*'Basic diet cal'!$K$8</f>
        <v>3.5</v>
      </c>
      <c r="Z242" s="17">
        <f>Z14*'Basic diet cal'!$K$8</f>
        <v>2.0999999999999996</v>
      </c>
      <c r="AA242" s="17">
        <f>AA14*'Basic diet cal'!$K$8</f>
        <v>2.0999999999999996</v>
      </c>
      <c r="AB242" s="17">
        <f>AB14*'Basic diet cal'!$K$8</f>
        <v>3.5</v>
      </c>
      <c r="AC242" s="17">
        <f>AC14*'Basic diet cal'!$K$8</f>
        <v>2.0999999999999996</v>
      </c>
      <c r="AD242" s="17">
        <f>AD14*'Basic diet cal'!$K$8</f>
        <v>2.0999999999999996</v>
      </c>
      <c r="AE242" s="17">
        <f>AE14*'Basic diet cal'!$K$8</f>
        <v>3.5</v>
      </c>
      <c r="AF242" s="17">
        <f>AF14*'Basic diet cal'!$K$8</f>
        <v>2.0999999999999996</v>
      </c>
      <c r="AG242" s="17">
        <f>AG14*'Basic diet cal'!$K$8</f>
        <v>2.0999999999999996</v>
      </c>
      <c r="AH242" s="17">
        <f>AH14*'Basic diet cal'!$K$8</f>
        <v>3.5</v>
      </c>
      <c r="AI242" s="17">
        <f>AI14*'Basic diet cal'!$K$8</f>
        <v>2.0999999999999996</v>
      </c>
      <c r="AJ242" s="17">
        <f>AJ14*'Basic diet cal'!$K$8</f>
        <v>2.0999999999999996</v>
      </c>
      <c r="AK242" s="17">
        <f>AK14*'Basic diet cal'!$K$8</f>
        <v>3.5</v>
      </c>
      <c r="AL242" s="132">
        <f>AL14*'Basic diet cal'!$K$8</f>
        <v>2.0999999999999996</v>
      </c>
      <c r="AR242" s="17"/>
    </row>
    <row r="243" spans="1:74" ht="22.5" customHeight="1">
      <c r="A243" s="73" t="s">
        <v>227</v>
      </c>
      <c r="C243" s="17">
        <f>C15*'Basic diet cal'!$K$9</f>
        <v>0.22660714285714284</v>
      </c>
      <c r="D243" s="17">
        <f>D15*'Basic diet cal'!$K$9</f>
        <v>0.15107142857142855</v>
      </c>
      <c r="E243" s="17">
        <f>E15*'Basic diet cal'!$K$9</f>
        <v>0.15107142857142855</v>
      </c>
      <c r="F243" s="17">
        <f>F15*'Basic diet cal'!$K$9</f>
        <v>0.22660714285714284</v>
      </c>
      <c r="G243" s="17">
        <f>G15*'Basic diet cal'!$K$9</f>
        <v>0.15107142857142855</v>
      </c>
      <c r="H243" s="17">
        <f>H15*'Basic diet cal'!$K$9</f>
        <v>0.22660714285714284</v>
      </c>
      <c r="I243" s="17">
        <f>I15*'Basic diet cal'!$K$9</f>
        <v>0.3021428571428571</v>
      </c>
      <c r="J243" s="17">
        <f>J15*'Basic diet cal'!$K$9</f>
        <v>0.15107142857142855</v>
      </c>
      <c r="K243" s="17">
        <f>K15*'Basic diet cal'!$K$9</f>
        <v>0.15107142857142855</v>
      </c>
      <c r="L243" s="17">
        <f>L15*'Basic diet cal'!$K$9</f>
        <v>0.3021428571428571</v>
      </c>
      <c r="M243" s="17">
        <f>M15*'Basic diet cal'!$K$9</f>
        <v>0.22660714285714284</v>
      </c>
      <c r="N243" s="17">
        <f>N15*'Basic diet cal'!$K$9</f>
        <v>0.22660714285714284</v>
      </c>
      <c r="O243" s="17">
        <f>O15*'Basic diet cal'!$K$9</f>
        <v>0.37767857142857136</v>
      </c>
      <c r="P243" s="17">
        <f>P15*'Basic diet cal'!$K$9</f>
        <v>0.22660714285714284</v>
      </c>
      <c r="Q243" s="17">
        <f>Q15*'Basic diet cal'!$K$9</f>
        <v>0.3021428571428571</v>
      </c>
      <c r="R243" s="17">
        <f>R15*'Basic diet cal'!$K$9</f>
        <v>0.45321428571428568</v>
      </c>
      <c r="S243" s="17">
        <f>S15*'Basic diet cal'!$K$9</f>
        <v>0.22660714285714284</v>
      </c>
      <c r="T243" s="17">
        <f>T15*'Basic diet cal'!$K$9</f>
        <v>0.3021428571428571</v>
      </c>
      <c r="U243" s="17">
        <f>U15*'Basic diet cal'!$K$9</f>
        <v>0.45321428571428568</v>
      </c>
      <c r="V243" s="17">
        <f>V15*'Basic diet cal'!$K$9</f>
        <v>0.3021428571428571</v>
      </c>
      <c r="W243" s="17">
        <f>W15*'Basic diet cal'!$K$9</f>
        <v>0.3021428571428571</v>
      </c>
      <c r="X243" s="17">
        <f>X15*'Basic diet cal'!$K$9</f>
        <v>0.6042857142857142</v>
      </c>
      <c r="Y243" s="17">
        <f>Y15*'Basic diet cal'!$K$9</f>
        <v>0.3021428571428571</v>
      </c>
      <c r="Z243" s="17">
        <f>Z15*'Basic diet cal'!$K$9</f>
        <v>0.3021428571428571</v>
      </c>
      <c r="AA243" s="17">
        <f>AA15*'Basic diet cal'!$K$9</f>
        <v>0.52874999999999994</v>
      </c>
      <c r="AB243" s="17">
        <f>AB15*'Basic diet cal'!$K$9</f>
        <v>0.22660714285714284</v>
      </c>
      <c r="AC243" s="17">
        <f>AC15*'Basic diet cal'!$K$9</f>
        <v>0.37767857142857136</v>
      </c>
      <c r="AD243" s="17">
        <f>AD15*'Basic diet cal'!$K$9</f>
        <v>0.52874999999999994</v>
      </c>
      <c r="AE243" s="17">
        <f>AE15*'Basic diet cal'!$K$9</f>
        <v>0.22660714285714284</v>
      </c>
      <c r="AF243" s="17">
        <f>AF15*'Basic diet cal'!$K$9</f>
        <v>0.37767857142857136</v>
      </c>
      <c r="AG243" s="17">
        <f>AG15*'Basic diet cal'!$K$9</f>
        <v>0.52874999999999994</v>
      </c>
      <c r="AH243" s="17">
        <f>AH15*'Basic diet cal'!$K$9</f>
        <v>0.3021428571428571</v>
      </c>
      <c r="AI243" s="17">
        <f>AI15*'Basic diet cal'!$K$9</f>
        <v>0.37767857142857136</v>
      </c>
      <c r="AJ243" s="17">
        <f>AJ15*'Basic diet cal'!$K$9</f>
        <v>0.6042857142857142</v>
      </c>
      <c r="AK243" s="17">
        <f>AK15*'Basic diet cal'!$K$9</f>
        <v>0.3021428571428571</v>
      </c>
      <c r="AL243" s="132">
        <f>AL15*'Basic diet cal'!$K$9</f>
        <v>0.37767857142857136</v>
      </c>
      <c r="AR243" s="17"/>
    </row>
    <row r="244" spans="1:74" ht="22.5" customHeight="1">
      <c r="A244" s="74" t="s">
        <v>228</v>
      </c>
      <c r="C244" s="17">
        <f>C16*'Basic diet cal'!$K$9</f>
        <v>0.22660714285714284</v>
      </c>
      <c r="D244" s="17">
        <f>D16*'Basic diet cal'!$K$9</f>
        <v>0.15107142857142855</v>
      </c>
      <c r="E244" s="17">
        <f>E16*'Basic diet cal'!$K$9</f>
        <v>0.15107142857142855</v>
      </c>
      <c r="F244" s="17">
        <f>F16*'Basic diet cal'!$K$9</f>
        <v>0.22660714285714284</v>
      </c>
      <c r="G244" s="17">
        <f>G16*'Basic diet cal'!$K$9</f>
        <v>0.15107142857142855</v>
      </c>
      <c r="H244" s="17">
        <f>H16*'Basic diet cal'!$K$9</f>
        <v>0.22660714285714284</v>
      </c>
      <c r="I244" s="17">
        <f>I16*'Basic diet cal'!$K$9</f>
        <v>0.3021428571428571</v>
      </c>
      <c r="J244" s="17">
        <f>J16*'Basic diet cal'!$K$9</f>
        <v>0.15107142857142855</v>
      </c>
      <c r="K244" s="17">
        <f>K16*'Basic diet cal'!$K$9</f>
        <v>0.15107142857142855</v>
      </c>
      <c r="L244" s="17">
        <f>L16*'Basic diet cal'!$K$9</f>
        <v>0.3021428571428571</v>
      </c>
      <c r="M244" s="17">
        <f>M16*'Basic diet cal'!$K$9</f>
        <v>0.22660714285714284</v>
      </c>
      <c r="N244" s="17">
        <f>N16*'Basic diet cal'!$K$9</f>
        <v>0.22660714285714284</v>
      </c>
      <c r="O244" s="17">
        <f>O16*'Basic diet cal'!$K$9</f>
        <v>0.37767857142857136</v>
      </c>
      <c r="P244" s="17">
        <f>P16*'Basic diet cal'!$K$9</f>
        <v>0.22660714285714284</v>
      </c>
      <c r="Q244" s="17">
        <f>Q16*'Basic diet cal'!$K$9</f>
        <v>0.3021428571428571</v>
      </c>
      <c r="R244" s="17">
        <f>R16*'Basic diet cal'!$K$9</f>
        <v>0.45321428571428568</v>
      </c>
      <c r="S244" s="17">
        <f>S16*'Basic diet cal'!$K$9</f>
        <v>0.22660714285714284</v>
      </c>
      <c r="T244" s="17">
        <f>T16*'Basic diet cal'!$K$9</f>
        <v>0.3021428571428571</v>
      </c>
      <c r="U244" s="17">
        <f>U16*'Basic diet cal'!$K$9</f>
        <v>0.45321428571428568</v>
      </c>
      <c r="V244" s="17">
        <f>V16*'Basic diet cal'!$K$9</f>
        <v>0.3021428571428571</v>
      </c>
      <c r="W244" s="17">
        <f>W16*'Basic diet cal'!$K$9</f>
        <v>0.3021428571428571</v>
      </c>
      <c r="X244" s="17">
        <f>X16*'Basic diet cal'!$K$9</f>
        <v>0.6042857142857142</v>
      </c>
      <c r="Y244" s="17">
        <f>Y16*'Basic diet cal'!$K$9</f>
        <v>0.3021428571428571</v>
      </c>
      <c r="Z244" s="17">
        <f>Z16*'Basic diet cal'!$K$9</f>
        <v>0.3021428571428571</v>
      </c>
      <c r="AA244" s="17">
        <f>AA16*'Basic diet cal'!$K$9</f>
        <v>0.52874999999999994</v>
      </c>
      <c r="AB244" s="17">
        <f>AB16*'Basic diet cal'!$K$9</f>
        <v>0.22660714285714284</v>
      </c>
      <c r="AC244" s="17">
        <f>AC16*'Basic diet cal'!$K$9</f>
        <v>0.37767857142857136</v>
      </c>
      <c r="AD244" s="17">
        <f>AD16*'Basic diet cal'!$K$9</f>
        <v>0.52874999999999994</v>
      </c>
      <c r="AE244" s="17">
        <f>AE16*'Basic diet cal'!$K$9</f>
        <v>0.3021428571428571</v>
      </c>
      <c r="AF244" s="17">
        <f>AF16*'Basic diet cal'!$K$9</f>
        <v>0.37767857142857136</v>
      </c>
      <c r="AG244" s="17">
        <f>AG16*'Basic diet cal'!$K$9</f>
        <v>0.6042857142857142</v>
      </c>
      <c r="AH244" s="17">
        <f>AH16*'Basic diet cal'!$K$9</f>
        <v>0.3021428571428571</v>
      </c>
      <c r="AI244" s="17">
        <f>AI16*'Basic diet cal'!$K$9</f>
        <v>0.37767857142857136</v>
      </c>
      <c r="AJ244" s="17">
        <f>AJ16*'Basic diet cal'!$K$9</f>
        <v>0.67982142857142847</v>
      </c>
      <c r="AK244" s="17">
        <f>AK16*'Basic diet cal'!$K$9</f>
        <v>0.3021428571428571</v>
      </c>
      <c r="AL244" s="132">
        <f>AL16*'Basic diet cal'!$K$9</f>
        <v>0.37767857142857136</v>
      </c>
      <c r="AR244" s="17"/>
    </row>
    <row r="245" spans="1:74" ht="15" customHeight="1">
      <c r="A245" s="75" t="s">
        <v>122</v>
      </c>
      <c r="C245" s="17">
        <f>C17*'Basic diet cal'!$K$10</f>
        <v>0</v>
      </c>
      <c r="D245" s="17">
        <f>D17*'Basic diet cal'!$K$10</f>
        <v>2</v>
      </c>
      <c r="E245" s="17">
        <f>E17*'Basic diet cal'!$K$10</f>
        <v>6</v>
      </c>
      <c r="F245" s="17">
        <f>F17*'Basic diet cal'!$K$10</f>
        <v>0</v>
      </c>
      <c r="G245" s="17">
        <f>G17*'Basic diet cal'!$K$10</f>
        <v>8</v>
      </c>
      <c r="H245" s="17">
        <f>H17*'Basic diet cal'!$K$10</f>
        <v>8</v>
      </c>
      <c r="I245" s="17">
        <f>I17*'Basic diet cal'!$K$10</f>
        <v>0</v>
      </c>
      <c r="J245" s="17">
        <f>J17*'Basic diet cal'!$K$10</f>
        <v>14</v>
      </c>
      <c r="K245" s="17">
        <f>K17*'Basic diet cal'!$K$10</f>
        <v>14</v>
      </c>
      <c r="L245" s="17">
        <f>L17*'Basic diet cal'!$K$10</f>
        <v>0</v>
      </c>
      <c r="M245" s="17">
        <f>M17*'Basic diet cal'!$K$10</f>
        <v>21</v>
      </c>
      <c r="N245" s="17">
        <f>N17*'Basic diet cal'!$K$10</f>
        <v>14</v>
      </c>
      <c r="O245" s="17">
        <f>O17*'Basic diet cal'!$K$10</f>
        <v>0</v>
      </c>
      <c r="P245" s="17">
        <f>P17*'Basic diet cal'!$K$10</f>
        <v>21</v>
      </c>
      <c r="Q245" s="17">
        <f>Q17*'Basic diet cal'!$K$10</f>
        <v>14</v>
      </c>
      <c r="R245" s="17">
        <f>R17*'Basic diet cal'!$K$10</f>
        <v>0</v>
      </c>
      <c r="S245" s="17">
        <f>S17*'Basic diet cal'!$K$10</f>
        <v>21</v>
      </c>
      <c r="T245" s="17">
        <f>T17*'Basic diet cal'!$K$10</f>
        <v>14</v>
      </c>
      <c r="U245" s="17">
        <f>U17*'Basic diet cal'!$K$10</f>
        <v>0</v>
      </c>
      <c r="V245" s="17">
        <f>V17*'Basic diet cal'!$K$10</f>
        <v>28</v>
      </c>
      <c r="W245" s="17">
        <f>W17*'Basic diet cal'!$K$10</f>
        <v>14</v>
      </c>
      <c r="X245" s="17">
        <f>X17*'Basic diet cal'!$K$10</f>
        <v>0</v>
      </c>
      <c r="Y245" s="17">
        <f>Y17*'Basic diet cal'!$K$10</f>
        <v>28</v>
      </c>
      <c r="Z245" s="17">
        <f>Z17*'Basic diet cal'!$K$10</f>
        <v>20</v>
      </c>
      <c r="AA245" s="17">
        <f>AA17*'Basic diet cal'!$K$10</f>
        <v>0</v>
      </c>
      <c r="AB245" s="17">
        <f>AB17*'Basic diet cal'!$K$10</f>
        <v>28</v>
      </c>
      <c r="AC245" s="17">
        <f>AC17*'Basic diet cal'!$K$10</f>
        <v>20</v>
      </c>
      <c r="AD245" s="17">
        <f>AD17*'Basic diet cal'!$K$10</f>
        <v>0</v>
      </c>
      <c r="AE245" s="17">
        <f>AE17*'Basic diet cal'!$K$10</f>
        <v>28</v>
      </c>
      <c r="AF245" s="17">
        <f>AF17*'Basic diet cal'!$K$10</f>
        <v>20</v>
      </c>
      <c r="AG245" s="17">
        <f>AG17*'Basic diet cal'!$K$10</f>
        <v>0</v>
      </c>
      <c r="AH245" s="17">
        <f>AH17*'Basic diet cal'!$K$10</f>
        <v>28</v>
      </c>
      <c r="AI245" s="17">
        <f>AI17*'Basic diet cal'!$K$10</f>
        <v>20</v>
      </c>
      <c r="AJ245" s="17">
        <f>AJ17*'Basic diet cal'!$K$10</f>
        <v>0</v>
      </c>
      <c r="AK245" s="17">
        <f>AK17*'Basic diet cal'!$K$10</f>
        <v>28</v>
      </c>
      <c r="AL245" s="132">
        <f>AL17*'Basic diet cal'!$K$10</f>
        <v>20</v>
      </c>
      <c r="AR245" s="17"/>
    </row>
    <row r="246" spans="1:74" ht="21" customHeight="1">
      <c r="A246" s="70" t="s">
        <v>123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32"/>
      <c r="AR246" s="17"/>
    </row>
    <row r="247" spans="1:74" ht="15" customHeight="1">
      <c r="A247" s="72" t="s">
        <v>121</v>
      </c>
      <c r="B247" s="76"/>
      <c r="C247" s="17">
        <f>C20*'Basic diet cal'!$K$8</f>
        <v>1.4</v>
      </c>
      <c r="D247" s="17">
        <f>D20*'Basic diet cal'!$K$8</f>
        <v>1.4</v>
      </c>
      <c r="E247" s="17">
        <f>E20*'Basic diet cal'!$K$8</f>
        <v>0.7</v>
      </c>
      <c r="F247" s="17">
        <f>F20*'Basic diet cal'!$K$8</f>
        <v>1.4</v>
      </c>
      <c r="G247" s="17">
        <f>G20*'Basic diet cal'!$K$8</f>
        <v>1.4</v>
      </c>
      <c r="H247" s="17">
        <f>H20*'Basic diet cal'!$K$8</f>
        <v>1.4</v>
      </c>
      <c r="I247" s="17">
        <f>I20*'Basic diet cal'!$K$8</f>
        <v>1.4</v>
      </c>
      <c r="J247" s="17">
        <f>J20*'Basic diet cal'!$K$8</f>
        <v>2.0999999999999996</v>
      </c>
      <c r="K247" s="17">
        <f>K20*'Basic diet cal'!$K$8</f>
        <v>1.4</v>
      </c>
      <c r="L247" s="17">
        <f>L20*'Basic diet cal'!$K$8</f>
        <v>2.0999999999999996</v>
      </c>
      <c r="M247" s="17">
        <f>M20*'Basic diet cal'!$K$8</f>
        <v>2.0999999999999996</v>
      </c>
      <c r="N247" s="17">
        <f>N20*'Basic diet cal'!$K$8</f>
        <v>1.4</v>
      </c>
      <c r="O247" s="17">
        <f>O20*'Basic diet cal'!$K$8</f>
        <v>2.0999999999999996</v>
      </c>
      <c r="P247" s="17">
        <f>P20*'Basic diet cal'!$K$8</f>
        <v>2.0999999999999996</v>
      </c>
      <c r="Q247" s="17">
        <f>Q20*'Basic diet cal'!$K$8</f>
        <v>1.4</v>
      </c>
      <c r="R247" s="17">
        <f>R20*'Basic diet cal'!$K$8</f>
        <v>2.0999999999999996</v>
      </c>
      <c r="S247" s="17">
        <f>S20*'Basic diet cal'!$K$8</f>
        <v>2.0999999999999996</v>
      </c>
      <c r="T247" s="17">
        <f>T20*'Basic diet cal'!$K$8</f>
        <v>1.4</v>
      </c>
      <c r="U247" s="17">
        <f>U20*'Basic diet cal'!$K$8</f>
        <v>2.0999999999999996</v>
      </c>
      <c r="V247" s="17">
        <f>V20*'Basic diet cal'!$K$8</f>
        <v>2.0999999999999996</v>
      </c>
      <c r="W247" s="17">
        <f>W20*'Basic diet cal'!$K$8</f>
        <v>1.4</v>
      </c>
      <c r="X247" s="17">
        <f>X20*'Basic diet cal'!$K$8</f>
        <v>2.0999999999999996</v>
      </c>
      <c r="Y247" s="17">
        <f>Y20*'Basic diet cal'!$K$8</f>
        <v>2.0999999999999996</v>
      </c>
      <c r="Z247" s="17">
        <f>Z20*'Basic diet cal'!$K$8</f>
        <v>1.4</v>
      </c>
      <c r="AA247" s="17">
        <f>AA20*'Basic diet cal'!$K$8</f>
        <v>2.0999999999999996</v>
      </c>
      <c r="AB247" s="17">
        <f>AB20*'Basic diet cal'!$K$8</f>
        <v>2.0999999999999996</v>
      </c>
      <c r="AC247" s="17">
        <f>AC20*'Basic diet cal'!$K$8</f>
        <v>1.4</v>
      </c>
      <c r="AD247" s="17">
        <f>AD20*'Basic diet cal'!$K$8</f>
        <v>2.0999999999999996</v>
      </c>
      <c r="AE247" s="17">
        <f>AE20*'Basic diet cal'!$K$8</f>
        <v>2.0999999999999996</v>
      </c>
      <c r="AF247" s="17">
        <f>AF20*'Basic diet cal'!$K$8</f>
        <v>1.4</v>
      </c>
      <c r="AG247" s="17">
        <f>AG20*'Basic diet cal'!$K$8</f>
        <v>2.0999999999999996</v>
      </c>
      <c r="AH247" s="17">
        <f>AH20*'Basic diet cal'!$K$8</f>
        <v>2.0999999999999996</v>
      </c>
      <c r="AI247" s="17">
        <f>AI20*'Basic diet cal'!$K$8</f>
        <v>1.4</v>
      </c>
      <c r="AJ247" s="17">
        <f>AJ20*'Basic diet cal'!$K$8</f>
        <v>2.0999999999999996</v>
      </c>
      <c r="AK247" s="17">
        <f>AK20*'Basic diet cal'!$K$8</f>
        <v>3.5</v>
      </c>
      <c r="AL247" s="132">
        <f>AL20*'Basic diet cal'!$K$8</f>
        <v>1.4</v>
      </c>
      <c r="AR247" s="17"/>
    </row>
    <row r="248" spans="1:74" ht="33.75" customHeight="1">
      <c r="A248" s="72" t="s">
        <v>198</v>
      </c>
      <c r="B248" s="76"/>
      <c r="C248" s="17">
        <f>C21*'Basic diet cal'!$K$11</f>
        <v>1.0951821428571429</v>
      </c>
      <c r="D248" s="17">
        <f>D21*'Basic diet cal'!$K$11</f>
        <v>0.73012142857142859</v>
      </c>
      <c r="E248" s="17">
        <f>E21*'Basic diet cal'!$K$11</f>
        <v>0.73012142857142859</v>
      </c>
      <c r="F248" s="17">
        <f>F21*'Basic diet cal'!$K$11</f>
        <v>1.0951821428571429</v>
      </c>
      <c r="G248" s="17">
        <f>G21*'Basic diet cal'!$K$11</f>
        <v>0.73012142857142859</v>
      </c>
      <c r="H248" s="17">
        <f>H21*'Basic diet cal'!$K$11</f>
        <v>1.0951821428571429</v>
      </c>
      <c r="I248" s="17">
        <f>I21*'Basic diet cal'!$K$11</f>
        <v>1.8253035714285715</v>
      </c>
      <c r="J248" s="17">
        <f>J21*'Basic diet cal'!$K$11</f>
        <v>1.0951821428571429</v>
      </c>
      <c r="K248" s="17">
        <f>K21*'Basic diet cal'!$K$11</f>
        <v>1.4602428571428572</v>
      </c>
      <c r="L248" s="17">
        <f>L21*'Basic diet cal'!$K$11</f>
        <v>1.8253035714285715</v>
      </c>
      <c r="M248" s="17">
        <f>M21*'Basic diet cal'!$K$11</f>
        <v>1.4602428571428572</v>
      </c>
      <c r="N248" s="17">
        <f>N21*'Basic diet cal'!$K$11</f>
        <v>1.4602428571428572</v>
      </c>
      <c r="O248" s="17">
        <f>O21*'Basic diet cal'!$K$11</f>
        <v>2.1903642857142858</v>
      </c>
      <c r="P248" s="17">
        <f>P21*'Basic diet cal'!$K$11</f>
        <v>1.4602428571428572</v>
      </c>
      <c r="Q248" s="17">
        <f>Q21*'Basic diet cal'!$K$11</f>
        <v>1.4602428571428572</v>
      </c>
      <c r="R248" s="17">
        <f>R21*'Basic diet cal'!$K$11</f>
        <v>2.5554250000000001</v>
      </c>
      <c r="S248" s="17">
        <f>S21*'Basic diet cal'!$K$11</f>
        <v>1.4602428571428572</v>
      </c>
      <c r="T248" s="17">
        <f>T21*'Basic diet cal'!$K$11</f>
        <v>1.4602428571428572</v>
      </c>
      <c r="U248" s="17">
        <f>U21*'Basic diet cal'!$K$11</f>
        <v>2.1903642857142858</v>
      </c>
      <c r="V248" s="17">
        <f>V21*'Basic diet cal'!$K$11</f>
        <v>1.4602428571428572</v>
      </c>
      <c r="W248" s="17">
        <f>W21*'Basic diet cal'!$K$11</f>
        <v>1.4602428571428572</v>
      </c>
      <c r="X248" s="17">
        <f>X21*'Basic diet cal'!$K$11</f>
        <v>3.6506071428571429</v>
      </c>
      <c r="Y248" s="17">
        <f>Y21*'Basic diet cal'!$K$11</f>
        <v>1.4602428571428572</v>
      </c>
      <c r="Z248" s="17">
        <f>Z21*'Basic diet cal'!$K$11</f>
        <v>1.4602428571428572</v>
      </c>
      <c r="AA248" s="17">
        <f>AA21*'Basic diet cal'!$K$11</f>
        <v>2.9204857142857144</v>
      </c>
      <c r="AB248" s="17">
        <f>AB21*'Basic diet cal'!$K$11</f>
        <v>2.1903642857142858</v>
      </c>
      <c r="AC248" s="17">
        <f>AC21*'Basic diet cal'!$K$11</f>
        <v>1.8253035714285715</v>
      </c>
      <c r="AD248" s="17">
        <f>AD21*'Basic diet cal'!$K$11</f>
        <v>3.2855464285714286</v>
      </c>
      <c r="AE248" s="17">
        <f>AE21*'Basic diet cal'!$K$11</f>
        <v>2.1903642857142858</v>
      </c>
      <c r="AF248" s="17">
        <f>AF21*'Basic diet cal'!$K$11</f>
        <v>1.8253035714285715</v>
      </c>
      <c r="AG248" s="17">
        <f>AG21*'Basic diet cal'!$K$11</f>
        <v>3.6506071428571429</v>
      </c>
      <c r="AH248" s="17">
        <f>AH21*'Basic diet cal'!$K$11</f>
        <v>2.1903642857142858</v>
      </c>
      <c r="AI248" s="17">
        <f>AI21*'Basic diet cal'!$K$11</f>
        <v>1.8253035714285715</v>
      </c>
      <c r="AJ248" s="17">
        <f>AJ21*'Basic diet cal'!$K$11</f>
        <v>3.6506071428571429</v>
      </c>
      <c r="AK248" s="17">
        <f>AK21*'Basic diet cal'!$K$11</f>
        <v>2.1903642857142858</v>
      </c>
      <c r="AL248" s="132">
        <f>AL21*'Basic diet cal'!$K$11</f>
        <v>1.8253035714285715</v>
      </c>
      <c r="AR248" s="17"/>
    </row>
    <row r="249" spans="1:74" ht="15" customHeight="1">
      <c r="A249" s="24" t="s">
        <v>199</v>
      </c>
      <c r="B249" s="69"/>
      <c r="C249" s="17">
        <f>C23*'Basic diet cal'!$K$12</f>
        <v>0</v>
      </c>
      <c r="D249" s="17">
        <f>D23*'Basic diet cal'!$K$12</f>
        <v>0</v>
      </c>
      <c r="E249" s="17">
        <f>E23*'Basic diet cal'!$K$12</f>
        <v>0</v>
      </c>
      <c r="F249" s="17">
        <f>F23*'Basic diet cal'!$K$12</f>
        <v>0</v>
      </c>
      <c r="G249" s="17">
        <f>G23*'Basic diet cal'!$K$12</f>
        <v>0</v>
      </c>
      <c r="H249" s="17">
        <f>H23*'Basic diet cal'!$K$12</f>
        <v>0</v>
      </c>
      <c r="I249" s="17">
        <f>I23*'Basic diet cal'!$K$12</f>
        <v>0</v>
      </c>
      <c r="J249" s="17">
        <f>J23*'Basic diet cal'!$K$12</f>
        <v>0</v>
      </c>
      <c r="K249" s="17">
        <f>K23*'Basic diet cal'!$K$12</f>
        <v>0</v>
      </c>
      <c r="L249" s="17">
        <f>L23*'Basic diet cal'!$K$12</f>
        <v>0</v>
      </c>
      <c r="M249" s="17">
        <f>M23*'Basic diet cal'!$K$12</f>
        <v>0</v>
      </c>
      <c r="N249" s="17">
        <f>N23*'Basic diet cal'!$K$12</f>
        <v>0</v>
      </c>
      <c r="O249" s="17">
        <f>O23*'Basic diet cal'!$K$12</f>
        <v>0</v>
      </c>
      <c r="P249" s="17">
        <f>P23*'Basic diet cal'!$K$12</f>
        <v>0</v>
      </c>
      <c r="Q249" s="17">
        <f>Q23*'Basic diet cal'!$K$12</f>
        <v>0</v>
      </c>
      <c r="R249" s="17">
        <f>R23*'Basic diet cal'!$K$12</f>
        <v>0</v>
      </c>
      <c r="S249" s="17">
        <f>S23*'Basic diet cal'!$K$12</f>
        <v>0</v>
      </c>
      <c r="T249" s="17">
        <f>T23*'Basic diet cal'!$K$12</f>
        <v>0</v>
      </c>
      <c r="U249" s="17">
        <f>U23*'Basic diet cal'!$K$12</f>
        <v>0</v>
      </c>
      <c r="V249" s="17">
        <f>V23*'Basic diet cal'!$K$12</f>
        <v>0</v>
      </c>
      <c r="W249" s="17">
        <f>W23*'Basic diet cal'!$K$12</f>
        <v>0</v>
      </c>
      <c r="X249" s="17">
        <f>X23*'Basic diet cal'!$K$12</f>
        <v>0</v>
      </c>
      <c r="Y249" s="17">
        <f>Y23*'Basic diet cal'!$K$12</f>
        <v>0</v>
      </c>
      <c r="Z249" s="17">
        <f>Z23*'Basic diet cal'!$K$12</f>
        <v>0</v>
      </c>
      <c r="AA249" s="17">
        <f>AA23*'Basic diet cal'!$K$12</f>
        <v>0</v>
      </c>
      <c r="AB249" s="17">
        <f>AB23*'Basic diet cal'!$K$12</f>
        <v>0</v>
      </c>
      <c r="AC249" s="17">
        <f>AC23*'Basic diet cal'!$K$12</f>
        <v>0</v>
      </c>
      <c r="AD249" s="17">
        <f>AD23*'Basic diet cal'!$K$12</f>
        <v>0</v>
      </c>
      <c r="AE249" s="17">
        <f>AE23*'Basic diet cal'!$K$12</f>
        <v>0</v>
      </c>
      <c r="AF249" s="17">
        <f>AF23*'Basic diet cal'!$K$12</f>
        <v>0</v>
      </c>
      <c r="AG249" s="17">
        <f>AG23*'Basic diet cal'!$K$12</f>
        <v>0</v>
      </c>
      <c r="AH249" s="17">
        <f>AH23*'Basic diet cal'!$K$12</f>
        <v>0</v>
      </c>
      <c r="AI249" s="17">
        <f>AI23*'Basic diet cal'!$K$12</f>
        <v>0</v>
      </c>
      <c r="AJ249" s="17">
        <f>AJ23*'Basic diet cal'!$K$12</f>
        <v>0</v>
      </c>
      <c r="AK249" s="17">
        <f>AK23*'Basic diet cal'!$K$12</f>
        <v>0</v>
      </c>
      <c r="AL249" s="132">
        <f>AL23*'Basic diet cal'!$K$12</f>
        <v>0</v>
      </c>
      <c r="AR249" s="17"/>
    </row>
    <row r="250" spans="1:74" ht="15" customHeight="1">
      <c r="A250" s="24" t="s">
        <v>200</v>
      </c>
      <c r="B250" s="69"/>
      <c r="C250" s="17">
        <f>C24*'Basic diet cal'!$K$12</f>
        <v>0</v>
      </c>
      <c r="D250" s="17">
        <f>D24*'Basic diet cal'!$K$12</f>
        <v>0</v>
      </c>
      <c r="E250" s="17">
        <f>E24*'Basic diet cal'!$K$12</f>
        <v>0</v>
      </c>
      <c r="F250" s="17">
        <f>F24*'Basic diet cal'!$K$12</f>
        <v>0</v>
      </c>
      <c r="G250" s="17">
        <f>G24*'Basic diet cal'!$K$12</f>
        <v>0</v>
      </c>
      <c r="H250" s="17">
        <f>H24*'Basic diet cal'!$K$12</f>
        <v>0</v>
      </c>
      <c r="I250" s="17">
        <f>I24*'Basic diet cal'!$K$12</f>
        <v>0</v>
      </c>
      <c r="J250" s="17">
        <f>J24*'Basic diet cal'!$K$12</f>
        <v>0</v>
      </c>
      <c r="K250" s="17">
        <f>K24*'Basic diet cal'!$K$12</f>
        <v>0</v>
      </c>
      <c r="L250" s="17">
        <f>L24*'Basic diet cal'!$K$12</f>
        <v>0</v>
      </c>
      <c r="M250" s="17">
        <f>M24*'Basic diet cal'!$K$12</f>
        <v>0</v>
      </c>
      <c r="N250" s="17">
        <f>N24*'Basic diet cal'!$K$12</f>
        <v>0</v>
      </c>
      <c r="O250" s="17">
        <f>O24*'Basic diet cal'!$K$12</f>
        <v>0</v>
      </c>
      <c r="P250" s="17">
        <f>P24*'Basic diet cal'!$K$12</f>
        <v>0</v>
      </c>
      <c r="Q250" s="17">
        <f>Q24*'Basic diet cal'!$K$12</f>
        <v>0</v>
      </c>
      <c r="R250" s="17">
        <f>R24*'Basic diet cal'!$K$12</f>
        <v>0</v>
      </c>
      <c r="S250" s="17">
        <f>S24*'Basic diet cal'!$K$12</f>
        <v>0</v>
      </c>
      <c r="T250" s="17">
        <f>T24*'Basic diet cal'!$K$12</f>
        <v>0</v>
      </c>
      <c r="U250" s="17">
        <f>U24*'Basic diet cal'!$K$12</f>
        <v>0</v>
      </c>
      <c r="V250" s="17">
        <f>V24*'Basic diet cal'!$K$12</f>
        <v>0</v>
      </c>
      <c r="W250" s="17">
        <f>W24*'Basic diet cal'!$K$12</f>
        <v>0</v>
      </c>
      <c r="X250" s="17">
        <f>X24*'Basic diet cal'!$K$12</f>
        <v>0</v>
      </c>
      <c r="Y250" s="17">
        <f>Y24*'Basic diet cal'!$K$12</f>
        <v>0</v>
      </c>
      <c r="Z250" s="17">
        <f>Z24*'Basic diet cal'!$K$12</f>
        <v>0</v>
      </c>
      <c r="AA250" s="17">
        <f>AA24*'Basic diet cal'!$K$12</f>
        <v>0</v>
      </c>
      <c r="AB250" s="17">
        <f>AB24*'Basic diet cal'!$K$12</f>
        <v>0</v>
      </c>
      <c r="AC250" s="17">
        <f>AC24*'Basic diet cal'!$K$12</f>
        <v>0</v>
      </c>
      <c r="AD250" s="17">
        <f>AD24*'Basic diet cal'!$K$12</f>
        <v>0</v>
      </c>
      <c r="AE250" s="17">
        <f>AE24*'Basic diet cal'!$K$12</f>
        <v>0</v>
      </c>
      <c r="AF250" s="17">
        <f>AF24*'Basic diet cal'!$K$12</f>
        <v>0</v>
      </c>
      <c r="AG250" s="17">
        <f>AG24*'Basic diet cal'!$K$12</f>
        <v>0</v>
      </c>
      <c r="AH250" s="17">
        <f>AH24*'Basic diet cal'!$K$12</f>
        <v>0</v>
      </c>
      <c r="AI250" s="17">
        <f>AI24*'Basic diet cal'!$K$12</f>
        <v>0</v>
      </c>
      <c r="AJ250" s="17">
        <f>AJ24*'Basic diet cal'!$K$12</f>
        <v>0</v>
      </c>
      <c r="AK250" s="17">
        <f>AK24*'Basic diet cal'!$K$12</f>
        <v>0</v>
      </c>
      <c r="AL250" s="132">
        <f>AL24*'Basic diet cal'!$K$12</f>
        <v>0</v>
      </c>
      <c r="AR250" s="17"/>
    </row>
    <row r="251" spans="1:74" ht="15" customHeight="1">
      <c r="A251" s="24" t="s">
        <v>125</v>
      </c>
      <c r="B251" s="69"/>
      <c r="C251" s="17">
        <f>C25*'Basic diet cal'!$K$13</f>
        <v>0</v>
      </c>
      <c r="D251" s="17">
        <f>D25*'Basic diet cal'!$K$13</f>
        <v>0</v>
      </c>
      <c r="E251" s="17">
        <f>E25*'Basic diet cal'!$K$13</f>
        <v>0</v>
      </c>
      <c r="F251" s="17">
        <f>F25*'Basic diet cal'!$K$13</f>
        <v>0</v>
      </c>
      <c r="G251" s="17">
        <f>G25*'Basic diet cal'!$K$13</f>
        <v>0</v>
      </c>
      <c r="H251" s="17">
        <f>H25*'Basic diet cal'!$K$13</f>
        <v>0</v>
      </c>
      <c r="I251" s="17">
        <f>I25*'Basic diet cal'!$K$13</f>
        <v>0</v>
      </c>
      <c r="J251" s="17">
        <f>J25*'Basic diet cal'!$K$13</f>
        <v>0</v>
      </c>
      <c r="K251" s="17">
        <f>K25*'Basic diet cal'!$K$13</f>
        <v>0</v>
      </c>
      <c r="L251" s="17">
        <f>L25*'Basic diet cal'!$K$13</f>
        <v>0</v>
      </c>
      <c r="M251" s="17">
        <f>M25*'Basic diet cal'!$K$13</f>
        <v>0</v>
      </c>
      <c r="N251" s="17">
        <f>N25*'Basic diet cal'!$K$13</f>
        <v>0</v>
      </c>
      <c r="O251" s="17">
        <f>O25*'Basic diet cal'!$K$13</f>
        <v>0</v>
      </c>
      <c r="P251" s="17">
        <f>P25*'Basic diet cal'!$K$13</f>
        <v>0</v>
      </c>
      <c r="Q251" s="17">
        <f>Q25*'Basic diet cal'!$K$13</f>
        <v>0</v>
      </c>
      <c r="R251" s="17">
        <f>R25*'Basic diet cal'!$K$13</f>
        <v>0</v>
      </c>
      <c r="S251" s="17">
        <f>S25*'Basic diet cal'!$K$13</f>
        <v>0</v>
      </c>
      <c r="T251" s="17">
        <f>T25*'Basic diet cal'!$K$13</f>
        <v>0</v>
      </c>
      <c r="U251" s="17">
        <f>U25*'Basic diet cal'!$K$13</f>
        <v>0</v>
      </c>
      <c r="V251" s="17">
        <f>V25*'Basic diet cal'!$K$13</f>
        <v>0</v>
      </c>
      <c r="W251" s="17">
        <f>W25*'Basic diet cal'!$K$13</f>
        <v>0</v>
      </c>
      <c r="X251" s="17">
        <f>X25*'Basic diet cal'!$K$13</f>
        <v>0</v>
      </c>
      <c r="Y251" s="17">
        <f>Y25*'Basic diet cal'!$K$13</f>
        <v>0</v>
      </c>
      <c r="Z251" s="17">
        <f>Z25*'Basic diet cal'!$K$13</f>
        <v>0</v>
      </c>
      <c r="AA251" s="17">
        <f>AA25*'Basic diet cal'!$K$13</f>
        <v>0</v>
      </c>
      <c r="AB251" s="17">
        <f>AB25*'Basic diet cal'!$K$13</f>
        <v>0</v>
      </c>
      <c r="AC251" s="17">
        <f>AC25*'Basic diet cal'!$K$13</f>
        <v>0</v>
      </c>
      <c r="AD251" s="17">
        <f>AD25*'Basic diet cal'!$K$13</f>
        <v>0</v>
      </c>
      <c r="AE251" s="17">
        <f>AE25*'Basic diet cal'!$K$13</f>
        <v>0</v>
      </c>
      <c r="AF251" s="17">
        <f>AF25*'Basic diet cal'!$K$13</f>
        <v>0</v>
      </c>
      <c r="AG251" s="17">
        <f>AG25*'Basic diet cal'!$K$13</f>
        <v>0</v>
      </c>
      <c r="AH251" s="17">
        <f>AH25*'Basic diet cal'!$K$13</f>
        <v>0</v>
      </c>
      <c r="AI251" s="17">
        <f>AI25*'Basic diet cal'!$K$13</f>
        <v>0</v>
      </c>
      <c r="AJ251" s="17">
        <f>AJ25*'Basic diet cal'!$K$13</f>
        <v>0</v>
      </c>
      <c r="AK251" s="17">
        <f>AK25*'Basic diet cal'!$K$13</f>
        <v>0</v>
      </c>
      <c r="AL251" s="132">
        <f>AL25*'Basic diet cal'!$K$13</f>
        <v>0</v>
      </c>
      <c r="AR251" s="17"/>
    </row>
    <row r="252" spans="1:74" ht="15" customHeight="1">
      <c r="A252" s="47" t="s">
        <v>778</v>
      </c>
      <c r="B252" s="25"/>
      <c r="C252" s="54">
        <f>C22*'Basic diet cal'!$K$10</f>
        <v>0</v>
      </c>
      <c r="D252" s="54">
        <f>D22*'Basic diet cal'!$K$10</f>
        <v>2</v>
      </c>
      <c r="E252" s="54">
        <f>E22*'Basic diet cal'!$K$10</f>
        <v>6</v>
      </c>
      <c r="F252" s="54">
        <f>F22*'Basic diet cal'!$K$10</f>
        <v>0</v>
      </c>
      <c r="G252" s="54">
        <f>G22*'Basic diet cal'!$K$10</f>
        <v>8</v>
      </c>
      <c r="H252" s="54">
        <f>H22*'Basic diet cal'!$K$10</f>
        <v>8</v>
      </c>
      <c r="I252" s="54">
        <f>I22*'Basic diet cal'!$K$10</f>
        <v>0</v>
      </c>
      <c r="J252" s="54">
        <f>J22*'Basic diet cal'!$K$10</f>
        <v>6</v>
      </c>
      <c r="K252" s="54">
        <f>K22*'Basic diet cal'!$K$10</f>
        <v>6</v>
      </c>
      <c r="L252" s="54">
        <f>L22*'Basic diet cal'!$K$10</f>
        <v>0</v>
      </c>
      <c r="M252" s="54">
        <f>M22*'Basic diet cal'!$K$10</f>
        <v>14</v>
      </c>
      <c r="N252" s="54">
        <f>N22*'Basic diet cal'!$K$10</f>
        <v>6</v>
      </c>
      <c r="O252" s="54">
        <f>O22*'Basic diet cal'!$K$10</f>
        <v>0</v>
      </c>
      <c r="P252" s="54">
        <f>P22*'Basic diet cal'!$K$10</f>
        <v>14</v>
      </c>
      <c r="Q252" s="54">
        <f>Q22*'Basic diet cal'!$K$10</f>
        <v>14</v>
      </c>
      <c r="R252" s="54">
        <f>R22*'Basic diet cal'!$K$10</f>
        <v>0</v>
      </c>
      <c r="S252" s="54">
        <f>S22*'Basic diet cal'!$K$10</f>
        <v>14</v>
      </c>
      <c r="T252" s="54">
        <f>T22*'Basic diet cal'!$K$10</f>
        <v>14</v>
      </c>
      <c r="U252" s="54">
        <f>U22*'Basic diet cal'!$K$10</f>
        <v>0</v>
      </c>
      <c r="V252" s="54">
        <f>V22*'Basic diet cal'!$K$10</f>
        <v>14</v>
      </c>
      <c r="W252" s="54">
        <f>W22*'Basic diet cal'!$K$10</f>
        <v>14</v>
      </c>
      <c r="X252" s="54">
        <f>X22*'Basic diet cal'!$K$10</f>
        <v>0</v>
      </c>
      <c r="Y252" s="54">
        <f>Y22*'Basic diet cal'!$K$10</f>
        <v>14</v>
      </c>
      <c r="Z252" s="54">
        <f>Z22*'Basic diet cal'!$K$10</f>
        <v>14</v>
      </c>
      <c r="AA252" s="54">
        <f>AA22*'Basic diet cal'!$K$10</f>
        <v>0</v>
      </c>
      <c r="AB252" s="54">
        <f>AB22*'Basic diet cal'!$K$10</f>
        <v>14</v>
      </c>
      <c r="AC252" s="54">
        <f>AC22*'Basic diet cal'!$K$10</f>
        <v>14</v>
      </c>
      <c r="AD252" s="54">
        <f>AD22*'Basic diet cal'!$K$10</f>
        <v>0</v>
      </c>
      <c r="AE252" s="54">
        <f>AE22*'Basic diet cal'!$K$10</f>
        <v>14</v>
      </c>
      <c r="AF252" s="54">
        <f>AF22*'Basic diet cal'!$K$10</f>
        <v>20</v>
      </c>
      <c r="AG252" s="54">
        <f>AG22*'Basic diet cal'!$K$10</f>
        <v>0</v>
      </c>
      <c r="AH252" s="54">
        <f>AH22*'Basic diet cal'!$K$10</f>
        <v>14</v>
      </c>
      <c r="AI252" s="54">
        <f>AI22*'Basic diet cal'!$K$10</f>
        <v>20</v>
      </c>
      <c r="AJ252" s="54">
        <f>AJ22*'Basic diet cal'!$K$10</f>
        <v>0</v>
      </c>
      <c r="AK252" s="54">
        <f>AK22*'Basic diet cal'!$K$10</f>
        <v>20</v>
      </c>
      <c r="AL252" s="54">
        <f>AL22*'Basic diet cal'!$K$10</f>
        <v>20</v>
      </c>
      <c r="AM252" s="126" t="s">
        <v>462</v>
      </c>
      <c r="AN252" s="117"/>
      <c r="AS252" s="50"/>
      <c r="AT252" s="50"/>
      <c r="AU252" s="50"/>
      <c r="AV252" s="50"/>
      <c r="AW252" s="50"/>
      <c r="AX252" s="50"/>
    </row>
    <row r="253" spans="1:74" ht="15" customHeight="1">
      <c r="C253" s="22">
        <v>1000</v>
      </c>
      <c r="F253" s="9">
        <v>1200</v>
      </c>
      <c r="G253" s="9"/>
      <c r="I253" s="22">
        <v>1400</v>
      </c>
      <c r="L253" s="22">
        <v>1600</v>
      </c>
      <c r="O253" s="17">
        <v>1800</v>
      </c>
      <c r="P253" s="17"/>
      <c r="Q253" s="17"/>
      <c r="R253" s="56">
        <v>2000</v>
      </c>
      <c r="S253" s="56"/>
      <c r="T253" s="17"/>
      <c r="U253" s="17">
        <v>2200</v>
      </c>
      <c r="V253" s="17"/>
      <c r="W253" s="17"/>
      <c r="X253" s="17">
        <v>2400</v>
      </c>
      <c r="Y253" s="17"/>
      <c r="Z253" s="17"/>
      <c r="AA253" s="111">
        <v>2600</v>
      </c>
      <c r="AB253" s="84"/>
      <c r="AC253" s="17"/>
      <c r="AD253" s="84">
        <v>2800</v>
      </c>
      <c r="AE253" s="84"/>
      <c r="AF253" s="84"/>
      <c r="AG253" s="84">
        <v>3000</v>
      </c>
      <c r="AH253" s="84"/>
      <c r="AI253" s="84"/>
      <c r="AJ253" s="22">
        <v>3200</v>
      </c>
      <c r="AK253" s="17"/>
      <c r="AL253" s="132"/>
      <c r="AM253" s="22">
        <v>1000</v>
      </c>
      <c r="AP253" s="22">
        <v>1200</v>
      </c>
      <c r="AS253" s="22">
        <v>1400</v>
      </c>
      <c r="AV253" s="22">
        <v>1600</v>
      </c>
      <c r="AY253" s="22">
        <v>1800</v>
      </c>
      <c r="AZ253" s="22"/>
      <c r="BA253" s="22"/>
      <c r="BB253" s="9">
        <v>2000</v>
      </c>
      <c r="BC253" s="9"/>
      <c r="BD253" s="9"/>
      <c r="BE253" s="122">
        <v>2200</v>
      </c>
      <c r="BF253" s="122"/>
      <c r="BG253" s="122"/>
      <c r="BH253" s="122">
        <v>2400</v>
      </c>
      <c r="BI253" s="122"/>
      <c r="BJ253" s="122"/>
      <c r="BK253" s="123">
        <v>2600</v>
      </c>
      <c r="BL253" s="124"/>
      <c r="BM253" s="122"/>
      <c r="BN253" s="124">
        <v>2800</v>
      </c>
      <c r="BO253" s="124"/>
      <c r="BP253" s="124"/>
      <c r="BQ253" s="124">
        <v>3000</v>
      </c>
      <c r="BR253" s="124"/>
      <c r="BS253" s="124"/>
      <c r="BT253" s="122">
        <v>3200</v>
      </c>
      <c r="BU253" s="122"/>
      <c r="BV253" s="122"/>
    </row>
    <row r="254" spans="1:74" ht="15" customHeight="1">
      <c r="A254" s="77" t="s">
        <v>296</v>
      </c>
      <c r="R254" s="22"/>
      <c r="AD254" s="22"/>
      <c r="AY254" s="22"/>
      <c r="AZ254" s="22"/>
      <c r="BA254" s="22"/>
      <c r="BB254" s="9"/>
      <c r="BC254" s="22"/>
      <c r="BD254" s="122"/>
      <c r="BE254" s="122"/>
      <c r="BF254" s="122"/>
      <c r="BG254" s="122"/>
      <c r="BH254" s="122"/>
      <c r="BI254" s="122"/>
      <c r="BJ254" s="122"/>
      <c r="BK254" s="122"/>
      <c r="BL254" s="122"/>
      <c r="BM254" s="122"/>
      <c r="BN254" s="122"/>
      <c r="BO254" s="122"/>
      <c r="BP254" s="122"/>
      <c r="BQ254" s="122"/>
      <c r="BR254" s="122"/>
      <c r="BS254" s="122"/>
      <c r="BT254" s="122"/>
      <c r="BU254" s="122"/>
      <c r="BV254" s="122"/>
    </row>
    <row r="255" spans="1:74" ht="15" customHeight="1">
      <c r="A255" s="77" t="s">
        <v>137</v>
      </c>
      <c r="C255" s="22" t="s">
        <v>58</v>
      </c>
      <c r="D255" s="22" t="s">
        <v>58</v>
      </c>
      <c r="E255" s="22" t="s">
        <v>58</v>
      </c>
      <c r="F255" s="22" t="s">
        <v>58</v>
      </c>
      <c r="G255" s="22" t="s">
        <v>58</v>
      </c>
      <c r="H255" s="22" t="s">
        <v>58</v>
      </c>
      <c r="I255" s="22" t="s">
        <v>58</v>
      </c>
      <c r="J255" s="22" t="s">
        <v>58</v>
      </c>
      <c r="K255" s="22" t="s">
        <v>58</v>
      </c>
      <c r="L255" s="22" t="s">
        <v>58</v>
      </c>
      <c r="M255" s="22" t="s">
        <v>58</v>
      </c>
      <c r="N255" s="22" t="s">
        <v>58</v>
      </c>
      <c r="O255" s="22" t="s">
        <v>58</v>
      </c>
      <c r="P255" s="22" t="s">
        <v>58</v>
      </c>
      <c r="Q255" s="22" t="s">
        <v>58</v>
      </c>
      <c r="R255" s="22" t="s">
        <v>58</v>
      </c>
      <c r="S255" s="22" t="s">
        <v>58</v>
      </c>
      <c r="T255" s="22" t="s">
        <v>58</v>
      </c>
      <c r="U255" s="22" t="s">
        <v>58</v>
      </c>
      <c r="V255" s="22" t="s">
        <v>58</v>
      </c>
      <c r="W255" s="22" t="s">
        <v>58</v>
      </c>
      <c r="X255" s="22" t="s">
        <v>58</v>
      </c>
      <c r="Y255" s="22" t="s">
        <v>58</v>
      </c>
      <c r="Z255" s="22" t="s">
        <v>58</v>
      </c>
      <c r="AA255" s="22" t="s">
        <v>58</v>
      </c>
      <c r="AB255" s="22" t="s">
        <v>58</v>
      </c>
      <c r="AC255" s="22" t="s">
        <v>58</v>
      </c>
      <c r="AD255" s="22" t="s">
        <v>58</v>
      </c>
      <c r="AE255" s="22" t="s">
        <v>58</v>
      </c>
      <c r="AF255" s="22" t="s">
        <v>58</v>
      </c>
      <c r="AG255" s="22" t="s">
        <v>58</v>
      </c>
      <c r="AH255" s="22" t="s">
        <v>58</v>
      </c>
      <c r="AI255" s="22" t="s">
        <v>58</v>
      </c>
      <c r="AJ255" s="22" t="s">
        <v>58</v>
      </c>
      <c r="AK255" s="22" t="s">
        <v>58</v>
      </c>
      <c r="AL255" s="127" t="s">
        <v>58</v>
      </c>
      <c r="AM255" s="22" t="s">
        <v>58</v>
      </c>
      <c r="AN255" s="22" t="s">
        <v>116</v>
      </c>
      <c r="AO255" s="22" t="s">
        <v>92</v>
      </c>
      <c r="AP255" s="22" t="s">
        <v>58</v>
      </c>
      <c r="AQ255" s="22" t="s">
        <v>116</v>
      </c>
      <c r="AR255" s="22" t="s">
        <v>92</v>
      </c>
      <c r="AS255" s="22" t="s">
        <v>58</v>
      </c>
      <c r="AT255" s="22" t="s">
        <v>116</v>
      </c>
      <c r="AU255" s="22" t="s">
        <v>92</v>
      </c>
      <c r="AV255" s="22" t="s">
        <v>58</v>
      </c>
      <c r="AW255" s="22" t="s">
        <v>116</v>
      </c>
      <c r="AX255" s="22" t="s">
        <v>92</v>
      </c>
      <c r="AY255" s="22" t="s">
        <v>58</v>
      </c>
      <c r="AZ255" s="22" t="s">
        <v>116</v>
      </c>
      <c r="BA255" s="22" t="s">
        <v>92</v>
      </c>
      <c r="BB255" s="9" t="s">
        <v>58</v>
      </c>
      <c r="BC255" s="22" t="s">
        <v>116</v>
      </c>
      <c r="BD255" s="122" t="s">
        <v>92</v>
      </c>
      <c r="BE255" s="122" t="s">
        <v>58</v>
      </c>
      <c r="BF255" s="122" t="s">
        <v>116</v>
      </c>
      <c r="BG255" s="122" t="s">
        <v>92</v>
      </c>
      <c r="BH255" s="122" t="s">
        <v>58</v>
      </c>
      <c r="BI255" s="122" t="s">
        <v>116</v>
      </c>
      <c r="BJ255" s="122" t="s">
        <v>92</v>
      </c>
      <c r="BK255" s="122" t="s">
        <v>58</v>
      </c>
      <c r="BL255" s="122" t="s">
        <v>116</v>
      </c>
      <c r="BM255" s="122" t="s">
        <v>92</v>
      </c>
      <c r="BN255" s="122" t="s">
        <v>58</v>
      </c>
      <c r="BO255" s="122" t="s">
        <v>116</v>
      </c>
      <c r="BP255" s="122" t="s">
        <v>92</v>
      </c>
      <c r="BQ255" s="122" t="s">
        <v>58</v>
      </c>
      <c r="BR255" s="122" t="s">
        <v>116</v>
      </c>
      <c r="BS255" s="122" t="s">
        <v>92</v>
      </c>
      <c r="BT255" s="122" t="s">
        <v>58</v>
      </c>
      <c r="BU255" s="122" t="s">
        <v>116</v>
      </c>
      <c r="BV255" s="122" t="s">
        <v>92</v>
      </c>
    </row>
    <row r="256" spans="1:74" ht="15" customHeight="1">
      <c r="B256" s="78" t="s">
        <v>543</v>
      </c>
      <c r="C256" s="17">
        <f t="shared" ref="C256:AL256" si="64">C235+C236+C237+C238+C240+(C242/7)+C243+(C245/7)+C250+C251</f>
        <v>1.9391296428571427</v>
      </c>
      <c r="D256" s="17">
        <f t="shared" si="64"/>
        <v>2.7468157142857144</v>
      </c>
      <c r="E256" s="17">
        <f t="shared" si="64"/>
        <v>6.6315776190476186</v>
      </c>
      <c r="F256" s="17">
        <f t="shared" si="64"/>
        <v>2.2141446428571427</v>
      </c>
      <c r="G256" s="17">
        <f t="shared" si="64"/>
        <v>3.8214660714285715</v>
      </c>
      <c r="H256" s="17">
        <f t="shared" si="64"/>
        <v>7.287842619047618</v>
      </c>
      <c r="I256" s="17">
        <f t="shared" si="64"/>
        <v>2.8996803571428567</v>
      </c>
      <c r="J256" s="17">
        <f t="shared" si="64"/>
        <v>4.8386089285714284</v>
      </c>
      <c r="K256" s="17">
        <f t="shared" si="64"/>
        <v>8.656957261904763</v>
      </c>
      <c r="L256" s="17">
        <f t="shared" si="64"/>
        <v>3.2322028571428572</v>
      </c>
      <c r="M256" s="17">
        <f t="shared" si="64"/>
        <v>6.3316521428571431</v>
      </c>
      <c r="N256" s="17">
        <f t="shared" si="64"/>
        <v>9.2724929761904757</v>
      </c>
      <c r="O256" s="17">
        <f t="shared" si="64"/>
        <v>3.5252460714285712</v>
      </c>
      <c r="P256" s="17">
        <f t="shared" si="64"/>
        <v>6.4416521428571425</v>
      </c>
      <c r="Q256" s="17">
        <f t="shared" si="64"/>
        <v>11.985536190476193</v>
      </c>
      <c r="R256" s="17">
        <f t="shared" si="64"/>
        <v>3.7607817857142853</v>
      </c>
      <c r="S256" s="17">
        <f t="shared" si="64"/>
        <v>7.306667142857143</v>
      </c>
      <c r="T256" s="17">
        <f t="shared" si="64"/>
        <v>13.456377023809525</v>
      </c>
      <c r="U256" s="17">
        <f t="shared" si="64"/>
        <v>4.3282892857142858</v>
      </c>
      <c r="V256" s="17">
        <f t="shared" si="64"/>
        <v>8.5422028571428577</v>
      </c>
      <c r="W256" s="17">
        <f t="shared" si="64"/>
        <v>12.393043690476192</v>
      </c>
      <c r="X256" s="17">
        <f t="shared" si="64"/>
        <v>4.4793607142857139</v>
      </c>
      <c r="Y256" s="17">
        <f t="shared" si="64"/>
        <v>9.5722328571428577</v>
      </c>
      <c r="Z256" s="17">
        <f t="shared" si="64"/>
        <v>14.110186547619049</v>
      </c>
      <c r="AA256" s="17">
        <f t="shared" si="64"/>
        <v>4.7238249999999997</v>
      </c>
      <c r="AB256" s="17">
        <f t="shared" si="64"/>
        <v>9.6566971428571424</v>
      </c>
      <c r="AC256" s="17">
        <f t="shared" si="64"/>
        <v>15.554070595238096</v>
      </c>
      <c r="AD256" s="17">
        <f t="shared" si="64"/>
        <v>5.043825</v>
      </c>
      <c r="AE256" s="17">
        <f t="shared" si="64"/>
        <v>10.516697142857144</v>
      </c>
      <c r="AF256" s="17">
        <f t="shared" si="64"/>
        <v>15.931578095238097</v>
      </c>
      <c r="AG256" s="17">
        <f t="shared" si="64"/>
        <v>4.8538249999999987</v>
      </c>
      <c r="AH256" s="17">
        <f t="shared" si="64"/>
        <v>10.822262857142857</v>
      </c>
      <c r="AI256" s="17">
        <f t="shared" si="64"/>
        <v>19.76491142857143</v>
      </c>
      <c r="AJ256" s="17">
        <f t="shared" si="64"/>
        <v>5.0893607142857133</v>
      </c>
      <c r="AK256" s="17">
        <f t="shared" si="64"/>
        <v>10.982262857142857</v>
      </c>
      <c r="AL256" s="132">
        <f t="shared" si="64"/>
        <v>19.924911428571431</v>
      </c>
      <c r="AM256" s="17">
        <f t="shared" ref="AM256:AU258" si="65">C256*9</f>
        <v>17.452166785714283</v>
      </c>
      <c r="AN256" s="17">
        <f t="shared" si="65"/>
        <v>24.721341428571428</v>
      </c>
      <c r="AO256" s="17">
        <f t="shared" si="65"/>
        <v>59.684198571428567</v>
      </c>
      <c r="AP256" s="17">
        <f t="shared" si="65"/>
        <v>19.927301785714285</v>
      </c>
      <c r="AQ256" s="17">
        <f t="shared" si="65"/>
        <v>34.393194642857146</v>
      </c>
      <c r="AR256" s="17">
        <f t="shared" si="65"/>
        <v>65.590583571428567</v>
      </c>
      <c r="AS256" s="17">
        <f t="shared" si="65"/>
        <v>26.097123214285709</v>
      </c>
      <c r="AT256" s="17">
        <f t="shared" si="65"/>
        <v>43.547480357142859</v>
      </c>
      <c r="AU256" s="17">
        <f t="shared" si="65"/>
        <v>77.912615357142869</v>
      </c>
      <c r="AV256" s="17">
        <f t="shared" ref="AV256:AV258" si="66">L256*9</f>
        <v>29.089825714285716</v>
      </c>
      <c r="AW256" s="17">
        <f t="shared" ref="AW256:BF258" si="67">M256*9</f>
        <v>56.984869285714289</v>
      </c>
      <c r="AX256" s="17">
        <f t="shared" si="67"/>
        <v>83.452436785714283</v>
      </c>
      <c r="AY256" s="17">
        <f t="shared" si="67"/>
        <v>31.727214642857142</v>
      </c>
      <c r="AZ256" s="17">
        <f t="shared" si="67"/>
        <v>57.974869285714284</v>
      </c>
      <c r="BA256" s="17">
        <f t="shared" si="67"/>
        <v>107.86982571428574</v>
      </c>
      <c r="BB256" s="17">
        <f t="shared" si="67"/>
        <v>33.847036071428569</v>
      </c>
      <c r="BC256" s="17">
        <f t="shared" si="67"/>
        <v>65.760004285714288</v>
      </c>
      <c r="BD256" s="17">
        <f t="shared" si="67"/>
        <v>121.10739321428572</v>
      </c>
      <c r="BE256" s="17">
        <f t="shared" si="67"/>
        <v>38.954603571428571</v>
      </c>
      <c r="BF256" s="17">
        <f t="shared" si="67"/>
        <v>76.879825714285715</v>
      </c>
      <c r="BG256" s="17">
        <f t="shared" ref="BG256:BP258" si="68">W256*9</f>
        <v>111.53739321428573</v>
      </c>
      <c r="BH256" s="17">
        <f t="shared" si="68"/>
        <v>40.314246428571423</v>
      </c>
      <c r="BI256" s="17">
        <f t="shared" si="68"/>
        <v>86.150095714285726</v>
      </c>
      <c r="BJ256" s="17">
        <f t="shared" si="68"/>
        <v>126.99167892857145</v>
      </c>
      <c r="BK256" s="17">
        <f t="shared" si="68"/>
        <v>42.514424999999996</v>
      </c>
      <c r="BL256" s="17">
        <f t="shared" si="68"/>
        <v>86.91027428571428</v>
      </c>
      <c r="BM256" s="17">
        <f t="shared" si="68"/>
        <v>139.98663535714286</v>
      </c>
      <c r="BN256" s="17">
        <f t="shared" si="68"/>
        <v>45.394424999999998</v>
      </c>
      <c r="BO256" s="17">
        <f t="shared" si="68"/>
        <v>94.650274285714289</v>
      </c>
      <c r="BP256" s="17">
        <f t="shared" si="68"/>
        <v>143.38420285714287</v>
      </c>
      <c r="BQ256" s="17">
        <f t="shared" ref="BQ256:BV258" si="69">AG256*9</f>
        <v>43.68442499999999</v>
      </c>
      <c r="BR256" s="17">
        <f t="shared" si="69"/>
        <v>97.400365714285712</v>
      </c>
      <c r="BS256" s="17">
        <f t="shared" si="69"/>
        <v>177.88420285714287</v>
      </c>
      <c r="BT256" s="17">
        <f t="shared" si="69"/>
        <v>45.804246428571417</v>
      </c>
      <c r="BU256" s="17">
        <f t="shared" si="69"/>
        <v>98.84036571428571</v>
      </c>
      <c r="BV256" s="17">
        <f t="shared" si="69"/>
        <v>179.32420285714286</v>
      </c>
    </row>
    <row r="257" spans="1:79" ht="15" customHeight="1">
      <c r="B257" s="78" t="s">
        <v>544</v>
      </c>
      <c r="C257" s="17">
        <f t="shared" ref="C257:AL257" si="70">C235+C236+C237+C238+C240+C244+(C245/7)+C251+C250</f>
        <v>1.7391296428571428</v>
      </c>
      <c r="D257" s="17">
        <f t="shared" si="70"/>
        <v>2.5468157142857142</v>
      </c>
      <c r="E257" s="17">
        <f t="shared" si="70"/>
        <v>6.5315776190476189</v>
      </c>
      <c r="F257" s="17">
        <f t="shared" si="70"/>
        <v>2.014144642857143</v>
      </c>
      <c r="G257" s="17">
        <f t="shared" si="70"/>
        <v>3.6214660714285714</v>
      </c>
      <c r="H257" s="17">
        <f t="shared" si="70"/>
        <v>7.0878426190476187</v>
      </c>
      <c r="I257" s="17">
        <f t="shared" si="70"/>
        <v>2.5996803571428568</v>
      </c>
      <c r="J257" s="17">
        <f t="shared" si="70"/>
        <v>4.6386089285714291</v>
      </c>
      <c r="K257" s="17">
        <f t="shared" si="70"/>
        <v>8.3569572619047641</v>
      </c>
      <c r="L257" s="17">
        <f t="shared" si="70"/>
        <v>2.9322028571428573</v>
      </c>
      <c r="M257" s="17">
        <f t="shared" si="70"/>
        <v>5.9316521428571427</v>
      </c>
      <c r="N257" s="17">
        <f t="shared" si="70"/>
        <v>8.9724929761904768</v>
      </c>
      <c r="O257" s="17">
        <f t="shared" si="70"/>
        <v>3.2252460714285713</v>
      </c>
      <c r="P257" s="17">
        <f t="shared" si="70"/>
        <v>6.4416521428571425</v>
      </c>
      <c r="Q257" s="17">
        <f t="shared" si="70"/>
        <v>11.685536190476192</v>
      </c>
      <c r="R257" s="17">
        <f t="shared" si="70"/>
        <v>3.4607817857142855</v>
      </c>
      <c r="S257" s="17">
        <f t="shared" si="70"/>
        <v>6.9066671428571436</v>
      </c>
      <c r="T257" s="17">
        <f t="shared" si="70"/>
        <v>13.156377023809524</v>
      </c>
      <c r="U257" s="17">
        <f t="shared" si="70"/>
        <v>4.028289285714286</v>
      </c>
      <c r="V257" s="17">
        <f t="shared" si="70"/>
        <v>8.1422028571428573</v>
      </c>
      <c r="W257" s="17">
        <f t="shared" si="70"/>
        <v>12.093043690476192</v>
      </c>
      <c r="X257" s="17">
        <f t="shared" si="70"/>
        <v>4.1793607142857141</v>
      </c>
      <c r="Y257" s="17">
        <f t="shared" si="70"/>
        <v>9.0722328571428577</v>
      </c>
      <c r="Z257" s="17">
        <f t="shared" si="70"/>
        <v>13.810186547619049</v>
      </c>
      <c r="AA257" s="17">
        <f t="shared" si="70"/>
        <v>4.4238249999999999</v>
      </c>
      <c r="AB257" s="17">
        <f t="shared" si="70"/>
        <v>9.1566971428571424</v>
      </c>
      <c r="AC257" s="17">
        <f t="shared" si="70"/>
        <v>15.254070595238096</v>
      </c>
      <c r="AD257" s="17">
        <f t="shared" si="70"/>
        <v>4.7438250000000002</v>
      </c>
      <c r="AE257" s="17">
        <f t="shared" si="70"/>
        <v>10.092232857142857</v>
      </c>
      <c r="AF257" s="17">
        <f t="shared" si="70"/>
        <v>15.631578095238096</v>
      </c>
      <c r="AG257" s="17">
        <f t="shared" si="70"/>
        <v>4.6293607142857134</v>
      </c>
      <c r="AH257" s="17">
        <f t="shared" si="70"/>
        <v>10.322262857142857</v>
      </c>
      <c r="AI257" s="17">
        <f t="shared" si="70"/>
        <v>19.46491142857143</v>
      </c>
      <c r="AJ257" s="17">
        <f t="shared" si="70"/>
        <v>4.864896428571428</v>
      </c>
      <c r="AK257" s="17">
        <f t="shared" si="70"/>
        <v>10.482262857142857</v>
      </c>
      <c r="AL257" s="132">
        <f t="shared" si="70"/>
        <v>19.62491142857143</v>
      </c>
      <c r="AM257" s="17">
        <f t="shared" si="65"/>
        <v>15.652166785714286</v>
      </c>
      <c r="AN257" s="17">
        <f t="shared" si="65"/>
        <v>22.921341428571427</v>
      </c>
      <c r="AO257" s="17">
        <f t="shared" si="65"/>
        <v>58.784198571428568</v>
      </c>
      <c r="AP257" s="17">
        <f t="shared" si="65"/>
        <v>18.127301785714288</v>
      </c>
      <c r="AQ257" s="17">
        <f t="shared" si="65"/>
        <v>32.593194642857142</v>
      </c>
      <c r="AR257" s="17">
        <f t="shared" si="65"/>
        <v>63.79058357142857</v>
      </c>
      <c r="AS257" s="17">
        <f t="shared" si="65"/>
        <v>23.397123214285713</v>
      </c>
      <c r="AT257" s="17">
        <f t="shared" si="65"/>
        <v>41.747480357142862</v>
      </c>
      <c r="AU257" s="17">
        <f t="shared" si="65"/>
        <v>75.21261535714288</v>
      </c>
      <c r="AV257" s="17">
        <f t="shared" si="66"/>
        <v>26.389825714285717</v>
      </c>
      <c r="AW257" s="17">
        <f t="shared" si="67"/>
        <v>53.384869285714288</v>
      </c>
      <c r="AX257" s="17">
        <f t="shared" si="67"/>
        <v>80.752436785714295</v>
      </c>
      <c r="AY257" s="17">
        <f t="shared" si="67"/>
        <v>29.027214642857142</v>
      </c>
      <c r="AZ257" s="17">
        <f t="shared" si="67"/>
        <v>57.974869285714284</v>
      </c>
      <c r="BA257" s="17">
        <f t="shared" si="67"/>
        <v>105.16982571428574</v>
      </c>
      <c r="BB257" s="17">
        <f t="shared" si="67"/>
        <v>31.14703607142857</v>
      </c>
      <c r="BC257" s="17">
        <f t="shared" si="67"/>
        <v>62.160004285714294</v>
      </c>
      <c r="BD257" s="17">
        <f t="shared" si="67"/>
        <v>118.40739321428572</v>
      </c>
      <c r="BE257" s="17">
        <f t="shared" si="67"/>
        <v>36.254603571428575</v>
      </c>
      <c r="BF257" s="17">
        <f t="shared" si="67"/>
        <v>73.279825714285721</v>
      </c>
      <c r="BG257" s="17">
        <f t="shared" si="68"/>
        <v>108.83739321428573</v>
      </c>
      <c r="BH257" s="17">
        <f t="shared" si="68"/>
        <v>37.614246428571427</v>
      </c>
      <c r="BI257" s="17">
        <f t="shared" si="68"/>
        <v>81.650095714285726</v>
      </c>
      <c r="BJ257" s="17">
        <f t="shared" si="68"/>
        <v>124.29167892857144</v>
      </c>
      <c r="BK257" s="17">
        <f t="shared" si="68"/>
        <v>39.814425</v>
      </c>
      <c r="BL257" s="17">
        <f t="shared" si="68"/>
        <v>82.41027428571428</v>
      </c>
      <c r="BM257" s="17">
        <f t="shared" si="68"/>
        <v>137.28663535714287</v>
      </c>
      <c r="BN257" s="17">
        <f t="shared" si="68"/>
        <v>42.694425000000003</v>
      </c>
      <c r="BO257" s="17">
        <f t="shared" si="68"/>
        <v>90.830095714285719</v>
      </c>
      <c r="BP257" s="17">
        <f t="shared" si="68"/>
        <v>140.68420285714285</v>
      </c>
      <c r="BQ257" s="17">
        <f t="shared" si="69"/>
        <v>41.664246428571417</v>
      </c>
      <c r="BR257" s="17">
        <f t="shared" si="69"/>
        <v>92.900365714285712</v>
      </c>
      <c r="BS257" s="17">
        <f t="shared" si="69"/>
        <v>175.18420285714288</v>
      </c>
      <c r="BT257" s="17">
        <f t="shared" si="69"/>
        <v>43.784067857142851</v>
      </c>
      <c r="BU257" s="17">
        <f t="shared" si="69"/>
        <v>94.34036571428571</v>
      </c>
      <c r="BV257" s="17">
        <f t="shared" si="69"/>
        <v>176.62420285714288</v>
      </c>
    </row>
    <row r="258" spans="1:79" ht="30" customHeight="1">
      <c r="A258" s="77" t="s">
        <v>138</v>
      </c>
      <c r="C258" s="49">
        <f>C235+C236+C237+C239+C240+C248+(C247/7)+C249+C251+C252/7</f>
        <v>2.8077046428571428</v>
      </c>
      <c r="D258" s="49">
        <f t="shared" ref="D258:AL258" si="71">D235+D236+D237+D239+D240+D248+(D247/7)+D249+D251+D252/7</f>
        <v>3.3258657142857144</v>
      </c>
      <c r="E258" s="49">
        <f t="shared" si="71"/>
        <v>7.2106276190476182</v>
      </c>
      <c r="F258" s="49">
        <f t="shared" si="71"/>
        <v>3.0827196428571431</v>
      </c>
      <c r="G258" s="49">
        <f t="shared" si="71"/>
        <v>4.4005160714285712</v>
      </c>
      <c r="H258" s="49">
        <f t="shared" si="71"/>
        <v>8.1564176190476196</v>
      </c>
      <c r="I258" s="49">
        <f t="shared" si="71"/>
        <v>4.322841071428571</v>
      </c>
      <c r="J258" s="49">
        <f t="shared" si="71"/>
        <v>4.7398625000000001</v>
      </c>
      <c r="K258" s="49">
        <f t="shared" si="71"/>
        <v>8.7232715476190492</v>
      </c>
      <c r="L258" s="49">
        <f t="shared" si="71"/>
        <v>4.755363571428572</v>
      </c>
      <c r="M258" s="49">
        <f t="shared" si="71"/>
        <v>6.4652878571428571</v>
      </c>
      <c r="N258" s="49">
        <f t="shared" si="71"/>
        <v>9.2632715476190484</v>
      </c>
      <c r="O258" s="49">
        <f t="shared" si="71"/>
        <v>5.3379317857142849</v>
      </c>
      <c r="P258" s="49">
        <f t="shared" si="71"/>
        <v>6.9752878571428569</v>
      </c>
      <c r="Q258" s="49">
        <f t="shared" si="71"/>
        <v>13.043636190476191</v>
      </c>
      <c r="R258" s="49">
        <f t="shared" si="71"/>
        <v>5.8629924999999998</v>
      </c>
      <c r="S258" s="49">
        <f t="shared" si="71"/>
        <v>7.4403028571428571</v>
      </c>
      <c r="T258" s="49">
        <f t="shared" si="71"/>
        <v>14.514477023809523</v>
      </c>
      <c r="U258" s="49">
        <f t="shared" si="71"/>
        <v>6.0654392857142856</v>
      </c>
      <c r="V258" s="49">
        <f t="shared" si="71"/>
        <v>7.6003028571428564</v>
      </c>
      <c r="W258" s="49">
        <f t="shared" si="71"/>
        <v>13.45114369047619</v>
      </c>
      <c r="X258" s="49">
        <f t="shared" si="71"/>
        <v>7.5256821428571428</v>
      </c>
      <c r="Y258" s="49">
        <f t="shared" si="71"/>
        <v>8.5303328571428558</v>
      </c>
      <c r="Z258" s="49">
        <f t="shared" si="71"/>
        <v>14.31114369047619</v>
      </c>
      <c r="AA258" s="49">
        <f t="shared" si="71"/>
        <v>7.1155607142857145</v>
      </c>
      <c r="AB258" s="49">
        <f t="shared" si="71"/>
        <v>9.4204542857142854</v>
      </c>
      <c r="AC258" s="49">
        <f t="shared" si="71"/>
        <v>16.044552738095238</v>
      </c>
      <c r="AD258" s="49">
        <f t="shared" si="71"/>
        <v>7.8006214285714295</v>
      </c>
      <c r="AE258" s="49">
        <f t="shared" si="71"/>
        <v>10.280454285714287</v>
      </c>
      <c r="AF258" s="49">
        <f t="shared" si="71"/>
        <v>17.279203095238096</v>
      </c>
      <c r="AG258" s="49">
        <f t="shared" si="71"/>
        <v>7.9756821428571421</v>
      </c>
      <c r="AH258" s="49">
        <f t="shared" si="71"/>
        <v>10.510484285714288</v>
      </c>
      <c r="AI258" s="49">
        <f t="shared" si="71"/>
        <v>21.112536428571428</v>
      </c>
      <c r="AJ258" s="49">
        <f t="shared" si="71"/>
        <v>8.1356821428571422</v>
      </c>
      <c r="AK258" s="49">
        <f t="shared" si="71"/>
        <v>11.727627142857145</v>
      </c>
      <c r="AL258" s="49">
        <f t="shared" si="71"/>
        <v>21.272536428571428</v>
      </c>
      <c r="AM258" s="17">
        <f t="shared" si="65"/>
        <v>25.269341785714285</v>
      </c>
      <c r="AN258" s="17">
        <f t="shared" si="65"/>
        <v>29.932791428571431</v>
      </c>
      <c r="AO258" s="17">
        <f t="shared" si="65"/>
        <v>64.895648571428566</v>
      </c>
      <c r="AP258" s="17">
        <f t="shared" si="65"/>
        <v>27.744476785714287</v>
      </c>
      <c r="AQ258" s="17">
        <f t="shared" si="65"/>
        <v>39.604644642857139</v>
      </c>
      <c r="AR258" s="17">
        <f t="shared" si="65"/>
        <v>73.407758571428573</v>
      </c>
      <c r="AS258" s="17">
        <f t="shared" si="65"/>
        <v>38.905569642857138</v>
      </c>
      <c r="AT258" s="17">
        <f t="shared" si="65"/>
        <v>42.658762500000002</v>
      </c>
      <c r="AU258" s="17">
        <f t="shared" si="65"/>
        <v>78.509443928571443</v>
      </c>
      <c r="AV258" s="17">
        <f t="shared" si="66"/>
        <v>42.798272142857151</v>
      </c>
      <c r="AW258" s="17">
        <f t="shared" si="67"/>
        <v>58.187590714285712</v>
      </c>
      <c r="AX258" s="17">
        <f t="shared" si="67"/>
        <v>83.369443928571428</v>
      </c>
      <c r="AY258" s="17">
        <f t="shared" si="67"/>
        <v>48.041386071428562</v>
      </c>
      <c r="AZ258" s="17">
        <f t="shared" si="67"/>
        <v>62.777590714285715</v>
      </c>
      <c r="BA258" s="17">
        <f t="shared" si="67"/>
        <v>117.39272571428572</v>
      </c>
      <c r="BB258" s="17">
        <f t="shared" si="67"/>
        <v>52.766932499999996</v>
      </c>
      <c r="BC258" s="17">
        <f t="shared" si="67"/>
        <v>66.96272571428571</v>
      </c>
      <c r="BD258" s="17">
        <f t="shared" si="67"/>
        <v>130.6302932142857</v>
      </c>
      <c r="BE258" s="17">
        <f t="shared" si="67"/>
        <v>54.588953571428569</v>
      </c>
      <c r="BF258" s="17">
        <f t="shared" si="67"/>
        <v>68.402725714285708</v>
      </c>
      <c r="BG258" s="17">
        <f t="shared" si="68"/>
        <v>121.06029321428571</v>
      </c>
      <c r="BH258" s="17">
        <f t="shared" si="68"/>
        <v>67.731139285714278</v>
      </c>
      <c r="BI258" s="17">
        <f t="shared" si="68"/>
        <v>76.772995714285699</v>
      </c>
      <c r="BJ258" s="17">
        <f t="shared" si="68"/>
        <v>128.80029321428572</v>
      </c>
      <c r="BK258" s="17">
        <f t="shared" si="68"/>
        <v>64.040046428571429</v>
      </c>
      <c r="BL258" s="17">
        <f t="shared" si="68"/>
        <v>84.784088571428569</v>
      </c>
      <c r="BM258" s="17">
        <f t="shared" si="68"/>
        <v>144.40097464285714</v>
      </c>
      <c r="BN258" s="17">
        <f t="shared" si="68"/>
        <v>70.205592857142861</v>
      </c>
      <c r="BO258" s="17">
        <f t="shared" si="68"/>
        <v>92.524088571428578</v>
      </c>
      <c r="BP258" s="17">
        <f t="shared" si="68"/>
        <v>155.51282785714287</v>
      </c>
      <c r="BQ258" s="17">
        <f t="shared" si="69"/>
        <v>71.781139285714275</v>
      </c>
      <c r="BR258" s="17">
        <f t="shared" si="69"/>
        <v>94.594358571428586</v>
      </c>
      <c r="BS258" s="17">
        <f t="shared" si="69"/>
        <v>190.01282785714284</v>
      </c>
      <c r="BT258" s="17">
        <f t="shared" si="69"/>
        <v>73.221139285714287</v>
      </c>
      <c r="BU258" s="17">
        <f t="shared" si="69"/>
        <v>105.5486442857143</v>
      </c>
      <c r="BV258" s="17">
        <f t="shared" si="69"/>
        <v>191.45282785714284</v>
      </c>
    </row>
    <row r="259" spans="1:79" s="195" customFormat="1" ht="15" customHeight="1">
      <c r="A259" s="194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96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96"/>
      <c r="BX259" s="121"/>
      <c r="BY259" s="121"/>
      <c r="BZ259" s="197"/>
      <c r="CA259" s="197"/>
    </row>
    <row r="260" spans="1:79" ht="15" customHeight="1">
      <c r="A260" s="66"/>
      <c r="C260" s="22">
        <v>1000</v>
      </c>
      <c r="F260" s="9">
        <v>1200</v>
      </c>
      <c r="G260" s="9"/>
      <c r="I260" s="22">
        <v>1400</v>
      </c>
      <c r="L260" s="22">
        <v>1600</v>
      </c>
      <c r="O260" s="17">
        <v>1800</v>
      </c>
      <c r="P260" s="17"/>
      <c r="Q260" s="17"/>
      <c r="R260" s="56">
        <v>2000</v>
      </c>
      <c r="S260" s="56"/>
      <c r="T260" s="17"/>
      <c r="U260" s="17">
        <v>2200</v>
      </c>
      <c r="V260" s="17"/>
      <c r="W260" s="17"/>
      <c r="X260" s="17">
        <v>2400</v>
      </c>
      <c r="Y260" s="17"/>
      <c r="Z260" s="17"/>
      <c r="AA260" s="111">
        <v>2600</v>
      </c>
      <c r="AB260" s="84"/>
      <c r="AC260" s="17"/>
      <c r="AD260" s="84">
        <v>2800</v>
      </c>
      <c r="AE260" s="84"/>
      <c r="AF260" s="84"/>
      <c r="AG260" s="84">
        <v>3000</v>
      </c>
      <c r="AH260" s="84"/>
      <c r="AI260" s="84"/>
      <c r="AJ260" s="22">
        <v>3200</v>
      </c>
      <c r="AK260" s="17"/>
      <c r="AL260" s="132"/>
      <c r="AR260" s="17"/>
    </row>
    <row r="261" spans="1:79" ht="15" customHeight="1">
      <c r="A261" s="213" t="s">
        <v>37</v>
      </c>
      <c r="F261" s="9"/>
      <c r="O261" s="17"/>
      <c r="P261" s="17"/>
      <c r="Q261" s="17"/>
      <c r="R261" s="56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K261" s="17"/>
      <c r="AL261" s="132"/>
      <c r="AR261" s="17"/>
    </row>
    <row r="262" spans="1:79" ht="15" customHeight="1">
      <c r="A262" s="67" t="s">
        <v>117</v>
      </c>
      <c r="B262" s="68"/>
      <c r="C262" s="22" t="s">
        <v>58</v>
      </c>
      <c r="D262" s="22" t="s">
        <v>116</v>
      </c>
      <c r="E262" s="22" t="s">
        <v>92</v>
      </c>
      <c r="F262" s="9" t="s">
        <v>58</v>
      </c>
      <c r="G262" s="22" t="s">
        <v>116</v>
      </c>
      <c r="H262" s="22" t="s">
        <v>92</v>
      </c>
      <c r="I262" s="22" t="s">
        <v>58</v>
      </c>
      <c r="J262" s="22" t="s">
        <v>116</v>
      </c>
      <c r="K262" s="22" t="s">
        <v>92</v>
      </c>
      <c r="L262" s="22" t="s">
        <v>58</v>
      </c>
      <c r="M262" s="22" t="s">
        <v>116</v>
      </c>
      <c r="N262" s="22" t="s">
        <v>92</v>
      </c>
      <c r="O262" s="17" t="s">
        <v>58</v>
      </c>
      <c r="P262" s="17" t="s">
        <v>116</v>
      </c>
      <c r="Q262" s="17" t="s">
        <v>92</v>
      </c>
      <c r="R262" s="56" t="s">
        <v>58</v>
      </c>
      <c r="S262" s="17" t="s">
        <v>116</v>
      </c>
      <c r="T262" s="17" t="s">
        <v>92</v>
      </c>
      <c r="U262" s="17" t="s">
        <v>58</v>
      </c>
      <c r="V262" s="17" t="s">
        <v>116</v>
      </c>
      <c r="W262" s="17" t="s">
        <v>92</v>
      </c>
      <c r="X262" s="17" t="s">
        <v>58</v>
      </c>
      <c r="Y262" s="17" t="s">
        <v>116</v>
      </c>
      <c r="Z262" s="17" t="s">
        <v>92</v>
      </c>
      <c r="AA262" s="17" t="s">
        <v>58</v>
      </c>
      <c r="AB262" s="17" t="s">
        <v>116</v>
      </c>
      <c r="AC262" s="17" t="s">
        <v>92</v>
      </c>
      <c r="AD262" s="17" t="s">
        <v>58</v>
      </c>
      <c r="AE262" s="17" t="s">
        <v>116</v>
      </c>
      <c r="AF262" s="17" t="s">
        <v>92</v>
      </c>
      <c r="AG262" s="17" t="s">
        <v>58</v>
      </c>
      <c r="AH262" s="17" t="s">
        <v>116</v>
      </c>
      <c r="AI262" s="17" t="s">
        <v>92</v>
      </c>
      <c r="AJ262" s="22" t="s">
        <v>58</v>
      </c>
      <c r="AK262" s="17" t="s">
        <v>116</v>
      </c>
      <c r="AL262" s="132" t="s">
        <v>92</v>
      </c>
      <c r="AR262" s="17"/>
    </row>
    <row r="263" spans="1:79" ht="38.25" customHeight="1">
      <c r="A263" s="24" t="s">
        <v>119</v>
      </c>
      <c r="B263" s="69"/>
      <c r="C263" s="17">
        <f>C7*'Basic diet cal'!$I$3</f>
        <v>0</v>
      </c>
      <c r="D263" s="17">
        <f>D7*'Basic diet cal'!$I$3</f>
        <v>0</v>
      </c>
      <c r="E263" s="17">
        <f>E7*'Basic diet cal'!$I$3</f>
        <v>0</v>
      </c>
      <c r="F263" s="17">
        <f>F7*'Basic diet cal'!$I$3</f>
        <v>0</v>
      </c>
      <c r="G263" s="17">
        <f>G7*'Basic diet cal'!$I$3</f>
        <v>0</v>
      </c>
      <c r="H263" s="17">
        <f>H7*'Basic diet cal'!$I$3</f>
        <v>0</v>
      </c>
      <c r="I263" s="17">
        <f>I7*'Basic diet cal'!$I$3</f>
        <v>0</v>
      </c>
      <c r="J263" s="17">
        <f>J7*'Basic diet cal'!$I$3</f>
        <v>0</v>
      </c>
      <c r="K263" s="17">
        <f>K7*'Basic diet cal'!$I$3</f>
        <v>0</v>
      </c>
      <c r="L263" s="17">
        <f>L7*'Basic diet cal'!$I$3</f>
        <v>0</v>
      </c>
      <c r="M263" s="17">
        <f>M7*'Basic diet cal'!$I$3</f>
        <v>0</v>
      </c>
      <c r="N263" s="17">
        <f>N7*'Basic diet cal'!$I$3</f>
        <v>0</v>
      </c>
      <c r="O263" s="17">
        <f>O7*'Basic diet cal'!$I$3</f>
        <v>0</v>
      </c>
      <c r="P263" s="17">
        <f>P7*'Basic diet cal'!$I$3</f>
        <v>0</v>
      </c>
      <c r="Q263" s="17">
        <f>Q7*'Basic diet cal'!$I$3</f>
        <v>0</v>
      </c>
      <c r="R263" s="17">
        <f>R7*'Basic diet cal'!$I$3</f>
        <v>0</v>
      </c>
      <c r="S263" s="17">
        <f>S7*'Basic diet cal'!$I$3</f>
        <v>0</v>
      </c>
      <c r="T263" s="17">
        <f>T7*'Basic diet cal'!$I$3</f>
        <v>0</v>
      </c>
      <c r="U263" s="17">
        <f>U7*'Basic diet cal'!$I$3</f>
        <v>0</v>
      </c>
      <c r="V263" s="17">
        <f>V7*'Basic diet cal'!$I$3</f>
        <v>0</v>
      </c>
      <c r="W263" s="17">
        <f>W7*'Basic diet cal'!$I$3</f>
        <v>0</v>
      </c>
      <c r="X263" s="17">
        <f>X7*'Basic diet cal'!$I$3</f>
        <v>0</v>
      </c>
      <c r="Y263" s="17">
        <f>Y7*'Basic diet cal'!$I$3</f>
        <v>0</v>
      </c>
      <c r="Z263" s="17">
        <f>Z7*'Basic diet cal'!$I$3</f>
        <v>0</v>
      </c>
      <c r="AA263" s="17">
        <f>AA7*'Basic diet cal'!$I$3</f>
        <v>0</v>
      </c>
      <c r="AB263" s="17">
        <f>AB7*'Basic diet cal'!$I$3</f>
        <v>0</v>
      </c>
      <c r="AC263" s="17">
        <f>AC7*'Basic diet cal'!$I$3</f>
        <v>0</v>
      </c>
      <c r="AD263" s="17">
        <f>AD7*'Basic diet cal'!$I$3</f>
        <v>0</v>
      </c>
      <c r="AE263" s="17">
        <f>AE7*'Basic diet cal'!$I$3</f>
        <v>0</v>
      </c>
      <c r="AF263" s="17">
        <f>AF7*'Basic diet cal'!$I$3</f>
        <v>0</v>
      </c>
      <c r="AG263" s="17">
        <f>AG7*'Basic diet cal'!$I$3</f>
        <v>0</v>
      </c>
      <c r="AH263" s="17">
        <f>AH7*'Basic diet cal'!$I$3</f>
        <v>0</v>
      </c>
      <c r="AI263" s="17">
        <f>AI7*'Basic diet cal'!$I$3</f>
        <v>0</v>
      </c>
      <c r="AJ263" s="17">
        <f>AJ7*'Basic diet cal'!$I$3</f>
        <v>0</v>
      </c>
      <c r="AK263" s="17">
        <f>AK7*'Basic diet cal'!$I$3</f>
        <v>0</v>
      </c>
      <c r="AL263" s="132">
        <f>AL7*'Basic diet cal'!$I$3</f>
        <v>0</v>
      </c>
      <c r="AR263" s="17"/>
    </row>
    <row r="264" spans="1:79" ht="45" customHeight="1">
      <c r="A264" s="24" t="s">
        <v>127</v>
      </c>
      <c r="B264" s="69"/>
      <c r="C264" s="17">
        <f>C8*'Basic diet cal'!$I$4</f>
        <v>0</v>
      </c>
      <c r="D264" s="17">
        <f>D8*'Basic diet cal'!$I$4</f>
        <v>0</v>
      </c>
      <c r="E264" s="17">
        <f>E8*'Basic diet cal'!$I$4</f>
        <v>0</v>
      </c>
      <c r="F264" s="17">
        <f>F8*'Basic diet cal'!$I$4</f>
        <v>0</v>
      </c>
      <c r="G264" s="17">
        <f>G8*'Basic diet cal'!$I$4</f>
        <v>0</v>
      </c>
      <c r="H264" s="17">
        <f>H8*'Basic diet cal'!$I$4</f>
        <v>0</v>
      </c>
      <c r="I264" s="17">
        <f>I8*'Basic diet cal'!$I$4</f>
        <v>0</v>
      </c>
      <c r="J264" s="17">
        <f>J8*'Basic diet cal'!$I$4</f>
        <v>0</v>
      </c>
      <c r="K264" s="17">
        <f>K8*'Basic diet cal'!$I$4</f>
        <v>0</v>
      </c>
      <c r="L264" s="17">
        <f>L8*'Basic diet cal'!$I$4</f>
        <v>0</v>
      </c>
      <c r="M264" s="17">
        <f>M8*'Basic diet cal'!$I$4</f>
        <v>0</v>
      </c>
      <c r="N264" s="17">
        <f>N8*'Basic diet cal'!$I$4</f>
        <v>0</v>
      </c>
      <c r="O264" s="17">
        <f>O8*'Basic diet cal'!$I$4</f>
        <v>0</v>
      </c>
      <c r="P264" s="17">
        <f>P8*'Basic diet cal'!$I$4</f>
        <v>0</v>
      </c>
      <c r="Q264" s="17">
        <f>Q8*'Basic diet cal'!$I$4</f>
        <v>0</v>
      </c>
      <c r="R264" s="17">
        <f>R8*'Basic diet cal'!$I$4</f>
        <v>0</v>
      </c>
      <c r="S264" s="17">
        <f>S8*'Basic diet cal'!$I$4</f>
        <v>0</v>
      </c>
      <c r="T264" s="17">
        <f>T8*'Basic diet cal'!$I$4</f>
        <v>0</v>
      </c>
      <c r="U264" s="17">
        <f>U8*'Basic diet cal'!$I$4</f>
        <v>0</v>
      </c>
      <c r="V264" s="17">
        <f>V8*'Basic diet cal'!$I$4</f>
        <v>0</v>
      </c>
      <c r="W264" s="17">
        <f>W8*'Basic diet cal'!$I$4</f>
        <v>0</v>
      </c>
      <c r="X264" s="17">
        <f>X8*'Basic diet cal'!$I$4</f>
        <v>0</v>
      </c>
      <c r="Y264" s="17">
        <f>Y8*'Basic diet cal'!$I$4</f>
        <v>0</v>
      </c>
      <c r="Z264" s="17">
        <f>Z8*'Basic diet cal'!$I$4</f>
        <v>0</v>
      </c>
      <c r="AA264" s="17">
        <f>AA8*'Basic diet cal'!$I$4</f>
        <v>0</v>
      </c>
      <c r="AB264" s="17">
        <f>AB8*'Basic diet cal'!$I$4</f>
        <v>0</v>
      </c>
      <c r="AC264" s="17">
        <f>AC8*'Basic diet cal'!$I$4</f>
        <v>0</v>
      </c>
      <c r="AD264" s="17">
        <f>AD8*'Basic diet cal'!$I$4</f>
        <v>0</v>
      </c>
      <c r="AE264" s="17">
        <f>AE8*'Basic diet cal'!$I$4</f>
        <v>0</v>
      </c>
      <c r="AF264" s="17">
        <f>AF8*'Basic diet cal'!$I$4</f>
        <v>0</v>
      </c>
      <c r="AG264" s="17">
        <f>AG8*'Basic diet cal'!$I$4</f>
        <v>0</v>
      </c>
      <c r="AH264" s="17">
        <f>AH8*'Basic diet cal'!$I$4</f>
        <v>0</v>
      </c>
      <c r="AI264" s="17">
        <f>AI8*'Basic diet cal'!$I$4</f>
        <v>0</v>
      </c>
      <c r="AJ264" s="17">
        <f>AJ8*'Basic diet cal'!$I$4</f>
        <v>0</v>
      </c>
      <c r="AK264" s="17">
        <f>AK8*'Basic diet cal'!$I$4</f>
        <v>0</v>
      </c>
      <c r="AL264" s="132">
        <f>AL8*'Basic diet cal'!$I$4</f>
        <v>0</v>
      </c>
      <c r="AR264" s="17"/>
    </row>
    <row r="265" spans="1:79" ht="45" customHeight="1">
      <c r="A265" s="24" t="s">
        <v>76</v>
      </c>
      <c r="B265" s="69"/>
      <c r="C265" s="17">
        <f>C9*'Basic diet cal'!$I$5</f>
        <v>0</v>
      </c>
      <c r="D265" s="17">
        <f>D9*'Basic diet cal'!$I$5</f>
        <v>0</v>
      </c>
      <c r="E265" s="17">
        <f>E9*'Basic diet cal'!$I$5</f>
        <v>0</v>
      </c>
      <c r="F265" s="17">
        <f>F9*'Basic diet cal'!$I$5</f>
        <v>0</v>
      </c>
      <c r="G265" s="17">
        <f>G9*'Basic diet cal'!$I$5</f>
        <v>0</v>
      </c>
      <c r="H265" s="17">
        <f>H9*'Basic diet cal'!$I$5</f>
        <v>0</v>
      </c>
      <c r="I265" s="17">
        <f>I9*'Basic diet cal'!$I$5</f>
        <v>0</v>
      </c>
      <c r="J265" s="17">
        <f>J9*'Basic diet cal'!$I$5</f>
        <v>0</v>
      </c>
      <c r="K265" s="17">
        <f>K9*'Basic diet cal'!$I$5</f>
        <v>0</v>
      </c>
      <c r="L265" s="17">
        <f>L9*'Basic diet cal'!$I$5</f>
        <v>0</v>
      </c>
      <c r="M265" s="17">
        <f>M9*'Basic diet cal'!$I$5</f>
        <v>0</v>
      </c>
      <c r="N265" s="17">
        <f>N9*'Basic diet cal'!$I$5</f>
        <v>0</v>
      </c>
      <c r="O265" s="17">
        <f>O9*'Basic diet cal'!$I$5</f>
        <v>0</v>
      </c>
      <c r="P265" s="17">
        <f>P9*'Basic diet cal'!$I$5</f>
        <v>0</v>
      </c>
      <c r="Q265" s="17">
        <f>Q9*'Basic diet cal'!$I$5</f>
        <v>0</v>
      </c>
      <c r="R265" s="17">
        <f>R9*'Basic diet cal'!$I$5</f>
        <v>0</v>
      </c>
      <c r="S265" s="17">
        <f>S9*'Basic diet cal'!$I$5</f>
        <v>0</v>
      </c>
      <c r="T265" s="17">
        <f>T9*'Basic diet cal'!$I$5</f>
        <v>0</v>
      </c>
      <c r="U265" s="17">
        <f>U9*'Basic diet cal'!$I$5</f>
        <v>0</v>
      </c>
      <c r="V265" s="17">
        <f>V9*'Basic diet cal'!$I$5</f>
        <v>0</v>
      </c>
      <c r="W265" s="17">
        <f>W9*'Basic diet cal'!$I$5</f>
        <v>0</v>
      </c>
      <c r="X265" s="17">
        <f>X9*'Basic diet cal'!$I$5</f>
        <v>0</v>
      </c>
      <c r="Y265" s="17">
        <f>Y9*'Basic diet cal'!$I$5</f>
        <v>0</v>
      </c>
      <c r="Z265" s="17">
        <f>Z9*'Basic diet cal'!$I$5</f>
        <v>0</v>
      </c>
      <c r="AA265" s="17">
        <f>AA9*'Basic diet cal'!$I$5</f>
        <v>0</v>
      </c>
      <c r="AB265" s="17">
        <f>AB9*'Basic diet cal'!$I$5</f>
        <v>0</v>
      </c>
      <c r="AC265" s="17">
        <f>AC9*'Basic diet cal'!$I$5</f>
        <v>0</v>
      </c>
      <c r="AD265" s="17">
        <f>AD9*'Basic diet cal'!$I$5</f>
        <v>0</v>
      </c>
      <c r="AE265" s="17">
        <f>AE9*'Basic diet cal'!$I$5</f>
        <v>0</v>
      </c>
      <c r="AF265" s="17">
        <f>AF9*'Basic diet cal'!$I$5</f>
        <v>0</v>
      </c>
      <c r="AG265" s="17">
        <f>AG9*'Basic diet cal'!$I$5</f>
        <v>0</v>
      </c>
      <c r="AH265" s="17">
        <f>AH9*'Basic diet cal'!$I$5</f>
        <v>0</v>
      </c>
      <c r="AI265" s="17">
        <f>AI9*'Basic diet cal'!$I$5</f>
        <v>0</v>
      </c>
      <c r="AJ265" s="17">
        <f>AJ9*'Basic diet cal'!$I$5</f>
        <v>0</v>
      </c>
      <c r="AK265" s="17">
        <f>AK9*'Basic diet cal'!$I$5</f>
        <v>0</v>
      </c>
      <c r="AL265" s="132">
        <f>AL9*'Basic diet cal'!$I$5</f>
        <v>0</v>
      </c>
      <c r="AR265" s="17"/>
    </row>
    <row r="266" spans="1:79" ht="31.5" customHeight="1">
      <c r="A266" s="24" t="s">
        <v>255</v>
      </c>
      <c r="B266" s="65"/>
      <c r="C266" s="17">
        <f>C10*'Basic diet cal'!$I$6</f>
        <v>0</v>
      </c>
      <c r="D266" s="17">
        <f>D10*'Basic diet cal'!$I$6</f>
        <v>0</v>
      </c>
      <c r="E266" s="17">
        <f>E10*'Basic diet cal'!$I$6</f>
        <v>0</v>
      </c>
      <c r="F266" s="17">
        <f>F10*'Basic diet cal'!$I$6</f>
        <v>0</v>
      </c>
      <c r="G266" s="17">
        <f>G10*'Basic diet cal'!$I$6</f>
        <v>0</v>
      </c>
      <c r="H266" s="17">
        <f>H10*'Basic diet cal'!$I$6</f>
        <v>0</v>
      </c>
      <c r="I266" s="17">
        <f>I10*'Basic diet cal'!$I$6</f>
        <v>0</v>
      </c>
      <c r="J266" s="17">
        <f>J10*'Basic diet cal'!$I$6</f>
        <v>0</v>
      </c>
      <c r="K266" s="17">
        <f>K10*'Basic diet cal'!$I$6</f>
        <v>0</v>
      </c>
      <c r="L266" s="17">
        <f>L10*'Basic diet cal'!$I$6</f>
        <v>0</v>
      </c>
      <c r="M266" s="17">
        <f>M10*'Basic diet cal'!$I$6</f>
        <v>0</v>
      </c>
      <c r="N266" s="17">
        <f>N10*'Basic diet cal'!$I$6</f>
        <v>0</v>
      </c>
      <c r="O266" s="17">
        <f>O10*'Basic diet cal'!$I$6</f>
        <v>0</v>
      </c>
      <c r="P266" s="17">
        <f>P10*'Basic diet cal'!$I$6</f>
        <v>0</v>
      </c>
      <c r="Q266" s="17">
        <f>Q10*'Basic diet cal'!$I$6</f>
        <v>0</v>
      </c>
      <c r="R266" s="17">
        <f>R10*'Basic diet cal'!$I$6</f>
        <v>0</v>
      </c>
      <c r="S266" s="17">
        <f>S10*'Basic diet cal'!$I$6</f>
        <v>0</v>
      </c>
      <c r="T266" s="17">
        <f>T10*'Basic diet cal'!$I$6</f>
        <v>0</v>
      </c>
      <c r="U266" s="17">
        <f>U10*'Basic diet cal'!$I$6</f>
        <v>0</v>
      </c>
      <c r="V266" s="17">
        <f>V10*'Basic diet cal'!$I$6</f>
        <v>0</v>
      </c>
      <c r="W266" s="17">
        <f>W10*'Basic diet cal'!$I$6</f>
        <v>0</v>
      </c>
      <c r="X266" s="17">
        <f>X10*'Basic diet cal'!$I$6</f>
        <v>0</v>
      </c>
      <c r="Y266" s="17">
        <f>Y10*'Basic diet cal'!$I$6</f>
        <v>0</v>
      </c>
      <c r="Z266" s="17">
        <f>Z10*'Basic diet cal'!$I$6</f>
        <v>0</v>
      </c>
      <c r="AA266" s="17">
        <f>AA10*'Basic diet cal'!$I$6</f>
        <v>0</v>
      </c>
      <c r="AB266" s="17">
        <f>AB10*'Basic diet cal'!$I$6</f>
        <v>0</v>
      </c>
      <c r="AC266" s="17">
        <f>AC10*'Basic diet cal'!$I$6</f>
        <v>0</v>
      </c>
      <c r="AD266" s="17">
        <f>AD10*'Basic diet cal'!$I$6</f>
        <v>0</v>
      </c>
      <c r="AE266" s="17">
        <f>AE10*'Basic diet cal'!$I$6</f>
        <v>0</v>
      </c>
      <c r="AF266" s="17">
        <f>AF10*'Basic diet cal'!$I$6</f>
        <v>0</v>
      </c>
      <c r="AG266" s="17">
        <f>AG10*'Basic diet cal'!$I$6</f>
        <v>0</v>
      </c>
      <c r="AH266" s="17">
        <f>AH10*'Basic diet cal'!$I$6</f>
        <v>0</v>
      </c>
      <c r="AI266" s="17">
        <f>AI10*'Basic diet cal'!$I$6</f>
        <v>0</v>
      </c>
      <c r="AJ266" s="17">
        <f>AJ10*'Basic diet cal'!$I$6</f>
        <v>0</v>
      </c>
      <c r="AK266" s="17">
        <f>AK10*'Basic diet cal'!$I$6</f>
        <v>0</v>
      </c>
      <c r="AL266" s="132">
        <f>AL10*'Basic diet cal'!$I$6</f>
        <v>0</v>
      </c>
      <c r="AR266" s="17"/>
    </row>
    <row r="267" spans="1:79" ht="31.5" customHeight="1">
      <c r="A267" s="24" t="s">
        <v>564</v>
      </c>
      <c r="B267" s="65"/>
      <c r="C267" s="17">
        <f>C11*'Basic diet cal'!$I$6</f>
        <v>0</v>
      </c>
      <c r="D267" s="17">
        <f>D11*'Basic diet cal'!$I$6</f>
        <v>0</v>
      </c>
      <c r="E267" s="17">
        <f>E11*'Basic diet cal'!$I$6</f>
        <v>0</v>
      </c>
      <c r="F267" s="17">
        <f>F11*'Basic diet cal'!$I$6</f>
        <v>0</v>
      </c>
      <c r="G267" s="17">
        <f>G11*'Basic diet cal'!$I$6</f>
        <v>0</v>
      </c>
      <c r="H267" s="17">
        <f>H11*'Basic diet cal'!$I$6</f>
        <v>0</v>
      </c>
      <c r="I267" s="17">
        <f>I11*'Basic diet cal'!$I$6</f>
        <v>0</v>
      </c>
      <c r="J267" s="17">
        <f>J11*'Basic diet cal'!$I$6</f>
        <v>0</v>
      </c>
      <c r="K267" s="17">
        <f>K11*'Basic diet cal'!$I$6</f>
        <v>0</v>
      </c>
      <c r="L267" s="17">
        <f>L11*'Basic diet cal'!$I$6</f>
        <v>0</v>
      </c>
      <c r="M267" s="17">
        <f>M11*'Basic diet cal'!$I$6</f>
        <v>0</v>
      </c>
      <c r="N267" s="17">
        <f>N11*'Basic diet cal'!$I$6</f>
        <v>0</v>
      </c>
      <c r="O267" s="17">
        <f>O11*'Basic diet cal'!$I$6</f>
        <v>0</v>
      </c>
      <c r="P267" s="17">
        <f>P11*'Basic diet cal'!$I$6</f>
        <v>0</v>
      </c>
      <c r="Q267" s="17">
        <f>Q11*'Basic diet cal'!$I$6</f>
        <v>0</v>
      </c>
      <c r="R267" s="17">
        <f>R11*'Basic diet cal'!$I$6</f>
        <v>0</v>
      </c>
      <c r="S267" s="17">
        <f>S11*'Basic diet cal'!$I$6</f>
        <v>0</v>
      </c>
      <c r="T267" s="17">
        <f>T11*'Basic diet cal'!$I$6</f>
        <v>0</v>
      </c>
      <c r="U267" s="17">
        <f>U11*'Basic diet cal'!$I$6</f>
        <v>0</v>
      </c>
      <c r="V267" s="17">
        <f>V11*'Basic diet cal'!$I$6</f>
        <v>0</v>
      </c>
      <c r="W267" s="17">
        <f>W11*'Basic diet cal'!$I$6</f>
        <v>0</v>
      </c>
      <c r="X267" s="17">
        <f>X11*'Basic diet cal'!$I$6</f>
        <v>0</v>
      </c>
      <c r="Y267" s="17">
        <f>Y11*'Basic diet cal'!$I$6</f>
        <v>0</v>
      </c>
      <c r="Z267" s="17">
        <f>Z11*'Basic diet cal'!$I$6</f>
        <v>0</v>
      </c>
      <c r="AA267" s="17">
        <f>AA11*'Basic diet cal'!$I$6</f>
        <v>0</v>
      </c>
      <c r="AB267" s="17">
        <f>AB11*'Basic diet cal'!$I$6</f>
        <v>0</v>
      </c>
      <c r="AC267" s="17">
        <f>AC11*'Basic diet cal'!$I$6</f>
        <v>0</v>
      </c>
      <c r="AD267" s="17">
        <f>AD11*'Basic diet cal'!$I$6</f>
        <v>0</v>
      </c>
      <c r="AE267" s="17">
        <f>AE11*'Basic diet cal'!$I$6</f>
        <v>0</v>
      </c>
      <c r="AF267" s="17">
        <f>AF11*'Basic diet cal'!$I$6</f>
        <v>0</v>
      </c>
      <c r="AG267" s="17">
        <f>AG11*'Basic diet cal'!$I$6</f>
        <v>0</v>
      </c>
      <c r="AH267" s="17">
        <f>AH11*'Basic diet cal'!$I$6</f>
        <v>0</v>
      </c>
      <c r="AI267" s="17">
        <f>AI11*'Basic diet cal'!$I$6</f>
        <v>0</v>
      </c>
      <c r="AJ267" s="17">
        <f>AJ11*'Basic diet cal'!$I$6</f>
        <v>0</v>
      </c>
      <c r="AK267" s="17">
        <f>AK11*'Basic diet cal'!$I$6</f>
        <v>0</v>
      </c>
      <c r="AL267" s="132">
        <f>AL11*'Basic diet cal'!$I$6</f>
        <v>0</v>
      </c>
      <c r="AR267" s="17"/>
    </row>
    <row r="268" spans="1:79" ht="31.5" customHeight="1">
      <c r="A268" s="24" t="s">
        <v>539</v>
      </c>
      <c r="B268" s="69"/>
      <c r="C268" s="17">
        <f>C12*'Basic diet cal'!$I$7</f>
        <v>0</v>
      </c>
      <c r="D268" s="17">
        <f>D12*'Basic diet cal'!$I$7</f>
        <v>0</v>
      </c>
      <c r="E268" s="17">
        <f>E12*'Basic diet cal'!$I$137</f>
        <v>8</v>
      </c>
      <c r="F268" s="17">
        <f>F12*'Basic diet cal'!$I$7</f>
        <v>0</v>
      </c>
      <c r="G268" s="17">
        <f>G12*'Basic diet cal'!$I$7</f>
        <v>0</v>
      </c>
      <c r="H268" s="17">
        <f>H12*'Basic diet cal'!$I$137</f>
        <v>8</v>
      </c>
      <c r="I268" s="17">
        <f>I12*'Basic diet cal'!$I$7</f>
        <v>0</v>
      </c>
      <c r="J268" s="17">
        <f>J12*'Basic diet cal'!$I$7</f>
        <v>0</v>
      </c>
      <c r="K268" s="17">
        <f>K12*'Basic diet cal'!$I$137</f>
        <v>8</v>
      </c>
      <c r="L268" s="17">
        <f>L12*'Basic diet cal'!$I$7</f>
        <v>0</v>
      </c>
      <c r="M268" s="17">
        <f>M12*'Basic diet cal'!$I$7</f>
        <v>0</v>
      </c>
      <c r="N268" s="17">
        <f>N12*'Basic diet cal'!$I$137</f>
        <v>10</v>
      </c>
      <c r="O268" s="17">
        <f>O12*'Basic diet cal'!$I$7</f>
        <v>0</v>
      </c>
      <c r="P268" s="17">
        <f>P12*'Basic diet cal'!$I$7</f>
        <v>0</v>
      </c>
      <c r="Q268" s="17">
        <f>Q12*'Basic diet cal'!$I$137</f>
        <v>10</v>
      </c>
      <c r="R268" s="17">
        <f>R12*'Basic diet cal'!$I$7</f>
        <v>0</v>
      </c>
      <c r="S268" s="17">
        <f>S12*'Basic diet cal'!$I$7</f>
        <v>0</v>
      </c>
      <c r="T268" s="17">
        <f>T12*'Basic diet cal'!$I$137</f>
        <v>10</v>
      </c>
      <c r="U268" s="17">
        <f>U12*'Basic diet cal'!$I$7</f>
        <v>0</v>
      </c>
      <c r="V268" s="17">
        <f>V12*'Basic diet cal'!$I$7</f>
        <v>0</v>
      </c>
      <c r="W268" s="17">
        <f>W12*'Basic diet cal'!$I$137</f>
        <v>12</v>
      </c>
      <c r="X268" s="17">
        <f>X12*'Basic diet cal'!$I$7</f>
        <v>0</v>
      </c>
      <c r="Y268" s="17">
        <f>Y12*'Basic diet cal'!$I$7</f>
        <v>0</v>
      </c>
      <c r="Z268" s="17">
        <f>Z12*'Basic diet cal'!$I$137</f>
        <v>12</v>
      </c>
      <c r="AA268" s="17">
        <f>AA12*'Basic diet cal'!$I$7</f>
        <v>0</v>
      </c>
      <c r="AB268" s="17">
        <f>AB12*'Basic diet cal'!$I$7</f>
        <v>0</v>
      </c>
      <c r="AC268" s="17">
        <f>AC12*'Basic diet cal'!$I$137</f>
        <v>12</v>
      </c>
      <c r="AD268" s="17">
        <f>AD12*'Basic diet cal'!$I$7</f>
        <v>0</v>
      </c>
      <c r="AE268" s="17">
        <f>AE12*'Basic diet cal'!$I$7</f>
        <v>0</v>
      </c>
      <c r="AF268" s="17">
        <f>AF12*'Basic diet cal'!$I$137</f>
        <v>12</v>
      </c>
      <c r="AG268" s="17">
        <f>AG12*'Basic diet cal'!$I$7</f>
        <v>0</v>
      </c>
      <c r="AH268" s="17">
        <f>AH12*'Basic diet cal'!$I$7</f>
        <v>0</v>
      </c>
      <c r="AI268" s="17">
        <f>AI12*'Basic diet cal'!$I$137</f>
        <v>12</v>
      </c>
      <c r="AJ268" s="17">
        <f>AJ12*'Basic diet cal'!$I$7</f>
        <v>0</v>
      </c>
      <c r="AK268" s="17">
        <f>AK12*'Basic diet cal'!$I$7</f>
        <v>0</v>
      </c>
      <c r="AL268" s="17">
        <f>AL12*'Basic diet cal'!$I$137</f>
        <v>12</v>
      </c>
      <c r="AR268" s="17"/>
    </row>
    <row r="269" spans="1:79" ht="21" customHeight="1">
      <c r="A269" s="70" t="s">
        <v>120</v>
      </c>
      <c r="B269" s="71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32"/>
      <c r="AR269" s="17"/>
    </row>
    <row r="270" spans="1:79" ht="15" customHeight="1">
      <c r="A270" s="72" t="s">
        <v>121</v>
      </c>
      <c r="C270" s="17">
        <f>C14*'Basic diet cal'!$I$8</f>
        <v>424</v>
      </c>
      <c r="D270" s="17">
        <f>D14*'Basic diet cal'!$I$8</f>
        <v>424</v>
      </c>
      <c r="E270" s="17">
        <f>E14*'Basic diet cal'!$I$8</f>
        <v>212</v>
      </c>
      <c r="F270" s="17">
        <f>F14*'Basic diet cal'!$I$8</f>
        <v>424</v>
      </c>
      <c r="G270" s="17">
        <f>G14*'Basic diet cal'!$I$8</f>
        <v>424</v>
      </c>
      <c r="H270" s="17">
        <f>H14*'Basic diet cal'!$I$8</f>
        <v>424</v>
      </c>
      <c r="I270" s="17">
        <f>I14*'Basic diet cal'!$I$8</f>
        <v>636</v>
      </c>
      <c r="J270" s="17">
        <f>J14*'Basic diet cal'!$I$8</f>
        <v>424</v>
      </c>
      <c r="K270" s="17">
        <f>K14*'Basic diet cal'!$I$8</f>
        <v>636</v>
      </c>
      <c r="L270" s="17">
        <f>L14*'Basic diet cal'!$I$8</f>
        <v>636</v>
      </c>
      <c r="M270" s="17">
        <f>M14*'Basic diet cal'!$I$8</f>
        <v>848</v>
      </c>
      <c r="N270" s="17">
        <f>N14*'Basic diet cal'!$I$8</f>
        <v>636</v>
      </c>
      <c r="O270" s="17">
        <f>O14*'Basic diet cal'!$I$8</f>
        <v>636</v>
      </c>
      <c r="P270" s="17">
        <f>P14*'Basic diet cal'!$I$8</f>
        <v>0</v>
      </c>
      <c r="Q270" s="17">
        <f>Q14*'Basic diet cal'!$I$8</f>
        <v>636</v>
      </c>
      <c r="R270" s="17">
        <f>R14*'Basic diet cal'!$I$8</f>
        <v>636</v>
      </c>
      <c r="S270" s="17">
        <f>S14*'Basic diet cal'!$I$8</f>
        <v>848</v>
      </c>
      <c r="T270" s="17">
        <f>T14*'Basic diet cal'!$I$8</f>
        <v>636</v>
      </c>
      <c r="U270" s="17">
        <f>U14*'Basic diet cal'!$I$8</f>
        <v>636</v>
      </c>
      <c r="V270" s="17">
        <f>V14*'Basic diet cal'!$I$8</f>
        <v>848</v>
      </c>
      <c r="W270" s="17">
        <f>W14*'Basic diet cal'!$I$8</f>
        <v>636</v>
      </c>
      <c r="X270" s="17">
        <f>X14*'Basic diet cal'!$I$8</f>
        <v>636</v>
      </c>
      <c r="Y270" s="17">
        <f>Y14*'Basic diet cal'!$I$8</f>
        <v>1060</v>
      </c>
      <c r="Z270" s="17">
        <f>Z14*'Basic diet cal'!$I$8</f>
        <v>636</v>
      </c>
      <c r="AA270" s="17">
        <f>AA14*'Basic diet cal'!$I$8</f>
        <v>636</v>
      </c>
      <c r="AB270" s="17">
        <f>AB14*'Basic diet cal'!$I$8</f>
        <v>1060</v>
      </c>
      <c r="AC270" s="17">
        <f>AC14*'Basic diet cal'!$I$8</f>
        <v>636</v>
      </c>
      <c r="AD270" s="17">
        <f>AD14*'Basic diet cal'!$I$8</f>
        <v>636</v>
      </c>
      <c r="AE270" s="17">
        <f>AE14*'Basic diet cal'!$I$8</f>
        <v>1060</v>
      </c>
      <c r="AF270" s="17">
        <f>AF14*'Basic diet cal'!$I$8</f>
        <v>636</v>
      </c>
      <c r="AG270" s="17">
        <f>AG14*'Basic diet cal'!$I$8</f>
        <v>636</v>
      </c>
      <c r="AH270" s="17">
        <f>AH14*'Basic diet cal'!$I$8</f>
        <v>1060</v>
      </c>
      <c r="AI270" s="17">
        <f>AI14*'Basic diet cal'!$I$8</f>
        <v>636</v>
      </c>
      <c r="AJ270" s="17">
        <f>AJ14*'Basic diet cal'!$I$8</f>
        <v>636</v>
      </c>
      <c r="AK270" s="17">
        <f>AK14*'Basic diet cal'!$I$8</f>
        <v>1060</v>
      </c>
      <c r="AL270" s="132">
        <f>AL14*'Basic diet cal'!$I$8</f>
        <v>636</v>
      </c>
      <c r="AR270" s="17"/>
    </row>
    <row r="271" spans="1:79" ht="22.5" customHeight="1">
      <c r="A271" s="73" t="s">
        <v>227</v>
      </c>
      <c r="C271" s="17">
        <f>C15*'Basic diet cal'!$I$9</f>
        <v>0</v>
      </c>
      <c r="D271" s="17">
        <f>D15*'Basic diet cal'!$I$9</f>
        <v>0</v>
      </c>
      <c r="E271" s="17">
        <f>E15*'Basic diet cal'!$I$9</f>
        <v>0</v>
      </c>
      <c r="F271" s="17">
        <f>F15*'Basic diet cal'!$I$9</f>
        <v>0</v>
      </c>
      <c r="G271" s="17">
        <f>G15*'Basic diet cal'!$I$9</f>
        <v>0</v>
      </c>
      <c r="H271" s="17">
        <f>H15*'Basic diet cal'!$I$9</f>
        <v>0</v>
      </c>
      <c r="I271" s="17">
        <f>I15*'Basic diet cal'!$I$9</f>
        <v>0</v>
      </c>
      <c r="J271" s="17">
        <f>J15*'Basic diet cal'!$I$9</f>
        <v>0</v>
      </c>
      <c r="K271" s="17">
        <f>K15*'Basic diet cal'!$I$9</f>
        <v>0</v>
      </c>
      <c r="L271" s="17">
        <f>L15*'Basic diet cal'!$I$9</f>
        <v>0</v>
      </c>
      <c r="M271" s="17">
        <f>M15*'Basic diet cal'!$I$9</f>
        <v>0</v>
      </c>
      <c r="N271" s="17">
        <f>N15*'Basic diet cal'!$I$9</f>
        <v>0</v>
      </c>
      <c r="O271" s="17">
        <f>O15*'Basic diet cal'!$I$9</f>
        <v>0</v>
      </c>
      <c r="P271" s="17">
        <f>P15*'Basic diet cal'!$I$9</f>
        <v>0</v>
      </c>
      <c r="Q271" s="17">
        <f>Q15*'Basic diet cal'!$I$9</f>
        <v>0</v>
      </c>
      <c r="R271" s="17">
        <f>R15*'Basic diet cal'!$I$9</f>
        <v>0</v>
      </c>
      <c r="S271" s="17">
        <f>S15*'Basic diet cal'!$I$9</f>
        <v>0</v>
      </c>
      <c r="T271" s="17">
        <f>T15*'Basic diet cal'!$I$9</f>
        <v>0</v>
      </c>
      <c r="U271" s="17">
        <f>U15*'Basic diet cal'!$I$9</f>
        <v>0</v>
      </c>
      <c r="V271" s="17">
        <f>V15*'Basic diet cal'!$I$9</f>
        <v>0</v>
      </c>
      <c r="W271" s="17">
        <f>W15*'Basic diet cal'!$I$9</f>
        <v>0</v>
      </c>
      <c r="X271" s="17">
        <f>X15*'Basic diet cal'!$I$9</f>
        <v>0</v>
      </c>
      <c r="Y271" s="17">
        <f>Y15*'Basic diet cal'!$I$9</f>
        <v>0</v>
      </c>
      <c r="Z271" s="17">
        <f>Z15*'Basic diet cal'!$I$9</f>
        <v>0</v>
      </c>
      <c r="AA271" s="17">
        <f>AA15*'Basic diet cal'!$I$9</f>
        <v>0</v>
      </c>
      <c r="AB271" s="17">
        <f>AB15*'Basic diet cal'!$I$9</f>
        <v>0</v>
      </c>
      <c r="AC271" s="17">
        <f>AC15*'Basic diet cal'!$I$9</f>
        <v>0</v>
      </c>
      <c r="AD271" s="17">
        <f>AD15*'Basic diet cal'!$I$9</f>
        <v>0</v>
      </c>
      <c r="AE271" s="17">
        <f>AE15*'Basic diet cal'!$I$9</f>
        <v>0</v>
      </c>
      <c r="AF271" s="17">
        <f>AF15*'Basic diet cal'!$I$9</f>
        <v>0</v>
      </c>
      <c r="AG271" s="17">
        <f>AG15*'Basic diet cal'!$I$9</f>
        <v>0</v>
      </c>
      <c r="AH271" s="17">
        <f>AH15*'Basic diet cal'!$I$9</f>
        <v>0</v>
      </c>
      <c r="AI271" s="17">
        <f>AI15*'Basic diet cal'!$I$9</f>
        <v>0</v>
      </c>
      <c r="AJ271" s="17">
        <f>AJ15*'Basic diet cal'!$I$9</f>
        <v>0</v>
      </c>
      <c r="AK271" s="17">
        <f>AK15*'Basic diet cal'!$I$9</f>
        <v>0</v>
      </c>
      <c r="AL271" s="132">
        <f>AL15*'Basic diet cal'!$I$9</f>
        <v>0</v>
      </c>
      <c r="AR271" s="17"/>
    </row>
    <row r="272" spans="1:79" ht="22.5" customHeight="1">
      <c r="A272" s="74" t="s">
        <v>228</v>
      </c>
      <c r="C272" s="17">
        <f>C16*'Basic diet cal'!$I$9</f>
        <v>0</v>
      </c>
      <c r="D272" s="17">
        <f>D16*'Basic diet cal'!$I$9</f>
        <v>0</v>
      </c>
      <c r="E272" s="17">
        <f>E16*'Basic diet cal'!$I$9</f>
        <v>0</v>
      </c>
      <c r="F272" s="17">
        <f>F16*'Basic diet cal'!$I$9</f>
        <v>0</v>
      </c>
      <c r="G272" s="17">
        <f>G16*'Basic diet cal'!$I$9</f>
        <v>0</v>
      </c>
      <c r="H272" s="17">
        <f>H16*'Basic diet cal'!$I$9</f>
        <v>0</v>
      </c>
      <c r="I272" s="17">
        <f>I16*'Basic diet cal'!$I$9</f>
        <v>0</v>
      </c>
      <c r="J272" s="17">
        <f>J16*'Basic diet cal'!$I$9</f>
        <v>0</v>
      </c>
      <c r="K272" s="17">
        <f>K16*'Basic diet cal'!$I$9</f>
        <v>0</v>
      </c>
      <c r="L272" s="17">
        <f>L16*'Basic diet cal'!$I$9</f>
        <v>0</v>
      </c>
      <c r="M272" s="17">
        <f>M16*'Basic diet cal'!$I$9</f>
        <v>0</v>
      </c>
      <c r="N272" s="17">
        <f>N16*'Basic diet cal'!$I$9</f>
        <v>0</v>
      </c>
      <c r="O272" s="17">
        <f>O16*'Basic diet cal'!$I$9</f>
        <v>0</v>
      </c>
      <c r="P272" s="17">
        <f>P16*'Basic diet cal'!$I$9</f>
        <v>0</v>
      </c>
      <c r="Q272" s="17">
        <f>Q16*'Basic diet cal'!$I$9</f>
        <v>0</v>
      </c>
      <c r="R272" s="17">
        <f>R16*'Basic diet cal'!$I$9</f>
        <v>0</v>
      </c>
      <c r="S272" s="17">
        <f>S16*'Basic diet cal'!$I$9</f>
        <v>0</v>
      </c>
      <c r="T272" s="17">
        <f>T16*'Basic diet cal'!$I$9</f>
        <v>0</v>
      </c>
      <c r="U272" s="17">
        <f>U16*'Basic diet cal'!$I$9</f>
        <v>0</v>
      </c>
      <c r="V272" s="17">
        <f>V16*'Basic diet cal'!$I$9</f>
        <v>0</v>
      </c>
      <c r="W272" s="17">
        <f>W16*'Basic diet cal'!$I$9</f>
        <v>0</v>
      </c>
      <c r="X272" s="17">
        <f>X16*'Basic diet cal'!$I$9</f>
        <v>0</v>
      </c>
      <c r="Y272" s="17">
        <f>Y16*'Basic diet cal'!$I$9</f>
        <v>0</v>
      </c>
      <c r="Z272" s="17">
        <f>Z16*'Basic diet cal'!$I$9</f>
        <v>0</v>
      </c>
      <c r="AA272" s="17">
        <f>AA16*'Basic diet cal'!$I$9</f>
        <v>0</v>
      </c>
      <c r="AB272" s="17">
        <f>AB16*'Basic diet cal'!$I$9</f>
        <v>0</v>
      </c>
      <c r="AC272" s="17">
        <f>AC16*'Basic diet cal'!$I$9</f>
        <v>0</v>
      </c>
      <c r="AD272" s="17">
        <f>AD16*'Basic diet cal'!$I$9</f>
        <v>0</v>
      </c>
      <c r="AE272" s="17">
        <f>AE16*'Basic diet cal'!$I$9</f>
        <v>0</v>
      </c>
      <c r="AF272" s="17">
        <f>AF16*'Basic diet cal'!$I$9</f>
        <v>0</v>
      </c>
      <c r="AG272" s="17">
        <f>AG16*'Basic diet cal'!$I$9</f>
        <v>0</v>
      </c>
      <c r="AH272" s="17">
        <f>AH16*'Basic diet cal'!$I$9</f>
        <v>0</v>
      </c>
      <c r="AI272" s="17">
        <f>AI16*'Basic diet cal'!$I$9</f>
        <v>0</v>
      </c>
      <c r="AJ272" s="17">
        <f>AJ16*'Basic diet cal'!$I$9</f>
        <v>0</v>
      </c>
      <c r="AK272" s="17">
        <f>AK16*'Basic diet cal'!$I$9</f>
        <v>0</v>
      </c>
      <c r="AL272" s="132">
        <f>AL16*'Basic diet cal'!$I$9</f>
        <v>0</v>
      </c>
      <c r="AR272" s="17"/>
    </row>
    <row r="273" spans="1:79" ht="15" customHeight="1">
      <c r="A273" s="75" t="s">
        <v>122</v>
      </c>
      <c r="C273" s="17">
        <f>C17*'Basic diet cal'!$I$10</f>
        <v>0</v>
      </c>
      <c r="D273" s="17">
        <f>D17*'Basic diet cal'!$I$10</f>
        <v>0</v>
      </c>
      <c r="E273" s="17">
        <f>E17*'Basic diet cal'!$I$10</f>
        <v>0</v>
      </c>
      <c r="F273" s="17">
        <f>F17*'Basic diet cal'!$I$10</f>
        <v>0</v>
      </c>
      <c r="G273" s="17">
        <f>G17*'Basic diet cal'!$I$10</f>
        <v>0</v>
      </c>
      <c r="H273" s="17">
        <f>H17*'Basic diet cal'!$I$10</f>
        <v>0</v>
      </c>
      <c r="I273" s="17">
        <f>I17*'Basic diet cal'!$I$10</f>
        <v>0</v>
      </c>
      <c r="J273" s="17">
        <f>J17*'Basic diet cal'!$I$10</f>
        <v>0</v>
      </c>
      <c r="K273" s="17">
        <f>K17*'Basic diet cal'!$I$10</f>
        <v>0</v>
      </c>
      <c r="L273" s="17">
        <f>L17*'Basic diet cal'!$I$10</f>
        <v>0</v>
      </c>
      <c r="M273" s="17">
        <f>M17*'Basic diet cal'!$I$10</f>
        <v>0</v>
      </c>
      <c r="N273" s="17">
        <f>N17*'Basic diet cal'!$I$10</f>
        <v>0</v>
      </c>
      <c r="O273" s="17">
        <f>O17*'Basic diet cal'!$I$10</f>
        <v>0</v>
      </c>
      <c r="P273" s="17">
        <f>P17*'Basic diet cal'!$I$10</f>
        <v>0</v>
      </c>
      <c r="Q273" s="17">
        <f>Q17*'Basic diet cal'!$I$10</f>
        <v>0</v>
      </c>
      <c r="R273" s="17">
        <f>R17*'Basic diet cal'!$I$10</f>
        <v>0</v>
      </c>
      <c r="S273" s="17">
        <f>S17*'Basic diet cal'!$I$10</f>
        <v>0</v>
      </c>
      <c r="T273" s="17">
        <f>T17*'Basic diet cal'!$I$10</f>
        <v>0</v>
      </c>
      <c r="U273" s="17">
        <f>U17*'Basic diet cal'!$I$10</f>
        <v>0</v>
      </c>
      <c r="V273" s="17">
        <f>V17*'Basic diet cal'!$I$10</f>
        <v>0</v>
      </c>
      <c r="W273" s="17">
        <f>W17*'Basic diet cal'!$I$10</f>
        <v>0</v>
      </c>
      <c r="X273" s="17">
        <f>X17*'Basic diet cal'!$I$10</f>
        <v>0</v>
      </c>
      <c r="Y273" s="17">
        <f>Y17*'Basic diet cal'!$I$10</f>
        <v>0</v>
      </c>
      <c r="Z273" s="17">
        <f>Z17*'Basic diet cal'!$I$10</f>
        <v>0</v>
      </c>
      <c r="AA273" s="17">
        <f>AA17*'Basic diet cal'!$I$10</f>
        <v>0</v>
      </c>
      <c r="AB273" s="17">
        <f>AB17*'Basic diet cal'!$I$10</f>
        <v>0</v>
      </c>
      <c r="AC273" s="17">
        <f>AC17*'Basic diet cal'!$I$10</f>
        <v>0</v>
      </c>
      <c r="AD273" s="17">
        <f>AD17*'Basic diet cal'!$I$10</f>
        <v>0</v>
      </c>
      <c r="AE273" s="17">
        <f>AE17*'Basic diet cal'!$I$10</f>
        <v>0</v>
      </c>
      <c r="AF273" s="17">
        <f>AF17*'Basic diet cal'!$I$10</f>
        <v>0</v>
      </c>
      <c r="AG273" s="17">
        <f>AG17*'Basic diet cal'!$I$10</f>
        <v>0</v>
      </c>
      <c r="AH273" s="17">
        <f>AH17*'Basic diet cal'!$I$10</f>
        <v>0</v>
      </c>
      <c r="AI273" s="17">
        <f>AI17*'Basic diet cal'!$I$10</f>
        <v>0</v>
      </c>
      <c r="AJ273" s="17">
        <f>AJ17*'Basic diet cal'!$I$10</f>
        <v>0</v>
      </c>
      <c r="AK273" s="17">
        <f>AK17*'Basic diet cal'!$I$10</f>
        <v>0</v>
      </c>
      <c r="AL273" s="132">
        <f>AL17*'Basic diet cal'!$I$10</f>
        <v>0</v>
      </c>
      <c r="AR273" s="17"/>
    </row>
    <row r="274" spans="1:79" ht="21" customHeight="1">
      <c r="A274" s="70" t="s">
        <v>123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32"/>
      <c r="AR274" s="17"/>
    </row>
    <row r="275" spans="1:79" ht="15" customHeight="1">
      <c r="A275" s="72" t="s">
        <v>121</v>
      </c>
      <c r="B275" s="76"/>
      <c r="C275" s="17">
        <f>C20*'Basic diet cal'!$I$8</f>
        <v>424</v>
      </c>
      <c r="D275" s="17">
        <f>D20*'Basic diet cal'!$I$8</f>
        <v>424</v>
      </c>
      <c r="E275" s="17">
        <f>E20*'Basic diet cal'!$I$8</f>
        <v>212</v>
      </c>
      <c r="F275" s="17">
        <f>F20*'Basic diet cal'!$I$8</f>
        <v>424</v>
      </c>
      <c r="G275" s="17">
        <f>G20*'Basic diet cal'!$I$8</f>
        <v>424</v>
      </c>
      <c r="H275" s="17">
        <f>H20*'Basic diet cal'!$I$8</f>
        <v>424</v>
      </c>
      <c r="I275" s="17">
        <f>I20*'Basic diet cal'!$I$8</f>
        <v>424</v>
      </c>
      <c r="J275" s="17">
        <f>J20*'Basic diet cal'!$I$8</f>
        <v>636</v>
      </c>
      <c r="K275" s="17">
        <f>K20*'Basic diet cal'!$I$8</f>
        <v>424</v>
      </c>
      <c r="L275" s="17">
        <f>L20*'Basic diet cal'!$I$8</f>
        <v>636</v>
      </c>
      <c r="M275" s="17">
        <f>M20*'Basic diet cal'!$I$8</f>
        <v>636</v>
      </c>
      <c r="N275" s="17">
        <f>N20*'Basic diet cal'!$I$8</f>
        <v>424</v>
      </c>
      <c r="O275" s="17">
        <f>O20*'Basic diet cal'!$I$8</f>
        <v>636</v>
      </c>
      <c r="P275" s="17">
        <f>P20*'Basic diet cal'!$I$8</f>
        <v>636</v>
      </c>
      <c r="Q275" s="17">
        <f>Q20*'Basic diet cal'!$I$8</f>
        <v>424</v>
      </c>
      <c r="R275" s="17">
        <f>R20*'Basic diet cal'!$I$8</f>
        <v>636</v>
      </c>
      <c r="S275" s="17">
        <f>S20*'Basic diet cal'!$I$8</f>
        <v>636</v>
      </c>
      <c r="T275" s="17">
        <f>T20*'Basic diet cal'!$I$8</f>
        <v>424</v>
      </c>
      <c r="U275" s="17">
        <f>U20*'Basic diet cal'!$I$8</f>
        <v>636</v>
      </c>
      <c r="V275" s="17">
        <f>V20*'Basic diet cal'!$I$8</f>
        <v>636</v>
      </c>
      <c r="W275" s="17">
        <f>W20*'Basic diet cal'!$I$8</f>
        <v>424</v>
      </c>
      <c r="X275" s="17">
        <f>X20*'Basic diet cal'!$I$8</f>
        <v>636</v>
      </c>
      <c r="Y275" s="17">
        <f>Y20*'Basic diet cal'!$I$8</f>
        <v>636</v>
      </c>
      <c r="Z275" s="17">
        <f>Z20*'Basic diet cal'!$I$8</f>
        <v>424</v>
      </c>
      <c r="AA275" s="17">
        <f>AA20*'Basic diet cal'!$I$8</f>
        <v>636</v>
      </c>
      <c r="AB275" s="17">
        <f>AB20*'Basic diet cal'!$I$8</f>
        <v>636</v>
      </c>
      <c r="AC275" s="17">
        <f>AC20*'Basic diet cal'!$I$8</f>
        <v>424</v>
      </c>
      <c r="AD275" s="17">
        <f>AD20*'Basic diet cal'!$I$8</f>
        <v>636</v>
      </c>
      <c r="AE275" s="17">
        <f>AE20*'Basic diet cal'!$I$8</f>
        <v>636</v>
      </c>
      <c r="AF275" s="17">
        <f>AF20*'Basic diet cal'!$I$8</f>
        <v>424</v>
      </c>
      <c r="AG275" s="17">
        <f>AG20*'Basic diet cal'!$I$8</f>
        <v>636</v>
      </c>
      <c r="AH275" s="17">
        <f>AH20*'Basic diet cal'!$I$8</f>
        <v>636</v>
      </c>
      <c r="AI275" s="17">
        <f>AI20*'Basic diet cal'!$I$8</f>
        <v>424</v>
      </c>
      <c r="AJ275" s="17">
        <f>AJ20*'Basic diet cal'!$I$8</f>
        <v>636</v>
      </c>
      <c r="AK275" s="17">
        <f>AK20*'Basic diet cal'!$I$8</f>
        <v>1060</v>
      </c>
      <c r="AL275" s="132">
        <f>AL20*'Basic diet cal'!$I$8</f>
        <v>424</v>
      </c>
      <c r="AR275" s="17"/>
    </row>
    <row r="276" spans="1:79" ht="33.75" customHeight="1">
      <c r="A276" s="72" t="s">
        <v>198</v>
      </c>
      <c r="B276" s="76"/>
      <c r="C276" s="17">
        <f>C21*'Basic diet cal'!$I$11</f>
        <v>97.458428571428584</v>
      </c>
      <c r="D276" s="17">
        <f>D21*'Basic diet cal'!$I$11</f>
        <v>64.972285714285718</v>
      </c>
      <c r="E276" s="17">
        <f>E21*'Basic diet cal'!$I$11</f>
        <v>64.972285714285718</v>
      </c>
      <c r="F276" s="17">
        <f>F21*'Basic diet cal'!$I$11</f>
        <v>97.458428571428584</v>
      </c>
      <c r="G276" s="17">
        <f>G21*'Basic diet cal'!$I$11</f>
        <v>64.972285714285718</v>
      </c>
      <c r="H276" s="17">
        <f>H21*'Basic diet cal'!$I$11</f>
        <v>97.458428571428584</v>
      </c>
      <c r="I276" s="17">
        <f>I21*'Basic diet cal'!$I$11</f>
        <v>162.43071428571429</v>
      </c>
      <c r="J276" s="17">
        <f>J21*'Basic diet cal'!$I$11</f>
        <v>97.458428571428584</v>
      </c>
      <c r="K276" s="17">
        <f>K21*'Basic diet cal'!$I$11</f>
        <v>129.94457142857144</v>
      </c>
      <c r="L276" s="17">
        <f>L21*'Basic diet cal'!$I$11</f>
        <v>162.43071428571429</v>
      </c>
      <c r="M276" s="17">
        <f>M21*'Basic diet cal'!$I$11</f>
        <v>129.94457142857144</v>
      </c>
      <c r="N276" s="17">
        <f>N21*'Basic diet cal'!$I$11</f>
        <v>129.94457142857144</v>
      </c>
      <c r="O276" s="17">
        <f>O21*'Basic diet cal'!$I$11</f>
        <v>194.91685714285717</v>
      </c>
      <c r="P276" s="17">
        <f>P21*'Basic diet cal'!$I$11</f>
        <v>129.94457142857144</v>
      </c>
      <c r="Q276" s="17">
        <f>Q21*'Basic diet cal'!$I$11</f>
        <v>129.94457142857144</v>
      </c>
      <c r="R276" s="17">
        <f>R21*'Basic diet cal'!$I$11</f>
        <v>227.40300000000002</v>
      </c>
      <c r="S276" s="17">
        <f>S21*'Basic diet cal'!$I$11</f>
        <v>129.94457142857144</v>
      </c>
      <c r="T276" s="17">
        <f>T21*'Basic diet cal'!$I$11</f>
        <v>129.94457142857144</v>
      </c>
      <c r="U276" s="17">
        <f>U21*'Basic diet cal'!$I$11</f>
        <v>194.91685714285717</v>
      </c>
      <c r="V276" s="17">
        <f>V21*'Basic diet cal'!$I$11</f>
        <v>129.94457142857144</v>
      </c>
      <c r="W276" s="17">
        <f>W21*'Basic diet cal'!$I$11</f>
        <v>129.94457142857144</v>
      </c>
      <c r="X276" s="17">
        <f>X21*'Basic diet cal'!$I$11</f>
        <v>324.86142857142858</v>
      </c>
      <c r="Y276" s="17">
        <f>Y21*'Basic diet cal'!$I$11</f>
        <v>129.94457142857144</v>
      </c>
      <c r="Z276" s="17">
        <f>Z21*'Basic diet cal'!$I$11</f>
        <v>129.94457142857144</v>
      </c>
      <c r="AA276" s="17">
        <f>AA21*'Basic diet cal'!$I$11</f>
        <v>259.88914285714287</v>
      </c>
      <c r="AB276" s="17">
        <f>AB21*'Basic diet cal'!$I$11</f>
        <v>194.91685714285717</v>
      </c>
      <c r="AC276" s="17">
        <f>AC21*'Basic diet cal'!$I$11</f>
        <v>162.43071428571429</v>
      </c>
      <c r="AD276" s="17">
        <f>AD21*'Basic diet cal'!$I$11</f>
        <v>292.37528571428572</v>
      </c>
      <c r="AE276" s="17">
        <f>AE21*'Basic diet cal'!$I$11</f>
        <v>194.91685714285717</v>
      </c>
      <c r="AF276" s="17">
        <f>AF21*'Basic diet cal'!$I$11</f>
        <v>162.43071428571429</v>
      </c>
      <c r="AG276" s="17">
        <f>AG21*'Basic diet cal'!$I$11</f>
        <v>324.86142857142858</v>
      </c>
      <c r="AH276" s="17">
        <f>AH21*'Basic diet cal'!$I$11</f>
        <v>194.91685714285717</v>
      </c>
      <c r="AI276" s="17">
        <f>AI21*'Basic diet cal'!$I$11</f>
        <v>162.43071428571429</v>
      </c>
      <c r="AJ276" s="17">
        <f>AJ21*'Basic diet cal'!$I$11</f>
        <v>324.86142857142858</v>
      </c>
      <c r="AK276" s="17">
        <f>AK21*'Basic diet cal'!$I$11</f>
        <v>194.91685714285717</v>
      </c>
      <c r="AL276" s="132">
        <f>AL21*'Basic diet cal'!$I$11</f>
        <v>162.43071428571429</v>
      </c>
      <c r="AR276" s="17"/>
    </row>
    <row r="277" spans="1:79" ht="45" customHeight="1">
      <c r="A277" s="24" t="s">
        <v>199</v>
      </c>
      <c r="B277" s="69"/>
      <c r="C277" s="17">
        <f>C23*'Basic diet cal'!$I$12</f>
        <v>0</v>
      </c>
      <c r="D277" s="17">
        <f>D23*'Basic diet cal'!$I$12</f>
        <v>0</v>
      </c>
      <c r="E277" s="17">
        <f>E23*'Basic diet cal'!$I$12</f>
        <v>0</v>
      </c>
      <c r="F277" s="17">
        <f>F23*'Basic diet cal'!$I$12</f>
        <v>0</v>
      </c>
      <c r="G277" s="17">
        <f>G23*'Basic diet cal'!$I$12</f>
        <v>0</v>
      </c>
      <c r="H277" s="17">
        <f>H23*'Basic diet cal'!$I$12</f>
        <v>0</v>
      </c>
      <c r="I277" s="17">
        <f>I23*'Basic diet cal'!$I$12</f>
        <v>0</v>
      </c>
      <c r="J277" s="17">
        <f>J23*'Basic diet cal'!$I$12</f>
        <v>0</v>
      </c>
      <c r="K277" s="17">
        <f>K23*'Basic diet cal'!$I$12</f>
        <v>0</v>
      </c>
      <c r="L277" s="17">
        <f>L23*'Basic diet cal'!$I$12</f>
        <v>0</v>
      </c>
      <c r="M277" s="17">
        <f>M23*'Basic diet cal'!$I$12</f>
        <v>0</v>
      </c>
      <c r="N277" s="17">
        <f>N23*'Basic diet cal'!$I$12</f>
        <v>0</v>
      </c>
      <c r="O277" s="17">
        <f>O23*'Basic diet cal'!$I$12</f>
        <v>0</v>
      </c>
      <c r="P277" s="17">
        <f>P23*'Basic diet cal'!$I$12</f>
        <v>0</v>
      </c>
      <c r="Q277" s="17">
        <f>Q23*'Basic diet cal'!$I$12</f>
        <v>0</v>
      </c>
      <c r="R277" s="17">
        <f>R23*'Basic diet cal'!$I$12</f>
        <v>0</v>
      </c>
      <c r="S277" s="17">
        <f>S23*'Basic diet cal'!$I$12</f>
        <v>0</v>
      </c>
      <c r="T277" s="17">
        <f>T23*'Basic diet cal'!$I$12</f>
        <v>0</v>
      </c>
      <c r="U277" s="17">
        <f>U23*'Basic diet cal'!$I$12</f>
        <v>0</v>
      </c>
      <c r="V277" s="17">
        <f>V23*'Basic diet cal'!$I$12</f>
        <v>0</v>
      </c>
      <c r="W277" s="17">
        <f>W23*'Basic diet cal'!$I$12</f>
        <v>0</v>
      </c>
      <c r="X277" s="17">
        <f>X23*'Basic diet cal'!$I$12</f>
        <v>0</v>
      </c>
      <c r="Y277" s="17">
        <f>Y23*'Basic diet cal'!$I$12</f>
        <v>0</v>
      </c>
      <c r="Z277" s="17">
        <f>Z23*'Basic diet cal'!$I$12</f>
        <v>0</v>
      </c>
      <c r="AA277" s="17">
        <f>AA23*'Basic diet cal'!$I$12</f>
        <v>0</v>
      </c>
      <c r="AB277" s="17">
        <f>AB23*'Basic diet cal'!$I$12</f>
        <v>0</v>
      </c>
      <c r="AC277" s="17">
        <f>AC23*'Basic diet cal'!$I$12</f>
        <v>0</v>
      </c>
      <c r="AD277" s="17">
        <f>AD23*'Basic diet cal'!$I$12</f>
        <v>0</v>
      </c>
      <c r="AE277" s="17">
        <f>AE23*'Basic diet cal'!$I$12</f>
        <v>0</v>
      </c>
      <c r="AF277" s="17">
        <f>AF23*'Basic diet cal'!$I$12</f>
        <v>0</v>
      </c>
      <c r="AG277" s="17">
        <f>AG23*'Basic diet cal'!$I$12</f>
        <v>0</v>
      </c>
      <c r="AH277" s="17">
        <f>AH23*'Basic diet cal'!$I$12</f>
        <v>0</v>
      </c>
      <c r="AI277" s="17">
        <f>AI23*'Basic diet cal'!$I$12</f>
        <v>0</v>
      </c>
      <c r="AJ277" s="17">
        <f>AJ23*'Basic diet cal'!$I$12</f>
        <v>0</v>
      </c>
      <c r="AK277" s="17">
        <f>AK23*'Basic diet cal'!$I$12</f>
        <v>0</v>
      </c>
      <c r="AL277" s="132">
        <f>AL23*'Basic diet cal'!$I$12</f>
        <v>0</v>
      </c>
      <c r="AR277" s="17"/>
    </row>
    <row r="278" spans="1:79" ht="15" customHeight="1">
      <c r="A278" s="24" t="s">
        <v>200</v>
      </c>
      <c r="B278" s="69"/>
      <c r="C278" s="17">
        <f>C24*'Basic diet cal'!$I$12</f>
        <v>0</v>
      </c>
      <c r="D278" s="17">
        <f>D24*'Basic diet cal'!$I$12</f>
        <v>0</v>
      </c>
      <c r="E278" s="17">
        <f>E24*'Basic diet cal'!$I$12</f>
        <v>0</v>
      </c>
      <c r="F278" s="17">
        <f>F24*'Basic diet cal'!$I$12</f>
        <v>0</v>
      </c>
      <c r="G278" s="17">
        <f>G24*'Basic diet cal'!$I$12</f>
        <v>0</v>
      </c>
      <c r="H278" s="17">
        <f>H24*'Basic diet cal'!$I$12</f>
        <v>0</v>
      </c>
      <c r="I278" s="17">
        <f>I24*'Basic diet cal'!$I$12</f>
        <v>0</v>
      </c>
      <c r="J278" s="17">
        <f>J24*'Basic diet cal'!$I$12</f>
        <v>0</v>
      </c>
      <c r="K278" s="17">
        <f>K24*'Basic diet cal'!$I$12</f>
        <v>0</v>
      </c>
      <c r="L278" s="17">
        <f>L24*'Basic diet cal'!$I$12</f>
        <v>0</v>
      </c>
      <c r="M278" s="17">
        <f>M24*'Basic diet cal'!$I$12</f>
        <v>0</v>
      </c>
      <c r="N278" s="17">
        <f>N24*'Basic diet cal'!$I$12</f>
        <v>0</v>
      </c>
      <c r="O278" s="17">
        <f>O24*'Basic diet cal'!$I$12</f>
        <v>0</v>
      </c>
      <c r="P278" s="17">
        <f>P24*'Basic diet cal'!$I$12</f>
        <v>0</v>
      </c>
      <c r="Q278" s="17">
        <f>Q24*'Basic diet cal'!$I$12</f>
        <v>0</v>
      </c>
      <c r="R278" s="17">
        <f>R24*'Basic diet cal'!$I$12</f>
        <v>0</v>
      </c>
      <c r="S278" s="17">
        <f>S24*'Basic diet cal'!$I$12</f>
        <v>0</v>
      </c>
      <c r="T278" s="17">
        <f>T24*'Basic diet cal'!$I$12</f>
        <v>0</v>
      </c>
      <c r="U278" s="17">
        <f>U24*'Basic diet cal'!$I$12</f>
        <v>0</v>
      </c>
      <c r="V278" s="17">
        <f>V24*'Basic diet cal'!$I$12</f>
        <v>0</v>
      </c>
      <c r="W278" s="17">
        <f>W24*'Basic diet cal'!$I$12</f>
        <v>0</v>
      </c>
      <c r="X278" s="17">
        <f>X24*'Basic diet cal'!$I$12</f>
        <v>0</v>
      </c>
      <c r="Y278" s="17">
        <f>Y24*'Basic diet cal'!$I$12</f>
        <v>0</v>
      </c>
      <c r="Z278" s="17">
        <f>Z24*'Basic diet cal'!$I$12</f>
        <v>0</v>
      </c>
      <c r="AA278" s="17">
        <f>AA24*'Basic diet cal'!$I$12</f>
        <v>0</v>
      </c>
      <c r="AB278" s="17">
        <f>AB24*'Basic diet cal'!$I$12</f>
        <v>0</v>
      </c>
      <c r="AC278" s="17">
        <f>AC24*'Basic diet cal'!$I$12</f>
        <v>0</v>
      </c>
      <c r="AD278" s="17">
        <f>AD24*'Basic diet cal'!$I$12</f>
        <v>0</v>
      </c>
      <c r="AE278" s="17">
        <f>AE24*'Basic diet cal'!$I$12</f>
        <v>0</v>
      </c>
      <c r="AF278" s="17">
        <f>AF24*'Basic diet cal'!$I$12</f>
        <v>0</v>
      </c>
      <c r="AG278" s="17">
        <f>AG24*'Basic diet cal'!$I$12</f>
        <v>0</v>
      </c>
      <c r="AH278" s="17">
        <f>AH24*'Basic diet cal'!$I$12</f>
        <v>0</v>
      </c>
      <c r="AI278" s="17">
        <f>AI24*'Basic diet cal'!$I$12</f>
        <v>0</v>
      </c>
      <c r="AJ278" s="17">
        <f>AJ24*'Basic diet cal'!$I$12</f>
        <v>0</v>
      </c>
      <c r="AK278" s="17">
        <f>AK24*'Basic diet cal'!$I$12</f>
        <v>0</v>
      </c>
      <c r="AL278" s="132">
        <f>AL24*'Basic diet cal'!$I$12</f>
        <v>0</v>
      </c>
      <c r="AR278" s="17"/>
    </row>
    <row r="279" spans="1:79" ht="45" customHeight="1">
      <c r="A279" s="24" t="s">
        <v>125</v>
      </c>
      <c r="B279" s="69"/>
      <c r="C279" s="17">
        <f>C25*'Basic diet cal'!$I$13</f>
        <v>0</v>
      </c>
      <c r="D279" s="17">
        <f>D25*'Basic diet cal'!$I$13</f>
        <v>0</v>
      </c>
      <c r="E279" s="17">
        <f>E25*'Basic diet cal'!$I$13</f>
        <v>0</v>
      </c>
      <c r="F279" s="17">
        <f>F25*'Basic diet cal'!$I$13</f>
        <v>0</v>
      </c>
      <c r="G279" s="17">
        <f>G25*'Basic diet cal'!$I$13</f>
        <v>0</v>
      </c>
      <c r="H279" s="17">
        <f>H25*'Basic diet cal'!$I$13</f>
        <v>0</v>
      </c>
      <c r="I279" s="17">
        <f>I25*'Basic diet cal'!$I$13</f>
        <v>0</v>
      </c>
      <c r="J279" s="17">
        <f>J25*'Basic diet cal'!$I$13</f>
        <v>0</v>
      </c>
      <c r="K279" s="17">
        <f>K25*'Basic diet cal'!$I$13</f>
        <v>0</v>
      </c>
      <c r="L279" s="17">
        <f>L25*'Basic diet cal'!$I$13</f>
        <v>0</v>
      </c>
      <c r="M279" s="17">
        <f>M25*'Basic diet cal'!$I$13</f>
        <v>0</v>
      </c>
      <c r="N279" s="17">
        <f>N25*'Basic diet cal'!$I$13</f>
        <v>0</v>
      </c>
      <c r="O279" s="17">
        <f>O25*'Basic diet cal'!$I$13</f>
        <v>0</v>
      </c>
      <c r="P279" s="17">
        <f>P25*'Basic diet cal'!$I$13</f>
        <v>0</v>
      </c>
      <c r="Q279" s="17">
        <f>Q25*'Basic diet cal'!$I$13</f>
        <v>0</v>
      </c>
      <c r="R279" s="17">
        <f>R25*'Basic diet cal'!$I$13</f>
        <v>0</v>
      </c>
      <c r="S279" s="17">
        <f>S25*'Basic diet cal'!$I$13</f>
        <v>0</v>
      </c>
      <c r="T279" s="17">
        <f>T25*'Basic diet cal'!$I$13</f>
        <v>0</v>
      </c>
      <c r="U279" s="17">
        <f>U25*'Basic diet cal'!$I$13</f>
        <v>0</v>
      </c>
      <c r="V279" s="17">
        <f>V25*'Basic diet cal'!$I$13</f>
        <v>0</v>
      </c>
      <c r="W279" s="17">
        <f>W25*'Basic diet cal'!$I$13</f>
        <v>0</v>
      </c>
      <c r="X279" s="17">
        <f>X25*'Basic diet cal'!$I$13</f>
        <v>0</v>
      </c>
      <c r="Y279" s="17">
        <f>Y25*'Basic diet cal'!$I$13</f>
        <v>0</v>
      </c>
      <c r="Z279" s="17">
        <f>Z25*'Basic diet cal'!$I$13</f>
        <v>0</v>
      </c>
      <c r="AA279" s="17">
        <f>AA25*'Basic diet cal'!$I$13</f>
        <v>0</v>
      </c>
      <c r="AB279" s="17">
        <f>AB25*'Basic diet cal'!$I$13</f>
        <v>0</v>
      </c>
      <c r="AC279" s="17">
        <f>AC25*'Basic diet cal'!$I$13</f>
        <v>0</v>
      </c>
      <c r="AD279" s="17">
        <f>AD25*'Basic diet cal'!$I$13</f>
        <v>0</v>
      </c>
      <c r="AE279" s="17">
        <f>AE25*'Basic diet cal'!$I$13</f>
        <v>0</v>
      </c>
      <c r="AF279" s="17">
        <f>AF25*'Basic diet cal'!$I$13</f>
        <v>0</v>
      </c>
      <c r="AG279" s="17">
        <f>AG25*'Basic diet cal'!$I$13</f>
        <v>0</v>
      </c>
      <c r="AH279" s="17">
        <f>AH25*'Basic diet cal'!$I$13</f>
        <v>0</v>
      </c>
      <c r="AI279" s="17">
        <f>AI25*'Basic diet cal'!$I$13</f>
        <v>0</v>
      </c>
      <c r="AJ279" s="17">
        <f>AJ25*'Basic diet cal'!$I$13</f>
        <v>0</v>
      </c>
      <c r="AK279" s="17">
        <f>AK25*'Basic diet cal'!$I$13</f>
        <v>0</v>
      </c>
      <c r="AL279" s="132">
        <f>AL25*'Basic diet cal'!$I$13</f>
        <v>0</v>
      </c>
      <c r="AR279" s="17"/>
    </row>
    <row r="280" spans="1:79" ht="15" customHeight="1">
      <c r="A280" s="47" t="s">
        <v>778</v>
      </c>
      <c r="B280" s="25"/>
      <c r="C280" s="656">
        <f>C22*'Basic diet cal'!$I$10</f>
        <v>0</v>
      </c>
      <c r="D280" s="656">
        <f>D22*'Basic diet cal'!$I$10</f>
        <v>0</v>
      </c>
      <c r="E280" s="656">
        <f>E22*'Basic diet cal'!$I$10</f>
        <v>0</v>
      </c>
      <c r="F280" s="656">
        <f>F22*'Basic diet cal'!$I$10</f>
        <v>0</v>
      </c>
      <c r="G280" s="656">
        <f>G22*'Basic diet cal'!$I$10</f>
        <v>0</v>
      </c>
      <c r="H280" s="656">
        <f>H22*'Basic diet cal'!$I$10</f>
        <v>0</v>
      </c>
      <c r="I280" s="656">
        <f>I22*'Basic diet cal'!$I$10</f>
        <v>0</v>
      </c>
      <c r="J280" s="656">
        <f>J22*'Basic diet cal'!$I$10</f>
        <v>0</v>
      </c>
      <c r="K280" s="656">
        <f>K22*'Basic diet cal'!$I$10</f>
        <v>0</v>
      </c>
      <c r="L280" s="656">
        <f>L22*'Basic diet cal'!$I$10</f>
        <v>0</v>
      </c>
      <c r="M280" s="656">
        <f>M22*'Basic diet cal'!$I$10</f>
        <v>0</v>
      </c>
      <c r="N280" s="656">
        <f>N22*'Basic diet cal'!$I$10</f>
        <v>0</v>
      </c>
      <c r="O280" s="656">
        <f>O22*'Basic diet cal'!$I$10</f>
        <v>0</v>
      </c>
      <c r="P280" s="656">
        <f>P22*'Basic diet cal'!$I$10</f>
        <v>0</v>
      </c>
      <c r="Q280" s="656">
        <f>Q22*'Basic diet cal'!$I$10</f>
        <v>0</v>
      </c>
      <c r="R280" s="656">
        <f>R22*'Basic diet cal'!$I$10</f>
        <v>0</v>
      </c>
      <c r="S280" s="656">
        <f>S22*'Basic diet cal'!$I$10</f>
        <v>0</v>
      </c>
      <c r="T280" s="656">
        <f>T22*'Basic diet cal'!$I$10</f>
        <v>0</v>
      </c>
      <c r="U280" s="656">
        <f>U22*'Basic diet cal'!$I$10</f>
        <v>0</v>
      </c>
      <c r="V280" s="656">
        <f>V22*'Basic diet cal'!$I$10</f>
        <v>0</v>
      </c>
      <c r="W280" s="656">
        <f>W22*'Basic diet cal'!$I$10</f>
        <v>0</v>
      </c>
      <c r="X280" s="656">
        <f>X22*'Basic diet cal'!$I$10</f>
        <v>0</v>
      </c>
      <c r="Y280" s="656">
        <f>Y22*'Basic diet cal'!$I$10</f>
        <v>0</v>
      </c>
      <c r="Z280" s="656">
        <f>Z22*'Basic diet cal'!$I$10</f>
        <v>0</v>
      </c>
      <c r="AA280" s="656">
        <f>AA22*'Basic diet cal'!$I$10</f>
        <v>0</v>
      </c>
      <c r="AB280" s="656">
        <f>AB22*'Basic diet cal'!$I$10</f>
        <v>0</v>
      </c>
      <c r="AC280" s="656">
        <f>AC22*'Basic diet cal'!$I$10</f>
        <v>0</v>
      </c>
      <c r="AD280" s="656">
        <f>AD22*'Basic diet cal'!$I$10</f>
        <v>0</v>
      </c>
      <c r="AE280" s="656">
        <f>AE22*'Basic diet cal'!$I$10</f>
        <v>0</v>
      </c>
      <c r="AF280" s="656">
        <f>AF22*'Basic diet cal'!$I$10</f>
        <v>0</v>
      </c>
      <c r="AG280" s="656">
        <f>AG22*'Basic diet cal'!$I$10</f>
        <v>0</v>
      </c>
      <c r="AH280" s="656">
        <f>AH22*'Basic diet cal'!$I$10</f>
        <v>0</v>
      </c>
      <c r="AI280" s="656">
        <f>AI22*'Basic diet cal'!$I$10</f>
        <v>0</v>
      </c>
      <c r="AJ280" s="656">
        <f>AJ22*'Basic diet cal'!$I$10</f>
        <v>0</v>
      </c>
      <c r="AK280" s="656">
        <f>AK22*'Basic diet cal'!$I$10</f>
        <v>0</v>
      </c>
      <c r="AL280" s="656">
        <f>AL22*'Basic diet cal'!$I$10</f>
        <v>0</v>
      </c>
      <c r="AS280" s="170"/>
      <c r="AT280" s="9"/>
      <c r="AU280" s="9"/>
      <c r="AV280" s="9"/>
      <c r="AW280" s="9"/>
      <c r="AX280" s="9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</row>
    <row r="281" spans="1:79" ht="15" customHeight="1">
      <c r="C281" s="22">
        <v>1000</v>
      </c>
      <c r="F281" s="9">
        <v>1200</v>
      </c>
      <c r="G281" s="9"/>
      <c r="I281" s="22">
        <v>1400</v>
      </c>
      <c r="L281" s="22">
        <v>1600</v>
      </c>
      <c r="O281" s="22">
        <v>1800</v>
      </c>
      <c r="R281" s="9">
        <v>2000</v>
      </c>
      <c r="S281" s="9"/>
      <c r="U281" s="22">
        <v>2200</v>
      </c>
      <c r="X281" s="22">
        <v>2400</v>
      </c>
      <c r="AA281" s="45">
        <v>2600</v>
      </c>
      <c r="AB281" s="26"/>
      <c r="AD281" s="26">
        <v>2800</v>
      </c>
      <c r="AE281" s="26"/>
      <c r="AF281" s="26"/>
      <c r="AG281" s="26">
        <v>3000</v>
      </c>
      <c r="AH281" s="26"/>
      <c r="AI281" s="26"/>
      <c r="AJ281" s="22">
        <v>3200</v>
      </c>
      <c r="AS281" s="9"/>
      <c r="AT281" s="9"/>
      <c r="AU281" s="9"/>
      <c r="AV281" s="9"/>
      <c r="AW281" s="9"/>
      <c r="AX281" s="9"/>
      <c r="AY281" s="164"/>
      <c r="AZ281" s="164"/>
      <c r="BA281" s="164"/>
      <c r="BB281" s="164"/>
      <c r="BC281" s="164"/>
      <c r="BD281" s="164"/>
      <c r="BE281" s="164"/>
      <c r="BF281" s="123"/>
      <c r="BG281" s="123"/>
      <c r="BH281" s="164"/>
      <c r="BI281" s="123"/>
      <c r="BJ281" s="123"/>
      <c r="BK281" s="123"/>
      <c r="BL281" s="164"/>
      <c r="BM281" s="164"/>
      <c r="BN281" s="164"/>
      <c r="BO281" s="164"/>
      <c r="BP281" s="61"/>
      <c r="BQ281" s="61"/>
      <c r="BR281" s="61"/>
      <c r="BS281" s="61"/>
      <c r="BT281" s="61"/>
    </row>
    <row r="282" spans="1:79" ht="30" customHeight="1">
      <c r="A282" s="77" t="s">
        <v>256</v>
      </c>
      <c r="F282" s="9"/>
      <c r="AD282" s="22"/>
      <c r="AS282" s="9"/>
      <c r="AT282" s="9"/>
      <c r="AU282" s="9"/>
      <c r="AV282" s="9"/>
      <c r="AW282" s="9"/>
      <c r="AX282" s="9"/>
      <c r="AY282" s="164"/>
      <c r="AZ282" s="164"/>
      <c r="BA282" s="164"/>
      <c r="BB282" s="164"/>
      <c r="BC282" s="164"/>
      <c r="BD282" s="164"/>
      <c r="BE282" s="164"/>
      <c r="BF282" s="164"/>
      <c r="BG282" s="164"/>
      <c r="BH282" s="164"/>
      <c r="BI282" s="164"/>
      <c r="BJ282" s="164"/>
      <c r="BK282" s="164"/>
      <c r="BL282" s="164"/>
      <c r="BM282" s="164"/>
      <c r="BN282" s="164"/>
      <c r="BO282" s="164"/>
      <c r="BP282" s="61"/>
      <c r="BQ282" s="61"/>
      <c r="BR282" s="61"/>
      <c r="BS282" s="61"/>
      <c r="BT282" s="61"/>
    </row>
    <row r="283" spans="1:79" ht="15" customHeight="1">
      <c r="A283" s="77" t="s">
        <v>137</v>
      </c>
      <c r="C283" s="22" t="s">
        <v>58</v>
      </c>
      <c r="D283" s="22" t="s">
        <v>116</v>
      </c>
      <c r="E283" s="22" t="s">
        <v>92</v>
      </c>
      <c r="F283" s="9" t="s">
        <v>58</v>
      </c>
      <c r="G283" s="22" t="s">
        <v>116</v>
      </c>
      <c r="H283" s="22" t="s">
        <v>92</v>
      </c>
      <c r="I283" s="22" t="s">
        <v>58</v>
      </c>
      <c r="J283" s="22" t="s">
        <v>116</v>
      </c>
      <c r="K283" s="22" t="s">
        <v>92</v>
      </c>
      <c r="L283" s="22" t="s">
        <v>58</v>
      </c>
      <c r="M283" s="22" t="s">
        <v>116</v>
      </c>
      <c r="N283" s="22" t="s">
        <v>92</v>
      </c>
      <c r="O283" s="78" t="s">
        <v>58</v>
      </c>
      <c r="P283" s="22" t="s">
        <v>116</v>
      </c>
      <c r="Q283" s="22" t="s">
        <v>92</v>
      </c>
      <c r="R283" s="9" t="s">
        <v>58</v>
      </c>
      <c r="S283" s="22" t="s">
        <v>116</v>
      </c>
      <c r="T283" s="22" t="s">
        <v>92</v>
      </c>
      <c r="U283" s="22" t="s">
        <v>58</v>
      </c>
      <c r="V283" s="22" t="s">
        <v>116</v>
      </c>
      <c r="W283" s="22" t="s">
        <v>92</v>
      </c>
      <c r="X283" s="22" t="s">
        <v>58</v>
      </c>
      <c r="Y283" s="22" t="s">
        <v>116</v>
      </c>
      <c r="Z283" s="22" t="s">
        <v>92</v>
      </c>
      <c r="AA283" s="22" t="s">
        <v>58</v>
      </c>
      <c r="AB283" s="22" t="s">
        <v>116</v>
      </c>
      <c r="AC283" s="22" t="s">
        <v>92</v>
      </c>
      <c r="AD283" s="22" t="s">
        <v>58</v>
      </c>
      <c r="AE283" s="22" t="s">
        <v>116</v>
      </c>
      <c r="AF283" s="22" t="s">
        <v>92</v>
      </c>
      <c r="AG283" s="22" t="s">
        <v>58</v>
      </c>
      <c r="AH283" s="22" t="s">
        <v>116</v>
      </c>
      <c r="AI283" s="22" t="s">
        <v>92</v>
      </c>
      <c r="AJ283" s="22" t="s">
        <v>58</v>
      </c>
      <c r="AK283" s="22" t="s">
        <v>116</v>
      </c>
      <c r="AL283" s="127" t="s">
        <v>92</v>
      </c>
      <c r="AS283" s="9"/>
      <c r="AT283" s="9"/>
      <c r="AU283" s="9"/>
      <c r="AV283" s="9"/>
      <c r="AW283" s="9"/>
      <c r="AX283" s="9"/>
      <c r="AY283" s="164"/>
      <c r="AZ283" s="164"/>
      <c r="BA283" s="164"/>
      <c r="BB283" s="164"/>
      <c r="BC283" s="164"/>
      <c r="BD283" s="164"/>
      <c r="BE283" s="164"/>
      <c r="BF283" s="164"/>
      <c r="BG283" s="164"/>
      <c r="BH283" s="164"/>
      <c r="BI283" s="164"/>
      <c r="BJ283" s="164"/>
      <c r="BK283" s="164"/>
      <c r="BL283" s="164"/>
      <c r="BM283" s="164"/>
      <c r="BN283" s="164"/>
      <c r="BO283" s="164"/>
      <c r="BP283" s="61"/>
      <c r="BQ283" s="61"/>
      <c r="BR283" s="61"/>
      <c r="BS283" s="61"/>
      <c r="BT283" s="61"/>
    </row>
    <row r="284" spans="1:79" ht="15" customHeight="1">
      <c r="B284" s="78" t="s">
        <v>543</v>
      </c>
      <c r="C284" s="17">
        <f t="shared" ref="C284:AL284" si="72">C263+C264+C265+C266+C268+(C270/7)+C271+(C273/7)+C278+C279</f>
        <v>60.571428571428569</v>
      </c>
      <c r="D284" s="17">
        <f t="shared" si="72"/>
        <v>60.571428571428569</v>
      </c>
      <c r="E284" s="17">
        <f t="shared" si="72"/>
        <v>38.285714285714285</v>
      </c>
      <c r="F284" s="17">
        <f t="shared" si="72"/>
        <v>60.571428571428569</v>
      </c>
      <c r="G284" s="17">
        <f t="shared" si="72"/>
        <v>60.571428571428569</v>
      </c>
      <c r="H284" s="17">
        <f t="shared" si="72"/>
        <v>68.571428571428569</v>
      </c>
      <c r="I284" s="17">
        <f t="shared" si="72"/>
        <v>90.857142857142861</v>
      </c>
      <c r="J284" s="17">
        <f t="shared" si="72"/>
        <v>60.571428571428569</v>
      </c>
      <c r="K284" s="17">
        <f t="shared" si="72"/>
        <v>98.857142857142861</v>
      </c>
      <c r="L284" s="17">
        <f t="shared" si="72"/>
        <v>90.857142857142861</v>
      </c>
      <c r="M284" s="17">
        <f t="shared" si="72"/>
        <v>121.14285714285714</v>
      </c>
      <c r="N284" s="17">
        <f t="shared" si="72"/>
        <v>100.85714285714286</v>
      </c>
      <c r="O284" s="17">
        <f t="shared" si="72"/>
        <v>90.857142857142861</v>
      </c>
      <c r="P284" s="17">
        <f t="shared" si="72"/>
        <v>0</v>
      </c>
      <c r="Q284" s="17">
        <f t="shared" si="72"/>
        <v>100.85714285714286</v>
      </c>
      <c r="R284" s="17">
        <f t="shared" si="72"/>
        <v>90.857142857142861</v>
      </c>
      <c r="S284" s="17">
        <f t="shared" si="72"/>
        <v>121.14285714285714</v>
      </c>
      <c r="T284" s="17">
        <f t="shared" si="72"/>
        <v>100.85714285714286</v>
      </c>
      <c r="U284" s="17">
        <f t="shared" si="72"/>
        <v>90.857142857142861</v>
      </c>
      <c r="V284" s="17">
        <f t="shared" si="72"/>
        <v>121.14285714285714</v>
      </c>
      <c r="W284" s="17">
        <f t="shared" si="72"/>
        <v>102.85714285714286</v>
      </c>
      <c r="X284" s="17">
        <f t="shared" si="72"/>
        <v>90.857142857142861</v>
      </c>
      <c r="Y284" s="17">
        <f t="shared" si="72"/>
        <v>151.42857142857142</v>
      </c>
      <c r="Z284" s="17">
        <f t="shared" si="72"/>
        <v>102.85714285714286</v>
      </c>
      <c r="AA284" s="17">
        <f t="shared" si="72"/>
        <v>90.857142857142861</v>
      </c>
      <c r="AB284" s="17">
        <f t="shared" si="72"/>
        <v>151.42857142857142</v>
      </c>
      <c r="AC284" s="17">
        <f t="shared" si="72"/>
        <v>102.85714285714286</v>
      </c>
      <c r="AD284" s="17">
        <f t="shared" si="72"/>
        <v>90.857142857142861</v>
      </c>
      <c r="AE284" s="17">
        <f t="shared" si="72"/>
        <v>151.42857142857142</v>
      </c>
      <c r="AF284" s="17">
        <f t="shared" si="72"/>
        <v>102.85714285714286</v>
      </c>
      <c r="AG284" s="17">
        <f t="shared" si="72"/>
        <v>90.857142857142861</v>
      </c>
      <c r="AH284" s="17">
        <f t="shared" si="72"/>
        <v>151.42857142857142</v>
      </c>
      <c r="AI284" s="17">
        <f t="shared" si="72"/>
        <v>102.85714285714286</v>
      </c>
      <c r="AJ284" s="17">
        <f t="shared" si="72"/>
        <v>90.857142857142861</v>
      </c>
      <c r="AK284" s="17">
        <f t="shared" si="72"/>
        <v>151.42857142857142</v>
      </c>
      <c r="AL284" s="132">
        <f t="shared" si="72"/>
        <v>102.85714285714286</v>
      </c>
      <c r="AR284" s="17"/>
      <c r="AS284" s="56"/>
      <c r="AT284" s="56"/>
      <c r="AU284" s="56"/>
      <c r="AV284" s="56"/>
      <c r="AW284" s="56"/>
      <c r="AX284" s="56"/>
      <c r="AY284" s="164"/>
      <c r="AZ284" s="164"/>
      <c r="BA284" s="164"/>
      <c r="BB284" s="164"/>
      <c r="BC284" s="164"/>
      <c r="BD284" s="164"/>
      <c r="BE284" s="164"/>
      <c r="BF284" s="164"/>
      <c r="BG284" s="164"/>
      <c r="BH284" s="164"/>
      <c r="BI284" s="164"/>
      <c r="BJ284" s="164"/>
      <c r="BK284" s="164"/>
      <c r="BL284" s="164"/>
      <c r="BM284" s="164"/>
      <c r="BN284" s="164"/>
      <c r="BO284" s="164"/>
      <c r="BP284" s="61"/>
      <c r="BQ284" s="61"/>
      <c r="BR284" s="61"/>
      <c r="BS284" s="61"/>
      <c r="BT284" s="61"/>
    </row>
    <row r="285" spans="1:79" ht="15" customHeight="1">
      <c r="B285" s="78" t="s">
        <v>544</v>
      </c>
      <c r="C285" s="17">
        <f t="shared" ref="C285:AL285" si="73">C263+C264+C265+C266+C268+C272+(C273/7)+C279+C278</f>
        <v>0</v>
      </c>
      <c r="D285" s="17">
        <f t="shared" si="73"/>
        <v>0</v>
      </c>
      <c r="E285" s="17">
        <f t="shared" si="73"/>
        <v>8</v>
      </c>
      <c r="F285" s="17">
        <f t="shared" si="73"/>
        <v>0</v>
      </c>
      <c r="G285" s="17">
        <f t="shared" si="73"/>
        <v>0</v>
      </c>
      <c r="H285" s="17">
        <f t="shared" si="73"/>
        <v>8</v>
      </c>
      <c r="I285" s="17">
        <f t="shared" si="73"/>
        <v>0</v>
      </c>
      <c r="J285" s="17">
        <f t="shared" si="73"/>
        <v>0</v>
      </c>
      <c r="K285" s="17">
        <f t="shared" si="73"/>
        <v>8</v>
      </c>
      <c r="L285" s="17">
        <f t="shared" si="73"/>
        <v>0</v>
      </c>
      <c r="M285" s="17">
        <f t="shared" si="73"/>
        <v>0</v>
      </c>
      <c r="N285" s="17">
        <f t="shared" si="73"/>
        <v>10</v>
      </c>
      <c r="O285" s="17">
        <f t="shared" si="73"/>
        <v>0</v>
      </c>
      <c r="P285" s="17">
        <f t="shared" si="73"/>
        <v>0</v>
      </c>
      <c r="Q285" s="17">
        <f t="shared" si="73"/>
        <v>10</v>
      </c>
      <c r="R285" s="17">
        <f t="shared" si="73"/>
        <v>0</v>
      </c>
      <c r="S285" s="17">
        <f t="shared" si="73"/>
        <v>0</v>
      </c>
      <c r="T285" s="17">
        <f t="shared" si="73"/>
        <v>10</v>
      </c>
      <c r="U285" s="17">
        <f t="shared" si="73"/>
        <v>0</v>
      </c>
      <c r="V285" s="17">
        <f t="shared" si="73"/>
        <v>0</v>
      </c>
      <c r="W285" s="17">
        <f t="shared" si="73"/>
        <v>12</v>
      </c>
      <c r="X285" s="17">
        <f t="shared" si="73"/>
        <v>0</v>
      </c>
      <c r="Y285" s="17">
        <f t="shared" si="73"/>
        <v>0</v>
      </c>
      <c r="Z285" s="17">
        <f t="shared" si="73"/>
        <v>12</v>
      </c>
      <c r="AA285" s="17">
        <f t="shared" si="73"/>
        <v>0</v>
      </c>
      <c r="AB285" s="17">
        <f t="shared" si="73"/>
        <v>0</v>
      </c>
      <c r="AC285" s="17">
        <f t="shared" si="73"/>
        <v>12</v>
      </c>
      <c r="AD285" s="17">
        <f t="shared" si="73"/>
        <v>0</v>
      </c>
      <c r="AE285" s="17">
        <f t="shared" si="73"/>
        <v>0</v>
      </c>
      <c r="AF285" s="17">
        <f t="shared" si="73"/>
        <v>12</v>
      </c>
      <c r="AG285" s="17">
        <f t="shared" si="73"/>
        <v>0</v>
      </c>
      <c r="AH285" s="17">
        <f t="shared" si="73"/>
        <v>0</v>
      </c>
      <c r="AI285" s="17">
        <f t="shared" si="73"/>
        <v>12</v>
      </c>
      <c r="AJ285" s="17">
        <f t="shared" si="73"/>
        <v>0</v>
      </c>
      <c r="AK285" s="17">
        <f t="shared" si="73"/>
        <v>0</v>
      </c>
      <c r="AL285" s="132">
        <f t="shared" si="73"/>
        <v>12</v>
      </c>
      <c r="AR285" s="17"/>
      <c r="AS285" s="56"/>
      <c r="AT285" s="56"/>
      <c r="AU285" s="56"/>
      <c r="AV285" s="56"/>
      <c r="AW285" s="56"/>
      <c r="AX285" s="56"/>
      <c r="AY285" s="164"/>
      <c r="AZ285" s="164"/>
      <c r="BA285" s="164"/>
      <c r="BB285" s="164"/>
      <c r="BC285" s="164"/>
      <c r="BD285" s="164"/>
      <c r="BE285" s="164"/>
      <c r="BF285" s="164"/>
      <c r="BG285" s="164"/>
      <c r="BH285" s="164"/>
      <c r="BI285" s="164"/>
      <c r="BJ285" s="164"/>
      <c r="BK285" s="164"/>
      <c r="BL285" s="164"/>
      <c r="BM285" s="164"/>
      <c r="BN285" s="164"/>
      <c r="BO285" s="164"/>
      <c r="BP285" s="61"/>
      <c r="BQ285" s="61"/>
      <c r="BR285" s="61"/>
      <c r="BS285" s="61"/>
      <c r="BT285" s="61"/>
    </row>
    <row r="286" spans="1:79" ht="30" customHeight="1">
      <c r="A286" s="77" t="s">
        <v>138</v>
      </c>
      <c r="C286" s="49">
        <f>C263+C264+C265+C267+C268+C276+(C275/7)+C277+C279+C280/7</f>
        <v>158.02985714285717</v>
      </c>
      <c r="D286" s="49">
        <f t="shared" ref="D286:AL286" si="74">D263+D264+D265+D267+D268+D276+(D275/7)+D277+D279+D280/7</f>
        <v>125.54371428571429</v>
      </c>
      <c r="E286" s="49">
        <f t="shared" si="74"/>
        <v>103.25800000000001</v>
      </c>
      <c r="F286" s="49">
        <f t="shared" si="74"/>
        <v>158.02985714285717</v>
      </c>
      <c r="G286" s="49">
        <f t="shared" si="74"/>
        <v>125.54371428571429</v>
      </c>
      <c r="H286" s="49">
        <f t="shared" si="74"/>
        <v>166.02985714285717</v>
      </c>
      <c r="I286" s="49">
        <f t="shared" si="74"/>
        <v>223.00214285714287</v>
      </c>
      <c r="J286" s="49">
        <f t="shared" si="74"/>
        <v>188.31557142857145</v>
      </c>
      <c r="K286" s="49">
        <f t="shared" si="74"/>
        <v>198.51600000000002</v>
      </c>
      <c r="L286" s="49">
        <f t="shared" si="74"/>
        <v>253.28785714285715</v>
      </c>
      <c r="M286" s="49">
        <f t="shared" si="74"/>
        <v>220.8017142857143</v>
      </c>
      <c r="N286" s="49">
        <f t="shared" si="74"/>
        <v>200.51600000000002</v>
      </c>
      <c r="O286" s="49">
        <f t="shared" si="74"/>
        <v>285.774</v>
      </c>
      <c r="P286" s="49">
        <f t="shared" si="74"/>
        <v>220.8017142857143</v>
      </c>
      <c r="Q286" s="49">
        <f t="shared" si="74"/>
        <v>200.51600000000002</v>
      </c>
      <c r="R286" s="49">
        <f t="shared" si="74"/>
        <v>318.26014285714291</v>
      </c>
      <c r="S286" s="49">
        <f t="shared" si="74"/>
        <v>220.8017142857143</v>
      </c>
      <c r="T286" s="49">
        <f t="shared" si="74"/>
        <v>200.51600000000002</v>
      </c>
      <c r="U286" s="49">
        <f t="shared" si="74"/>
        <v>285.774</v>
      </c>
      <c r="V286" s="49">
        <f t="shared" si="74"/>
        <v>220.8017142857143</v>
      </c>
      <c r="W286" s="49">
        <f t="shared" si="74"/>
        <v>202.51600000000002</v>
      </c>
      <c r="X286" s="49">
        <f t="shared" si="74"/>
        <v>415.71857142857141</v>
      </c>
      <c r="Y286" s="49">
        <f t="shared" si="74"/>
        <v>220.8017142857143</v>
      </c>
      <c r="Z286" s="49">
        <f t="shared" si="74"/>
        <v>202.51600000000002</v>
      </c>
      <c r="AA286" s="49">
        <f t="shared" si="74"/>
        <v>350.7462857142857</v>
      </c>
      <c r="AB286" s="49">
        <f t="shared" si="74"/>
        <v>285.774</v>
      </c>
      <c r="AC286" s="49">
        <f t="shared" si="74"/>
        <v>235.00214285714287</v>
      </c>
      <c r="AD286" s="49">
        <f t="shared" si="74"/>
        <v>383.23242857142861</v>
      </c>
      <c r="AE286" s="49">
        <f t="shared" si="74"/>
        <v>285.774</v>
      </c>
      <c r="AF286" s="49">
        <f t="shared" si="74"/>
        <v>235.00214285714287</v>
      </c>
      <c r="AG286" s="49">
        <f t="shared" si="74"/>
        <v>415.71857142857141</v>
      </c>
      <c r="AH286" s="49">
        <f t="shared" si="74"/>
        <v>285.774</v>
      </c>
      <c r="AI286" s="49">
        <f t="shared" si="74"/>
        <v>235.00214285714287</v>
      </c>
      <c r="AJ286" s="49">
        <f t="shared" si="74"/>
        <v>415.71857142857141</v>
      </c>
      <c r="AK286" s="49">
        <f t="shared" si="74"/>
        <v>346.34542857142856</v>
      </c>
      <c r="AL286" s="49">
        <f t="shared" si="74"/>
        <v>235.00214285714287</v>
      </c>
      <c r="AR286" s="17"/>
      <c r="AS286" s="56"/>
      <c r="AT286" s="56"/>
      <c r="AU286" s="56"/>
      <c r="AV286" s="56"/>
      <c r="AW286" s="56"/>
      <c r="AX286" s="56"/>
      <c r="AY286" s="164"/>
      <c r="AZ286" s="164"/>
      <c r="BA286" s="164"/>
      <c r="BB286" s="164"/>
      <c r="BC286" s="164"/>
      <c r="BD286" s="164"/>
      <c r="BE286" s="164"/>
      <c r="BF286" s="164"/>
      <c r="BG286" s="164"/>
      <c r="BH286" s="164"/>
      <c r="BI286" s="164"/>
      <c r="BJ286" s="164"/>
      <c r="BK286" s="164"/>
      <c r="BL286" s="164"/>
      <c r="BM286" s="164"/>
      <c r="BN286" s="164"/>
      <c r="BO286" s="164"/>
      <c r="BP286" s="61"/>
      <c r="BQ286" s="61"/>
      <c r="BR286" s="61"/>
      <c r="BS286" s="61"/>
      <c r="BT286" s="61"/>
    </row>
    <row r="287" spans="1:79" s="218" customFormat="1" ht="15" customHeight="1">
      <c r="A287" s="217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19"/>
      <c r="AL287" s="220"/>
      <c r="AR287" s="219"/>
      <c r="AS287" s="219"/>
      <c r="AT287" s="219"/>
      <c r="AU287" s="219"/>
      <c r="AV287" s="219"/>
      <c r="AW287" s="219"/>
      <c r="AX287" s="219"/>
      <c r="AY287" s="221"/>
      <c r="AZ287" s="221"/>
      <c r="BA287" s="221"/>
      <c r="BB287" s="221"/>
      <c r="BC287" s="221"/>
      <c r="BD287" s="221"/>
      <c r="BE287" s="221"/>
      <c r="BF287" s="221"/>
      <c r="BG287" s="221"/>
      <c r="BH287" s="221"/>
      <c r="BI287" s="221"/>
      <c r="BJ287" s="221"/>
      <c r="BK287" s="221"/>
      <c r="BL287" s="221"/>
      <c r="BM287" s="221"/>
      <c r="BN287" s="221"/>
      <c r="BO287" s="221"/>
      <c r="BP287" s="222"/>
      <c r="BQ287" s="222"/>
      <c r="BR287" s="222"/>
      <c r="BS287" s="222"/>
      <c r="BT287" s="222"/>
      <c r="BU287" s="222"/>
      <c r="BV287" s="222"/>
      <c r="BW287" s="431"/>
      <c r="BX287" s="222"/>
      <c r="BY287" s="222"/>
      <c r="BZ287" s="222"/>
      <c r="CA287" s="222"/>
    </row>
    <row r="288" spans="1:79" ht="15" customHeight="1">
      <c r="A288" s="66"/>
      <c r="C288" s="22">
        <v>1000</v>
      </c>
      <c r="F288" s="9">
        <v>1200</v>
      </c>
      <c r="G288" s="9"/>
      <c r="I288" s="22">
        <v>1400</v>
      </c>
      <c r="L288" s="22">
        <v>1600</v>
      </c>
      <c r="O288" s="17">
        <v>1800</v>
      </c>
      <c r="P288" s="17"/>
      <c r="Q288" s="17"/>
      <c r="R288" s="56">
        <v>2000</v>
      </c>
      <c r="S288" s="56"/>
      <c r="T288" s="17"/>
      <c r="U288" s="17">
        <v>2200</v>
      </c>
      <c r="V288" s="17"/>
      <c r="W288" s="17"/>
      <c r="X288" s="17">
        <v>2400</v>
      </c>
      <c r="Y288" s="17"/>
      <c r="Z288" s="17"/>
      <c r="AA288" s="111">
        <v>2600</v>
      </c>
      <c r="AB288" s="84"/>
      <c r="AC288" s="17"/>
      <c r="AD288" s="84">
        <v>2800</v>
      </c>
      <c r="AE288" s="84"/>
      <c r="AF288" s="84"/>
      <c r="AG288" s="84">
        <v>3000</v>
      </c>
      <c r="AH288" s="84"/>
      <c r="AI288" s="84"/>
      <c r="AJ288" s="22">
        <v>3200</v>
      </c>
      <c r="AK288" s="17"/>
      <c r="AL288" s="132"/>
      <c r="AR288" s="17"/>
    </row>
    <row r="289" spans="1:44" ht="15" customHeight="1">
      <c r="A289" s="213" t="s">
        <v>81</v>
      </c>
      <c r="F289" s="9"/>
      <c r="O289" s="17"/>
      <c r="P289" s="17"/>
      <c r="Q289" s="17"/>
      <c r="R289" s="56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K289" s="17"/>
      <c r="AL289" s="132"/>
      <c r="AR289" s="17"/>
    </row>
    <row r="290" spans="1:44" ht="15" customHeight="1">
      <c r="A290" s="67" t="s">
        <v>117</v>
      </c>
      <c r="B290" s="68"/>
      <c r="C290" s="22" t="s">
        <v>58</v>
      </c>
      <c r="D290" s="22" t="s">
        <v>116</v>
      </c>
      <c r="E290" s="22" t="s">
        <v>92</v>
      </c>
      <c r="F290" s="9" t="s">
        <v>58</v>
      </c>
      <c r="G290" s="22" t="s">
        <v>116</v>
      </c>
      <c r="H290" s="22" t="s">
        <v>92</v>
      </c>
      <c r="I290" s="22" t="s">
        <v>58</v>
      </c>
      <c r="J290" s="22" t="s">
        <v>116</v>
      </c>
      <c r="K290" s="22" t="s">
        <v>92</v>
      </c>
      <c r="L290" s="22" t="s">
        <v>58</v>
      </c>
      <c r="M290" s="22" t="s">
        <v>116</v>
      </c>
      <c r="N290" s="22" t="s">
        <v>92</v>
      </c>
      <c r="O290" s="17" t="s">
        <v>58</v>
      </c>
      <c r="P290" s="17" t="s">
        <v>116</v>
      </c>
      <c r="Q290" s="17" t="s">
        <v>92</v>
      </c>
      <c r="R290" s="56" t="s">
        <v>58</v>
      </c>
      <c r="S290" s="17" t="s">
        <v>116</v>
      </c>
      <c r="T290" s="17" t="s">
        <v>92</v>
      </c>
      <c r="U290" s="17" t="s">
        <v>58</v>
      </c>
      <c r="V290" s="17" t="s">
        <v>116</v>
      </c>
      <c r="W290" s="17" t="s">
        <v>92</v>
      </c>
      <c r="X290" s="17" t="s">
        <v>58</v>
      </c>
      <c r="Y290" s="17" t="s">
        <v>116</v>
      </c>
      <c r="Z290" s="17" t="s">
        <v>92</v>
      </c>
      <c r="AA290" s="17" t="s">
        <v>58</v>
      </c>
      <c r="AB290" s="17" t="s">
        <v>116</v>
      </c>
      <c r="AC290" s="17" t="s">
        <v>92</v>
      </c>
      <c r="AD290" s="17" t="s">
        <v>58</v>
      </c>
      <c r="AE290" s="17" t="s">
        <v>116</v>
      </c>
      <c r="AF290" s="17" t="s">
        <v>92</v>
      </c>
      <c r="AG290" s="17" t="s">
        <v>58</v>
      </c>
      <c r="AH290" s="17" t="s">
        <v>116</v>
      </c>
      <c r="AI290" s="17" t="s">
        <v>92</v>
      </c>
      <c r="AJ290" s="22" t="s">
        <v>58</v>
      </c>
      <c r="AK290" s="17" t="s">
        <v>116</v>
      </c>
      <c r="AL290" s="132" t="s">
        <v>92</v>
      </c>
      <c r="AR290" s="17"/>
    </row>
    <row r="291" spans="1:44" ht="38.25" customHeight="1">
      <c r="A291" s="24" t="s">
        <v>119</v>
      </c>
      <c r="B291" s="69"/>
      <c r="C291" s="17">
        <f>C7*'Basic diet cal'!$M$3</f>
        <v>6.4</v>
      </c>
      <c r="D291" s="17">
        <f>D7*'Basic diet cal'!$M$3</f>
        <v>4.8000000000000007</v>
      </c>
      <c r="E291" s="17">
        <f>E7*'Basic diet cal'!$M$3</f>
        <v>6.4</v>
      </c>
      <c r="F291" s="17">
        <f>F7*'Basic diet cal'!$M$3</f>
        <v>8</v>
      </c>
      <c r="G291" s="17">
        <f>G7*'Basic diet cal'!$M$3</f>
        <v>6.4</v>
      </c>
      <c r="H291" s="17">
        <f>H7*'Basic diet cal'!$M$3</f>
        <v>7.2</v>
      </c>
      <c r="I291" s="17">
        <f>I7*'Basic diet cal'!$M$3</f>
        <v>9.6000000000000014</v>
      </c>
      <c r="J291" s="17">
        <f>J7*'Basic diet cal'!$M$3</f>
        <v>8</v>
      </c>
      <c r="K291" s="17">
        <f>K7*'Basic diet cal'!$M$3</f>
        <v>8</v>
      </c>
      <c r="L291" s="17">
        <f>L7*'Basic diet cal'!$M$3</f>
        <v>11.200000000000001</v>
      </c>
      <c r="M291" s="17">
        <f>M7*'Basic diet cal'!$M$3</f>
        <v>9.6000000000000014</v>
      </c>
      <c r="N291" s="17">
        <f>N7*'Basic diet cal'!$M$3</f>
        <v>9.6000000000000014</v>
      </c>
      <c r="O291" s="17">
        <f>O7*'Basic diet cal'!$M$3</f>
        <v>12.8</v>
      </c>
      <c r="P291" s="17">
        <f>P7*'Basic diet cal'!$M$3</f>
        <v>11.200000000000001</v>
      </c>
      <c r="Q291" s="17">
        <f>Q7*'Basic diet cal'!$M$3</f>
        <v>9.6000000000000014</v>
      </c>
      <c r="R291" s="17">
        <f>R7*'Basic diet cal'!$M$3</f>
        <v>14.4</v>
      </c>
      <c r="S291" s="17">
        <f>S7*'Basic diet cal'!$M$3</f>
        <v>11.200000000000001</v>
      </c>
      <c r="T291" s="17">
        <f>T7*'Basic diet cal'!$M$3</f>
        <v>11.200000000000001</v>
      </c>
      <c r="U291" s="17">
        <f>U7*'Basic diet cal'!$M$3</f>
        <v>16</v>
      </c>
      <c r="V291" s="17">
        <f>V7*'Basic diet cal'!$M$3</f>
        <v>12.8</v>
      </c>
      <c r="W291" s="17">
        <f>W7*'Basic diet cal'!$M$3</f>
        <v>12.8</v>
      </c>
      <c r="X291" s="17">
        <f>X7*'Basic diet cal'!$M$3</f>
        <v>16</v>
      </c>
      <c r="Y291" s="17">
        <f>Y7*'Basic diet cal'!$M$3</f>
        <v>12.8</v>
      </c>
      <c r="Z291" s="17">
        <f>Z7*'Basic diet cal'!$M$3</f>
        <v>14.4</v>
      </c>
      <c r="AA291" s="17">
        <f>AA7*'Basic diet cal'!$M$3</f>
        <v>19.200000000000003</v>
      </c>
      <c r="AB291" s="17">
        <f>AB7*'Basic diet cal'!$M$3</f>
        <v>14.4</v>
      </c>
      <c r="AC291" s="17">
        <f>AC7*'Basic diet cal'!$M$3</f>
        <v>14.4</v>
      </c>
      <c r="AD291" s="17">
        <f>AD7*'Basic diet cal'!$M$3</f>
        <v>22.400000000000002</v>
      </c>
      <c r="AE291" s="17">
        <f>AE7*'Basic diet cal'!$M$3</f>
        <v>16</v>
      </c>
      <c r="AF291" s="17">
        <f>AF7*'Basic diet cal'!$M$3</f>
        <v>17.600000000000001</v>
      </c>
      <c r="AG291" s="17">
        <f>AG7*'Basic diet cal'!$M$3</f>
        <v>24</v>
      </c>
      <c r="AH291" s="17">
        <f>AH7*'Basic diet cal'!$M$3</f>
        <v>16</v>
      </c>
      <c r="AI291" s="17">
        <f>AI7*'Basic diet cal'!$M$3</f>
        <v>17.600000000000001</v>
      </c>
      <c r="AJ291" s="17">
        <f>AJ7*'Basic diet cal'!$M$3</f>
        <v>25.6</v>
      </c>
      <c r="AK291" s="17">
        <f>AK7*'Basic diet cal'!$M$3</f>
        <v>17.600000000000001</v>
      </c>
      <c r="AL291" s="17">
        <f>AL7*'Basic diet cal'!$M$3</f>
        <v>19.200000000000003</v>
      </c>
      <c r="AR291" s="17"/>
    </row>
    <row r="292" spans="1:44" ht="45" customHeight="1">
      <c r="A292" s="24" t="s">
        <v>127</v>
      </c>
      <c r="B292" s="69"/>
      <c r="C292" s="17">
        <f>C8*'Basic diet cal'!$M$4</f>
        <v>337.5</v>
      </c>
      <c r="D292" s="17">
        <f>D8*'Basic diet cal'!$M$4</f>
        <v>450</v>
      </c>
      <c r="E292" s="17">
        <f>E8*'Basic diet cal'!$M$4</f>
        <v>450</v>
      </c>
      <c r="F292" s="17">
        <f>F8*'Basic diet cal'!$M$4</f>
        <v>562.5</v>
      </c>
      <c r="G292" s="17">
        <f>G8*'Basic diet cal'!$M$4</f>
        <v>562.5</v>
      </c>
      <c r="H292" s="17">
        <f>H8*'Basic diet cal'!$M$4</f>
        <v>675</v>
      </c>
      <c r="I292" s="17">
        <f>I8*'Basic diet cal'!$M$4</f>
        <v>562.5</v>
      </c>
      <c r="J292" s="17">
        <f>J8*'Basic diet cal'!$M$4</f>
        <v>562.5</v>
      </c>
      <c r="K292" s="17">
        <f>K8*'Basic diet cal'!$M$4</f>
        <v>787.5</v>
      </c>
      <c r="L292" s="17">
        <f>L8*'Basic diet cal'!$M$4</f>
        <v>900</v>
      </c>
      <c r="M292" s="17">
        <f>M8*'Basic diet cal'!$M$4</f>
        <v>675</v>
      </c>
      <c r="N292" s="17">
        <f>N8*'Basic diet cal'!$M$4</f>
        <v>787.5</v>
      </c>
      <c r="O292" s="17">
        <f>O8*'Basic diet cal'!$M$4</f>
        <v>1012.5</v>
      </c>
      <c r="P292" s="17">
        <f>P8*'Basic diet cal'!$M$4</f>
        <v>675</v>
      </c>
      <c r="Q292" s="17">
        <f>Q8*'Basic diet cal'!$M$4</f>
        <v>900</v>
      </c>
      <c r="R292" s="17">
        <f>R8*'Basic diet cal'!$M$4</f>
        <v>1012.5</v>
      </c>
      <c r="S292" s="17">
        <f>S8*'Basic diet cal'!$M$4</f>
        <v>900</v>
      </c>
      <c r="T292" s="17">
        <f>T8*'Basic diet cal'!$M$4</f>
        <v>1012.5</v>
      </c>
      <c r="U292" s="17">
        <f>U8*'Basic diet cal'!$M$4</f>
        <v>1125</v>
      </c>
      <c r="V292" s="17">
        <f>V8*'Basic diet cal'!$M$4</f>
        <v>900</v>
      </c>
      <c r="W292" s="17">
        <f>W8*'Basic diet cal'!$M$4</f>
        <v>1012.5</v>
      </c>
      <c r="X292" s="17">
        <f>X8*'Basic diet cal'!$M$4</f>
        <v>1125</v>
      </c>
      <c r="Y292" s="17">
        <f>Y8*'Basic diet cal'!$M$4</f>
        <v>1350</v>
      </c>
      <c r="Z292" s="17">
        <f>Z8*'Basic diet cal'!$M$4</f>
        <v>1012.5</v>
      </c>
      <c r="AA292" s="17">
        <f>AA8*'Basic diet cal'!$M$4</f>
        <v>1125</v>
      </c>
      <c r="AB292" s="17">
        <f>AB8*'Basic diet cal'!$M$4</f>
        <v>1350</v>
      </c>
      <c r="AC292" s="17">
        <f>AC8*'Basic diet cal'!$M$4</f>
        <v>1237.5</v>
      </c>
      <c r="AD292" s="17">
        <f>AD8*'Basic diet cal'!$M$4</f>
        <v>1125</v>
      </c>
      <c r="AE292" s="17">
        <f>AE8*'Basic diet cal'!$M$4</f>
        <v>1350</v>
      </c>
      <c r="AF292" s="17">
        <f>AF8*'Basic diet cal'!$M$4</f>
        <v>1350</v>
      </c>
      <c r="AG292" s="17">
        <f>AG8*'Basic diet cal'!$M$4</f>
        <v>1125</v>
      </c>
      <c r="AH292" s="17">
        <f>AH8*'Basic diet cal'!$M$4</f>
        <v>1800</v>
      </c>
      <c r="AI292" s="17">
        <f>AI8*'Basic diet cal'!$M$4</f>
        <v>1350</v>
      </c>
      <c r="AJ292" s="17">
        <f>AJ8*'Basic diet cal'!$M$4</f>
        <v>1125</v>
      </c>
      <c r="AK292" s="17">
        <f>AK8*'Basic diet cal'!$M$4</f>
        <v>1800</v>
      </c>
      <c r="AL292" s="17">
        <f>AL8*'Basic diet cal'!$M$4</f>
        <v>1350</v>
      </c>
      <c r="AR292" s="17"/>
    </row>
    <row r="293" spans="1:44" ht="45" customHeight="1">
      <c r="A293" s="24" t="s">
        <v>76</v>
      </c>
      <c r="B293" s="69"/>
      <c r="C293" s="17">
        <f>C9*'Basic diet cal'!$M$5</f>
        <v>10.476744186046513</v>
      </c>
      <c r="D293" s="17">
        <f>D9*'Basic diet cal'!$M$5</f>
        <v>20.953488372093027</v>
      </c>
      <c r="E293" s="17">
        <f>E9*'Basic diet cal'!$M$5</f>
        <v>20.953488372093027</v>
      </c>
      <c r="F293" s="17">
        <f>F9*'Basic diet cal'!$M$5</f>
        <v>10.476744186046513</v>
      </c>
      <c r="G293" s="17">
        <f>G9*'Basic diet cal'!$M$5</f>
        <v>20.953488372093027</v>
      </c>
      <c r="H293" s="17">
        <f>H9*'Basic diet cal'!$M$5</f>
        <v>20.953488372093027</v>
      </c>
      <c r="I293" s="17">
        <f>I9*'Basic diet cal'!$M$5</f>
        <v>15.71511627906977</v>
      </c>
      <c r="J293" s="17">
        <f>J9*'Basic diet cal'!$M$5</f>
        <v>20.953488372093027</v>
      </c>
      <c r="K293" s="17">
        <f>K9*'Basic diet cal'!$M$5</f>
        <v>26.191860465116285</v>
      </c>
      <c r="L293" s="17">
        <f>L9*'Basic diet cal'!$M$5</f>
        <v>15.71511627906977</v>
      </c>
      <c r="M293" s="17">
        <f>M9*'Basic diet cal'!$M$5</f>
        <v>20.953488372093027</v>
      </c>
      <c r="N293" s="17">
        <f>N9*'Basic diet cal'!$M$5</f>
        <v>31.43023255813954</v>
      </c>
      <c r="O293" s="17">
        <f>O9*'Basic diet cal'!$M$5</f>
        <v>15.71511627906977</v>
      </c>
      <c r="P293" s="17">
        <f>P9*'Basic diet cal'!$M$5</f>
        <v>26.191860465116285</v>
      </c>
      <c r="Q293" s="17">
        <f>Q9*'Basic diet cal'!$M$5</f>
        <v>41.906976744186053</v>
      </c>
      <c r="R293" s="17">
        <f>R9*'Basic diet cal'!$M$5</f>
        <v>15.71511627906977</v>
      </c>
      <c r="S293" s="17">
        <f>S9*'Basic diet cal'!$M$5</f>
        <v>31.43023255813954</v>
      </c>
      <c r="T293" s="17">
        <f>T9*'Basic diet cal'!$M$5</f>
        <v>41.906976744186053</v>
      </c>
      <c r="U293" s="17">
        <f>U9*'Basic diet cal'!$M$5</f>
        <v>20.953488372093027</v>
      </c>
      <c r="V293" s="17">
        <f>V9*'Basic diet cal'!$M$5</f>
        <v>31.43023255813954</v>
      </c>
      <c r="W293" s="17">
        <f>W9*'Basic diet cal'!$M$5</f>
        <v>41.906976744186053</v>
      </c>
      <c r="X293" s="17">
        <f>X9*'Basic diet cal'!$M$5</f>
        <v>20.953488372093027</v>
      </c>
      <c r="Y293" s="17">
        <f>Y9*'Basic diet cal'!$M$5</f>
        <v>41.906976744186053</v>
      </c>
      <c r="Z293" s="17">
        <f>Z9*'Basic diet cal'!$M$5</f>
        <v>52.38372093023257</v>
      </c>
      <c r="AA293" s="17">
        <f>AA9*'Basic diet cal'!$M$5</f>
        <v>20.953488372093027</v>
      </c>
      <c r="AB293" s="17">
        <f>AB9*'Basic diet cal'!$M$5</f>
        <v>41.906976744186053</v>
      </c>
      <c r="AC293" s="17">
        <f>AC9*'Basic diet cal'!$M$5</f>
        <v>52.38372093023257</v>
      </c>
      <c r="AD293" s="17">
        <f>AD9*'Basic diet cal'!$M$5</f>
        <v>20.953488372093027</v>
      </c>
      <c r="AE293" s="17">
        <f>AE9*'Basic diet cal'!$M$5</f>
        <v>52.38372093023257</v>
      </c>
      <c r="AF293" s="17">
        <f>AF9*'Basic diet cal'!$M$5</f>
        <v>52.38372093023257</v>
      </c>
      <c r="AG293" s="17">
        <f>AG9*'Basic diet cal'!$M$5</f>
        <v>15.71511627906977</v>
      </c>
      <c r="AH293" s="17">
        <f>AH9*'Basic diet cal'!$M$5</f>
        <v>52.38372093023257</v>
      </c>
      <c r="AI293" s="17">
        <f>AI9*'Basic diet cal'!$M$5</f>
        <v>62.86046511627908</v>
      </c>
      <c r="AJ293" s="17">
        <f>AJ9*'Basic diet cal'!$M$5</f>
        <v>15.71511627906977</v>
      </c>
      <c r="AK293" s="17">
        <f>AK9*'Basic diet cal'!$M$5</f>
        <v>52.38372093023257</v>
      </c>
      <c r="AL293" s="17">
        <f>AL9*'Basic diet cal'!$M$5</f>
        <v>62.86046511627908</v>
      </c>
      <c r="AR293" s="17"/>
    </row>
    <row r="294" spans="1:44" ht="31.5" customHeight="1">
      <c r="A294" s="24" t="s">
        <v>255</v>
      </c>
      <c r="B294" s="65"/>
      <c r="C294" s="17">
        <f>C10*'Basic diet cal'!$M$6</f>
        <v>0</v>
      </c>
      <c r="D294" s="17">
        <f>D10*'Basic diet cal'!$M$6</f>
        <v>0</v>
      </c>
      <c r="E294" s="17">
        <f>E10*'Basic diet cal'!$M$6</f>
        <v>1.06</v>
      </c>
      <c r="F294" s="17">
        <f>F10*'Basic diet cal'!$M$6</f>
        <v>0</v>
      </c>
      <c r="G294" s="17">
        <f>G10*'Basic diet cal'!$M$6</f>
        <v>0</v>
      </c>
      <c r="H294" s="17">
        <f>H10*'Basic diet cal'!$M$6</f>
        <v>1.06</v>
      </c>
      <c r="I294" s="17">
        <f>I10*'Basic diet cal'!$M$6</f>
        <v>0</v>
      </c>
      <c r="J294" s="17">
        <f>J10*'Basic diet cal'!$M$6</f>
        <v>0</v>
      </c>
      <c r="K294" s="17">
        <f>K10*'Basic diet cal'!$M$6</f>
        <v>1.06</v>
      </c>
      <c r="L294" s="17">
        <f>L10*'Basic diet cal'!$M$6</f>
        <v>0</v>
      </c>
      <c r="M294" s="17">
        <f>M10*'Basic diet cal'!$M$6</f>
        <v>0</v>
      </c>
      <c r="N294" s="17">
        <f>N10*'Basic diet cal'!$M$6</f>
        <v>1.06</v>
      </c>
      <c r="O294" s="17">
        <f>O10*'Basic diet cal'!$M$6</f>
        <v>0</v>
      </c>
      <c r="P294" s="17">
        <f>P10*'Basic diet cal'!$M$6</f>
        <v>0</v>
      </c>
      <c r="Q294" s="17">
        <f>Q10*'Basic diet cal'!$M$6</f>
        <v>1.6960000000000002</v>
      </c>
      <c r="R294" s="17">
        <f>R10*'Basic diet cal'!$M$6</f>
        <v>0</v>
      </c>
      <c r="S294" s="17">
        <f>S10*'Basic diet cal'!$M$6</f>
        <v>0</v>
      </c>
      <c r="T294" s="17">
        <f>T10*'Basic diet cal'!$M$6</f>
        <v>2.12</v>
      </c>
      <c r="U294" s="17">
        <f>U10*'Basic diet cal'!$M$6</f>
        <v>0</v>
      </c>
      <c r="V294" s="17">
        <f>V10*'Basic diet cal'!$M$6</f>
        <v>0</v>
      </c>
      <c r="W294" s="17">
        <f>W10*'Basic diet cal'!$M$6</f>
        <v>1.6960000000000002</v>
      </c>
      <c r="X294" s="17">
        <f>X10*'Basic diet cal'!$M$6</f>
        <v>0</v>
      </c>
      <c r="Y294" s="17">
        <f>Y10*'Basic diet cal'!$M$6</f>
        <v>0</v>
      </c>
      <c r="Z294" s="17">
        <f>Z10*'Basic diet cal'!$M$6</f>
        <v>1.6960000000000002</v>
      </c>
      <c r="AA294" s="17">
        <f>AA10*'Basic diet cal'!$M$6</f>
        <v>0</v>
      </c>
      <c r="AB294" s="17">
        <f>AB10*'Basic diet cal'!$M$6</f>
        <v>0</v>
      </c>
      <c r="AC294" s="17">
        <f>AC10*'Basic diet cal'!$M$6</f>
        <v>2.12</v>
      </c>
      <c r="AD294" s="17">
        <f>AD10*'Basic diet cal'!$M$6</f>
        <v>0</v>
      </c>
      <c r="AE294" s="17">
        <f>AE10*'Basic diet cal'!$M$6</f>
        <v>0</v>
      </c>
      <c r="AF294" s="17">
        <f>AF10*'Basic diet cal'!$M$6</f>
        <v>2.12</v>
      </c>
      <c r="AG294" s="17">
        <f>AG10*'Basic diet cal'!$M$6</f>
        <v>0</v>
      </c>
      <c r="AH294" s="17">
        <f>AH10*'Basic diet cal'!$M$6</f>
        <v>0</v>
      </c>
      <c r="AI294" s="17">
        <f>AI10*'Basic diet cal'!$M$6</f>
        <v>3.18</v>
      </c>
      <c r="AJ294" s="17">
        <f>AJ10*'Basic diet cal'!$M$6</f>
        <v>0</v>
      </c>
      <c r="AK294" s="17">
        <f>AK10*'Basic diet cal'!$M$6</f>
        <v>0</v>
      </c>
      <c r="AL294" s="17">
        <f>AL10*'Basic diet cal'!$M$6</f>
        <v>3.18</v>
      </c>
      <c r="AR294" s="17"/>
    </row>
    <row r="295" spans="1:44" ht="31.5" customHeight="1">
      <c r="A295" s="24" t="s">
        <v>564</v>
      </c>
      <c r="B295" s="65"/>
      <c r="C295" s="17">
        <f>C11*'Basic diet cal'!$M$6</f>
        <v>0</v>
      </c>
      <c r="D295" s="17">
        <f>D11*'Basic diet cal'!$M$6</f>
        <v>0</v>
      </c>
      <c r="E295" s="17">
        <f>E11*'Basic diet cal'!$M$6</f>
        <v>1.06</v>
      </c>
      <c r="F295" s="17">
        <f>F11*'Basic diet cal'!$M$6</f>
        <v>0</v>
      </c>
      <c r="G295" s="17">
        <f>G11*'Basic diet cal'!$M$6</f>
        <v>0</v>
      </c>
      <c r="H295" s="17">
        <f>H11*'Basic diet cal'!$M$6</f>
        <v>1.06</v>
      </c>
      <c r="I295" s="17">
        <f>I11*'Basic diet cal'!$M$6</f>
        <v>0</v>
      </c>
      <c r="J295" s="17">
        <f>J11*'Basic diet cal'!$M$6</f>
        <v>0</v>
      </c>
      <c r="K295" s="17">
        <f>K11*'Basic diet cal'!$M$6</f>
        <v>1.06</v>
      </c>
      <c r="L295" s="17">
        <f>L11*'Basic diet cal'!$M$6</f>
        <v>0</v>
      </c>
      <c r="M295" s="17">
        <f>M11*'Basic diet cal'!$M$6</f>
        <v>0</v>
      </c>
      <c r="N295" s="17">
        <f>N11*'Basic diet cal'!$M$6</f>
        <v>1.06</v>
      </c>
      <c r="O295" s="17">
        <f>O11*'Basic diet cal'!$M$6</f>
        <v>0</v>
      </c>
      <c r="P295" s="17">
        <f>P11*'Basic diet cal'!$M$6</f>
        <v>0</v>
      </c>
      <c r="Q295" s="17">
        <f>Q11*'Basic diet cal'!$M$6</f>
        <v>1.6960000000000002</v>
      </c>
      <c r="R295" s="17">
        <f>R11*'Basic diet cal'!$M$6</f>
        <v>0</v>
      </c>
      <c r="S295" s="17">
        <f>S11*'Basic diet cal'!$M$6</f>
        <v>0</v>
      </c>
      <c r="T295" s="17">
        <f>T11*'Basic diet cal'!$M$6</f>
        <v>2.12</v>
      </c>
      <c r="U295" s="17">
        <f>U11*'Basic diet cal'!$M$6</f>
        <v>0</v>
      </c>
      <c r="V295" s="17">
        <f>V11*'Basic diet cal'!$M$6</f>
        <v>0</v>
      </c>
      <c r="W295" s="17">
        <f>W11*'Basic diet cal'!$M$6</f>
        <v>1.6960000000000002</v>
      </c>
      <c r="X295" s="17">
        <f>X11*'Basic diet cal'!$M$6</f>
        <v>0</v>
      </c>
      <c r="Y295" s="17">
        <f>Y11*'Basic diet cal'!$M$6</f>
        <v>0</v>
      </c>
      <c r="Z295" s="17">
        <f>Z11*'Basic diet cal'!$M$6</f>
        <v>1.6960000000000002</v>
      </c>
      <c r="AA295" s="17">
        <f>AA11*'Basic diet cal'!$M$6</f>
        <v>0</v>
      </c>
      <c r="AB295" s="17">
        <f>AB11*'Basic diet cal'!$M$6</f>
        <v>0</v>
      </c>
      <c r="AC295" s="17">
        <f>AC11*'Basic diet cal'!$M$6</f>
        <v>2.12</v>
      </c>
      <c r="AD295" s="17">
        <f>AD11*'Basic diet cal'!$M$6</f>
        <v>0</v>
      </c>
      <c r="AE295" s="17">
        <f>AE11*'Basic diet cal'!$M$6</f>
        <v>0</v>
      </c>
      <c r="AF295" s="17">
        <f>AF11*'Basic diet cal'!$M$6</f>
        <v>2.12</v>
      </c>
      <c r="AG295" s="17">
        <f>AG11*'Basic diet cal'!$M$6</f>
        <v>0</v>
      </c>
      <c r="AH295" s="17">
        <f>AH11*'Basic diet cal'!$M$6</f>
        <v>0</v>
      </c>
      <c r="AI295" s="17">
        <f>AI11*'Basic diet cal'!$M$6</f>
        <v>3.18</v>
      </c>
      <c r="AJ295" s="17">
        <f>AJ11*'Basic diet cal'!$M$6</f>
        <v>0</v>
      </c>
      <c r="AK295" s="17">
        <f>AK11*'Basic diet cal'!$M$6</f>
        <v>0</v>
      </c>
      <c r="AL295" s="17">
        <f>AL11*'Basic diet cal'!$M$6</f>
        <v>3.18</v>
      </c>
      <c r="AR295" s="17"/>
    </row>
    <row r="296" spans="1:44" ht="31.5" customHeight="1">
      <c r="A296" s="24" t="s">
        <v>539</v>
      </c>
      <c r="B296" s="69"/>
      <c r="C296" s="17">
        <f>C12*'Basic diet cal'!$M$7</f>
        <v>0</v>
      </c>
      <c r="D296" s="17">
        <f>D12*'Basic diet cal'!$M$7</f>
        <v>0</v>
      </c>
      <c r="E296" s="17">
        <f>E12*'Basic diet cal'!$M$7</f>
        <v>0</v>
      </c>
      <c r="F296" s="17">
        <f>F12*'Basic diet cal'!$M$7</f>
        <v>0</v>
      </c>
      <c r="G296" s="17">
        <f>G12*'Basic diet cal'!$M$7</f>
        <v>0</v>
      </c>
      <c r="H296" s="17">
        <f>H12*'Basic diet cal'!$M$7</f>
        <v>0</v>
      </c>
      <c r="I296" s="17">
        <f>I12*'Basic diet cal'!$M$7</f>
        <v>0</v>
      </c>
      <c r="J296" s="17">
        <f>J12*'Basic diet cal'!$M$7</f>
        <v>0</v>
      </c>
      <c r="K296" s="17">
        <f>K12*'Basic diet cal'!$M$7</f>
        <v>0</v>
      </c>
      <c r="L296" s="17">
        <f>L12*'Basic diet cal'!$M$7</f>
        <v>0</v>
      </c>
      <c r="M296" s="17">
        <f>M12*'Basic diet cal'!$M$7</f>
        <v>0</v>
      </c>
      <c r="N296" s="17">
        <f>N12*'Basic diet cal'!$M$7</f>
        <v>0</v>
      </c>
      <c r="O296" s="17">
        <f>O12*'Basic diet cal'!$M$7</f>
        <v>0</v>
      </c>
      <c r="P296" s="17">
        <f>P12*'Basic diet cal'!$M$7</f>
        <v>0</v>
      </c>
      <c r="Q296" s="17">
        <f>Q12*'Basic diet cal'!$M$7</f>
        <v>0</v>
      </c>
      <c r="R296" s="17">
        <f>R12*'Basic diet cal'!$M$7</f>
        <v>0</v>
      </c>
      <c r="S296" s="17">
        <f>S12*'Basic diet cal'!$M$7</f>
        <v>0</v>
      </c>
      <c r="T296" s="17">
        <f>T12*'Basic diet cal'!$M$7</f>
        <v>0</v>
      </c>
      <c r="U296" s="17">
        <f>U12*'Basic diet cal'!$M$7</f>
        <v>0</v>
      </c>
      <c r="V296" s="17">
        <f>V12*'Basic diet cal'!$M$7</f>
        <v>0</v>
      </c>
      <c r="W296" s="17">
        <f>W12*'Basic diet cal'!$M$7</f>
        <v>0</v>
      </c>
      <c r="X296" s="17">
        <f>X12*'Basic diet cal'!$M$7</f>
        <v>0</v>
      </c>
      <c r="Y296" s="17">
        <f>Y12*'Basic diet cal'!$M$7</f>
        <v>0</v>
      </c>
      <c r="Z296" s="17">
        <f>Z12*'Basic diet cal'!$M$7</f>
        <v>0</v>
      </c>
      <c r="AA296" s="17">
        <f>AA12*'Basic diet cal'!$M$7</f>
        <v>0</v>
      </c>
      <c r="AB296" s="17">
        <f>AB12*'Basic diet cal'!$M$7</f>
        <v>0</v>
      </c>
      <c r="AC296" s="17">
        <f>AC12*'Basic diet cal'!$M$7</f>
        <v>0</v>
      </c>
      <c r="AD296" s="17">
        <f>AD12*'Basic diet cal'!$M$7</f>
        <v>0</v>
      </c>
      <c r="AE296" s="17">
        <f>AE12*'Basic diet cal'!$M$7</f>
        <v>0</v>
      </c>
      <c r="AF296" s="17">
        <f>AF12*'Basic diet cal'!$M$7</f>
        <v>0</v>
      </c>
      <c r="AG296" s="17">
        <f>AG12*'Basic diet cal'!$M$7</f>
        <v>0</v>
      </c>
      <c r="AH296" s="17">
        <f>AH12*'Basic diet cal'!$M$7</f>
        <v>0</v>
      </c>
      <c r="AI296" s="17">
        <f>AI12*'Basic diet cal'!$M$7</f>
        <v>0</v>
      </c>
      <c r="AJ296" s="17">
        <f>AJ12*'Basic diet cal'!$M$7</f>
        <v>0</v>
      </c>
      <c r="AK296" s="17">
        <f>AK12*'Basic diet cal'!$M$7</f>
        <v>0</v>
      </c>
      <c r="AL296" s="17">
        <f>AL12*'Basic diet cal'!$M$7</f>
        <v>0</v>
      </c>
      <c r="AR296" s="17"/>
    </row>
    <row r="297" spans="1:44" ht="21" customHeight="1">
      <c r="A297" s="70" t="s">
        <v>120</v>
      </c>
      <c r="B297" s="71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R297" s="17"/>
    </row>
    <row r="298" spans="1:44" ht="15" customHeight="1">
      <c r="A298" s="72" t="s">
        <v>121</v>
      </c>
      <c r="C298" s="17">
        <f>C14*'Basic diet cal'!$M$8</f>
        <v>124</v>
      </c>
      <c r="D298" s="17">
        <f>D14*'Basic diet cal'!$M$8</f>
        <v>124</v>
      </c>
      <c r="E298" s="17">
        <f>E14*'Basic diet cal'!$M$8</f>
        <v>62</v>
      </c>
      <c r="F298" s="17">
        <f>F14*'Basic diet cal'!$M$8</f>
        <v>124</v>
      </c>
      <c r="G298" s="17">
        <f>G14*'Basic diet cal'!$M$8</f>
        <v>124</v>
      </c>
      <c r="H298" s="17">
        <f>H14*'Basic diet cal'!$M$8</f>
        <v>124</v>
      </c>
      <c r="I298" s="17">
        <f>I14*'Basic diet cal'!$M$8</f>
        <v>186</v>
      </c>
      <c r="J298" s="17">
        <f>J14*'Basic diet cal'!$M$8</f>
        <v>124</v>
      </c>
      <c r="K298" s="17">
        <f>K14*'Basic diet cal'!$M$8</f>
        <v>186</v>
      </c>
      <c r="L298" s="17">
        <f>L14*'Basic diet cal'!$M$8</f>
        <v>186</v>
      </c>
      <c r="M298" s="17">
        <f>M14*'Basic diet cal'!$M$8</f>
        <v>248</v>
      </c>
      <c r="N298" s="17">
        <f>N14*'Basic diet cal'!$M$8</f>
        <v>186</v>
      </c>
      <c r="O298" s="17">
        <f>O14*'Basic diet cal'!$M$8</f>
        <v>186</v>
      </c>
      <c r="P298" s="17">
        <f>P14*'Basic diet cal'!$M$8</f>
        <v>0</v>
      </c>
      <c r="Q298" s="17">
        <f>Q14*'Basic diet cal'!$M$8</f>
        <v>186</v>
      </c>
      <c r="R298" s="17">
        <f>R14*'Basic diet cal'!$M$8</f>
        <v>186</v>
      </c>
      <c r="S298" s="17">
        <f>S14*'Basic diet cal'!$M$8</f>
        <v>248</v>
      </c>
      <c r="T298" s="17">
        <f>T14*'Basic diet cal'!$M$8</f>
        <v>186</v>
      </c>
      <c r="U298" s="17">
        <f>U14*'Basic diet cal'!$M$8</f>
        <v>186</v>
      </c>
      <c r="V298" s="17">
        <f>V14*'Basic diet cal'!$M$8</f>
        <v>248</v>
      </c>
      <c r="W298" s="17">
        <f>W14*'Basic diet cal'!$M$8</f>
        <v>186</v>
      </c>
      <c r="X298" s="17">
        <f>X14*'Basic diet cal'!$M$8</f>
        <v>186</v>
      </c>
      <c r="Y298" s="17">
        <f>Y14*'Basic diet cal'!$M$8</f>
        <v>310</v>
      </c>
      <c r="Z298" s="17">
        <f>Z14*'Basic diet cal'!$M$8</f>
        <v>186</v>
      </c>
      <c r="AA298" s="17">
        <f>AA14*'Basic diet cal'!$M$8</f>
        <v>186</v>
      </c>
      <c r="AB298" s="17">
        <f>AB14*'Basic diet cal'!$M$8</f>
        <v>310</v>
      </c>
      <c r="AC298" s="17">
        <f>AC14*'Basic diet cal'!$M$8</f>
        <v>186</v>
      </c>
      <c r="AD298" s="17">
        <f>AD14*'Basic diet cal'!$M$8</f>
        <v>186</v>
      </c>
      <c r="AE298" s="17">
        <f>AE14*'Basic diet cal'!$M$8</f>
        <v>310</v>
      </c>
      <c r="AF298" s="17">
        <f>AF14*'Basic diet cal'!$M$8</f>
        <v>186</v>
      </c>
      <c r="AG298" s="17">
        <f>AG14*'Basic diet cal'!$M$8</f>
        <v>186</v>
      </c>
      <c r="AH298" s="17">
        <f>AH14*'Basic diet cal'!$M$8</f>
        <v>310</v>
      </c>
      <c r="AI298" s="17">
        <f>AI14*'Basic diet cal'!$M$8</f>
        <v>186</v>
      </c>
      <c r="AJ298" s="17">
        <f>AJ14*'Basic diet cal'!$M$8</f>
        <v>186</v>
      </c>
      <c r="AK298" s="17">
        <f>AK14*'Basic diet cal'!$M$8</f>
        <v>310</v>
      </c>
      <c r="AL298" s="17">
        <f>AL14*'Basic diet cal'!$M$8</f>
        <v>186</v>
      </c>
      <c r="AR298" s="17"/>
    </row>
    <row r="299" spans="1:44" ht="22.5" customHeight="1">
      <c r="A299" s="73" t="s">
        <v>227</v>
      </c>
      <c r="C299" s="17">
        <f>C15*'Basic diet cal'!$M$9</f>
        <v>293.14285714285711</v>
      </c>
      <c r="D299" s="17">
        <f>D15*'Basic diet cal'!$M$9</f>
        <v>195.42857142857142</v>
      </c>
      <c r="E299" s="17">
        <f>E15*'Basic diet cal'!$M$9</f>
        <v>195.42857142857142</v>
      </c>
      <c r="F299" s="17">
        <f>F15*'Basic diet cal'!$M$9</f>
        <v>293.14285714285711</v>
      </c>
      <c r="G299" s="17">
        <f>G15*'Basic diet cal'!$M$9</f>
        <v>195.42857142857142</v>
      </c>
      <c r="H299" s="17">
        <f>H15*'Basic diet cal'!$M$9</f>
        <v>293.14285714285711</v>
      </c>
      <c r="I299" s="17">
        <f>I15*'Basic diet cal'!$M$9</f>
        <v>390.85714285714283</v>
      </c>
      <c r="J299" s="17">
        <f>J15*'Basic diet cal'!$M$9</f>
        <v>195.42857142857142</v>
      </c>
      <c r="K299" s="17">
        <f>K15*'Basic diet cal'!$M$9</f>
        <v>195.42857142857142</v>
      </c>
      <c r="L299" s="17">
        <f>L15*'Basic diet cal'!$M$9</f>
        <v>390.85714285714283</v>
      </c>
      <c r="M299" s="17">
        <f>M15*'Basic diet cal'!$M$9</f>
        <v>293.14285714285711</v>
      </c>
      <c r="N299" s="17">
        <f>N15*'Basic diet cal'!$M$9</f>
        <v>293.14285714285711</v>
      </c>
      <c r="O299" s="17">
        <f>O15*'Basic diet cal'!$M$9</f>
        <v>488.57142857142856</v>
      </c>
      <c r="P299" s="17">
        <f>P15*'Basic diet cal'!$M$9</f>
        <v>293.14285714285711</v>
      </c>
      <c r="Q299" s="17">
        <f>Q15*'Basic diet cal'!$M$9</f>
        <v>390.85714285714283</v>
      </c>
      <c r="R299" s="17">
        <f>R15*'Basic diet cal'!$M$9</f>
        <v>586.28571428571422</v>
      </c>
      <c r="S299" s="17">
        <f>S15*'Basic diet cal'!$M$9</f>
        <v>293.14285714285711</v>
      </c>
      <c r="T299" s="17">
        <f>T15*'Basic diet cal'!$M$9</f>
        <v>390.85714285714283</v>
      </c>
      <c r="U299" s="17">
        <f>U15*'Basic diet cal'!$M$9</f>
        <v>586.28571428571422</v>
      </c>
      <c r="V299" s="17">
        <f>V15*'Basic diet cal'!$M$9</f>
        <v>390.85714285714283</v>
      </c>
      <c r="W299" s="17">
        <f>W15*'Basic diet cal'!$M$9</f>
        <v>390.85714285714283</v>
      </c>
      <c r="X299" s="17">
        <f>X15*'Basic diet cal'!$M$9</f>
        <v>781.71428571428567</v>
      </c>
      <c r="Y299" s="17">
        <f>Y15*'Basic diet cal'!$M$9</f>
        <v>390.85714285714283</v>
      </c>
      <c r="Z299" s="17">
        <f>Z15*'Basic diet cal'!$M$9</f>
        <v>390.85714285714283</v>
      </c>
      <c r="AA299" s="17">
        <f>AA15*'Basic diet cal'!$M$9</f>
        <v>684</v>
      </c>
      <c r="AB299" s="17">
        <f>AB15*'Basic diet cal'!$M$9</f>
        <v>293.14285714285711</v>
      </c>
      <c r="AC299" s="17">
        <f>AC15*'Basic diet cal'!$M$9</f>
        <v>488.57142857142856</v>
      </c>
      <c r="AD299" s="17">
        <f>AD15*'Basic diet cal'!$M$9</f>
        <v>684</v>
      </c>
      <c r="AE299" s="17">
        <f>AE15*'Basic diet cal'!$M$9</f>
        <v>293.14285714285711</v>
      </c>
      <c r="AF299" s="17">
        <f>AF15*'Basic diet cal'!$M$9</f>
        <v>488.57142857142856</v>
      </c>
      <c r="AG299" s="17">
        <f>AG15*'Basic diet cal'!$M$9</f>
        <v>684</v>
      </c>
      <c r="AH299" s="17">
        <f>AH15*'Basic diet cal'!$M$9</f>
        <v>390.85714285714283</v>
      </c>
      <c r="AI299" s="17">
        <f>AI15*'Basic diet cal'!$M$9</f>
        <v>488.57142857142856</v>
      </c>
      <c r="AJ299" s="17">
        <f>AJ15*'Basic diet cal'!$M$9</f>
        <v>781.71428571428567</v>
      </c>
      <c r="AK299" s="17">
        <f>AK15*'Basic diet cal'!$M$9</f>
        <v>390.85714285714283</v>
      </c>
      <c r="AL299" s="17">
        <f>AL15*'Basic diet cal'!$M$9</f>
        <v>488.57142857142856</v>
      </c>
      <c r="AR299" s="17"/>
    </row>
    <row r="300" spans="1:44" ht="22.5" customHeight="1">
      <c r="A300" s="74" t="s">
        <v>228</v>
      </c>
      <c r="C300" s="17">
        <f>C16*'Basic diet cal'!$M$9</f>
        <v>293.14285714285711</v>
      </c>
      <c r="D300" s="17">
        <f>D16*'Basic diet cal'!$M$9</f>
        <v>195.42857142857142</v>
      </c>
      <c r="E300" s="17">
        <f>E16*'Basic diet cal'!$M$9</f>
        <v>195.42857142857142</v>
      </c>
      <c r="F300" s="17">
        <f>F16*'Basic diet cal'!$M$9</f>
        <v>293.14285714285711</v>
      </c>
      <c r="G300" s="17">
        <f>G16*'Basic diet cal'!$M$9</f>
        <v>195.42857142857142</v>
      </c>
      <c r="H300" s="17">
        <f>H16*'Basic diet cal'!$M$9</f>
        <v>293.14285714285711</v>
      </c>
      <c r="I300" s="17">
        <f>I16*'Basic diet cal'!$M$9</f>
        <v>390.85714285714283</v>
      </c>
      <c r="J300" s="17">
        <f>J16*'Basic diet cal'!$M$9</f>
        <v>195.42857142857142</v>
      </c>
      <c r="K300" s="17">
        <f>K16*'Basic diet cal'!$M$9</f>
        <v>195.42857142857142</v>
      </c>
      <c r="L300" s="17">
        <f>L16*'Basic diet cal'!$M$9</f>
        <v>390.85714285714283</v>
      </c>
      <c r="M300" s="17">
        <f>M16*'Basic diet cal'!$M$9</f>
        <v>293.14285714285711</v>
      </c>
      <c r="N300" s="17">
        <f>N16*'Basic diet cal'!$M$9</f>
        <v>293.14285714285711</v>
      </c>
      <c r="O300" s="17">
        <f>O16*'Basic diet cal'!$M$9</f>
        <v>488.57142857142856</v>
      </c>
      <c r="P300" s="17">
        <f>P16*'Basic diet cal'!$M$9</f>
        <v>293.14285714285711</v>
      </c>
      <c r="Q300" s="17">
        <f>Q16*'Basic diet cal'!$M$9</f>
        <v>390.85714285714283</v>
      </c>
      <c r="R300" s="17">
        <f>R16*'Basic diet cal'!$M$9</f>
        <v>586.28571428571422</v>
      </c>
      <c r="S300" s="17">
        <f>S16*'Basic diet cal'!$M$9</f>
        <v>293.14285714285711</v>
      </c>
      <c r="T300" s="17">
        <f>T16*'Basic diet cal'!$M$9</f>
        <v>390.85714285714283</v>
      </c>
      <c r="U300" s="17">
        <f>U16*'Basic diet cal'!$M$9</f>
        <v>586.28571428571422</v>
      </c>
      <c r="V300" s="17">
        <f>V16*'Basic diet cal'!$M$9</f>
        <v>390.85714285714283</v>
      </c>
      <c r="W300" s="17">
        <f>W16*'Basic diet cal'!$M$9</f>
        <v>390.85714285714283</v>
      </c>
      <c r="X300" s="17">
        <f>X16*'Basic diet cal'!$M$9</f>
        <v>781.71428571428567</v>
      </c>
      <c r="Y300" s="17">
        <f>Y16*'Basic diet cal'!$M$9</f>
        <v>390.85714285714283</v>
      </c>
      <c r="Z300" s="17">
        <f>Z16*'Basic diet cal'!$M$9</f>
        <v>390.85714285714283</v>
      </c>
      <c r="AA300" s="17">
        <f>AA16*'Basic diet cal'!$M$9</f>
        <v>684</v>
      </c>
      <c r="AB300" s="17">
        <f>AB16*'Basic diet cal'!$M$9</f>
        <v>293.14285714285711</v>
      </c>
      <c r="AC300" s="17">
        <f>AC16*'Basic diet cal'!$M$9</f>
        <v>488.57142857142856</v>
      </c>
      <c r="AD300" s="17">
        <f>AD16*'Basic diet cal'!$M$9</f>
        <v>684</v>
      </c>
      <c r="AE300" s="17">
        <f>AE16*'Basic diet cal'!$M$9</f>
        <v>390.85714285714283</v>
      </c>
      <c r="AF300" s="17">
        <f>AF16*'Basic diet cal'!$M$9</f>
        <v>488.57142857142856</v>
      </c>
      <c r="AG300" s="17">
        <f>AG16*'Basic diet cal'!$M$9</f>
        <v>781.71428571428567</v>
      </c>
      <c r="AH300" s="17">
        <f>AH16*'Basic diet cal'!$M$9</f>
        <v>390.85714285714283</v>
      </c>
      <c r="AI300" s="17">
        <f>AI16*'Basic diet cal'!$M$9</f>
        <v>488.57142857142856</v>
      </c>
      <c r="AJ300" s="17">
        <f>AJ16*'Basic diet cal'!$M$9</f>
        <v>879.42857142857133</v>
      </c>
      <c r="AK300" s="17">
        <f>AK16*'Basic diet cal'!$M$9</f>
        <v>390.85714285714283</v>
      </c>
      <c r="AL300" s="17">
        <f>AL16*'Basic diet cal'!$M$9</f>
        <v>488.57142857142856</v>
      </c>
      <c r="AR300" s="17"/>
    </row>
    <row r="301" spans="1:44" ht="15" customHeight="1">
      <c r="A301" s="75" t="s">
        <v>122</v>
      </c>
      <c r="C301" s="17">
        <f>C17*'Basic diet cal'!$M$10</f>
        <v>0</v>
      </c>
      <c r="D301" s="17">
        <f>D17*'Basic diet cal'!$M$10</f>
        <v>4</v>
      </c>
      <c r="E301" s="17">
        <f>E17*'Basic diet cal'!$M$10</f>
        <v>12</v>
      </c>
      <c r="F301" s="17">
        <f>F17*'Basic diet cal'!$M$10</f>
        <v>0</v>
      </c>
      <c r="G301" s="17">
        <f>G17*'Basic diet cal'!$M$10</f>
        <v>16</v>
      </c>
      <c r="H301" s="17">
        <f>H17*'Basic diet cal'!$M$10</f>
        <v>16</v>
      </c>
      <c r="I301" s="17">
        <f>I17*'Basic diet cal'!$M$10</f>
        <v>0</v>
      </c>
      <c r="J301" s="17">
        <f>J17*'Basic diet cal'!$M$10</f>
        <v>28</v>
      </c>
      <c r="K301" s="17">
        <f>K17*'Basic diet cal'!$M$10</f>
        <v>28</v>
      </c>
      <c r="L301" s="17">
        <f>L17*'Basic diet cal'!$M$10</f>
        <v>0</v>
      </c>
      <c r="M301" s="17">
        <f>M17*'Basic diet cal'!$M$10</f>
        <v>42</v>
      </c>
      <c r="N301" s="17">
        <f>N17*'Basic diet cal'!$M$10</f>
        <v>28</v>
      </c>
      <c r="O301" s="17">
        <f>O17*'Basic diet cal'!$M$10</f>
        <v>0</v>
      </c>
      <c r="P301" s="17">
        <f>P17*'Basic diet cal'!$M$10</f>
        <v>42</v>
      </c>
      <c r="Q301" s="17">
        <f>Q17*'Basic diet cal'!$M$10</f>
        <v>28</v>
      </c>
      <c r="R301" s="17">
        <f>R17*'Basic diet cal'!$M$10</f>
        <v>0</v>
      </c>
      <c r="S301" s="17">
        <f>S17*'Basic diet cal'!$M$10</f>
        <v>42</v>
      </c>
      <c r="T301" s="17">
        <f>T17*'Basic diet cal'!$M$10</f>
        <v>28</v>
      </c>
      <c r="U301" s="17">
        <f>U17*'Basic diet cal'!$M$10</f>
        <v>0</v>
      </c>
      <c r="V301" s="17">
        <f>V17*'Basic diet cal'!$M$10</f>
        <v>56</v>
      </c>
      <c r="W301" s="17">
        <f>W17*'Basic diet cal'!$M$10</f>
        <v>28</v>
      </c>
      <c r="X301" s="17">
        <f>X17*'Basic diet cal'!$M$10</f>
        <v>0</v>
      </c>
      <c r="Y301" s="17">
        <f>Y17*'Basic diet cal'!$M$10</f>
        <v>56</v>
      </c>
      <c r="Z301" s="17">
        <f>Z17*'Basic diet cal'!$M$10</f>
        <v>40</v>
      </c>
      <c r="AA301" s="17">
        <f>AA17*'Basic diet cal'!$M$10</f>
        <v>0</v>
      </c>
      <c r="AB301" s="17">
        <f>AB17*'Basic diet cal'!$M$10</f>
        <v>56</v>
      </c>
      <c r="AC301" s="17">
        <f>AC17*'Basic diet cal'!$M$10</f>
        <v>40</v>
      </c>
      <c r="AD301" s="17">
        <f>AD17*'Basic diet cal'!$M$10</f>
        <v>0</v>
      </c>
      <c r="AE301" s="17">
        <f>AE17*'Basic diet cal'!$M$10</f>
        <v>56</v>
      </c>
      <c r="AF301" s="17">
        <f>AF17*'Basic diet cal'!$M$10</f>
        <v>40</v>
      </c>
      <c r="AG301" s="17">
        <f>AG17*'Basic diet cal'!$M$10</f>
        <v>0</v>
      </c>
      <c r="AH301" s="17">
        <f>AH17*'Basic diet cal'!$M$10</f>
        <v>56</v>
      </c>
      <c r="AI301" s="17">
        <f>AI17*'Basic diet cal'!$M$10</f>
        <v>40</v>
      </c>
      <c r="AJ301" s="17">
        <f>AJ17*'Basic diet cal'!$M$10</f>
        <v>0</v>
      </c>
      <c r="AK301" s="17">
        <f>AK17*'Basic diet cal'!$M$10</f>
        <v>56</v>
      </c>
      <c r="AL301" s="17">
        <f>AL17*'Basic diet cal'!$M$10</f>
        <v>40</v>
      </c>
      <c r="AR301" s="17"/>
    </row>
    <row r="302" spans="1:44" ht="21" customHeight="1">
      <c r="A302" s="70" t="s">
        <v>123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R302" s="17"/>
    </row>
    <row r="303" spans="1:44" ht="15" customHeight="1">
      <c r="A303" s="72" t="s">
        <v>121</v>
      </c>
      <c r="B303" s="76"/>
      <c r="C303" s="17">
        <f>C20*'Basic diet cal'!$M$8</f>
        <v>124</v>
      </c>
      <c r="D303" s="17">
        <f>D20*'Basic diet cal'!$M$8</f>
        <v>124</v>
      </c>
      <c r="E303" s="17">
        <f>E20*'Basic diet cal'!$M$8</f>
        <v>62</v>
      </c>
      <c r="F303" s="17">
        <f>F20*'Basic diet cal'!$M$8</f>
        <v>124</v>
      </c>
      <c r="G303" s="17">
        <f>G20*'Basic diet cal'!$M$8</f>
        <v>124</v>
      </c>
      <c r="H303" s="17">
        <f>H20*'Basic diet cal'!$M$8</f>
        <v>124</v>
      </c>
      <c r="I303" s="17">
        <f>I20*'Basic diet cal'!$M$8</f>
        <v>124</v>
      </c>
      <c r="J303" s="17">
        <f>J20*'Basic diet cal'!$M$8</f>
        <v>186</v>
      </c>
      <c r="K303" s="17">
        <f>K20*'Basic diet cal'!$M$8</f>
        <v>124</v>
      </c>
      <c r="L303" s="17">
        <f>L20*'Basic diet cal'!$M$8</f>
        <v>186</v>
      </c>
      <c r="M303" s="17">
        <f>M20*'Basic diet cal'!$M$8</f>
        <v>186</v>
      </c>
      <c r="N303" s="17">
        <f>N20*'Basic diet cal'!$M$8</f>
        <v>124</v>
      </c>
      <c r="O303" s="17">
        <f>O20*'Basic diet cal'!$M$8</f>
        <v>186</v>
      </c>
      <c r="P303" s="17">
        <f>P20*'Basic diet cal'!$M$8</f>
        <v>186</v>
      </c>
      <c r="Q303" s="17">
        <f>Q20*'Basic diet cal'!$M$8</f>
        <v>124</v>
      </c>
      <c r="R303" s="17">
        <f>R20*'Basic diet cal'!$M$8</f>
        <v>186</v>
      </c>
      <c r="S303" s="17">
        <f>S20*'Basic diet cal'!$M$8</f>
        <v>186</v>
      </c>
      <c r="T303" s="17">
        <f>T20*'Basic diet cal'!$M$8</f>
        <v>124</v>
      </c>
      <c r="U303" s="17">
        <f>U20*'Basic diet cal'!$M$8</f>
        <v>186</v>
      </c>
      <c r="V303" s="17">
        <f>V20*'Basic diet cal'!$M$8</f>
        <v>186</v>
      </c>
      <c r="W303" s="17">
        <f>W20*'Basic diet cal'!$M$8</f>
        <v>124</v>
      </c>
      <c r="X303" s="17">
        <f>X20*'Basic diet cal'!$M$8</f>
        <v>186</v>
      </c>
      <c r="Y303" s="17">
        <f>Y20*'Basic diet cal'!$M$8</f>
        <v>186</v>
      </c>
      <c r="Z303" s="17">
        <f>Z20*'Basic diet cal'!$M$8</f>
        <v>124</v>
      </c>
      <c r="AA303" s="17">
        <f>AA20*'Basic diet cal'!$M$8</f>
        <v>186</v>
      </c>
      <c r="AB303" s="17">
        <f>AB20*'Basic diet cal'!$M$8</f>
        <v>186</v>
      </c>
      <c r="AC303" s="17">
        <f>AC20*'Basic diet cal'!$M$8</f>
        <v>124</v>
      </c>
      <c r="AD303" s="17">
        <f>AD20*'Basic diet cal'!$M$8</f>
        <v>186</v>
      </c>
      <c r="AE303" s="17">
        <f>AE20*'Basic diet cal'!$M$8</f>
        <v>186</v>
      </c>
      <c r="AF303" s="17">
        <f>AF20*'Basic diet cal'!$M$8</f>
        <v>124</v>
      </c>
      <c r="AG303" s="17">
        <f>AG20*'Basic diet cal'!$M$8</f>
        <v>186</v>
      </c>
      <c r="AH303" s="17">
        <f>AH20*'Basic diet cal'!$M$8</f>
        <v>186</v>
      </c>
      <c r="AI303" s="17">
        <f>AI20*'Basic diet cal'!$M$8</f>
        <v>124</v>
      </c>
      <c r="AJ303" s="17">
        <f>AJ20*'Basic diet cal'!$M$8</f>
        <v>186</v>
      </c>
      <c r="AK303" s="17">
        <f>AK20*'Basic diet cal'!$M$8</f>
        <v>310</v>
      </c>
      <c r="AL303" s="17">
        <f>AL20*'Basic diet cal'!$M$8</f>
        <v>124</v>
      </c>
      <c r="AR303" s="17"/>
    </row>
    <row r="304" spans="1:44" ht="33.75" customHeight="1">
      <c r="A304" s="72" t="s">
        <v>198</v>
      </c>
      <c r="B304" s="76"/>
      <c r="C304" s="17">
        <f>C21*'Basic diet cal'!$M$11</f>
        <v>90.198964285714283</v>
      </c>
      <c r="D304" s="17">
        <f>D21*'Basic diet cal'!$M$11</f>
        <v>60.132642857142855</v>
      </c>
      <c r="E304" s="17">
        <f>E21*'Basic diet cal'!$M$11</f>
        <v>60.132642857142855</v>
      </c>
      <c r="F304" s="17">
        <f>F21*'Basic diet cal'!$M$11</f>
        <v>90.198964285714283</v>
      </c>
      <c r="G304" s="17">
        <f>G21*'Basic diet cal'!$M$11</f>
        <v>60.132642857142855</v>
      </c>
      <c r="H304" s="17">
        <f>H21*'Basic diet cal'!$M$11</f>
        <v>90.198964285714283</v>
      </c>
      <c r="I304" s="17">
        <f>I21*'Basic diet cal'!$M$11</f>
        <v>150.33160714285714</v>
      </c>
      <c r="J304" s="17">
        <f>J21*'Basic diet cal'!$M$11</f>
        <v>90.198964285714283</v>
      </c>
      <c r="K304" s="17">
        <f>K21*'Basic diet cal'!$M$11</f>
        <v>120.26528571428571</v>
      </c>
      <c r="L304" s="17">
        <f>L21*'Basic diet cal'!$M$11</f>
        <v>150.33160714285714</v>
      </c>
      <c r="M304" s="17">
        <f>M21*'Basic diet cal'!$M$11</f>
        <v>120.26528571428571</v>
      </c>
      <c r="N304" s="17">
        <f>N21*'Basic diet cal'!$M$11</f>
        <v>120.26528571428571</v>
      </c>
      <c r="O304" s="17">
        <f>O21*'Basic diet cal'!$M$11</f>
        <v>180.39792857142857</v>
      </c>
      <c r="P304" s="17">
        <f>P21*'Basic diet cal'!$M$11</f>
        <v>120.26528571428571</v>
      </c>
      <c r="Q304" s="17">
        <f>Q21*'Basic diet cal'!$M$11</f>
        <v>120.26528571428571</v>
      </c>
      <c r="R304" s="17">
        <f>R21*'Basic diet cal'!$M$11</f>
        <v>210.46424999999999</v>
      </c>
      <c r="S304" s="17">
        <f>S21*'Basic diet cal'!$M$11</f>
        <v>120.26528571428571</v>
      </c>
      <c r="T304" s="17">
        <f>T21*'Basic diet cal'!$M$11</f>
        <v>120.26528571428571</v>
      </c>
      <c r="U304" s="17">
        <f>U21*'Basic diet cal'!$M$11</f>
        <v>180.39792857142857</v>
      </c>
      <c r="V304" s="17">
        <f>V21*'Basic diet cal'!$M$11</f>
        <v>120.26528571428571</v>
      </c>
      <c r="W304" s="17">
        <f>W21*'Basic diet cal'!$M$11</f>
        <v>120.26528571428571</v>
      </c>
      <c r="X304" s="17">
        <f>X21*'Basic diet cal'!$M$11</f>
        <v>300.66321428571428</v>
      </c>
      <c r="Y304" s="17">
        <f>Y21*'Basic diet cal'!$M$11</f>
        <v>120.26528571428571</v>
      </c>
      <c r="Z304" s="17">
        <f>Z21*'Basic diet cal'!$M$11</f>
        <v>120.26528571428571</v>
      </c>
      <c r="AA304" s="17">
        <f>AA21*'Basic diet cal'!$M$11</f>
        <v>240.53057142857142</v>
      </c>
      <c r="AB304" s="17">
        <f>AB21*'Basic diet cal'!$M$11</f>
        <v>180.39792857142857</v>
      </c>
      <c r="AC304" s="17">
        <f>AC21*'Basic diet cal'!$M$11</f>
        <v>150.33160714285714</v>
      </c>
      <c r="AD304" s="17">
        <f>AD21*'Basic diet cal'!$M$11</f>
        <v>270.59689285714285</v>
      </c>
      <c r="AE304" s="17">
        <f>AE21*'Basic diet cal'!$M$11</f>
        <v>180.39792857142857</v>
      </c>
      <c r="AF304" s="17">
        <f>AF21*'Basic diet cal'!$M$11</f>
        <v>150.33160714285714</v>
      </c>
      <c r="AG304" s="17">
        <f>AG21*'Basic diet cal'!$M$11</f>
        <v>300.66321428571428</v>
      </c>
      <c r="AH304" s="17">
        <f>AH21*'Basic diet cal'!$M$11</f>
        <v>180.39792857142857</v>
      </c>
      <c r="AI304" s="17">
        <f>AI21*'Basic diet cal'!$M$11</f>
        <v>150.33160714285714</v>
      </c>
      <c r="AJ304" s="17">
        <f>AJ21*'Basic diet cal'!$M$11</f>
        <v>300.66321428571428</v>
      </c>
      <c r="AK304" s="17">
        <f>AK21*'Basic diet cal'!$M$11</f>
        <v>180.39792857142857</v>
      </c>
      <c r="AL304" s="17">
        <f>AL21*'Basic diet cal'!$M$11</f>
        <v>150.33160714285714</v>
      </c>
      <c r="AR304" s="17"/>
    </row>
    <row r="305" spans="1:79" ht="45" customHeight="1">
      <c r="A305" s="24" t="s">
        <v>199</v>
      </c>
      <c r="B305" s="69"/>
      <c r="C305" s="17">
        <f>C23*'Basic diet cal'!$M$12</f>
        <v>0</v>
      </c>
      <c r="D305" s="17">
        <f>D23*'Basic diet cal'!$M$12</f>
        <v>0</v>
      </c>
      <c r="E305" s="17">
        <f>E23*'Basic diet cal'!$M$12</f>
        <v>0</v>
      </c>
      <c r="F305" s="17">
        <f>F23*'Basic diet cal'!$M$12</f>
        <v>0</v>
      </c>
      <c r="G305" s="17">
        <f>G23*'Basic diet cal'!$M$12</f>
        <v>0</v>
      </c>
      <c r="H305" s="17">
        <f>H23*'Basic diet cal'!$M$12</f>
        <v>0</v>
      </c>
      <c r="I305" s="17">
        <f>I23*'Basic diet cal'!$M$12</f>
        <v>0</v>
      </c>
      <c r="J305" s="17">
        <f>J23*'Basic diet cal'!$M$12</f>
        <v>0</v>
      </c>
      <c r="K305" s="17">
        <f>K23*'Basic diet cal'!$M$12</f>
        <v>0</v>
      </c>
      <c r="L305" s="17">
        <f>L23*'Basic diet cal'!$M$12</f>
        <v>0</v>
      </c>
      <c r="M305" s="17">
        <f>M23*'Basic diet cal'!$M$12</f>
        <v>0</v>
      </c>
      <c r="N305" s="17">
        <f>N23*'Basic diet cal'!$M$12</f>
        <v>0</v>
      </c>
      <c r="O305" s="17">
        <f>O23*'Basic diet cal'!$M$12</f>
        <v>0</v>
      </c>
      <c r="P305" s="17">
        <f>P23*'Basic diet cal'!$M$12</f>
        <v>0</v>
      </c>
      <c r="Q305" s="17">
        <f>Q23*'Basic diet cal'!$M$12</f>
        <v>0</v>
      </c>
      <c r="R305" s="17">
        <f>R23*'Basic diet cal'!$M$12</f>
        <v>0</v>
      </c>
      <c r="S305" s="17">
        <f>S23*'Basic diet cal'!$M$12</f>
        <v>0</v>
      </c>
      <c r="T305" s="17">
        <f>T23*'Basic diet cal'!$M$12</f>
        <v>0</v>
      </c>
      <c r="U305" s="17">
        <f>U23*'Basic diet cal'!$M$12</f>
        <v>0</v>
      </c>
      <c r="V305" s="17">
        <f>V23*'Basic diet cal'!$M$12</f>
        <v>0</v>
      </c>
      <c r="W305" s="17">
        <f>W23*'Basic diet cal'!$M$12</f>
        <v>0</v>
      </c>
      <c r="X305" s="17">
        <f>X23*'Basic diet cal'!$M$12</f>
        <v>0</v>
      </c>
      <c r="Y305" s="17">
        <f>Y23*'Basic diet cal'!$M$12</f>
        <v>0</v>
      </c>
      <c r="Z305" s="17">
        <f>Z23*'Basic diet cal'!$M$12</f>
        <v>0</v>
      </c>
      <c r="AA305" s="17">
        <f>AA23*'Basic diet cal'!$M$12</f>
        <v>0</v>
      </c>
      <c r="AB305" s="17">
        <f>AB23*'Basic diet cal'!$M$12</f>
        <v>0</v>
      </c>
      <c r="AC305" s="17">
        <f>AC23*'Basic diet cal'!$M$12</f>
        <v>0</v>
      </c>
      <c r="AD305" s="17">
        <f>AD23*'Basic diet cal'!$M$12</f>
        <v>0</v>
      </c>
      <c r="AE305" s="17">
        <f>AE23*'Basic diet cal'!$M$12</f>
        <v>0</v>
      </c>
      <c r="AF305" s="17">
        <f>AF23*'Basic diet cal'!$M$12</f>
        <v>0</v>
      </c>
      <c r="AG305" s="17">
        <f>AG23*'Basic diet cal'!$M$12</f>
        <v>0</v>
      </c>
      <c r="AH305" s="17">
        <f>AH23*'Basic diet cal'!$M$12</f>
        <v>0</v>
      </c>
      <c r="AI305" s="17">
        <f>AI23*'Basic diet cal'!$M$12</f>
        <v>0</v>
      </c>
      <c r="AJ305" s="17">
        <f>AJ23*'Basic diet cal'!$M$12</f>
        <v>0</v>
      </c>
      <c r="AK305" s="17">
        <f>AK23*'Basic diet cal'!$M$12</f>
        <v>0</v>
      </c>
      <c r="AL305" s="17">
        <f>AL23*'Basic diet cal'!$M$12</f>
        <v>0</v>
      </c>
      <c r="AR305" s="17"/>
    </row>
    <row r="306" spans="1:79" ht="15" customHeight="1">
      <c r="A306" s="24" t="s">
        <v>200</v>
      </c>
      <c r="B306" s="69"/>
      <c r="C306" s="17">
        <f>C24*'Basic diet cal'!$M$12</f>
        <v>0</v>
      </c>
      <c r="D306" s="17">
        <f>D24*'Basic diet cal'!$M$12</f>
        <v>0</v>
      </c>
      <c r="E306" s="17">
        <f>E24*'Basic diet cal'!$M$12</f>
        <v>0</v>
      </c>
      <c r="F306" s="17">
        <f>F24*'Basic diet cal'!$M$12</f>
        <v>0</v>
      </c>
      <c r="G306" s="17">
        <f>G24*'Basic diet cal'!$M$12</f>
        <v>0</v>
      </c>
      <c r="H306" s="17">
        <f>H24*'Basic diet cal'!$M$12</f>
        <v>0</v>
      </c>
      <c r="I306" s="17">
        <f>I24*'Basic diet cal'!$M$12</f>
        <v>0</v>
      </c>
      <c r="J306" s="17">
        <f>J24*'Basic diet cal'!$M$12</f>
        <v>0</v>
      </c>
      <c r="K306" s="17">
        <f>K24*'Basic diet cal'!$M$12</f>
        <v>0</v>
      </c>
      <c r="L306" s="17">
        <f>L24*'Basic diet cal'!$M$12</f>
        <v>0</v>
      </c>
      <c r="M306" s="17">
        <f>M24*'Basic diet cal'!$M$12</f>
        <v>0</v>
      </c>
      <c r="N306" s="17">
        <f>N24*'Basic diet cal'!$M$12</f>
        <v>0</v>
      </c>
      <c r="O306" s="17">
        <f>O24*'Basic diet cal'!$M$12</f>
        <v>0</v>
      </c>
      <c r="P306" s="17">
        <f>P24*'Basic diet cal'!$M$12</f>
        <v>0</v>
      </c>
      <c r="Q306" s="17">
        <f>Q24*'Basic diet cal'!$M$12</f>
        <v>0</v>
      </c>
      <c r="R306" s="17">
        <f>R24*'Basic diet cal'!$M$12</f>
        <v>0</v>
      </c>
      <c r="S306" s="17">
        <f>S24*'Basic diet cal'!$M$12</f>
        <v>0</v>
      </c>
      <c r="T306" s="17">
        <f>T24*'Basic diet cal'!$M$12</f>
        <v>0</v>
      </c>
      <c r="U306" s="17">
        <f>U24*'Basic diet cal'!$M$12</f>
        <v>0</v>
      </c>
      <c r="V306" s="17">
        <f>V24*'Basic diet cal'!$M$12</f>
        <v>0</v>
      </c>
      <c r="W306" s="17">
        <f>W24*'Basic diet cal'!$M$12</f>
        <v>0</v>
      </c>
      <c r="X306" s="17">
        <f>X24*'Basic diet cal'!$M$12</f>
        <v>0</v>
      </c>
      <c r="Y306" s="17">
        <f>Y24*'Basic diet cal'!$M$12</f>
        <v>0</v>
      </c>
      <c r="Z306" s="17">
        <f>Z24*'Basic diet cal'!$M$12</f>
        <v>0</v>
      </c>
      <c r="AA306" s="17">
        <f>AA24*'Basic diet cal'!$M$12</f>
        <v>0</v>
      </c>
      <c r="AB306" s="17">
        <f>AB24*'Basic diet cal'!$M$12</f>
        <v>0</v>
      </c>
      <c r="AC306" s="17">
        <f>AC24*'Basic diet cal'!$M$12</f>
        <v>0</v>
      </c>
      <c r="AD306" s="17">
        <f>AD24*'Basic diet cal'!$M$12</f>
        <v>0</v>
      </c>
      <c r="AE306" s="17">
        <f>AE24*'Basic diet cal'!$M$12</f>
        <v>0</v>
      </c>
      <c r="AF306" s="17">
        <f>AF24*'Basic diet cal'!$M$12</f>
        <v>0</v>
      </c>
      <c r="AG306" s="17">
        <f>AG24*'Basic diet cal'!$M$12</f>
        <v>0</v>
      </c>
      <c r="AH306" s="17">
        <f>AH24*'Basic diet cal'!$M$12</f>
        <v>0</v>
      </c>
      <c r="AI306" s="17">
        <f>AI24*'Basic diet cal'!$M$12</f>
        <v>0</v>
      </c>
      <c r="AJ306" s="17">
        <f>AJ24*'Basic diet cal'!$M$12</f>
        <v>0</v>
      </c>
      <c r="AK306" s="17">
        <f>AK24*'Basic diet cal'!$M$12</f>
        <v>0</v>
      </c>
      <c r="AL306" s="17">
        <f>AL24*'Basic diet cal'!$M$12</f>
        <v>0</v>
      </c>
      <c r="AR306" s="17"/>
    </row>
    <row r="307" spans="1:79" ht="45" customHeight="1">
      <c r="A307" s="24" t="s">
        <v>125</v>
      </c>
      <c r="B307" s="69"/>
      <c r="C307" s="17">
        <f>C25*'Basic diet cal'!$M$13</f>
        <v>0</v>
      </c>
      <c r="D307" s="17">
        <f>D25*'Basic diet cal'!$M$13</f>
        <v>0</v>
      </c>
      <c r="E307" s="17">
        <f>E25*'Basic diet cal'!$M$13</f>
        <v>0</v>
      </c>
      <c r="F307" s="17">
        <f>F25*'Basic diet cal'!$M$13</f>
        <v>0</v>
      </c>
      <c r="G307" s="17">
        <f>G25*'Basic diet cal'!$M$13</f>
        <v>0</v>
      </c>
      <c r="H307" s="17">
        <f>H25*'Basic diet cal'!$M$13</f>
        <v>0</v>
      </c>
      <c r="I307" s="17">
        <f>I25*'Basic diet cal'!$M$13</f>
        <v>0</v>
      </c>
      <c r="J307" s="17">
        <f>J25*'Basic diet cal'!$M$13</f>
        <v>0</v>
      </c>
      <c r="K307" s="17">
        <f>K25*'Basic diet cal'!$M$13</f>
        <v>0</v>
      </c>
      <c r="L307" s="17">
        <f>L25*'Basic diet cal'!$M$13</f>
        <v>0</v>
      </c>
      <c r="M307" s="17">
        <f>M25*'Basic diet cal'!$M$13</f>
        <v>0</v>
      </c>
      <c r="N307" s="17">
        <f>N25*'Basic diet cal'!$M$13</f>
        <v>0</v>
      </c>
      <c r="O307" s="17">
        <f>O25*'Basic diet cal'!$M$13</f>
        <v>0</v>
      </c>
      <c r="P307" s="17">
        <f>P25*'Basic diet cal'!$M$13</f>
        <v>0</v>
      </c>
      <c r="Q307" s="17">
        <f>Q25*'Basic diet cal'!$M$13</f>
        <v>0</v>
      </c>
      <c r="R307" s="17">
        <f>R25*'Basic diet cal'!$M$13</f>
        <v>0</v>
      </c>
      <c r="S307" s="17">
        <f>S25*'Basic diet cal'!$M$13</f>
        <v>0</v>
      </c>
      <c r="T307" s="17">
        <f>T25*'Basic diet cal'!$M$13</f>
        <v>0</v>
      </c>
      <c r="U307" s="17">
        <f>U25*'Basic diet cal'!$M$13</f>
        <v>0</v>
      </c>
      <c r="V307" s="17">
        <f>V25*'Basic diet cal'!$M$13</f>
        <v>0</v>
      </c>
      <c r="W307" s="17">
        <f>W25*'Basic diet cal'!$M$13</f>
        <v>0</v>
      </c>
      <c r="X307" s="17">
        <f>X25*'Basic diet cal'!$M$13</f>
        <v>0</v>
      </c>
      <c r="Y307" s="17">
        <f>Y25*'Basic diet cal'!$M$13</f>
        <v>0</v>
      </c>
      <c r="Z307" s="17">
        <f>Z25*'Basic diet cal'!$M$13</f>
        <v>0</v>
      </c>
      <c r="AA307" s="17">
        <f>AA25*'Basic diet cal'!$M$13</f>
        <v>0</v>
      </c>
      <c r="AB307" s="17">
        <f>AB25*'Basic diet cal'!$M$13</f>
        <v>0</v>
      </c>
      <c r="AC307" s="17">
        <f>AC25*'Basic diet cal'!$M$13</f>
        <v>0</v>
      </c>
      <c r="AD307" s="17">
        <f>AD25*'Basic diet cal'!$M$13</f>
        <v>0</v>
      </c>
      <c r="AE307" s="17">
        <f>AE25*'Basic diet cal'!$M$13</f>
        <v>0</v>
      </c>
      <c r="AF307" s="17">
        <f>AF25*'Basic diet cal'!$M$13</f>
        <v>0</v>
      </c>
      <c r="AG307" s="17">
        <f>AG25*'Basic diet cal'!$M$13</f>
        <v>0</v>
      </c>
      <c r="AH307" s="17">
        <f>AH25*'Basic diet cal'!$M$13</f>
        <v>0</v>
      </c>
      <c r="AI307" s="17">
        <f>AI25*'Basic diet cal'!$M$13</f>
        <v>0</v>
      </c>
      <c r="AJ307" s="17">
        <f>AJ25*'Basic diet cal'!$M$13</f>
        <v>0</v>
      </c>
      <c r="AK307" s="17">
        <f>AK25*'Basic diet cal'!$M$13</f>
        <v>0</v>
      </c>
      <c r="AL307" s="17">
        <f>AL25*'Basic diet cal'!$M$13</f>
        <v>0</v>
      </c>
      <c r="AR307" s="17"/>
    </row>
    <row r="308" spans="1:79" ht="15" customHeight="1">
      <c r="A308" s="47" t="s">
        <v>778</v>
      </c>
      <c r="B308" s="25"/>
      <c r="C308" s="656">
        <f>C22*'Basic diet cal'!$M$10</f>
        <v>0</v>
      </c>
      <c r="D308" s="656">
        <f>D22*'Basic diet cal'!$M$10</f>
        <v>4</v>
      </c>
      <c r="E308" s="656">
        <f>E22*'Basic diet cal'!$M$10</f>
        <v>12</v>
      </c>
      <c r="F308" s="656">
        <f>F22*'Basic diet cal'!$M$10</f>
        <v>0</v>
      </c>
      <c r="G308" s="656">
        <f>G22*'Basic diet cal'!$M$10</f>
        <v>16</v>
      </c>
      <c r="H308" s="656">
        <f>H22*'Basic diet cal'!$M$10</f>
        <v>16</v>
      </c>
      <c r="I308" s="656">
        <f>I22*'Basic diet cal'!$M$10</f>
        <v>0</v>
      </c>
      <c r="J308" s="656">
        <f>J22*'Basic diet cal'!$M$10</f>
        <v>12</v>
      </c>
      <c r="K308" s="656">
        <f>K22*'Basic diet cal'!$M$10</f>
        <v>12</v>
      </c>
      <c r="L308" s="656">
        <f>L22*'Basic diet cal'!$M$10</f>
        <v>0</v>
      </c>
      <c r="M308" s="656">
        <f>M22*'Basic diet cal'!$M$10</f>
        <v>28</v>
      </c>
      <c r="N308" s="656">
        <f>N22*'Basic diet cal'!$M$10</f>
        <v>12</v>
      </c>
      <c r="O308" s="656">
        <f>O22*'Basic diet cal'!$M$10</f>
        <v>0</v>
      </c>
      <c r="P308" s="656">
        <f>P22*'Basic diet cal'!$M$10</f>
        <v>28</v>
      </c>
      <c r="Q308" s="656">
        <f>Q22*'Basic diet cal'!$M$10</f>
        <v>28</v>
      </c>
      <c r="R308" s="656">
        <f>R22*'Basic diet cal'!$M$10</f>
        <v>0</v>
      </c>
      <c r="S308" s="656">
        <f>S22*'Basic diet cal'!$M$10</f>
        <v>28</v>
      </c>
      <c r="T308" s="656">
        <f>T22*'Basic diet cal'!$M$10</f>
        <v>28</v>
      </c>
      <c r="U308" s="656">
        <f>U22*'Basic diet cal'!$M$10</f>
        <v>0</v>
      </c>
      <c r="V308" s="656">
        <f>V22*'Basic diet cal'!$M$10</f>
        <v>28</v>
      </c>
      <c r="W308" s="656">
        <f>W22*'Basic diet cal'!$M$10</f>
        <v>28</v>
      </c>
      <c r="X308" s="656">
        <f>X22*'Basic diet cal'!$M$10</f>
        <v>0</v>
      </c>
      <c r="Y308" s="656">
        <f>Y22*'Basic diet cal'!$M$10</f>
        <v>28</v>
      </c>
      <c r="Z308" s="656">
        <f>Z22*'Basic diet cal'!$M$10</f>
        <v>28</v>
      </c>
      <c r="AA308" s="656">
        <f>AA22*'Basic diet cal'!$M$10</f>
        <v>0</v>
      </c>
      <c r="AB308" s="656">
        <f>AB22*'Basic diet cal'!$M$10</f>
        <v>28</v>
      </c>
      <c r="AC308" s="656">
        <f>AC22*'Basic diet cal'!$M$10</f>
        <v>28</v>
      </c>
      <c r="AD308" s="656">
        <f>AD22*'Basic diet cal'!$M$10</f>
        <v>0</v>
      </c>
      <c r="AE308" s="656">
        <f>AE22*'Basic diet cal'!$M$10</f>
        <v>28</v>
      </c>
      <c r="AF308" s="656">
        <f>AF22*'Basic diet cal'!$M$10</f>
        <v>40</v>
      </c>
      <c r="AG308" s="656">
        <f>AG22*'Basic diet cal'!$M$10</f>
        <v>0</v>
      </c>
      <c r="AH308" s="656">
        <f>AH22*'Basic diet cal'!$M$10</f>
        <v>28</v>
      </c>
      <c r="AI308" s="656">
        <f>AI22*'Basic diet cal'!$M$10</f>
        <v>40</v>
      </c>
      <c r="AJ308" s="656">
        <f>AJ22*'Basic diet cal'!$M$10</f>
        <v>0</v>
      </c>
      <c r="AK308" s="656">
        <f>AK22*'Basic diet cal'!$M$10</f>
        <v>40</v>
      </c>
      <c r="AL308" s="656">
        <f>AL22*'Basic diet cal'!$M$10</f>
        <v>40</v>
      </c>
      <c r="AS308" s="170"/>
      <c r="AT308" s="9"/>
      <c r="AU308" s="9"/>
      <c r="AV308" s="9"/>
      <c r="AW308" s="9"/>
      <c r="AX308" s="9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</row>
    <row r="309" spans="1:79" ht="15" customHeight="1">
      <c r="C309" s="22">
        <v>1000</v>
      </c>
      <c r="F309" s="9">
        <v>1200</v>
      </c>
      <c r="G309" s="9"/>
      <c r="I309" s="22">
        <v>1400</v>
      </c>
      <c r="L309" s="22">
        <v>1600</v>
      </c>
      <c r="O309" s="22">
        <v>1800</v>
      </c>
      <c r="R309" s="9">
        <v>2000</v>
      </c>
      <c r="S309" s="9"/>
      <c r="U309" s="22">
        <v>2200</v>
      </c>
      <c r="X309" s="22">
        <v>2400</v>
      </c>
      <c r="AA309" s="45">
        <v>2600</v>
      </c>
      <c r="AB309" s="26"/>
      <c r="AD309" s="26">
        <v>2800</v>
      </c>
      <c r="AE309" s="26"/>
      <c r="AF309" s="26"/>
      <c r="AG309" s="26">
        <v>3000</v>
      </c>
      <c r="AH309" s="26"/>
      <c r="AI309" s="26"/>
      <c r="AJ309" s="22">
        <v>3200</v>
      </c>
      <c r="AS309" s="9"/>
      <c r="AT309" s="9"/>
      <c r="AU309" s="9"/>
      <c r="AV309" s="9"/>
      <c r="AW309" s="9"/>
      <c r="AX309" s="9"/>
      <c r="AY309" s="164"/>
      <c r="AZ309" s="164"/>
      <c r="BA309" s="164"/>
      <c r="BB309" s="164"/>
      <c r="BC309" s="164"/>
      <c r="BD309" s="164"/>
      <c r="BE309" s="164"/>
      <c r="BF309" s="123"/>
      <c r="BG309" s="123"/>
      <c r="BH309" s="164"/>
      <c r="BI309" s="123"/>
      <c r="BJ309" s="123"/>
      <c r="BK309" s="123"/>
      <c r="BL309" s="164"/>
      <c r="BM309" s="164"/>
      <c r="BN309" s="164"/>
      <c r="BO309" s="164"/>
      <c r="BP309" s="61"/>
      <c r="BQ309" s="61"/>
      <c r="BR309" s="61"/>
      <c r="BS309" s="61"/>
      <c r="BT309" s="61"/>
    </row>
    <row r="310" spans="1:79" ht="30" customHeight="1">
      <c r="A310" s="77" t="s">
        <v>716</v>
      </c>
      <c r="F310" s="9"/>
      <c r="AD310" s="22"/>
      <c r="AS310" s="9"/>
      <c r="AT310" s="9"/>
      <c r="AU310" s="9"/>
      <c r="AV310" s="9"/>
      <c r="AW310" s="9"/>
      <c r="AX310" s="9"/>
      <c r="AY310" s="164"/>
      <c r="AZ310" s="164"/>
      <c r="BA310" s="164"/>
      <c r="BB310" s="164"/>
      <c r="BC310" s="164"/>
      <c r="BD310" s="164"/>
      <c r="BE310" s="164"/>
      <c r="BF310" s="164"/>
      <c r="BG310" s="164"/>
      <c r="BH310" s="164"/>
      <c r="BI310" s="164"/>
      <c r="BJ310" s="164"/>
      <c r="BK310" s="164"/>
      <c r="BL310" s="164"/>
      <c r="BM310" s="164"/>
      <c r="BN310" s="164"/>
      <c r="BO310" s="164"/>
      <c r="BP310" s="61"/>
      <c r="BQ310" s="61"/>
      <c r="BR310" s="61"/>
      <c r="BS310" s="61"/>
      <c r="BT310" s="61"/>
    </row>
    <row r="311" spans="1:79" ht="15" customHeight="1">
      <c r="A311" s="77" t="s">
        <v>137</v>
      </c>
      <c r="C311" s="22" t="s">
        <v>58</v>
      </c>
      <c r="D311" s="22" t="s">
        <v>116</v>
      </c>
      <c r="E311" s="22" t="s">
        <v>92</v>
      </c>
      <c r="F311" s="9" t="s">
        <v>58</v>
      </c>
      <c r="G311" s="22" t="s">
        <v>116</v>
      </c>
      <c r="H311" s="22" t="s">
        <v>92</v>
      </c>
      <c r="I311" s="22" t="s">
        <v>58</v>
      </c>
      <c r="J311" s="22" t="s">
        <v>116</v>
      </c>
      <c r="K311" s="22" t="s">
        <v>92</v>
      </c>
      <c r="L311" s="22" t="s">
        <v>58</v>
      </c>
      <c r="M311" s="22" t="s">
        <v>116</v>
      </c>
      <c r="N311" s="22" t="s">
        <v>92</v>
      </c>
      <c r="O311" s="78" t="s">
        <v>58</v>
      </c>
      <c r="P311" s="22" t="s">
        <v>116</v>
      </c>
      <c r="Q311" s="22" t="s">
        <v>92</v>
      </c>
      <c r="R311" s="9" t="s">
        <v>58</v>
      </c>
      <c r="S311" s="22" t="s">
        <v>116</v>
      </c>
      <c r="T311" s="22" t="s">
        <v>92</v>
      </c>
      <c r="U311" s="22" t="s">
        <v>58</v>
      </c>
      <c r="V311" s="22" t="s">
        <v>116</v>
      </c>
      <c r="W311" s="22" t="s">
        <v>92</v>
      </c>
      <c r="X311" s="22" t="s">
        <v>58</v>
      </c>
      <c r="Y311" s="22" t="s">
        <v>116</v>
      </c>
      <c r="Z311" s="22" t="s">
        <v>92</v>
      </c>
      <c r="AA311" s="22" t="s">
        <v>58</v>
      </c>
      <c r="AB311" s="22" t="s">
        <v>116</v>
      </c>
      <c r="AC311" s="22" t="s">
        <v>92</v>
      </c>
      <c r="AD311" s="22" t="s">
        <v>58</v>
      </c>
      <c r="AE311" s="22" t="s">
        <v>116</v>
      </c>
      <c r="AF311" s="22" t="s">
        <v>92</v>
      </c>
      <c r="AG311" s="22" t="s">
        <v>58</v>
      </c>
      <c r="AH311" s="22" t="s">
        <v>116</v>
      </c>
      <c r="AI311" s="22" t="s">
        <v>92</v>
      </c>
      <c r="AJ311" s="22" t="s">
        <v>58</v>
      </c>
      <c r="AK311" s="22" t="s">
        <v>116</v>
      </c>
      <c r="AL311" s="127" t="s">
        <v>92</v>
      </c>
      <c r="AS311" s="9"/>
      <c r="AT311" s="9"/>
      <c r="AU311" s="9"/>
      <c r="AV311" s="9"/>
      <c r="AW311" s="9"/>
      <c r="AX311" s="9"/>
      <c r="AY311" s="164"/>
      <c r="AZ311" s="164"/>
      <c r="BA311" s="164"/>
      <c r="BB311" s="164"/>
      <c r="BC311" s="164"/>
      <c r="BD311" s="164"/>
      <c r="BE311" s="164"/>
      <c r="BF311" s="164"/>
      <c r="BG311" s="164"/>
      <c r="BH311" s="164"/>
      <c r="BI311" s="164"/>
      <c r="BJ311" s="164"/>
      <c r="BK311" s="164"/>
      <c r="BL311" s="164"/>
      <c r="BM311" s="164"/>
      <c r="BN311" s="164"/>
      <c r="BO311" s="164"/>
      <c r="BP311" s="61"/>
      <c r="BQ311" s="61"/>
      <c r="BR311" s="61"/>
      <c r="BS311" s="61"/>
      <c r="BT311" s="61"/>
    </row>
    <row r="312" spans="1:79" ht="15" customHeight="1">
      <c r="B312" s="78" t="s">
        <v>543</v>
      </c>
      <c r="C312" s="17">
        <f t="shared" ref="C312:AL312" si="75">C291+C292+C293+C294+C296+(C298/7)+C299+(C301/7)+C306+C307</f>
        <v>665.23388704318927</v>
      </c>
      <c r="D312" s="17">
        <f t="shared" si="75"/>
        <v>689.46777408637877</v>
      </c>
      <c r="E312" s="17">
        <f t="shared" si="75"/>
        <v>684.41348837209296</v>
      </c>
      <c r="F312" s="17">
        <f t="shared" si="75"/>
        <v>891.83388704318929</v>
      </c>
      <c r="G312" s="17">
        <f t="shared" si="75"/>
        <v>805.28205980066446</v>
      </c>
      <c r="H312" s="17">
        <f t="shared" si="75"/>
        <v>1017.3563455149501</v>
      </c>
      <c r="I312" s="17">
        <f t="shared" si="75"/>
        <v>1005.2436877076411</v>
      </c>
      <c r="J312" s="17">
        <f t="shared" si="75"/>
        <v>808.59634551495014</v>
      </c>
      <c r="K312" s="17">
        <f t="shared" si="75"/>
        <v>1048.7518604651161</v>
      </c>
      <c r="L312" s="17">
        <f t="shared" si="75"/>
        <v>1344.3436877076413</v>
      </c>
      <c r="M312" s="17">
        <f t="shared" si="75"/>
        <v>1040.1249169435216</v>
      </c>
      <c r="N312" s="17">
        <f t="shared" si="75"/>
        <v>1153.3045182724252</v>
      </c>
      <c r="O312" s="17">
        <f t="shared" si="75"/>
        <v>1556.1579734219267</v>
      </c>
      <c r="P312" s="17">
        <f t="shared" si="75"/>
        <v>1011.5347176079734</v>
      </c>
      <c r="Q312" s="17">
        <f t="shared" si="75"/>
        <v>1374.6315481727574</v>
      </c>
      <c r="R312" s="17">
        <f t="shared" si="75"/>
        <v>1655.4722591362126</v>
      </c>
      <c r="S312" s="17">
        <f t="shared" si="75"/>
        <v>1277.201661129568</v>
      </c>
      <c r="T312" s="17">
        <f t="shared" si="75"/>
        <v>1489.1555481727576</v>
      </c>
      <c r="U312" s="17">
        <f t="shared" si="75"/>
        <v>1774.8106312292359</v>
      </c>
      <c r="V312" s="17">
        <f t="shared" si="75"/>
        <v>1378.5159468438537</v>
      </c>
      <c r="W312" s="17">
        <f t="shared" si="75"/>
        <v>1490.3315481727575</v>
      </c>
      <c r="X312" s="17">
        <f t="shared" si="75"/>
        <v>1970.2392026578073</v>
      </c>
      <c r="Y312" s="17">
        <f t="shared" si="75"/>
        <v>1847.8498338870431</v>
      </c>
      <c r="Z312" s="17">
        <f t="shared" si="75"/>
        <v>1504.1225780730899</v>
      </c>
      <c r="AA312" s="17">
        <f t="shared" si="75"/>
        <v>1875.7249169435217</v>
      </c>
      <c r="AB312" s="17">
        <f t="shared" si="75"/>
        <v>1751.7355481727575</v>
      </c>
      <c r="AC312" s="17">
        <f t="shared" si="75"/>
        <v>1827.2608637873755</v>
      </c>
      <c r="AD312" s="17">
        <f t="shared" si="75"/>
        <v>1878.9249169435218</v>
      </c>
      <c r="AE312" s="17">
        <f t="shared" si="75"/>
        <v>1763.8122923588039</v>
      </c>
      <c r="AF312" s="17">
        <f t="shared" si="75"/>
        <v>1942.9608637873753</v>
      </c>
      <c r="AG312" s="17">
        <f t="shared" si="75"/>
        <v>1875.2865448504983</v>
      </c>
      <c r="AH312" s="17">
        <f t="shared" si="75"/>
        <v>2311.5265780730897</v>
      </c>
      <c r="AI312" s="17">
        <f t="shared" si="75"/>
        <v>1954.497607973422</v>
      </c>
      <c r="AJ312" s="17">
        <f t="shared" si="75"/>
        <v>1974.6008305647838</v>
      </c>
      <c r="AK312" s="17">
        <f t="shared" si="75"/>
        <v>2313.1265780730896</v>
      </c>
      <c r="AL312" s="132">
        <f t="shared" si="75"/>
        <v>1956.0976079734223</v>
      </c>
      <c r="AR312" s="17"/>
      <c r="AS312" s="56"/>
      <c r="AT312" s="56"/>
      <c r="AU312" s="56"/>
      <c r="AV312" s="56"/>
      <c r="AW312" s="56"/>
      <c r="AX312" s="56"/>
      <c r="AY312" s="164"/>
      <c r="AZ312" s="164"/>
      <c r="BA312" s="164"/>
      <c r="BB312" s="164"/>
      <c r="BC312" s="164"/>
      <c r="BD312" s="164"/>
      <c r="BE312" s="164"/>
      <c r="BF312" s="164"/>
      <c r="BG312" s="164"/>
      <c r="BH312" s="164"/>
      <c r="BI312" s="164"/>
      <c r="BJ312" s="164"/>
      <c r="BK312" s="164"/>
      <c r="BL312" s="164"/>
      <c r="BM312" s="164"/>
      <c r="BN312" s="164"/>
      <c r="BO312" s="164"/>
      <c r="BP312" s="61"/>
      <c r="BQ312" s="61"/>
      <c r="BR312" s="61"/>
      <c r="BS312" s="61"/>
      <c r="BT312" s="61"/>
    </row>
    <row r="313" spans="1:79" ht="15" customHeight="1">
      <c r="B313" s="78" t="s">
        <v>544</v>
      </c>
      <c r="C313" s="17">
        <f t="shared" ref="C313:AL313" si="76">C291+C292+C293+C294+C296+C300+(C301/7)+C307+C306</f>
        <v>647.5196013289036</v>
      </c>
      <c r="D313" s="17">
        <f t="shared" si="76"/>
        <v>671.75348837209299</v>
      </c>
      <c r="E313" s="17">
        <f t="shared" si="76"/>
        <v>675.55634551495007</v>
      </c>
      <c r="F313" s="17">
        <f t="shared" si="76"/>
        <v>874.11960132890363</v>
      </c>
      <c r="G313" s="17">
        <f t="shared" si="76"/>
        <v>787.56777408637879</v>
      </c>
      <c r="H313" s="17">
        <f t="shared" si="76"/>
        <v>999.64205980066447</v>
      </c>
      <c r="I313" s="17">
        <f t="shared" si="76"/>
        <v>978.67225913621269</v>
      </c>
      <c r="J313" s="17">
        <f t="shared" si="76"/>
        <v>790.88205980066448</v>
      </c>
      <c r="K313" s="17">
        <f t="shared" si="76"/>
        <v>1022.1804318936877</v>
      </c>
      <c r="L313" s="17">
        <f t="shared" si="76"/>
        <v>1317.7722591362126</v>
      </c>
      <c r="M313" s="17">
        <f t="shared" si="76"/>
        <v>1004.6963455149502</v>
      </c>
      <c r="N313" s="17">
        <f t="shared" si="76"/>
        <v>1126.7330897009965</v>
      </c>
      <c r="O313" s="17">
        <f t="shared" si="76"/>
        <v>1529.5865448504983</v>
      </c>
      <c r="P313" s="17">
        <f t="shared" si="76"/>
        <v>1011.5347176079734</v>
      </c>
      <c r="Q313" s="17">
        <f t="shared" si="76"/>
        <v>1348.060119601329</v>
      </c>
      <c r="R313" s="17">
        <f t="shared" si="76"/>
        <v>1628.900830564784</v>
      </c>
      <c r="S313" s="17">
        <f t="shared" si="76"/>
        <v>1241.7730897009967</v>
      </c>
      <c r="T313" s="17">
        <f t="shared" si="76"/>
        <v>1462.5841196013289</v>
      </c>
      <c r="U313" s="17">
        <f t="shared" si="76"/>
        <v>1748.2392026578073</v>
      </c>
      <c r="V313" s="17">
        <f t="shared" si="76"/>
        <v>1343.0873754152824</v>
      </c>
      <c r="W313" s="17">
        <f t="shared" si="76"/>
        <v>1463.7601196013288</v>
      </c>
      <c r="X313" s="17">
        <f t="shared" si="76"/>
        <v>1943.6677740863788</v>
      </c>
      <c r="Y313" s="17">
        <f t="shared" si="76"/>
        <v>1803.5641196013289</v>
      </c>
      <c r="Z313" s="17">
        <f t="shared" si="76"/>
        <v>1477.5511495016613</v>
      </c>
      <c r="AA313" s="17">
        <f t="shared" si="76"/>
        <v>1849.1534883720931</v>
      </c>
      <c r="AB313" s="17">
        <f t="shared" si="76"/>
        <v>1707.4498338870433</v>
      </c>
      <c r="AC313" s="17">
        <f t="shared" si="76"/>
        <v>1800.689435215947</v>
      </c>
      <c r="AD313" s="17">
        <f t="shared" si="76"/>
        <v>1852.3534883720931</v>
      </c>
      <c r="AE313" s="17">
        <f t="shared" si="76"/>
        <v>1817.2408637873755</v>
      </c>
      <c r="AF313" s="17">
        <f t="shared" si="76"/>
        <v>1916.3894352159468</v>
      </c>
      <c r="AG313" s="17">
        <f t="shared" si="76"/>
        <v>1946.4294019933554</v>
      </c>
      <c r="AH313" s="17">
        <f t="shared" si="76"/>
        <v>2267.2408637873755</v>
      </c>
      <c r="AI313" s="17">
        <f t="shared" si="76"/>
        <v>1927.9261794019935</v>
      </c>
      <c r="AJ313" s="17">
        <f t="shared" si="76"/>
        <v>2045.7436877076409</v>
      </c>
      <c r="AK313" s="17">
        <f t="shared" si="76"/>
        <v>2268.8408637873754</v>
      </c>
      <c r="AL313" s="132">
        <f t="shared" si="76"/>
        <v>1929.5261794019934</v>
      </c>
      <c r="AR313" s="17"/>
      <c r="AS313" s="56"/>
      <c r="AT313" s="56"/>
      <c r="AU313" s="56"/>
      <c r="AV313" s="56"/>
      <c r="AW313" s="56"/>
      <c r="AX313" s="56"/>
      <c r="AY313" s="164"/>
      <c r="AZ313" s="164"/>
      <c r="BA313" s="164"/>
      <c r="BB313" s="164"/>
      <c r="BC313" s="164"/>
      <c r="BD313" s="164"/>
      <c r="BE313" s="164"/>
      <c r="BF313" s="164"/>
      <c r="BG313" s="164"/>
      <c r="BH313" s="164"/>
      <c r="BI313" s="164"/>
      <c r="BJ313" s="164"/>
      <c r="BK313" s="164"/>
      <c r="BL313" s="164"/>
      <c r="BM313" s="164"/>
      <c r="BN313" s="164"/>
      <c r="BO313" s="164"/>
      <c r="BP313" s="61"/>
      <c r="BQ313" s="61"/>
      <c r="BR313" s="61"/>
      <c r="BS313" s="61"/>
      <c r="BT313" s="61"/>
    </row>
    <row r="314" spans="1:79" ht="30" customHeight="1">
      <c r="A314" s="77" t="s">
        <v>138</v>
      </c>
      <c r="C314" s="17">
        <f>C291+C292+C293+C295+C296+C304+(C303/7)+C305+C307+C308/7</f>
        <v>462.2899941860465</v>
      </c>
      <c r="D314" s="17">
        <f t="shared" ref="D314:AL314" si="77">D291+D292+D293+D295+D296+D304+(D303/7)+D305+D307+D308/7</f>
        <v>554.17184551495006</v>
      </c>
      <c r="E314" s="17">
        <f t="shared" si="77"/>
        <v>549.11755980066448</v>
      </c>
      <c r="F314" s="17">
        <f t="shared" si="77"/>
        <v>688.88999418604647</v>
      </c>
      <c r="G314" s="17">
        <f t="shared" si="77"/>
        <v>669.98613122923587</v>
      </c>
      <c r="H314" s="17">
        <f t="shared" si="77"/>
        <v>814.41245265780731</v>
      </c>
      <c r="I314" s="17">
        <f t="shared" si="77"/>
        <v>755.8610091362126</v>
      </c>
      <c r="J314" s="17">
        <f t="shared" si="77"/>
        <v>709.93816694352154</v>
      </c>
      <c r="K314" s="17">
        <f t="shared" si="77"/>
        <v>962.44571760797328</v>
      </c>
      <c r="L314" s="17">
        <f t="shared" si="77"/>
        <v>1103.8181519933557</v>
      </c>
      <c r="M314" s="17">
        <f t="shared" si="77"/>
        <v>856.39020265780732</v>
      </c>
      <c r="N314" s="17">
        <f t="shared" si="77"/>
        <v>969.28408970099656</v>
      </c>
      <c r="O314" s="17">
        <f t="shared" si="77"/>
        <v>1247.9844734219269</v>
      </c>
      <c r="P314" s="17">
        <f t="shared" si="77"/>
        <v>863.2285747508306</v>
      </c>
      <c r="Q314" s="17">
        <f t="shared" si="77"/>
        <v>1095.1825481727576</v>
      </c>
      <c r="R314" s="17">
        <f t="shared" si="77"/>
        <v>1279.6507948504984</v>
      </c>
      <c r="S314" s="17">
        <f t="shared" si="77"/>
        <v>1093.466946843854</v>
      </c>
      <c r="T314" s="17">
        <f t="shared" si="77"/>
        <v>1209.7065481727575</v>
      </c>
      <c r="U314" s="17">
        <f t="shared" si="77"/>
        <v>1368.9228455149503</v>
      </c>
      <c r="V314" s="17">
        <f t="shared" si="77"/>
        <v>1095.0669468438539</v>
      </c>
      <c r="W314" s="17">
        <f t="shared" si="77"/>
        <v>1210.8825481727574</v>
      </c>
      <c r="X314" s="17">
        <f t="shared" si="77"/>
        <v>1489.188131229236</v>
      </c>
      <c r="Y314" s="17">
        <f t="shared" si="77"/>
        <v>1555.5436910299004</v>
      </c>
      <c r="Z314" s="17">
        <f t="shared" si="77"/>
        <v>1222.9592923588041</v>
      </c>
      <c r="AA314" s="17">
        <f t="shared" si="77"/>
        <v>1432.2554883720932</v>
      </c>
      <c r="AB314" s="17">
        <f t="shared" si="77"/>
        <v>1617.2763338870434</v>
      </c>
      <c r="AC314" s="17">
        <f t="shared" si="77"/>
        <v>1478.4496137873755</v>
      </c>
      <c r="AD314" s="17">
        <f t="shared" si="77"/>
        <v>1465.5218098006646</v>
      </c>
      <c r="AE314" s="17">
        <f t="shared" si="77"/>
        <v>1629.3530780730898</v>
      </c>
      <c r="AF314" s="17">
        <f t="shared" si="77"/>
        <v>1595.8638995016611</v>
      </c>
      <c r="AG314" s="17">
        <f t="shared" si="77"/>
        <v>1491.9497591362126</v>
      </c>
      <c r="AH314" s="17">
        <f t="shared" si="77"/>
        <v>2079.3530780730898</v>
      </c>
      <c r="AI314" s="17">
        <f t="shared" si="77"/>
        <v>1607.4006436877078</v>
      </c>
      <c r="AJ314" s="17">
        <f t="shared" si="77"/>
        <v>1493.5497591362125</v>
      </c>
      <c r="AK314" s="17">
        <f t="shared" si="77"/>
        <v>2100.3816495016608</v>
      </c>
      <c r="AL314" s="17">
        <f t="shared" si="77"/>
        <v>1609.0006436877079</v>
      </c>
      <c r="AR314" s="17"/>
      <c r="AS314" s="56"/>
      <c r="AT314" s="56"/>
      <c r="AU314" s="56"/>
      <c r="AV314" s="56"/>
      <c r="AW314" s="56"/>
      <c r="AX314" s="56"/>
      <c r="AY314" s="164"/>
      <c r="AZ314" s="164"/>
      <c r="BA314" s="164"/>
      <c r="BB314" s="164"/>
      <c r="BC314" s="164"/>
      <c r="BD314" s="164"/>
      <c r="BE314" s="164"/>
      <c r="BF314" s="164"/>
      <c r="BG314" s="164"/>
      <c r="BH314" s="164"/>
      <c r="BI314" s="164"/>
      <c r="BJ314" s="164"/>
      <c r="BK314" s="164"/>
      <c r="BL314" s="164"/>
      <c r="BM314" s="164"/>
      <c r="BN314" s="164"/>
      <c r="BO314" s="164"/>
      <c r="BP314" s="61"/>
      <c r="BQ314" s="61"/>
      <c r="BR314" s="61"/>
      <c r="BS314" s="61"/>
      <c r="BT314" s="61"/>
    </row>
    <row r="315" spans="1:79" s="218" customFormat="1" ht="15" customHeight="1">
      <c r="A315" s="217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  <c r="AA315" s="219"/>
      <c r="AB315" s="219"/>
      <c r="AC315" s="219"/>
      <c r="AD315" s="219"/>
      <c r="AE315" s="219"/>
      <c r="AF315" s="219"/>
      <c r="AG315" s="219"/>
      <c r="AH315" s="219"/>
      <c r="AI315" s="219"/>
      <c r="AJ315" s="219"/>
      <c r="AK315" s="219"/>
      <c r="AL315" s="220"/>
      <c r="AR315" s="219"/>
      <c r="AS315" s="219"/>
      <c r="AT315" s="219"/>
      <c r="AU315" s="219"/>
      <c r="AV315" s="219"/>
      <c r="AW315" s="219"/>
      <c r="AX315" s="219"/>
      <c r="AY315" s="221"/>
      <c r="AZ315" s="221"/>
      <c r="BA315" s="221"/>
      <c r="BB315" s="221"/>
      <c r="BC315" s="221"/>
      <c r="BD315" s="221"/>
      <c r="BE315" s="221"/>
      <c r="BF315" s="221"/>
      <c r="BG315" s="221"/>
      <c r="BH315" s="221"/>
      <c r="BI315" s="221"/>
      <c r="BJ315" s="221"/>
      <c r="BK315" s="221"/>
      <c r="BL315" s="221"/>
      <c r="BM315" s="221"/>
      <c r="BN315" s="221"/>
      <c r="BO315" s="221"/>
      <c r="BP315" s="222"/>
      <c r="BQ315" s="222"/>
      <c r="BR315" s="222"/>
      <c r="BS315" s="222"/>
      <c r="BT315" s="222"/>
      <c r="BU315" s="222"/>
      <c r="BV315" s="222"/>
      <c r="BW315" s="431"/>
      <c r="BX315" s="222"/>
      <c r="BY315" s="222"/>
      <c r="BZ315" s="222"/>
      <c r="CA315" s="222"/>
    </row>
    <row r="316" spans="1:79" s="218" customFormat="1" ht="15" customHeight="1">
      <c r="A316" s="217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  <c r="AA316" s="219"/>
      <c r="AB316" s="219"/>
      <c r="AC316" s="219"/>
      <c r="AD316" s="219"/>
      <c r="AE316" s="219"/>
      <c r="AF316" s="219"/>
      <c r="AG316" s="219"/>
      <c r="AH316" s="219"/>
      <c r="AI316" s="219"/>
      <c r="AJ316" s="219"/>
      <c r="AK316" s="219"/>
      <c r="AL316" s="220"/>
      <c r="AR316" s="219"/>
      <c r="AS316" s="219"/>
      <c r="AT316" s="219"/>
      <c r="AU316" s="219"/>
      <c r="AV316" s="219"/>
      <c r="AW316" s="219"/>
      <c r="AX316" s="219"/>
      <c r="AY316" s="221"/>
      <c r="AZ316" s="221"/>
      <c r="BA316" s="221"/>
      <c r="BB316" s="221"/>
      <c r="BC316" s="221"/>
      <c r="BD316" s="221"/>
      <c r="BE316" s="221"/>
      <c r="BF316" s="221"/>
      <c r="BG316" s="221"/>
      <c r="BH316" s="221"/>
      <c r="BI316" s="221"/>
      <c r="BJ316" s="221"/>
      <c r="BK316" s="221"/>
      <c r="BL316" s="221"/>
      <c r="BM316" s="221"/>
      <c r="BN316" s="221"/>
      <c r="BO316" s="221"/>
      <c r="BP316" s="222"/>
      <c r="BQ316" s="222"/>
      <c r="BR316" s="222"/>
      <c r="BS316" s="222"/>
      <c r="BT316" s="222"/>
      <c r="BU316" s="222"/>
      <c r="BV316" s="222"/>
      <c r="BW316" s="431"/>
      <c r="BX316" s="222"/>
      <c r="BY316" s="222"/>
      <c r="BZ316" s="222"/>
      <c r="CA316" s="222"/>
    </row>
    <row r="317" spans="1:79" ht="15" customHeight="1">
      <c r="A317" s="66"/>
      <c r="C317" s="22">
        <v>1000</v>
      </c>
      <c r="F317" s="9">
        <v>1200</v>
      </c>
      <c r="G317" s="9"/>
      <c r="I317" s="22">
        <v>1400</v>
      </c>
      <c r="L317" s="22">
        <v>1600</v>
      </c>
      <c r="O317" s="17">
        <v>1800</v>
      </c>
      <c r="P317" s="17"/>
      <c r="Q317" s="17"/>
      <c r="R317" s="56">
        <v>2000</v>
      </c>
      <c r="S317" s="56"/>
      <c r="T317" s="17"/>
      <c r="U317" s="17">
        <v>2200</v>
      </c>
      <c r="V317" s="17"/>
      <c r="W317" s="17"/>
      <c r="X317" s="17">
        <v>2400</v>
      </c>
      <c r="Y317" s="17"/>
      <c r="Z317" s="17"/>
      <c r="AA317" s="111">
        <v>2600</v>
      </c>
      <c r="AB317" s="84"/>
      <c r="AC317" s="17"/>
      <c r="AD317" s="84">
        <v>2800</v>
      </c>
      <c r="AE317" s="84"/>
      <c r="AF317" s="84"/>
      <c r="AG317" s="84">
        <v>3000</v>
      </c>
      <c r="AH317" s="84"/>
      <c r="AI317" s="84"/>
      <c r="AJ317" s="22">
        <v>3200</v>
      </c>
      <c r="AK317" s="17"/>
      <c r="AL317" s="132"/>
      <c r="AR317" s="17"/>
    </row>
    <row r="318" spans="1:79" ht="15" customHeight="1">
      <c r="A318" s="212" t="s">
        <v>63</v>
      </c>
      <c r="F318" s="9"/>
      <c r="O318" s="17"/>
      <c r="P318" s="17"/>
      <c r="Q318" s="17"/>
      <c r="R318" s="56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K318" s="17"/>
      <c r="AL318" s="132"/>
      <c r="AR318" s="17"/>
    </row>
    <row r="319" spans="1:79" ht="15" customHeight="1">
      <c r="A319" s="67" t="s">
        <v>117</v>
      </c>
      <c r="B319" s="68"/>
      <c r="C319" s="22" t="s">
        <v>58</v>
      </c>
      <c r="D319" s="22" t="s">
        <v>116</v>
      </c>
      <c r="E319" s="22" t="s">
        <v>92</v>
      </c>
      <c r="F319" s="9" t="s">
        <v>58</v>
      </c>
      <c r="G319" s="22" t="s">
        <v>116</v>
      </c>
      <c r="H319" s="22" t="s">
        <v>92</v>
      </c>
      <c r="I319" s="22" t="s">
        <v>58</v>
      </c>
      <c r="J319" s="22" t="s">
        <v>116</v>
      </c>
      <c r="K319" s="22" t="s">
        <v>92</v>
      </c>
      <c r="L319" s="22" t="s">
        <v>58</v>
      </c>
      <c r="M319" s="22" t="s">
        <v>116</v>
      </c>
      <c r="N319" s="22" t="s">
        <v>92</v>
      </c>
      <c r="O319" s="17" t="s">
        <v>58</v>
      </c>
      <c r="P319" s="17" t="s">
        <v>116</v>
      </c>
      <c r="Q319" s="17" t="s">
        <v>92</v>
      </c>
      <c r="R319" s="56" t="s">
        <v>58</v>
      </c>
      <c r="S319" s="17" t="s">
        <v>116</v>
      </c>
      <c r="T319" s="17" t="s">
        <v>92</v>
      </c>
      <c r="U319" s="17" t="s">
        <v>58</v>
      </c>
      <c r="V319" s="17" t="s">
        <v>116</v>
      </c>
      <c r="W319" s="17" t="s">
        <v>92</v>
      </c>
      <c r="X319" s="17" t="s">
        <v>58</v>
      </c>
      <c r="Y319" s="17" t="s">
        <v>116</v>
      </c>
      <c r="Z319" s="17" t="s">
        <v>92</v>
      </c>
      <c r="AA319" s="17" t="s">
        <v>58</v>
      </c>
      <c r="AB319" s="17" t="s">
        <v>116</v>
      </c>
      <c r="AC319" s="17" t="s">
        <v>92</v>
      </c>
      <c r="AD319" s="17" t="s">
        <v>58</v>
      </c>
      <c r="AE319" s="17" t="s">
        <v>116</v>
      </c>
      <c r="AF319" s="17" t="s">
        <v>92</v>
      </c>
      <c r="AG319" s="17" t="s">
        <v>58</v>
      </c>
      <c r="AH319" s="17" t="s">
        <v>116</v>
      </c>
      <c r="AI319" s="17" t="s">
        <v>92</v>
      </c>
      <c r="AJ319" s="22" t="s">
        <v>58</v>
      </c>
      <c r="AK319" s="17" t="s">
        <v>116</v>
      </c>
      <c r="AL319" s="132" t="s">
        <v>92</v>
      </c>
      <c r="AR319" s="17"/>
    </row>
    <row r="320" spans="1:79" ht="38.25" customHeight="1">
      <c r="A320" s="24" t="s">
        <v>119</v>
      </c>
      <c r="B320" s="69"/>
      <c r="C320" s="17">
        <f>C7*'Basic diet cal'!$R$3</f>
        <v>6.4</v>
      </c>
      <c r="D320" s="17">
        <f>D7*'Basic diet cal'!$R$3</f>
        <v>4.8000000000000007</v>
      </c>
      <c r="E320" s="17">
        <f>E7*'Basic diet cal'!$R$3</f>
        <v>6.4</v>
      </c>
      <c r="F320" s="17">
        <f>F7*'Basic diet cal'!$R$3</f>
        <v>8</v>
      </c>
      <c r="G320" s="17">
        <f>G7*'Basic diet cal'!$R$3</f>
        <v>6.4</v>
      </c>
      <c r="H320" s="17">
        <f>H7*'Basic diet cal'!$R$3</f>
        <v>7.2</v>
      </c>
      <c r="I320" s="17">
        <f>I7*'Basic diet cal'!$R$3</f>
        <v>9.6000000000000014</v>
      </c>
      <c r="J320" s="17">
        <f>J7*'Basic diet cal'!$R$3</f>
        <v>8</v>
      </c>
      <c r="K320" s="17">
        <f>K7*'Basic diet cal'!$R$3</f>
        <v>8</v>
      </c>
      <c r="L320" s="17">
        <f>L7*'Basic diet cal'!$R$3</f>
        <v>11.200000000000001</v>
      </c>
      <c r="M320" s="17">
        <f>M7*'Basic diet cal'!$R$3</f>
        <v>9.6000000000000014</v>
      </c>
      <c r="N320" s="17">
        <f>N7*'Basic diet cal'!$R$3</f>
        <v>9.6000000000000014</v>
      </c>
      <c r="O320" s="17">
        <f>O7*'Basic diet cal'!$R$3</f>
        <v>12.8</v>
      </c>
      <c r="P320" s="17">
        <f>P7*'Basic diet cal'!$R$3</f>
        <v>11.200000000000001</v>
      </c>
      <c r="Q320" s="17">
        <f>Q7*'Basic diet cal'!$R$3</f>
        <v>9.6000000000000014</v>
      </c>
      <c r="R320" s="17">
        <f>R7*'Basic diet cal'!$R$3</f>
        <v>14.4</v>
      </c>
      <c r="S320" s="17">
        <f>S7*'Basic diet cal'!$R$3</f>
        <v>11.200000000000001</v>
      </c>
      <c r="T320" s="17">
        <f>T7*'Basic diet cal'!$R$3</f>
        <v>11.200000000000001</v>
      </c>
      <c r="U320" s="17">
        <f>U7*'Basic diet cal'!$R$3</f>
        <v>16</v>
      </c>
      <c r="V320" s="17">
        <f>V7*'Basic diet cal'!$R$3</f>
        <v>12.8</v>
      </c>
      <c r="W320" s="17">
        <f>W7*'Basic diet cal'!$R$3</f>
        <v>12.8</v>
      </c>
      <c r="X320" s="17">
        <f>X7*'Basic diet cal'!$R$3</f>
        <v>16</v>
      </c>
      <c r="Y320" s="17">
        <f>Y7*'Basic diet cal'!$R$3</f>
        <v>12.8</v>
      </c>
      <c r="Z320" s="17">
        <f>Z7*'Basic diet cal'!$R$3</f>
        <v>14.4</v>
      </c>
      <c r="AA320" s="17">
        <f>AA7*'Basic diet cal'!$R$3</f>
        <v>19.200000000000003</v>
      </c>
      <c r="AB320" s="17">
        <f>AB7*'Basic diet cal'!$R$3</f>
        <v>14.4</v>
      </c>
      <c r="AC320" s="17">
        <f>AC7*'Basic diet cal'!$R$3</f>
        <v>14.4</v>
      </c>
      <c r="AD320" s="17">
        <f>AD7*'Basic diet cal'!$R$3</f>
        <v>22.400000000000002</v>
      </c>
      <c r="AE320" s="17">
        <f>AE7*'Basic diet cal'!$R$3</f>
        <v>16</v>
      </c>
      <c r="AF320" s="17">
        <f>AF7*'Basic diet cal'!$R$3</f>
        <v>17.600000000000001</v>
      </c>
      <c r="AG320" s="17">
        <f>AG7*'Basic diet cal'!$R$3</f>
        <v>24</v>
      </c>
      <c r="AH320" s="17">
        <f>AH7*'Basic diet cal'!$R$3</f>
        <v>16</v>
      </c>
      <c r="AI320" s="17">
        <f>AI7*'Basic diet cal'!$R$3</f>
        <v>17.600000000000001</v>
      </c>
      <c r="AJ320" s="17">
        <f>AJ7*'Basic diet cal'!$R$3</f>
        <v>25.6</v>
      </c>
      <c r="AK320" s="17">
        <f>AK7*'Basic diet cal'!$R$3</f>
        <v>17.600000000000001</v>
      </c>
      <c r="AL320" s="132">
        <f>AL7*'Basic diet cal'!$R$3</f>
        <v>19.200000000000003</v>
      </c>
      <c r="AR320" s="17"/>
    </row>
    <row r="321" spans="1:44" ht="45" customHeight="1">
      <c r="A321" s="24" t="s">
        <v>127</v>
      </c>
      <c r="B321" s="69"/>
      <c r="C321" s="17">
        <f>C8*'Basic diet cal'!$R$4</f>
        <v>692.92387499999995</v>
      </c>
      <c r="D321" s="17">
        <f>D8*'Basic diet cal'!$R$4</f>
        <v>923.8984999999999</v>
      </c>
      <c r="E321" s="17">
        <f>E8*'Basic diet cal'!$R$4</f>
        <v>923.8984999999999</v>
      </c>
      <c r="F321" s="17">
        <f>F8*'Basic diet cal'!$R$4</f>
        <v>1154.8731249999998</v>
      </c>
      <c r="G321" s="17">
        <f>G8*'Basic diet cal'!$R$4</f>
        <v>1154.8731249999998</v>
      </c>
      <c r="H321" s="17">
        <f>H8*'Basic diet cal'!$R$4</f>
        <v>1385.8477499999999</v>
      </c>
      <c r="I321" s="17">
        <f>I8*'Basic diet cal'!$R$4</f>
        <v>1154.8731249999998</v>
      </c>
      <c r="J321" s="17">
        <f>J8*'Basic diet cal'!$R$4</f>
        <v>1154.8731249999998</v>
      </c>
      <c r="K321" s="17">
        <f>K8*'Basic diet cal'!$R$4</f>
        <v>1616.8223749999997</v>
      </c>
      <c r="L321" s="17">
        <f>L8*'Basic diet cal'!$R$4</f>
        <v>1847.7969999999998</v>
      </c>
      <c r="M321" s="17">
        <f>M8*'Basic diet cal'!$R$4</f>
        <v>1385.8477499999999</v>
      </c>
      <c r="N321" s="17">
        <f>N8*'Basic diet cal'!$R$4</f>
        <v>1616.8223749999997</v>
      </c>
      <c r="O321" s="17">
        <f>O8*'Basic diet cal'!$R$4</f>
        <v>2078.7716249999999</v>
      </c>
      <c r="P321" s="17">
        <f>P8*'Basic diet cal'!$R$4</f>
        <v>1385.8477499999999</v>
      </c>
      <c r="Q321" s="17">
        <f>Q8*'Basic diet cal'!$R$4</f>
        <v>1847.7969999999998</v>
      </c>
      <c r="R321" s="17">
        <f>R8*'Basic diet cal'!$R$4</f>
        <v>2078.7716249999999</v>
      </c>
      <c r="S321" s="17">
        <f>S8*'Basic diet cal'!$R$4</f>
        <v>1847.7969999999998</v>
      </c>
      <c r="T321" s="17">
        <f>T8*'Basic diet cal'!$R$4</f>
        <v>2078.7716249999999</v>
      </c>
      <c r="U321" s="17">
        <f>U8*'Basic diet cal'!$R$4</f>
        <v>2309.7462499999997</v>
      </c>
      <c r="V321" s="17">
        <f>V8*'Basic diet cal'!$R$4</f>
        <v>1847.7969999999998</v>
      </c>
      <c r="W321" s="17">
        <f>W8*'Basic diet cal'!$R$4</f>
        <v>2078.7716249999999</v>
      </c>
      <c r="X321" s="17">
        <f>X8*'Basic diet cal'!$R$4</f>
        <v>2309.7462499999997</v>
      </c>
      <c r="Y321" s="17">
        <f>Y8*'Basic diet cal'!$R$4</f>
        <v>2771.6954999999998</v>
      </c>
      <c r="Z321" s="17">
        <f>Z8*'Basic diet cal'!$R$4</f>
        <v>2078.7716249999999</v>
      </c>
      <c r="AA321" s="17">
        <f>AA8*'Basic diet cal'!$R$4</f>
        <v>2309.7462499999997</v>
      </c>
      <c r="AB321" s="17">
        <f>AB8*'Basic diet cal'!$R$4</f>
        <v>2771.6954999999998</v>
      </c>
      <c r="AC321" s="17">
        <f>AC8*'Basic diet cal'!$R$4</f>
        <v>2540.7208749999995</v>
      </c>
      <c r="AD321" s="17">
        <f>AD8*'Basic diet cal'!$R$4</f>
        <v>2309.7462499999997</v>
      </c>
      <c r="AE321" s="17">
        <f>AE8*'Basic diet cal'!$R$4</f>
        <v>2771.6954999999998</v>
      </c>
      <c r="AF321" s="17">
        <f>AF8*'Basic diet cal'!$R$4</f>
        <v>2771.6954999999998</v>
      </c>
      <c r="AG321" s="17">
        <f>AG8*'Basic diet cal'!$R$4</f>
        <v>2309.7462499999997</v>
      </c>
      <c r="AH321" s="17">
        <f>AH8*'Basic diet cal'!$R$4</f>
        <v>3695.5939999999996</v>
      </c>
      <c r="AI321" s="17">
        <f>AI8*'Basic diet cal'!$R$4</f>
        <v>2771.6954999999998</v>
      </c>
      <c r="AJ321" s="17">
        <f>AJ8*'Basic diet cal'!$R$4</f>
        <v>2309.7462499999997</v>
      </c>
      <c r="AK321" s="17">
        <f>AK8*'Basic diet cal'!$R$4</f>
        <v>3695.5939999999996</v>
      </c>
      <c r="AL321" s="132">
        <f>AL8*'Basic diet cal'!$R$4</f>
        <v>2771.6954999999998</v>
      </c>
      <c r="AR321" s="17"/>
    </row>
    <row r="322" spans="1:44" ht="45" customHeight="1">
      <c r="A322" s="24" t="s">
        <v>76</v>
      </c>
      <c r="B322" s="69"/>
      <c r="C322" s="17">
        <f>C9*'Basic diet cal'!$R$5</f>
        <v>14.145348837209303</v>
      </c>
      <c r="D322" s="17">
        <f>D9*'Basic diet cal'!$R$5</f>
        <v>28.290697674418606</v>
      </c>
      <c r="E322" s="17">
        <f>E9*'Basic diet cal'!$R$5</f>
        <v>28.290697674418606</v>
      </c>
      <c r="F322" s="17">
        <f>F9*'Basic diet cal'!$R$5</f>
        <v>14.145348837209303</v>
      </c>
      <c r="G322" s="17">
        <f>G9*'Basic diet cal'!$R$5</f>
        <v>28.290697674418606</v>
      </c>
      <c r="H322" s="17">
        <f>H9*'Basic diet cal'!$R$5</f>
        <v>28.290697674418606</v>
      </c>
      <c r="I322" s="17">
        <f>I9*'Basic diet cal'!$R$5</f>
        <v>21.218023255813954</v>
      </c>
      <c r="J322" s="17">
        <f>J9*'Basic diet cal'!$R$5</f>
        <v>28.290697674418606</v>
      </c>
      <c r="K322" s="17">
        <f>K9*'Basic diet cal'!$R$5</f>
        <v>35.363372093023258</v>
      </c>
      <c r="L322" s="17">
        <f>L9*'Basic diet cal'!$R$5</f>
        <v>21.218023255813954</v>
      </c>
      <c r="M322" s="17">
        <f>M9*'Basic diet cal'!$R$5</f>
        <v>28.290697674418606</v>
      </c>
      <c r="N322" s="17">
        <f>N9*'Basic diet cal'!$R$5</f>
        <v>42.436046511627907</v>
      </c>
      <c r="O322" s="17">
        <f>O9*'Basic diet cal'!$R$5</f>
        <v>21.218023255813954</v>
      </c>
      <c r="P322" s="17">
        <f>P9*'Basic diet cal'!$R$5</f>
        <v>35.363372093023258</v>
      </c>
      <c r="Q322" s="17">
        <f>Q9*'Basic diet cal'!$R$5</f>
        <v>56.581395348837212</v>
      </c>
      <c r="R322" s="17">
        <f>R9*'Basic diet cal'!$R$5</f>
        <v>21.218023255813954</v>
      </c>
      <c r="S322" s="17">
        <f>S9*'Basic diet cal'!$R$5</f>
        <v>42.436046511627907</v>
      </c>
      <c r="T322" s="17">
        <f>T9*'Basic diet cal'!$R$5</f>
        <v>56.581395348837212</v>
      </c>
      <c r="U322" s="17">
        <f>U9*'Basic diet cal'!$R$5</f>
        <v>28.290697674418606</v>
      </c>
      <c r="V322" s="17">
        <f>V9*'Basic diet cal'!$R$5</f>
        <v>42.436046511627907</v>
      </c>
      <c r="W322" s="17">
        <f>W9*'Basic diet cal'!$R$5</f>
        <v>56.581395348837212</v>
      </c>
      <c r="X322" s="17">
        <f>X9*'Basic diet cal'!$R$5</f>
        <v>28.290697674418606</v>
      </c>
      <c r="Y322" s="17">
        <f>Y9*'Basic diet cal'!$R$5</f>
        <v>56.581395348837212</v>
      </c>
      <c r="Z322" s="17">
        <f>Z9*'Basic diet cal'!$R$5</f>
        <v>70.726744186046517</v>
      </c>
      <c r="AA322" s="17">
        <f>AA9*'Basic diet cal'!$R$5</f>
        <v>28.290697674418606</v>
      </c>
      <c r="AB322" s="17">
        <f>AB9*'Basic diet cal'!$R$5</f>
        <v>56.581395348837212</v>
      </c>
      <c r="AC322" s="17">
        <f>AC9*'Basic diet cal'!$R$5</f>
        <v>70.726744186046517</v>
      </c>
      <c r="AD322" s="17">
        <f>AD9*'Basic diet cal'!$R$5</f>
        <v>28.290697674418606</v>
      </c>
      <c r="AE322" s="17">
        <f>AE9*'Basic diet cal'!$R$5</f>
        <v>70.726744186046517</v>
      </c>
      <c r="AF322" s="17">
        <f>AF9*'Basic diet cal'!$R$5</f>
        <v>70.726744186046517</v>
      </c>
      <c r="AG322" s="17">
        <f>AG9*'Basic diet cal'!$R$5</f>
        <v>21.218023255813954</v>
      </c>
      <c r="AH322" s="17">
        <f>AH9*'Basic diet cal'!$R$5</f>
        <v>70.726744186046517</v>
      </c>
      <c r="AI322" s="17">
        <f>AI9*'Basic diet cal'!$R$5</f>
        <v>84.872093023255815</v>
      </c>
      <c r="AJ322" s="17">
        <f>AJ9*'Basic diet cal'!$R$5</f>
        <v>21.218023255813954</v>
      </c>
      <c r="AK322" s="17">
        <f>AK9*'Basic diet cal'!$R$5</f>
        <v>70.726744186046517</v>
      </c>
      <c r="AL322" s="132">
        <f>AL9*'Basic diet cal'!$R$5</f>
        <v>84.872093023255815</v>
      </c>
      <c r="AR322" s="17"/>
    </row>
    <row r="323" spans="1:44" ht="31.5" customHeight="1">
      <c r="A323" s="24" t="s">
        <v>255</v>
      </c>
      <c r="B323" s="65"/>
      <c r="C323" s="17">
        <f>C10*'Basic diet cal'!$R$6</f>
        <v>0</v>
      </c>
      <c r="D323" s="17">
        <f>D10*'Basic diet cal'!$R$6</f>
        <v>0</v>
      </c>
      <c r="E323" s="17">
        <f>E10*'Basic diet cal'!$R$6</f>
        <v>2.5916666666666668</v>
      </c>
      <c r="F323" s="17">
        <f>F10*'Basic diet cal'!$R$6</f>
        <v>0</v>
      </c>
      <c r="G323" s="17">
        <f>G10*'Basic diet cal'!$R$6</f>
        <v>0</v>
      </c>
      <c r="H323" s="17">
        <f>H10*'Basic diet cal'!$R$6</f>
        <v>2.5916666666666668</v>
      </c>
      <c r="I323" s="17">
        <f>I10*'Basic diet cal'!$R$6</f>
        <v>0</v>
      </c>
      <c r="J323" s="17">
        <f>J10*'Basic diet cal'!$R$6</f>
        <v>0</v>
      </c>
      <c r="K323" s="17">
        <f>K10*'Basic diet cal'!$R$6</f>
        <v>2.5916666666666668</v>
      </c>
      <c r="L323" s="17">
        <f>L10*'Basic diet cal'!$R$6</f>
        <v>0</v>
      </c>
      <c r="M323" s="17">
        <f>M10*'Basic diet cal'!$R$6</f>
        <v>0</v>
      </c>
      <c r="N323" s="17">
        <f>N10*'Basic diet cal'!$R$6</f>
        <v>2.5916666666666668</v>
      </c>
      <c r="O323" s="17">
        <f>O10*'Basic diet cal'!$R$6</f>
        <v>0</v>
      </c>
      <c r="P323" s="17">
        <f>P10*'Basic diet cal'!$R$6</f>
        <v>0</v>
      </c>
      <c r="Q323" s="17">
        <f>Q10*'Basic diet cal'!$R$6</f>
        <v>4.1466666666666674</v>
      </c>
      <c r="R323" s="17">
        <f>R10*'Basic diet cal'!$R$6</f>
        <v>0</v>
      </c>
      <c r="S323" s="17">
        <f>S10*'Basic diet cal'!$R$6</f>
        <v>0</v>
      </c>
      <c r="T323" s="17">
        <f>T10*'Basic diet cal'!$R$6</f>
        <v>5.1833333333333336</v>
      </c>
      <c r="U323" s="17">
        <f>U10*'Basic diet cal'!$R$6</f>
        <v>0</v>
      </c>
      <c r="V323" s="17">
        <f>V10*'Basic diet cal'!$R$6</f>
        <v>0</v>
      </c>
      <c r="W323" s="17">
        <f>W10*'Basic diet cal'!$R$6</f>
        <v>4.1466666666666674</v>
      </c>
      <c r="X323" s="17">
        <f>X10*'Basic diet cal'!$R$6</f>
        <v>0</v>
      </c>
      <c r="Y323" s="17">
        <f>Y10*'Basic diet cal'!$R$6</f>
        <v>0</v>
      </c>
      <c r="Z323" s="17">
        <f>Z10*'Basic diet cal'!$R$6</f>
        <v>4.1466666666666674</v>
      </c>
      <c r="AA323" s="17">
        <f>AA10*'Basic diet cal'!$R$6</f>
        <v>0</v>
      </c>
      <c r="AB323" s="17">
        <f>AB10*'Basic diet cal'!$R$6</f>
        <v>0</v>
      </c>
      <c r="AC323" s="17">
        <f>AC10*'Basic diet cal'!$R$6</f>
        <v>5.1833333333333336</v>
      </c>
      <c r="AD323" s="17">
        <f>AD10*'Basic diet cal'!$R$6</f>
        <v>0</v>
      </c>
      <c r="AE323" s="17">
        <f>AE10*'Basic diet cal'!$R$6</f>
        <v>0</v>
      </c>
      <c r="AF323" s="17">
        <f>AF10*'Basic diet cal'!$R$6</f>
        <v>5.1833333333333336</v>
      </c>
      <c r="AG323" s="17">
        <f>AG10*'Basic diet cal'!$R$6</f>
        <v>0</v>
      </c>
      <c r="AH323" s="17">
        <f>AH10*'Basic diet cal'!$R$6</f>
        <v>0</v>
      </c>
      <c r="AI323" s="17">
        <f>AI10*'Basic diet cal'!$R$6</f>
        <v>7.7750000000000004</v>
      </c>
      <c r="AJ323" s="17">
        <f>AJ10*'Basic diet cal'!$R$6</f>
        <v>0</v>
      </c>
      <c r="AK323" s="17">
        <f>AK10*'Basic diet cal'!$R$6</f>
        <v>0</v>
      </c>
      <c r="AL323" s="132">
        <f>AL10*'Basic diet cal'!$R$6</f>
        <v>7.7750000000000004</v>
      </c>
      <c r="AR323" s="17"/>
    </row>
    <row r="324" spans="1:44" ht="31.5" customHeight="1">
      <c r="A324" s="24" t="s">
        <v>564</v>
      </c>
      <c r="B324" s="65"/>
      <c r="C324" s="17">
        <f>C11*'Basic diet cal'!$R$6</f>
        <v>0</v>
      </c>
      <c r="D324" s="17">
        <f>D11*'Basic diet cal'!$R$6</f>
        <v>0</v>
      </c>
      <c r="E324" s="17">
        <f>E11*'Basic diet cal'!$R$6</f>
        <v>2.5916666666666668</v>
      </c>
      <c r="F324" s="17">
        <f>F11*'Basic diet cal'!$R$6</f>
        <v>0</v>
      </c>
      <c r="G324" s="17">
        <f>G11*'Basic diet cal'!$R$6</f>
        <v>0</v>
      </c>
      <c r="H324" s="17">
        <f>H11*'Basic diet cal'!$R$6</f>
        <v>2.5916666666666668</v>
      </c>
      <c r="I324" s="17">
        <f>I11*'Basic diet cal'!$R$6</f>
        <v>0</v>
      </c>
      <c r="J324" s="17">
        <f>J11*'Basic diet cal'!$R$6</f>
        <v>0</v>
      </c>
      <c r="K324" s="17">
        <f>K11*'Basic diet cal'!$R$6</f>
        <v>2.5916666666666668</v>
      </c>
      <c r="L324" s="17">
        <f>L11*'Basic diet cal'!$R$6</f>
        <v>0</v>
      </c>
      <c r="M324" s="17">
        <f>M11*'Basic diet cal'!$R$6</f>
        <v>0</v>
      </c>
      <c r="N324" s="17">
        <f>N11*'Basic diet cal'!$R$6</f>
        <v>2.5916666666666668</v>
      </c>
      <c r="O324" s="17">
        <f>O11*'Basic diet cal'!$R$6</f>
        <v>0</v>
      </c>
      <c r="P324" s="17">
        <f>P11*'Basic diet cal'!$R$6</f>
        <v>0</v>
      </c>
      <c r="Q324" s="17">
        <f>Q11*'Basic diet cal'!$R$6</f>
        <v>4.1466666666666674</v>
      </c>
      <c r="R324" s="17">
        <f>R11*'Basic diet cal'!$R$6</f>
        <v>0</v>
      </c>
      <c r="S324" s="17">
        <f>S11*'Basic diet cal'!$R$6</f>
        <v>0</v>
      </c>
      <c r="T324" s="17">
        <f>T11*'Basic diet cal'!$R$6</f>
        <v>5.1833333333333336</v>
      </c>
      <c r="U324" s="17">
        <f>U11*'Basic diet cal'!$R$6</f>
        <v>0</v>
      </c>
      <c r="V324" s="17">
        <f>V11*'Basic diet cal'!$R$6</f>
        <v>0</v>
      </c>
      <c r="W324" s="17">
        <f>W11*'Basic diet cal'!$R$6</f>
        <v>4.1466666666666674</v>
      </c>
      <c r="X324" s="17">
        <f>X11*'Basic diet cal'!$R$6</f>
        <v>0</v>
      </c>
      <c r="Y324" s="17">
        <f>Y11*'Basic diet cal'!$R$6</f>
        <v>0</v>
      </c>
      <c r="Z324" s="17">
        <f>Z11*'Basic diet cal'!$R$6</f>
        <v>4.1466666666666674</v>
      </c>
      <c r="AA324" s="17">
        <f>AA11*'Basic diet cal'!$R$6</f>
        <v>0</v>
      </c>
      <c r="AB324" s="17">
        <f>AB11*'Basic diet cal'!$R$6</f>
        <v>0</v>
      </c>
      <c r="AC324" s="17">
        <f>AC11*'Basic diet cal'!$R$6</f>
        <v>5.1833333333333336</v>
      </c>
      <c r="AD324" s="17">
        <f>AD11*'Basic diet cal'!$R$6</f>
        <v>0</v>
      </c>
      <c r="AE324" s="17">
        <f>AE11*'Basic diet cal'!$R$6</f>
        <v>0</v>
      </c>
      <c r="AF324" s="17">
        <f>AF11*'Basic diet cal'!$R$6</f>
        <v>5.1833333333333336</v>
      </c>
      <c r="AG324" s="17">
        <f>AG11*'Basic diet cal'!$R$6</f>
        <v>0</v>
      </c>
      <c r="AH324" s="17">
        <f>AH11*'Basic diet cal'!$R$6</f>
        <v>0</v>
      </c>
      <c r="AI324" s="17">
        <f>AI11*'Basic diet cal'!$R$6</f>
        <v>7.7750000000000004</v>
      </c>
      <c r="AJ324" s="17">
        <f>AJ11*'Basic diet cal'!$R$6</f>
        <v>0</v>
      </c>
      <c r="AK324" s="17">
        <f>AK11*'Basic diet cal'!$R$6</f>
        <v>0</v>
      </c>
      <c r="AL324" s="132">
        <f>AL11*'Basic diet cal'!$R$6</f>
        <v>7.7750000000000004</v>
      </c>
      <c r="AR324" s="17"/>
    </row>
    <row r="325" spans="1:44" ht="31.5" customHeight="1">
      <c r="A325" s="24" t="s">
        <v>539</v>
      </c>
      <c r="B325" s="69"/>
      <c r="C325" s="17">
        <f>C12*'Basic diet cal'!$R$7</f>
        <v>0</v>
      </c>
      <c r="D325" s="17">
        <f>D12*'Basic diet cal'!$R$7</f>
        <v>0</v>
      </c>
      <c r="E325" s="17">
        <f>E12*'Basic diet cal'!$R$137</f>
        <v>32</v>
      </c>
      <c r="F325" s="17">
        <f>F12*'Basic diet cal'!$R$7</f>
        <v>0</v>
      </c>
      <c r="G325" s="17">
        <f>G12*'Basic diet cal'!$R$7</f>
        <v>0</v>
      </c>
      <c r="H325" s="17">
        <f>H12*'Basic diet cal'!$R$137</f>
        <v>32</v>
      </c>
      <c r="I325" s="17">
        <f>I12*'Basic diet cal'!$R$7</f>
        <v>0</v>
      </c>
      <c r="J325" s="17">
        <f>J12*'Basic diet cal'!$R$7</f>
        <v>0</v>
      </c>
      <c r="K325" s="17">
        <f>K12*'Basic diet cal'!$R$7</f>
        <v>0</v>
      </c>
      <c r="L325" s="17">
        <f>L12*'Basic diet cal'!$R$7</f>
        <v>0</v>
      </c>
      <c r="M325" s="17">
        <f>M12*'Basic diet cal'!$R$7</f>
        <v>0</v>
      </c>
      <c r="N325" s="17">
        <f>N12*'Basic diet cal'!$R$137</f>
        <v>40</v>
      </c>
      <c r="O325" s="17">
        <f>O12*'Basic diet cal'!$R$7</f>
        <v>0</v>
      </c>
      <c r="P325" s="17">
        <f>P12*'Basic diet cal'!$R$7</f>
        <v>0</v>
      </c>
      <c r="Q325" s="17">
        <f>Q12*'Basic diet cal'!$R$137</f>
        <v>40</v>
      </c>
      <c r="R325" s="17">
        <f>R12*'Basic diet cal'!$R$7</f>
        <v>0</v>
      </c>
      <c r="S325" s="17">
        <f>S12*'Basic diet cal'!$R$7</f>
        <v>0</v>
      </c>
      <c r="T325" s="17">
        <f>T12*'Basic diet cal'!$R$137</f>
        <v>40</v>
      </c>
      <c r="U325" s="17">
        <f>U12*'Basic diet cal'!$R$7</f>
        <v>0</v>
      </c>
      <c r="V325" s="17">
        <f>V12*'Basic diet cal'!$R$7</f>
        <v>0</v>
      </c>
      <c r="W325" s="17">
        <f>W12*'Basic diet cal'!$R$137</f>
        <v>48</v>
      </c>
      <c r="X325" s="17">
        <f>X12*'Basic diet cal'!$R$7</f>
        <v>0</v>
      </c>
      <c r="Y325" s="17">
        <f>Y12*'Basic diet cal'!$R$7</f>
        <v>0</v>
      </c>
      <c r="Z325" s="17">
        <f>Z12*'Basic diet cal'!$R$137</f>
        <v>48</v>
      </c>
      <c r="AA325" s="17">
        <f>AA12*'Basic diet cal'!$R$7</f>
        <v>0</v>
      </c>
      <c r="AB325" s="17">
        <f>AB12*'Basic diet cal'!$R$7</f>
        <v>0</v>
      </c>
      <c r="AC325" s="17">
        <f>AC12*'Basic diet cal'!$R$137</f>
        <v>48</v>
      </c>
      <c r="AD325" s="17">
        <f>AD12*'Basic diet cal'!$R$7</f>
        <v>0</v>
      </c>
      <c r="AE325" s="17">
        <f>AE12*'Basic diet cal'!$R$7</f>
        <v>0</v>
      </c>
      <c r="AF325" s="17">
        <f>AF12*'Basic diet cal'!$R$137</f>
        <v>48</v>
      </c>
      <c r="AG325" s="17">
        <f>AG12*'Basic diet cal'!$R$7</f>
        <v>0</v>
      </c>
      <c r="AH325" s="17">
        <f>AH12*'Basic diet cal'!$R$7</f>
        <v>0</v>
      </c>
      <c r="AI325" s="17">
        <f>AI12*'Basic diet cal'!$R$137</f>
        <v>48</v>
      </c>
      <c r="AJ325" s="17">
        <f>AJ12*'Basic diet cal'!$R$7</f>
        <v>0</v>
      </c>
      <c r="AK325" s="17">
        <f>AK12*'Basic diet cal'!$R$7</f>
        <v>0</v>
      </c>
      <c r="AL325" s="17">
        <f>AL12*'Basic diet cal'!$R$137</f>
        <v>48</v>
      </c>
      <c r="AR325" s="17"/>
    </row>
    <row r="326" spans="1:44" ht="21" customHeight="1">
      <c r="A326" s="70" t="s">
        <v>120</v>
      </c>
      <c r="B326" s="71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32"/>
      <c r="AR326" s="17"/>
    </row>
    <row r="327" spans="1:44" ht="15" customHeight="1">
      <c r="A327" s="72" t="s">
        <v>121</v>
      </c>
      <c r="C327" s="17">
        <f>C14*'Basic diet cal'!$R$8</f>
        <v>170</v>
      </c>
      <c r="D327" s="17">
        <f>D14*'Basic diet cal'!$R$8</f>
        <v>170</v>
      </c>
      <c r="E327" s="17">
        <f>E14*'Basic diet cal'!$R$8</f>
        <v>85</v>
      </c>
      <c r="F327" s="17">
        <f>F14*'Basic diet cal'!$R$8</f>
        <v>170</v>
      </c>
      <c r="G327" s="17">
        <f>G14*'Basic diet cal'!$R$8</f>
        <v>170</v>
      </c>
      <c r="H327" s="17">
        <f>H14*'Basic diet cal'!$R$8</f>
        <v>170</v>
      </c>
      <c r="I327" s="17">
        <f>I14*'Basic diet cal'!$R$8</f>
        <v>255</v>
      </c>
      <c r="J327" s="17">
        <f>J14*'Basic diet cal'!$R$8</f>
        <v>170</v>
      </c>
      <c r="K327" s="17">
        <f>K14*'Basic diet cal'!$R$8</f>
        <v>255</v>
      </c>
      <c r="L327" s="17">
        <f>L14*'Basic diet cal'!$R$8</f>
        <v>255</v>
      </c>
      <c r="M327" s="17">
        <f>M14*'Basic diet cal'!$R$8</f>
        <v>340</v>
      </c>
      <c r="N327" s="17">
        <f>N14*'Basic diet cal'!$R$8</f>
        <v>255</v>
      </c>
      <c r="O327" s="17">
        <f>O14*'Basic diet cal'!$R$8</f>
        <v>255</v>
      </c>
      <c r="P327" s="17">
        <f>P14*'Basic diet cal'!$R$8</f>
        <v>0</v>
      </c>
      <c r="Q327" s="17">
        <f>Q14*'Basic diet cal'!$R$8</f>
        <v>255</v>
      </c>
      <c r="R327" s="17">
        <f>R14*'Basic diet cal'!$R$8</f>
        <v>255</v>
      </c>
      <c r="S327" s="17">
        <f>S14*'Basic diet cal'!$R$8</f>
        <v>340</v>
      </c>
      <c r="T327" s="17">
        <f>T14*'Basic diet cal'!$R$8</f>
        <v>255</v>
      </c>
      <c r="U327" s="17">
        <f>U14*'Basic diet cal'!$R$8</f>
        <v>255</v>
      </c>
      <c r="V327" s="17">
        <f>V14*'Basic diet cal'!$R$8</f>
        <v>340</v>
      </c>
      <c r="W327" s="17">
        <f>W14*'Basic diet cal'!$R$8</f>
        <v>255</v>
      </c>
      <c r="X327" s="17">
        <f>X14*'Basic diet cal'!$R$8</f>
        <v>255</v>
      </c>
      <c r="Y327" s="17">
        <f>Y14*'Basic diet cal'!$R$8</f>
        <v>425</v>
      </c>
      <c r="Z327" s="17">
        <f>Z14*'Basic diet cal'!$R$8</f>
        <v>255</v>
      </c>
      <c r="AA327" s="17">
        <f>AA14*'Basic diet cal'!$R$8</f>
        <v>255</v>
      </c>
      <c r="AB327" s="17">
        <f>AB14*'Basic diet cal'!$R$8</f>
        <v>425</v>
      </c>
      <c r="AC327" s="17">
        <f>AC14*'Basic diet cal'!$R$8</f>
        <v>255</v>
      </c>
      <c r="AD327" s="17">
        <f>AD14*'Basic diet cal'!$R$8</f>
        <v>255</v>
      </c>
      <c r="AE327" s="17">
        <f>AE14*'Basic diet cal'!$R$8</f>
        <v>425</v>
      </c>
      <c r="AF327" s="17">
        <f>AF14*'Basic diet cal'!$R$8</f>
        <v>255</v>
      </c>
      <c r="AG327" s="17">
        <f>AG14*'Basic diet cal'!$R$8</f>
        <v>255</v>
      </c>
      <c r="AH327" s="17">
        <f>AH14*'Basic diet cal'!$R$8</f>
        <v>425</v>
      </c>
      <c r="AI327" s="17">
        <f>AI14*'Basic diet cal'!$R$8</f>
        <v>255</v>
      </c>
      <c r="AJ327" s="17">
        <f>AJ14*'Basic diet cal'!$R$8</f>
        <v>255</v>
      </c>
      <c r="AK327" s="17">
        <f>AK14*'Basic diet cal'!$R$8</f>
        <v>425</v>
      </c>
      <c r="AL327" s="132">
        <f>AL14*'Basic diet cal'!$R$8</f>
        <v>255</v>
      </c>
      <c r="AR327" s="17"/>
    </row>
    <row r="328" spans="1:44" ht="22.5" customHeight="1">
      <c r="A328" s="73" t="s">
        <v>227</v>
      </c>
      <c r="C328" s="17">
        <f>C15*'Basic diet cal'!$R$9</f>
        <v>2.140714285714286</v>
      </c>
      <c r="D328" s="17">
        <f>D15*'Basic diet cal'!$R$9</f>
        <v>1.4271428571428575</v>
      </c>
      <c r="E328" s="17">
        <f>E15*'Basic diet cal'!$R$9</f>
        <v>1.4271428571428575</v>
      </c>
      <c r="F328" s="17">
        <f>F15*'Basic diet cal'!$R$9</f>
        <v>2.140714285714286</v>
      </c>
      <c r="G328" s="17">
        <f>G15*'Basic diet cal'!$R$9</f>
        <v>1.4271428571428575</v>
      </c>
      <c r="H328" s="17">
        <f>H15*'Basic diet cal'!$R$9</f>
        <v>2.140714285714286</v>
      </c>
      <c r="I328" s="17">
        <f>I15*'Basic diet cal'!$R$9</f>
        <v>2.854285714285715</v>
      </c>
      <c r="J328" s="17">
        <f>J15*'Basic diet cal'!$R$9</f>
        <v>1.4271428571428575</v>
      </c>
      <c r="K328" s="17">
        <f>K15*'Basic diet cal'!$R$9</f>
        <v>1.4271428571428575</v>
      </c>
      <c r="L328" s="17">
        <f>L15*'Basic diet cal'!$R$9</f>
        <v>2.854285714285715</v>
      </c>
      <c r="M328" s="17">
        <f>M15*'Basic diet cal'!$R$9</f>
        <v>2.140714285714286</v>
      </c>
      <c r="N328" s="17">
        <f>N15*'Basic diet cal'!$R$9</f>
        <v>2.140714285714286</v>
      </c>
      <c r="O328" s="17">
        <f>O15*'Basic diet cal'!$R$9</f>
        <v>3.5678571428571439</v>
      </c>
      <c r="P328" s="17">
        <f>P15*'Basic diet cal'!$R$9</f>
        <v>2.140714285714286</v>
      </c>
      <c r="Q328" s="17">
        <f>Q15*'Basic diet cal'!$R$9</f>
        <v>2.854285714285715</v>
      </c>
      <c r="R328" s="17">
        <f>R15*'Basic diet cal'!$R$9</f>
        <v>4.281428571428572</v>
      </c>
      <c r="S328" s="17">
        <f>S15*'Basic diet cal'!$R$9</f>
        <v>2.140714285714286</v>
      </c>
      <c r="T328" s="17">
        <f>T15*'Basic diet cal'!$R$9</f>
        <v>2.854285714285715</v>
      </c>
      <c r="U328" s="17">
        <f>U15*'Basic diet cal'!$R$9</f>
        <v>4.281428571428572</v>
      </c>
      <c r="V328" s="17">
        <f>V15*'Basic diet cal'!$R$9</f>
        <v>2.854285714285715</v>
      </c>
      <c r="W328" s="17">
        <f>W15*'Basic diet cal'!$R$9</f>
        <v>2.854285714285715</v>
      </c>
      <c r="X328" s="17">
        <f>X15*'Basic diet cal'!$R$9</f>
        <v>5.70857142857143</v>
      </c>
      <c r="Y328" s="17">
        <f>Y15*'Basic diet cal'!$R$9</f>
        <v>2.854285714285715</v>
      </c>
      <c r="Z328" s="17">
        <f>Z15*'Basic diet cal'!$R$9</f>
        <v>2.854285714285715</v>
      </c>
      <c r="AA328" s="17">
        <f>AA15*'Basic diet cal'!$R$9</f>
        <v>4.995000000000001</v>
      </c>
      <c r="AB328" s="17">
        <f>AB15*'Basic diet cal'!$R$9</f>
        <v>2.140714285714286</v>
      </c>
      <c r="AC328" s="17">
        <f>AC15*'Basic diet cal'!$R$9</f>
        <v>3.5678571428571439</v>
      </c>
      <c r="AD328" s="17">
        <f>AD15*'Basic diet cal'!$R$9</f>
        <v>4.995000000000001</v>
      </c>
      <c r="AE328" s="17">
        <f>AE15*'Basic diet cal'!$R$9</f>
        <v>2.140714285714286</v>
      </c>
      <c r="AF328" s="17">
        <f>AF15*'Basic diet cal'!$R$9</f>
        <v>3.5678571428571439</v>
      </c>
      <c r="AG328" s="17">
        <f>AG15*'Basic diet cal'!$R$9</f>
        <v>4.995000000000001</v>
      </c>
      <c r="AH328" s="17">
        <f>AH15*'Basic diet cal'!$R$9</f>
        <v>2.854285714285715</v>
      </c>
      <c r="AI328" s="17">
        <f>AI15*'Basic diet cal'!$R$9</f>
        <v>3.5678571428571439</v>
      </c>
      <c r="AJ328" s="17">
        <f>AJ15*'Basic diet cal'!$R$9</f>
        <v>5.70857142857143</v>
      </c>
      <c r="AK328" s="17">
        <f>AK15*'Basic diet cal'!$R$9</f>
        <v>2.854285714285715</v>
      </c>
      <c r="AL328" s="132">
        <f>AL15*'Basic diet cal'!$R$9</f>
        <v>3.5678571428571439</v>
      </c>
      <c r="AR328" s="17"/>
    </row>
    <row r="329" spans="1:44" ht="22.5" customHeight="1">
      <c r="A329" s="74" t="s">
        <v>228</v>
      </c>
      <c r="C329" s="17">
        <f>C16*'Basic diet cal'!$R$9</f>
        <v>2.140714285714286</v>
      </c>
      <c r="D329" s="17">
        <f>D16*'Basic diet cal'!$R$9</f>
        <v>1.4271428571428575</v>
      </c>
      <c r="E329" s="17">
        <f>E16*'Basic diet cal'!$R$9</f>
        <v>1.4271428571428575</v>
      </c>
      <c r="F329" s="17">
        <f>F16*'Basic diet cal'!$R$9</f>
        <v>2.140714285714286</v>
      </c>
      <c r="G329" s="17">
        <f>G16*'Basic diet cal'!$R$9</f>
        <v>1.4271428571428575</v>
      </c>
      <c r="H329" s="17">
        <f>H16*'Basic diet cal'!$R$9</f>
        <v>2.140714285714286</v>
      </c>
      <c r="I329" s="17">
        <f>I16*'Basic diet cal'!$R$9</f>
        <v>2.854285714285715</v>
      </c>
      <c r="J329" s="17">
        <f>J16*'Basic diet cal'!$R$9</f>
        <v>1.4271428571428575</v>
      </c>
      <c r="K329" s="17">
        <f>K16*'Basic diet cal'!$R$9</f>
        <v>1.4271428571428575</v>
      </c>
      <c r="L329" s="17">
        <f>L16*'Basic diet cal'!$R$9</f>
        <v>2.854285714285715</v>
      </c>
      <c r="M329" s="17">
        <f>M16*'Basic diet cal'!$R$9</f>
        <v>2.140714285714286</v>
      </c>
      <c r="N329" s="17">
        <f>N16*'Basic diet cal'!$R$9</f>
        <v>2.140714285714286</v>
      </c>
      <c r="O329" s="17">
        <f>O16*'Basic diet cal'!$R$9</f>
        <v>3.5678571428571439</v>
      </c>
      <c r="P329" s="17">
        <f>P16*'Basic diet cal'!$R$9</f>
        <v>2.140714285714286</v>
      </c>
      <c r="Q329" s="17">
        <f>Q16*'Basic diet cal'!$R$9</f>
        <v>2.854285714285715</v>
      </c>
      <c r="R329" s="17">
        <f>R16*'Basic diet cal'!$R$9</f>
        <v>4.281428571428572</v>
      </c>
      <c r="S329" s="17">
        <f>S16*'Basic diet cal'!$R$9</f>
        <v>2.140714285714286</v>
      </c>
      <c r="T329" s="17">
        <f>T16*'Basic diet cal'!$R$9</f>
        <v>2.854285714285715</v>
      </c>
      <c r="U329" s="17">
        <f>U16*'Basic diet cal'!$R$9</f>
        <v>4.281428571428572</v>
      </c>
      <c r="V329" s="17">
        <f>V16*'Basic diet cal'!$R$9</f>
        <v>2.854285714285715</v>
      </c>
      <c r="W329" s="17">
        <f>W16*'Basic diet cal'!$R$9</f>
        <v>2.854285714285715</v>
      </c>
      <c r="X329" s="17">
        <f>X16*'Basic diet cal'!$R$9</f>
        <v>5.70857142857143</v>
      </c>
      <c r="Y329" s="17">
        <f>Y16*'Basic diet cal'!$R$9</f>
        <v>2.854285714285715</v>
      </c>
      <c r="Z329" s="17">
        <f>Z16*'Basic diet cal'!$R$9</f>
        <v>2.854285714285715</v>
      </c>
      <c r="AA329" s="17">
        <f>AA16*'Basic diet cal'!$R$9</f>
        <v>4.995000000000001</v>
      </c>
      <c r="AB329" s="17">
        <f>AB16*'Basic diet cal'!$R$9</f>
        <v>2.140714285714286</v>
      </c>
      <c r="AC329" s="17">
        <f>AC16*'Basic diet cal'!$R$9</f>
        <v>3.5678571428571439</v>
      </c>
      <c r="AD329" s="17">
        <f>AD16*'Basic diet cal'!$R$9</f>
        <v>4.995000000000001</v>
      </c>
      <c r="AE329" s="17">
        <f>AE16*'Basic diet cal'!$R$9</f>
        <v>2.854285714285715</v>
      </c>
      <c r="AF329" s="17">
        <f>AF16*'Basic diet cal'!$R$9</f>
        <v>3.5678571428571439</v>
      </c>
      <c r="AG329" s="17">
        <f>AG16*'Basic diet cal'!$R$9</f>
        <v>5.70857142857143</v>
      </c>
      <c r="AH329" s="17">
        <f>AH16*'Basic diet cal'!$R$9</f>
        <v>2.854285714285715</v>
      </c>
      <c r="AI329" s="17">
        <f>AI16*'Basic diet cal'!$R$9</f>
        <v>3.5678571428571439</v>
      </c>
      <c r="AJ329" s="17">
        <f>AJ16*'Basic diet cal'!$R$9</f>
        <v>6.4221428571428589</v>
      </c>
      <c r="AK329" s="17">
        <f>AK16*'Basic diet cal'!$R$9</f>
        <v>2.854285714285715</v>
      </c>
      <c r="AL329" s="132">
        <f>AL16*'Basic diet cal'!$R$9</f>
        <v>3.5678571428571439</v>
      </c>
      <c r="AR329" s="17"/>
    </row>
    <row r="330" spans="1:44" ht="15" customHeight="1">
      <c r="A330" s="75" t="s">
        <v>122</v>
      </c>
      <c r="C330" s="17">
        <f>C17*'Basic diet cal'!$R$10</f>
        <v>0</v>
      </c>
      <c r="D330" s="17">
        <f>D17*'Basic diet cal'!$R$10</f>
        <v>0</v>
      </c>
      <c r="E330" s="17">
        <f>E17*'Basic diet cal'!$R$10</f>
        <v>0</v>
      </c>
      <c r="F330" s="17">
        <f>F17*'Basic diet cal'!$R$10</f>
        <v>0</v>
      </c>
      <c r="G330" s="17">
        <f>G17*'Basic diet cal'!$R$10</f>
        <v>0</v>
      </c>
      <c r="H330" s="17">
        <f>H17*'Basic diet cal'!$R$10</f>
        <v>0</v>
      </c>
      <c r="I330" s="17">
        <f>I17*'Basic diet cal'!$R$10</f>
        <v>0</v>
      </c>
      <c r="J330" s="17">
        <f>J17*'Basic diet cal'!$R$10</f>
        <v>0</v>
      </c>
      <c r="K330" s="17">
        <f>K17*'Basic diet cal'!$R$10</f>
        <v>0</v>
      </c>
      <c r="L330" s="17">
        <f>L17*'Basic diet cal'!$R$10</f>
        <v>0</v>
      </c>
      <c r="M330" s="17">
        <f>M17*'Basic diet cal'!$R$10</f>
        <v>0</v>
      </c>
      <c r="N330" s="17">
        <f>N17*'Basic diet cal'!$R$10</f>
        <v>0</v>
      </c>
      <c r="O330" s="17">
        <f>O17*'Basic diet cal'!$R$10</f>
        <v>0</v>
      </c>
      <c r="P330" s="17">
        <f>P17*'Basic diet cal'!$R$10</f>
        <v>0</v>
      </c>
      <c r="Q330" s="17">
        <f>Q17*'Basic diet cal'!$R$10</f>
        <v>0</v>
      </c>
      <c r="R330" s="17">
        <f>R17*'Basic diet cal'!$R$10</f>
        <v>0</v>
      </c>
      <c r="S330" s="17">
        <f>S17*'Basic diet cal'!$R$10</f>
        <v>0</v>
      </c>
      <c r="T330" s="17">
        <f>T17*'Basic diet cal'!$R$10</f>
        <v>0</v>
      </c>
      <c r="U330" s="17">
        <f>U17*'Basic diet cal'!$R$10</f>
        <v>0</v>
      </c>
      <c r="V330" s="17">
        <f>V17*'Basic diet cal'!$R$10</f>
        <v>0</v>
      </c>
      <c r="W330" s="17">
        <f>W17*'Basic diet cal'!$R$10</f>
        <v>0</v>
      </c>
      <c r="X330" s="17">
        <f>X17*'Basic diet cal'!$R$10</f>
        <v>0</v>
      </c>
      <c r="Y330" s="17">
        <f>Y17*'Basic diet cal'!$R$10</f>
        <v>0</v>
      </c>
      <c r="Z330" s="17">
        <f>Z17*'Basic diet cal'!$R$10</f>
        <v>0</v>
      </c>
      <c r="AA330" s="17">
        <f>AA17*'Basic diet cal'!$R$10</f>
        <v>0</v>
      </c>
      <c r="AB330" s="17">
        <f>AB17*'Basic diet cal'!$R$10</f>
        <v>0</v>
      </c>
      <c r="AC330" s="17">
        <f>AC17*'Basic diet cal'!$R$10</f>
        <v>0</v>
      </c>
      <c r="AD330" s="17">
        <f>AD17*'Basic diet cal'!$R$10</f>
        <v>0</v>
      </c>
      <c r="AE330" s="17">
        <f>AE17*'Basic diet cal'!$R$10</f>
        <v>0</v>
      </c>
      <c r="AF330" s="17">
        <f>AF17*'Basic diet cal'!$R$10</f>
        <v>0</v>
      </c>
      <c r="AG330" s="17">
        <f>AG17*'Basic diet cal'!$R$10</f>
        <v>0</v>
      </c>
      <c r="AH330" s="17">
        <f>AH17*'Basic diet cal'!$R$10</f>
        <v>0</v>
      </c>
      <c r="AI330" s="17">
        <f>AI17*'Basic diet cal'!$R$10</f>
        <v>0</v>
      </c>
      <c r="AJ330" s="17">
        <f>AJ17*'Basic diet cal'!$R$10</f>
        <v>0</v>
      </c>
      <c r="AK330" s="17">
        <f>AK17*'Basic diet cal'!$R$10</f>
        <v>0</v>
      </c>
      <c r="AL330" s="132">
        <f>AL17*'Basic diet cal'!$R$10</f>
        <v>0</v>
      </c>
      <c r="AR330" s="17"/>
    </row>
    <row r="331" spans="1:44" ht="21" customHeight="1">
      <c r="A331" s="70" t="s">
        <v>123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32"/>
      <c r="AR331" s="17"/>
    </row>
    <row r="332" spans="1:44" ht="15" customHeight="1">
      <c r="A332" s="72" t="s">
        <v>121</v>
      </c>
      <c r="B332" s="76"/>
      <c r="C332" s="17">
        <f>C20*'Basic diet cal'!$R$8</f>
        <v>170</v>
      </c>
      <c r="D332" s="17">
        <f>D20*'Basic diet cal'!$R$8</f>
        <v>170</v>
      </c>
      <c r="E332" s="17">
        <f>E20*'Basic diet cal'!$R$8</f>
        <v>85</v>
      </c>
      <c r="F332" s="17">
        <f>F20*'Basic diet cal'!$R$8</f>
        <v>170</v>
      </c>
      <c r="G332" s="17">
        <f>G20*'Basic diet cal'!$R$8</f>
        <v>170</v>
      </c>
      <c r="H332" s="17">
        <f>H20*'Basic diet cal'!$R$8</f>
        <v>170</v>
      </c>
      <c r="I332" s="17">
        <f>I20*'Basic diet cal'!$R$8</f>
        <v>170</v>
      </c>
      <c r="J332" s="17">
        <f>J20*'Basic diet cal'!$R$8</f>
        <v>255</v>
      </c>
      <c r="K332" s="17">
        <f>K20*'Basic diet cal'!$R$8</f>
        <v>170</v>
      </c>
      <c r="L332" s="17">
        <f>L20*'Basic diet cal'!$R$8</f>
        <v>255</v>
      </c>
      <c r="M332" s="17">
        <f>M20*'Basic diet cal'!$R$8</f>
        <v>255</v>
      </c>
      <c r="N332" s="17">
        <f>N20*'Basic diet cal'!$R$8</f>
        <v>170</v>
      </c>
      <c r="O332" s="17">
        <f>O20*'Basic diet cal'!$R$8</f>
        <v>255</v>
      </c>
      <c r="P332" s="17">
        <f>P20*'Basic diet cal'!$R$8</f>
        <v>255</v>
      </c>
      <c r="Q332" s="17">
        <f>Q20*'Basic diet cal'!$R$8</f>
        <v>170</v>
      </c>
      <c r="R332" s="17">
        <f>R20*'Basic diet cal'!$R$8</f>
        <v>255</v>
      </c>
      <c r="S332" s="17">
        <f>S20*'Basic diet cal'!$R$8</f>
        <v>255</v>
      </c>
      <c r="T332" s="17">
        <f>T20*'Basic diet cal'!$R$8</f>
        <v>170</v>
      </c>
      <c r="U332" s="17">
        <f>U20*'Basic diet cal'!$R$8</f>
        <v>255</v>
      </c>
      <c r="V332" s="17">
        <f>V20*'Basic diet cal'!$R$8</f>
        <v>255</v>
      </c>
      <c r="W332" s="17">
        <f>W20*'Basic diet cal'!$R$8</f>
        <v>170</v>
      </c>
      <c r="X332" s="17">
        <f>X20*'Basic diet cal'!$R$8</f>
        <v>255</v>
      </c>
      <c r="Y332" s="17">
        <f>Y20*'Basic diet cal'!$R$8</f>
        <v>255</v>
      </c>
      <c r="Z332" s="17">
        <f>Z20*'Basic diet cal'!$R$8</f>
        <v>170</v>
      </c>
      <c r="AA332" s="17">
        <f>AA20*'Basic diet cal'!$R$8</f>
        <v>255</v>
      </c>
      <c r="AB332" s="17">
        <f>AB20*'Basic diet cal'!$R$8</f>
        <v>255</v>
      </c>
      <c r="AC332" s="17">
        <f>AC20*'Basic diet cal'!$R$8</f>
        <v>170</v>
      </c>
      <c r="AD332" s="17">
        <f>AD20*'Basic diet cal'!$R$8</f>
        <v>255</v>
      </c>
      <c r="AE332" s="17">
        <f>AE20*'Basic diet cal'!$R$8</f>
        <v>255</v>
      </c>
      <c r="AF332" s="17">
        <f>AF20*'Basic diet cal'!$R$8</f>
        <v>170</v>
      </c>
      <c r="AG332" s="17">
        <f>AG20*'Basic diet cal'!$R$8</f>
        <v>255</v>
      </c>
      <c r="AH332" s="17">
        <f>AH20*'Basic diet cal'!$R$8</f>
        <v>255</v>
      </c>
      <c r="AI332" s="17">
        <f>AI20*'Basic diet cal'!$R$8</f>
        <v>170</v>
      </c>
      <c r="AJ332" s="17">
        <f>AJ20*'Basic diet cal'!$R$8</f>
        <v>255</v>
      </c>
      <c r="AK332" s="17">
        <f>AK20*'Basic diet cal'!$R$8</f>
        <v>425</v>
      </c>
      <c r="AL332" s="132">
        <f>AL20*'Basic diet cal'!$R$8</f>
        <v>170</v>
      </c>
      <c r="AR332" s="17"/>
    </row>
    <row r="333" spans="1:44" ht="33.75" customHeight="1">
      <c r="A333" s="72" t="s">
        <v>198</v>
      </c>
      <c r="B333" s="76"/>
      <c r="C333" s="17">
        <f>C21*'Basic diet cal'!$R$11</f>
        <v>84.596785714285716</v>
      </c>
      <c r="D333" s="17">
        <f>D21*'Basic diet cal'!$R$11</f>
        <v>56.397857142857148</v>
      </c>
      <c r="E333" s="17">
        <f>E21*'Basic diet cal'!$R$11</f>
        <v>56.397857142857148</v>
      </c>
      <c r="F333" s="17">
        <f>F21*'Basic diet cal'!$R$11</f>
        <v>84.596785714285716</v>
      </c>
      <c r="G333" s="17">
        <f>G21*'Basic diet cal'!$R$11</f>
        <v>56.397857142857148</v>
      </c>
      <c r="H333" s="17">
        <f>H21*'Basic diet cal'!$R$11</f>
        <v>84.596785714285716</v>
      </c>
      <c r="I333" s="17">
        <f>I21*'Basic diet cal'!$R$11</f>
        <v>140.99464285714288</v>
      </c>
      <c r="J333" s="17">
        <f>J21*'Basic diet cal'!$R$11</f>
        <v>84.596785714285716</v>
      </c>
      <c r="K333" s="17">
        <f>K21*'Basic diet cal'!$R$11</f>
        <v>112.7957142857143</v>
      </c>
      <c r="L333" s="17">
        <f>L21*'Basic diet cal'!$R$11</f>
        <v>140.99464285714288</v>
      </c>
      <c r="M333" s="17">
        <f>M21*'Basic diet cal'!$R$11</f>
        <v>112.7957142857143</v>
      </c>
      <c r="N333" s="17">
        <f>N21*'Basic diet cal'!$R$11</f>
        <v>112.7957142857143</v>
      </c>
      <c r="O333" s="17">
        <f>O21*'Basic diet cal'!$R$11</f>
        <v>169.19357142857143</v>
      </c>
      <c r="P333" s="17">
        <f>P21*'Basic diet cal'!$R$11</f>
        <v>112.7957142857143</v>
      </c>
      <c r="Q333" s="17">
        <f>Q21*'Basic diet cal'!$R$11</f>
        <v>112.7957142857143</v>
      </c>
      <c r="R333" s="17">
        <f>R21*'Basic diet cal'!$R$11</f>
        <v>197.39250000000001</v>
      </c>
      <c r="S333" s="17">
        <f>S21*'Basic diet cal'!$R$11</f>
        <v>112.7957142857143</v>
      </c>
      <c r="T333" s="17">
        <f>T21*'Basic diet cal'!$R$11</f>
        <v>112.7957142857143</v>
      </c>
      <c r="U333" s="17">
        <f>U21*'Basic diet cal'!$R$11</f>
        <v>169.19357142857143</v>
      </c>
      <c r="V333" s="17">
        <f>V21*'Basic diet cal'!$R$11</f>
        <v>112.7957142857143</v>
      </c>
      <c r="W333" s="17">
        <f>W21*'Basic diet cal'!$R$11</f>
        <v>112.7957142857143</v>
      </c>
      <c r="X333" s="17">
        <f>X21*'Basic diet cal'!$R$11</f>
        <v>281.98928571428576</v>
      </c>
      <c r="Y333" s="17">
        <f>Y21*'Basic diet cal'!$R$11</f>
        <v>112.7957142857143</v>
      </c>
      <c r="Z333" s="17">
        <f>Z21*'Basic diet cal'!$R$11</f>
        <v>112.7957142857143</v>
      </c>
      <c r="AA333" s="17">
        <f>AA21*'Basic diet cal'!$R$11</f>
        <v>225.59142857142859</v>
      </c>
      <c r="AB333" s="17">
        <f>AB21*'Basic diet cal'!$R$11</f>
        <v>169.19357142857143</v>
      </c>
      <c r="AC333" s="17">
        <f>AC21*'Basic diet cal'!$R$11</f>
        <v>140.99464285714288</v>
      </c>
      <c r="AD333" s="17">
        <f>AD21*'Basic diet cal'!$R$11</f>
        <v>253.79035714285718</v>
      </c>
      <c r="AE333" s="17">
        <f>AE21*'Basic diet cal'!$R$11</f>
        <v>169.19357142857143</v>
      </c>
      <c r="AF333" s="17">
        <f>AF21*'Basic diet cal'!$R$11</f>
        <v>140.99464285714288</v>
      </c>
      <c r="AG333" s="17">
        <f>AG21*'Basic diet cal'!$R$11</f>
        <v>281.98928571428576</v>
      </c>
      <c r="AH333" s="17">
        <f>AH21*'Basic diet cal'!$R$11</f>
        <v>169.19357142857143</v>
      </c>
      <c r="AI333" s="17">
        <f>AI21*'Basic diet cal'!$R$11</f>
        <v>140.99464285714288</v>
      </c>
      <c r="AJ333" s="17">
        <f>AJ21*'Basic diet cal'!$R$11</f>
        <v>281.98928571428576</v>
      </c>
      <c r="AK333" s="17">
        <f>AK21*'Basic diet cal'!$R$11</f>
        <v>169.19357142857143</v>
      </c>
      <c r="AL333" s="132">
        <f>AL21*'Basic diet cal'!$R$11</f>
        <v>140.99464285714288</v>
      </c>
      <c r="AR333" s="17"/>
    </row>
    <row r="334" spans="1:44" ht="45" customHeight="1">
      <c r="A334" s="24" t="s">
        <v>199</v>
      </c>
      <c r="B334" s="69"/>
      <c r="C334" s="17">
        <f>C23*'Basic diet cal'!$R$12</f>
        <v>0</v>
      </c>
      <c r="D334" s="17">
        <f>D23*'Basic diet cal'!$R$12</f>
        <v>0</v>
      </c>
      <c r="E334" s="17">
        <f>E23*'Basic diet cal'!$R$12</f>
        <v>0</v>
      </c>
      <c r="F334" s="17">
        <f>F23*'Basic diet cal'!$R$12</f>
        <v>0</v>
      </c>
      <c r="G334" s="17">
        <f>G23*'Basic diet cal'!$R$12</f>
        <v>0</v>
      </c>
      <c r="H334" s="17">
        <f>H23*'Basic diet cal'!$R$12</f>
        <v>0</v>
      </c>
      <c r="I334" s="17">
        <f>I23*'Basic diet cal'!$R$12</f>
        <v>0</v>
      </c>
      <c r="J334" s="17">
        <f>J23*'Basic diet cal'!$R$12</f>
        <v>0</v>
      </c>
      <c r="K334" s="17">
        <f>K23*'Basic diet cal'!$R$12</f>
        <v>0</v>
      </c>
      <c r="L334" s="17">
        <f>L23*'Basic diet cal'!$R$12</f>
        <v>0</v>
      </c>
      <c r="M334" s="17">
        <f>M23*'Basic diet cal'!$R$12</f>
        <v>0</v>
      </c>
      <c r="N334" s="17">
        <f>N23*'Basic diet cal'!$R$12</f>
        <v>0</v>
      </c>
      <c r="O334" s="17">
        <f>O23*'Basic diet cal'!$R$12</f>
        <v>0</v>
      </c>
      <c r="P334" s="17">
        <f>P23*'Basic diet cal'!$R$12</f>
        <v>0</v>
      </c>
      <c r="Q334" s="17">
        <f>Q23*'Basic diet cal'!$R$12</f>
        <v>0</v>
      </c>
      <c r="R334" s="17">
        <f>R23*'Basic diet cal'!$R$12</f>
        <v>0</v>
      </c>
      <c r="S334" s="17">
        <f>S23*'Basic diet cal'!$R$12</f>
        <v>0</v>
      </c>
      <c r="T334" s="17">
        <f>T23*'Basic diet cal'!$R$12</f>
        <v>0</v>
      </c>
      <c r="U334" s="17">
        <f>U23*'Basic diet cal'!$R$12</f>
        <v>0</v>
      </c>
      <c r="V334" s="17">
        <f>V23*'Basic diet cal'!$R$12</f>
        <v>0</v>
      </c>
      <c r="W334" s="17">
        <f>W23*'Basic diet cal'!$R$12</f>
        <v>0</v>
      </c>
      <c r="X334" s="17">
        <f>X23*'Basic diet cal'!$R$12</f>
        <v>0</v>
      </c>
      <c r="Y334" s="17">
        <f>Y23*'Basic diet cal'!$R$12</f>
        <v>0</v>
      </c>
      <c r="Z334" s="17">
        <f>Z23*'Basic diet cal'!$R$12</f>
        <v>0</v>
      </c>
      <c r="AA334" s="17">
        <f>AA23*'Basic diet cal'!$R$12</f>
        <v>0</v>
      </c>
      <c r="AB334" s="17">
        <f>AB23*'Basic diet cal'!$R$12</f>
        <v>0</v>
      </c>
      <c r="AC334" s="17">
        <f>AC23*'Basic diet cal'!$R$12</f>
        <v>0</v>
      </c>
      <c r="AD334" s="17">
        <f>AD23*'Basic diet cal'!$R$12</f>
        <v>0</v>
      </c>
      <c r="AE334" s="17">
        <f>AE23*'Basic diet cal'!$R$12</f>
        <v>0</v>
      </c>
      <c r="AF334" s="17">
        <f>AF23*'Basic diet cal'!$R$12</f>
        <v>0</v>
      </c>
      <c r="AG334" s="17">
        <f>AG23*'Basic diet cal'!$R$12</f>
        <v>0</v>
      </c>
      <c r="AH334" s="17">
        <f>AH23*'Basic diet cal'!$R$12</f>
        <v>0</v>
      </c>
      <c r="AI334" s="17">
        <f>AI23*'Basic diet cal'!$R$12</f>
        <v>0</v>
      </c>
      <c r="AJ334" s="17">
        <f>AJ23*'Basic diet cal'!$R$12</f>
        <v>0</v>
      </c>
      <c r="AK334" s="17">
        <f>AK23*'Basic diet cal'!$R$12</f>
        <v>0</v>
      </c>
      <c r="AL334" s="132">
        <f>AL23*'Basic diet cal'!$R$12</f>
        <v>0</v>
      </c>
      <c r="AR334" s="17"/>
    </row>
    <row r="335" spans="1:44" ht="15" customHeight="1">
      <c r="A335" s="24" t="s">
        <v>200</v>
      </c>
      <c r="B335" s="69"/>
      <c r="C335" s="17">
        <f>C24*'Basic diet cal'!$R$12</f>
        <v>0</v>
      </c>
      <c r="D335" s="17">
        <f>D24*'Basic diet cal'!$R$12</f>
        <v>0</v>
      </c>
      <c r="E335" s="17">
        <f>E24*'Basic diet cal'!$R$12</f>
        <v>0</v>
      </c>
      <c r="F335" s="17">
        <f>F24*'Basic diet cal'!$R$12</f>
        <v>0</v>
      </c>
      <c r="G335" s="17">
        <f>G24*'Basic diet cal'!$R$12</f>
        <v>0</v>
      </c>
      <c r="H335" s="17">
        <f>H24*'Basic diet cal'!$R$12</f>
        <v>0</v>
      </c>
      <c r="I335" s="17">
        <f>I24*'Basic diet cal'!$R$12</f>
        <v>0</v>
      </c>
      <c r="J335" s="17">
        <f>J24*'Basic diet cal'!$R$12</f>
        <v>0</v>
      </c>
      <c r="K335" s="17">
        <f>K24*'Basic diet cal'!$R$12</f>
        <v>0</v>
      </c>
      <c r="L335" s="17">
        <f>L24*'Basic diet cal'!$R$12</f>
        <v>0</v>
      </c>
      <c r="M335" s="17">
        <f>M24*'Basic diet cal'!$R$12</f>
        <v>0</v>
      </c>
      <c r="N335" s="17">
        <f>N24*'Basic diet cal'!$R$12</f>
        <v>0</v>
      </c>
      <c r="O335" s="17">
        <f>O24*'Basic diet cal'!$R$12</f>
        <v>0</v>
      </c>
      <c r="P335" s="17">
        <f>P24*'Basic diet cal'!$R$12</f>
        <v>0</v>
      </c>
      <c r="Q335" s="17">
        <f>Q24*'Basic diet cal'!$R$12</f>
        <v>0</v>
      </c>
      <c r="R335" s="17">
        <f>R24*'Basic diet cal'!$R$12</f>
        <v>0</v>
      </c>
      <c r="S335" s="17">
        <f>S24*'Basic diet cal'!$R$12</f>
        <v>0</v>
      </c>
      <c r="T335" s="17">
        <f>T24*'Basic diet cal'!$R$12</f>
        <v>0</v>
      </c>
      <c r="U335" s="17">
        <f>U24*'Basic diet cal'!$R$12</f>
        <v>0</v>
      </c>
      <c r="V335" s="17">
        <f>V24*'Basic diet cal'!$R$12</f>
        <v>0</v>
      </c>
      <c r="W335" s="17">
        <f>W24*'Basic diet cal'!$R$12</f>
        <v>0</v>
      </c>
      <c r="X335" s="17">
        <f>X24*'Basic diet cal'!$R$12</f>
        <v>0</v>
      </c>
      <c r="Y335" s="17">
        <f>Y24*'Basic diet cal'!$R$12</f>
        <v>0</v>
      </c>
      <c r="Z335" s="17">
        <f>Z24*'Basic diet cal'!$R$12</f>
        <v>0</v>
      </c>
      <c r="AA335" s="17">
        <f>AA24*'Basic diet cal'!$R$12</f>
        <v>0</v>
      </c>
      <c r="AB335" s="17">
        <f>AB24*'Basic diet cal'!$R$12</f>
        <v>0</v>
      </c>
      <c r="AC335" s="17">
        <f>AC24*'Basic diet cal'!$R$12</f>
        <v>0</v>
      </c>
      <c r="AD335" s="17">
        <f>AD24*'Basic diet cal'!$R$12</f>
        <v>0</v>
      </c>
      <c r="AE335" s="17">
        <f>AE24*'Basic diet cal'!$R$12</f>
        <v>0</v>
      </c>
      <c r="AF335" s="17">
        <f>AF24*'Basic diet cal'!$R$12</f>
        <v>0</v>
      </c>
      <c r="AG335" s="17">
        <f>AG24*'Basic diet cal'!$R$12</f>
        <v>0</v>
      </c>
      <c r="AH335" s="17">
        <f>AH24*'Basic diet cal'!$R$12</f>
        <v>0</v>
      </c>
      <c r="AI335" s="17">
        <f>AI24*'Basic diet cal'!$R$12</f>
        <v>0</v>
      </c>
      <c r="AJ335" s="17">
        <f>AJ24*'Basic diet cal'!$R$12</f>
        <v>0</v>
      </c>
      <c r="AK335" s="17">
        <f>AK24*'Basic diet cal'!$R$12</f>
        <v>0</v>
      </c>
      <c r="AL335" s="132">
        <f>AL24*'Basic diet cal'!$R$12</f>
        <v>0</v>
      </c>
      <c r="AR335" s="17"/>
    </row>
    <row r="336" spans="1:44" ht="45" customHeight="1">
      <c r="A336" s="24" t="s">
        <v>125</v>
      </c>
      <c r="B336" s="69"/>
      <c r="C336" s="17">
        <f>C25*'Basic diet cal'!$R$13</f>
        <v>0</v>
      </c>
      <c r="D336" s="17">
        <f>D25*'Basic diet cal'!$R$13</f>
        <v>0</v>
      </c>
      <c r="E336" s="17">
        <f>E25*'Basic diet cal'!$R$13</f>
        <v>0</v>
      </c>
      <c r="F336" s="17">
        <f>F25*'Basic diet cal'!$R$13</f>
        <v>0</v>
      </c>
      <c r="G336" s="17">
        <f>G25*'Basic diet cal'!$R$13</f>
        <v>0</v>
      </c>
      <c r="H336" s="17">
        <f>H25*'Basic diet cal'!$R$13</f>
        <v>0</v>
      </c>
      <c r="I336" s="17">
        <f>I25*'Basic diet cal'!$R$13</f>
        <v>0</v>
      </c>
      <c r="J336" s="17">
        <f>J25*'Basic diet cal'!$R$13</f>
        <v>0</v>
      </c>
      <c r="K336" s="17">
        <f>K25*'Basic diet cal'!$R$13</f>
        <v>0</v>
      </c>
      <c r="L336" s="17">
        <f>L25*'Basic diet cal'!$R$13</f>
        <v>0</v>
      </c>
      <c r="M336" s="17">
        <f>M25*'Basic diet cal'!$R$13</f>
        <v>0</v>
      </c>
      <c r="N336" s="17">
        <f>N25*'Basic diet cal'!$R$13</f>
        <v>0</v>
      </c>
      <c r="O336" s="17">
        <f>O25*'Basic diet cal'!$R$13</f>
        <v>0</v>
      </c>
      <c r="P336" s="17">
        <f>P25*'Basic diet cal'!$R$13</f>
        <v>0</v>
      </c>
      <c r="Q336" s="17">
        <f>Q25*'Basic diet cal'!$R$13</f>
        <v>0</v>
      </c>
      <c r="R336" s="17">
        <f>R25*'Basic diet cal'!$R$13</f>
        <v>0</v>
      </c>
      <c r="S336" s="17">
        <f>S25*'Basic diet cal'!$R$13</f>
        <v>0</v>
      </c>
      <c r="T336" s="17">
        <f>T25*'Basic diet cal'!$R$13</f>
        <v>0</v>
      </c>
      <c r="U336" s="17">
        <f>U25*'Basic diet cal'!$R$13</f>
        <v>0</v>
      </c>
      <c r="V336" s="17">
        <f>V25*'Basic diet cal'!$R$13</f>
        <v>0</v>
      </c>
      <c r="W336" s="17">
        <f>W25*'Basic diet cal'!$R$13</f>
        <v>0</v>
      </c>
      <c r="X336" s="17">
        <f>X25*'Basic diet cal'!$R$13</f>
        <v>0</v>
      </c>
      <c r="Y336" s="17">
        <f>Y25*'Basic diet cal'!$R$13</f>
        <v>0</v>
      </c>
      <c r="Z336" s="17">
        <f>Z25*'Basic diet cal'!$R$13</f>
        <v>0</v>
      </c>
      <c r="AA336" s="17">
        <f>AA25*'Basic diet cal'!$R$13</f>
        <v>0</v>
      </c>
      <c r="AB336" s="17">
        <f>AB25*'Basic diet cal'!$R$13</f>
        <v>0</v>
      </c>
      <c r="AC336" s="17">
        <f>AC25*'Basic diet cal'!$R$13</f>
        <v>0</v>
      </c>
      <c r="AD336" s="17">
        <f>AD25*'Basic diet cal'!$R$13</f>
        <v>0</v>
      </c>
      <c r="AE336" s="17">
        <f>AE25*'Basic diet cal'!$R$13</f>
        <v>0</v>
      </c>
      <c r="AF336" s="17">
        <f>AF25*'Basic diet cal'!$R$13</f>
        <v>0</v>
      </c>
      <c r="AG336" s="17">
        <f>AG25*'Basic diet cal'!$R$13</f>
        <v>0</v>
      </c>
      <c r="AH336" s="17">
        <f>AH25*'Basic diet cal'!$R$13</f>
        <v>0</v>
      </c>
      <c r="AI336" s="17">
        <f>AI25*'Basic diet cal'!$R$13</f>
        <v>0</v>
      </c>
      <c r="AJ336" s="17">
        <f>AJ25*'Basic diet cal'!$R$13</f>
        <v>0</v>
      </c>
      <c r="AK336" s="17">
        <f>AK25*'Basic diet cal'!$R$13</f>
        <v>0</v>
      </c>
      <c r="AL336" s="132">
        <f>AL25*'Basic diet cal'!$R$13</f>
        <v>0</v>
      </c>
      <c r="AR336" s="17"/>
    </row>
    <row r="337" spans="1:79" ht="15" customHeight="1">
      <c r="A337" s="47" t="s">
        <v>778</v>
      </c>
      <c r="B337" s="25"/>
      <c r="C337" s="656">
        <f>C22*'Basic diet cal'!$R$10</f>
        <v>0</v>
      </c>
      <c r="D337" s="656">
        <f>D22*'Basic diet cal'!$R$10</f>
        <v>0</v>
      </c>
      <c r="E337" s="656">
        <f>E22*'Basic diet cal'!$R$10</f>
        <v>0</v>
      </c>
      <c r="F337" s="656">
        <f>F22*'Basic diet cal'!$R$10</f>
        <v>0</v>
      </c>
      <c r="G337" s="656">
        <f>G22*'Basic diet cal'!$R$10</f>
        <v>0</v>
      </c>
      <c r="H337" s="656">
        <f>H22*'Basic diet cal'!$R$10</f>
        <v>0</v>
      </c>
      <c r="I337" s="656">
        <f>I22*'Basic diet cal'!$R$10</f>
        <v>0</v>
      </c>
      <c r="J337" s="656">
        <f>J22*'Basic diet cal'!$R$10</f>
        <v>0</v>
      </c>
      <c r="K337" s="656">
        <f>K22*'Basic diet cal'!$R$10</f>
        <v>0</v>
      </c>
      <c r="L337" s="656">
        <f>L22*'Basic diet cal'!$R$10</f>
        <v>0</v>
      </c>
      <c r="M337" s="656">
        <f>M22*'Basic diet cal'!$R$10</f>
        <v>0</v>
      </c>
      <c r="N337" s="656">
        <f>N22*'Basic diet cal'!$R$10</f>
        <v>0</v>
      </c>
      <c r="O337" s="656">
        <f>O22*'Basic diet cal'!$R$10</f>
        <v>0</v>
      </c>
      <c r="P337" s="656">
        <f>P22*'Basic diet cal'!$R$10</f>
        <v>0</v>
      </c>
      <c r="Q337" s="656">
        <f>Q22*'Basic diet cal'!$R$10</f>
        <v>0</v>
      </c>
      <c r="R337" s="656">
        <f>R22*'Basic diet cal'!$R$10</f>
        <v>0</v>
      </c>
      <c r="S337" s="656">
        <f>S22*'Basic diet cal'!$R$10</f>
        <v>0</v>
      </c>
      <c r="T337" s="656">
        <f>T22*'Basic diet cal'!$R$10</f>
        <v>0</v>
      </c>
      <c r="U337" s="656">
        <f>U22*'Basic diet cal'!$R$10</f>
        <v>0</v>
      </c>
      <c r="V337" s="656">
        <f>V22*'Basic diet cal'!$R$10</f>
        <v>0</v>
      </c>
      <c r="W337" s="656">
        <f>W22*'Basic diet cal'!$R$10</f>
        <v>0</v>
      </c>
      <c r="X337" s="656">
        <f>X22*'Basic diet cal'!$R$10</f>
        <v>0</v>
      </c>
      <c r="Y337" s="656">
        <f>Y22*'Basic diet cal'!$R$10</f>
        <v>0</v>
      </c>
      <c r="Z337" s="656">
        <f>Z22*'Basic diet cal'!$R$10</f>
        <v>0</v>
      </c>
      <c r="AA337" s="656">
        <f>AA22*'Basic diet cal'!$R$10</f>
        <v>0</v>
      </c>
      <c r="AB337" s="656">
        <f>AB22*'Basic diet cal'!$R$10</f>
        <v>0</v>
      </c>
      <c r="AC337" s="656">
        <f>AC22*'Basic diet cal'!$R$10</f>
        <v>0</v>
      </c>
      <c r="AD337" s="656">
        <f>AD22*'Basic diet cal'!$R$10</f>
        <v>0</v>
      </c>
      <c r="AE337" s="656">
        <f>AE22*'Basic diet cal'!$R$10</f>
        <v>0</v>
      </c>
      <c r="AF337" s="656">
        <f>AF22*'Basic diet cal'!$R$10</f>
        <v>0</v>
      </c>
      <c r="AG337" s="656">
        <f>AG22*'Basic diet cal'!$R$10</f>
        <v>0</v>
      </c>
      <c r="AH337" s="656">
        <f>AH22*'Basic diet cal'!$R$10</f>
        <v>0</v>
      </c>
      <c r="AI337" s="656">
        <f>AI22*'Basic diet cal'!$R$10</f>
        <v>0</v>
      </c>
      <c r="AJ337" s="656">
        <f>AJ22*'Basic diet cal'!$R$10</f>
        <v>0</v>
      </c>
      <c r="AK337" s="656">
        <f>AK22*'Basic diet cal'!$R$10</f>
        <v>0</v>
      </c>
      <c r="AL337" s="656">
        <f>AL22*'Basic diet cal'!$R$10</f>
        <v>0</v>
      </c>
      <c r="AS337" s="170"/>
      <c r="AT337" s="9"/>
      <c r="AU337" s="9"/>
      <c r="AV337" s="9"/>
      <c r="AW337" s="9"/>
      <c r="AX337" s="9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</row>
    <row r="338" spans="1:79" ht="15" customHeight="1">
      <c r="C338" s="22">
        <v>1000</v>
      </c>
      <c r="F338" s="9">
        <v>1200</v>
      </c>
      <c r="G338" s="9"/>
      <c r="I338" s="22">
        <v>1400</v>
      </c>
      <c r="L338" s="22">
        <v>1600</v>
      </c>
      <c r="O338" s="22">
        <v>1800</v>
      </c>
      <c r="R338" s="9">
        <v>2000</v>
      </c>
      <c r="S338" s="9"/>
      <c r="U338" s="22">
        <v>2200</v>
      </c>
      <c r="X338" s="22">
        <v>2400</v>
      </c>
      <c r="AA338" s="45">
        <v>2600</v>
      </c>
      <c r="AB338" s="26"/>
      <c r="AD338" s="26">
        <v>2800</v>
      </c>
      <c r="AE338" s="26"/>
      <c r="AF338" s="26"/>
      <c r="AG338" s="26">
        <v>3000</v>
      </c>
      <c r="AH338" s="26"/>
      <c r="AI338" s="26"/>
      <c r="AJ338" s="22">
        <v>3200</v>
      </c>
      <c r="AS338" s="9"/>
      <c r="AT338" s="9"/>
      <c r="AU338" s="9"/>
      <c r="AV338" s="9"/>
      <c r="AW338" s="9"/>
      <c r="AX338" s="9"/>
      <c r="AY338" s="164"/>
      <c r="AZ338" s="164"/>
      <c r="BA338" s="164"/>
      <c r="BB338" s="164"/>
      <c r="BC338" s="164"/>
      <c r="BD338" s="164"/>
      <c r="BE338" s="164"/>
      <c r="BF338" s="123"/>
      <c r="BG338" s="123"/>
      <c r="BH338" s="164"/>
      <c r="BI338" s="123"/>
      <c r="BJ338" s="123"/>
      <c r="BK338" s="123"/>
      <c r="BL338" s="164"/>
      <c r="BM338" s="164"/>
      <c r="BN338" s="164"/>
      <c r="BO338" s="164"/>
      <c r="BP338" s="61"/>
      <c r="BQ338" s="61"/>
    </row>
    <row r="339" spans="1:79" ht="15" customHeight="1">
      <c r="A339" s="77" t="s">
        <v>284</v>
      </c>
      <c r="F339" s="9"/>
      <c r="AD339" s="22"/>
      <c r="AS339" s="9"/>
      <c r="AT339" s="9"/>
      <c r="AU339" s="9"/>
      <c r="AV339" s="9"/>
      <c r="AW339" s="9"/>
      <c r="AX339" s="9"/>
      <c r="AY339" s="164"/>
      <c r="AZ339" s="164"/>
      <c r="BA339" s="164"/>
      <c r="BB339" s="164"/>
      <c r="BC339" s="164"/>
      <c r="BD339" s="164"/>
      <c r="BE339" s="164"/>
      <c r="BF339" s="164"/>
      <c r="BG339" s="164"/>
      <c r="BH339" s="164"/>
      <c r="BI339" s="164"/>
      <c r="BJ339" s="164"/>
      <c r="BK339" s="164"/>
      <c r="BL339" s="164"/>
      <c r="BM339" s="164"/>
      <c r="BN339" s="164"/>
      <c r="BO339" s="164"/>
      <c r="BP339" s="61"/>
      <c r="BQ339" s="61"/>
    </row>
    <row r="340" spans="1:79" ht="15" customHeight="1">
      <c r="A340" s="77" t="s">
        <v>137</v>
      </c>
      <c r="C340" s="22" t="s">
        <v>58</v>
      </c>
      <c r="D340" s="22" t="s">
        <v>116</v>
      </c>
      <c r="E340" s="22" t="s">
        <v>92</v>
      </c>
      <c r="F340" s="9" t="s">
        <v>58</v>
      </c>
      <c r="G340" s="22" t="s">
        <v>116</v>
      </c>
      <c r="H340" s="22" t="s">
        <v>92</v>
      </c>
      <c r="I340" s="22" t="s">
        <v>58</v>
      </c>
      <c r="J340" s="22" t="s">
        <v>116</v>
      </c>
      <c r="K340" s="22" t="s">
        <v>92</v>
      </c>
      <c r="L340" s="22" t="s">
        <v>58</v>
      </c>
      <c r="M340" s="22" t="s">
        <v>116</v>
      </c>
      <c r="N340" s="22" t="s">
        <v>92</v>
      </c>
      <c r="O340" s="22" t="s">
        <v>58</v>
      </c>
      <c r="P340" s="22" t="s">
        <v>116</v>
      </c>
      <c r="Q340" s="22" t="s">
        <v>92</v>
      </c>
      <c r="R340" s="9" t="s">
        <v>58</v>
      </c>
      <c r="S340" s="22" t="s">
        <v>116</v>
      </c>
      <c r="T340" s="22" t="s">
        <v>92</v>
      </c>
      <c r="U340" s="22" t="s">
        <v>58</v>
      </c>
      <c r="V340" s="22" t="s">
        <v>116</v>
      </c>
      <c r="W340" s="22" t="s">
        <v>92</v>
      </c>
      <c r="X340" s="22" t="s">
        <v>58</v>
      </c>
      <c r="Y340" s="22" t="s">
        <v>116</v>
      </c>
      <c r="Z340" s="22" t="s">
        <v>92</v>
      </c>
      <c r="AA340" s="22" t="s">
        <v>58</v>
      </c>
      <c r="AB340" s="22" t="s">
        <v>116</v>
      </c>
      <c r="AC340" s="22" t="s">
        <v>92</v>
      </c>
      <c r="AD340" s="22" t="s">
        <v>58</v>
      </c>
      <c r="AE340" s="22" t="s">
        <v>116</v>
      </c>
      <c r="AF340" s="22" t="s">
        <v>92</v>
      </c>
      <c r="AG340" s="22" t="s">
        <v>58</v>
      </c>
      <c r="AH340" s="22" t="s">
        <v>116</v>
      </c>
      <c r="AI340" s="22" t="s">
        <v>92</v>
      </c>
      <c r="AJ340" s="22" t="s">
        <v>58</v>
      </c>
      <c r="AK340" s="22" t="s">
        <v>116</v>
      </c>
      <c r="AL340" s="127" t="s">
        <v>92</v>
      </c>
      <c r="AS340" s="9"/>
      <c r="AT340" s="9"/>
      <c r="AU340" s="9"/>
      <c r="AV340" s="9"/>
      <c r="AW340" s="9"/>
      <c r="AX340" s="9"/>
      <c r="AY340" s="164"/>
      <c r="AZ340" s="164"/>
      <c r="BA340" s="164"/>
      <c r="BB340" s="164"/>
      <c r="BC340" s="164"/>
      <c r="BD340" s="164"/>
      <c r="BE340" s="164"/>
      <c r="BF340" s="164"/>
      <c r="BG340" s="164"/>
      <c r="BH340" s="164"/>
      <c r="BI340" s="164"/>
      <c r="BJ340" s="164"/>
      <c r="BK340" s="164"/>
      <c r="BL340" s="164"/>
      <c r="BM340" s="164"/>
      <c r="BN340" s="164"/>
      <c r="BO340" s="164"/>
      <c r="BP340" s="61"/>
      <c r="BQ340" s="61"/>
    </row>
    <row r="341" spans="1:79" ht="15" customHeight="1">
      <c r="B341" s="78" t="s">
        <v>543</v>
      </c>
      <c r="C341" s="17">
        <f t="shared" ref="C341:AL341" si="78">C320+C321+C322+C323+C325+(C327/7)+C328+(C330/7)+C335+C336</f>
        <v>739.89565240863783</v>
      </c>
      <c r="D341" s="17">
        <f t="shared" si="78"/>
        <v>982.70205481727567</v>
      </c>
      <c r="E341" s="17">
        <f t="shared" si="78"/>
        <v>1006.7508643410852</v>
      </c>
      <c r="F341" s="17">
        <f t="shared" si="78"/>
        <v>1203.4449024086375</v>
      </c>
      <c r="G341" s="17">
        <f t="shared" si="78"/>
        <v>1215.2766798172756</v>
      </c>
      <c r="H341" s="17">
        <f t="shared" si="78"/>
        <v>1482.3565429125138</v>
      </c>
      <c r="I341" s="17">
        <f t="shared" si="78"/>
        <v>1224.9740053986707</v>
      </c>
      <c r="J341" s="17">
        <f t="shared" si="78"/>
        <v>1216.8766798172755</v>
      </c>
      <c r="K341" s="17">
        <f t="shared" si="78"/>
        <v>1700.633128045404</v>
      </c>
      <c r="L341" s="17">
        <f t="shared" si="78"/>
        <v>1919.4978803986708</v>
      </c>
      <c r="M341" s="17">
        <f t="shared" si="78"/>
        <v>1474.4505905315614</v>
      </c>
      <c r="N341" s="17">
        <f t="shared" si="78"/>
        <v>1750.0193738925798</v>
      </c>
      <c r="O341" s="17">
        <f t="shared" si="78"/>
        <v>2152.7860768272426</v>
      </c>
      <c r="P341" s="17">
        <f t="shared" si="78"/>
        <v>1434.5518363787373</v>
      </c>
      <c r="Q341" s="17">
        <f t="shared" si="78"/>
        <v>1997.4079191583608</v>
      </c>
      <c r="R341" s="17">
        <f t="shared" si="78"/>
        <v>2155.0996482558139</v>
      </c>
      <c r="S341" s="17">
        <f t="shared" si="78"/>
        <v>1952.1451893687706</v>
      </c>
      <c r="T341" s="17">
        <f t="shared" si="78"/>
        <v>2231.0192108250276</v>
      </c>
      <c r="U341" s="17">
        <f t="shared" si="78"/>
        <v>2394.7469476744182</v>
      </c>
      <c r="V341" s="17">
        <f t="shared" si="78"/>
        <v>1954.4587607973419</v>
      </c>
      <c r="W341" s="17">
        <f t="shared" si="78"/>
        <v>2239.5825441583611</v>
      </c>
      <c r="X341" s="17">
        <f t="shared" si="78"/>
        <v>2396.174090531561</v>
      </c>
      <c r="Y341" s="17">
        <f t="shared" si="78"/>
        <v>2904.6454667774087</v>
      </c>
      <c r="Z341" s="17">
        <f t="shared" si="78"/>
        <v>2255.3278929955704</v>
      </c>
      <c r="AA341" s="17">
        <f t="shared" si="78"/>
        <v>2398.6605191029894</v>
      </c>
      <c r="AB341" s="17">
        <f t="shared" si="78"/>
        <v>2905.5318953488372</v>
      </c>
      <c r="AC341" s="17">
        <f t="shared" si="78"/>
        <v>2719.0273810908084</v>
      </c>
      <c r="AD341" s="17">
        <f t="shared" si="78"/>
        <v>2401.8605191029897</v>
      </c>
      <c r="AE341" s="17">
        <f t="shared" si="78"/>
        <v>2921.2772441860466</v>
      </c>
      <c r="AF341" s="17">
        <f t="shared" si="78"/>
        <v>2953.202006090808</v>
      </c>
      <c r="AG341" s="17">
        <f t="shared" si="78"/>
        <v>2396.3878446843851</v>
      </c>
      <c r="AH341" s="17">
        <f t="shared" si="78"/>
        <v>3845.8893156146173</v>
      </c>
      <c r="AI341" s="17">
        <f t="shared" si="78"/>
        <v>2969.9390215946842</v>
      </c>
      <c r="AJ341" s="17">
        <f t="shared" si="78"/>
        <v>2398.7014161129564</v>
      </c>
      <c r="AK341" s="17">
        <f t="shared" si="78"/>
        <v>3847.4893156146177</v>
      </c>
      <c r="AL341" s="132">
        <f t="shared" si="78"/>
        <v>2971.5390215946841</v>
      </c>
      <c r="AR341" s="17"/>
      <c r="AS341" s="56"/>
      <c r="AT341" s="56"/>
      <c r="AU341" s="56"/>
      <c r="AV341" s="56"/>
      <c r="AW341" s="56"/>
      <c r="AX341" s="56"/>
      <c r="AY341" s="164"/>
      <c r="AZ341" s="164"/>
      <c r="BA341" s="164"/>
      <c r="BB341" s="164"/>
      <c r="BC341" s="164"/>
      <c r="BD341" s="164"/>
      <c r="BE341" s="164"/>
      <c r="BF341" s="164"/>
      <c r="BG341" s="164"/>
      <c r="BH341" s="164"/>
      <c r="BI341" s="164"/>
      <c r="BJ341" s="164"/>
      <c r="BK341" s="164"/>
      <c r="BL341" s="164"/>
      <c r="BM341" s="164"/>
      <c r="BN341" s="164"/>
      <c r="BO341" s="164"/>
      <c r="BP341" s="61"/>
      <c r="BQ341" s="61"/>
    </row>
    <row r="342" spans="1:79" ht="15" customHeight="1">
      <c r="B342" s="78" t="s">
        <v>544</v>
      </c>
      <c r="C342" s="17">
        <f t="shared" ref="C342:AL342" si="79">C320+C321+C322+C323+C325+C329+(C330/7)+C336+C335</f>
        <v>715.6099381229235</v>
      </c>
      <c r="D342" s="17">
        <f t="shared" si="79"/>
        <v>958.41634053156133</v>
      </c>
      <c r="E342" s="17">
        <f t="shared" si="79"/>
        <v>994.60800719822805</v>
      </c>
      <c r="F342" s="17">
        <f t="shared" si="79"/>
        <v>1179.1591881229233</v>
      </c>
      <c r="G342" s="17">
        <f t="shared" si="79"/>
        <v>1190.9909655315614</v>
      </c>
      <c r="H342" s="17">
        <f t="shared" si="79"/>
        <v>1458.0708286267995</v>
      </c>
      <c r="I342" s="17">
        <f t="shared" si="79"/>
        <v>1188.5454339700993</v>
      </c>
      <c r="J342" s="17">
        <f t="shared" si="79"/>
        <v>1192.5909655315613</v>
      </c>
      <c r="K342" s="17">
        <f t="shared" si="79"/>
        <v>1664.2045566168326</v>
      </c>
      <c r="L342" s="17">
        <f t="shared" si="79"/>
        <v>1883.0693089700994</v>
      </c>
      <c r="M342" s="17">
        <f t="shared" si="79"/>
        <v>1425.8791619601327</v>
      </c>
      <c r="N342" s="17">
        <f t="shared" si="79"/>
        <v>1713.5908024640084</v>
      </c>
      <c r="O342" s="17">
        <f t="shared" si="79"/>
        <v>2116.357505398671</v>
      </c>
      <c r="P342" s="17">
        <f t="shared" si="79"/>
        <v>1434.5518363787373</v>
      </c>
      <c r="Q342" s="17">
        <f t="shared" si="79"/>
        <v>1960.9793477297894</v>
      </c>
      <c r="R342" s="17">
        <f t="shared" si="79"/>
        <v>2118.6710768272424</v>
      </c>
      <c r="S342" s="17">
        <f t="shared" si="79"/>
        <v>1903.5737607973419</v>
      </c>
      <c r="T342" s="17">
        <f t="shared" si="79"/>
        <v>2194.590639396456</v>
      </c>
      <c r="U342" s="17">
        <f t="shared" si="79"/>
        <v>2358.3183762458466</v>
      </c>
      <c r="V342" s="17">
        <f t="shared" si="79"/>
        <v>1905.8873322259133</v>
      </c>
      <c r="W342" s="17">
        <f t="shared" si="79"/>
        <v>2203.1539727297895</v>
      </c>
      <c r="X342" s="17">
        <f t="shared" si="79"/>
        <v>2359.7455191029894</v>
      </c>
      <c r="Y342" s="17">
        <f t="shared" si="79"/>
        <v>2843.9311810631229</v>
      </c>
      <c r="Z342" s="17">
        <f t="shared" si="79"/>
        <v>2218.8993215669989</v>
      </c>
      <c r="AA342" s="17">
        <f t="shared" si="79"/>
        <v>2362.2319476744178</v>
      </c>
      <c r="AB342" s="17">
        <f t="shared" si="79"/>
        <v>2844.8176096345514</v>
      </c>
      <c r="AC342" s="17">
        <f t="shared" si="79"/>
        <v>2682.5988096622368</v>
      </c>
      <c r="AD342" s="17">
        <f t="shared" si="79"/>
        <v>2365.4319476744181</v>
      </c>
      <c r="AE342" s="17">
        <f t="shared" si="79"/>
        <v>2861.2765299003322</v>
      </c>
      <c r="AF342" s="17">
        <f t="shared" si="79"/>
        <v>2916.7734346622365</v>
      </c>
      <c r="AG342" s="17">
        <f t="shared" si="79"/>
        <v>2360.6728446843849</v>
      </c>
      <c r="AH342" s="17">
        <f t="shared" si="79"/>
        <v>3785.1750299003315</v>
      </c>
      <c r="AI342" s="17">
        <f t="shared" si="79"/>
        <v>2933.5104501661126</v>
      </c>
      <c r="AJ342" s="17">
        <f t="shared" si="79"/>
        <v>2362.9864161129562</v>
      </c>
      <c r="AK342" s="17">
        <f t="shared" si="79"/>
        <v>3786.7750299003319</v>
      </c>
      <c r="AL342" s="132">
        <f t="shared" si="79"/>
        <v>2935.1104501661125</v>
      </c>
      <c r="AR342" s="17"/>
      <c r="AS342" s="56"/>
      <c r="AT342" s="56"/>
      <c r="AU342" s="56"/>
      <c r="AV342" s="56"/>
      <c r="AW342" s="56"/>
      <c r="AX342" s="56"/>
      <c r="AY342" s="164"/>
      <c r="AZ342" s="164"/>
      <c r="BA342" s="164"/>
      <c r="BB342" s="164"/>
      <c r="BC342" s="164"/>
      <c r="BD342" s="164"/>
      <c r="BE342" s="164"/>
      <c r="BF342" s="164"/>
      <c r="BG342" s="164"/>
      <c r="BH342" s="164"/>
      <c r="BI342" s="164"/>
      <c r="BJ342" s="164"/>
      <c r="BK342" s="164"/>
      <c r="BL342" s="164"/>
      <c r="BM342" s="164"/>
      <c r="BN342" s="164"/>
      <c r="BO342" s="164"/>
      <c r="BP342" s="61"/>
      <c r="BQ342" s="61"/>
    </row>
    <row r="343" spans="1:79" ht="30" customHeight="1">
      <c r="A343" s="77" t="s">
        <v>138</v>
      </c>
      <c r="C343" s="17">
        <f>C320+C321+C322+C324+C325+C333+(C332/7)+C334+C336+C337/7</f>
        <v>822.35172383720931</v>
      </c>
      <c r="D343" s="17">
        <f t="shared" ref="D343:AL343" si="80">D320+D321+D322+D324+D325+D333+(D332/7)+D334+D336+D337/7</f>
        <v>1037.6727691029898</v>
      </c>
      <c r="E343" s="17">
        <f t="shared" si="80"/>
        <v>1061.7215786267996</v>
      </c>
      <c r="F343" s="17">
        <f t="shared" si="80"/>
        <v>1285.900973837209</v>
      </c>
      <c r="G343" s="17">
        <f t="shared" si="80"/>
        <v>1270.24739410299</v>
      </c>
      <c r="H343" s="17">
        <f t="shared" si="80"/>
        <v>1564.8126143410852</v>
      </c>
      <c r="I343" s="17">
        <f t="shared" si="80"/>
        <v>1350.9715053986708</v>
      </c>
      <c r="J343" s="17">
        <f t="shared" si="80"/>
        <v>1312.1891798172755</v>
      </c>
      <c r="K343" s="17">
        <f t="shared" si="80"/>
        <v>1799.8588423311182</v>
      </c>
      <c r="L343" s="17">
        <f t="shared" si="80"/>
        <v>2057.6382375415283</v>
      </c>
      <c r="M343" s="17">
        <f t="shared" si="80"/>
        <v>1572.962733388704</v>
      </c>
      <c r="N343" s="17">
        <f t="shared" si="80"/>
        <v>1848.5315167497226</v>
      </c>
      <c r="O343" s="17">
        <f t="shared" si="80"/>
        <v>2318.411791112957</v>
      </c>
      <c r="P343" s="17">
        <f t="shared" si="80"/>
        <v>1581.6354078073086</v>
      </c>
      <c r="Q343" s="17">
        <f t="shared" si="80"/>
        <v>2095.2064905869324</v>
      </c>
      <c r="R343" s="17">
        <f t="shared" si="80"/>
        <v>2348.2107196843854</v>
      </c>
      <c r="S343" s="17">
        <f t="shared" si="80"/>
        <v>2050.6573322259133</v>
      </c>
      <c r="T343" s="17">
        <f t="shared" si="80"/>
        <v>2328.817782253599</v>
      </c>
      <c r="U343" s="17">
        <f t="shared" si="80"/>
        <v>2559.6590905315611</v>
      </c>
      <c r="V343" s="17">
        <f t="shared" si="80"/>
        <v>2052.2573322259132</v>
      </c>
      <c r="W343" s="17">
        <f t="shared" si="80"/>
        <v>2337.3811155869325</v>
      </c>
      <c r="X343" s="17">
        <f t="shared" si="80"/>
        <v>2672.4548048172755</v>
      </c>
      <c r="Y343" s="17">
        <f t="shared" si="80"/>
        <v>2990.3011810631233</v>
      </c>
      <c r="Z343" s="17">
        <f t="shared" si="80"/>
        <v>2353.1264644241419</v>
      </c>
      <c r="AA343" s="17">
        <f t="shared" si="80"/>
        <v>2619.2569476744179</v>
      </c>
      <c r="AB343" s="17">
        <f t="shared" si="80"/>
        <v>3048.2990382059802</v>
      </c>
      <c r="AC343" s="17">
        <f t="shared" si="80"/>
        <v>2844.3113096622369</v>
      </c>
      <c r="AD343" s="17">
        <f t="shared" si="80"/>
        <v>2650.6558762458471</v>
      </c>
      <c r="AE343" s="17">
        <f t="shared" si="80"/>
        <v>3064.0443870431895</v>
      </c>
      <c r="AF343" s="17">
        <f t="shared" si="80"/>
        <v>3078.4859346622366</v>
      </c>
      <c r="AG343" s="17">
        <f t="shared" si="80"/>
        <v>2673.3821303986711</v>
      </c>
      <c r="AH343" s="17">
        <f t="shared" si="80"/>
        <v>3987.9428870431889</v>
      </c>
      <c r="AI343" s="17">
        <f t="shared" si="80"/>
        <v>3095.2229501661127</v>
      </c>
      <c r="AJ343" s="17">
        <f t="shared" si="80"/>
        <v>2674.982130398671</v>
      </c>
      <c r="AK343" s="17">
        <f t="shared" si="80"/>
        <v>4013.8286013289035</v>
      </c>
      <c r="AL343" s="17">
        <f t="shared" si="80"/>
        <v>3096.8229501661126</v>
      </c>
      <c r="AR343" s="17"/>
      <c r="AS343" s="56"/>
      <c r="AT343" s="56"/>
      <c r="AU343" s="56"/>
      <c r="AV343" s="56"/>
      <c r="AW343" s="56"/>
      <c r="AX343" s="56"/>
      <c r="AY343" s="164"/>
      <c r="AZ343" s="164"/>
      <c r="BA343" s="164"/>
      <c r="BB343" s="164"/>
      <c r="BC343" s="164"/>
      <c r="BD343" s="164"/>
      <c r="BE343" s="164"/>
      <c r="BF343" s="164"/>
      <c r="BG343" s="164"/>
      <c r="BH343" s="164"/>
      <c r="BI343" s="164"/>
      <c r="BJ343" s="164"/>
      <c r="BK343" s="164"/>
      <c r="BL343" s="164"/>
      <c r="BM343" s="164"/>
      <c r="BN343" s="164"/>
      <c r="BO343" s="164"/>
      <c r="BP343" s="61"/>
      <c r="BQ343" s="61"/>
    </row>
    <row r="344" spans="1:79" ht="15" customHeight="1">
      <c r="A344" s="7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32"/>
      <c r="AR344" s="17"/>
      <c r="AS344" s="56"/>
      <c r="AT344" s="56"/>
      <c r="AU344" s="56"/>
      <c r="AV344" s="56"/>
      <c r="AW344" s="56"/>
      <c r="AX344" s="56"/>
      <c r="AY344" s="164"/>
      <c r="AZ344" s="164"/>
      <c r="BA344" s="164"/>
      <c r="BB344" s="164"/>
      <c r="BC344" s="164"/>
      <c r="BD344" s="164"/>
      <c r="BE344" s="164"/>
      <c r="BF344" s="164"/>
      <c r="BG344" s="164"/>
      <c r="BH344" s="164"/>
      <c r="BI344" s="164"/>
      <c r="BJ344" s="164"/>
      <c r="BK344" s="164"/>
      <c r="BL344" s="164"/>
      <c r="BM344" s="164"/>
      <c r="BN344" s="164"/>
      <c r="BO344" s="164"/>
      <c r="BP344" s="61"/>
      <c r="BQ344" s="61"/>
      <c r="BR344" s="61"/>
      <c r="BS344" s="61"/>
      <c r="BT344" s="61"/>
    </row>
    <row r="345" spans="1:79" ht="15" customHeight="1">
      <c r="A345" s="7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32"/>
      <c r="AR345" s="17"/>
      <c r="AS345" s="56"/>
      <c r="AT345" s="56"/>
      <c r="AU345" s="56"/>
      <c r="AV345" s="56"/>
      <c r="AW345" s="56"/>
      <c r="AX345" s="56"/>
      <c r="AY345" s="164"/>
      <c r="AZ345" s="164"/>
      <c r="BA345" s="164"/>
      <c r="BB345" s="164"/>
      <c r="BC345" s="164"/>
      <c r="BD345" s="164"/>
      <c r="BE345" s="164"/>
      <c r="BF345" s="164"/>
      <c r="BG345" s="164"/>
      <c r="BH345" s="164"/>
      <c r="BI345" s="164"/>
      <c r="BJ345" s="164"/>
      <c r="BK345" s="164"/>
      <c r="BL345" s="164"/>
      <c r="BM345" s="164"/>
      <c r="BN345" s="164"/>
      <c r="BO345" s="164"/>
      <c r="BP345" s="61"/>
      <c r="BQ345" s="61"/>
      <c r="BR345" s="61"/>
      <c r="BS345" s="61"/>
      <c r="BT345" s="61"/>
    </row>
    <row r="346" spans="1:79" s="218" customFormat="1" ht="15" customHeight="1">
      <c r="A346" s="217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  <c r="AA346" s="219"/>
      <c r="AB346" s="219"/>
      <c r="AC346" s="219"/>
      <c r="AD346" s="219"/>
      <c r="AE346" s="219"/>
      <c r="AF346" s="219"/>
      <c r="AG346" s="219"/>
      <c r="AH346" s="219"/>
      <c r="AI346" s="219"/>
      <c r="AJ346" s="219"/>
      <c r="AK346" s="219"/>
      <c r="AL346" s="220"/>
      <c r="AR346" s="219"/>
      <c r="AS346" s="219"/>
      <c r="AT346" s="219"/>
      <c r="AU346" s="219"/>
      <c r="AV346" s="219"/>
      <c r="AW346" s="219"/>
      <c r="AX346" s="219"/>
      <c r="AY346" s="221"/>
      <c r="AZ346" s="221"/>
      <c r="BA346" s="221"/>
      <c r="BB346" s="221"/>
      <c r="BC346" s="221"/>
      <c r="BD346" s="221"/>
      <c r="BE346" s="221"/>
      <c r="BF346" s="221"/>
      <c r="BG346" s="221"/>
      <c r="BH346" s="221"/>
      <c r="BI346" s="221"/>
      <c r="BJ346" s="221"/>
      <c r="BK346" s="221"/>
      <c r="BL346" s="221"/>
      <c r="BM346" s="221"/>
      <c r="BN346" s="221"/>
      <c r="BO346" s="221"/>
      <c r="BP346" s="222"/>
      <c r="BQ346" s="222"/>
      <c r="BR346" s="222"/>
      <c r="BS346" s="222"/>
      <c r="BT346" s="222"/>
      <c r="BU346" s="222"/>
      <c r="BV346" s="222"/>
      <c r="BW346" s="431"/>
      <c r="BX346" s="222"/>
      <c r="BY346" s="222"/>
      <c r="BZ346" s="222"/>
      <c r="CA346" s="222"/>
    </row>
    <row r="347" spans="1:79" ht="15" customHeight="1">
      <c r="A347" s="66"/>
      <c r="C347" s="22">
        <v>1000</v>
      </c>
      <c r="F347" s="9">
        <v>1200</v>
      </c>
      <c r="G347" s="9"/>
      <c r="I347" s="22">
        <v>1400</v>
      </c>
      <c r="L347" s="22">
        <v>1600</v>
      </c>
      <c r="O347" s="17">
        <v>1800</v>
      </c>
      <c r="P347" s="17"/>
      <c r="Q347" s="17"/>
      <c r="R347" s="56">
        <v>2000</v>
      </c>
      <c r="S347" s="56"/>
      <c r="T347" s="17"/>
      <c r="U347" s="17">
        <v>2200</v>
      </c>
      <c r="V347" s="17"/>
      <c r="W347" s="17"/>
      <c r="X347" s="17">
        <v>2400</v>
      </c>
      <c r="Y347" s="17"/>
      <c r="Z347" s="17"/>
      <c r="AA347" s="111">
        <v>2600</v>
      </c>
      <c r="AB347" s="84"/>
      <c r="AC347" s="17"/>
      <c r="AD347" s="84">
        <v>2800</v>
      </c>
      <c r="AE347" s="84"/>
      <c r="AF347" s="84"/>
      <c r="AG347" s="84">
        <v>3000</v>
      </c>
      <c r="AH347" s="84"/>
      <c r="AI347" s="84"/>
      <c r="AJ347" s="22">
        <v>3200</v>
      </c>
      <c r="AK347" s="17"/>
      <c r="AL347" s="132"/>
      <c r="AR347" s="17"/>
    </row>
    <row r="348" spans="1:79" ht="15" customHeight="1">
      <c r="A348" s="212" t="s">
        <v>65</v>
      </c>
      <c r="F348" s="9"/>
      <c r="O348" s="17"/>
      <c r="P348" s="17"/>
      <c r="Q348" s="17"/>
      <c r="R348" s="56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K348" s="17"/>
      <c r="AL348" s="132"/>
      <c r="AR348" s="17"/>
    </row>
    <row r="349" spans="1:79" ht="15" customHeight="1">
      <c r="A349" s="67" t="s">
        <v>117</v>
      </c>
      <c r="B349" s="68" t="s">
        <v>118</v>
      </c>
      <c r="C349" s="22" t="s">
        <v>58</v>
      </c>
      <c r="D349" s="22" t="s">
        <v>116</v>
      </c>
      <c r="E349" s="22" t="s">
        <v>92</v>
      </c>
      <c r="F349" s="9" t="s">
        <v>58</v>
      </c>
      <c r="G349" s="22" t="s">
        <v>116</v>
      </c>
      <c r="H349" s="22" t="s">
        <v>92</v>
      </c>
      <c r="I349" s="22" t="s">
        <v>58</v>
      </c>
      <c r="J349" s="22" t="s">
        <v>116</v>
      </c>
      <c r="K349" s="22" t="s">
        <v>92</v>
      </c>
      <c r="L349" s="22" t="s">
        <v>58</v>
      </c>
      <c r="M349" s="22" t="s">
        <v>116</v>
      </c>
      <c r="N349" s="22" t="s">
        <v>92</v>
      </c>
      <c r="O349" s="17" t="s">
        <v>58</v>
      </c>
      <c r="P349" s="17" t="s">
        <v>116</v>
      </c>
      <c r="Q349" s="17" t="s">
        <v>92</v>
      </c>
      <c r="R349" s="56" t="s">
        <v>58</v>
      </c>
      <c r="S349" s="17" t="s">
        <v>116</v>
      </c>
      <c r="T349" s="17" t="s">
        <v>92</v>
      </c>
      <c r="U349" s="17" t="s">
        <v>58</v>
      </c>
      <c r="V349" s="17" t="s">
        <v>116</v>
      </c>
      <c r="W349" s="17" t="s">
        <v>92</v>
      </c>
      <c r="X349" s="17" t="s">
        <v>58</v>
      </c>
      <c r="Y349" s="17" t="s">
        <v>116</v>
      </c>
      <c r="Z349" s="17" t="s">
        <v>92</v>
      </c>
      <c r="AA349" s="17" t="s">
        <v>58</v>
      </c>
      <c r="AB349" s="17" t="s">
        <v>116</v>
      </c>
      <c r="AC349" s="17" t="s">
        <v>92</v>
      </c>
      <c r="AD349" s="17" t="s">
        <v>58</v>
      </c>
      <c r="AE349" s="17" t="s">
        <v>116</v>
      </c>
      <c r="AF349" s="17" t="s">
        <v>92</v>
      </c>
      <c r="AG349" s="17" t="s">
        <v>58</v>
      </c>
      <c r="AH349" s="17" t="s">
        <v>116</v>
      </c>
      <c r="AI349" s="17" t="s">
        <v>92</v>
      </c>
      <c r="AJ349" s="22" t="s">
        <v>58</v>
      </c>
      <c r="AK349" s="17" t="s">
        <v>116</v>
      </c>
      <c r="AL349" s="132" t="s">
        <v>92</v>
      </c>
      <c r="AR349" s="17"/>
    </row>
    <row r="350" spans="1:79" ht="38.25" customHeight="1">
      <c r="A350" s="24" t="s">
        <v>119</v>
      </c>
      <c r="B350" s="69"/>
      <c r="C350" s="17">
        <f>C7*'Basic diet cal'!$S$3</f>
        <v>0</v>
      </c>
      <c r="D350" s="17">
        <f>D7*'Basic diet cal'!$S$3</f>
        <v>0</v>
      </c>
      <c r="E350" s="17">
        <f>E7*'Basic diet cal'!$S$3</f>
        <v>0</v>
      </c>
      <c r="F350" s="17">
        <f>F7*'Basic diet cal'!$S$3</f>
        <v>0</v>
      </c>
      <c r="G350" s="17">
        <f>G7*'Basic diet cal'!$S$3</f>
        <v>0</v>
      </c>
      <c r="H350" s="17">
        <f>H7*'Basic diet cal'!$S$3</f>
        <v>0</v>
      </c>
      <c r="I350" s="17">
        <f>I7*'Basic diet cal'!$S$3</f>
        <v>0</v>
      </c>
      <c r="J350" s="17">
        <f>J7*'Basic diet cal'!$S$3</f>
        <v>0</v>
      </c>
      <c r="K350" s="17">
        <f>K7*'Basic diet cal'!$S$3</f>
        <v>0</v>
      </c>
      <c r="L350" s="17">
        <f>L7*'Basic diet cal'!$S$3</f>
        <v>0</v>
      </c>
      <c r="M350" s="17">
        <f>M7*'Basic diet cal'!$S$3</f>
        <v>0</v>
      </c>
      <c r="N350" s="17">
        <f>N7*'Basic diet cal'!$S$3</f>
        <v>0</v>
      </c>
      <c r="O350" s="17">
        <f>O7*'Basic diet cal'!$S$3</f>
        <v>0</v>
      </c>
      <c r="P350" s="17">
        <f>P7*'Basic diet cal'!$S$3</f>
        <v>0</v>
      </c>
      <c r="Q350" s="17">
        <f>Q7*'Basic diet cal'!$S$3</f>
        <v>0</v>
      </c>
      <c r="R350" s="17">
        <f>R7*'Basic diet cal'!$S$3</f>
        <v>0</v>
      </c>
      <c r="S350" s="17">
        <f>S7*'Basic diet cal'!$S$3</f>
        <v>0</v>
      </c>
      <c r="T350" s="17">
        <f>T7*'Basic diet cal'!$S$3</f>
        <v>0</v>
      </c>
      <c r="U350" s="17">
        <f>U7*'Basic diet cal'!$S$3</f>
        <v>0</v>
      </c>
      <c r="V350" s="17">
        <f>V7*'Basic diet cal'!$S$3</f>
        <v>0</v>
      </c>
      <c r="W350" s="17">
        <f>W7*'Basic diet cal'!$S$3</f>
        <v>0</v>
      </c>
      <c r="X350" s="17">
        <f>X7*'Basic diet cal'!$S$3</f>
        <v>0</v>
      </c>
      <c r="Y350" s="17">
        <f>Y7*'Basic diet cal'!$S$3</f>
        <v>0</v>
      </c>
      <c r="Z350" s="17">
        <f>Z7*'Basic diet cal'!$S$3</f>
        <v>0</v>
      </c>
      <c r="AA350" s="17">
        <f>AA7*'Basic diet cal'!$S$3</f>
        <v>0</v>
      </c>
      <c r="AB350" s="17">
        <f>AB7*'Basic diet cal'!$S$3</f>
        <v>0</v>
      </c>
      <c r="AC350" s="17">
        <f>AC7*'Basic diet cal'!$S$3</f>
        <v>0</v>
      </c>
      <c r="AD350" s="17">
        <f>AD7*'Basic diet cal'!$S$3</f>
        <v>0</v>
      </c>
      <c r="AE350" s="17">
        <f>AE7*'Basic diet cal'!$S$3</f>
        <v>0</v>
      </c>
      <c r="AF350" s="17">
        <f>AF7*'Basic diet cal'!$S$3</f>
        <v>0</v>
      </c>
      <c r="AG350" s="17">
        <f>AG7*'Basic diet cal'!$S$3</f>
        <v>0</v>
      </c>
      <c r="AH350" s="17">
        <f>AH7*'Basic diet cal'!$S$3</f>
        <v>0</v>
      </c>
      <c r="AI350" s="17">
        <f>AI7*'Basic diet cal'!$S$3</f>
        <v>0</v>
      </c>
      <c r="AJ350" s="17">
        <f>AJ7*'Basic diet cal'!$S$3</f>
        <v>0</v>
      </c>
      <c r="AK350" s="17">
        <f>AK7*'Basic diet cal'!$S$3</f>
        <v>0</v>
      </c>
      <c r="AL350" s="132">
        <f>AL7*'Basic diet cal'!$S$3</f>
        <v>0</v>
      </c>
      <c r="AR350" s="17"/>
    </row>
    <row r="351" spans="1:79" ht="45" customHeight="1">
      <c r="A351" s="24" t="s">
        <v>127</v>
      </c>
      <c r="B351" s="69"/>
      <c r="C351" s="17">
        <f>C8*'Basic diet cal'!$S$4</f>
        <v>32.380499999999998</v>
      </c>
      <c r="D351" s="17">
        <f>D8*'Basic diet cal'!$S$4</f>
        <v>43.173999999999999</v>
      </c>
      <c r="E351" s="17">
        <f>E8*'Basic diet cal'!$S$4</f>
        <v>43.173999999999999</v>
      </c>
      <c r="F351" s="17">
        <f>F8*'Basic diet cal'!$S$4</f>
        <v>53.967500000000001</v>
      </c>
      <c r="G351" s="17">
        <f>G8*'Basic diet cal'!$S$4</f>
        <v>53.967500000000001</v>
      </c>
      <c r="H351" s="17">
        <f>H8*'Basic diet cal'!$S$4</f>
        <v>64.760999999999996</v>
      </c>
      <c r="I351" s="17">
        <f>I8*'Basic diet cal'!$S$4</f>
        <v>53.967500000000001</v>
      </c>
      <c r="J351" s="17">
        <f>J8*'Basic diet cal'!$S$4</f>
        <v>53.967500000000001</v>
      </c>
      <c r="K351" s="17">
        <f>K8*'Basic diet cal'!$S$4</f>
        <v>75.554500000000004</v>
      </c>
      <c r="L351" s="17">
        <f>L8*'Basic diet cal'!$S$4</f>
        <v>86.347999999999999</v>
      </c>
      <c r="M351" s="17">
        <f>M8*'Basic diet cal'!$S$4</f>
        <v>64.760999999999996</v>
      </c>
      <c r="N351" s="17">
        <f>N8*'Basic diet cal'!$S$4</f>
        <v>75.554500000000004</v>
      </c>
      <c r="O351" s="17">
        <f>O8*'Basic diet cal'!$S$4</f>
        <v>97.141499999999994</v>
      </c>
      <c r="P351" s="17">
        <f>P8*'Basic diet cal'!$S$4</f>
        <v>64.760999999999996</v>
      </c>
      <c r="Q351" s="17">
        <f>Q8*'Basic diet cal'!$S$4</f>
        <v>86.347999999999999</v>
      </c>
      <c r="R351" s="17">
        <f>R8*'Basic diet cal'!$S$4</f>
        <v>97.141499999999994</v>
      </c>
      <c r="S351" s="17">
        <f>S8*'Basic diet cal'!$S$4</f>
        <v>86.347999999999999</v>
      </c>
      <c r="T351" s="17">
        <f>T8*'Basic diet cal'!$S$4</f>
        <v>97.141499999999994</v>
      </c>
      <c r="U351" s="17">
        <f>U8*'Basic diet cal'!$S$4</f>
        <v>107.935</v>
      </c>
      <c r="V351" s="17">
        <f>V8*'Basic diet cal'!$S$4</f>
        <v>86.347999999999999</v>
      </c>
      <c r="W351" s="17">
        <f>W8*'Basic diet cal'!$S$4</f>
        <v>97.141499999999994</v>
      </c>
      <c r="X351" s="17">
        <f>X8*'Basic diet cal'!$S$4</f>
        <v>107.935</v>
      </c>
      <c r="Y351" s="17">
        <f>Y8*'Basic diet cal'!$S$4</f>
        <v>129.52199999999999</v>
      </c>
      <c r="Z351" s="17">
        <f>Z8*'Basic diet cal'!$S$4</f>
        <v>97.141499999999994</v>
      </c>
      <c r="AA351" s="17">
        <f>AA8*'Basic diet cal'!$S$4</f>
        <v>107.935</v>
      </c>
      <c r="AB351" s="17">
        <f>AB8*'Basic diet cal'!$S$4</f>
        <v>129.52199999999999</v>
      </c>
      <c r="AC351" s="17">
        <f>AC8*'Basic diet cal'!$S$4</f>
        <v>118.7285</v>
      </c>
      <c r="AD351" s="17">
        <f>AD8*'Basic diet cal'!$S$4</f>
        <v>107.935</v>
      </c>
      <c r="AE351" s="17">
        <f>AE8*'Basic diet cal'!$S$4</f>
        <v>129.52199999999999</v>
      </c>
      <c r="AF351" s="17">
        <f>AF8*'Basic diet cal'!$S$4</f>
        <v>129.52199999999999</v>
      </c>
      <c r="AG351" s="17">
        <f>AG8*'Basic diet cal'!$S$4</f>
        <v>107.935</v>
      </c>
      <c r="AH351" s="17">
        <f>AH8*'Basic diet cal'!$S$4</f>
        <v>172.696</v>
      </c>
      <c r="AI351" s="17">
        <f>AI8*'Basic diet cal'!$S$4</f>
        <v>129.52199999999999</v>
      </c>
      <c r="AJ351" s="17">
        <f>AJ8*'Basic diet cal'!$S$4</f>
        <v>107.935</v>
      </c>
      <c r="AK351" s="17">
        <f>AK8*'Basic diet cal'!$S$4</f>
        <v>172.696</v>
      </c>
      <c r="AL351" s="132">
        <f>AL8*'Basic diet cal'!$S$4</f>
        <v>129.52199999999999</v>
      </c>
      <c r="AR351" s="17"/>
    </row>
    <row r="352" spans="1:79" ht="45" customHeight="1">
      <c r="A352" s="24" t="s">
        <v>76</v>
      </c>
      <c r="B352" s="69"/>
      <c r="C352" s="17">
        <f>C9*'Basic diet cal'!$S$5</f>
        <v>21.476190476190474</v>
      </c>
      <c r="D352" s="17">
        <f>D9*'Basic diet cal'!$S$5</f>
        <v>42.952380952380949</v>
      </c>
      <c r="E352" s="17">
        <f>E9*'Basic diet cal'!$S$5</f>
        <v>42.952380952380949</v>
      </c>
      <c r="F352" s="17">
        <f>F9*'Basic diet cal'!$S$5</f>
        <v>21.476190476190474</v>
      </c>
      <c r="G352" s="17">
        <f>G9*'Basic diet cal'!$S$5</f>
        <v>42.952380952380949</v>
      </c>
      <c r="H352" s="17">
        <f>H9*'Basic diet cal'!$S$5</f>
        <v>42.952380952380949</v>
      </c>
      <c r="I352" s="17">
        <f>I9*'Basic diet cal'!$S$5</f>
        <v>32.214285714285708</v>
      </c>
      <c r="J352" s="17">
        <f>J9*'Basic diet cal'!$S$5</f>
        <v>42.952380952380949</v>
      </c>
      <c r="K352" s="17">
        <f>K9*'Basic diet cal'!$S$5</f>
        <v>53.69047619047619</v>
      </c>
      <c r="L352" s="17">
        <f>L9*'Basic diet cal'!$S$5</f>
        <v>32.214285714285708</v>
      </c>
      <c r="M352" s="17">
        <f>M9*'Basic diet cal'!$S$5</f>
        <v>42.952380952380949</v>
      </c>
      <c r="N352" s="17">
        <f>N9*'Basic diet cal'!$S$5</f>
        <v>64.428571428571416</v>
      </c>
      <c r="O352" s="17">
        <f>O9*'Basic diet cal'!$S$5</f>
        <v>32.214285714285708</v>
      </c>
      <c r="P352" s="17">
        <f>P9*'Basic diet cal'!$S$5</f>
        <v>53.69047619047619</v>
      </c>
      <c r="Q352" s="17">
        <f>Q9*'Basic diet cal'!$S$5</f>
        <v>85.904761904761898</v>
      </c>
      <c r="R352" s="17">
        <f>R9*'Basic diet cal'!$S$5</f>
        <v>32.214285714285708</v>
      </c>
      <c r="S352" s="17">
        <f>S9*'Basic diet cal'!$S$5</f>
        <v>64.428571428571416</v>
      </c>
      <c r="T352" s="17">
        <f>T9*'Basic diet cal'!$S$5</f>
        <v>85.904761904761898</v>
      </c>
      <c r="U352" s="17">
        <f>U9*'Basic diet cal'!$S$5</f>
        <v>42.952380952380949</v>
      </c>
      <c r="V352" s="17">
        <f>V9*'Basic diet cal'!$S$5</f>
        <v>64.428571428571416</v>
      </c>
      <c r="W352" s="17">
        <f>W9*'Basic diet cal'!$S$5</f>
        <v>85.904761904761898</v>
      </c>
      <c r="X352" s="17">
        <f>X9*'Basic diet cal'!$S$5</f>
        <v>42.952380952380949</v>
      </c>
      <c r="Y352" s="17">
        <f>Y9*'Basic diet cal'!$S$5</f>
        <v>85.904761904761898</v>
      </c>
      <c r="Z352" s="17">
        <f>Z9*'Basic diet cal'!$S$5</f>
        <v>107.38095238095238</v>
      </c>
      <c r="AA352" s="17">
        <f>AA9*'Basic diet cal'!$S$5</f>
        <v>42.952380952380949</v>
      </c>
      <c r="AB352" s="17">
        <f>AB9*'Basic diet cal'!$S$5</f>
        <v>85.904761904761898</v>
      </c>
      <c r="AC352" s="17">
        <f>AC9*'Basic diet cal'!$S$5</f>
        <v>107.38095238095238</v>
      </c>
      <c r="AD352" s="17">
        <f>AD9*'Basic diet cal'!$S$5</f>
        <v>42.952380952380949</v>
      </c>
      <c r="AE352" s="17">
        <f>AE9*'Basic diet cal'!$S$5</f>
        <v>107.38095238095238</v>
      </c>
      <c r="AF352" s="17">
        <f>AF9*'Basic diet cal'!$S$5</f>
        <v>107.38095238095238</v>
      </c>
      <c r="AG352" s="17">
        <f>AG9*'Basic diet cal'!$S$5</f>
        <v>32.214285714285708</v>
      </c>
      <c r="AH352" s="17">
        <f>AH9*'Basic diet cal'!$S$5</f>
        <v>107.38095238095238</v>
      </c>
      <c r="AI352" s="17">
        <f>AI9*'Basic diet cal'!$S$5</f>
        <v>128.85714285714283</v>
      </c>
      <c r="AJ352" s="17">
        <f>AJ9*'Basic diet cal'!$S$5</f>
        <v>32.214285714285708</v>
      </c>
      <c r="AK352" s="17">
        <f>AK9*'Basic diet cal'!$S$5</f>
        <v>107.38095238095238</v>
      </c>
      <c r="AL352" s="132">
        <f>AL9*'Basic diet cal'!$S$5</f>
        <v>128.85714285714283</v>
      </c>
      <c r="AR352" s="17"/>
    </row>
    <row r="353" spans="1:69" ht="31.5" customHeight="1">
      <c r="A353" s="24" t="s">
        <v>255</v>
      </c>
      <c r="B353" s="65"/>
      <c r="C353" s="17">
        <f>C10*'Basic diet cal'!$S$6</f>
        <v>0</v>
      </c>
      <c r="D353" s="17">
        <f>D10*'Basic diet cal'!$S$6</f>
        <v>0</v>
      </c>
      <c r="E353" s="17">
        <f>E10*'Basic diet cal'!$S$6</f>
        <v>0.14166666666666669</v>
      </c>
      <c r="F353" s="17">
        <f>F10*'Basic diet cal'!$S$6</f>
        <v>0</v>
      </c>
      <c r="G353" s="17">
        <f>G10*'Basic diet cal'!$S$6</f>
        <v>0</v>
      </c>
      <c r="H353" s="17">
        <f>H10*'Basic diet cal'!$S$6</f>
        <v>0.14166666666666669</v>
      </c>
      <c r="I353" s="17">
        <f>I10*'Basic diet cal'!$S$6</f>
        <v>0</v>
      </c>
      <c r="J353" s="17">
        <f>J10*'Basic diet cal'!$S$6</f>
        <v>0</v>
      </c>
      <c r="K353" s="17">
        <f>K10*'Basic diet cal'!$S$6</f>
        <v>0.14166666666666669</v>
      </c>
      <c r="L353" s="17">
        <f>L10*'Basic diet cal'!$S$6</f>
        <v>0</v>
      </c>
      <c r="M353" s="17">
        <f>M10*'Basic diet cal'!$S$6</f>
        <v>0</v>
      </c>
      <c r="N353" s="17">
        <f>N10*'Basic diet cal'!$S$6</f>
        <v>0.14166666666666669</v>
      </c>
      <c r="O353" s="17">
        <f>O10*'Basic diet cal'!$S$6</f>
        <v>0</v>
      </c>
      <c r="P353" s="17">
        <f>P10*'Basic diet cal'!$S$6</f>
        <v>0</v>
      </c>
      <c r="Q353" s="17">
        <f>Q10*'Basic diet cal'!$S$6</f>
        <v>0.22666666666666671</v>
      </c>
      <c r="R353" s="17">
        <f>R10*'Basic diet cal'!$S$6</f>
        <v>0</v>
      </c>
      <c r="S353" s="17">
        <f>S10*'Basic diet cal'!$S$6</f>
        <v>0</v>
      </c>
      <c r="T353" s="17">
        <f>T10*'Basic diet cal'!$S$6</f>
        <v>0.28333333333333338</v>
      </c>
      <c r="U353" s="17">
        <f>U10*'Basic diet cal'!$S$6</f>
        <v>0</v>
      </c>
      <c r="V353" s="17">
        <f>V10*'Basic diet cal'!$S$6</f>
        <v>0</v>
      </c>
      <c r="W353" s="17">
        <f>W10*'Basic diet cal'!$S$6</f>
        <v>0.22666666666666671</v>
      </c>
      <c r="X353" s="17">
        <f>X10*'Basic diet cal'!$S$6</f>
        <v>0</v>
      </c>
      <c r="Y353" s="17">
        <f>Y10*'Basic diet cal'!$S$6</f>
        <v>0</v>
      </c>
      <c r="Z353" s="17">
        <f>Z10*'Basic diet cal'!$S$6</f>
        <v>0.22666666666666671</v>
      </c>
      <c r="AA353" s="17">
        <f>AA10*'Basic diet cal'!$S$6</f>
        <v>0</v>
      </c>
      <c r="AB353" s="17">
        <f>AB10*'Basic diet cal'!$S$6</f>
        <v>0</v>
      </c>
      <c r="AC353" s="17">
        <f>AC10*'Basic diet cal'!$S$6</f>
        <v>0.28333333333333338</v>
      </c>
      <c r="AD353" s="17">
        <f>AD10*'Basic diet cal'!$S$6</f>
        <v>0</v>
      </c>
      <c r="AE353" s="17">
        <f>AE10*'Basic diet cal'!$S$6</f>
        <v>0</v>
      </c>
      <c r="AF353" s="17">
        <f>AF10*'Basic diet cal'!$S$6</f>
        <v>0.28333333333333338</v>
      </c>
      <c r="AG353" s="17">
        <f>AG10*'Basic diet cal'!$S$6</f>
        <v>0</v>
      </c>
      <c r="AH353" s="17">
        <f>AH10*'Basic diet cal'!$S$6</f>
        <v>0</v>
      </c>
      <c r="AI353" s="17">
        <f>AI10*'Basic diet cal'!$S$6</f>
        <v>0.42500000000000004</v>
      </c>
      <c r="AJ353" s="17">
        <f>AJ10*'Basic diet cal'!$S$6</f>
        <v>0</v>
      </c>
      <c r="AK353" s="17">
        <f>AK10*'Basic diet cal'!$S$6</f>
        <v>0</v>
      </c>
      <c r="AL353" s="132">
        <f>AL10*'Basic diet cal'!$S$6</f>
        <v>0.42500000000000004</v>
      </c>
      <c r="AR353" s="17"/>
    </row>
    <row r="354" spans="1:69" ht="31.5" customHeight="1">
      <c r="A354" s="24" t="s">
        <v>564</v>
      </c>
      <c r="B354" s="65"/>
      <c r="C354" s="17">
        <f>C11*'Basic diet cal'!$S$6</f>
        <v>0</v>
      </c>
      <c r="D354" s="17">
        <f>D11*'Basic diet cal'!$S$6</f>
        <v>0</v>
      </c>
      <c r="E354" s="17">
        <f>E11*'Basic diet cal'!$S$6</f>
        <v>0.14166666666666669</v>
      </c>
      <c r="F354" s="17">
        <f>F11*'Basic diet cal'!$S$6</f>
        <v>0</v>
      </c>
      <c r="G354" s="17">
        <f>G11*'Basic diet cal'!$S$6</f>
        <v>0</v>
      </c>
      <c r="H354" s="17">
        <f>H11*'Basic diet cal'!$S$6</f>
        <v>0.14166666666666669</v>
      </c>
      <c r="I354" s="17">
        <f>I11*'Basic diet cal'!$S$6</f>
        <v>0</v>
      </c>
      <c r="J354" s="17">
        <f>J11*'Basic diet cal'!$S$6</f>
        <v>0</v>
      </c>
      <c r="K354" s="17">
        <f>K11*'Basic diet cal'!$S$6</f>
        <v>0.14166666666666669</v>
      </c>
      <c r="L354" s="17">
        <f>L11*'Basic diet cal'!$S$6</f>
        <v>0</v>
      </c>
      <c r="M354" s="17">
        <f>M11*'Basic diet cal'!$S$6</f>
        <v>0</v>
      </c>
      <c r="N354" s="17">
        <f>N11*'Basic diet cal'!$S$6</f>
        <v>0.14166666666666669</v>
      </c>
      <c r="O354" s="17">
        <f>O11*'Basic diet cal'!$S$6</f>
        <v>0</v>
      </c>
      <c r="P354" s="17">
        <f>P11*'Basic diet cal'!$S$6</f>
        <v>0</v>
      </c>
      <c r="Q354" s="17">
        <f>Q11*'Basic diet cal'!$S$6</f>
        <v>0.22666666666666671</v>
      </c>
      <c r="R354" s="17">
        <f>R11*'Basic diet cal'!$S$6</f>
        <v>0</v>
      </c>
      <c r="S354" s="17">
        <f>S11*'Basic diet cal'!$S$6</f>
        <v>0</v>
      </c>
      <c r="T354" s="17">
        <f>T11*'Basic diet cal'!$S$6</f>
        <v>0.28333333333333338</v>
      </c>
      <c r="U354" s="17">
        <f>U11*'Basic diet cal'!$S$6</f>
        <v>0</v>
      </c>
      <c r="V354" s="17">
        <f>V11*'Basic diet cal'!$S$6</f>
        <v>0</v>
      </c>
      <c r="W354" s="17">
        <f>W11*'Basic diet cal'!$S$6</f>
        <v>0.22666666666666671</v>
      </c>
      <c r="X354" s="17">
        <f>X11*'Basic diet cal'!$S$6</f>
        <v>0</v>
      </c>
      <c r="Y354" s="17">
        <f>Y11*'Basic diet cal'!$S$6</f>
        <v>0</v>
      </c>
      <c r="Z354" s="17">
        <f>Z11*'Basic diet cal'!$S$6</f>
        <v>0.22666666666666671</v>
      </c>
      <c r="AA354" s="17">
        <f>AA11*'Basic diet cal'!$S$6</f>
        <v>0</v>
      </c>
      <c r="AB354" s="17">
        <f>AB11*'Basic diet cal'!$S$6</f>
        <v>0</v>
      </c>
      <c r="AC354" s="17">
        <f>AC11*'Basic diet cal'!$S$6</f>
        <v>0.28333333333333338</v>
      </c>
      <c r="AD354" s="17">
        <f>AD11*'Basic diet cal'!$S$6</f>
        <v>0</v>
      </c>
      <c r="AE354" s="17">
        <f>AE11*'Basic diet cal'!$S$6</f>
        <v>0</v>
      </c>
      <c r="AF354" s="17">
        <f>AF11*'Basic diet cal'!$S$6</f>
        <v>0.28333333333333338</v>
      </c>
      <c r="AG354" s="17">
        <f>AG11*'Basic diet cal'!$S$6</f>
        <v>0</v>
      </c>
      <c r="AH354" s="17">
        <f>AH11*'Basic diet cal'!$S$6</f>
        <v>0</v>
      </c>
      <c r="AI354" s="17">
        <f>AI11*'Basic diet cal'!$S$6</f>
        <v>0.42500000000000004</v>
      </c>
      <c r="AJ354" s="17">
        <f>AJ11*'Basic diet cal'!$S$6</f>
        <v>0</v>
      </c>
      <c r="AK354" s="17">
        <f>AK11*'Basic diet cal'!$S$6</f>
        <v>0</v>
      </c>
      <c r="AL354" s="132">
        <f>AL11*'Basic diet cal'!$S$6</f>
        <v>0.42500000000000004</v>
      </c>
      <c r="AR354" s="17"/>
    </row>
    <row r="355" spans="1:69" ht="31.5" customHeight="1">
      <c r="A355" s="24" t="s">
        <v>539</v>
      </c>
      <c r="B355" s="69"/>
      <c r="C355" s="17">
        <f>C12*'Basic diet cal'!$S$7</f>
        <v>0</v>
      </c>
      <c r="D355" s="17">
        <f>D12*'Basic diet cal'!$S$7</f>
        <v>0</v>
      </c>
      <c r="E355" s="17">
        <f>E12*'Basic diet cal'!$S$7</f>
        <v>0</v>
      </c>
      <c r="F355" s="17">
        <f>F12*'Basic diet cal'!$S$7</f>
        <v>0</v>
      </c>
      <c r="G355" s="17">
        <f>G12*'Basic diet cal'!$S$7</f>
        <v>0</v>
      </c>
      <c r="H355" s="17">
        <f>H12*'Basic diet cal'!$S$7</f>
        <v>0</v>
      </c>
      <c r="I355" s="17">
        <f>I12*'Basic diet cal'!$S$7</f>
        <v>0</v>
      </c>
      <c r="J355" s="17">
        <f>J12*'Basic diet cal'!$S$7</f>
        <v>0</v>
      </c>
      <c r="K355" s="17">
        <f>K12*'Basic diet cal'!$S$7</f>
        <v>0</v>
      </c>
      <c r="L355" s="17">
        <f>L12*'Basic diet cal'!$S$7</f>
        <v>0</v>
      </c>
      <c r="M355" s="17">
        <f>M12*'Basic diet cal'!$S$7</f>
        <v>0</v>
      </c>
      <c r="N355" s="17">
        <f>N12*'Basic diet cal'!$S$7</f>
        <v>0</v>
      </c>
      <c r="O355" s="17">
        <f>O12*'Basic diet cal'!$S$7</f>
        <v>0</v>
      </c>
      <c r="P355" s="17">
        <f>P12*'Basic diet cal'!$S$7</f>
        <v>0</v>
      </c>
      <c r="Q355" s="17">
        <f>Q12*'Basic diet cal'!$S$7</f>
        <v>0</v>
      </c>
      <c r="R355" s="17">
        <f>R12*'Basic diet cal'!$S$7</f>
        <v>0</v>
      </c>
      <c r="S355" s="17">
        <f>S12*'Basic diet cal'!$S$7</f>
        <v>0</v>
      </c>
      <c r="T355" s="17">
        <f>T12*'Basic diet cal'!$S$7</f>
        <v>0</v>
      </c>
      <c r="U355" s="17">
        <f>U12*'Basic diet cal'!$S$7</f>
        <v>0</v>
      </c>
      <c r="V355" s="17">
        <f>V12*'Basic diet cal'!$S$7</f>
        <v>0</v>
      </c>
      <c r="W355" s="17">
        <f>W12*'Basic diet cal'!$S$7</f>
        <v>0</v>
      </c>
      <c r="X355" s="17">
        <f>X12*'Basic diet cal'!$S$7</f>
        <v>0</v>
      </c>
      <c r="Y355" s="17">
        <f>Y12*'Basic diet cal'!$S$7</f>
        <v>0</v>
      </c>
      <c r="Z355" s="17">
        <f>Z12*'Basic diet cal'!$S$7</f>
        <v>0</v>
      </c>
      <c r="AA355" s="17">
        <f>AA12*'Basic diet cal'!$S$7</f>
        <v>0</v>
      </c>
      <c r="AB355" s="17">
        <f>AB12*'Basic diet cal'!$S$7</f>
        <v>0</v>
      </c>
      <c r="AC355" s="17">
        <f>AC12*'Basic diet cal'!$S$7</f>
        <v>0</v>
      </c>
      <c r="AD355" s="17">
        <f>AD12*'Basic diet cal'!$S$7</f>
        <v>0</v>
      </c>
      <c r="AE355" s="17">
        <f>AE12*'Basic diet cal'!$S$7</f>
        <v>0</v>
      </c>
      <c r="AF355" s="17">
        <f>AF12*'Basic diet cal'!$S$7</f>
        <v>0</v>
      </c>
      <c r="AG355" s="17">
        <f>AG12*'Basic diet cal'!$S$7</f>
        <v>0</v>
      </c>
      <c r="AH355" s="17">
        <f>AH12*'Basic diet cal'!$S$7</f>
        <v>0</v>
      </c>
      <c r="AI355" s="17">
        <f>AI12*'Basic diet cal'!$S$7</f>
        <v>0</v>
      </c>
      <c r="AJ355" s="17">
        <f>AJ12*'Basic diet cal'!$S$7</f>
        <v>0</v>
      </c>
      <c r="AK355" s="17">
        <f>AK12*'Basic diet cal'!$S$7</f>
        <v>0</v>
      </c>
      <c r="AL355" s="17">
        <f>AL12*'Basic diet cal'!$S$7</f>
        <v>0</v>
      </c>
      <c r="AR355" s="17"/>
    </row>
    <row r="356" spans="1:69" ht="21" customHeight="1">
      <c r="A356" s="70" t="s">
        <v>120</v>
      </c>
      <c r="B356" s="71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32"/>
      <c r="AR356" s="17"/>
    </row>
    <row r="357" spans="1:69" ht="15" customHeight="1">
      <c r="A357" s="72" t="s">
        <v>121</v>
      </c>
      <c r="C357" s="17">
        <f>C14*'Basic diet cal'!$S$8</f>
        <v>0</v>
      </c>
      <c r="D357" s="17">
        <f>D14*'Basic diet cal'!$S$8</f>
        <v>0</v>
      </c>
      <c r="E357" s="17">
        <f>E14*'Basic diet cal'!$S$8</f>
        <v>0</v>
      </c>
      <c r="F357" s="17">
        <f>F14*'Basic diet cal'!$S$8</f>
        <v>0</v>
      </c>
      <c r="G357" s="17">
        <f>G14*'Basic diet cal'!$S$8</f>
        <v>0</v>
      </c>
      <c r="H357" s="17">
        <f>H14*'Basic diet cal'!$S$8</f>
        <v>0</v>
      </c>
      <c r="I357" s="17">
        <f>I14*'Basic diet cal'!$S$8</f>
        <v>0</v>
      </c>
      <c r="J357" s="17">
        <f>J14*'Basic diet cal'!$S$8</f>
        <v>0</v>
      </c>
      <c r="K357" s="17">
        <f>K14*'Basic diet cal'!$S$8</f>
        <v>0</v>
      </c>
      <c r="L357" s="17">
        <f>L14*'Basic diet cal'!$S$8</f>
        <v>0</v>
      </c>
      <c r="M357" s="17">
        <f>M14*'Basic diet cal'!$S$8</f>
        <v>0</v>
      </c>
      <c r="N357" s="17">
        <f>N14*'Basic diet cal'!$S$8</f>
        <v>0</v>
      </c>
      <c r="O357" s="17">
        <f>O14*'Basic diet cal'!$S$8</f>
        <v>0</v>
      </c>
      <c r="P357" s="17">
        <f>P14*'Basic diet cal'!$S$8</f>
        <v>0</v>
      </c>
      <c r="Q357" s="17">
        <f>Q14*'Basic diet cal'!$S$8</f>
        <v>0</v>
      </c>
      <c r="R357" s="17">
        <f>R14*'Basic diet cal'!$S$8</f>
        <v>0</v>
      </c>
      <c r="S357" s="17">
        <f>S14*'Basic diet cal'!$S$8</f>
        <v>0</v>
      </c>
      <c r="T357" s="17">
        <f>T14*'Basic diet cal'!$S$8</f>
        <v>0</v>
      </c>
      <c r="U357" s="17">
        <f>U14*'Basic diet cal'!$S$8</f>
        <v>0</v>
      </c>
      <c r="V357" s="17">
        <f>V14*'Basic diet cal'!$S$8</f>
        <v>0</v>
      </c>
      <c r="W357" s="17">
        <f>W14*'Basic diet cal'!$S$8</f>
        <v>0</v>
      </c>
      <c r="X357" s="17">
        <f>X14*'Basic diet cal'!$S$8</f>
        <v>0</v>
      </c>
      <c r="Y357" s="17">
        <f>Y14*'Basic diet cal'!$S$8</f>
        <v>0</v>
      </c>
      <c r="Z357" s="17">
        <f>Z14*'Basic diet cal'!$S$8</f>
        <v>0</v>
      </c>
      <c r="AA357" s="17">
        <f>AA14*'Basic diet cal'!$S$8</f>
        <v>0</v>
      </c>
      <c r="AB357" s="17">
        <f>AB14*'Basic diet cal'!$S$8</f>
        <v>0</v>
      </c>
      <c r="AC357" s="17">
        <f>AC14*'Basic diet cal'!$S$8</f>
        <v>0</v>
      </c>
      <c r="AD357" s="17">
        <f>AD14*'Basic diet cal'!$S$8</f>
        <v>0</v>
      </c>
      <c r="AE357" s="17">
        <f>AE14*'Basic diet cal'!$S$8</f>
        <v>0</v>
      </c>
      <c r="AF357" s="17">
        <f>AF14*'Basic diet cal'!$S$8</f>
        <v>0</v>
      </c>
      <c r="AG357" s="17">
        <f>AG14*'Basic diet cal'!$S$8</f>
        <v>0</v>
      </c>
      <c r="AH357" s="17">
        <f>AH14*'Basic diet cal'!$S$8</f>
        <v>0</v>
      </c>
      <c r="AI357" s="17">
        <f>AI14*'Basic diet cal'!$S$8</f>
        <v>0</v>
      </c>
      <c r="AJ357" s="17">
        <f>AJ14*'Basic diet cal'!$S$8</f>
        <v>0</v>
      </c>
      <c r="AK357" s="17">
        <f>AK14*'Basic diet cal'!$S$8</f>
        <v>0</v>
      </c>
      <c r="AL357" s="132">
        <f>AL14*'Basic diet cal'!$S$8</f>
        <v>0</v>
      </c>
      <c r="AR357" s="17"/>
    </row>
    <row r="358" spans="1:69" ht="22.5" customHeight="1">
      <c r="A358" s="73" t="s">
        <v>227</v>
      </c>
      <c r="C358" s="17">
        <f>C15*'Basic diet cal'!$S$9</f>
        <v>1.5018750000000003</v>
      </c>
      <c r="D358" s="17">
        <f>D15*'Basic diet cal'!$S$9</f>
        <v>1.0012500000000002</v>
      </c>
      <c r="E358" s="17">
        <f>E15*'Basic diet cal'!$S$9</f>
        <v>1.0012500000000002</v>
      </c>
      <c r="F358" s="17">
        <f>F15*'Basic diet cal'!$S$9</f>
        <v>1.5018750000000003</v>
      </c>
      <c r="G358" s="17">
        <f>G15*'Basic diet cal'!$S$9</f>
        <v>1.0012500000000002</v>
      </c>
      <c r="H358" s="17">
        <f>H15*'Basic diet cal'!$S$9</f>
        <v>1.5018750000000003</v>
      </c>
      <c r="I358" s="17">
        <f>I15*'Basic diet cal'!$S$9</f>
        <v>2.0025000000000004</v>
      </c>
      <c r="J358" s="17">
        <f>J15*'Basic diet cal'!$S$9</f>
        <v>1.0012500000000002</v>
      </c>
      <c r="K358" s="17">
        <f>K15*'Basic diet cal'!$S$9</f>
        <v>1.0012500000000002</v>
      </c>
      <c r="L358" s="17">
        <f>L15*'Basic diet cal'!$S$9</f>
        <v>2.0025000000000004</v>
      </c>
      <c r="M358" s="17">
        <f>M15*'Basic diet cal'!$S$9</f>
        <v>1.5018750000000003</v>
      </c>
      <c r="N358" s="17">
        <f>N15*'Basic diet cal'!$S$9</f>
        <v>1.5018750000000003</v>
      </c>
      <c r="O358" s="17">
        <f>O15*'Basic diet cal'!$S$9</f>
        <v>2.5031250000000007</v>
      </c>
      <c r="P358" s="17">
        <f>P15*'Basic diet cal'!$S$9</f>
        <v>1.5018750000000003</v>
      </c>
      <c r="Q358" s="17">
        <f>Q15*'Basic diet cal'!$S$9</f>
        <v>2.0025000000000004</v>
      </c>
      <c r="R358" s="17">
        <f>R15*'Basic diet cal'!$S$9</f>
        <v>3.0037500000000006</v>
      </c>
      <c r="S358" s="17">
        <f>S15*'Basic diet cal'!$S$9</f>
        <v>1.5018750000000003</v>
      </c>
      <c r="T358" s="17">
        <f>T15*'Basic diet cal'!$S$9</f>
        <v>2.0025000000000004</v>
      </c>
      <c r="U358" s="17">
        <f>U15*'Basic diet cal'!$S$9</f>
        <v>3.0037500000000006</v>
      </c>
      <c r="V358" s="17">
        <f>V15*'Basic diet cal'!$S$9</f>
        <v>2.0025000000000004</v>
      </c>
      <c r="W358" s="17">
        <f>W15*'Basic diet cal'!$S$9</f>
        <v>2.0025000000000004</v>
      </c>
      <c r="X358" s="17">
        <f>X15*'Basic diet cal'!$S$9</f>
        <v>4.0050000000000008</v>
      </c>
      <c r="Y358" s="17">
        <f>Y15*'Basic diet cal'!$S$9</f>
        <v>2.0025000000000004</v>
      </c>
      <c r="Z358" s="17">
        <f>Z15*'Basic diet cal'!$S$9</f>
        <v>2.0025000000000004</v>
      </c>
      <c r="AA358" s="17">
        <f>AA15*'Basic diet cal'!$S$9</f>
        <v>3.5043750000000005</v>
      </c>
      <c r="AB358" s="17">
        <f>AB15*'Basic diet cal'!$S$9</f>
        <v>1.5018750000000003</v>
      </c>
      <c r="AC358" s="17">
        <f>AC15*'Basic diet cal'!$S$9</f>
        <v>2.5031250000000007</v>
      </c>
      <c r="AD358" s="17">
        <f>AD15*'Basic diet cal'!$S$9</f>
        <v>3.5043750000000005</v>
      </c>
      <c r="AE358" s="17">
        <f>AE15*'Basic diet cal'!$S$9</f>
        <v>1.5018750000000003</v>
      </c>
      <c r="AF358" s="17">
        <f>AF15*'Basic diet cal'!$S$9</f>
        <v>2.5031250000000007</v>
      </c>
      <c r="AG358" s="17">
        <f>AG15*'Basic diet cal'!$S$9</f>
        <v>3.5043750000000005</v>
      </c>
      <c r="AH358" s="17">
        <f>AH15*'Basic diet cal'!$S$9</f>
        <v>2.0025000000000004</v>
      </c>
      <c r="AI358" s="17">
        <f>AI15*'Basic diet cal'!$S$9</f>
        <v>2.5031250000000007</v>
      </c>
      <c r="AJ358" s="17">
        <f>AJ15*'Basic diet cal'!$S$9</f>
        <v>4.0050000000000008</v>
      </c>
      <c r="AK358" s="17">
        <f>AK15*'Basic diet cal'!$S$9</f>
        <v>2.0025000000000004</v>
      </c>
      <c r="AL358" s="132">
        <f>AL15*'Basic diet cal'!$S$9</f>
        <v>2.5031250000000007</v>
      </c>
      <c r="AR358" s="17"/>
    </row>
    <row r="359" spans="1:69" ht="22.5" customHeight="1">
      <c r="A359" s="74" t="s">
        <v>228</v>
      </c>
      <c r="C359" s="17">
        <f>C16*'Basic diet cal'!$S$9</f>
        <v>1.5018750000000003</v>
      </c>
      <c r="D359" s="17">
        <f>D16*'Basic diet cal'!$S$9</f>
        <v>1.0012500000000002</v>
      </c>
      <c r="E359" s="17">
        <f>E16*'Basic diet cal'!$S$9</f>
        <v>1.0012500000000002</v>
      </c>
      <c r="F359" s="17">
        <f>F16*'Basic diet cal'!$S$9</f>
        <v>1.5018750000000003</v>
      </c>
      <c r="G359" s="17">
        <f>G16*'Basic diet cal'!$S$9</f>
        <v>1.0012500000000002</v>
      </c>
      <c r="H359" s="17">
        <f>H16*'Basic diet cal'!$S$9</f>
        <v>1.5018750000000003</v>
      </c>
      <c r="I359" s="17">
        <f>I16*'Basic diet cal'!$S$9</f>
        <v>2.0025000000000004</v>
      </c>
      <c r="J359" s="17">
        <f>J16*'Basic diet cal'!$S$9</f>
        <v>1.0012500000000002</v>
      </c>
      <c r="K359" s="17">
        <f>K16*'Basic diet cal'!$S$9</f>
        <v>1.0012500000000002</v>
      </c>
      <c r="L359" s="17">
        <f>L16*'Basic diet cal'!$S$9</f>
        <v>2.0025000000000004</v>
      </c>
      <c r="M359" s="17">
        <f>M16*'Basic diet cal'!$S$9</f>
        <v>1.5018750000000003</v>
      </c>
      <c r="N359" s="17">
        <f>N16*'Basic diet cal'!$S$9</f>
        <v>1.5018750000000003</v>
      </c>
      <c r="O359" s="17">
        <f>O16*'Basic diet cal'!$S$9</f>
        <v>2.5031250000000007</v>
      </c>
      <c r="P359" s="17">
        <f>P16*'Basic diet cal'!$S$9</f>
        <v>1.5018750000000003</v>
      </c>
      <c r="Q359" s="17">
        <f>Q16*'Basic diet cal'!$S$9</f>
        <v>2.0025000000000004</v>
      </c>
      <c r="R359" s="17">
        <f>R16*'Basic diet cal'!$S$9</f>
        <v>3.0037500000000006</v>
      </c>
      <c r="S359" s="17">
        <f>S16*'Basic diet cal'!$S$9</f>
        <v>1.5018750000000003</v>
      </c>
      <c r="T359" s="17">
        <f>T16*'Basic diet cal'!$S$9</f>
        <v>2.0025000000000004</v>
      </c>
      <c r="U359" s="17">
        <f>U16*'Basic diet cal'!$S$9</f>
        <v>3.0037500000000006</v>
      </c>
      <c r="V359" s="17">
        <f>V16*'Basic diet cal'!$S$9</f>
        <v>2.0025000000000004</v>
      </c>
      <c r="W359" s="17">
        <f>W16*'Basic diet cal'!$S$9</f>
        <v>2.0025000000000004</v>
      </c>
      <c r="X359" s="17">
        <f>X16*'Basic diet cal'!$S$9</f>
        <v>4.0050000000000008</v>
      </c>
      <c r="Y359" s="17">
        <f>Y16*'Basic diet cal'!$S$9</f>
        <v>2.0025000000000004</v>
      </c>
      <c r="Z359" s="17">
        <f>Z16*'Basic diet cal'!$S$9</f>
        <v>2.0025000000000004</v>
      </c>
      <c r="AA359" s="17">
        <f>AA16*'Basic diet cal'!$S$9</f>
        <v>3.5043750000000005</v>
      </c>
      <c r="AB359" s="17">
        <f>AB16*'Basic diet cal'!$S$9</f>
        <v>1.5018750000000003</v>
      </c>
      <c r="AC359" s="17">
        <f>AC16*'Basic diet cal'!$S$9</f>
        <v>2.5031250000000007</v>
      </c>
      <c r="AD359" s="17">
        <f>AD16*'Basic diet cal'!$S$9</f>
        <v>3.5043750000000005</v>
      </c>
      <c r="AE359" s="17">
        <f>AE16*'Basic diet cal'!$S$9</f>
        <v>2.0025000000000004</v>
      </c>
      <c r="AF359" s="17">
        <f>AF16*'Basic diet cal'!$S$9</f>
        <v>2.5031250000000007</v>
      </c>
      <c r="AG359" s="17">
        <f>AG16*'Basic diet cal'!$S$9</f>
        <v>4.0050000000000008</v>
      </c>
      <c r="AH359" s="17">
        <f>AH16*'Basic diet cal'!$S$9</f>
        <v>2.0025000000000004</v>
      </c>
      <c r="AI359" s="17">
        <f>AI16*'Basic diet cal'!$S$9</f>
        <v>2.5031250000000007</v>
      </c>
      <c r="AJ359" s="17">
        <f>AJ16*'Basic diet cal'!$S$9</f>
        <v>4.5056250000000011</v>
      </c>
      <c r="AK359" s="17">
        <f>AK16*'Basic diet cal'!$S$9</f>
        <v>2.0025000000000004</v>
      </c>
      <c r="AL359" s="132">
        <f>AL16*'Basic diet cal'!$S$9</f>
        <v>2.5031250000000007</v>
      </c>
      <c r="AR359" s="17"/>
    </row>
    <row r="360" spans="1:69" ht="15" customHeight="1">
      <c r="A360" s="75" t="s">
        <v>122</v>
      </c>
      <c r="C360" s="17">
        <f>C17*'Basic diet cal'!$S$10</f>
        <v>0</v>
      </c>
      <c r="D360" s="17">
        <f>D17*'Basic diet cal'!$S$10</f>
        <v>0.4</v>
      </c>
      <c r="E360" s="17">
        <f>E17*'Basic diet cal'!$S$10</f>
        <v>1.2000000000000002</v>
      </c>
      <c r="F360" s="17">
        <f>F17*'Basic diet cal'!$S$10</f>
        <v>0</v>
      </c>
      <c r="G360" s="17">
        <f>G17*'Basic diet cal'!$S$10</f>
        <v>1.6</v>
      </c>
      <c r="H360" s="17">
        <f>H17*'Basic diet cal'!$S$10</f>
        <v>1.6</v>
      </c>
      <c r="I360" s="17">
        <f>I17*'Basic diet cal'!$S$10</f>
        <v>0</v>
      </c>
      <c r="J360" s="17">
        <f>J17*'Basic diet cal'!$S$10</f>
        <v>2.8000000000000003</v>
      </c>
      <c r="K360" s="17">
        <f>K17*'Basic diet cal'!$S$10</f>
        <v>2.8000000000000003</v>
      </c>
      <c r="L360" s="17">
        <f>L17*'Basic diet cal'!$S$10</f>
        <v>0</v>
      </c>
      <c r="M360" s="17">
        <f>M17*'Basic diet cal'!$S$10</f>
        <v>4.2</v>
      </c>
      <c r="N360" s="17">
        <f>N17*'Basic diet cal'!$S$10</f>
        <v>2.8000000000000003</v>
      </c>
      <c r="O360" s="17">
        <f>O17*'Basic diet cal'!$S$10</f>
        <v>0</v>
      </c>
      <c r="P360" s="17">
        <f>P17*'Basic diet cal'!$S$10</f>
        <v>4.2</v>
      </c>
      <c r="Q360" s="17">
        <f>Q17*'Basic diet cal'!$S$10</f>
        <v>2.8000000000000003</v>
      </c>
      <c r="R360" s="17">
        <f>R17*'Basic diet cal'!$S$10</f>
        <v>0</v>
      </c>
      <c r="S360" s="17">
        <f>S17*'Basic diet cal'!$S$10</f>
        <v>4.2</v>
      </c>
      <c r="T360" s="17">
        <f>T17*'Basic diet cal'!$S$10</f>
        <v>2.8000000000000003</v>
      </c>
      <c r="U360" s="17">
        <f>U17*'Basic diet cal'!$S$10</f>
        <v>0</v>
      </c>
      <c r="V360" s="17">
        <f>V17*'Basic diet cal'!$S$10</f>
        <v>5.6000000000000005</v>
      </c>
      <c r="W360" s="17">
        <f>W17*'Basic diet cal'!$S$10</f>
        <v>2.8000000000000003</v>
      </c>
      <c r="X360" s="17">
        <f>X17*'Basic diet cal'!$S$10</f>
        <v>0</v>
      </c>
      <c r="Y360" s="17">
        <f>Y17*'Basic diet cal'!$S$10</f>
        <v>5.6000000000000005</v>
      </c>
      <c r="Z360" s="17">
        <f>Z17*'Basic diet cal'!$S$10</f>
        <v>4</v>
      </c>
      <c r="AA360" s="17">
        <f>AA17*'Basic diet cal'!$S$10</f>
        <v>0</v>
      </c>
      <c r="AB360" s="17">
        <f>AB17*'Basic diet cal'!$S$10</f>
        <v>5.6000000000000005</v>
      </c>
      <c r="AC360" s="17">
        <f>AC17*'Basic diet cal'!$S$10</f>
        <v>4</v>
      </c>
      <c r="AD360" s="17">
        <f>AD17*'Basic diet cal'!$S$10</f>
        <v>0</v>
      </c>
      <c r="AE360" s="17">
        <f>AE17*'Basic diet cal'!$S$10</f>
        <v>5.6000000000000005</v>
      </c>
      <c r="AF360" s="17">
        <f>AF17*'Basic diet cal'!$S$10</f>
        <v>4</v>
      </c>
      <c r="AG360" s="17">
        <f>AG17*'Basic diet cal'!$S$10</f>
        <v>0</v>
      </c>
      <c r="AH360" s="17">
        <f>AH17*'Basic diet cal'!$S$10</f>
        <v>5.6000000000000005</v>
      </c>
      <c r="AI360" s="17">
        <f>AI17*'Basic diet cal'!$S$10</f>
        <v>4</v>
      </c>
      <c r="AJ360" s="17">
        <f>AJ17*'Basic diet cal'!$S$10</f>
        <v>0</v>
      </c>
      <c r="AK360" s="17">
        <f>AK17*'Basic diet cal'!$S$10</f>
        <v>5.6000000000000005</v>
      </c>
      <c r="AL360" s="132">
        <f>AL17*'Basic diet cal'!$S$10</f>
        <v>4</v>
      </c>
      <c r="AR360" s="17"/>
    </row>
    <row r="361" spans="1:69" ht="21" customHeight="1">
      <c r="A361" s="70" t="s">
        <v>123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32"/>
      <c r="AR361" s="17"/>
    </row>
    <row r="362" spans="1:69" ht="15" customHeight="1">
      <c r="A362" s="72" t="s">
        <v>121</v>
      </c>
      <c r="B362" s="76"/>
      <c r="C362" s="17">
        <f>C20*'Basic diet cal'!$S$8</f>
        <v>0</v>
      </c>
      <c r="D362" s="17">
        <f>D20*'Basic diet cal'!$S$8</f>
        <v>0</v>
      </c>
      <c r="E362" s="17">
        <f>E20*'Basic diet cal'!$S$8</f>
        <v>0</v>
      </c>
      <c r="F362" s="17">
        <f>F20*'Basic diet cal'!$S$8</f>
        <v>0</v>
      </c>
      <c r="G362" s="17">
        <f>G20*'Basic diet cal'!$S$8</f>
        <v>0</v>
      </c>
      <c r="H362" s="17">
        <f>H20*'Basic diet cal'!$S$8</f>
        <v>0</v>
      </c>
      <c r="I362" s="17">
        <f>I20*'Basic diet cal'!$S$8</f>
        <v>0</v>
      </c>
      <c r="J362" s="17">
        <f>J20*'Basic diet cal'!$S$8</f>
        <v>0</v>
      </c>
      <c r="K362" s="17">
        <f>K20*'Basic diet cal'!$S$8</f>
        <v>0</v>
      </c>
      <c r="L362" s="17">
        <f>L20*'Basic diet cal'!$S$8</f>
        <v>0</v>
      </c>
      <c r="M362" s="17">
        <f>M20*'Basic diet cal'!$S$8</f>
        <v>0</v>
      </c>
      <c r="N362" s="17">
        <f>N20*'Basic diet cal'!$S$8</f>
        <v>0</v>
      </c>
      <c r="O362" s="17">
        <f>O20*'Basic diet cal'!$S$8</f>
        <v>0</v>
      </c>
      <c r="P362" s="17">
        <f>P20*'Basic diet cal'!$S$8</f>
        <v>0</v>
      </c>
      <c r="Q362" s="17">
        <f>Q20*'Basic diet cal'!$S$8</f>
        <v>0</v>
      </c>
      <c r="R362" s="17">
        <f>R20*'Basic diet cal'!$S$8</f>
        <v>0</v>
      </c>
      <c r="S362" s="17">
        <f>S20*'Basic diet cal'!$S$8</f>
        <v>0</v>
      </c>
      <c r="T362" s="17">
        <f>T20*'Basic diet cal'!$S$8</f>
        <v>0</v>
      </c>
      <c r="U362" s="17">
        <f>U20*'Basic diet cal'!$S$8</f>
        <v>0</v>
      </c>
      <c r="V362" s="17">
        <f>V20*'Basic diet cal'!$S$8</f>
        <v>0</v>
      </c>
      <c r="W362" s="17">
        <f>W20*'Basic diet cal'!$S$8</f>
        <v>0</v>
      </c>
      <c r="X362" s="17">
        <f>X20*'Basic diet cal'!$S$8</f>
        <v>0</v>
      </c>
      <c r="Y362" s="17">
        <f>Y20*'Basic diet cal'!$S$8</f>
        <v>0</v>
      </c>
      <c r="Z362" s="17">
        <f>Z20*'Basic diet cal'!$S$8</f>
        <v>0</v>
      </c>
      <c r="AA362" s="17">
        <f>AA20*'Basic diet cal'!$S$8</f>
        <v>0</v>
      </c>
      <c r="AB362" s="17">
        <f>AB20*'Basic diet cal'!$S$8</f>
        <v>0</v>
      </c>
      <c r="AC362" s="17">
        <f>AC20*'Basic diet cal'!$S$8</f>
        <v>0</v>
      </c>
      <c r="AD362" s="17">
        <f>AD20*'Basic diet cal'!$S$8</f>
        <v>0</v>
      </c>
      <c r="AE362" s="17">
        <f>AE20*'Basic diet cal'!$S$8</f>
        <v>0</v>
      </c>
      <c r="AF362" s="17">
        <f>AF20*'Basic diet cal'!$S$8</f>
        <v>0</v>
      </c>
      <c r="AG362" s="17">
        <f>AG20*'Basic diet cal'!$S$8</f>
        <v>0</v>
      </c>
      <c r="AH362" s="17">
        <f>AH20*'Basic diet cal'!$S$8</f>
        <v>0</v>
      </c>
      <c r="AI362" s="17">
        <f>AI20*'Basic diet cal'!$S$8</f>
        <v>0</v>
      </c>
      <c r="AJ362" s="17">
        <f>AJ20*'Basic diet cal'!$S$8</f>
        <v>0</v>
      </c>
      <c r="AK362" s="17">
        <f>AK20*'Basic diet cal'!$S$8</f>
        <v>0</v>
      </c>
      <c r="AL362" s="132">
        <f>AL20*'Basic diet cal'!$S$8</f>
        <v>0</v>
      </c>
      <c r="AR362" s="17"/>
    </row>
    <row r="363" spans="1:69" ht="33.75" customHeight="1">
      <c r="A363" s="72" t="s">
        <v>198</v>
      </c>
      <c r="B363" s="76"/>
      <c r="C363" s="17">
        <f>C21*'Basic diet cal'!$S$11</f>
        <v>-0.36625178571428563</v>
      </c>
      <c r="D363" s="17">
        <f>D21*'Basic diet cal'!$S$11</f>
        <v>-0.2441678571428571</v>
      </c>
      <c r="E363" s="17">
        <f>E21*'Basic diet cal'!$S$11</f>
        <v>-0.2441678571428571</v>
      </c>
      <c r="F363" s="17">
        <f>F21*'Basic diet cal'!$S$11</f>
        <v>-0.36625178571428563</v>
      </c>
      <c r="G363" s="17">
        <f>G21*'Basic diet cal'!$S$11</f>
        <v>-0.2441678571428571</v>
      </c>
      <c r="H363" s="17">
        <f>H21*'Basic diet cal'!$S$11</f>
        <v>-0.36625178571428563</v>
      </c>
      <c r="I363" s="17">
        <f>I21*'Basic diet cal'!$S$11</f>
        <v>-0.61041964285714279</v>
      </c>
      <c r="J363" s="17">
        <f>J21*'Basic diet cal'!$S$11</f>
        <v>-0.36625178571428563</v>
      </c>
      <c r="K363" s="17">
        <f>K21*'Basic diet cal'!$S$11</f>
        <v>-0.48833571428571421</v>
      </c>
      <c r="L363" s="17">
        <f>L21*'Basic diet cal'!$S$11</f>
        <v>-0.61041964285714279</v>
      </c>
      <c r="M363" s="17">
        <f>M21*'Basic diet cal'!$S$11</f>
        <v>-0.48833571428571421</v>
      </c>
      <c r="N363" s="17">
        <f>N21*'Basic diet cal'!$S$11</f>
        <v>-0.48833571428571421</v>
      </c>
      <c r="O363" s="17">
        <f>O21*'Basic diet cal'!$S$11</f>
        <v>-0.73250357142857125</v>
      </c>
      <c r="P363" s="17">
        <f>P21*'Basic diet cal'!$S$11</f>
        <v>-0.48833571428571421</v>
      </c>
      <c r="Q363" s="17">
        <f>Q21*'Basic diet cal'!$S$11</f>
        <v>-0.48833571428571421</v>
      </c>
      <c r="R363" s="17">
        <f>R21*'Basic diet cal'!$S$11</f>
        <v>-0.85458749999999983</v>
      </c>
      <c r="S363" s="17">
        <f>S21*'Basic diet cal'!$S$11</f>
        <v>-0.48833571428571421</v>
      </c>
      <c r="T363" s="17">
        <f>T21*'Basic diet cal'!$S$11</f>
        <v>-0.48833571428571421</v>
      </c>
      <c r="U363" s="17">
        <f>U21*'Basic diet cal'!$S$11</f>
        <v>-0.73250357142857125</v>
      </c>
      <c r="V363" s="17">
        <f>V21*'Basic diet cal'!$S$11</f>
        <v>-0.48833571428571421</v>
      </c>
      <c r="W363" s="17">
        <f>W21*'Basic diet cal'!$S$11</f>
        <v>-0.48833571428571421</v>
      </c>
      <c r="X363" s="17">
        <f>X21*'Basic diet cal'!$S$11</f>
        <v>-1.2208392857142856</v>
      </c>
      <c r="Y363" s="17">
        <f>Y21*'Basic diet cal'!$S$11</f>
        <v>-0.48833571428571421</v>
      </c>
      <c r="Z363" s="17">
        <f>Z21*'Basic diet cal'!$S$11</f>
        <v>-0.48833571428571421</v>
      </c>
      <c r="AA363" s="17">
        <f>AA21*'Basic diet cal'!$S$11</f>
        <v>-0.97667142857142841</v>
      </c>
      <c r="AB363" s="17">
        <f>AB21*'Basic diet cal'!$S$11</f>
        <v>-0.73250357142857125</v>
      </c>
      <c r="AC363" s="17">
        <f>AC21*'Basic diet cal'!$S$11</f>
        <v>-0.61041964285714279</v>
      </c>
      <c r="AD363" s="17">
        <f>AD21*'Basic diet cal'!$S$11</f>
        <v>-1.098755357142857</v>
      </c>
      <c r="AE363" s="17">
        <f>AE21*'Basic diet cal'!$S$11</f>
        <v>-0.73250357142857125</v>
      </c>
      <c r="AF363" s="17">
        <f>AF21*'Basic diet cal'!$S$11</f>
        <v>-0.61041964285714279</v>
      </c>
      <c r="AG363" s="17">
        <f>AG21*'Basic diet cal'!$S$11</f>
        <v>-1.2208392857142856</v>
      </c>
      <c r="AH363" s="17">
        <f>AH21*'Basic diet cal'!$S$11</f>
        <v>-0.73250357142857125</v>
      </c>
      <c r="AI363" s="17">
        <f>AI21*'Basic diet cal'!$S$11</f>
        <v>-0.61041964285714279</v>
      </c>
      <c r="AJ363" s="17">
        <f>AJ21*'Basic diet cal'!$S$11</f>
        <v>-1.2208392857142856</v>
      </c>
      <c r="AK363" s="17">
        <f>AK21*'Basic diet cal'!$S$11</f>
        <v>-0.73250357142857125</v>
      </c>
      <c r="AL363" s="132">
        <f>AL21*'Basic diet cal'!$S$11</f>
        <v>-0.61041964285714279</v>
      </c>
      <c r="AR363" s="17"/>
    </row>
    <row r="364" spans="1:69" ht="45" customHeight="1">
      <c r="A364" s="24" t="s">
        <v>199</v>
      </c>
      <c r="B364" s="69"/>
      <c r="C364" s="17">
        <f>C23*'Basic diet cal'!$S$12</f>
        <v>0</v>
      </c>
      <c r="D364" s="17">
        <f>D23*'Basic diet cal'!$S$12</f>
        <v>0</v>
      </c>
      <c r="E364" s="17">
        <f>E23*'Basic diet cal'!$S$12</f>
        <v>0</v>
      </c>
      <c r="F364" s="17">
        <f>F23*'Basic diet cal'!$S$12</f>
        <v>0</v>
      </c>
      <c r="G364" s="17">
        <f>G23*'Basic diet cal'!$S$12</f>
        <v>0</v>
      </c>
      <c r="H364" s="17">
        <f>H23*'Basic diet cal'!$S$12</f>
        <v>0</v>
      </c>
      <c r="I364" s="17">
        <f>I23*'Basic diet cal'!$S$12</f>
        <v>0</v>
      </c>
      <c r="J364" s="17">
        <f>J23*'Basic diet cal'!$S$12</f>
        <v>0</v>
      </c>
      <c r="K364" s="17">
        <f>K23*'Basic diet cal'!$S$12</f>
        <v>0</v>
      </c>
      <c r="L364" s="17">
        <f>L23*'Basic diet cal'!$S$12</f>
        <v>0</v>
      </c>
      <c r="M364" s="17">
        <f>M23*'Basic diet cal'!$S$12</f>
        <v>0</v>
      </c>
      <c r="N364" s="17">
        <f>N23*'Basic diet cal'!$S$12</f>
        <v>0</v>
      </c>
      <c r="O364" s="17">
        <f>O23*'Basic diet cal'!$S$12</f>
        <v>0</v>
      </c>
      <c r="P364" s="17">
        <f>P23*'Basic diet cal'!$S$12</f>
        <v>0</v>
      </c>
      <c r="Q364" s="17">
        <f>Q23*'Basic diet cal'!$S$12</f>
        <v>0</v>
      </c>
      <c r="R364" s="17">
        <f>R23*'Basic diet cal'!$S$12</f>
        <v>0</v>
      </c>
      <c r="S364" s="17">
        <f>S23*'Basic diet cal'!$S$12</f>
        <v>0</v>
      </c>
      <c r="T364" s="17">
        <f>T23*'Basic diet cal'!$S$12</f>
        <v>0</v>
      </c>
      <c r="U364" s="17">
        <f>U23*'Basic diet cal'!$S$12</f>
        <v>0</v>
      </c>
      <c r="V364" s="17">
        <f>V23*'Basic diet cal'!$S$12</f>
        <v>0</v>
      </c>
      <c r="W364" s="17">
        <f>W23*'Basic diet cal'!$S$12</f>
        <v>0</v>
      </c>
      <c r="X364" s="17">
        <f>X23*'Basic diet cal'!$S$12</f>
        <v>0</v>
      </c>
      <c r="Y364" s="17">
        <f>Y23*'Basic diet cal'!$S$12</f>
        <v>0</v>
      </c>
      <c r="Z364" s="17">
        <f>Z23*'Basic diet cal'!$S$12</f>
        <v>0</v>
      </c>
      <c r="AA364" s="17">
        <f>AA23*'Basic diet cal'!$S$12</f>
        <v>0</v>
      </c>
      <c r="AB364" s="17">
        <f>AB23*'Basic diet cal'!$S$12</f>
        <v>0</v>
      </c>
      <c r="AC364" s="17">
        <f>AC23*'Basic diet cal'!$S$12</f>
        <v>0</v>
      </c>
      <c r="AD364" s="17">
        <f>AD23*'Basic diet cal'!$S$12</f>
        <v>0</v>
      </c>
      <c r="AE364" s="17">
        <f>AE23*'Basic diet cal'!$S$12</f>
        <v>0</v>
      </c>
      <c r="AF364" s="17">
        <f>AF23*'Basic diet cal'!$S$12</f>
        <v>0</v>
      </c>
      <c r="AG364" s="17">
        <f>AG23*'Basic diet cal'!$S$12</f>
        <v>0</v>
      </c>
      <c r="AH364" s="17">
        <f>AH23*'Basic diet cal'!$S$12</f>
        <v>0</v>
      </c>
      <c r="AI364" s="17">
        <f>AI23*'Basic diet cal'!$S$12</f>
        <v>0</v>
      </c>
      <c r="AJ364" s="17">
        <f>AJ23*'Basic diet cal'!$S$12</f>
        <v>0</v>
      </c>
      <c r="AK364" s="17">
        <f>AK23*'Basic diet cal'!$S$12</f>
        <v>0</v>
      </c>
      <c r="AL364" s="132">
        <f>AL23*'Basic diet cal'!$S$12</f>
        <v>0</v>
      </c>
      <c r="AR364" s="17"/>
    </row>
    <row r="365" spans="1:69" ht="15" customHeight="1">
      <c r="A365" s="24" t="s">
        <v>200</v>
      </c>
      <c r="B365" s="69"/>
      <c r="C365" s="17">
        <f>C24*'Basic diet cal'!$S$12</f>
        <v>0</v>
      </c>
      <c r="D365" s="17">
        <f>D24*'Basic diet cal'!$S$12</f>
        <v>0</v>
      </c>
      <c r="E365" s="17">
        <f>E24*'Basic diet cal'!$S$12</f>
        <v>0</v>
      </c>
      <c r="F365" s="17">
        <f>F24*'Basic diet cal'!$S$12</f>
        <v>0</v>
      </c>
      <c r="G365" s="17">
        <f>G24*'Basic diet cal'!$S$12</f>
        <v>0</v>
      </c>
      <c r="H365" s="17">
        <f>H24*'Basic diet cal'!$S$12</f>
        <v>0</v>
      </c>
      <c r="I365" s="17">
        <f>I24*'Basic diet cal'!$S$12</f>
        <v>0</v>
      </c>
      <c r="J365" s="17">
        <f>J24*'Basic diet cal'!$S$12</f>
        <v>0</v>
      </c>
      <c r="K365" s="17">
        <f>K24*'Basic diet cal'!$S$12</f>
        <v>0</v>
      </c>
      <c r="L365" s="17">
        <f>L24*'Basic diet cal'!$S$12</f>
        <v>0</v>
      </c>
      <c r="M365" s="17">
        <f>M24*'Basic diet cal'!$S$12</f>
        <v>0</v>
      </c>
      <c r="N365" s="17">
        <f>N24*'Basic diet cal'!$S$12</f>
        <v>0</v>
      </c>
      <c r="O365" s="17">
        <f>O24*'Basic diet cal'!$S$12</f>
        <v>0</v>
      </c>
      <c r="P365" s="17">
        <f>P24*'Basic diet cal'!$S$12</f>
        <v>0</v>
      </c>
      <c r="Q365" s="17">
        <f>Q24*'Basic diet cal'!$S$12</f>
        <v>0</v>
      </c>
      <c r="R365" s="17">
        <f>R24*'Basic diet cal'!$S$12</f>
        <v>0</v>
      </c>
      <c r="S365" s="17">
        <f>S24*'Basic diet cal'!$S$12</f>
        <v>0</v>
      </c>
      <c r="T365" s="17">
        <f>T24*'Basic diet cal'!$S$12</f>
        <v>0</v>
      </c>
      <c r="U365" s="17">
        <f>U24*'Basic diet cal'!$S$12</f>
        <v>0</v>
      </c>
      <c r="V365" s="17">
        <f>V24*'Basic diet cal'!$S$12</f>
        <v>0</v>
      </c>
      <c r="W365" s="17">
        <f>W24*'Basic diet cal'!$S$12</f>
        <v>0</v>
      </c>
      <c r="X365" s="17">
        <f>X24*'Basic diet cal'!$S$12</f>
        <v>0</v>
      </c>
      <c r="Y365" s="17">
        <f>Y24*'Basic diet cal'!$S$12</f>
        <v>0</v>
      </c>
      <c r="Z365" s="17">
        <f>Z24*'Basic diet cal'!$S$12</f>
        <v>0</v>
      </c>
      <c r="AA365" s="17">
        <f>AA24*'Basic diet cal'!$S$12</f>
        <v>0</v>
      </c>
      <c r="AB365" s="17">
        <f>AB24*'Basic diet cal'!$S$12</f>
        <v>0</v>
      </c>
      <c r="AC365" s="17">
        <f>AC24*'Basic diet cal'!$S$12</f>
        <v>0</v>
      </c>
      <c r="AD365" s="17">
        <f>AD24*'Basic diet cal'!$S$12</f>
        <v>0</v>
      </c>
      <c r="AE365" s="17">
        <f>AE24*'Basic diet cal'!$S$12</f>
        <v>0</v>
      </c>
      <c r="AF365" s="17">
        <f>AF24*'Basic diet cal'!$S$12</f>
        <v>0</v>
      </c>
      <c r="AG365" s="17">
        <f>AG24*'Basic diet cal'!$S$12</f>
        <v>0</v>
      </c>
      <c r="AH365" s="17">
        <f>AH24*'Basic diet cal'!$S$12</f>
        <v>0</v>
      </c>
      <c r="AI365" s="17">
        <f>AI24*'Basic diet cal'!$S$12</f>
        <v>0</v>
      </c>
      <c r="AJ365" s="17">
        <f>AJ24*'Basic diet cal'!$S$12</f>
        <v>0</v>
      </c>
      <c r="AK365" s="17">
        <f>AK24*'Basic diet cal'!$S$12</f>
        <v>0</v>
      </c>
      <c r="AL365" s="132">
        <f>AL24*'Basic diet cal'!$S$12</f>
        <v>0</v>
      </c>
      <c r="AR365" s="17"/>
    </row>
    <row r="366" spans="1:69" ht="45" customHeight="1">
      <c r="A366" s="24" t="s">
        <v>125</v>
      </c>
      <c r="B366" s="69"/>
      <c r="C366" s="17">
        <f>C25*'Basic diet cal'!$S$13</f>
        <v>0</v>
      </c>
      <c r="D366" s="17">
        <f>D25*'Basic diet cal'!$S$13</f>
        <v>0</v>
      </c>
      <c r="E366" s="17">
        <f>E25*'Basic diet cal'!$S$13</f>
        <v>0</v>
      </c>
      <c r="F366" s="17">
        <f>F25*'Basic diet cal'!$S$13</f>
        <v>0</v>
      </c>
      <c r="G366" s="17">
        <f>G25*'Basic diet cal'!$S$13</f>
        <v>0</v>
      </c>
      <c r="H366" s="17">
        <f>H25*'Basic diet cal'!$S$13</f>
        <v>0</v>
      </c>
      <c r="I366" s="17">
        <f>I25*'Basic diet cal'!$S$13</f>
        <v>0</v>
      </c>
      <c r="J366" s="17">
        <f>J25*'Basic diet cal'!$S$13</f>
        <v>0</v>
      </c>
      <c r="K366" s="17">
        <f>K25*'Basic diet cal'!$S$13</f>
        <v>0</v>
      </c>
      <c r="L366" s="17">
        <f>L25*'Basic diet cal'!$S$13</f>
        <v>0</v>
      </c>
      <c r="M366" s="17">
        <f>M25*'Basic diet cal'!$S$13</f>
        <v>0</v>
      </c>
      <c r="N366" s="17">
        <f>N25*'Basic diet cal'!$S$13</f>
        <v>0</v>
      </c>
      <c r="O366" s="17">
        <f>O25*'Basic diet cal'!$S$13</f>
        <v>0</v>
      </c>
      <c r="P366" s="17">
        <f>P25*'Basic diet cal'!$S$13</f>
        <v>0</v>
      </c>
      <c r="Q366" s="17">
        <f>Q25*'Basic diet cal'!$S$13</f>
        <v>0</v>
      </c>
      <c r="R366" s="17">
        <f>R25*'Basic diet cal'!$S$13</f>
        <v>0</v>
      </c>
      <c r="S366" s="17">
        <f>S25*'Basic diet cal'!$S$13</f>
        <v>0</v>
      </c>
      <c r="T366" s="17">
        <f>T25*'Basic diet cal'!$S$13</f>
        <v>0</v>
      </c>
      <c r="U366" s="17">
        <f>U25*'Basic diet cal'!$S$13</f>
        <v>0</v>
      </c>
      <c r="V366" s="17">
        <f>V25*'Basic diet cal'!$S$13</f>
        <v>0</v>
      </c>
      <c r="W366" s="17">
        <f>W25*'Basic diet cal'!$S$13</f>
        <v>0</v>
      </c>
      <c r="X366" s="17">
        <f>X25*'Basic diet cal'!$S$13</f>
        <v>0</v>
      </c>
      <c r="Y366" s="17">
        <f>Y25*'Basic diet cal'!$S$13</f>
        <v>0</v>
      </c>
      <c r="Z366" s="17">
        <f>Z25*'Basic diet cal'!$S$13</f>
        <v>0</v>
      </c>
      <c r="AA366" s="17">
        <f>AA25*'Basic diet cal'!$S$13</f>
        <v>0</v>
      </c>
      <c r="AB366" s="17">
        <f>AB25*'Basic diet cal'!$S$13</f>
        <v>0</v>
      </c>
      <c r="AC366" s="17">
        <f>AC25*'Basic diet cal'!$S$13</f>
        <v>0</v>
      </c>
      <c r="AD366" s="17">
        <f>AD25*'Basic diet cal'!$S$13</f>
        <v>0</v>
      </c>
      <c r="AE366" s="17">
        <f>AE25*'Basic diet cal'!$S$13</f>
        <v>0</v>
      </c>
      <c r="AF366" s="17">
        <f>AF25*'Basic diet cal'!$S$13</f>
        <v>0</v>
      </c>
      <c r="AG366" s="17">
        <f>AG25*'Basic diet cal'!$S$13</f>
        <v>0</v>
      </c>
      <c r="AH366" s="17">
        <f>AH25*'Basic diet cal'!$S$13</f>
        <v>0</v>
      </c>
      <c r="AI366" s="17">
        <f>AI25*'Basic diet cal'!$S$13</f>
        <v>0</v>
      </c>
      <c r="AJ366" s="17">
        <f>AJ25*'Basic diet cal'!$S$13</f>
        <v>0</v>
      </c>
      <c r="AK366" s="17">
        <f>AK25*'Basic diet cal'!$S$13</f>
        <v>0</v>
      </c>
      <c r="AL366" s="132">
        <f>AL25*'Basic diet cal'!$S$13</f>
        <v>0</v>
      </c>
      <c r="AR366" s="17"/>
    </row>
    <row r="367" spans="1:69" ht="15" customHeight="1">
      <c r="A367" s="47" t="s">
        <v>778</v>
      </c>
      <c r="B367" s="25"/>
      <c r="C367" s="657">
        <f>C22*'Basic diet cal'!$S$10</f>
        <v>0</v>
      </c>
      <c r="D367" s="657">
        <f>D22*'Basic diet cal'!$S$10</f>
        <v>0.4</v>
      </c>
      <c r="E367" s="657">
        <f>E22*'Basic diet cal'!$S$10</f>
        <v>1.2000000000000002</v>
      </c>
      <c r="F367" s="657">
        <f>F22*'Basic diet cal'!$S$10</f>
        <v>0</v>
      </c>
      <c r="G367" s="657">
        <f>G22*'Basic diet cal'!$S$10</f>
        <v>1.6</v>
      </c>
      <c r="H367" s="657">
        <f>H22*'Basic diet cal'!$S$10</f>
        <v>1.6</v>
      </c>
      <c r="I367" s="657">
        <f>I22*'Basic diet cal'!$S$10</f>
        <v>0</v>
      </c>
      <c r="J367" s="657">
        <f>J22*'Basic diet cal'!$S$10</f>
        <v>1.2000000000000002</v>
      </c>
      <c r="K367" s="657">
        <f>K22*'Basic diet cal'!$S$10</f>
        <v>1.2000000000000002</v>
      </c>
      <c r="L367" s="657">
        <f>L22*'Basic diet cal'!$S$10</f>
        <v>0</v>
      </c>
      <c r="M367" s="657">
        <f>M22*'Basic diet cal'!$S$10</f>
        <v>2.8000000000000003</v>
      </c>
      <c r="N367" s="657">
        <f>N22*'Basic diet cal'!$S$10</f>
        <v>1.2000000000000002</v>
      </c>
      <c r="O367" s="657">
        <f>O22*'Basic diet cal'!$S$10</f>
        <v>0</v>
      </c>
      <c r="P367" s="657">
        <f>P22*'Basic diet cal'!$S$10</f>
        <v>2.8000000000000003</v>
      </c>
      <c r="Q367" s="657">
        <f>Q22*'Basic diet cal'!$S$10</f>
        <v>2.8000000000000003</v>
      </c>
      <c r="R367" s="657">
        <f>R22*'Basic diet cal'!$S$10</f>
        <v>0</v>
      </c>
      <c r="S367" s="657">
        <f>S22*'Basic diet cal'!$S$10</f>
        <v>2.8000000000000003</v>
      </c>
      <c r="T367" s="657">
        <f>T22*'Basic diet cal'!$S$10</f>
        <v>2.8000000000000003</v>
      </c>
      <c r="U367" s="657">
        <f>U22*'Basic diet cal'!$S$10</f>
        <v>0</v>
      </c>
      <c r="V367" s="657">
        <f>V22*'Basic diet cal'!$S$10</f>
        <v>2.8000000000000003</v>
      </c>
      <c r="W367" s="657">
        <f>W22*'Basic diet cal'!$S$10</f>
        <v>2.8000000000000003</v>
      </c>
      <c r="X367" s="657">
        <f>X22*'Basic diet cal'!$S$10</f>
        <v>0</v>
      </c>
      <c r="Y367" s="657">
        <f>Y22*'Basic diet cal'!$S$10</f>
        <v>2.8000000000000003</v>
      </c>
      <c r="Z367" s="657">
        <f>Z22*'Basic diet cal'!$S$10</f>
        <v>2.8000000000000003</v>
      </c>
      <c r="AA367" s="657">
        <f>AA22*'Basic diet cal'!$S$10</f>
        <v>0</v>
      </c>
      <c r="AB367" s="657">
        <f>AB22*'Basic diet cal'!$S$10</f>
        <v>2.8000000000000003</v>
      </c>
      <c r="AC367" s="657">
        <f>AC22*'Basic diet cal'!$S$10</f>
        <v>2.8000000000000003</v>
      </c>
      <c r="AD367" s="657">
        <f>AD22*'Basic diet cal'!$S$10</f>
        <v>0</v>
      </c>
      <c r="AE367" s="657">
        <f>AE22*'Basic diet cal'!$S$10</f>
        <v>2.8000000000000003</v>
      </c>
      <c r="AF367" s="657">
        <f>AF22*'Basic diet cal'!$S$10</f>
        <v>4</v>
      </c>
      <c r="AG367" s="657">
        <f>AG22*'Basic diet cal'!$S$10</f>
        <v>0</v>
      </c>
      <c r="AH367" s="657">
        <f>AH22*'Basic diet cal'!$S$10</f>
        <v>2.8000000000000003</v>
      </c>
      <c r="AI367" s="657">
        <f>AI22*'Basic diet cal'!$S$10</f>
        <v>4</v>
      </c>
      <c r="AJ367" s="657">
        <f>AJ22*'Basic diet cal'!$S$10</f>
        <v>0</v>
      </c>
      <c r="AK367" s="657">
        <f>AK22*'Basic diet cal'!$S$10</f>
        <v>4</v>
      </c>
      <c r="AL367" s="657">
        <f>AL22*'Basic diet cal'!$S$10</f>
        <v>4</v>
      </c>
      <c r="AS367" s="170"/>
      <c r="AT367" s="9"/>
      <c r="AU367" s="9"/>
      <c r="AV367" s="9"/>
      <c r="AW367" s="9"/>
      <c r="AX367" s="9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</row>
    <row r="368" spans="1:69" ht="15" customHeight="1">
      <c r="C368" s="22">
        <v>1000</v>
      </c>
      <c r="F368" s="9">
        <v>1200</v>
      </c>
      <c r="G368" s="9"/>
      <c r="I368" s="22">
        <v>1400</v>
      </c>
      <c r="L368" s="22">
        <v>1600</v>
      </c>
      <c r="O368" s="22">
        <v>1800</v>
      </c>
      <c r="R368" s="9">
        <v>2000</v>
      </c>
      <c r="S368" s="9"/>
      <c r="U368" s="22">
        <v>2200</v>
      </c>
      <c r="X368" s="22">
        <v>2400</v>
      </c>
      <c r="AA368" s="45">
        <v>2600</v>
      </c>
      <c r="AB368" s="26"/>
      <c r="AD368" s="26">
        <v>2800</v>
      </c>
      <c r="AE368" s="26"/>
      <c r="AF368" s="26"/>
      <c r="AG368" s="26">
        <v>3000</v>
      </c>
      <c r="AH368" s="26"/>
      <c r="AI368" s="26"/>
      <c r="AJ368" s="22">
        <v>3200</v>
      </c>
      <c r="AS368" s="9"/>
      <c r="AT368" s="9"/>
      <c r="AU368" s="9"/>
      <c r="AV368" s="9"/>
      <c r="AW368" s="9"/>
      <c r="AX368" s="9"/>
      <c r="AY368" s="164"/>
      <c r="AZ368" s="164"/>
      <c r="BA368" s="164"/>
      <c r="BB368" s="164"/>
      <c r="BC368" s="164"/>
      <c r="BD368" s="164"/>
      <c r="BE368" s="164"/>
      <c r="BF368" s="123"/>
      <c r="BG368" s="123"/>
      <c r="BH368" s="164"/>
      <c r="BI368" s="123"/>
      <c r="BJ368" s="123"/>
      <c r="BK368" s="123"/>
      <c r="BL368" s="164"/>
      <c r="BM368" s="164"/>
      <c r="BN368" s="164"/>
      <c r="BO368" s="164"/>
      <c r="BP368" s="61"/>
      <c r="BQ368" s="61"/>
    </row>
    <row r="369" spans="1:79" ht="15" customHeight="1">
      <c r="A369" s="77" t="s">
        <v>285</v>
      </c>
      <c r="F369" s="9"/>
      <c r="AD369" s="22"/>
      <c r="AS369" s="9"/>
      <c r="AT369" s="9"/>
      <c r="AU369" s="9"/>
      <c r="AV369" s="9"/>
      <c r="AW369" s="9"/>
      <c r="AX369" s="9"/>
      <c r="AY369" s="164"/>
      <c r="AZ369" s="164"/>
      <c r="BA369" s="164"/>
      <c r="BB369" s="164"/>
      <c r="BC369" s="164"/>
      <c r="BD369" s="164"/>
      <c r="BE369" s="164"/>
      <c r="BF369" s="164"/>
      <c r="BG369" s="164"/>
      <c r="BH369" s="164"/>
      <c r="BI369" s="164"/>
      <c r="BJ369" s="164"/>
      <c r="BK369" s="164"/>
      <c r="BL369" s="164"/>
      <c r="BM369" s="164"/>
      <c r="BN369" s="164"/>
      <c r="BO369" s="164"/>
      <c r="BP369" s="61"/>
      <c r="BQ369" s="61"/>
    </row>
    <row r="370" spans="1:79" ht="15" customHeight="1">
      <c r="A370" s="77" t="s">
        <v>137</v>
      </c>
      <c r="C370" s="22" t="s">
        <v>58</v>
      </c>
      <c r="D370" s="22" t="s">
        <v>116</v>
      </c>
      <c r="E370" s="22" t="s">
        <v>92</v>
      </c>
      <c r="F370" s="9" t="s">
        <v>58</v>
      </c>
      <c r="G370" s="22" t="s">
        <v>116</v>
      </c>
      <c r="H370" s="22" t="s">
        <v>92</v>
      </c>
      <c r="I370" s="22" t="s">
        <v>58</v>
      </c>
      <c r="J370" s="22" t="s">
        <v>116</v>
      </c>
      <c r="K370" s="22" t="s">
        <v>92</v>
      </c>
      <c r="L370" s="22" t="s">
        <v>58</v>
      </c>
      <c r="M370" s="22" t="s">
        <v>116</v>
      </c>
      <c r="N370" s="22" t="s">
        <v>92</v>
      </c>
      <c r="O370" s="22" t="s">
        <v>58</v>
      </c>
      <c r="P370" s="22" t="s">
        <v>116</v>
      </c>
      <c r="Q370" s="22" t="s">
        <v>92</v>
      </c>
      <c r="R370" s="9" t="s">
        <v>58</v>
      </c>
      <c r="S370" s="22" t="s">
        <v>116</v>
      </c>
      <c r="T370" s="22" t="s">
        <v>92</v>
      </c>
      <c r="U370" s="22" t="s">
        <v>58</v>
      </c>
      <c r="V370" s="22" t="s">
        <v>116</v>
      </c>
      <c r="W370" s="22" t="s">
        <v>92</v>
      </c>
      <c r="X370" s="22" t="s">
        <v>58</v>
      </c>
      <c r="Y370" s="22" t="s">
        <v>116</v>
      </c>
      <c r="Z370" s="22" t="s">
        <v>92</v>
      </c>
      <c r="AA370" s="22" t="s">
        <v>58</v>
      </c>
      <c r="AB370" s="22" t="s">
        <v>116</v>
      </c>
      <c r="AC370" s="22" t="s">
        <v>92</v>
      </c>
      <c r="AD370" s="22" t="s">
        <v>58</v>
      </c>
      <c r="AE370" s="22" t="s">
        <v>116</v>
      </c>
      <c r="AF370" s="22" t="s">
        <v>92</v>
      </c>
      <c r="AG370" s="22" t="s">
        <v>58</v>
      </c>
      <c r="AH370" s="22" t="s">
        <v>116</v>
      </c>
      <c r="AI370" s="22" t="s">
        <v>92</v>
      </c>
      <c r="AJ370" s="22" t="s">
        <v>58</v>
      </c>
      <c r="AK370" s="22" t="s">
        <v>116</v>
      </c>
      <c r="AL370" s="127" t="s">
        <v>92</v>
      </c>
      <c r="AS370" s="9"/>
      <c r="AT370" s="9"/>
      <c r="AU370" s="9"/>
      <c r="AV370" s="9"/>
      <c r="AW370" s="9"/>
      <c r="AX370" s="9"/>
      <c r="AY370" s="164"/>
      <c r="AZ370" s="164"/>
      <c r="BA370" s="164"/>
      <c r="BB370" s="164"/>
      <c r="BC370" s="164"/>
      <c r="BD370" s="164"/>
      <c r="BE370" s="164"/>
      <c r="BF370" s="164"/>
      <c r="BG370" s="164"/>
      <c r="BH370" s="164"/>
      <c r="BI370" s="164"/>
      <c r="BJ370" s="164"/>
      <c r="BK370" s="164"/>
      <c r="BL370" s="164"/>
      <c r="BM370" s="164"/>
      <c r="BN370" s="164"/>
      <c r="BO370" s="164"/>
      <c r="BP370" s="61"/>
      <c r="BQ370" s="61"/>
    </row>
    <row r="371" spans="1:79" ht="15" customHeight="1">
      <c r="B371" s="78" t="s">
        <v>543</v>
      </c>
      <c r="C371" s="17">
        <f t="shared" ref="C371:AL371" si="81">C350+C351+C352+C353+C355+(C357/7)+C358+(C360/7)+C365+C366</f>
        <v>55.358565476190471</v>
      </c>
      <c r="D371" s="17">
        <f t="shared" si="81"/>
        <v>87.184773809523804</v>
      </c>
      <c r="E371" s="17">
        <f t="shared" si="81"/>
        <v>87.440726190476184</v>
      </c>
      <c r="F371" s="17">
        <f t="shared" si="81"/>
        <v>76.945565476190481</v>
      </c>
      <c r="G371" s="17">
        <f t="shared" si="81"/>
        <v>98.149702380952377</v>
      </c>
      <c r="H371" s="17">
        <f t="shared" si="81"/>
        <v>109.58549404761904</v>
      </c>
      <c r="I371" s="17">
        <f t="shared" si="81"/>
        <v>88.184285714285707</v>
      </c>
      <c r="J371" s="17">
        <f t="shared" si="81"/>
        <v>98.321130952380955</v>
      </c>
      <c r="K371" s="17">
        <f t="shared" si="81"/>
        <v>130.78789285714288</v>
      </c>
      <c r="L371" s="17">
        <f t="shared" si="81"/>
        <v>120.5647857142857</v>
      </c>
      <c r="M371" s="17">
        <f t="shared" si="81"/>
        <v>109.81525595238094</v>
      </c>
      <c r="N371" s="17">
        <f t="shared" si="81"/>
        <v>142.0266130952381</v>
      </c>
      <c r="O371" s="17">
        <f t="shared" si="81"/>
        <v>131.85891071428571</v>
      </c>
      <c r="P371" s="17">
        <f t="shared" si="81"/>
        <v>120.55335119047618</v>
      </c>
      <c r="Q371" s="17">
        <f t="shared" si="81"/>
        <v>174.88192857142855</v>
      </c>
      <c r="R371" s="17">
        <f t="shared" si="81"/>
        <v>132.3595357142857</v>
      </c>
      <c r="S371" s="17">
        <f t="shared" si="81"/>
        <v>152.87844642857141</v>
      </c>
      <c r="T371" s="17">
        <f t="shared" si="81"/>
        <v>185.73209523809521</v>
      </c>
      <c r="U371" s="17">
        <f t="shared" si="81"/>
        <v>153.89113095238096</v>
      </c>
      <c r="V371" s="17">
        <f t="shared" si="81"/>
        <v>153.57907142857141</v>
      </c>
      <c r="W371" s="17">
        <f t="shared" si="81"/>
        <v>185.67542857142854</v>
      </c>
      <c r="X371" s="17">
        <f t="shared" si="81"/>
        <v>154.89238095238096</v>
      </c>
      <c r="Y371" s="17">
        <f t="shared" si="81"/>
        <v>218.2292619047619</v>
      </c>
      <c r="Z371" s="17">
        <f t="shared" si="81"/>
        <v>207.3230476190476</v>
      </c>
      <c r="AA371" s="17">
        <f t="shared" si="81"/>
        <v>154.39175595238098</v>
      </c>
      <c r="AB371" s="17">
        <f t="shared" si="81"/>
        <v>217.72863690476191</v>
      </c>
      <c r="AC371" s="17">
        <f t="shared" si="81"/>
        <v>229.4673392857143</v>
      </c>
      <c r="AD371" s="17">
        <f t="shared" si="81"/>
        <v>154.39175595238098</v>
      </c>
      <c r="AE371" s="17">
        <f t="shared" si="81"/>
        <v>239.20482738095239</v>
      </c>
      <c r="AF371" s="17">
        <f t="shared" si="81"/>
        <v>240.2608392857143</v>
      </c>
      <c r="AG371" s="17">
        <f t="shared" si="81"/>
        <v>143.65366071428573</v>
      </c>
      <c r="AH371" s="17">
        <f t="shared" si="81"/>
        <v>282.87945238095239</v>
      </c>
      <c r="AI371" s="17">
        <f t="shared" si="81"/>
        <v>261.8786964285714</v>
      </c>
      <c r="AJ371" s="17">
        <f t="shared" si="81"/>
        <v>144.15428571428572</v>
      </c>
      <c r="AK371" s="17">
        <f t="shared" si="81"/>
        <v>282.87945238095239</v>
      </c>
      <c r="AL371" s="132">
        <f t="shared" si="81"/>
        <v>261.8786964285714</v>
      </c>
      <c r="AR371" s="17"/>
      <c r="AS371" s="56"/>
      <c r="AT371" s="56"/>
      <c r="AU371" s="56"/>
      <c r="AV371" s="56"/>
      <c r="AW371" s="56"/>
      <c r="AX371" s="56"/>
      <c r="AY371" s="164"/>
      <c r="AZ371" s="164"/>
      <c r="BA371" s="164"/>
      <c r="BB371" s="164"/>
      <c r="BC371" s="164"/>
      <c r="BD371" s="164"/>
      <c r="BE371" s="164"/>
      <c r="BF371" s="164"/>
      <c r="BG371" s="164"/>
      <c r="BH371" s="164"/>
      <c r="BI371" s="164"/>
      <c r="BJ371" s="164"/>
      <c r="BK371" s="164"/>
      <c r="BL371" s="164"/>
      <c r="BM371" s="164"/>
      <c r="BN371" s="164"/>
      <c r="BO371" s="164"/>
      <c r="BP371" s="61"/>
      <c r="BQ371" s="61"/>
    </row>
    <row r="372" spans="1:79" ht="15" customHeight="1">
      <c r="B372" s="78" t="s">
        <v>544</v>
      </c>
      <c r="C372" s="17">
        <f t="shared" ref="C372:AL372" si="82">C350+C351+C352+C353+C355+C359+(C360/7)+C366+C365</f>
        <v>55.358565476190471</v>
      </c>
      <c r="D372" s="17">
        <f t="shared" si="82"/>
        <v>87.184773809523804</v>
      </c>
      <c r="E372" s="17">
        <f t="shared" si="82"/>
        <v>87.440726190476184</v>
      </c>
      <c r="F372" s="17">
        <f t="shared" si="82"/>
        <v>76.945565476190481</v>
      </c>
      <c r="G372" s="17">
        <f t="shared" si="82"/>
        <v>98.149702380952377</v>
      </c>
      <c r="H372" s="17">
        <f t="shared" si="82"/>
        <v>109.58549404761904</v>
      </c>
      <c r="I372" s="17">
        <f t="shared" si="82"/>
        <v>88.184285714285707</v>
      </c>
      <c r="J372" s="17">
        <f t="shared" si="82"/>
        <v>98.321130952380955</v>
      </c>
      <c r="K372" s="17">
        <f t="shared" si="82"/>
        <v>130.78789285714288</v>
      </c>
      <c r="L372" s="17">
        <f t="shared" si="82"/>
        <v>120.5647857142857</v>
      </c>
      <c r="M372" s="17">
        <f t="shared" si="82"/>
        <v>109.81525595238094</v>
      </c>
      <c r="N372" s="17">
        <f t="shared" si="82"/>
        <v>142.0266130952381</v>
      </c>
      <c r="O372" s="17">
        <f t="shared" si="82"/>
        <v>131.85891071428571</v>
      </c>
      <c r="P372" s="17">
        <f t="shared" si="82"/>
        <v>120.55335119047618</v>
      </c>
      <c r="Q372" s="17">
        <f t="shared" si="82"/>
        <v>174.88192857142855</v>
      </c>
      <c r="R372" s="17">
        <f t="shared" si="82"/>
        <v>132.3595357142857</v>
      </c>
      <c r="S372" s="17">
        <f t="shared" si="82"/>
        <v>152.87844642857141</v>
      </c>
      <c r="T372" s="17">
        <f t="shared" si="82"/>
        <v>185.73209523809521</v>
      </c>
      <c r="U372" s="17">
        <f t="shared" si="82"/>
        <v>153.89113095238096</v>
      </c>
      <c r="V372" s="17">
        <f t="shared" si="82"/>
        <v>153.57907142857141</v>
      </c>
      <c r="W372" s="17">
        <f t="shared" si="82"/>
        <v>185.67542857142854</v>
      </c>
      <c r="X372" s="17">
        <f t="shared" si="82"/>
        <v>154.89238095238096</v>
      </c>
      <c r="Y372" s="17">
        <f t="shared" si="82"/>
        <v>218.2292619047619</v>
      </c>
      <c r="Z372" s="17">
        <f t="shared" si="82"/>
        <v>207.3230476190476</v>
      </c>
      <c r="AA372" s="17">
        <f t="shared" si="82"/>
        <v>154.39175595238098</v>
      </c>
      <c r="AB372" s="17">
        <f t="shared" si="82"/>
        <v>217.72863690476191</v>
      </c>
      <c r="AC372" s="17">
        <f t="shared" si="82"/>
        <v>229.4673392857143</v>
      </c>
      <c r="AD372" s="17">
        <f t="shared" si="82"/>
        <v>154.39175595238098</v>
      </c>
      <c r="AE372" s="17">
        <f t="shared" si="82"/>
        <v>239.70545238095238</v>
      </c>
      <c r="AF372" s="17">
        <f t="shared" si="82"/>
        <v>240.2608392857143</v>
      </c>
      <c r="AG372" s="17">
        <f t="shared" si="82"/>
        <v>144.15428571428572</v>
      </c>
      <c r="AH372" s="17">
        <f t="shared" si="82"/>
        <v>282.87945238095239</v>
      </c>
      <c r="AI372" s="17">
        <f t="shared" si="82"/>
        <v>261.8786964285714</v>
      </c>
      <c r="AJ372" s="17">
        <f t="shared" si="82"/>
        <v>144.65491071428573</v>
      </c>
      <c r="AK372" s="17">
        <f t="shared" si="82"/>
        <v>282.87945238095239</v>
      </c>
      <c r="AL372" s="132">
        <f t="shared" si="82"/>
        <v>261.8786964285714</v>
      </c>
      <c r="AR372" s="17"/>
      <c r="AS372" s="56"/>
      <c r="AT372" s="56"/>
      <c r="AU372" s="56"/>
      <c r="AV372" s="56"/>
      <c r="AW372" s="56"/>
      <c r="AX372" s="56"/>
      <c r="AY372" s="164"/>
      <c r="AZ372" s="164"/>
      <c r="BA372" s="164"/>
      <c r="BB372" s="164"/>
      <c r="BC372" s="164"/>
      <c r="BD372" s="164"/>
      <c r="BE372" s="164"/>
      <c r="BF372" s="164"/>
      <c r="BG372" s="164"/>
      <c r="BH372" s="164"/>
      <c r="BI372" s="164"/>
      <c r="BJ372" s="164"/>
      <c r="BK372" s="164"/>
      <c r="BL372" s="164"/>
      <c r="BM372" s="164"/>
      <c r="BN372" s="164"/>
      <c r="BO372" s="164"/>
      <c r="BP372" s="61"/>
      <c r="BQ372" s="61"/>
    </row>
    <row r="373" spans="1:79" ht="30" customHeight="1">
      <c r="A373" s="77" t="s">
        <v>138</v>
      </c>
      <c r="C373" s="49">
        <f>C350+C351+C352+C354+C355+C363+(C362/7)+C364+C366+C367/7</f>
        <v>53.490438690476189</v>
      </c>
      <c r="D373" s="49">
        <f t="shared" ref="D373:AL373" si="83">D350+D351+D352+D354+D355+D363+(D362/7)+D364+D366+D367/7</f>
        <v>85.93935595238095</v>
      </c>
      <c r="E373" s="49">
        <f t="shared" si="83"/>
        <v>86.19530833333333</v>
      </c>
      <c r="F373" s="49">
        <f t="shared" si="83"/>
        <v>75.0774386904762</v>
      </c>
      <c r="G373" s="49">
        <f t="shared" si="83"/>
        <v>96.904284523809523</v>
      </c>
      <c r="H373" s="49">
        <f t="shared" si="83"/>
        <v>107.71736726190476</v>
      </c>
      <c r="I373" s="49">
        <f t="shared" si="83"/>
        <v>85.571366071428571</v>
      </c>
      <c r="J373" s="49">
        <f t="shared" si="83"/>
        <v>96.725057738095245</v>
      </c>
      <c r="K373" s="49">
        <f t="shared" si="83"/>
        <v>129.06973571428574</v>
      </c>
      <c r="L373" s="49">
        <f t="shared" si="83"/>
        <v>117.95186607142857</v>
      </c>
      <c r="M373" s="49">
        <f t="shared" si="83"/>
        <v>107.62504523809524</v>
      </c>
      <c r="N373" s="49">
        <f t="shared" si="83"/>
        <v>139.80783095238095</v>
      </c>
      <c r="O373" s="49">
        <f t="shared" si="83"/>
        <v>128.62328214285714</v>
      </c>
      <c r="P373" s="49">
        <f t="shared" si="83"/>
        <v>118.36314047619048</v>
      </c>
      <c r="Q373" s="49">
        <f t="shared" si="83"/>
        <v>172.39109285714284</v>
      </c>
      <c r="R373" s="49">
        <f t="shared" si="83"/>
        <v>128.50119821428569</v>
      </c>
      <c r="S373" s="49">
        <f t="shared" si="83"/>
        <v>150.6882357142857</v>
      </c>
      <c r="T373" s="49">
        <f t="shared" si="83"/>
        <v>183.2412595238095</v>
      </c>
      <c r="U373" s="49">
        <f t="shared" si="83"/>
        <v>150.1548773809524</v>
      </c>
      <c r="V373" s="49">
        <f t="shared" si="83"/>
        <v>150.6882357142857</v>
      </c>
      <c r="W373" s="49">
        <f t="shared" si="83"/>
        <v>183.18459285714283</v>
      </c>
      <c r="X373" s="49">
        <f t="shared" si="83"/>
        <v>149.66654166666669</v>
      </c>
      <c r="Y373" s="49">
        <f t="shared" si="83"/>
        <v>215.33842619047618</v>
      </c>
      <c r="Z373" s="49">
        <f t="shared" si="83"/>
        <v>204.66078333333331</v>
      </c>
      <c r="AA373" s="49">
        <f t="shared" si="83"/>
        <v>149.91070952380954</v>
      </c>
      <c r="AB373" s="49">
        <f t="shared" si="83"/>
        <v>215.09425833333333</v>
      </c>
      <c r="AC373" s="49">
        <f t="shared" si="83"/>
        <v>226.18236607142856</v>
      </c>
      <c r="AD373" s="49">
        <f t="shared" si="83"/>
        <v>149.7886255952381</v>
      </c>
      <c r="AE373" s="49">
        <f t="shared" si="83"/>
        <v>236.57044880952381</v>
      </c>
      <c r="AF373" s="49">
        <f t="shared" si="83"/>
        <v>237.14729464285713</v>
      </c>
      <c r="AG373" s="49">
        <f t="shared" si="83"/>
        <v>138.92844642857145</v>
      </c>
      <c r="AH373" s="49">
        <f t="shared" si="83"/>
        <v>279.74444880952376</v>
      </c>
      <c r="AI373" s="49">
        <f t="shared" si="83"/>
        <v>258.76515178571424</v>
      </c>
      <c r="AJ373" s="49">
        <f t="shared" si="83"/>
        <v>138.92844642857145</v>
      </c>
      <c r="AK373" s="49">
        <f t="shared" si="83"/>
        <v>279.91587738095234</v>
      </c>
      <c r="AL373" s="49">
        <f t="shared" si="83"/>
        <v>258.76515178571424</v>
      </c>
      <c r="AR373" s="17"/>
      <c r="AS373" s="56"/>
      <c r="AT373" s="56"/>
      <c r="AU373" s="56"/>
      <c r="AV373" s="56"/>
      <c r="AW373" s="56"/>
      <c r="AX373" s="56"/>
      <c r="AY373" s="164"/>
      <c r="AZ373" s="164"/>
      <c r="BA373" s="164"/>
      <c r="BB373" s="164"/>
      <c r="BC373" s="164"/>
      <c r="BD373" s="164"/>
      <c r="BE373" s="164"/>
      <c r="BF373" s="164"/>
      <c r="BG373" s="164"/>
      <c r="BH373" s="164"/>
      <c r="BI373" s="164"/>
      <c r="BJ373" s="164"/>
      <c r="BK373" s="164"/>
      <c r="BL373" s="164"/>
      <c r="BM373" s="164"/>
      <c r="BN373" s="164"/>
      <c r="BO373" s="164"/>
      <c r="BP373" s="61"/>
      <c r="BQ373" s="61"/>
    </row>
    <row r="374" spans="1:79" s="218" customFormat="1" ht="15" customHeight="1">
      <c r="A374" s="217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19"/>
      <c r="AL374" s="220"/>
      <c r="AR374" s="219"/>
      <c r="AS374" s="219"/>
      <c r="AT374" s="219"/>
      <c r="AU374" s="219"/>
      <c r="AV374" s="219"/>
      <c r="AW374" s="219"/>
      <c r="AX374" s="219"/>
      <c r="AY374" s="221"/>
      <c r="AZ374" s="221"/>
      <c r="BA374" s="221"/>
      <c r="BB374" s="221"/>
      <c r="BC374" s="221"/>
      <c r="BD374" s="221"/>
      <c r="BE374" s="221"/>
      <c r="BF374" s="221"/>
      <c r="BG374" s="221"/>
      <c r="BH374" s="221"/>
      <c r="BI374" s="221"/>
      <c r="BJ374" s="221"/>
      <c r="BK374" s="221"/>
      <c r="BL374" s="221"/>
      <c r="BM374" s="221"/>
      <c r="BN374" s="221"/>
      <c r="BO374" s="221"/>
      <c r="BP374" s="222"/>
      <c r="BQ374" s="222"/>
      <c r="BR374" s="222"/>
      <c r="BS374" s="222"/>
      <c r="BT374" s="222"/>
      <c r="BU374" s="222"/>
      <c r="BV374" s="222"/>
      <c r="BW374" s="431"/>
      <c r="BX374" s="222"/>
      <c r="BY374" s="222"/>
      <c r="BZ374" s="222"/>
      <c r="CA374" s="222"/>
    </row>
    <row r="375" spans="1:79" ht="15" customHeight="1">
      <c r="A375" s="66"/>
      <c r="C375" s="22">
        <v>1000</v>
      </c>
      <c r="F375" s="9">
        <v>1200</v>
      </c>
      <c r="G375" s="9"/>
      <c r="I375" s="22">
        <v>1400</v>
      </c>
      <c r="L375" s="22">
        <v>1600</v>
      </c>
      <c r="O375" s="17">
        <v>1800</v>
      </c>
      <c r="P375" s="17"/>
      <c r="Q375" s="17"/>
      <c r="R375" s="56">
        <v>2000</v>
      </c>
      <c r="S375" s="56"/>
      <c r="T375" s="17"/>
      <c r="U375" s="17">
        <v>2200</v>
      </c>
      <c r="V375" s="17"/>
      <c r="W375" s="17"/>
      <c r="X375" s="17">
        <v>2400</v>
      </c>
      <c r="Y375" s="17"/>
      <c r="Z375" s="17"/>
      <c r="AA375" s="111">
        <v>2600</v>
      </c>
      <c r="AB375" s="84"/>
      <c r="AC375" s="17"/>
      <c r="AD375" s="84">
        <v>2800</v>
      </c>
      <c r="AE375" s="84"/>
      <c r="AF375" s="84"/>
      <c r="AG375" s="84">
        <v>3000</v>
      </c>
      <c r="AH375" s="84"/>
      <c r="AI375" s="84"/>
      <c r="AJ375" s="22">
        <v>3200</v>
      </c>
      <c r="AK375" s="17"/>
      <c r="AL375" s="132"/>
      <c r="AR375" s="17"/>
    </row>
    <row r="376" spans="1:79" ht="15" customHeight="1">
      <c r="A376" s="212" t="s">
        <v>100</v>
      </c>
      <c r="F376" s="9"/>
      <c r="O376" s="17"/>
      <c r="P376" s="17"/>
      <c r="Q376" s="17"/>
      <c r="R376" s="56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K376" s="17"/>
      <c r="AL376" s="132"/>
      <c r="AR376" s="17"/>
    </row>
    <row r="377" spans="1:79" ht="15" customHeight="1">
      <c r="A377" s="67" t="s">
        <v>117</v>
      </c>
      <c r="B377" s="68"/>
      <c r="C377" s="22" t="s">
        <v>58</v>
      </c>
      <c r="D377" s="22" t="s">
        <v>116</v>
      </c>
      <c r="E377" s="22" t="s">
        <v>92</v>
      </c>
      <c r="F377" s="9" t="s">
        <v>58</v>
      </c>
      <c r="G377" s="22" t="s">
        <v>116</v>
      </c>
      <c r="H377" s="22" t="s">
        <v>92</v>
      </c>
      <c r="I377" s="22" t="s">
        <v>58</v>
      </c>
      <c r="J377" s="22" t="s">
        <v>116</v>
      </c>
      <c r="K377" s="22" t="s">
        <v>92</v>
      </c>
      <c r="L377" s="22" t="s">
        <v>58</v>
      </c>
      <c r="M377" s="22" t="s">
        <v>116</v>
      </c>
      <c r="N377" s="22" t="s">
        <v>92</v>
      </c>
      <c r="O377" s="17" t="s">
        <v>58</v>
      </c>
      <c r="P377" s="17" t="s">
        <v>116</v>
      </c>
      <c r="Q377" s="17" t="s">
        <v>92</v>
      </c>
      <c r="R377" s="56" t="s">
        <v>58</v>
      </c>
      <c r="S377" s="17" t="s">
        <v>116</v>
      </c>
      <c r="T377" s="17" t="s">
        <v>92</v>
      </c>
      <c r="U377" s="17" t="s">
        <v>58</v>
      </c>
      <c r="V377" s="17" t="s">
        <v>116</v>
      </c>
      <c r="W377" s="17" t="s">
        <v>92</v>
      </c>
      <c r="X377" s="17" t="s">
        <v>58</v>
      </c>
      <c r="Y377" s="17" t="s">
        <v>116</v>
      </c>
      <c r="Z377" s="17" t="s">
        <v>92</v>
      </c>
      <c r="AA377" s="17" t="s">
        <v>58</v>
      </c>
      <c r="AB377" s="17" t="s">
        <v>116</v>
      </c>
      <c r="AC377" s="17" t="s">
        <v>92</v>
      </c>
      <c r="AD377" s="17" t="s">
        <v>58</v>
      </c>
      <c r="AE377" s="17" t="s">
        <v>116</v>
      </c>
      <c r="AF377" s="17" t="s">
        <v>92</v>
      </c>
      <c r="AG377" s="17" t="s">
        <v>58</v>
      </c>
      <c r="AH377" s="17" t="s">
        <v>116</v>
      </c>
      <c r="AI377" s="17" t="s">
        <v>92</v>
      </c>
      <c r="AJ377" s="22" t="s">
        <v>58</v>
      </c>
      <c r="AK377" s="17" t="s">
        <v>116</v>
      </c>
      <c r="AL377" s="132" t="s">
        <v>92</v>
      </c>
      <c r="AR377" s="17"/>
    </row>
    <row r="378" spans="1:79" ht="38.25" customHeight="1">
      <c r="A378" s="24" t="s">
        <v>119</v>
      </c>
      <c r="B378" s="69"/>
      <c r="C378" s="17">
        <f>C7*'Basic diet cal'!$T$3</f>
        <v>0</v>
      </c>
      <c r="D378" s="17">
        <f>D7*'Basic diet cal'!$T$3</f>
        <v>0</v>
      </c>
      <c r="E378" s="17">
        <f>E7*'Basic diet cal'!$T$3</f>
        <v>0</v>
      </c>
      <c r="F378" s="17">
        <f>F7*'Basic diet cal'!$T$3</f>
        <v>0</v>
      </c>
      <c r="G378" s="17">
        <f>G7*'Basic diet cal'!$T$3</f>
        <v>0</v>
      </c>
      <c r="H378" s="17">
        <f>H7*'Basic diet cal'!$T$3</f>
        <v>0</v>
      </c>
      <c r="I378" s="17">
        <f>I7*'Basic diet cal'!$T$3</f>
        <v>0</v>
      </c>
      <c r="J378" s="17">
        <f>J7*'Basic diet cal'!$T$3</f>
        <v>0</v>
      </c>
      <c r="K378" s="17">
        <f>K7*'Basic diet cal'!$T$3</f>
        <v>0</v>
      </c>
      <c r="L378" s="17">
        <f>L7*'Basic diet cal'!$T$3</f>
        <v>0</v>
      </c>
      <c r="M378" s="17">
        <f>M7*'Basic diet cal'!$T$3</f>
        <v>0</v>
      </c>
      <c r="N378" s="17">
        <f>N7*'Basic diet cal'!$T$3</f>
        <v>0</v>
      </c>
      <c r="O378" s="17">
        <f>O7*'Basic diet cal'!$T$3</f>
        <v>0</v>
      </c>
      <c r="P378" s="17">
        <f>P7*'Basic diet cal'!$T$3</f>
        <v>0</v>
      </c>
      <c r="Q378" s="17">
        <f>Q7*'Basic diet cal'!$T$3</f>
        <v>0</v>
      </c>
      <c r="R378" s="17">
        <f>R7*'Basic diet cal'!$T$3</f>
        <v>0</v>
      </c>
      <c r="S378" s="17">
        <f>S7*'Basic diet cal'!$T$3</f>
        <v>0</v>
      </c>
      <c r="T378" s="17">
        <f>T7*'Basic diet cal'!$T$3</f>
        <v>0</v>
      </c>
      <c r="U378" s="17">
        <f>U7*'Basic diet cal'!$T$3</f>
        <v>0</v>
      </c>
      <c r="V378" s="17">
        <f>V7*'Basic diet cal'!$T$3</f>
        <v>0</v>
      </c>
      <c r="W378" s="17">
        <f>W7*'Basic diet cal'!$T$3</f>
        <v>0</v>
      </c>
      <c r="X378" s="17">
        <f>X7*'Basic diet cal'!$T$3</f>
        <v>0</v>
      </c>
      <c r="Y378" s="17">
        <f>Y7*'Basic diet cal'!$T$3</f>
        <v>0</v>
      </c>
      <c r="Z378" s="17">
        <f>Z7*'Basic diet cal'!$T$3</f>
        <v>0</v>
      </c>
      <c r="AA378" s="17">
        <f>AA7*'Basic diet cal'!$T$3</f>
        <v>0</v>
      </c>
      <c r="AB378" s="17">
        <f>AB7*'Basic diet cal'!$T$3</f>
        <v>0</v>
      </c>
      <c r="AC378" s="17">
        <f>AC7*'Basic diet cal'!$T$3</f>
        <v>0</v>
      </c>
      <c r="AD378" s="17">
        <f>AD7*'Basic diet cal'!$T$3</f>
        <v>0</v>
      </c>
      <c r="AE378" s="17">
        <f>AE7*'Basic diet cal'!$T$3</f>
        <v>0</v>
      </c>
      <c r="AF378" s="17">
        <f>AF7*'Basic diet cal'!$T$3</f>
        <v>0</v>
      </c>
      <c r="AG378" s="17">
        <f>AG7*'Basic diet cal'!$T$3</f>
        <v>0</v>
      </c>
      <c r="AH378" s="17">
        <f>AH7*'Basic diet cal'!$T$3</f>
        <v>0</v>
      </c>
      <c r="AI378" s="17">
        <f>AI7*'Basic diet cal'!$T$3</f>
        <v>0</v>
      </c>
      <c r="AJ378" s="17">
        <f>AJ7*'Basic diet cal'!$T$3</f>
        <v>0</v>
      </c>
      <c r="AK378" s="17">
        <f>AK7*'Basic diet cal'!$T$3</f>
        <v>0</v>
      </c>
      <c r="AL378" s="132">
        <f>AL7*'Basic diet cal'!$T$3</f>
        <v>0</v>
      </c>
      <c r="AR378" s="17"/>
    </row>
    <row r="379" spans="1:79" ht="45" customHeight="1">
      <c r="A379" s="24" t="s">
        <v>127</v>
      </c>
      <c r="B379" s="69"/>
      <c r="C379" s="17">
        <f>C8*'Basic diet cal'!$T$4</f>
        <v>0</v>
      </c>
      <c r="D379" s="17">
        <f>D8*'Basic diet cal'!$T$4</f>
        <v>0</v>
      </c>
      <c r="E379" s="17">
        <f>E8*'Basic diet cal'!$T$4</f>
        <v>0</v>
      </c>
      <c r="F379" s="17">
        <f>F8*'Basic diet cal'!$T$4</f>
        <v>0</v>
      </c>
      <c r="G379" s="17">
        <f>G8*'Basic diet cal'!$T$4</f>
        <v>0</v>
      </c>
      <c r="H379" s="17">
        <f>H8*'Basic diet cal'!$T$4</f>
        <v>0</v>
      </c>
      <c r="I379" s="17">
        <f>I8*'Basic diet cal'!$T$4</f>
        <v>0</v>
      </c>
      <c r="J379" s="17">
        <f>J8*'Basic diet cal'!$T$4</f>
        <v>0</v>
      </c>
      <c r="K379" s="17">
        <f>K8*'Basic diet cal'!$T$4</f>
        <v>0</v>
      </c>
      <c r="L379" s="17">
        <f>L8*'Basic diet cal'!$T$4</f>
        <v>0</v>
      </c>
      <c r="M379" s="17">
        <f>M8*'Basic diet cal'!$T$4</f>
        <v>0</v>
      </c>
      <c r="N379" s="17">
        <f>N8*'Basic diet cal'!$T$4</f>
        <v>0</v>
      </c>
      <c r="O379" s="17">
        <f>O8*'Basic diet cal'!$T$4</f>
        <v>0</v>
      </c>
      <c r="P379" s="17">
        <f>P8*'Basic diet cal'!$T$4</f>
        <v>0</v>
      </c>
      <c r="Q379" s="17">
        <f>Q8*'Basic diet cal'!$T$4</f>
        <v>0</v>
      </c>
      <c r="R379" s="17">
        <f>R8*'Basic diet cal'!$T$4</f>
        <v>0</v>
      </c>
      <c r="S379" s="17">
        <f>S8*'Basic diet cal'!$T$4</f>
        <v>0</v>
      </c>
      <c r="T379" s="17">
        <f>T8*'Basic diet cal'!$T$4</f>
        <v>0</v>
      </c>
      <c r="U379" s="17">
        <f>U8*'Basic diet cal'!$T$4</f>
        <v>0</v>
      </c>
      <c r="V379" s="17">
        <f>V8*'Basic diet cal'!$T$4</f>
        <v>0</v>
      </c>
      <c r="W379" s="17">
        <f>W8*'Basic diet cal'!$T$4</f>
        <v>0</v>
      </c>
      <c r="X379" s="17">
        <f>X8*'Basic diet cal'!$T$4</f>
        <v>0</v>
      </c>
      <c r="Y379" s="17">
        <f>Y8*'Basic diet cal'!$T$4</f>
        <v>0</v>
      </c>
      <c r="Z379" s="17">
        <f>Z8*'Basic diet cal'!$T$4</f>
        <v>0</v>
      </c>
      <c r="AA379" s="17">
        <f>AA8*'Basic diet cal'!$T$4</f>
        <v>0</v>
      </c>
      <c r="AB379" s="17">
        <f>AB8*'Basic diet cal'!$T$4</f>
        <v>0</v>
      </c>
      <c r="AC379" s="17">
        <f>AC8*'Basic diet cal'!$T$4</f>
        <v>0</v>
      </c>
      <c r="AD379" s="17">
        <f>AD8*'Basic diet cal'!$T$4</f>
        <v>0</v>
      </c>
      <c r="AE379" s="17">
        <f>AE8*'Basic diet cal'!$T$4</f>
        <v>0</v>
      </c>
      <c r="AF379" s="17">
        <f>AF8*'Basic diet cal'!$T$4</f>
        <v>0</v>
      </c>
      <c r="AG379" s="17">
        <f>AG8*'Basic diet cal'!$T$4</f>
        <v>0</v>
      </c>
      <c r="AH379" s="17">
        <f>AH8*'Basic diet cal'!$T$4</f>
        <v>0</v>
      </c>
      <c r="AI379" s="17">
        <f>AI8*'Basic diet cal'!$T$4</f>
        <v>0</v>
      </c>
      <c r="AJ379" s="17">
        <f>AJ8*'Basic diet cal'!$T$4</f>
        <v>0</v>
      </c>
      <c r="AK379" s="17">
        <f>AK8*'Basic diet cal'!$T$4</f>
        <v>0</v>
      </c>
      <c r="AL379" s="132">
        <f>AL8*'Basic diet cal'!$T$4</f>
        <v>0</v>
      </c>
      <c r="AR379" s="17"/>
    </row>
    <row r="380" spans="1:79" ht="45" customHeight="1">
      <c r="A380" s="24" t="s">
        <v>76</v>
      </c>
      <c r="B380" s="69"/>
      <c r="C380" s="17">
        <f>C9*'Basic diet cal'!$T$5</f>
        <v>0</v>
      </c>
      <c r="D380" s="17">
        <f>D9*'Basic diet cal'!$T$5</f>
        <v>0</v>
      </c>
      <c r="E380" s="17">
        <f>E9*'Basic diet cal'!$T$5</f>
        <v>0</v>
      </c>
      <c r="F380" s="17">
        <f>F9*'Basic diet cal'!$T$5</f>
        <v>0</v>
      </c>
      <c r="G380" s="17">
        <f>G9*'Basic diet cal'!$T$5</f>
        <v>0</v>
      </c>
      <c r="H380" s="17">
        <f>H9*'Basic diet cal'!$T$5</f>
        <v>0</v>
      </c>
      <c r="I380" s="17">
        <f>I9*'Basic diet cal'!$T$5</f>
        <v>0</v>
      </c>
      <c r="J380" s="17">
        <f>J9*'Basic diet cal'!$T$5</f>
        <v>0</v>
      </c>
      <c r="K380" s="17">
        <f>K9*'Basic diet cal'!$T$5</f>
        <v>0</v>
      </c>
      <c r="L380" s="17">
        <f>L9*'Basic diet cal'!$T$5</f>
        <v>0</v>
      </c>
      <c r="M380" s="17">
        <f>M9*'Basic diet cal'!$T$5</f>
        <v>0</v>
      </c>
      <c r="N380" s="17">
        <f>N9*'Basic diet cal'!$T$5</f>
        <v>0</v>
      </c>
      <c r="O380" s="17">
        <f>O9*'Basic diet cal'!$T$5</f>
        <v>0</v>
      </c>
      <c r="P380" s="17">
        <f>P9*'Basic diet cal'!$T$5</f>
        <v>0</v>
      </c>
      <c r="Q380" s="17">
        <f>Q9*'Basic diet cal'!$T$5</f>
        <v>0</v>
      </c>
      <c r="R380" s="17">
        <f>R9*'Basic diet cal'!$T$5</f>
        <v>0</v>
      </c>
      <c r="S380" s="17">
        <f>S9*'Basic diet cal'!$T$5</f>
        <v>0</v>
      </c>
      <c r="T380" s="17">
        <f>T9*'Basic diet cal'!$T$5</f>
        <v>0</v>
      </c>
      <c r="U380" s="17">
        <f>U9*'Basic diet cal'!$T$5</f>
        <v>0</v>
      </c>
      <c r="V380" s="17">
        <f>V9*'Basic diet cal'!$T$5</f>
        <v>0</v>
      </c>
      <c r="W380" s="17">
        <f>W9*'Basic diet cal'!$T$5</f>
        <v>0</v>
      </c>
      <c r="X380" s="17">
        <f>X9*'Basic diet cal'!$T$5</f>
        <v>0</v>
      </c>
      <c r="Y380" s="17">
        <f>Y9*'Basic diet cal'!$T$5</f>
        <v>0</v>
      </c>
      <c r="Z380" s="17">
        <f>Z9*'Basic diet cal'!$T$5</f>
        <v>0</v>
      </c>
      <c r="AA380" s="17">
        <f>AA9*'Basic diet cal'!$T$5</f>
        <v>0</v>
      </c>
      <c r="AB380" s="17">
        <f>AB9*'Basic diet cal'!$T$5</f>
        <v>0</v>
      </c>
      <c r="AC380" s="17">
        <f>AC9*'Basic diet cal'!$T$5</f>
        <v>0</v>
      </c>
      <c r="AD380" s="17">
        <f>AD9*'Basic diet cal'!$T$5</f>
        <v>0</v>
      </c>
      <c r="AE380" s="17">
        <f>AE9*'Basic diet cal'!$T$5</f>
        <v>0</v>
      </c>
      <c r="AF380" s="17">
        <f>AF9*'Basic diet cal'!$T$5</f>
        <v>0</v>
      </c>
      <c r="AG380" s="17">
        <f>AG9*'Basic diet cal'!$T$5</f>
        <v>0</v>
      </c>
      <c r="AH380" s="17">
        <f>AH9*'Basic diet cal'!$T$5</f>
        <v>0</v>
      </c>
      <c r="AI380" s="17">
        <f>AI9*'Basic diet cal'!$T$5</f>
        <v>0</v>
      </c>
      <c r="AJ380" s="17">
        <f>AJ9*'Basic diet cal'!$T$5</f>
        <v>0</v>
      </c>
      <c r="AK380" s="17">
        <f>AK9*'Basic diet cal'!$T$5</f>
        <v>0</v>
      </c>
      <c r="AL380" s="132">
        <f>AL9*'Basic diet cal'!$T$5</f>
        <v>0</v>
      </c>
      <c r="AR380" s="17"/>
    </row>
    <row r="381" spans="1:79" ht="31.5" customHeight="1">
      <c r="A381" s="24" t="s">
        <v>255</v>
      </c>
      <c r="B381" s="65"/>
      <c r="C381" s="17">
        <f>C10*'Basic diet cal'!$T$6</f>
        <v>0</v>
      </c>
      <c r="D381" s="17">
        <f>D10*'Basic diet cal'!$T$6</f>
        <v>0</v>
      </c>
      <c r="E381" s="17">
        <f>E10*'Basic diet cal'!$T$6</f>
        <v>0</v>
      </c>
      <c r="F381" s="17">
        <f>F10*'Basic diet cal'!$T$6</f>
        <v>0</v>
      </c>
      <c r="G381" s="17">
        <f>G10*'Basic diet cal'!$T$6</f>
        <v>0</v>
      </c>
      <c r="H381" s="17">
        <f>H10*'Basic diet cal'!$T$6</f>
        <v>0</v>
      </c>
      <c r="I381" s="17">
        <f>I10*'Basic diet cal'!$T$6</f>
        <v>0</v>
      </c>
      <c r="J381" s="17">
        <f>J10*'Basic diet cal'!$T$6</f>
        <v>0</v>
      </c>
      <c r="K381" s="17">
        <f>K10*'Basic diet cal'!$T$6</f>
        <v>0</v>
      </c>
      <c r="L381" s="17">
        <f>L10*'Basic diet cal'!$T$6</f>
        <v>0</v>
      </c>
      <c r="M381" s="17">
        <f>M10*'Basic diet cal'!$T$6</f>
        <v>0</v>
      </c>
      <c r="N381" s="17">
        <f>N10*'Basic diet cal'!$T$6</f>
        <v>0</v>
      </c>
      <c r="O381" s="17">
        <f>O10*'Basic diet cal'!$T$6</f>
        <v>0</v>
      </c>
      <c r="P381" s="17">
        <f>P10*'Basic diet cal'!$T$6</f>
        <v>0</v>
      </c>
      <c r="Q381" s="17">
        <f>Q10*'Basic diet cal'!$T$6</f>
        <v>0</v>
      </c>
      <c r="R381" s="17">
        <f>R10*'Basic diet cal'!$T$6</f>
        <v>0</v>
      </c>
      <c r="S381" s="17">
        <f>S10*'Basic diet cal'!$T$6</f>
        <v>0</v>
      </c>
      <c r="T381" s="17">
        <f>T10*'Basic diet cal'!$T$6</f>
        <v>0</v>
      </c>
      <c r="U381" s="17">
        <f>U10*'Basic diet cal'!$T$6</f>
        <v>0</v>
      </c>
      <c r="V381" s="17">
        <f>V10*'Basic diet cal'!$T$6</f>
        <v>0</v>
      </c>
      <c r="W381" s="17">
        <f>W10*'Basic diet cal'!$T$6</f>
        <v>0</v>
      </c>
      <c r="X381" s="17">
        <f>X10*'Basic diet cal'!$T$6</f>
        <v>0</v>
      </c>
      <c r="Y381" s="17">
        <f>Y10*'Basic diet cal'!$T$6</f>
        <v>0</v>
      </c>
      <c r="Z381" s="17">
        <f>Z10*'Basic diet cal'!$T$6</f>
        <v>0</v>
      </c>
      <c r="AA381" s="17">
        <f>AA10*'Basic diet cal'!$T$6</f>
        <v>0</v>
      </c>
      <c r="AB381" s="17">
        <f>AB10*'Basic diet cal'!$T$6</f>
        <v>0</v>
      </c>
      <c r="AC381" s="17">
        <f>AC10*'Basic diet cal'!$T$6</f>
        <v>0</v>
      </c>
      <c r="AD381" s="17">
        <f>AD10*'Basic diet cal'!$T$6</f>
        <v>0</v>
      </c>
      <c r="AE381" s="17">
        <f>AE10*'Basic diet cal'!$T$6</f>
        <v>0</v>
      </c>
      <c r="AF381" s="17">
        <f>AF10*'Basic diet cal'!$T$6</f>
        <v>0</v>
      </c>
      <c r="AG381" s="17">
        <f>AG10*'Basic diet cal'!$T$6</f>
        <v>0</v>
      </c>
      <c r="AH381" s="17">
        <f>AH10*'Basic diet cal'!$T$6</f>
        <v>0</v>
      </c>
      <c r="AI381" s="17">
        <f>AI10*'Basic diet cal'!$T$6</f>
        <v>0</v>
      </c>
      <c r="AJ381" s="17">
        <f>AJ10*'Basic diet cal'!$T$6</f>
        <v>0</v>
      </c>
      <c r="AK381" s="17">
        <f>AK10*'Basic diet cal'!$T$6</f>
        <v>0</v>
      </c>
      <c r="AL381" s="132">
        <f>AL10*'Basic diet cal'!$T$6</f>
        <v>0</v>
      </c>
      <c r="AR381" s="17"/>
    </row>
    <row r="382" spans="1:79" ht="31.5" customHeight="1">
      <c r="A382" s="24" t="s">
        <v>564</v>
      </c>
      <c r="B382" s="65"/>
      <c r="C382" s="17">
        <f>C11*'Basic diet cal'!$T$6</f>
        <v>0</v>
      </c>
      <c r="D382" s="17">
        <f>D11*'Basic diet cal'!$T$6</f>
        <v>0</v>
      </c>
      <c r="E382" s="17">
        <f>E11*'Basic diet cal'!$T$6</f>
        <v>0</v>
      </c>
      <c r="F382" s="17">
        <f>F11*'Basic diet cal'!$T$6</f>
        <v>0</v>
      </c>
      <c r="G382" s="17">
        <f>G11*'Basic diet cal'!$T$6</f>
        <v>0</v>
      </c>
      <c r="H382" s="17">
        <f>H11*'Basic diet cal'!$T$6</f>
        <v>0</v>
      </c>
      <c r="I382" s="17">
        <f>I11*'Basic diet cal'!$T$6</f>
        <v>0</v>
      </c>
      <c r="J382" s="17">
        <f>J11*'Basic diet cal'!$T$6</f>
        <v>0</v>
      </c>
      <c r="K382" s="17">
        <f>K11*'Basic diet cal'!$T$6</f>
        <v>0</v>
      </c>
      <c r="L382" s="17">
        <f>L11*'Basic diet cal'!$T$6</f>
        <v>0</v>
      </c>
      <c r="M382" s="17">
        <f>M11*'Basic diet cal'!$T$6</f>
        <v>0</v>
      </c>
      <c r="N382" s="17">
        <f>N11*'Basic diet cal'!$T$6</f>
        <v>0</v>
      </c>
      <c r="O382" s="17">
        <f>O11*'Basic diet cal'!$T$6</f>
        <v>0</v>
      </c>
      <c r="P382" s="17">
        <f>P11*'Basic diet cal'!$T$6</f>
        <v>0</v>
      </c>
      <c r="Q382" s="17">
        <f>Q11*'Basic diet cal'!$T$6</f>
        <v>0</v>
      </c>
      <c r="R382" s="17">
        <f>R11*'Basic diet cal'!$T$6</f>
        <v>0</v>
      </c>
      <c r="S382" s="17">
        <f>S11*'Basic diet cal'!$T$6</f>
        <v>0</v>
      </c>
      <c r="T382" s="17">
        <f>T11*'Basic diet cal'!$T$6</f>
        <v>0</v>
      </c>
      <c r="U382" s="17">
        <f>U11*'Basic diet cal'!$T$6</f>
        <v>0</v>
      </c>
      <c r="V382" s="17">
        <f>V11*'Basic diet cal'!$T$6</f>
        <v>0</v>
      </c>
      <c r="W382" s="17">
        <f>W11*'Basic diet cal'!$T$6</f>
        <v>0</v>
      </c>
      <c r="X382" s="17">
        <f>X11*'Basic diet cal'!$T$6</f>
        <v>0</v>
      </c>
      <c r="Y382" s="17">
        <f>Y11*'Basic diet cal'!$T$6</f>
        <v>0</v>
      </c>
      <c r="Z382" s="17">
        <f>Z11*'Basic diet cal'!$T$6</f>
        <v>0</v>
      </c>
      <c r="AA382" s="17">
        <f>AA11*'Basic diet cal'!$T$6</f>
        <v>0</v>
      </c>
      <c r="AB382" s="17">
        <f>AB11*'Basic diet cal'!$T$6</f>
        <v>0</v>
      </c>
      <c r="AC382" s="17">
        <f>AC11*'Basic diet cal'!$T$6</f>
        <v>0</v>
      </c>
      <c r="AD382" s="17">
        <f>AD11*'Basic diet cal'!$T$6</f>
        <v>0</v>
      </c>
      <c r="AE382" s="17">
        <f>AE11*'Basic diet cal'!$T$6</f>
        <v>0</v>
      </c>
      <c r="AF382" s="17">
        <f>AF11*'Basic diet cal'!$T$6</f>
        <v>0</v>
      </c>
      <c r="AG382" s="17">
        <f>AG11*'Basic diet cal'!$T$6</f>
        <v>0</v>
      </c>
      <c r="AH382" s="17">
        <f>AH11*'Basic diet cal'!$T$6</f>
        <v>0</v>
      </c>
      <c r="AI382" s="17">
        <f>AI11*'Basic diet cal'!$T$6</f>
        <v>0</v>
      </c>
      <c r="AJ382" s="17">
        <f>AJ11*'Basic diet cal'!$T$6</f>
        <v>0</v>
      </c>
      <c r="AK382" s="17">
        <f>AK11*'Basic diet cal'!$T$6</f>
        <v>0</v>
      </c>
      <c r="AL382" s="132">
        <f>AL11*'Basic diet cal'!$T$6</f>
        <v>0</v>
      </c>
      <c r="AR382" s="17"/>
    </row>
    <row r="383" spans="1:79" ht="31.5" customHeight="1">
      <c r="A383" s="24" t="s">
        <v>539</v>
      </c>
      <c r="B383" s="69"/>
      <c r="C383" s="17">
        <f>C12*'Basic diet cal'!$T$7</f>
        <v>0</v>
      </c>
      <c r="D383" s="17">
        <f>D12*'Basic diet cal'!$T$7</f>
        <v>0</v>
      </c>
      <c r="E383" s="17">
        <f>E12*'Basic diet cal'!$T$7</f>
        <v>0</v>
      </c>
      <c r="F383" s="17">
        <f>F12*'Basic diet cal'!$T$7</f>
        <v>0</v>
      </c>
      <c r="G383" s="17">
        <f>G12*'Basic diet cal'!$T$7</f>
        <v>0</v>
      </c>
      <c r="H383" s="17">
        <f>H12*'Basic diet cal'!$T$7</f>
        <v>0</v>
      </c>
      <c r="I383" s="17">
        <f>I12*'Basic diet cal'!$T$7</f>
        <v>0</v>
      </c>
      <c r="J383" s="17">
        <f>J12*'Basic diet cal'!$T$7</f>
        <v>0</v>
      </c>
      <c r="K383" s="17">
        <f>K12*'Basic diet cal'!$T$7</f>
        <v>0</v>
      </c>
      <c r="L383" s="17">
        <f>L12*'Basic diet cal'!$T$7</f>
        <v>0</v>
      </c>
      <c r="M383" s="17">
        <f>M12*'Basic diet cal'!$T$7</f>
        <v>0</v>
      </c>
      <c r="N383" s="17">
        <f>N12*'Basic diet cal'!$T$7</f>
        <v>0</v>
      </c>
      <c r="O383" s="17">
        <f>O12*'Basic diet cal'!$T$7</f>
        <v>0</v>
      </c>
      <c r="P383" s="17">
        <f>P12*'Basic diet cal'!$T$7</f>
        <v>0</v>
      </c>
      <c r="Q383" s="17">
        <f>Q12*'Basic diet cal'!$T$7</f>
        <v>0</v>
      </c>
      <c r="R383" s="17">
        <f>R12*'Basic diet cal'!$T$7</f>
        <v>0</v>
      </c>
      <c r="S383" s="17">
        <f>S12*'Basic diet cal'!$T$7</f>
        <v>0</v>
      </c>
      <c r="T383" s="17">
        <f>T12*'Basic diet cal'!$T$7</f>
        <v>0</v>
      </c>
      <c r="U383" s="17">
        <f>U12*'Basic diet cal'!$T$7</f>
        <v>0</v>
      </c>
      <c r="V383" s="17">
        <f>V12*'Basic diet cal'!$T$7</f>
        <v>0</v>
      </c>
      <c r="W383" s="17">
        <f>W12*'Basic diet cal'!$T$7</f>
        <v>0</v>
      </c>
      <c r="X383" s="17">
        <f>X12*'Basic diet cal'!$T$7</f>
        <v>0</v>
      </c>
      <c r="Y383" s="17">
        <f>Y12*'Basic diet cal'!$T$7</f>
        <v>0</v>
      </c>
      <c r="Z383" s="17">
        <f>Z12*'Basic diet cal'!$T$7</f>
        <v>0</v>
      </c>
      <c r="AA383" s="17">
        <f>AA12*'Basic diet cal'!$T$7</f>
        <v>0</v>
      </c>
      <c r="AB383" s="17">
        <f>AB12*'Basic diet cal'!$T$7</f>
        <v>0</v>
      </c>
      <c r="AC383" s="17">
        <f>AC12*'Basic diet cal'!$T$7</f>
        <v>0</v>
      </c>
      <c r="AD383" s="17">
        <f>AD12*'Basic diet cal'!$T$7</f>
        <v>0</v>
      </c>
      <c r="AE383" s="17">
        <f>AE12*'Basic diet cal'!$T$7</f>
        <v>0</v>
      </c>
      <c r="AF383" s="17">
        <f>AF12*'Basic diet cal'!$T$7</f>
        <v>0</v>
      </c>
      <c r="AG383" s="17">
        <f>AG12*'Basic diet cal'!$T$7</f>
        <v>0</v>
      </c>
      <c r="AH383" s="17">
        <f>AH12*'Basic diet cal'!$T$7</f>
        <v>0</v>
      </c>
      <c r="AI383" s="17">
        <f>AI12*'Basic diet cal'!$T$7</f>
        <v>0</v>
      </c>
      <c r="AJ383" s="17">
        <f>AJ12*'Basic diet cal'!$T$7</f>
        <v>0</v>
      </c>
      <c r="AK383" s="17">
        <f>AK12*'Basic diet cal'!$T$7</f>
        <v>0</v>
      </c>
      <c r="AL383" s="17">
        <f>AL12*'Basic diet cal'!$T$7</f>
        <v>0</v>
      </c>
      <c r="AR383" s="17"/>
    </row>
    <row r="384" spans="1:79" ht="21" customHeight="1">
      <c r="A384" s="70" t="s">
        <v>120</v>
      </c>
      <c r="B384" s="71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32"/>
      <c r="AR384" s="17"/>
    </row>
    <row r="385" spans="1:69" ht="15" customHeight="1">
      <c r="A385" s="72" t="s">
        <v>121</v>
      </c>
      <c r="C385" s="17">
        <f>C14*'Basic diet cal'!$T$8</f>
        <v>34</v>
      </c>
      <c r="D385" s="17">
        <f>D14*'Basic diet cal'!$T$8</f>
        <v>34</v>
      </c>
      <c r="E385" s="17">
        <f>E14*'Basic diet cal'!$T$8</f>
        <v>17</v>
      </c>
      <c r="F385" s="17">
        <f>F14*'Basic diet cal'!$T$8</f>
        <v>34</v>
      </c>
      <c r="G385" s="17">
        <f>G14*'Basic diet cal'!$T$8</f>
        <v>34</v>
      </c>
      <c r="H385" s="17">
        <f>H14*'Basic diet cal'!$T$8</f>
        <v>34</v>
      </c>
      <c r="I385" s="17">
        <f>I14*'Basic diet cal'!$T$8</f>
        <v>51</v>
      </c>
      <c r="J385" s="17">
        <f>J14*'Basic diet cal'!$T$8</f>
        <v>34</v>
      </c>
      <c r="K385" s="17">
        <f>K14*'Basic diet cal'!$T$8</f>
        <v>51</v>
      </c>
      <c r="L385" s="17">
        <f>L14*'Basic diet cal'!$T$8</f>
        <v>51</v>
      </c>
      <c r="M385" s="17">
        <f>M14*'Basic diet cal'!$T$8</f>
        <v>68</v>
      </c>
      <c r="N385" s="17">
        <f>N14*'Basic diet cal'!$T$8</f>
        <v>51</v>
      </c>
      <c r="O385" s="17">
        <f>O14*'Basic diet cal'!$T$8</f>
        <v>51</v>
      </c>
      <c r="P385" s="17">
        <f>P14*'Basic diet cal'!$T$8</f>
        <v>0</v>
      </c>
      <c r="Q385" s="17">
        <f>Q14*'Basic diet cal'!$T$8</f>
        <v>51</v>
      </c>
      <c r="R385" s="17">
        <f>R14*'Basic diet cal'!$T$8</f>
        <v>51</v>
      </c>
      <c r="S385" s="17">
        <f>S14*'Basic diet cal'!$T$8</f>
        <v>68</v>
      </c>
      <c r="T385" s="17">
        <f>T14*'Basic diet cal'!$T$8</f>
        <v>51</v>
      </c>
      <c r="U385" s="17">
        <f>U14*'Basic diet cal'!$T$8</f>
        <v>51</v>
      </c>
      <c r="V385" s="17">
        <f>V14*'Basic diet cal'!$T$8</f>
        <v>68</v>
      </c>
      <c r="W385" s="17">
        <f>W14*'Basic diet cal'!$T$8</f>
        <v>51</v>
      </c>
      <c r="X385" s="17">
        <f>X14*'Basic diet cal'!$T$8</f>
        <v>51</v>
      </c>
      <c r="Y385" s="17">
        <f>Y14*'Basic diet cal'!$T$8</f>
        <v>85</v>
      </c>
      <c r="Z385" s="17">
        <f>Z14*'Basic diet cal'!$T$8</f>
        <v>51</v>
      </c>
      <c r="AA385" s="17">
        <f>AA14*'Basic diet cal'!$T$8</f>
        <v>51</v>
      </c>
      <c r="AB385" s="17">
        <f>AB14*'Basic diet cal'!$T$8</f>
        <v>85</v>
      </c>
      <c r="AC385" s="17">
        <f>AC14*'Basic diet cal'!$T$8</f>
        <v>51</v>
      </c>
      <c r="AD385" s="17">
        <f>AD14*'Basic diet cal'!$T$8</f>
        <v>51</v>
      </c>
      <c r="AE385" s="17">
        <f>AE14*'Basic diet cal'!$T$8</f>
        <v>85</v>
      </c>
      <c r="AF385" s="17">
        <f>AF14*'Basic diet cal'!$T$8</f>
        <v>51</v>
      </c>
      <c r="AG385" s="17">
        <f>AG14*'Basic diet cal'!$T$8</f>
        <v>51</v>
      </c>
      <c r="AH385" s="17">
        <f>AH14*'Basic diet cal'!$T$8</f>
        <v>85</v>
      </c>
      <c r="AI385" s="17">
        <f>AI14*'Basic diet cal'!$T$8</f>
        <v>51</v>
      </c>
      <c r="AJ385" s="17">
        <f>AJ14*'Basic diet cal'!$T$8</f>
        <v>51</v>
      </c>
      <c r="AK385" s="17">
        <f>AK14*'Basic diet cal'!$T$8</f>
        <v>85</v>
      </c>
      <c r="AL385" s="132">
        <f>AL14*'Basic diet cal'!$T$8</f>
        <v>51</v>
      </c>
      <c r="AR385" s="17"/>
    </row>
    <row r="386" spans="1:69" ht="22.5" customHeight="1">
      <c r="A386" s="73" t="s">
        <v>227</v>
      </c>
      <c r="C386" s="17">
        <f>C15*'Basic diet cal'!$T$9</f>
        <v>0</v>
      </c>
      <c r="D386" s="17">
        <f>D15*'Basic diet cal'!$T$9</f>
        <v>0</v>
      </c>
      <c r="E386" s="17">
        <f>E15*'Basic diet cal'!$T$9</f>
        <v>0</v>
      </c>
      <c r="F386" s="17">
        <f>F15*'Basic diet cal'!$T$9</f>
        <v>0</v>
      </c>
      <c r="G386" s="17">
        <f>G15*'Basic diet cal'!$T$9</f>
        <v>0</v>
      </c>
      <c r="H386" s="17">
        <f>H15*'Basic diet cal'!$T$9</f>
        <v>0</v>
      </c>
      <c r="I386" s="17">
        <f>I15*'Basic diet cal'!$T$9</f>
        <v>0</v>
      </c>
      <c r="J386" s="17">
        <f>J15*'Basic diet cal'!$T$9</f>
        <v>0</v>
      </c>
      <c r="K386" s="17">
        <f>K15*'Basic diet cal'!$T$9</f>
        <v>0</v>
      </c>
      <c r="L386" s="17">
        <f>L15*'Basic diet cal'!$T$9</f>
        <v>0</v>
      </c>
      <c r="M386" s="17">
        <f>M15*'Basic diet cal'!$T$9</f>
        <v>0</v>
      </c>
      <c r="N386" s="17">
        <f>N15*'Basic diet cal'!$T$9</f>
        <v>0</v>
      </c>
      <c r="O386" s="17">
        <f>O15*'Basic diet cal'!$T$9</f>
        <v>0</v>
      </c>
      <c r="P386" s="17">
        <f>P15*'Basic diet cal'!$T$9</f>
        <v>0</v>
      </c>
      <c r="Q386" s="17">
        <f>Q15*'Basic diet cal'!$T$9</f>
        <v>0</v>
      </c>
      <c r="R386" s="17">
        <f>R15*'Basic diet cal'!$T$9</f>
        <v>0</v>
      </c>
      <c r="S386" s="17">
        <f>S15*'Basic diet cal'!$T$9</f>
        <v>0</v>
      </c>
      <c r="T386" s="17">
        <f>T15*'Basic diet cal'!$T$9</f>
        <v>0</v>
      </c>
      <c r="U386" s="17">
        <f>U15*'Basic diet cal'!$T$9</f>
        <v>0</v>
      </c>
      <c r="V386" s="17">
        <f>V15*'Basic diet cal'!$T$9</f>
        <v>0</v>
      </c>
      <c r="W386" s="17">
        <f>W15*'Basic diet cal'!$T$9</f>
        <v>0</v>
      </c>
      <c r="X386" s="17">
        <f>X15*'Basic diet cal'!$T$9</f>
        <v>0</v>
      </c>
      <c r="Y386" s="17">
        <f>Y15*'Basic diet cal'!$T$9</f>
        <v>0</v>
      </c>
      <c r="Z386" s="17">
        <f>Z15*'Basic diet cal'!$T$9</f>
        <v>0</v>
      </c>
      <c r="AA386" s="17">
        <f>AA15*'Basic diet cal'!$T$9</f>
        <v>0</v>
      </c>
      <c r="AB386" s="17">
        <f>AB15*'Basic diet cal'!$T$9</f>
        <v>0</v>
      </c>
      <c r="AC386" s="17">
        <f>AC15*'Basic diet cal'!$T$9</f>
        <v>0</v>
      </c>
      <c r="AD386" s="17">
        <f>AD15*'Basic diet cal'!$T$9</f>
        <v>0</v>
      </c>
      <c r="AE386" s="17">
        <f>AE15*'Basic diet cal'!$T$9</f>
        <v>0</v>
      </c>
      <c r="AF386" s="17">
        <f>AF15*'Basic diet cal'!$T$9</f>
        <v>0</v>
      </c>
      <c r="AG386" s="17">
        <f>AG15*'Basic diet cal'!$T$9</f>
        <v>0</v>
      </c>
      <c r="AH386" s="17">
        <f>AH15*'Basic diet cal'!$T$9</f>
        <v>0</v>
      </c>
      <c r="AI386" s="17">
        <f>AI15*'Basic diet cal'!$T$9</f>
        <v>0</v>
      </c>
      <c r="AJ386" s="17">
        <f>AJ15*'Basic diet cal'!$T$9</f>
        <v>0</v>
      </c>
      <c r="AK386" s="17">
        <f>AK15*'Basic diet cal'!$T$9</f>
        <v>0</v>
      </c>
      <c r="AL386" s="132">
        <f>AL15*'Basic diet cal'!$T$9</f>
        <v>0</v>
      </c>
      <c r="AR386" s="17"/>
    </row>
    <row r="387" spans="1:69" ht="22.5" customHeight="1">
      <c r="A387" s="74" t="s">
        <v>228</v>
      </c>
      <c r="C387" s="17">
        <f>C16*'Basic diet cal'!$T$9</f>
        <v>0</v>
      </c>
      <c r="D387" s="17">
        <f>D16*'Basic diet cal'!$T$9</f>
        <v>0</v>
      </c>
      <c r="E387" s="17">
        <f>E16*'Basic diet cal'!$T$9</f>
        <v>0</v>
      </c>
      <c r="F387" s="17">
        <f>F16*'Basic diet cal'!$T$9</f>
        <v>0</v>
      </c>
      <c r="G387" s="17">
        <f>G16*'Basic diet cal'!$T$9</f>
        <v>0</v>
      </c>
      <c r="H387" s="17">
        <f>H16*'Basic diet cal'!$T$9</f>
        <v>0</v>
      </c>
      <c r="I387" s="17">
        <f>I16*'Basic diet cal'!$T$9</f>
        <v>0</v>
      </c>
      <c r="J387" s="17">
        <f>J16*'Basic diet cal'!$T$9</f>
        <v>0</v>
      </c>
      <c r="K387" s="17">
        <f>K16*'Basic diet cal'!$T$9</f>
        <v>0</v>
      </c>
      <c r="L387" s="17">
        <f>L16*'Basic diet cal'!$T$9</f>
        <v>0</v>
      </c>
      <c r="M387" s="17">
        <f>M16*'Basic diet cal'!$T$9</f>
        <v>0</v>
      </c>
      <c r="N387" s="17">
        <f>N16*'Basic diet cal'!$T$9</f>
        <v>0</v>
      </c>
      <c r="O387" s="17">
        <f>O16*'Basic diet cal'!$T$9</f>
        <v>0</v>
      </c>
      <c r="P387" s="17">
        <f>P16*'Basic diet cal'!$T$9</f>
        <v>0</v>
      </c>
      <c r="Q387" s="17">
        <f>Q16*'Basic diet cal'!$T$9</f>
        <v>0</v>
      </c>
      <c r="R387" s="17">
        <f>R16*'Basic diet cal'!$T$9</f>
        <v>0</v>
      </c>
      <c r="S387" s="17">
        <f>S16*'Basic diet cal'!$T$9</f>
        <v>0</v>
      </c>
      <c r="T387" s="17">
        <f>T16*'Basic diet cal'!$T$9</f>
        <v>0</v>
      </c>
      <c r="U387" s="17">
        <f>U16*'Basic diet cal'!$T$9</f>
        <v>0</v>
      </c>
      <c r="V387" s="17">
        <f>V16*'Basic diet cal'!$T$9</f>
        <v>0</v>
      </c>
      <c r="W387" s="17">
        <f>W16*'Basic diet cal'!$T$9</f>
        <v>0</v>
      </c>
      <c r="X387" s="17">
        <f>X16*'Basic diet cal'!$T$9</f>
        <v>0</v>
      </c>
      <c r="Y387" s="17">
        <f>Y16*'Basic diet cal'!$T$9</f>
        <v>0</v>
      </c>
      <c r="Z387" s="17">
        <f>Z16*'Basic diet cal'!$T$9</f>
        <v>0</v>
      </c>
      <c r="AA387" s="17">
        <f>AA16*'Basic diet cal'!$T$9</f>
        <v>0</v>
      </c>
      <c r="AB387" s="17">
        <f>AB16*'Basic diet cal'!$T$9</f>
        <v>0</v>
      </c>
      <c r="AC387" s="17">
        <f>AC16*'Basic diet cal'!$T$9</f>
        <v>0</v>
      </c>
      <c r="AD387" s="17">
        <f>AD16*'Basic diet cal'!$T$9</f>
        <v>0</v>
      </c>
      <c r="AE387" s="17">
        <f>AE16*'Basic diet cal'!$T$9</f>
        <v>0</v>
      </c>
      <c r="AF387" s="17">
        <f>AF16*'Basic diet cal'!$T$9</f>
        <v>0</v>
      </c>
      <c r="AG387" s="17">
        <f>AG16*'Basic diet cal'!$T$9</f>
        <v>0</v>
      </c>
      <c r="AH387" s="17">
        <f>AH16*'Basic diet cal'!$T$9</f>
        <v>0</v>
      </c>
      <c r="AI387" s="17">
        <f>AI16*'Basic diet cal'!$T$9</f>
        <v>0</v>
      </c>
      <c r="AJ387" s="17">
        <f>AJ16*'Basic diet cal'!$T$9</f>
        <v>0</v>
      </c>
      <c r="AK387" s="17">
        <f>AK16*'Basic diet cal'!$T$9</f>
        <v>0</v>
      </c>
      <c r="AL387" s="132">
        <f>AL16*'Basic diet cal'!$T$9</f>
        <v>0</v>
      </c>
      <c r="AR387" s="17"/>
    </row>
    <row r="388" spans="1:69" ht="15" customHeight="1">
      <c r="A388" s="75" t="s">
        <v>122</v>
      </c>
      <c r="C388" s="49">
        <f>C17*'Basic diet cal'!$T$10</f>
        <v>0</v>
      </c>
      <c r="D388" s="49">
        <f>D17*'Basic diet cal'!$T$10</f>
        <v>0</v>
      </c>
      <c r="E388" s="49">
        <f>E17*'Basic diet cal'!$T$10</f>
        <v>0</v>
      </c>
      <c r="F388" s="49">
        <f>F17*'Basic diet cal'!$T$10</f>
        <v>0</v>
      </c>
      <c r="G388" s="49">
        <f>G17*'Basic diet cal'!$T$10</f>
        <v>0</v>
      </c>
      <c r="H388" s="49">
        <f>H17*'Basic diet cal'!$T$10</f>
        <v>0</v>
      </c>
      <c r="I388" s="49">
        <f>I17*'Basic diet cal'!$T$10</f>
        <v>0</v>
      </c>
      <c r="J388" s="49">
        <f>J17*'Basic diet cal'!$T$10</f>
        <v>0</v>
      </c>
      <c r="K388" s="49">
        <f>K17*'Basic diet cal'!$T$10</f>
        <v>0</v>
      </c>
      <c r="L388" s="49">
        <f>L17*'Basic diet cal'!$T$10</f>
        <v>0</v>
      </c>
      <c r="M388" s="49">
        <f>M17*'Basic diet cal'!$T$10</f>
        <v>0</v>
      </c>
      <c r="N388" s="49">
        <f>N17*'Basic diet cal'!$T$10</f>
        <v>0</v>
      </c>
      <c r="O388" s="49">
        <f>O17*'Basic diet cal'!$T$10</f>
        <v>0</v>
      </c>
      <c r="P388" s="49">
        <f>P17*'Basic diet cal'!$T$10</f>
        <v>0</v>
      </c>
      <c r="Q388" s="49">
        <f>Q17*'Basic diet cal'!$T$10</f>
        <v>0</v>
      </c>
      <c r="R388" s="49">
        <f>R17*'Basic diet cal'!$T$10</f>
        <v>0</v>
      </c>
      <c r="S388" s="49">
        <f>S17*'Basic diet cal'!$T$10</f>
        <v>0</v>
      </c>
      <c r="T388" s="49">
        <f>T17*'Basic diet cal'!$T$10</f>
        <v>0</v>
      </c>
      <c r="U388" s="49">
        <f>U17*'Basic diet cal'!$T$10</f>
        <v>0</v>
      </c>
      <c r="V388" s="49">
        <f>V17*'Basic diet cal'!$T$10</f>
        <v>0</v>
      </c>
      <c r="W388" s="49">
        <f>W17*'Basic diet cal'!$T$10</f>
        <v>0</v>
      </c>
      <c r="X388" s="49">
        <f>X17*'Basic diet cal'!$T$10</f>
        <v>0</v>
      </c>
      <c r="Y388" s="49">
        <f>Y17*'Basic diet cal'!$T$10</f>
        <v>0</v>
      </c>
      <c r="Z388" s="49">
        <f>Z17*'Basic diet cal'!$T$10</f>
        <v>0</v>
      </c>
      <c r="AA388" s="49">
        <f>AA17*'Basic diet cal'!$T$10</f>
        <v>0</v>
      </c>
      <c r="AB388" s="49">
        <f>AB17*'Basic diet cal'!$T$10</f>
        <v>0</v>
      </c>
      <c r="AC388" s="49">
        <f>AC17*'Basic diet cal'!$T$10</f>
        <v>0</v>
      </c>
      <c r="AD388" s="49">
        <f>AD17*'Basic diet cal'!$T$10</f>
        <v>0</v>
      </c>
      <c r="AE388" s="49">
        <f>AE17*'Basic diet cal'!$T$10</f>
        <v>0</v>
      </c>
      <c r="AF388" s="49">
        <f>AF17*'Basic diet cal'!$T$10</f>
        <v>0</v>
      </c>
      <c r="AG388" s="49">
        <f>AG17*'Basic diet cal'!$T$10</f>
        <v>0</v>
      </c>
      <c r="AH388" s="49">
        <f>AH17*'Basic diet cal'!$T$10</f>
        <v>0</v>
      </c>
      <c r="AI388" s="49">
        <f>AI17*'Basic diet cal'!$T$10</f>
        <v>0</v>
      </c>
      <c r="AJ388" s="49">
        <f>AJ17*'Basic diet cal'!$T$10</f>
        <v>0</v>
      </c>
      <c r="AK388" s="49">
        <f>AK17*'Basic diet cal'!$T$10</f>
        <v>0</v>
      </c>
      <c r="AL388" s="225">
        <f>AL17*'Basic diet cal'!$T$10</f>
        <v>0</v>
      </c>
      <c r="AR388" s="17"/>
    </row>
    <row r="389" spans="1:69" ht="21" customHeight="1">
      <c r="A389" s="70" t="s">
        <v>123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32"/>
      <c r="AR389" s="17"/>
    </row>
    <row r="390" spans="1:69" ht="15" customHeight="1">
      <c r="A390" s="72" t="s">
        <v>121</v>
      </c>
      <c r="B390" s="76"/>
      <c r="C390" s="17">
        <f>C20*'Basic diet cal'!$T$8</f>
        <v>34</v>
      </c>
      <c r="D390" s="17">
        <f>D20*'Basic diet cal'!$T$8</f>
        <v>34</v>
      </c>
      <c r="E390" s="17">
        <f>E20*'Basic diet cal'!$T$8</f>
        <v>17</v>
      </c>
      <c r="F390" s="17">
        <f>F20*'Basic diet cal'!$T$8</f>
        <v>34</v>
      </c>
      <c r="G390" s="17">
        <f>G20*'Basic diet cal'!$T$8</f>
        <v>34</v>
      </c>
      <c r="H390" s="17">
        <f>H20*'Basic diet cal'!$T$8</f>
        <v>34</v>
      </c>
      <c r="I390" s="17">
        <f>I20*'Basic diet cal'!$T$8</f>
        <v>34</v>
      </c>
      <c r="J390" s="17">
        <f>J20*'Basic diet cal'!$T$8</f>
        <v>51</v>
      </c>
      <c r="K390" s="17">
        <f>K20*'Basic diet cal'!$T$8</f>
        <v>34</v>
      </c>
      <c r="L390" s="17">
        <f>L20*'Basic diet cal'!$T$8</f>
        <v>51</v>
      </c>
      <c r="M390" s="17">
        <f>M20*'Basic diet cal'!$T$8</f>
        <v>51</v>
      </c>
      <c r="N390" s="17">
        <f>N20*'Basic diet cal'!$T$8</f>
        <v>34</v>
      </c>
      <c r="O390" s="17">
        <f>O20*'Basic diet cal'!$T$8</f>
        <v>51</v>
      </c>
      <c r="P390" s="17">
        <f>P20*'Basic diet cal'!$T$8</f>
        <v>51</v>
      </c>
      <c r="Q390" s="17">
        <f>Q20*'Basic diet cal'!$T$8</f>
        <v>34</v>
      </c>
      <c r="R390" s="17">
        <f>R20*'Basic diet cal'!$T$8</f>
        <v>51</v>
      </c>
      <c r="S390" s="17">
        <f>S20*'Basic diet cal'!$T$8</f>
        <v>51</v>
      </c>
      <c r="T390" s="17">
        <f>T20*'Basic diet cal'!$T$8</f>
        <v>34</v>
      </c>
      <c r="U390" s="17">
        <f>U20*'Basic diet cal'!$T$8</f>
        <v>51</v>
      </c>
      <c r="V390" s="17">
        <f>V20*'Basic diet cal'!$T$8</f>
        <v>51</v>
      </c>
      <c r="W390" s="17">
        <f>W20*'Basic diet cal'!$T$8</f>
        <v>34</v>
      </c>
      <c r="X390" s="17">
        <f>X20*'Basic diet cal'!$T$8</f>
        <v>51</v>
      </c>
      <c r="Y390" s="17">
        <f>Y20*'Basic diet cal'!$T$8</f>
        <v>51</v>
      </c>
      <c r="Z390" s="17">
        <f>Z20*'Basic diet cal'!$T$8</f>
        <v>34</v>
      </c>
      <c r="AA390" s="17">
        <f>AA20*'Basic diet cal'!$T$8</f>
        <v>51</v>
      </c>
      <c r="AB390" s="17">
        <f>AB20*'Basic diet cal'!$T$8</f>
        <v>51</v>
      </c>
      <c r="AC390" s="17">
        <f>AC20*'Basic diet cal'!$T$8</f>
        <v>34</v>
      </c>
      <c r="AD390" s="17">
        <f>AD20*'Basic diet cal'!$T$8</f>
        <v>51</v>
      </c>
      <c r="AE390" s="17">
        <f>AE20*'Basic diet cal'!$T$8</f>
        <v>51</v>
      </c>
      <c r="AF390" s="17">
        <f>AF20*'Basic diet cal'!$T$8</f>
        <v>34</v>
      </c>
      <c r="AG390" s="17">
        <f>AG20*'Basic diet cal'!$T$8</f>
        <v>51</v>
      </c>
      <c r="AH390" s="17">
        <f>AH20*'Basic diet cal'!$T$8</f>
        <v>51</v>
      </c>
      <c r="AI390" s="17">
        <f>AI20*'Basic diet cal'!$T$8</f>
        <v>34</v>
      </c>
      <c r="AJ390" s="17">
        <f>AJ20*'Basic diet cal'!$T$8</f>
        <v>51</v>
      </c>
      <c r="AK390" s="17">
        <f>AK20*'Basic diet cal'!$T$8</f>
        <v>85</v>
      </c>
      <c r="AL390" s="132">
        <f>AL20*'Basic diet cal'!$T$8</f>
        <v>34</v>
      </c>
      <c r="AR390" s="17"/>
    </row>
    <row r="391" spans="1:69" ht="33.75" customHeight="1">
      <c r="A391" s="72" t="s">
        <v>198</v>
      </c>
      <c r="B391" s="76"/>
      <c r="C391" s="17">
        <f>C21*'Basic diet cal'!$T$11</f>
        <v>0</v>
      </c>
      <c r="D391" s="17">
        <f>D21*'Basic diet cal'!$T$11</f>
        <v>0</v>
      </c>
      <c r="E391" s="17">
        <f>E21*'Basic diet cal'!$T$11</f>
        <v>0</v>
      </c>
      <c r="F391" s="17">
        <f>F21*'Basic diet cal'!$T$11</f>
        <v>0</v>
      </c>
      <c r="G391" s="17">
        <f>G21*'Basic diet cal'!$T$11</f>
        <v>0</v>
      </c>
      <c r="H391" s="17">
        <f>H21*'Basic diet cal'!$T$11</f>
        <v>0</v>
      </c>
      <c r="I391" s="17">
        <f>I21*'Basic diet cal'!$T$11</f>
        <v>0</v>
      </c>
      <c r="J391" s="17">
        <f>J21*'Basic diet cal'!$T$11</f>
        <v>0</v>
      </c>
      <c r="K391" s="17">
        <f>K21*'Basic diet cal'!$T$11</f>
        <v>0</v>
      </c>
      <c r="L391" s="17">
        <f>L21*'Basic diet cal'!$T$11</f>
        <v>0</v>
      </c>
      <c r="M391" s="17">
        <f>M21*'Basic diet cal'!$T$11</f>
        <v>0</v>
      </c>
      <c r="N391" s="17">
        <f>N21*'Basic diet cal'!$T$11</f>
        <v>0</v>
      </c>
      <c r="O391" s="17">
        <f>O21*'Basic diet cal'!$T$11</f>
        <v>0</v>
      </c>
      <c r="P391" s="17">
        <f>P21*'Basic diet cal'!$T$11</f>
        <v>0</v>
      </c>
      <c r="Q391" s="17">
        <f>Q21*'Basic diet cal'!$T$11</f>
        <v>0</v>
      </c>
      <c r="R391" s="17">
        <f>R21*'Basic diet cal'!$T$11</f>
        <v>0</v>
      </c>
      <c r="S391" s="17">
        <f>S21*'Basic diet cal'!$T$11</f>
        <v>0</v>
      </c>
      <c r="T391" s="17">
        <f>T21*'Basic diet cal'!$T$11</f>
        <v>0</v>
      </c>
      <c r="U391" s="17">
        <f>U21*'Basic diet cal'!$T$11</f>
        <v>0</v>
      </c>
      <c r="V391" s="17">
        <f>V21*'Basic diet cal'!$T$11</f>
        <v>0</v>
      </c>
      <c r="W391" s="17">
        <f>W21*'Basic diet cal'!$T$11</f>
        <v>0</v>
      </c>
      <c r="X391" s="17">
        <f>X21*'Basic diet cal'!$T$11</f>
        <v>0</v>
      </c>
      <c r="Y391" s="17">
        <f>Y21*'Basic diet cal'!$T$11</f>
        <v>0</v>
      </c>
      <c r="Z391" s="17">
        <f>Z21*'Basic diet cal'!$T$11</f>
        <v>0</v>
      </c>
      <c r="AA391" s="17">
        <f>AA21*'Basic diet cal'!$T$11</f>
        <v>0</v>
      </c>
      <c r="AB391" s="17">
        <f>AB21*'Basic diet cal'!$T$11</f>
        <v>0</v>
      </c>
      <c r="AC391" s="17">
        <f>AC21*'Basic diet cal'!$T$11</f>
        <v>0</v>
      </c>
      <c r="AD391" s="17">
        <f>AD21*'Basic diet cal'!$T$11</f>
        <v>0</v>
      </c>
      <c r="AE391" s="17">
        <f>AE21*'Basic diet cal'!$T$11</f>
        <v>0</v>
      </c>
      <c r="AF391" s="17">
        <f>AF21*'Basic diet cal'!$T$11</f>
        <v>0</v>
      </c>
      <c r="AG391" s="17">
        <f>AG21*'Basic diet cal'!$T$11</f>
        <v>0</v>
      </c>
      <c r="AH391" s="17">
        <f>AH21*'Basic diet cal'!$T$11</f>
        <v>0</v>
      </c>
      <c r="AI391" s="17">
        <f>AI21*'Basic diet cal'!$T$11</f>
        <v>0</v>
      </c>
      <c r="AJ391" s="17">
        <f>AJ21*'Basic diet cal'!$T$11</f>
        <v>0</v>
      </c>
      <c r="AK391" s="17">
        <f>AK21*'Basic diet cal'!$T$11</f>
        <v>0</v>
      </c>
      <c r="AL391" s="132">
        <f>AL21*'Basic diet cal'!$T$11</f>
        <v>0</v>
      </c>
      <c r="AR391" s="17"/>
    </row>
    <row r="392" spans="1:69" ht="45" customHeight="1">
      <c r="A392" s="24" t="s">
        <v>199</v>
      </c>
      <c r="B392" s="69"/>
      <c r="C392" s="17">
        <f>C23*'Basic diet cal'!$T$12</f>
        <v>0</v>
      </c>
      <c r="D392" s="17">
        <f>D23*'Basic diet cal'!$T$12</f>
        <v>0</v>
      </c>
      <c r="E392" s="17">
        <f>E23*'Basic diet cal'!$T$12</f>
        <v>0</v>
      </c>
      <c r="F392" s="17">
        <f>F23*'Basic diet cal'!$T$12</f>
        <v>0</v>
      </c>
      <c r="G392" s="17">
        <f>G23*'Basic diet cal'!$T$12</f>
        <v>0</v>
      </c>
      <c r="H392" s="17">
        <f>H23*'Basic diet cal'!$T$12</f>
        <v>0</v>
      </c>
      <c r="I392" s="17">
        <f>I23*'Basic diet cal'!$T$12</f>
        <v>0</v>
      </c>
      <c r="J392" s="17">
        <f>J23*'Basic diet cal'!$T$12</f>
        <v>0</v>
      </c>
      <c r="K392" s="17">
        <f>K23*'Basic diet cal'!$T$12</f>
        <v>0</v>
      </c>
      <c r="L392" s="17">
        <f>L23*'Basic diet cal'!$T$12</f>
        <v>0</v>
      </c>
      <c r="M392" s="17">
        <f>M23*'Basic diet cal'!$T$12</f>
        <v>0</v>
      </c>
      <c r="N392" s="17">
        <f>N23*'Basic diet cal'!$T$12</f>
        <v>0</v>
      </c>
      <c r="O392" s="17">
        <f>O23*'Basic diet cal'!$T$12</f>
        <v>0</v>
      </c>
      <c r="P392" s="17">
        <f>P23*'Basic diet cal'!$T$12</f>
        <v>0</v>
      </c>
      <c r="Q392" s="17">
        <f>Q23*'Basic diet cal'!$T$12</f>
        <v>0</v>
      </c>
      <c r="R392" s="17">
        <f>R23*'Basic diet cal'!$T$12</f>
        <v>0</v>
      </c>
      <c r="S392" s="17">
        <f>S23*'Basic diet cal'!$T$12</f>
        <v>0</v>
      </c>
      <c r="T392" s="17">
        <f>T23*'Basic diet cal'!$T$12</f>
        <v>0</v>
      </c>
      <c r="U392" s="17">
        <f>U23*'Basic diet cal'!$T$12</f>
        <v>0</v>
      </c>
      <c r="V392" s="17">
        <f>V23*'Basic diet cal'!$T$12</f>
        <v>0</v>
      </c>
      <c r="W392" s="17">
        <f>W23*'Basic diet cal'!$T$12</f>
        <v>0</v>
      </c>
      <c r="X392" s="17">
        <f>X23*'Basic diet cal'!$T$12</f>
        <v>0</v>
      </c>
      <c r="Y392" s="17">
        <f>Y23*'Basic diet cal'!$T$12</f>
        <v>0</v>
      </c>
      <c r="Z392" s="17">
        <f>Z23*'Basic diet cal'!$T$12</f>
        <v>0</v>
      </c>
      <c r="AA392" s="17">
        <f>AA23*'Basic diet cal'!$T$12</f>
        <v>0</v>
      </c>
      <c r="AB392" s="17">
        <f>AB23*'Basic diet cal'!$T$12</f>
        <v>0</v>
      </c>
      <c r="AC392" s="17">
        <f>AC23*'Basic diet cal'!$T$12</f>
        <v>0</v>
      </c>
      <c r="AD392" s="17">
        <f>AD23*'Basic diet cal'!$T$12</f>
        <v>0</v>
      </c>
      <c r="AE392" s="17">
        <f>AE23*'Basic diet cal'!$T$12</f>
        <v>0</v>
      </c>
      <c r="AF392" s="17">
        <f>AF23*'Basic diet cal'!$T$12</f>
        <v>0</v>
      </c>
      <c r="AG392" s="17">
        <f>AG23*'Basic diet cal'!$T$12</f>
        <v>0</v>
      </c>
      <c r="AH392" s="17">
        <f>AH23*'Basic diet cal'!$T$12</f>
        <v>0</v>
      </c>
      <c r="AI392" s="17">
        <f>AI23*'Basic diet cal'!$T$12</f>
        <v>0</v>
      </c>
      <c r="AJ392" s="17">
        <f>AJ23*'Basic diet cal'!$T$12</f>
        <v>0</v>
      </c>
      <c r="AK392" s="17">
        <f>AK23*'Basic diet cal'!$T$12</f>
        <v>0</v>
      </c>
      <c r="AL392" s="132">
        <f>AL23*'Basic diet cal'!$T$12</f>
        <v>0</v>
      </c>
      <c r="AR392" s="17"/>
    </row>
    <row r="393" spans="1:69" ht="15" customHeight="1">
      <c r="A393" s="24" t="s">
        <v>200</v>
      </c>
      <c r="B393" s="69"/>
      <c r="C393" s="17">
        <f>C24*'Basic diet cal'!$T$12</f>
        <v>0</v>
      </c>
      <c r="D393" s="17">
        <f>D24*'Basic diet cal'!$T$12</f>
        <v>0</v>
      </c>
      <c r="E393" s="17">
        <f>E24*'Basic diet cal'!$T$12</f>
        <v>0</v>
      </c>
      <c r="F393" s="17">
        <f>F24*'Basic diet cal'!$T$12</f>
        <v>0</v>
      </c>
      <c r="G393" s="17">
        <f>G24*'Basic diet cal'!$T$12</f>
        <v>0</v>
      </c>
      <c r="H393" s="17">
        <f>H24*'Basic diet cal'!$T$12</f>
        <v>0</v>
      </c>
      <c r="I393" s="17">
        <f>I24*'Basic diet cal'!$T$12</f>
        <v>0</v>
      </c>
      <c r="J393" s="17">
        <f>J24*'Basic diet cal'!$T$12</f>
        <v>0</v>
      </c>
      <c r="K393" s="17">
        <f>K24*'Basic diet cal'!$T$12</f>
        <v>0</v>
      </c>
      <c r="L393" s="17">
        <f>L24*'Basic diet cal'!$T$12</f>
        <v>0</v>
      </c>
      <c r="M393" s="17">
        <f>M24*'Basic diet cal'!$T$12</f>
        <v>0</v>
      </c>
      <c r="N393" s="17">
        <f>N24*'Basic diet cal'!$T$12</f>
        <v>0</v>
      </c>
      <c r="O393" s="17">
        <f>O24*'Basic diet cal'!$T$12</f>
        <v>0</v>
      </c>
      <c r="P393" s="17">
        <f>P24*'Basic diet cal'!$T$12</f>
        <v>0</v>
      </c>
      <c r="Q393" s="17">
        <f>Q24*'Basic diet cal'!$T$12</f>
        <v>0</v>
      </c>
      <c r="R393" s="17">
        <f>R24*'Basic diet cal'!$T$12</f>
        <v>0</v>
      </c>
      <c r="S393" s="17">
        <f>S24*'Basic diet cal'!$T$12</f>
        <v>0</v>
      </c>
      <c r="T393" s="17">
        <f>T24*'Basic diet cal'!$T$12</f>
        <v>0</v>
      </c>
      <c r="U393" s="17">
        <f>U24*'Basic diet cal'!$T$12</f>
        <v>0</v>
      </c>
      <c r="V393" s="17">
        <f>V24*'Basic diet cal'!$T$12</f>
        <v>0</v>
      </c>
      <c r="W393" s="17">
        <f>W24*'Basic diet cal'!$T$12</f>
        <v>0</v>
      </c>
      <c r="X393" s="17">
        <f>X24*'Basic diet cal'!$T$12</f>
        <v>0</v>
      </c>
      <c r="Y393" s="17">
        <f>Y24*'Basic diet cal'!$T$12</f>
        <v>0</v>
      </c>
      <c r="Z393" s="17">
        <f>Z24*'Basic diet cal'!$T$12</f>
        <v>0</v>
      </c>
      <c r="AA393" s="17">
        <f>AA24*'Basic diet cal'!$T$12</f>
        <v>0</v>
      </c>
      <c r="AB393" s="17">
        <f>AB24*'Basic diet cal'!$T$12</f>
        <v>0</v>
      </c>
      <c r="AC393" s="17">
        <f>AC24*'Basic diet cal'!$T$12</f>
        <v>0</v>
      </c>
      <c r="AD393" s="17">
        <f>AD24*'Basic diet cal'!$T$12</f>
        <v>0</v>
      </c>
      <c r="AE393" s="17">
        <f>AE24*'Basic diet cal'!$T$12</f>
        <v>0</v>
      </c>
      <c r="AF393" s="17">
        <f>AF24*'Basic diet cal'!$T$12</f>
        <v>0</v>
      </c>
      <c r="AG393" s="17">
        <f>AG24*'Basic diet cal'!$T$12</f>
        <v>0</v>
      </c>
      <c r="AH393" s="17">
        <f>AH24*'Basic diet cal'!$T$12</f>
        <v>0</v>
      </c>
      <c r="AI393" s="17">
        <f>AI24*'Basic diet cal'!$T$12</f>
        <v>0</v>
      </c>
      <c r="AJ393" s="17">
        <f>AJ24*'Basic diet cal'!$T$12</f>
        <v>0</v>
      </c>
      <c r="AK393" s="17">
        <f>AK24*'Basic diet cal'!$T$12</f>
        <v>0</v>
      </c>
      <c r="AL393" s="132">
        <f>AL24*'Basic diet cal'!$T$12</f>
        <v>0</v>
      </c>
      <c r="AR393" s="17"/>
    </row>
    <row r="394" spans="1:69" ht="45" customHeight="1">
      <c r="A394" s="24" t="s">
        <v>125</v>
      </c>
      <c r="B394" s="69"/>
      <c r="C394" s="17">
        <f>C25*'Basic diet cal'!$T$13</f>
        <v>0</v>
      </c>
      <c r="D394" s="17">
        <f>D25*'Basic diet cal'!$T$13</f>
        <v>0</v>
      </c>
      <c r="E394" s="17">
        <f>E25*'Basic diet cal'!$T$13</f>
        <v>0</v>
      </c>
      <c r="F394" s="17">
        <f>F25*'Basic diet cal'!$T$13</f>
        <v>0</v>
      </c>
      <c r="G394" s="17">
        <f>G25*'Basic diet cal'!$T$13</f>
        <v>0</v>
      </c>
      <c r="H394" s="17">
        <f>H25*'Basic diet cal'!$T$13</f>
        <v>0</v>
      </c>
      <c r="I394" s="17">
        <f>I25*'Basic diet cal'!$T$13</f>
        <v>0</v>
      </c>
      <c r="J394" s="17">
        <f>J25*'Basic diet cal'!$T$13</f>
        <v>0</v>
      </c>
      <c r="K394" s="17">
        <f>K25*'Basic diet cal'!$T$13</f>
        <v>0</v>
      </c>
      <c r="L394" s="17">
        <f>L25*'Basic diet cal'!$T$13</f>
        <v>0</v>
      </c>
      <c r="M394" s="17">
        <f>M25*'Basic diet cal'!$T$13</f>
        <v>0</v>
      </c>
      <c r="N394" s="17">
        <f>N25*'Basic diet cal'!$T$13</f>
        <v>0</v>
      </c>
      <c r="O394" s="17">
        <f>O25*'Basic diet cal'!$T$13</f>
        <v>0</v>
      </c>
      <c r="P394" s="17">
        <f>P25*'Basic diet cal'!$T$13</f>
        <v>0</v>
      </c>
      <c r="Q394" s="17">
        <f>Q25*'Basic diet cal'!$T$13</f>
        <v>0</v>
      </c>
      <c r="R394" s="17">
        <f>R25*'Basic diet cal'!$T$13</f>
        <v>0</v>
      </c>
      <c r="S394" s="17">
        <f>S25*'Basic diet cal'!$T$13</f>
        <v>0</v>
      </c>
      <c r="T394" s="17">
        <f>T25*'Basic diet cal'!$T$13</f>
        <v>0</v>
      </c>
      <c r="U394" s="17">
        <f>U25*'Basic diet cal'!$T$13</f>
        <v>0</v>
      </c>
      <c r="V394" s="17">
        <f>V25*'Basic diet cal'!$T$13</f>
        <v>0</v>
      </c>
      <c r="W394" s="17">
        <f>W25*'Basic diet cal'!$T$13</f>
        <v>0</v>
      </c>
      <c r="X394" s="17">
        <f>X25*'Basic diet cal'!$T$13</f>
        <v>0</v>
      </c>
      <c r="Y394" s="17">
        <f>Y25*'Basic diet cal'!$T$13</f>
        <v>0</v>
      </c>
      <c r="Z394" s="17">
        <f>Z25*'Basic diet cal'!$T$13</f>
        <v>0</v>
      </c>
      <c r="AA394" s="17">
        <f>AA25*'Basic diet cal'!$T$13</f>
        <v>0</v>
      </c>
      <c r="AB394" s="17">
        <f>AB25*'Basic diet cal'!$T$13</f>
        <v>0</v>
      </c>
      <c r="AC394" s="17">
        <f>AC25*'Basic diet cal'!$T$13</f>
        <v>0</v>
      </c>
      <c r="AD394" s="17">
        <f>AD25*'Basic diet cal'!$T$13</f>
        <v>0</v>
      </c>
      <c r="AE394" s="17">
        <f>AE25*'Basic diet cal'!$T$13</f>
        <v>0</v>
      </c>
      <c r="AF394" s="17">
        <f>AF25*'Basic diet cal'!$T$13</f>
        <v>0</v>
      </c>
      <c r="AG394" s="17">
        <f>AG25*'Basic diet cal'!$T$13</f>
        <v>0</v>
      </c>
      <c r="AH394" s="17">
        <f>AH25*'Basic diet cal'!$T$13</f>
        <v>0</v>
      </c>
      <c r="AI394" s="17">
        <f>AI25*'Basic diet cal'!$T$13</f>
        <v>0</v>
      </c>
      <c r="AJ394" s="17">
        <f>AJ25*'Basic diet cal'!$T$13</f>
        <v>0</v>
      </c>
      <c r="AK394" s="17">
        <f>AK25*'Basic diet cal'!$T$13</f>
        <v>0</v>
      </c>
      <c r="AL394" s="132">
        <f>AL25*'Basic diet cal'!$T$13</f>
        <v>0</v>
      </c>
      <c r="AR394" s="17"/>
    </row>
    <row r="395" spans="1:69" ht="15" customHeight="1">
      <c r="A395" s="47" t="s">
        <v>778</v>
      </c>
      <c r="B395" s="25"/>
      <c r="C395" s="656">
        <f>C22*'Basic diet cal'!$T$10</f>
        <v>0</v>
      </c>
      <c r="D395" s="656">
        <f>D22*'Basic diet cal'!$T$10</f>
        <v>0</v>
      </c>
      <c r="E395" s="656">
        <f>E22*'Basic diet cal'!$T$10</f>
        <v>0</v>
      </c>
      <c r="F395" s="656">
        <f>F22*'Basic diet cal'!$T$10</f>
        <v>0</v>
      </c>
      <c r="G395" s="656">
        <f>G22*'Basic diet cal'!$T$10</f>
        <v>0</v>
      </c>
      <c r="H395" s="656">
        <f>H22*'Basic diet cal'!$T$10</f>
        <v>0</v>
      </c>
      <c r="I395" s="656">
        <f>I22*'Basic diet cal'!$T$10</f>
        <v>0</v>
      </c>
      <c r="J395" s="656">
        <f>J22*'Basic diet cal'!$T$10</f>
        <v>0</v>
      </c>
      <c r="K395" s="656">
        <f>K22*'Basic diet cal'!$T$10</f>
        <v>0</v>
      </c>
      <c r="L395" s="656">
        <f>L22*'Basic diet cal'!$T$10</f>
        <v>0</v>
      </c>
      <c r="M395" s="656">
        <f>M22*'Basic diet cal'!$T$10</f>
        <v>0</v>
      </c>
      <c r="N395" s="656">
        <f>N22*'Basic diet cal'!$T$10</f>
        <v>0</v>
      </c>
      <c r="O395" s="656">
        <f>O22*'Basic diet cal'!$T$10</f>
        <v>0</v>
      </c>
      <c r="P395" s="656">
        <f>P22*'Basic diet cal'!$T$10</f>
        <v>0</v>
      </c>
      <c r="Q395" s="656">
        <f>Q22*'Basic diet cal'!$T$10</f>
        <v>0</v>
      </c>
      <c r="R395" s="656">
        <f>R22*'Basic diet cal'!$T$10</f>
        <v>0</v>
      </c>
      <c r="S395" s="656">
        <f>S22*'Basic diet cal'!$T$10</f>
        <v>0</v>
      </c>
      <c r="T395" s="656">
        <f>T22*'Basic diet cal'!$T$10</f>
        <v>0</v>
      </c>
      <c r="U395" s="656">
        <f>U22*'Basic diet cal'!$T$10</f>
        <v>0</v>
      </c>
      <c r="V395" s="656">
        <f>V22*'Basic diet cal'!$T$10</f>
        <v>0</v>
      </c>
      <c r="W395" s="656">
        <f>W22*'Basic diet cal'!$T$10</f>
        <v>0</v>
      </c>
      <c r="X395" s="656">
        <f>X22*'Basic diet cal'!$T$10</f>
        <v>0</v>
      </c>
      <c r="Y395" s="656">
        <f>Y22*'Basic diet cal'!$T$10</f>
        <v>0</v>
      </c>
      <c r="Z395" s="656">
        <f>Z22*'Basic diet cal'!$T$10</f>
        <v>0</v>
      </c>
      <c r="AA395" s="656">
        <f>AA22*'Basic diet cal'!$T$10</f>
        <v>0</v>
      </c>
      <c r="AB395" s="656">
        <f>AB22*'Basic diet cal'!$T$10</f>
        <v>0</v>
      </c>
      <c r="AC395" s="656">
        <f>AC22*'Basic diet cal'!$T$10</f>
        <v>0</v>
      </c>
      <c r="AD395" s="656">
        <f>AD22*'Basic diet cal'!$T$10</f>
        <v>0</v>
      </c>
      <c r="AE395" s="656">
        <f>AE22*'Basic diet cal'!$T$10</f>
        <v>0</v>
      </c>
      <c r="AF395" s="656">
        <f>AF22*'Basic diet cal'!$T$10</f>
        <v>0</v>
      </c>
      <c r="AG395" s="656">
        <f>AG22*'Basic diet cal'!$T$10</f>
        <v>0</v>
      </c>
      <c r="AH395" s="656">
        <f>AH22*'Basic diet cal'!$T$10</f>
        <v>0</v>
      </c>
      <c r="AI395" s="656">
        <f>AI22*'Basic diet cal'!$T$10</f>
        <v>0</v>
      </c>
      <c r="AJ395" s="656">
        <f>AJ22*'Basic diet cal'!$T$10</f>
        <v>0</v>
      </c>
      <c r="AK395" s="656">
        <f>AK22*'Basic diet cal'!$T$10</f>
        <v>0</v>
      </c>
      <c r="AL395" s="656">
        <f>AL22*'Basic diet cal'!$T$10</f>
        <v>0</v>
      </c>
      <c r="AS395" s="170"/>
      <c r="AT395" s="9"/>
      <c r="AU395" s="9"/>
      <c r="AV395" s="9"/>
      <c r="AW395" s="9"/>
      <c r="AX395" s="9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</row>
    <row r="396" spans="1:69" ht="15" customHeight="1">
      <c r="C396" s="22">
        <v>1000</v>
      </c>
      <c r="F396" s="9">
        <v>1200</v>
      </c>
      <c r="G396" s="9"/>
      <c r="I396" s="22">
        <v>1400</v>
      </c>
      <c r="L396" s="22">
        <v>1600</v>
      </c>
      <c r="O396" s="22">
        <v>1800</v>
      </c>
      <c r="R396" s="9">
        <v>2000</v>
      </c>
      <c r="S396" s="9"/>
      <c r="U396" s="22">
        <v>2200</v>
      </c>
      <c r="X396" s="22">
        <v>2400</v>
      </c>
      <c r="AA396" s="45">
        <v>2600</v>
      </c>
      <c r="AB396" s="26"/>
      <c r="AD396" s="26">
        <v>2800</v>
      </c>
      <c r="AE396" s="26"/>
      <c r="AF396" s="26"/>
      <c r="AG396" s="26">
        <v>3000</v>
      </c>
      <c r="AH396" s="26"/>
      <c r="AI396" s="26"/>
      <c r="AJ396" s="22">
        <v>3200</v>
      </c>
      <c r="AS396" s="9"/>
      <c r="AT396" s="9"/>
      <c r="AU396" s="9"/>
      <c r="AV396" s="9"/>
      <c r="AW396" s="9"/>
      <c r="AX396" s="9"/>
      <c r="AY396" s="164"/>
      <c r="AZ396" s="164"/>
      <c r="BA396" s="164"/>
      <c r="BB396" s="164"/>
      <c r="BC396" s="164"/>
      <c r="BD396" s="164"/>
      <c r="BE396" s="164"/>
      <c r="BF396" s="123"/>
      <c r="BG396" s="123"/>
      <c r="BH396" s="164"/>
      <c r="BI396" s="123"/>
      <c r="BJ396" s="123"/>
      <c r="BK396" s="123"/>
      <c r="BL396" s="164"/>
      <c r="BM396" s="164"/>
      <c r="BN396" s="164"/>
      <c r="BO396" s="164"/>
      <c r="BP396" s="61"/>
      <c r="BQ396" s="61"/>
    </row>
    <row r="397" spans="1:69" ht="15" customHeight="1">
      <c r="A397" s="77" t="s">
        <v>287</v>
      </c>
      <c r="F397" s="9"/>
      <c r="AD397" s="22"/>
      <c r="AS397" s="9"/>
      <c r="AT397" s="9"/>
      <c r="AU397" s="9"/>
      <c r="AV397" s="9"/>
      <c r="AW397" s="9"/>
      <c r="AX397" s="9"/>
      <c r="AY397" s="164"/>
      <c r="AZ397" s="164"/>
      <c r="BA397" s="164"/>
      <c r="BB397" s="164"/>
      <c r="BC397" s="164"/>
      <c r="BD397" s="164"/>
      <c r="BE397" s="164"/>
      <c r="BF397" s="164"/>
      <c r="BG397" s="164"/>
      <c r="BH397" s="164"/>
      <c r="BI397" s="164"/>
      <c r="BJ397" s="164"/>
      <c r="BK397" s="164"/>
      <c r="BL397" s="164"/>
      <c r="BM397" s="164"/>
      <c r="BN397" s="164"/>
      <c r="BO397" s="164"/>
      <c r="BP397" s="61"/>
      <c r="BQ397" s="61"/>
    </row>
    <row r="398" spans="1:69" ht="15" customHeight="1">
      <c r="A398" s="77" t="s">
        <v>137</v>
      </c>
      <c r="C398" s="22" t="s">
        <v>58</v>
      </c>
      <c r="D398" s="22" t="s">
        <v>116</v>
      </c>
      <c r="E398" s="22" t="s">
        <v>92</v>
      </c>
      <c r="F398" s="9" t="s">
        <v>58</v>
      </c>
      <c r="G398" s="22" t="s">
        <v>116</v>
      </c>
      <c r="H398" s="22" t="s">
        <v>92</v>
      </c>
      <c r="I398" s="22" t="s">
        <v>58</v>
      </c>
      <c r="J398" s="22" t="s">
        <v>116</v>
      </c>
      <c r="K398" s="22" t="s">
        <v>92</v>
      </c>
      <c r="L398" s="22" t="s">
        <v>58</v>
      </c>
      <c r="M398" s="22" t="s">
        <v>116</v>
      </c>
      <c r="N398" s="22" t="s">
        <v>92</v>
      </c>
      <c r="O398" s="22" t="s">
        <v>58</v>
      </c>
      <c r="P398" s="22" t="s">
        <v>116</v>
      </c>
      <c r="Q398" s="22" t="s">
        <v>92</v>
      </c>
      <c r="R398" s="9" t="s">
        <v>58</v>
      </c>
      <c r="S398" s="22" t="s">
        <v>116</v>
      </c>
      <c r="T398" s="22" t="s">
        <v>92</v>
      </c>
      <c r="U398" s="22" t="s">
        <v>58</v>
      </c>
      <c r="V398" s="22" t="s">
        <v>116</v>
      </c>
      <c r="W398" s="22" t="s">
        <v>92</v>
      </c>
      <c r="X398" s="22" t="s">
        <v>58</v>
      </c>
      <c r="Y398" s="22" t="s">
        <v>116</v>
      </c>
      <c r="Z398" s="22" t="s">
        <v>92</v>
      </c>
      <c r="AA398" s="22" t="s">
        <v>58</v>
      </c>
      <c r="AB398" s="22" t="s">
        <v>116</v>
      </c>
      <c r="AC398" s="22" t="s">
        <v>92</v>
      </c>
      <c r="AD398" s="22" t="s">
        <v>58</v>
      </c>
      <c r="AE398" s="22" t="s">
        <v>116</v>
      </c>
      <c r="AF398" s="22" t="s">
        <v>92</v>
      </c>
      <c r="AG398" s="22" t="s">
        <v>58</v>
      </c>
      <c r="AH398" s="22" t="s">
        <v>116</v>
      </c>
      <c r="AI398" s="22" t="s">
        <v>92</v>
      </c>
      <c r="AJ398" s="22" t="s">
        <v>58</v>
      </c>
      <c r="AK398" s="22" t="s">
        <v>116</v>
      </c>
      <c r="AL398" s="127" t="s">
        <v>92</v>
      </c>
      <c r="AS398" s="9"/>
      <c r="AT398" s="9"/>
      <c r="AU398" s="9"/>
      <c r="AV398" s="9"/>
      <c r="AW398" s="9"/>
      <c r="AX398" s="9"/>
      <c r="AY398" s="164"/>
      <c r="AZ398" s="164"/>
      <c r="BA398" s="164"/>
      <c r="BB398" s="164"/>
      <c r="BC398" s="164"/>
      <c r="BD398" s="164"/>
      <c r="BE398" s="164"/>
      <c r="BF398" s="164"/>
      <c r="BG398" s="164"/>
      <c r="BH398" s="164"/>
      <c r="BI398" s="164"/>
      <c r="BJ398" s="164"/>
      <c r="BK398" s="164"/>
      <c r="BL398" s="164"/>
      <c r="BM398" s="164"/>
      <c r="BN398" s="164"/>
      <c r="BO398" s="164"/>
      <c r="BP398" s="61"/>
      <c r="BQ398" s="61"/>
    </row>
    <row r="399" spans="1:69" ht="15" customHeight="1">
      <c r="B399" s="78" t="s">
        <v>543</v>
      </c>
      <c r="C399" s="17">
        <f t="shared" ref="C399:AL399" si="84">C378+C379+C380+C381+C383+(C385/7)+C386+(C388/7)+C393+C394</f>
        <v>4.8571428571428568</v>
      </c>
      <c r="D399" s="17">
        <f t="shared" si="84"/>
        <v>4.8571428571428568</v>
      </c>
      <c r="E399" s="17">
        <f t="shared" si="84"/>
        <v>2.4285714285714284</v>
      </c>
      <c r="F399" s="17">
        <f t="shared" si="84"/>
        <v>4.8571428571428568</v>
      </c>
      <c r="G399" s="17">
        <f t="shared" si="84"/>
        <v>4.8571428571428568</v>
      </c>
      <c r="H399" s="17">
        <f t="shared" si="84"/>
        <v>4.8571428571428568</v>
      </c>
      <c r="I399" s="17">
        <f t="shared" si="84"/>
        <v>7.2857142857142856</v>
      </c>
      <c r="J399" s="17">
        <f t="shared" si="84"/>
        <v>4.8571428571428568</v>
      </c>
      <c r="K399" s="17">
        <f t="shared" si="84"/>
        <v>7.2857142857142856</v>
      </c>
      <c r="L399" s="17">
        <f t="shared" si="84"/>
        <v>7.2857142857142856</v>
      </c>
      <c r="M399" s="17">
        <f t="shared" si="84"/>
        <v>9.7142857142857135</v>
      </c>
      <c r="N399" s="17">
        <f t="shared" si="84"/>
        <v>7.2857142857142856</v>
      </c>
      <c r="O399" s="17">
        <f t="shared" si="84"/>
        <v>7.2857142857142856</v>
      </c>
      <c r="P399" s="17">
        <f t="shared" si="84"/>
        <v>0</v>
      </c>
      <c r="Q399" s="17">
        <f t="shared" si="84"/>
        <v>7.2857142857142856</v>
      </c>
      <c r="R399" s="17">
        <f t="shared" si="84"/>
        <v>7.2857142857142856</v>
      </c>
      <c r="S399" s="17">
        <f t="shared" si="84"/>
        <v>9.7142857142857135</v>
      </c>
      <c r="T399" s="17">
        <f t="shared" si="84"/>
        <v>7.2857142857142856</v>
      </c>
      <c r="U399" s="17">
        <f t="shared" si="84"/>
        <v>7.2857142857142856</v>
      </c>
      <c r="V399" s="17">
        <f t="shared" si="84"/>
        <v>9.7142857142857135</v>
      </c>
      <c r="W399" s="17">
        <f t="shared" si="84"/>
        <v>7.2857142857142856</v>
      </c>
      <c r="X399" s="17">
        <f t="shared" si="84"/>
        <v>7.2857142857142856</v>
      </c>
      <c r="Y399" s="17">
        <f t="shared" si="84"/>
        <v>12.142857142857142</v>
      </c>
      <c r="Z399" s="17">
        <f t="shared" si="84"/>
        <v>7.2857142857142856</v>
      </c>
      <c r="AA399" s="17">
        <f t="shared" si="84"/>
        <v>7.2857142857142856</v>
      </c>
      <c r="AB399" s="17">
        <f t="shared" si="84"/>
        <v>12.142857142857142</v>
      </c>
      <c r="AC399" s="17">
        <f t="shared" si="84"/>
        <v>7.2857142857142856</v>
      </c>
      <c r="AD399" s="17">
        <f t="shared" si="84"/>
        <v>7.2857142857142856</v>
      </c>
      <c r="AE399" s="17">
        <f t="shared" si="84"/>
        <v>12.142857142857142</v>
      </c>
      <c r="AF399" s="17">
        <f t="shared" si="84"/>
        <v>7.2857142857142856</v>
      </c>
      <c r="AG399" s="17">
        <f t="shared" si="84"/>
        <v>7.2857142857142856</v>
      </c>
      <c r="AH399" s="17">
        <f t="shared" si="84"/>
        <v>12.142857142857142</v>
      </c>
      <c r="AI399" s="17">
        <f t="shared" si="84"/>
        <v>7.2857142857142856</v>
      </c>
      <c r="AJ399" s="17">
        <f t="shared" si="84"/>
        <v>7.2857142857142856</v>
      </c>
      <c r="AK399" s="17">
        <f t="shared" si="84"/>
        <v>12.142857142857142</v>
      </c>
      <c r="AL399" s="132">
        <f t="shared" si="84"/>
        <v>7.2857142857142856</v>
      </c>
      <c r="AR399" s="17"/>
      <c r="AS399" s="56"/>
      <c r="AT399" s="56"/>
      <c r="AU399" s="56"/>
      <c r="AV399" s="56"/>
      <c r="AW399" s="56"/>
      <c r="AX399" s="56"/>
      <c r="AY399" s="164"/>
      <c r="AZ399" s="164"/>
      <c r="BA399" s="164"/>
      <c r="BB399" s="164"/>
      <c r="BC399" s="164"/>
      <c r="BD399" s="164"/>
      <c r="BE399" s="164"/>
      <c r="BF399" s="164"/>
      <c r="BG399" s="164"/>
      <c r="BH399" s="164"/>
      <c r="BI399" s="164"/>
      <c r="BJ399" s="164"/>
      <c r="BK399" s="164"/>
      <c r="BL399" s="164"/>
      <c r="BM399" s="164"/>
      <c r="BN399" s="164"/>
      <c r="BO399" s="164"/>
      <c r="BP399" s="61"/>
      <c r="BQ399" s="61"/>
    </row>
    <row r="400" spans="1:69" ht="15" customHeight="1">
      <c r="B400" s="78" t="s">
        <v>544</v>
      </c>
      <c r="C400" s="17">
        <f t="shared" ref="C400:AL400" si="85">C378+C379+C380+C381+C383+C387+(C388/7)+C394+C393</f>
        <v>0</v>
      </c>
      <c r="D400" s="17">
        <f t="shared" si="85"/>
        <v>0</v>
      </c>
      <c r="E400" s="17">
        <f t="shared" si="85"/>
        <v>0</v>
      </c>
      <c r="F400" s="17">
        <f t="shared" si="85"/>
        <v>0</v>
      </c>
      <c r="G400" s="17">
        <f t="shared" si="85"/>
        <v>0</v>
      </c>
      <c r="H400" s="17">
        <f t="shared" si="85"/>
        <v>0</v>
      </c>
      <c r="I400" s="17">
        <f t="shared" si="85"/>
        <v>0</v>
      </c>
      <c r="J400" s="17">
        <f t="shared" si="85"/>
        <v>0</v>
      </c>
      <c r="K400" s="17">
        <f t="shared" si="85"/>
        <v>0</v>
      </c>
      <c r="L400" s="17">
        <f t="shared" si="85"/>
        <v>0</v>
      </c>
      <c r="M400" s="17">
        <f t="shared" si="85"/>
        <v>0</v>
      </c>
      <c r="N400" s="17">
        <f t="shared" si="85"/>
        <v>0</v>
      </c>
      <c r="O400" s="17">
        <f t="shared" si="85"/>
        <v>0</v>
      </c>
      <c r="P400" s="17">
        <f t="shared" si="85"/>
        <v>0</v>
      </c>
      <c r="Q400" s="17">
        <f t="shared" si="85"/>
        <v>0</v>
      </c>
      <c r="R400" s="17">
        <f t="shared" si="85"/>
        <v>0</v>
      </c>
      <c r="S400" s="17">
        <f t="shared" si="85"/>
        <v>0</v>
      </c>
      <c r="T400" s="17">
        <f t="shared" si="85"/>
        <v>0</v>
      </c>
      <c r="U400" s="17">
        <f t="shared" si="85"/>
        <v>0</v>
      </c>
      <c r="V400" s="17">
        <f t="shared" si="85"/>
        <v>0</v>
      </c>
      <c r="W400" s="17">
        <f t="shared" si="85"/>
        <v>0</v>
      </c>
      <c r="X400" s="17">
        <f t="shared" si="85"/>
        <v>0</v>
      </c>
      <c r="Y400" s="17">
        <f t="shared" si="85"/>
        <v>0</v>
      </c>
      <c r="Z400" s="17">
        <f t="shared" si="85"/>
        <v>0</v>
      </c>
      <c r="AA400" s="17">
        <f t="shared" si="85"/>
        <v>0</v>
      </c>
      <c r="AB400" s="17">
        <f t="shared" si="85"/>
        <v>0</v>
      </c>
      <c r="AC400" s="17">
        <f t="shared" si="85"/>
        <v>0</v>
      </c>
      <c r="AD400" s="17">
        <f t="shared" si="85"/>
        <v>0</v>
      </c>
      <c r="AE400" s="17">
        <f t="shared" si="85"/>
        <v>0</v>
      </c>
      <c r="AF400" s="17">
        <f t="shared" si="85"/>
        <v>0</v>
      </c>
      <c r="AG400" s="17">
        <f t="shared" si="85"/>
        <v>0</v>
      </c>
      <c r="AH400" s="17">
        <f t="shared" si="85"/>
        <v>0</v>
      </c>
      <c r="AI400" s="17">
        <f t="shared" si="85"/>
        <v>0</v>
      </c>
      <c r="AJ400" s="17">
        <f t="shared" si="85"/>
        <v>0</v>
      </c>
      <c r="AK400" s="17">
        <f t="shared" si="85"/>
        <v>0</v>
      </c>
      <c r="AL400" s="132">
        <f t="shared" si="85"/>
        <v>0</v>
      </c>
      <c r="AR400" s="17"/>
      <c r="AS400" s="56"/>
      <c r="AT400" s="56"/>
      <c r="AU400" s="56"/>
      <c r="AV400" s="56"/>
      <c r="AW400" s="56"/>
      <c r="AX400" s="56"/>
      <c r="AY400" s="164"/>
      <c r="AZ400" s="164"/>
      <c r="BA400" s="164"/>
      <c r="BB400" s="164"/>
      <c r="BC400" s="164"/>
      <c r="BD400" s="164"/>
      <c r="BE400" s="164"/>
      <c r="BF400" s="164"/>
      <c r="BG400" s="164"/>
      <c r="BH400" s="164"/>
      <c r="BI400" s="164"/>
      <c r="BJ400" s="164"/>
      <c r="BK400" s="164"/>
      <c r="BL400" s="164"/>
      <c r="BM400" s="164"/>
      <c r="BN400" s="164"/>
      <c r="BO400" s="164"/>
      <c r="BP400" s="61"/>
      <c r="BQ400" s="61"/>
    </row>
    <row r="401" spans="1:79" ht="30" customHeight="1">
      <c r="A401" s="77" t="s">
        <v>138</v>
      </c>
      <c r="C401" s="49">
        <f>C378+C379+C380+C382+C383+C391+(C390/7)+C392+C394+C395/7</f>
        <v>4.8571428571428568</v>
      </c>
      <c r="D401" s="49">
        <f t="shared" ref="D401:AL401" si="86">D378+D379+D380+D382+D383+D391+(D390/7)+D392+D394+D395/7</f>
        <v>4.8571428571428568</v>
      </c>
      <c r="E401" s="49">
        <f t="shared" si="86"/>
        <v>2.4285714285714284</v>
      </c>
      <c r="F401" s="49">
        <f t="shared" si="86"/>
        <v>4.8571428571428568</v>
      </c>
      <c r="G401" s="49">
        <f t="shared" si="86"/>
        <v>4.8571428571428568</v>
      </c>
      <c r="H401" s="49">
        <f t="shared" si="86"/>
        <v>4.8571428571428568</v>
      </c>
      <c r="I401" s="49">
        <f t="shared" si="86"/>
        <v>4.8571428571428568</v>
      </c>
      <c r="J401" s="49">
        <f t="shared" si="86"/>
        <v>7.2857142857142856</v>
      </c>
      <c r="K401" s="49">
        <f t="shared" si="86"/>
        <v>4.8571428571428568</v>
      </c>
      <c r="L401" s="49">
        <f t="shared" si="86"/>
        <v>7.2857142857142856</v>
      </c>
      <c r="M401" s="49">
        <f t="shared" si="86"/>
        <v>7.2857142857142856</v>
      </c>
      <c r="N401" s="49">
        <f t="shared" si="86"/>
        <v>4.8571428571428568</v>
      </c>
      <c r="O401" s="49">
        <f t="shared" si="86"/>
        <v>7.2857142857142856</v>
      </c>
      <c r="P401" s="49">
        <f t="shared" si="86"/>
        <v>7.2857142857142856</v>
      </c>
      <c r="Q401" s="49">
        <f t="shared" si="86"/>
        <v>4.8571428571428568</v>
      </c>
      <c r="R401" s="49">
        <f t="shared" si="86"/>
        <v>7.2857142857142856</v>
      </c>
      <c r="S401" s="49">
        <f t="shared" si="86"/>
        <v>7.2857142857142856</v>
      </c>
      <c r="T401" s="49">
        <f t="shared" si="86"/>
        <v>4.8571428571428568</v>
      </c>
      <c r="U401" s="49">
        <f t="shared" si="86"/>
        <v>7.2857142857142856</v>
      </c>
      <c r="V401" s="49">
        <f t="shared" si="86"/>
        <v>7.2857142857142856</v>
      </c>
      <c r="W401" s="49">
        <f t="shared" si="86"/>
        <v>4.8571428571428568</v>
      </c>
      <c r="X401" s="49">
        <f t="shared" si="86"/>
        <v>7.2857142857142856</v>
      </c>
      <c r="Y401" s="49">
        <f t="shared" si="86"/>
        <v>7.2857142857142856</v>
      </c>
      <c r="Z401" s="49">
        <f t="shared" si="86"/>
        <v>4.8571428571428568</v>
      </c>
      <c r="AA401" s="49">
        <f t="shared" si="86"/>
        <v>7.2857142857142856</v>
      </c>
      <c r="AB401" s="49">
        <f t="shared" si="86"/>
        <v>7.2857142857142856</v>
      </c>
      <c r="AC401" s="49">
        <f t="shared" si="86"/>
        <v>4.8571428571428568</v>
      </c>
      <c r="AD401" s="49">
        <f t="shared" si="86"/>
        <v>7.2857142857142856</v>
      </c>
      <c r="AE401" s="49">
        <f t="shared" si="86"/>
        <v>7.2857142857142856</v>
      </c>
      <c r="AF401" s="49">
        <f t="shared" si="86"/>
        <v>4.8571428571428568</v>
      </c>
      <c r="AG401" s="49">
        <f t="shared" si="86"/>
        <v>7.2857142857142856</v>
      </c>
      <c r="AH401" s="49">
        <f t="shared" si="86"/>
        <v>7.2857142857142856</v>
      </c>
      <c r="AI401" s="49">
        <f t="shared" si="86"/>
        <v>4.8571428571428568</v>
      </c>
      <c r="AJ401" s="49">
        <f t="shared" si="86"/>
        <v>7.2857142857142856</v>
      </c>
      <c r="AK401" s="49">
        <f t="shared" si="86"/>
        <v>12.142857142857142</v>
      </c>
      <c r="AL401" s="49">
        <f t="shared" si="86"/>
        <v>4.8571428571428568</v>
      </c>
      <c r="AR401" s="17"/>
      <c r="AS401" s="56"/>
      <c r="AT401" s="56"/>
      <c r="AU401" s="56"/>
      <c r="AV401" s="56"/>
      <c r="AW401" s="56"/>
      <c r="AX401" s="56"/>
      <c r="AY401" s="164"/>
      <c r="AZ401" s="164"/>
      <c r="BA401" s="164"/>
      <c r="BB401" s="164"/>
      <c r="BC401" s="164"/>
      <c r="BD401" s="164"/>
      <c r="BE401" s="164"/>
      <c r="BF401" s="164"/>
      <c r="BG401" s="164"/>
      <c r="BH401" s="164"/>
      <c r="BI401" s="164"/>
      <c r="BJ401" s="164"/>
      <c r="BK401" s="164"/>
      <c r="BL401" s="164"/>
      <c r="BM401" s="164"/>
      <c r="BN401" s="164"/>
      <c r="BO401" s="164"/>
      <c r="BP401" s="61"/>
      <c r="BQ401" s="61"/>
    </row>
    <row r="402" spans="1:79" s="218" customFormat="1" ht="15" customHeight="1">
      <c r="A402" s="217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19"/>
      <c r="Z402" s="219"/>
      <c r="AA402" s="219"/>
      <c r="AB402" s="219"/>
      <c r="AC402" s="219"/>
      <c r="AD402" s="219"/>
      <c r="AE402" s="219"/>
      <c r="AF402" s="219"/>
      <c r="AG402" s="219"/>
      <c r="AH402" s="219"/>
      <c r="AI402" s="219"/>
      <c r="AJ402" s="219"/>
      <c r="AK402" s="219"/>
      <c r="AL402" s="220"/>
      <c r="AR402" s="219"/>
      <c r="AS402" s="219"/>
      <c r="AT402" s="219"/>
      <c r="AU402" s="219"/>
      <c r="AV402" s="219"/>
      <c r="AW402" s="219"/>
      <c r="AX402" s="219"/>
      <c r="AY402" s="221"/>
      <c r="AZ402" s="221"/>
      <c r="BA402" s="221"/>
      <c r="BB402" s="221"/>
      <c r="BC402" s="221"/>
      <c r="BD402" s="221"/>
      <c r="BE402" s="221"/>
      <c r="BF402" s="221"/>
      <c r="BG402" s="221"/>
      <c r="BH402" s="221"/>
      <c r="BI402" s="221"/>
      <c r="BJ402" s="221"/>
      <c r="BK402" s="221"/>
      <c r="BL402" s="221"/>
      <c r="BM402" s="221"/>
      <c r="BN402" s="221"/>
      <c r="BO402" s="221"/>
      <c r="BP402" s="222"/>
      <c r="BQ402" s="222"/>
      <c r="BR402" s="222"/>
      <c r="BS402" s="222"/>
      <c r="BT402" s="222"/>
      <c r="BU402" s="222"/>
      <c r="BV402" s="222"/>
      <c r="BW402" s="431"/>
      <c r="BX402" s="222"/>
      <c r="BY402" s="222"/>
      <c r="BZ402" s="222"/>
      <c r="CA402" s="222"/>
    </row>
    <row r="403" spans="1:79" ht="15" customHeight="1">
      <c r="A403" s="66"/>
      <c r="C403" s="22">
        <v>1000</v>
      </c>
      <c r="F403" s="9">
        <v>1200</v>
      </c>
      <c r="G403" s="9"/>
      <c r="I403" s="22">
        <v>1400</v>
      </c>
      <c r="L403" s="22">
        <v>1600</v>
      </c>
      <c r="O403" s="17">
        <v>1800</v>
      </c>
      <c r="P403" s="17"/>
      <c r="Q403" s="17"/>
      <c r="R403" s="56">
        <v>2000</v>
      </c>
      <c r="S403" s="56"/>
      <c r="T403" s="17"/>
      <c r="U403" s="17">
        <v>2200</v>
      </c>
      <c r="V403" s="17"/>
      <c r="W403" s="17"/>
      <c r="X403" s="17">
        <v>2400</v>
      </c>
      <c r="Y403" s="17"/>
      <c r="Z403" s="17"/>
      <c r="AA403" s="111">
        <v>2600</v>
      </c>
      <c r="AB403" s="84"/>
      <c r="AC403" s="17"/>
      <c r="AD403" s="84">
        <v>2800</v>
      </c>
      <c r="AE403" s="84"/>
      <c r="AF403" s="84"/>
      <c r="AG403" s="84">
        <v>3000</v>
      </c>
      <c r="AH403" s="84"/>
      <c r="AI403" s="84"/>
      <c r="AJ403" s="22">
        <v>3200</v>
      </c>
      <c r="AK403" s="17"/>
      <c r="AL403" s="132"/>
      <c r="AR403" s="17"/>
    </row>
    <row r="404" spans="1:79" ht="15" customHeight="1">
      <c r="A404" s="212" t="s">
        <v>64</v>
      </c>
      <c r="F404" s="9"/>
      <c r="O404" s="17"/>
      <c r="P404" s="17"/>
      <c r="Q404" s="17"/>
      <c r="R404" s="56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K404" s="17"/>
      <c r="AL404" s="132"/>
      <c r="AR404" s="17"/>
    </row>
    <row r="405" spans="1:79" ht="15" customHeight="1">
      <c r="A405" s="67" t="s">
        <v>117</v>
      </c>
      <c r="B405" s="68"/>
      <c r="C405" s="22" t="s">
        <v>58</v>
      </c>
      <c r="D405" s="22" t="s">
        <v>116</v>
      </c>
      <c r="E405" s="22" t="s">
        <v>92</v>
      </c>
      <c r="F405" s="9" t="s">
        <v>58</v>
      </c>
      <c r="G405" s="22" t="s">
        <v>116</v>
      </c>
      <c r="H405" s="22" t="s">
        <v>92</v>
      </c>
      <c r="I405" s="22" t="s">
        <v>58</v>
      </c>
      <c r="J405" s="22" t="s">
        <v>116</v>
      </c>
      <c r="K405" s="22" t="s">
        <v>92</v>
      </c>
      <c r="L405" s="22" t="s">
        <v>58</v>
      </c>
      <c r="M405" s="22" t="s">
        <v>116</v>
      </c>
      <c r="N405" s="22" t="s">
        <v>92</v>
      </c>
      <c r="O405" s="17" t="s">
        <v>58</v>
      </c>
      <c r="P405" s="17" t="s">
        <v>116</v>
      </c>
      <c r="Q405" s="17" t="s">
        <v>92</v>
      </c>
      <c r="R405" s="56" t="s">
        <v>58</v>
      </c>
      <c r="S405" s="17" t="s">
        <v>116</v>
      </c>
      <c r="T405" s="17" t="s">
        <v>92</v>
      </c>
      <c r="U405" s="17" t="s">
        <v>58</v>
      </c>
      <c r="V405" s="17" t="s">
        <v>116</v>
      </c>
      <c r="W405" s="17" t="s">
        <v>92</v>
      </c>
      <c r="X405" s="17" t="s">
        <v>58</v>
      </c>
      <c r="Y405" s="17" t="s">
        <v>116</v>
      </c>
      <c r="Z405" s="17" t="s">
        <v>92</v>
      </c>
      <c r="AA405" s="17" t="s">
        <v>58</v>
      </c>
      <c r="AB405" s="17" t="s">
        <v>116</v>
      </c>
      <c r="AC405" s="17" t="s">
        <v>92</v>
      </c>
      <c r="AD405" s="17" t="s">
        <v>58</v>
      </c>
      <c r="AE405" s="17" t="s">
        <v>116</v>
      </c>
      <c r="AF405" s="17" t="s">
        <v>92</v>
      </c>
      <c r="AG405" s="17" t="s">
        <v>58</v>
      </c>
      <c r="AH405" s="17" t="s">
        <v>116</v>
      </c>
      <c r="AI405" s="17" t="s">
        <v>92</v>
      </c>
      <c r="AJ405" s="22" t="s">
        <v>58</v>
      </c>
      <c r="AK405" s="17" t="s">
        <v>116</v>
      </c>
      <c r="AL405" s="132" t="s">
        <v>92</v>
      </c>
      <c r="AR405" s="17"/>
    </row>
    <row r="406" spans="1:79" ht="38.25" customHeight="1">
      <c r="A406" s="24" t="s">
        <v>119</v>
      </c>
      <c r="B406" s="69"/>
      <c r="C406" s="15">
        <f>C7*'Basic diet cal'!$U$3</f>
        <v>0.8</v>
      </c>
      <c r="D406" s="15">
        <f>D7*'Basic diet cal'!$U$3</f>
        <v>0.60000000000000009</v>
      </c>
      <c r="E406" s="15">
        <f>E7*'Basic diet cal'!$U$3</f>
        <v>0.8</v>
      </c>
      <c r="F406" s="15">
        <f>F7*'Basic diet cal'!$U$3</f>
        <v>1</v>
      </c>
      <c r="G406" s="15">
        <f>G7*'Basic diet cal'!$U$3</f>
        <v>0.8</v>
      </c>
      <c r="H406" s="15">
        <f>H7*'Basic diet cal'!$U$3</f>
        <v>0.9</v>
      </c>
      <c r="I406" s="15">
        <f>I7*'Basic diet cal'!$U$3</f>
        <v>1.2000000000000002</v>
      </c>
      <c r="J406" s="15">
        <f>J7*'Basic diet cal'!$U$3</f>
        <v>1</v>
      </c>
      <c r="K406" s="15">
        <f>K7*'Basic diet cal'!$U$3</f>
        <v>1</v>
      </c>
      <c r="L406" s="15">
        <f>L7*'Basic diet cal'!$U$3</f>
        <v>1.4000000000000001</v>
      </c>
      <c r="M406" s="15">
        <f>M7*'Basic diet cal'!$U$3</f>
        <v>1.2000000000000002</v>
      </c>
      <c r="N406" s="15">
        <f>N7*'Basic diet cal'!$U$3</f>
        <v>1.2000000000000002</v>
      </c>
      <c r="O406" s="15">
        <f>O7*'Basic diet cal'!$U$3</f>
        <v>1.6</v>
      </c>
      <c r="P406" s="15">
        <f>P7*'Basic diet cal'!$U$3</f>
        <v>1.4000000000000001</v>
      </c>
      <c r="Q406" s="15">
        <f>Q7*'Basic diet cal'!$U$3</f>
        <v>1.2000000000000002</v>
      </c>
      <c r="R406" s="15">
        <f>R7*'Basic diet cal'!$U$3</f>
        <v>1.8</v>
      </c>
      <c r="S406" s="15">
        <f>S7*'Basic diet cal'!$U$3</f>
        <v>1.4000000000000001</v>
      </c>
      <c r="T406" s="15">
        <f>T7*'Basic diet cal'!$U$3</f>
        <v>1.4000000000000001</v>
      </c>
      <c r="U406" s="15">
        <f>U7*'Basic diet cal'!$U$3</f>
        <v>2</v>
      </c>
      <c r="V406" s="15">
        <f>V7*'Basic diet cal'!$U$3</f>
        <v>1.6</v>
      </c>
      <c r="W406" s="15">
        <f>W7*'Basic diet cal'!$U$3</f>
        <v>1.6</v>
      </c>
      <c r="X406" s="15">
        <f>X7*'Basic diet cal'!$U$3</f>
        <v>2</v>
      </c>
      <c r="Y406" s="15">
        <f>Y7*'Basic diet cal'!$U$3</f>
        <v>1.6</v>
      </c>
      <c r="Z406" s="15">
        <f>Z7*'Basic diet cal'!$U$3</f>
        <v>1.8</v>
      </c>
      <c r="AA406" s="15">
        <f>AA7*'Basic diet cal'!$U$3</f>
        <v>2.4000000000000004</v>
      </c>
      <c r="AB406" s="15">
        <f>AB7*'Basic diet cal'!$U$3</f>
        <v>1.8</v>
      </c>
      <c r="AC406" s="15">
        <f>AC7*'Basic diet cal'!$U$3</f>
        <v>1.8</v>
      </c>
      <c r="AD406" s="15">
        <f>AD7*'Basic diet cal'!$U$3</f>
        <v>2.8000000000000003</v>
      </c>
      <c r="AE406" s="15">
        <f>AE7*'Basic diet cal'!$U$3</f>
        <v>2</v>
      </c>
      <c r="AF406" s="15">
        <f>AF7*'Basic diet cal'!$U$3</f>
        <v>2.2000000000000002</v>
      </c>
      <c r="AG406" s="15">
        <f>AG7*'Basic diet cal'!$U$3</f>
        <v>3</v>
      </c>
      <c r="AH406" s="15">
        <f>AH7*'Basic diet cal'!$U$3</f>
        <v>2</v>
      </c>
      <c r="AI406" s="15">
        <f>AI7*'Basic diet cal'!$U$3</f>
        <v>2.2000000000000002</v>
      </c>
      <c r="AJ406" s="15">
        <f>AJ7*'Basic diet cal'!$U$3</f>
        <v>3.2</v>
      </c>
      <c r="AK406" s="15">
        <f>AK7*'Basic diet cal'!$U$3</f>
        <v>2.2000000000000002</v>
      </c>
      <c r="AL406" s="133">
        <f>AL7*'Basic diet cal'!$U$3</f>
        <v>2.4000000000000004</v>
      </c>
      <c r="AR406" s="17"/>
    </row>
    <row r="407" spans="1:79" ht="45" customHeight="1">
      <c r="A407" s="24" t="s">
        <v>127</v>
      </c>
      <c r="B407" s="69"/>
      <c r="C407" s="15">
        <f>C8*'Basic diet cal'!$U$4</f>
        <v>3.87</v>
      </c>
      <c r="D407" s="15">
        <f>D8*'Basic diet cal'!$U$4</f>
        <v>5.16</v>
      </c>
      <c r="E407" s="15">
        <f>E8*'Basic diet cal'!$U$4</f>
        <v>5.16</v>
      </c>
      <c r="F407" s="15">
        <f>F8*'Basic diet cal'!$U$4</f>
        <v>6.45</v>
      </c>
      <c r="G407" s="15">
        <f>G8*'Basic diet cal'!$U$4</f>
        <v>6.45</v>
      </c>
      <c r="H407" s="15">
        <f>H8*'Basic diet cal'!$U$4</f>
        <v>7.74</v>
      </c>
      <c r="I407" s="15">
        <f>I8*'Basic diet cal'!$U$4</f>
        <v>6.45</v>
      </c>
      <c r="J407" s="15">
        <f>J8*'Basic diet cal'!$U$4</f>
        <v>6.45</v>
      </c>
      <c r="K407" s="15">
        <f>K8*'Basic diet cal'!$U$4</f>
        <v>9.0300000000000011</v>
      </c>
      <c r="L407" s="15">
        <f>L8*'Basic diet cal'!$U$4</f>
        <v>10.32</v>
      </c>
      <c r="M407" s="15">
        <f>M8*'Basic diet cal'!$U$4</f>
        <v>7.74</v>
      </c>
      <c r="N407" s="15">
        <f>N8*'Basic diet cal'!$U$4</f>
        <v>9.0300000000000011</v>
      </c>
      <c r="O407" s="15">
        <f>O8*'Basic diet cal'!$U$4</f>
        <v>11.61</v>
      </c>
      <c r="P407" s="15">
        <f>P8*'Basic diet cal'!$U$4</f>
        <v>7.74</v>
      </c>
      <c r="Q407" s="15">
        <f>Q8*'Basic diet cal'!$U$4</f>
        <v>10.32</v>
      </c>
      <c r="R407" s="15">
        <f>R8*'Basic diet cal'!$U$4</f>
        <v>11.61</v>
      </c>
      <c r="S407" s="15">
        <f>S8*'Basic diet cal'!$U$4</f>
        <v>10.32</v>
      </c>
      <c r="T407" s="15">
        <f>T8*'Basic diet cal'!$U$4</f>
        <v>11.61</v>
      </c>
      <c r="U407" s="15">
        <f>U8*'Basic diet cal'!$U$4</f>
        <v>12.9</v>
      </c>
      <c r="V407" s="15">
        <f>V8*'Basic diet cal'!$U$4</f>
        <v>10.32</v>
      </c>
      <c r="W407" s="15">
        <f>W8*'Basic diet cal'!$U$4</f>
        <v>11.61</v>
      </c>
      <c r="X407" s="15">
        <f>X8*'Basic diet cal'!$U$4</f>
        <v>12.9</v>
      </c>
      <c r="Y407" s="15">
        <f>Y8*'Basic diet cal'!$U$4</f>
        <v>15.48</v>
      </c>
      <c r="Z407" s="15">
        <f>Z8*'Basic diet cal'!$U$4</f>
        <v>11.61</v>
      </c>
      <c r="AA407" s="15">
        <f>AA8*'Basic diet cal'!$U$4</f>
        <v>12.9</v>
      </c>
      <c r="AB407" s="15">
        <f>AB8*'Basic diet cal'!$U$4</f>
        <v>15.48</v>
      </c>
      <c r="AC407" s="15">
        <f>AC8*'Basic diet cal'!$U$4</f>
        <v>14.190000000000001</v>
      </c>
      <c r="AD407" s="15">
        <f>AD8*'Basic diet cal'!$U$4</f>
        <v>12.9</v>
      </c>
      <c r="AE407" s="15">
        <f>AE8*'Basic diet cal'!$U$4</f>
        <v>15.48</v>
      </c>
      <c r="AF407" s="15">
        <f>AF8*'Basic diet cal'!$U$4</f>
        <v>15.48</v>
      </c>
      <c r="AG407" s="15">
        <f>AG8*'Basic diet cal'!$U$4</f>
        <v>12.9</v>
      </c>
      <c r="AH407" s="15">
        <f>AH8*'Basic diet cal'!$U$4</f>
        <v>20.64</v>
      </c>
      <c r="AI407" s="15">
        <f>AI8*'Basic diet cal'!$U$4</f>
        <v>15.48</v>
      </c>
      <c r="AJ407" s="15">
        <f>AJ8*'Basic diet cal'!$U$4</f>
        <v>12.9</v>
      </c>
      <c r="AK407" s="15">
        <f>AK8*'Basic diet cal'!$U$4</f>
        <v>20.64</v>
      </c>
      <c r="AL407" s="133">
        <f>AL8*'Basic diet cal'!$U$4</f>
        <v>15.48</v>
      </c>
      <c r="AR407" s="17"/>
    </row>
    <row r="408" spans="1:79" ht="45" customHeight="1">
      <c r="A408" s="24" t="s">
        <v>76</v>
      </c>
      <c r="B408" s="69"/>
      <c r="C408" s="15">
        <f>C9*'Basic diet cal'!$U$5</f>
        <v>0.2</v>
      </c>
      <c r="D408" s="15">
        <f>D9*'Basic diet cal'!$U$5</f>
        <v>0.4</v>
      </c>
      <c r="E408" s="15">
        <f>E9*'Basic diet cal'!$U$5</f>
        <v>0.4</v>
      </c>
      <c r="F408" s="15">
        <f>F9*'Basic diet cal'!$U$5</f>
        <v>0.2</v>
      </c>
      <c r="G408" s="15">
        <f>G9*'Basic diet cal'!$U$5</f>
        <v>0.4</v>
      </c>
      <c r="H408" s="15">
        <f>H9*'Basic diet cal'!$U$5</f>
        <v>0.4</v>
      </c>
      <c r="I408" s="15">
        <f>I9*'Basic diet cal'!$U$5</f>
        <v>0.30000000000000004</v>
      </c>
      <c r="J408" s="15">
        <f>J9*'Basic diet cal'!$U$5</f>
        <v>0.4</v>
      </c>
      <c r="K408" s="15">
        <f>K9*'Basic diet cal'!$U$5</f>
        <v>0.5</v>
      </c>
      <c r="L408" s="15">
        <f>L9*'Basic diet cal'!$U$5</f>
        <v>0.30000000000000004</v>
      </c>
      <c r="M408" s="15">
        <f>M9*'Basic diet cal'!$U$5</f>
        <v>0.4</v>
      </c>
      <c r="N408" s="15">
        <f>N9*'Basic diet cal'!$U$5</f>
        <v>0.60000000000000009</v>
      </c>
      <c r="O408" s="15">
        <f>O9*'Basic diet cal'!$U$5</f>
        <v>0.30000000000000004</v>
      </c>
      <c r="P408" s="15">
        <f>P9*'Basic diet cal'!$U$5</f>
        <v>0.5</v>
      </c>
      <c r="Q408" s="15">
        <f>Q9*'Basic diet cal'!$U$5</f>
        <v>0.8</v>
      </c>
      <c r="R408" s="15">
        <f>R9*'Basic diet cal'!$U$5</f>
        <v>0.30000000000000004</v>
      </c>
      <c r="S408" s="15">
        <f>S9*'Basic diet cal'!$U$5</f>
        <v>0.60000000000000009</v>
      </c>
      <c r="T408" s="15">
        <f>T9*'Basic diet cal'!$U$5</f>
        <v>0.8</v>
      </c>
      <c r="U408" s="15">
        <f>U9*'Basic diet cal'!$U$5</f>
        <v>0.4</v>
      </c>
      <c r="V408" s="15">
        <f>V9*'Basic diet cal'!$U$5</f>
        <v>0.60000000000000009</v>
      </c>
      <c r="W408" s="15">
        <f>W9*'Basic diet cal'!$U$5</f>
        <v>0.8</v>
      </c>
      <c r="X408" s="15">
        <f>X9*'Basic diet cal'!$U$5</f>
        <v>0.4</v>
      </c>
      <c r="Y408" s="15">
        <f>Y9*'Basic diet cal'!$U$5</f>
        <v>0.8</v>
      </c>
      <c r="Z408" s="15">
        <f>Z9*'Basic diet cal'!$U$5</f>
        <v>1</v>
      </c>
      <c r="AA408" s="15">
        <f>AA9*'Basic diet cal'!$U$5</f>
        <v>0.4</v>
      </c>
      <c r="AB408" s="15">
        <f>AB9*'Basic diet cal'!$U$5</f>
        <v>0.8</v>
      </c>
      <c r="AC408" s="15">
        <f>AC9*'Basic diet cal'!$U$5</f>
        <v>1</v>
      </c>
      <c r="AD408" s="15">
        <f>AD9*'Basic diet cal'!$U$5</f>
        <v>0.4</v>
      </c>
      <c r="AE408" s="15">
        <f>AE9*'Basic diet cal'!$U$5</f>
        <v>1</v>
      </c>
      <c r="AF408" s="15">
        <f>AF9*'Basic diet cal'!$U$5</f>
        <v>1</v>
      </c>
      <c r="AG408" s="15">
        <f>AG9*'Basic diet cal'!$U$5</f>
        <v>0.30000000000000004</v>
      </c>
      <c r="AH408" s="15">
        <f>AH9*'Basic diet cal'!$U$5</f>
        <v>1</v>
      </c>
      <c r="AI408" s="15">
        <f>AI9*'Basic diet cal'!$U$5</f>
        <v>1.2000000000000002</v>
      </c>
      <c r="AJ408" s="15">
        <f>AJ9*'Basic diet cal'!$U$5</f>
        <v>0.30000000000000004</v>
      </c>
      <c r="AK408" s="15">
        <f>AK9*'Basic diet cal'!$U$5</f>
        <v>1</v>
      </c>
      <c r="AL408" s="133">
        <f>AL9*'Basic diet cal'!$U$5</f>
        <v>1.2000000000000002</v>
      </c>
      <c r="AR408" s="17"/>
    </row>
    <row r="409" spans="1:79" ht="31.5" customHeight="1">
      <c r="A409" s="24" t="s">
        <v>255</v>
      </c>
      <c r="B409" s="65"/>
      <c r="C409" s="223">
        <f>C10*'Basic diet cal'!$U$6</f>
        <v>0</v>
      </c>
      <c r="D409" s="223">
        <f>D10*'Basic diet cal'!$U$6</f>
        <v>0</v>
      </c>
      <c r="E409" s="223">
        <f>E10*'Basic diet cal'!$U$6</f>
        <v>0.91666666666666663</v>
      </c>
      <c r="F409" s="223">
        <f>F10*'Basic diet cal'!$U$6</f>
        <v>0</v>
      </c>
      <c r="G409" s="223">
        <f>G10*'Basic diet cal'!$U$6</f>
        <v>0</v>
      </c>
      <c r="H409" s="223">
        <f>H10*'Basic diet cal'!$U$6</f>
        <v>0.91666666666666663</v>
      </c>
      <c r="I409" s="223">
        <f>I10*'Basic diet cal'!$U$6</f>
        <v>0</v>
      </c>
      <c r="J409" s="223">
        <f>J10*'Basic diet cal'!$U$6</f>
        <v>0</v>
      </c>
      <c r="K409" s="223">
        <f>K10*'Basic diet cal'!$U$6</f>
        <v>0.91666666666666663</v>
      </c>
      <c r="L409" s="223">
        <f>L10*'Basic diet cal'!$U$6</f>
        <v>0</v>
      </c>
      <c r="M409" s="223">
        <f>M10*'Basic diet cal'!$U$6</f>
        <v>0</v>
      </c>
      <c r="N409" s="223">
        <f>N10*'Basic diet cal'!$U$6</f>
        <v>0.91666666666666663</v>
      </c>
      <c r="O409" s="223">
        <f>O10*'Basic diet cal'!$U$6</f>
        <v>0</v>
      </c>
      <c r="P409" s="223">
        <f>P10*'Basic diet cal'!$U$6</f>
        <v>0</v>
      </c>
      <c r="Q409" s="223">
        <f>Q10*'Basic diet cal'!$U$6</f>
        <v>1.4666666666666668</v>
      </c>
      <c r="R409" s="223">
        <f>R10*'Basic diet cal'!$U$6</f>
        <v>0</v>
      </c>
      <c r="S409" s="223">
        <f>S10*'Basic diet cal'!$U$6</f>
        <v>0</v>
      </c>
      <c r="T409" s="223">
        <f>T10*'Basic diet cal'!$U$6</f>
        <v>1.8333333333333333</v>
      </c>
      <c r="U409" s="223">
        <f>U10*'Basic diet cal'!$U$6</f>
        <v>0</v>
      </c>
      <c r="V409" s="223">
        <f>V10*'Basic diet cal'!$U$6</f>
        <v>0</v>
      </c>
      <c r="W409" s="223">
        <f>W10*'Basic diet cal'!$U$6</f>
        <v>1.4666666666666668</v>
      </c>
      <c r="X409" s="223">
        <f>X10*'Basic diet cal'!$U$6</f>
        <v>0</v>
      </c>
      <c r="Y409" s="223">
        <f>Y10*'Basic diet cal'!$U$6</f>
        <v>0</v>
      </c>
      <c r="Z409" s="223">
        <f>Z10*'Basic diet cal'!$U$6</f>
        <v>1.4666666666666668</v>
      </c>
      <c r="AA409" s="223">
        <f>AA10*'Basic diet cal'!$U$6</f>
        <v>0</v>
      </c>
      <c r="AB409" s="223">
        <f>AB10*'Basic diet cal'!$U$6</f>
        <v>0</v>
      </c>
      <c r="AC409" s="223">
        <f>AC10*'Basic diet cal'!$U$6</f>
        <v>1.8333333333333333</v>
      </c>
      <c r="AD409" s="223">
        <f>AD10*'Basic diet cal'!$U$6</f>
        <v>0</v>
      </c>
      <c r="AE409" s="223">
        <f>AE10*'Basic diet cal'!$U$6</f>
        <v>0</v>
      </c>
      <c r="AF409" s="223">
        <f>AF10*'Basic diet cal'!$U$6</f>
        <v>1.8333333333333333</v>
      </c>
      <c r="AG409" s="223">
        <f>AG10*'Basic diet cal'!$U$6</f>
        <v>0</v>
      </c>
      <c r="AH409" s="223">
        <f>AH10*'Basic diet cal'!$U$6</f>
        <v>0</v>
      </c>
      <c r="AI409" s="223">
        <f>AI10*'Basic diet cal'!$U$6</f>
        <v>2.75</v>
      </c>
      <c r="AJ409" s="223">
        <f>AJ10*'Basic diet cal'!$U$6</f>
        <v>0</v>
      </c>
      <c r="AK409" s="223">
        <f>AK10*'Basic diet cal'!$U$6</f>
        <v>0</v>
      </c>
      <c r="AL409" s="224">
        <f>AL10*'Basic diet cal'!$U$6</f>
        <v>2.75</v>
      </c>
      <c r="AR409" s="17"/>
    </row>
    <row r="410" spans="1:79" ht="31.5" customHeight="1">
      <c r="A410" s="24" t="s">
        <v>564</v>
      </c>
      <c r="B410" s="65"/>
      <c r="C410" s="49">
        <f>C11*'Basic diet cal'!$U$6</f>
        <v>0</v>
      </c>
      <c r="D410" s="49">
        <f>D11*'Basic diet cal'!$U$6</f>
        <v>0</v>
      </c>
      <c r="E410" s="49">
        <f>E11*'Basic diet cal'!$U$6</f>
        <v>0.91666666666666663</v>
      </c>
      <c r="F410" s="49">
        <f>F11*'Basic diet cal'!$U$6</f>
        <v>0</v>
      </c>
      <c r="G410" s="49">
        <f>G11*'Basic diet cal'!$U$6</f>
        <v>0</v>
      </c>
      <c r="H410" s="49">
        <f>H11*'Basic diet cal'!$U$6</f>
        <v>0.91666666666666663</v>
      </c>
      <c r="I410" s="49">
        <f>I11*'Basic diet cal'!$U$6</f>
        <v>0</v>
      </c>
      <c r="J410" s="49">
        <f>J11*'Basic diet cal'!$U$6</f>
        <v>0</v>
      </c>
      <c r="K410" s="49">
        <f>K11*'Basic diet cal'!$U$6</f>
        <v>0.91666666666666663</v>
      </c>
      <c r="L410" s="49">
        <f>L11*'Basic diet cal'!$U$6</f>
        <v>0</v>
      </c>
      <c r="M410" s="49">
        <f>M11*'Basic diet cal'!$U$6</f>
        <v>0</v>
      </c>
      <c r="N410" s="49">
        <f>N11*'Basic diet cal'!$U$6</f>
        <v>0.91666666666666663</v>
      </c>
      <c r="O410" s="49">
        <f>O11*'Basic diet cal'!$U$6</f>
        <v>0</v>
      </c>
      <c r="P410" s="49">
        <f>P11*'Basic diet cal'!$U$6</f>
        <v>0</v>
      </c>
      <c r="Q410" s="49">
        <f>Q11*'Basic diet cal'!$U$6</f>
        <v>1.4666666666666668</v>
      </c>
      <c r="R410" s="49">
        <f>R11*'Basic diet cal'!$U$6</f>
        <v>0</v>
      </c>
      <c r="S410" s="49">
        <f>S11*'Basic diet cal'!$U$6</f>
        <v>0</v>
      </c>
      <c r="T410" s="49">
        <f>T11*'Basic diet cal'!$U$6</f>
        <v>1.8333333333333333</v>
      </c>
      <c r="U410" s="49">
        <f>U11*'Basic diet cal'!$U$6</f>
        <v>0</v>
      </c>
      <c r="V410" s="49">
        <f>V11*'Basic diet cal'!$U$6</f>
        <v>0</v>
      </c>
      <c r="W410" s="49">
        <f>W11*'Basic diet cal'!$U$6</f>
        <v>1.4666666666666668</v>
      </c>
      <c r="X410" s="49">
        <f>X11*'Basic diet cal'!$U$6</f>
        <v>0</v>
      </c>
      <c r="Y410" s="49">
        <f>Y11*'Basic diet cal'!$U$6</f>
        <v>0</v>
      </c>
      <c r="Z410" s="49">
        <f>Z11*'Basic diet cal'!$U$6</f>
        <v>1.4666666666666668</v>
      </c>
      <c r="AA410" s="49">
        <f>AA11*'Basic diet cal'!$U$6</f>
        <v>0</v>
      </c>
      <c r="AB410" s="49">
        <f>AB11*'Basic diet cal'!$U$6</f>
        <v>0</v>
      </c>
      <c r="AC410" s="49">
        <f>AC11*'Basic diet cal'!$U$6</f>
        <v>1.8333333333333333</v>
      </c>
      <c r="AD410" s="49">
        <f>AD11*'Basic diet cal'!$U$6</f>
        <v>0</v>
      </c>
      <c r="AE410" s="49">
        <f>AE11*'Basic diet cal'!$U$6</f>
        <v>0</v>
      </c>
      <c r="AF410" s="49">
        <f>AF11*'Basic diet cal'!$U$6</f>
        <v>1.8333333333333333</v>
      </c>
      <c r="AG410" s="49">
        <f>AG11*'Basic diet cal'!$U$6</f>
        <v>0</v>
      </c>
      <c r="AH410" s="49">
        <f>AH11*'Basic diet cal'!$U$6</f>
        <v>0</v>
      </c>
      <c r="AI410" s="49">
        <f>AI11*'Basic diet cal'!$U$6</f>
        <v>2.75</v>
      </c>
      <c r="AJ410" s="49">
        <f>AJ11*'Basic diet cal'!$U$6</f>
        <v>0</v>
      </c>
      <c r="AK410" s="49">
        <f>AK11*'Basic diet cal'!$U$6</f>
        <v>0</v>
      </c>
      <c r="AL410" s="225">
        <f>AL11*'Basic diet cal'!$U$6</f>
        <v>2.75</v>
      </c>
      <c r="AR410" s="17"/>
    </row>
    <row r="411" spans="1:79" ht="31.5" customHeight="1">
      <c r="A411" s="24" t="s">
        <v>539</v>
      </c>
      <c r="B411" s="69"/>
      <c r="C411" s="17">
        <f>C12*'Basic diet cal'!$U$7</f>
        <v>0</v>
      </c>
      <c r="D411" s="17">
        <f>D12*'Basic diet cal'!$U$7</f>
        <v>0</v>
      </c>
      <c r="E411" s="17">
        <f>E12*'Basic diet cal'!$U$7</f>
        <v>0</v>
      </c>
      <c r="F411" s="17">
        <f>F12*'Basic diet cal'!$U$7</f>
        <v>0</v>
      </c>
      <c r="G411" s="17">
        <f>G12*'Basic diet cal'!$U$7</f>
        <v>0</v>
      </c>
      <c r="H411" s="17">
        <f>H12*'Basic diet cal'!$U$7</f>
        <v>0</v>
      </c>
      <c r="I411" s="17">
        <f>I12*'Basic diet cal'!$U$7</f>
        <v>0</v>
      </c>
      <c r="J411" s="17">
        <f>J12*'Basic diet cal'!$U$7</f>
        <v>0</v>
      </c>
      <c r="K411" s="17">
        <f>K12*'Basic diet cal'!$U$7</f>
        <v>0</v>
      </c>
      <c r="L411" s="17">
        <f>L12*'Basic diet cal'!$U$7</f>
        <v>0</v>
      </c>
      <c r="M411" s="17">
        <f>M12*'Basic diet cal'!$U$7</f>
        <v>0</v>
      </c>
      <c r="N411" s="17">
        <f>N12*'Basic diet cal'!$U$7</f>
        <v>0</v>
      </c>
      <c r="O411" s="17">
        <f>O12*'Basic diet cal'!$U$7</f>
        <v>0</v>
      </c>
      <c r="P411" s="17">
        <f>P12*'Basic diet cal'!$U$7</f>
        <v>0</v>
      </c>
      <c r="Q411" s="17">
        <f>Q12*'Basic diet cal'!$U$7</f>
        <v>0</v>
      </c>
      <c r="R411" s="17">
        <f>R12*'Basic diet cal'!$U$7</f>
        <v>0</v>
      </c>
      <c r="S411" s="17">
        <f>S12*'Basic diet cal'!$U$7</f>
        <v>0</v>
      </c>
      <c r="T411" s="17">
        <f>T12*'Basic diet cal'!$U$7</f>
        <v>0</v>
      </c>
      <c r="U411" s="17">
        <f>U12*'Basic diet cal'!$U$7</f>
        <v>0</v>
      </c>
      <c r="V411" s="17">
        <f>V12*'Basic diet cal'!$U$7</f>
        <v>0</v>
      </c>
      <c r="W411" s="17">
        <f>W12*'Basic diet cal'!$U$7</f>
        <v>0</v>
      </c>
      <c r="X411" s="17">
        <f>X12*'Basic diet cal'!$U$7</f>
        <v>0</v>
      </c>
      <c r="Y411" s="17">
        <f>Y12*'Basic diet cal'!$U$7</f>
        <v>0</v>
      </c>
      <c r="Z411" s="17">
        <f>Z12*'Basic diet cal'!$U$7</f>
        <v>0</v>
      </c>
      <c r="AA411" s="17">
        <f>AA12*'Basic diet cal'!$U$7</f>
        <v>0</v>
      </c>
      <c r="AB411" s="17">
        <f>AB12*'Basic diet cal'!$U$7</f>
        <v>0</v>
      </c>
      <c r="AC411" s="17">
        <f>AC12*'Basic diet cal'!$U$7</f>
        <v>0</v>
      </c>
      <c r="AD411" s="17">
        <f>AD12*'Basic diet cal'!$U$7</f>
        <v>0</v>
      </c>
      <c r="AE411" s="17">
        <f>AE12*'Basic diet cal'!$U$7</f>
        <v>0</v>
      </c>
      <c r="AF411" s="17">
        <f>AF12*'Basic diet cal'!$U$7</f>
        <v>0</v>
      </c>
      <c r="AG411" s="17">
        <f>AG12*'Basic diet cal'!$U$7</f>
        <v>0</v>
      </c>
      <c r="AH411" s="17">
        <f>AH12*'Basic diet cal'!$U$7</f>
        <v>0</v>
      </c>
      <c r="AI411" s="17">
        <f>AI12*'Basic diet cal'!$U$7</f>
        <v>0</v>
      </c>
      <c r="AJ411" s="17">
        <f>AJ12*'Basic diet cal'!$U$7</f>
        <v>0</v>
      </c>
      <c r="AK411" s="17">
        <f>AK12*'Basic diet cal'!$U$7</f>
        <v>0</v>
      </c>
      <c r="AL411" s="17">
        <f>AL12*'Basic diet cal'!$U$7</f>
        <v>0</v>
      </c>
      <c r="AR411" s="17"/>
    </row>
    <row r="412" spans="1:79" ht="21" customHeight="1">
      <c r="A412" s="70" t="s">
        <v>120</v>
      </c>
      <c r="B412" s="71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32"/>
      <c r="AR412" s="17"/>
    </row>
    <row r="413" spans="1:79" ht="15" customHeight="1">
      <c r="A413" s="72" t="s">
        <v>121</v>
      </c>
      <c r="C413" s="17">
        <f>C14*'Basic diet cal'!$U$8</f>
        <v>1</v>
      </c>
      <c r="D413" s="17">
        <f>D14*'Basic diet cal'!$U$8</f>
        <v>1</v>
      </c>
      <c r="E413" s="17">
        <f>E14*'Basic diet cal'!$U$8</f>
        <v>0.5</v>
      </c>
      <c r="F413" s="17">
        <f>F14*'Basic diet cal'!$U$8</f>
        <v>1</v>
      </c>
      <c r="G413" s="17">
        <f>G14*'Basic diet cal'!$U$8</f>
        <v>1</v>
      </c>
      <c r="H413" s="17">
        <f>H14*'Basic diet cal'!$U$8</f>
        <v>1</v>
      </c>
      <c r="I413" s="17">
        <f>I14*'Basic diet cal'!$U$8</f>
        <v>1.5</v>
      </c>
      <c r="J413" s="17">
        <f>J14*'Basic diet cal'!$U$8</f>
        <v>1</v>
      </c>
      <c r="K413" s="17">
        <f>K14*'Basic diet cal'!$U$8</f>
        <v>1.5</v>
      </c>
      <c r="L413" s="17">
        <f>L14*'Basic diet cal'!$U$8</f>
        <v>1.5</v>
      </c>
      <c r="M413" s="17">
        <f>M14*'Basic diet cal'!$U$8</f>
        <v>2</v>
      </c>
      <c r="N413" s="17">
        <f>N14*'Basic diet cal'!$U$8</f>
        <v>1.5</v>
      </c>
      <c r="O413" s="17">
        <f>O14*'Basic diet cal'!$U$8</f>
        <v>1.5</v>
      </c>
      <c r="P413" s="17">
        <f>P14*'Basic diet cal'!$U$8</f>
        <v>0</v>
      </c>
      <c r="Q413" s="17">
        <f>Q14*'Basic diet cal'!$U$8</f>
        <v>1.5</v>
      </c>
      <c r="R413" s="17">
        <f>R14*'Basic diet cal'!$U$8</f>
        <v>1.5</v>
      </c>
      <c r="S413" s="17">
        <f>S14*'Basic diet cal'!$U$8</f>
        <v>2</v>
      </c>
      <c r="T413" s="17">
        <f>T14*'Basic diet cal'!$U$8</f>
        <v>1.5</v>
      </c>
      <c r="U413" s="17">
        <f>U14*'Basic diet cal'!$U$8</f>
        <v>1.5</v>
      </c>
      <c r="V413" s="17">
        <f>V14*'Basic diet cal'!$U$8</f>
        <v>2</v>
      </c>
      <c r="W413" s="17">
        <f>W14*'Basic diet cal'!$U$8</f>
        <v>1.5</v>
      </c>
      <c r="X413" s="17">
        <f>X14*'Basic diet cal'!$U$8</f>
        <v>1.5</v>
      </c>
      <c r="Y413" s="17">
        <f>Y14*'Basic diet cal'!$U$8</f>
        <v>2.5</v>
      </c>
      <c r="Z413" s="17">
        <f>Z14*'Basic diet cal'!$U$8</f>
        <v>1.5</v>
      </c>
      <c r="AA413" s="17">
        <f>AA14*'Basic diet cal'!$U$8</f>
        <v>1.5</v>
      </c>
      <c r="AB413" s="17">
        <f>AB14*'Basic diet cal'!$U$8</f>
        <v>2.5</v>
      </c>
      <c r="AC413" s="17">
        <f>AC14*'Basic diet cal'!$U$8</f>
        <v>1.5</v>
      </c>
      <c r="AD413" s="17">
        <f>AD14*'Basic diet cal'!$U$8</f>
        <v>1.5</v>
      </c>
      <c r="AE413" s="17">
        <f>AE14*'Basic diet cal'!$U$8</f>
        <v>2.5</v>
      </c>
      <c r="AF413" s="17">
        <f>AF14*'Basic diet cal'!$U$8</f>
        <v>1.5</v>
      </c>
      <c r="AG413" s="17">
        <f>AG14*'Basic diet cal'!$U$8</f>
        <v>1.5</v>
      </c>
      <c r="AH413" s="17">
        <f>AH14*'Basic diet cal'!$U$8</f>
        <v>2.5</v>
      </c>
      <c r="AI413" s="17">
        <f>AI14*'Basic diet cal'!$U$8</f>
        <v>1.5</v>
      </c>
      <c r="AJ413" s="17">
        <f>AJ14*'Basic diet cal'!$U$8</f>
        <v>1.5</v>
      </c>
      <c r="AK413" s="17">
        <f>AK14*'Basic diet cal'!$U$8</f>
        <v>2.5</v>
      </c>
      <c r="AL413" s="132">
        <f>AL14*'Basic diet cal'!$U$8</f>
        <v>1.5</v>
      </c>
      <c r="AR413" s="17"/>
    </row>
    <row r="414" spans="1:79" ht="22.5" customHeight="1">
      <c r="A414" s="73" t="s">
        <v>227</v>
      </c>
      <c r="C414" s="17">
        <f>C15*'Basic diet cal'!$U$9</f>
        <v>0.13500000000000001</v>
      </c>
      <c r="D414" s="17">
        <f>D15*'Basic diet cal'!$U$9</f>
        <v>0.09</v>
      </c>
      <c r="E414" s="17">
        <f>E15*'Basic diet cal'!$U$9</f>
        <v>0.09</v>
      </c>
      <c r="F414" s="17">
        <f>F15*'Basic diet cal'!$U$9</f>
        <v>0.13500000000000001</v>
      </c>
      <c r="G414" s="17">
        <f>G15*'Basic diet cal'!$U$9</f>
        <v>0.09</v>
      </c>
      <c r="H414" s="17">
        <f>H15*'Basic diet cal'!$U$9</f>
        <v>0.13500000000000001</v>
      </c>
      <c r="I414" s="17">
        <f>I15*'Basic diet cal'!$U$9</f>
        <v>0.18</v>
      </c>
      <c r="J414" s="17">
        <f>J15*'Basic diet cal'!$U$9</f>
        <v>0.09</v>
      </c>
      <c r="K414" s="17">
        <f>K15*'Basic diet cal'!$U$9</f>
        <v>0.09</v>
      </c>
      <c r="L414" s="17">
        <f>L15*'Basic diet cal'!$U$9</f>
        <v>0.18</v>
      </c>
      <c r="M414" s="17">
        <f>M15*'Basic diet cal'!$U$9</f>
        <v>0.13500000000000001</v>
      </c>
      <c r="N414" s="17">
        <f>N15*'Basic diet cal'!$U$9</f>
        <v>0.13500000000000001</v>
      </c>
      <c r="O414" s="17">
        <f>O15*'Basic diet cal'!$U$9</f>
        <v>0.22499999999999998</v>
      </c>
      <c r="P414" s="17">
        <f>P15*'Basic diet cal'!$U$9</f>
        <v>0.13500000000000001</v>
      </c>
      <c r="Q414" s="17">
        <f>Q15*'Basic diet cal'!$U$9</f>
        <v>0.18</v>
      </c>
      <c r="R414" s="17">
        <f>R15*'Basic diet cal'!$U$9</f>
        <v>0.27</v>
      </c>
      <c r="S414" s="17">
        <f>S15*'Basic diet cal'!$U$9</f>
        <v>0.13500000000000001</v>
      </c>
      <c r="T414" s="17">
        <f>T15*'Basic diet cal'!$U$9</f>
        <v>0.18</v>
      </c>
      <c r="U414" s="17">
        <f>U15*'Basic diet cal'!$U$9</f>
        <v>0.27</v>
      </c>
      <c r="V414" s="17">
        <f>V15*'Basic diet cal'!$U$9</f>
        <v>0.18</v>
      </c>
      <c r="W414" s="17">
        <f>W15*'Basic diet cal'!$U$9</f>
        <v>0.18</v>
      </c>
      <c r="X414" s="17">
        <f>X15*'Basic diet cal'!$U$9</f>
        <v>0.36</v>
      </c>
      <c r="Y414" s="17">
        <f>Y15*'Basic diet cal'!$U$9</f>
        <v>0.18</v>
      </c>
      <c r="Z414" s="17">
        <f>Z15*'Basic diet cal'!$U$9</f>
        <v>0.18</v>
      </c>
      <c r="AA414" s="17">
        <f>AA15*'Basic diet cal'!$U$9</f>
        <v>0.315</v>
      </c>
      <c r="AB414" s="17">
        <f>AB15*'Basic diet cal'!$U$9</f>
        <v>0.13500000000000001</v>
      </c>
      <c r="AC414" s="17">
        <f>AC15*'Basic diet cal'!$U$9</f>
        <v>0.22499999999999998</v>
      </c>
      <c r="AD414" s="17">
        <f>AD15*'Basic diet cal'!$U$9</f>
        <v>0.315</v>
      </c>
      <c r="AE414" s="17">
        <f>AE15*'Basic diet cal'!$U$9</f>
        <v>0.13500000000000001</v>
      </c>
      <c r="AF414" s="17">
        <f>AF15*'Basic diet cal'!$U$9</f>
        <v>0.22499999999999998</v>
      </c>
      <c r="AG414" s="17">
        <f>AG15*'Basic diet cal'!$U$9</f>
        <v>0.315</v>
      </c>
      <c r="AH414" s="17">
        <f>AH15*'Basic diet cal'!$U$9</f>
        <v>0.18</v>
      </c>
      <c r="AI414" s="17">
        <f>AI15*'Basic diet cal'!$U$9</f>
        <v>0.22499999999999998</v>
      </c>
      <c r="AJ414" s="17">
        <f>AJ15*'Basic diet cal'!$U$9</f>
        <v>0.36</v>
      </c>
      <c r="AK414" s="17">
        <f>AK15*'Basic diet cal'!$U$9</f>
        <v>0.18</v>
      </c>
      <c r="AL414" s="132">
        <f>AL15*'Basic diet cal'!$U$9</f>
        <v>0.22499999999999998</v>
      </c>
      <c r="AR414" s="17"/>
    </row>
    <row r="415" spans="1:79" ht="22.5" customHeight="1">
      <c r="A415" s="74" t="s">
        <v>228</v>
      </c>
      <c r="C415" s="17">
        <f>C16*'Basic diet cal'!$U$9</f>
        <v>0.13500000000000001</v>
      </c>
      <c r="D415" s="17">
        <f>D16*'Basic diet cal'!$U$9</f>
        <v>0.09</v>
      </c>
      <c r="E415" s="17">
        <f>E16*'Basic diet cal'!$U$9</f>
        <v>0.09</v>
      </c>
      <c r="F415" s="17">
        <f>F16*'Basic diet cal'!$U$9</f>
        <v>0.13500000000000001</v>
      </c>
      <c r="G415" s="17">
        <f>G16*'Basic diet cal'!$U$9</f>
        <v>0.09</v>
      </c>
      <c r="H415" s="17">
        <f>H16*'Basic diet cal'!$U$9</f>
        <v>0.13500000000000001</v>
      </c>
      <c r="I415" s="17">
        <f>I16*'Basic diet cal'!$U$9</f>
        <v>0.18</v>
      </c>
      <c r="J415" s="17">
        <f>J16*'Basic diet cal'!$U$9</f>
        <v>0.09</v>
      </c>
      <c r="K415" s="17">
        <f>K16*'Basic diet cal'!$U$9</f>
        <v>0.09</v>
      </c>
      <c r="L415" s="17">
        <f>L16*'Basic diet cal'!$U$9</f>
        <v>0.18</v>
      </c>
      <c r="M415" s="17">
        <f>M16*'Basic diet cal'!$U$9</f>
        <v>0.13500000000000001</v>
      </c>
      <c r="N415" s="17">
        <f>N16*'Basic diet cal'!$U$9</f>
        <v>0.13500000000000001</v>
      </c>
      <c r="O415" s="17">
        <f>O16*'Basic diet cal'!$U$9</f>
        <v>0.22499999999999998</v>
      </c>
      <c r="P415" s="17">
        <f>P16*'Basic diet cal'!$U$9</f>
        <v>0.13500000000000001</v>
      </c>
      <c r="Q415" s="17">
        <f>Q16*'Basic diet cal'!$U$9</f>
        <v>0.18</v>
      </c>
      <c r="R415" s="17">
        <f>R16*'Basic diet cal'!$U$9</f>
        <v>0.27</v>
      </c>
      <c r="S415" s="17">
        <f>S16*'Basic diet cal'!$U$9</f>
        <v>0.13500000000000001</v>
      </c>
      <c r="T415" s="17">
        <f>T16*'Basic diet cal'!$U$9</f>
        <v>0.18</v>
      </c>
      <c r="U415" s="17">
        <f>U16*'Basic diet cal'!$U$9</f>
        <v>0.27</v>
      </c>
      <c r="V415" s="17">
        <f>V16*'Basic diet cal'!$U$9</f>
        <v>0.18</v>
      </c>
      <c r="W415" s="17">
        <f>W16*'Basic diet cal'!$U$9</f>
        <v>0.18</v>
      </c>
      <c r="X415" s="17">
        <f>X16*'Basic diet cal'!$U$9</f>
        <v>0.36</v>
      </c>
      <c r="Y415" s="17">
        <f>Y16*'Basic diet cal'!$U$9</f>
        <v>0.18</v>
      </c>
      <c r="Z415" s="17">
        <f>Z16*'Basic diet cal'!$U$9</f>
        <v>0.18</v>
      </c>
      <c r="AA415" s="17">
        <f>AA16*'Basic diet cal'!$U$9</f>
        <v>0.315</v>
      </c>
      <c r="AB415" s="17">
        <f>AB16*'Basic diet cal'!$U$9</f>
        <v>0.13500000000000001</v>
      </c>
      <c r="AC415" s="17">
        <f>AC16*'Basic diet cal'!$U$9</f>
        <v>0.22499999999999998</v>
      </c>
      <c r="AD415" s="17">
        <f>AD16*'Basic diet cal'!$U$9</f>
        <v>0.315</v>
      </c>
      <c r="AE415" s="17">
        <f>AE16*'Basic diet cal'!$U$9</f>
        <v>0.18</v>
      </c>
      <c r="AF415" s="17">
        <f>AF16*'Basic diet cal'!$U$9</f>
        <v>0.22499999999999998</v>
      </c>
      <c r="AG415" s="17">
        <f>AG16*'Basic diet cal'!$U$9</f>
        <v>0.36</v>
      </c>
      <c r="AH415" s="17">
        <f>AH16*'Basic diet cal'!$U$9</f>
        <v>0.18</v>
      </c>
      <c r="AI415" s="17">
        <f>AI16*'Basic diet cal'!$U$9</f>
        <v>0.22499999999999998</v>
      </c>
      <c r="AJ415" s="17">
        <f>AJ16*'Basic diet cal'!$U$9</f>
        <v>0.40499999999999997</v>
      </c>
      <c r="AK415" s="17">
        <f>AK16*'Basic diet cal'!$U$9</f>
        <v>0.18</v>
      </c>
      <c r="AL415" s="132">
        <f>AL16*'Basic diet cal'!$U$9</f>
        <v>0.22499999999999998</v>
      </c>
      <c r="AR415" s="17"/>
    </row>
    <row r="416" spans="1:79" ht="15" customHeight="1">
      <c r="A416" s="75" t="s">
        <v>122</v>
      </c>
      <c r="C416" s="49">
        <f>C17*'Basic diet cal'!$U$10</f>
        <v>0</v>
      </c>
      <c r="D416" s="49">
        <f>D17*'Basic diet cal'!$U$10</f>
        <v>0</v>
      </c>
      <c r="E416" s="49">
        <f>E17*'Basic diet cal'!$U$10</f>
        <v>0</v>
      </c>
      <c r="F416" s="49">
        <f>F17*'Basic diet cal'!$U$10</f>
        <v>0</v>
      </c>
      <c r="G416" s="49">
        <f>G17*'Basic diet cal'!$U$10</f>
        <v>0</v>
      </c>
      <c r="H416" s="49">
        <f>H17*'Basic diet cal'!$U$10</f>
        <v>0</v>
      </c>
      <c r="I416" s="49">
        <f>I17*'Basic diet cal'!$U$10</f>
        <v>0</v>
      </c>
      <c r="J416" s="49">
        <f>J17*'Basic diet cal'!$U$10</f>
        <v>0</v>
      </c>
      <c r="K416" s="49">
        <f>K17*'Basic diet cal'!$U$10</f>
        <v>0</v>
      </c>
      <c r="L416" s="49">
        <f>L17*'Basic diet cal'!$U$10</f>
        <v>0</v>
      </c>
      <c r="M416" s="49">
        <f>M17*'Basic diet cal'!$U$10</f>
        <v>0</v>
      </c>
      <c r="N416" s="49">
        <f>N17*'Basic diet cal'!$U$10</f>
        <v>0</v>
      </c>
      <c r="O416" s="49">
        <f>O17*'Basic diet cal'!$U$10</f>
        <v>0</v>
      </c>
      <c r="P416" s="49">
        <f>P17*'Basic diet cal'!$U$10</f>
        <v>0</v>
      </c>
      <c r="Q416" s="49">
        <f>Q17*'Basic diet cal'!$U$10</f>
        <v>0</v>
      </c>
      <c r="R416" s="49">
        <f>R17*'Basic diet cal'!$U$10</f>
        <v>0</v>
      </c>
      <c r="S416" s="49">
        <f>S17*'Basic diet cal'!$U$10</f>
        <v>0</v>
      </c>
      <c r="T416" s="49">
        <f>T17*'Basic diet cal'!$U$10</f>
        <v>0</v>
      </c>
      <c r="U416" s="49">
        <f>U17*'Basic diet cal'!$U$10</f>
        <v>0</v>
      </c>
      <c r="V416" s="49">
        <f>V17*'Basic diet cal'!$U$10</f>
        <v>0</v>
      </c>
      <c r="W416" s="49">
        <f>W17*'Basic diet cal'!$U$10</f>
        <v>0</v>
      </c>
      <c r="X416" s="49">
        <f>X17*'Basic diet cal'!$U$10</f>
        <v>0</v>
      </c>
      <c r="Y416" s="49">
        <f>Y17*'Basic diet cal'!$U$10</f>
        <v>0</v>
      </c>
      <c r="Z416" s="49">
        <f>Z17*'Basic diet cal'!$U$10</f>
        <v>0</v>
      </c>
      <c r="AA416" s="49">
        <f>AA17*'Basic diet cal'!$U$10</f>
        <v>0</v>
      </c>
      <c r="AB416" s="49">
        <f>AB17*'Basic diet cal'!$U$10</f>
        <v>0</v>
      </c>
      <c r="AC416" s="49">
        <f>AC17*'Basic diet cal'!$U$10</f>
        <v>0</v>
      </c>
      <c r="AD416" s="49">
        <f>AD17*'Basic diet cal'!$U$10</f>
        <v>0</v>
      </c>
      <c r="AE416" s="49">
        <f>AE17*'Basic diet cal'!$U$10</f>
        <v>0</v>
      </c>
      <c r="AF416" s="49">
        <f>AF17*'Basic diet cal'!$U$10</f>
        <v>0</v>
      </c>
      <c r="AG416" s="49">
        <f>AG17*'Basic diet cal'!$U$10</f>
        <v>0</v>
      </c>
      <c r="AH416" s="49">
        <f>AH17*'Basic diet cal'!$U$10</f>
        <v>0</v>
      </c>
      <c r="AI416" s="49">
        <f>AI17*'Basic diet cal'!$U$10</f>
        <v>0</v>
      </c>
      <c r="AJ416" s="49">
        <f>AJ17*'Basic diet cal'!$U$10</f>
        <v>0</v>
      </c>
      <c r="AK416" s="49">
        <f>AK17*'Basic diet cal'!$U$10</f>
        <v>0</v>
      </c>
      <c r="AL416" s="225">
        <f>AL17*'Basic diet cal'!$U$10</f>
        <v>0</v>
      </c>
      <c r="AR416" s="17"/>
    </row>
    <row r="417" spans="1:79" ht="21" customHeight="1">
      <c r="A417" s="70" t="s">
        <v>123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32"/>
      <c r="AR417" s="17"/>
    </row>
    <row r="418" spans="1:79" ht="15" customHeight="1">
      <c r="A418" s="72" t="s">
        <v>121</v>
      </c>
      <c r="B418" s="76"/>
      <c r="C418" s="17">
        <f>C20*'Basic diet cal'!$U$8</f>
        <v>1</v>
      </c>
      <c r="D418" s="17">
        <f>D20*'Basic diet cal'!$U$8</f>
        <v>1</v>
      </c>
      <c r="E418" s="17">
        <f>E20*'Basic diet cal'!$U$8</f>
        <v>0.5</v>
      </c>
      <c r="F418" s="17">
        <f>F20*'Basic diet cal'!$U$8</f>
        <v>1</v>
      </c>
      <c r="G418" s="17">
        <f>G20*'Basic diet cal'!$U$8</f>
        <v>1</v>
      </c>
      <c r="H418" s="17">
        <f>H20*'Basic diet cal'!$U$8</f>
        <v>1</v>
      </c>
      <c r="I418" s="17">
        <f>I20*'Basic diet cal'!$U$8</f>
        <v>1</v>
      </c>
      <c r="J418" s="17">
        <f>J20*'Basic diet cal'!$U$8</f>
        <v>1.5</v>
      </c>
      <c r="K418" s="17">
        <f>K20*'Basic diet cal'!$U$8</f>
        <v>1</v>
      </c>
      <c r="L418" s="17">
        <f>L20*'Basic diet cal'!$U$8</f>
        <v>1.5</v>
      </c>
      <c r="M418" s="17">
        <f>M20*'Basic diet cal'!$U$8</f>
        <v>1.5</v>
      </c>
      <c r="N418" s="17">
        <f>N20*'Basic diet cal'!$U$8</f>
        <v>1</v>
      </c>
      <c r="O418" s="17">
        <f>O20*'Basic diet cal'!$U$8</f>
        <v>1.5</v>
      </c>
      <c r="P418" s="17">
        <f>P20*'Basic diet cal'!$U$8</f>
        <v>1.5</v>
      </c>
      <c r="Q418" s="17">
        <f>Q20*'Basic diet cal'!$U$8</f>
        <v>1</v>
      </c>
      <c r="R418" s="17">
        <f>R20*'Basic diet cal'!$U$8</f>
        <v>1.5</v>
      </c>
      <c r="S418" s="17">
        <f>S20*'Basic diet cal'!$U$8</f>
        <v>1.5</v>
      </c>
      <c r="T418" s="17">
        <f>T20*'Basic diet cal'!$U$8</f>
        <v>1</v>
      </c>
      <c r="U418" s="17">
        <f>U20*'Basic diet cal'!$U$8</f>
        <v>1.5</v>
      </c>
      <c r="V418" s="17">
        <f>V20*'Basic diet cal'!$U$8</f>
        <v>1.5</v>
      </c>
      <c r="W418" s="17">
        <f>W20*'Basic diet cal'!$U$8</f>
        <v>1</v>
      </c>
      <c r="X418" s="17">
        <f>X20*'Basic diet cal'!$U$8</f>
        <v>1.5</v>
      </c>
      <c r="Y418" s="17">
        <f>Y20*'Basic diet cal'!$U$8</f>
        <v>1.5</v>
      </c>
      <c r="Z418" s="17">
        <f>Z20*'Basic diet cal'!$U$8</f>
        <v>1</v>
      </c>
      <c r="AA418" s="17">
        <f>AA20*'Basic diet cal'!$U$8</f>
        <v>1.5</v>
      </c>
      <c r="AB418" s="17">
        <f>AB20*'Basic diet cal'!$U$8</f>
        <v>1.5</v>
      </c>
      <c r="AC418" s="17">
        <f>AC20*'Basic diet cal'!$U$8</f>
        <v>1</v>
      </c>
      <c r="AD418" s="17">
        <f>AD20*'Basic diet cal'!$U$8</f>
        <v>1.5</v>
      </c>
      <c r="AE418" s="17">
        <f>AE20*'Basic diet cal'!$U$8</f>
        <v>1.5</v>
      </c>
      <c r="AF418" s="17">
        <f>AF20*'Basic diet cal'!$U$8</f>
        <v>1</v>
      </c>
      <c r="AG418" s="17">
        <f>AG20*'Basic diet cal'!$U$8</f>
        <v>1.5</v>
      </c>
      <c r="AH418" s="17">
        <f>AH20*'Basic diet cal'!$U$8</f>
        <v>1.5</v>
      </c>
      <c r="AI418" s="17">
        <f>AI20*'Basic diet cal'!$U$8</f>
        <v>1</v>
      </c>
      <c r="AJ418" s="17">
        <f>AJ20*'Basic diet cal'!$U$8</f>
        <v>1.5</v>
      </c>
      <c r="AK418" s="17">
        <f>AK20*'Basic diet cal'!$U$8</f>
        <v>2.5</v>
      </c>
      <c r="AL418" s="132">
        <f>AL20*'Basic diet cal'!$U$8</f>
        <v>1</v>
      </c>
      <c r="AR418" s="17"/>
    </row>
    <row r="419" spans="1:79" ht="33.75" customHeight="1">
      <c r="A419" s="72" t="s">
        <v>198</v>
      </c>
      <c r="B419" s="76"/>
      <c r="C419" s="17">
        <f>C21*'Basic diet cal'!$U$11</f>
        <v>0.31307142857142856</v>
      </c>
      <c r="D419" s="17">
        <f>D21*'Basic diet cal'!$U$11</f>
        <v>0.20871428571428571</v>
      </c>
      <c r="E419" s="17">
        <f>E21*'Basic diet cal'!$U$11</f>
        <v>0.20871428571428571</v>
      </c>
      <c r="F419" s="17">
        <f>F21*'Basic diet cal'!$U$11</f>
        <v>0.31307142857142856</v>
      </c>
      <c r="G419" s="17">
        <f>G21*'Basic diet cal'!$U$11</f>
        <v>0.20871428571428571</v>
      </c>
      <c r="H419" s="17">
        <f>H21*'Basic diet cal'!$U$11</f>
        <v>0.31307142857142856</v>
      </c>
      <c r="I419" s="17">
        <f>I21*'Basic diet cal'!$U$11</f>
        <v>0.5217857142857143</v>
      </c>
      <c r="J419" s="17">
        <f>J21*'Basic diet cal'!$U$11</f>
        <v>0.31307142857142856</v>
      </c>
      <c r="K419" s="17">
        <f>K21*'Basic diet cal'!$U$11</f>
        <v>0.41742857142857143</v>
      </c>
      <c r="L419" s="17">
        <f>L21*'Basic diet cal'!$U$11</f>
        <v>0.5217857142857143</v>
      </c>
      <c r="M419" s="17">
        <f>M21*'Basic diet cal'!$U$11</f>
        <v>0.41742857142857143</v>
      </c>
      <c r="N419" s="17">
        <f>N21*'Basic diet cal'!$U$11</f>
        <v>0.41742857142857143</v>
      </c>
      <c r="O419" s="17">
        <f>O21*'Basic diet cal'!$U$11</f>
        <v>0.62614285714285711</v>
      </c>
      <c r="P419" s="17">
        <f>P21*'Basic diet cal'!$U$11</f>
        <v>0.41742857142857143</v>
      </c>
      <c r="Q419" s="17">
        <f>Q21*'Basic diet cal'!$U$11</f>
        <v>0.41742857142857143</v>
      </c>
      <c r="R419" s="17">
        <f>R21*'Basic diet cal'!$U$11</f>
        <v>0.73050000000000004</v>
      </c>
      <c r="S419" s="17">
        <f>S21*'Basic diet cal'!$U$11</f>
        <v>0.41742857142857143</v>
      </c>
      <c r="T419" s="17">
        <f>T21*'Basic diet cal'!$U$11</f>
        <v>0.41742857142857143</v>
      </c>
      <c r="U419" s="17">
        <f>U21*'Basic diet cal'!$U$11</f>
        <v>0.62614285714285711</v>
      </c>
      <c r="V419" s="17">
        <f>V21*'Basic diet cal'!$U$11</f>
        <v>0.41742857142857143</v>
      </c>
      <c r="W419" s="17">
        <f>W21*'Basic diet cal'!$U$11</f>
        <v>0.41742857142857143</v>
      </c>
      <c r="X419" s="17">
        <f>X21*'Basic diet cal'!$U$11</f>
        <v>1.0435714285714286</v>
      </c>
      <c r="Y419" s="17">
        <f>Y21*'Basic diet cal'!$U$11</f>
        <v>0.41742857142857143</v>
      </c>
      <c r="Z419" s="17">
        <f>Z21*'Basic diet cal'!$U$11</f>
        <v>0.41742857142857143</v>
      </c>
      <c r="AA419" s="17">
        <f>AA21*'Basic diet cal'!$U$11</f>
        <v>0.83485714285714285</v>
      </c>
      <c r="AB419" s="17">
        <f>AB21*'Basic diet cal'!$U$11</f>
        <v>0.62614285714285711</v>
      </c>
      <c r="AC419" s="17">
        <f>AC21*'Basic diet cal'!$U$11</f>
        <v>0.5217857142857143</v>
      </c>
      <c r="AD419" s="17">
        <f>AD21*'Basic diet cal'!$U$11</f>
        <v>0.93921428571428567</v>
      </c>
      <c r="AE419" s="17">
        <f>AE21*'Basic diet cal'!$U$11</f>
        <v>0.62614285714285711</v>
      </c>
      <c r="AF419" s="17">
        <f>AF21*'Basic diet cal'!$U$11</f>
        <v>0.5217857142857143</v>
      </c>
      <c r="AG419" s="17">
        <f>AG21*'Basic diet cal'!$U$11</f>
        <v>1.0435714285714286</v>
      </c>
      <c r="AH419" s="17">
        <f>AH21*'Basic diet cal'!$U$11</f>
        <v>0.62614285714285711</v>
      </c>
      <c r="AI419" s="17">
        <f>AI21*'Basic diet cal'!$U$11</f>
        <v>0.5217857142857143</v>
      </c>
      <c r="AJ419" s="17">
        <f>AJ21*'Basic diet cal'!$U$11</f>
        <v>1.0435714285714286</v>
      </c>
      <c r="AK419" s="17">
        <f>AK21*'Basic diet cal'!$U$11</f>
        <v>0.62614285714285711</v>
      </c>
      <c r="AL419" s="132">
        <f>AL21*'Basic diet cal'!$U$11</f>
        <v>0.5217857142857143</v>
      </c>
      <c r="AR419" s="17"/>
    </row>
    <row r="420" spans="1:79" ht="45" customHeight="1">
      <c r="A420" s="24" t="s">
        <v>199</v>
      </c>
      <c r="B420" s="69"/>
      <c r="C420" s="17">
        <f>C23*'Basic diet cal'!$U$12</f>
        <v>0</v>
      </c>
      <c r="D420" s="17">
        <f>D23*'Basic diet cal'!$U$12</f>
        <v>0</v>
      </c>
      <c r="E420" s="17">
        <f>E23*'Basic diet cal'!$U$12</f>
        <v>0</v>
      </c>
      <c r="F420" s="17">
        <f>F23*'Basic diet cal'!$U$12</f>
        <v>0</v>
      </c>
      <c r="G420" s="17">
        <f>G23*'Basic diet cal'!$U$12</f>
        <v>0</v>
      </c>
      <c r="H420" s="17">
        <f>H23*'Basic diet cal'!$U$12</f>
        <v>0</v>
      </c>
      <c r="I420" s="17">
        <f>I23*'Basic diet cal'!$U$12</f>
        <v>0</v>
      </c>
      <c r="J420" s="17">
        <f>J23*'Basic diet cal'!$U$12</f>
        <v>0</v>
      </c>
      <c r="K420" s="17">
        <f>K23*'Basic diet cal'!$U$12</f>
        <v>0</v>
      </c>
      <c r="L420" s="17">
        <f>L23*'Basic diet cal'!$U$12</f>
        <v>0</v>
      </c>
      <c r="M420" s="17">
        <f>M23*'Basic diet cal'!$U$12</f>
        <v>0</v>
      </c>
      <c r="N420" s="17">
        <f>N23*'Basic diet cal'!$U$12</f>
        <v>0</v>
      </c>
      <c r="O420" s="17">
        <f>O23*'Basic diet cal'!$U$12</f>
        <v>0</v>
      </c>
      <c r="P420" s="17">
        <f>P23*'Basic diet cal'!$U$12</f>
        <v>0</v>
      </c>
      <c r="Q420" s="17">
        <f>Q23*'Basic diet cal'!$U$12</f>
        <v>0</v>
      </c>
      <c r="R420" s="17">
        <f>R23*'Basic diet cal'!$U$12</f>
        <v>0</v>
      </c>
      <c r="S420" s="17">
        <f>S23*'Basic diet cal'!$U$12</f>
        <v>0</v>
      </c>
      <c r="T420" s="17">
        <f>T23*'Basic diet cal'!$U$12</f>
        <v>0</v>
      </c>
      <c r="U420" s="17">
        <f>U23*'Basic diet cal'!$U$12</f>
        <v>0</v>
      </c>
      <c r="V420" s="17">
        <f>V23*'Basic diet cal'!$U$12</f>
        <v>0</v>
      </c>
      <c r="W420" s="17">
        <f>W23*'Basic diet cal'!$U$12</f>
        <v>0</v>
      </c>
      <c r="X420" s="17">
        <f>X23*'Basic diet cal'!$U$12</f>
        <v>0</v>
      </c>
      <c r="Y420" s="17">
        <f>Y23*'Basic diet cal'!$U$12</f>
        <v>0</v>
      </c>
      <c r="Z420" s="17">
        <f>Z23*'Basic diet cal'!$U$12</f>
        <v>0</v>
      </c>
      <c r="AA420" s="17">
        <f>AA23*'Basic diet cal'!$U$12</f>
        <v>0</v>
      </c>
      <c r="AB420" s="17">
        <f>AB23*'Basic diet cal'!$U$12</f>
        <v>0</v>
      </c>
      <c r="AC420" s="17">
        <f>AC23*'Basic diet cal'!$U$12</f>
        <v>0</v>
      </c>
      <c r="AD420" s="17">
        <f>AD23*'Basic diet cal'!$U$12</f>
        <v>0</v>
      </c>
      <c r="AE420" s="17">
        <f>AE23*'Basic diet cal'!$U$12</f>
        <v>0</v>
      </c>
      <c r="AF420" s="17">
        <f>AF23*'Basic diet cal'!$U$12</f>
        <v>0</v>
      </c>
      <c r="AG420" s="17">
        <f>AG23*'Basic diet cal'!$U$12</f>
        <v>0</v>
      </c>
      <c r="AH420" s="17">
        <f>AH23*'Basic diet cal'!$U$12</f>
        <v>0</v>
      </c>
      <c r="AI420" s="17">
        <f>AI23*'Basic diet cal'!$U$12</f>
        <v>0</v>
      </c>
      <c r="AJ420" s="17">
        <f>AJ23*'Basic diet cal'!$U$12</f>
        <v>0</v>
      </c>
      <c r="AK420" s="17">
        <f>AK23*'Basic diet cal'!$U$12</f>
        <v>0</v>
      </c>
      <c r="AL420" s="132">
        <f>AL23*'Basic diet cal'!$U$12</f>
        <v>0</v>
      </c>
      <c r="AR420" s="17"/>
    </row>
    <row r="421" spans="1:79" ht="15" customHeight="1">
      <c r="A421" s="24" t="s">
        <v>200</v>
      </c>
      <c r="B421" s="69"/>
      <c r="C421" s="17">
        <f>C24*'Basic diet cal'!$U$12</f>
        <v>0</v>
      </c>
      <c r="D421" s="17">
        <f>D24*'Basic diet cal'!$U$12</f>
        <v>0</v>
      </c>
      <c r="E421" s="17">
        <f>E24*'Basic diet cal'!$U$12</f>
        <v>0</v>
      </c>
      <c r="F421" s="17">
        <f>F24*'Basic diet cal'!$U$12</f>
        <v>0</v>
      </c>
      <c r="G421" s="17">
        <f>G24*'Basic diet cal'!$U$12</f>
        <v>0</v>
      </c>
      <c r="H421" s="17">
        <f>H24*'Basic diet cal'!$U$12</f>
        <v>0</v>
      </c>
      <c r="I421" s="17">
        <f>I24*'Basic diet cal'!$U$12</f>
        <v>0</v>
      </c>
      <c r="J421" s="17">
        <f>J24*'Basic diet cal'!$U$12</f>
        <v>0</v>
      </c>
      <c r="K421" s="17">
        <f>K24*'Basic diet cal'!$U$12</f>
        <v>0</v>
      </c>
      <c r="L421" s="17">
        <f>L24*'Basic diet cal'!$U$12</f>
        <v>0</v>
      </c>
      <c r="M421" s="17">
        <f>M24*'Basic diet cal'!$U$12</f>
        <v>0</v>
      </c>
      <c r="N421" s="17">
        <f>N24*'Basic diet cal'!$U$12</f>
        <v>0</v>
      </c>
      <c r="O421" s="17">
        <f>O24*'Basic diet cal'!$U$12</f>
        <v>0</v>
      </c>
      <c r="P421" s="17">
        <f>P24*'Basic diet cal'!$U$12</f>
        <v>0</v>
      </c>
      <c r="Q421" s="17">
        <f>Q24*'Basic diet cal'!$U$12</f>
        <v>0</v>
      </c>
      <c r="R421" s="17">
        <f>R24*'Basic diet cal'!$U$12</f>
        <v>0</v>
      </c>
      <c r="S421" s="17">
        <f>S24*'Basic diet cal'!$U$12</f>
        <v>0</v>
      </c>
      <c r="T421" s="17">
        <f>T24*'Basic diet cal'!$U$12</f>
        <v>0</v>
      </c>
      <c r="U421" s="17">
        <f>U24*'Basic diet cal'!$U$12</f>
        <v>0</v>
      </c>
      <c r="V421" s="17">
        <f>V24*'Basic diet cal'!$U$12</f>
        <v>0</v>
      </c>
      <c r="W421" s="17">
        <f>W24*'Basic diet cal'!$U$12</f>
        <v>0</v>
      </c>
      <c r="X421" s="17">
        <f>X24*'Basic diet cal'!$U$12</f>
        <v>0</v>
      </c>
      <c r="Y421" s="17">
        <f>Y24*'Basic diet cal'!$U$12</f>
        <v>0</v>
      </c>
      <c r="Z421" s="17">
        <f>Z24*'Basic diet cal'!$U$12</f>
        <v>0</v>
      </c>
      <c r="AA421" s="17">
        <f>AA24*'Basic diet cal'!$U$12</f>
        <v>0</v>
      </c>
      <c r="AB421" s="17">
        <f>AB24*'Basic diet cal'!$U$12</f>
        <v>0</v>
      </c>
      <c r="AC421" s="17">
        <f>AC24*'Basic diet cal'!$U$12</f>
        <v>0</v>
      </c>
      <c r="AD421" s="17">
        <f>AD24*'Basic diet cal'!$U$12</f>
        <v>0</v>
      </c>
      <c r="AE421" s="17">
        <f>AE24*'Basic diet cal'!$U$12</f>
        <v>0</v>
      </c>
      <c r="AF421" s="17">
        <f>AF24*'Basic diet cal'!$U$12</f>
        <v>0</v>
      </c>
      <c r="AG421" s="17">
        <f>AG24*'Basic diet cal'!$U$12</f>
        <v>0</v>
      </c>
      <c r="AH421" s="17">
        <f>AH24*'Basic diet cal'!$U$12</f>
        <v>0</v>
      </c>
      <c r="AI421" s="17">
        <f>AI24*'Basic diet cal'!$U$12</f>
        <v>0</v>
      </c>
      <c r="AJ421" s="17">
        <f>AJ24*'Basic diet cal'!$U$12</f>
        <v>0</v>
      </c>
      <c r="AK421" s="17">
        <f>AK24*'Basic diet cal'!$U$12</f>
        <v>0</v>
      </c>
      <c r="AL421" s="132">
        <f>AL24*'Basic diet cal'!$U$12</f>
        <v>0</v>
      </c>
      <c r="AR421" s="17"/>
    </row>
    <row r="422" spans="1:79" ht="45" customHeight="1">
      <c r="A422" s="24" t="s">
        <v>125</v>
      </c>
      <c r="B422" s="69"/>
      <c r="C422" s="17">
        <f>C25*'Basic diet cal'!$U$13</f>
        <v>0</v>
      </c>
      <c r="D422" s="17">
        <f>D25*'Basic diet cal'!$U$13</f>
        <v>0</v>
      </c>
      <c r="E422" s="17">
        <f>E25*'Basic diet cal'!$U$13</f>
        <v>0</v>
      </c>
      <c r="F422" s="17">
        <f>F25*'Basic diet cal'!$U$13</f>
        <v>0</v>
      </c>
      <c r="G422" s="17">
        <f>G25*'Basic diet cal'!$U$13</f>
        <v>0</v>
      </c>
      <c r="H422" s="17">
        <f>H25*'Basic diet cal'!$U$13</f>
        <v>0</v>
      </c>
      <c r="I422" s="17">
        <f>I25*'Basic diet cal'!$U$13</f>
        <v>0</v>
      </c>
      <c r="J422" s="17">
        <f>J25*'Basic diet cal'!$U$13</f>
        <v>0</v>
      </c>
      <c r="K422" s="17">
        <f>K25*'Basic diet cal'!$U$13</f>
        <v>0</v>
      </c>
      <c r="L422" s="17">
        <f>L25*'Basic diet cal'!$U$13</f>
        <v>0</v>
      </c>
      <c r="M422" s="17">
        <f>M25*'Basic diet cal'!$U$13</f>
        <v>0</v>
      </c>
      <c r="N422" s="17">
        <f>N25*'Basic diet cal'!$U$13</f>
        <v>0</v>
      </c>
      <c r="O422" s="17">
        <f>O25*'Basic diet cal'!$U$13</f>
        <v>0</v>
      </c>
      <c r="P422" s="17">
        <f>P25*'Basic diet cal'!$U$13</f>
        <v>0</v>
      </c>
      <c r="Q422" s="17">
        <f>Q25*'Basic diet cal'!$U$13</f>
        <v>0</v>
      </c>
      <c r="R422" s="17">
        <f>R25*'Basic diet cal'!$U$13</f>
        <v>0</v>
      </c>
      <c r="S422" s="17">
        <f>S25*'Basic diet cal'!$U$13</f>
        <v>0</v>
      </c>
      <c r="T422" s="17">
        <f>T25*'Basic diet cal'!$U$13</f>
        <v>0</v>
      </c>
      <c r="U422" s="17">
        <f>U25*'Basic diet cal'!$U$13</f>
        <v>0</v>
      </c>
      <c r="V422" s="17">
        <f>V25*'Basic diet cal'!$U$13</f>
        <v>0</v>
      </c>
      <c r="W422" s="17">
        <f>W25*'Basic diet cal'!$U$13</f>
        <v>0</v>
      </c>
      <c r="X422" s="17">
        <f>X25*'Basic diet cal'!$U$13</f>
        <v>0</v>
      </c>
      <c r="Y422" s="17">
        <f>Y25*'Basic diet cal'!$U$13</f>
        <v>0</v>
      </c>
      <c r="Z422" s="17">
        <f>Z25*'Basic diet cal'!$U$13</f>
        <v>0</v>
      </c>
      <c r="AA422" s="17">
        <f>AA25*'Basic diet cal'!$U$13</f>
        <v>0</v>
      </c>
      <c r="AB422" s="17">
        <f>AB25*'Basic diet cal'!$U$13</f>
        <v>0</v>
      </c>
      <c r="AC422" s="17">
        <f>AC25*'Basic diet cal'!$U$13</f>
        <v>0</v>
      </c>
      <c r="AD422" s="17">
        <f>AD25*'Basic diet cal'!$U$13</f>
        <v>0</v>
      </c>
      <c r="AE422" s="17">
        <f>AE25*'Basic diet cal'!$U$13</f>
        <v>0</v>
      </c>
      <c r="AF422" s="17">
        <f>AF25*'Basic diet cal'!$U$13</f>
        <v>0</v>
      </c>
      <c r="AG422" s="17">
        <f>AG25*'Basic diet cal'!$U$13</f>
        <v>0</v>
      </c>
      <c r="AH422" s="17">
        <f>AH25*'Basic diet cal'!$U$13</f>
        <v>0</v>
      </c>
      <c r="AI422" s="17">
        <f>AI25*'Basic diet cal'!$U$13</f>
        <v>0</v>
      </c>
      <c r="AJ422" s="17">
        <f>AJ25*'Basic diet cal'!$U$13</f>
        <v>0</v>
      </c>
      <c r="AK422" s="17">
        <f>AK25*'Basic diet cal'!$U$13</f>
        <v>0</v>
      </c>
      <c r="AL422" s="132">
        <f>AL25*'Basic diet cal'!$U$13</f>
        <v>0</v>
      </c>
      <c r="AR422" s="17"/>
    </row>
    <row r="423" spans="1:79" ht="15" customHeight="1">
      <c r="A423" s="47" t="s">
        <v>778</v>
      </c>
      <c r="B423" s="25"/>
      <c r="C423" s="656">
        <f>C22*'Basic diet cal'!$U$10</f>
        <v>0</v>
      </c>
      <c r="D423" s="656">
        <f>D22*'Basic diet cal'!$U$10</f>
        <v>0</v>
      </c>
      <c r="E423" s="656">
        <f>E22*'Basic diet cal'!$U$10</f>
        <v>0</v>
      </c>
      <c r="F423" s="656">
        <f>F22*'Basic diet cal'!$U$10</f>
        <v>0</v>
      </c>
      <c r="G423" s="656">
        <f>G22*'Basic diet cal'!$U$10</f>
        <v>0</v>
      </c>
      <c r="H423" s="656">
        <f>H22*'Basic diet cal'!$U$10</f>
        <v>0</v>
      </c>
      <c r="I423" s="656">
        <f>I22*'Basic diet cal'!$U$10</f>
        <v>0</v>
      </c>
      <c r="J423" s="656">
        <f>J22*'Basic diet cal'!$U$10</f>
        <v>0</v>
      </c>
      <c r="K423" s="656">
        <f>K22*'Basic diet cal'!$U$10</f>
        <v>0</v>
      </c>
      <c r="L423" s="656">
        <f>L22*'Basic diet cal'!$U$10</f>
        <v>0</v>
      </c>
      <c r="M423" s="656">
        <f>M22*'Basic diet cal'!$U$10</f>
        <v>0</v>
      </c>
      <c r="N423" s="656">
        <f>N22*'Basic diet cal'!$U$10</f>
        <v>0</v>
      </c>
      <c r="O423" s="656">
        <f>O22*'Basic diet cal'!$U$10</f>
        <v>0</v>
      </c>
      <c r="P423" s="656">
        <f>P22*'Basic diet cal'!$U$10</f>
        <v>0</v>
      </c>
      <c r="Q423" s="656">
        <f>Q22*'Basic diet cal'!$U$10</f>
        <v>0</v>
      </c>
      <c r="R423" s="656">
        <f>R22*'Basic diet cal'!$U$10</f>
        <v>0</v>
      </c>
      <c r="S423" s="656">
        <f>S22*'Basic diet cal'!$U$10</f>
        <v>0</v>
      </c>
      <c r="T423" s="656">
        <f>T22*'Basic diet cal'!$U$10</f>
        <v>0</v>
      </c>
      <c r="U423" s="656">
        <f>U22*'Basic diet cal'!$U$10</f>
        <v>0</v>
      </c>
      <c r="V423" s="656">
        <f>V22*'Basic diet cal'!$U$10</f>
        <v>0</v>
      </c>
      <c r="W423" s="656">
        <f>W22*'Basic diet cal'!$U$10</f>
        <v>0</v>
      </c>
      <c r="X423" s="656">
        <f>X22*'Basic diet cal'!$U$10</f>
        <v>0</v>
      </c>
      <c r="Y423" s="656">
        <f>Y22*'Basic diet cal'!$U$10</f>
        <v>0</v>
      </c>
      <c r="Z423" s="656">
        <f>Z22*'Basic diet cal'!$U$10</f>
        <v>0</v>
      </c>
      <c r="AA423" s="656">
        <f>AA22*'Basic diet cal'!$U$10</f>
        <v>0</v>
      </c>
      <c r="AB423" s="656">
        <f>AB22*'Basic diet cal'!$U$10</f>
        <v>0</v>
      </c>
      <c r="AC423" s="656">
        <f>AC22*'Basic diet cal'!$U$10</f>
        <v>0</v>
      </c>
      <c r="AD423" s="656">
        <f>AD22*'Basic diet cal'!$U$10</f>
        <v>0</v>
      </c>
      <c r="AE423" s="656">
        <f>AE22*'Basic diet cal'!$U$10</f>
        <v>0</v>
      </c>
      <c r="AF423" s="656">
        <f>AF22*'Basic diet cal'!$U$10</f>
        <v>0</v>
      </c>
      <c r="AG423" s="656">
        <f>AG22*'Basic diet cal'!$U$10</f>
        <v>0</v>
      </c>
      <c r="AH423" s="656">
        <f>AH22*'Basic diet cal'!$U$10</f>
        <v>0</v>
      </c>
      <c r="AI423" s="656">
        <f>AI22*'Basic diet cal'!$U$10</f>
        <v>0</v>
      </c>
      <c r="AJ423" s="656">
        <f>AJ22*'Basic diet cal'!$U$10</f>
        <v>0</v>
      </c>
      <c r="AK423" s="656">
        <f>AK22*'Basic diet cal'!$U$10</f>
        <v>0</v>
      </c>
      <c r="AL423" s="656">
        <f>AL22*'Basic diet cal'!$U$10</f>
        <v>0</v>
      </c>
      <c r="AS423" s="170"/>
      <c r="AT423" s="9"/>
      <c r="AU423" s="9"/>
      <c r="AV423" s="9"/>
      <c r="AW423" s="9"/>
      <c r="AX423" s="9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</row>
    <row r="424" spans="1:79" ht="15" customHeight="1">
      <c r="C424" s="22">
        <v>1000</v>
      </c>
      <c r="F424" s="9">
        <v>1200</v>
      </c>
      <c r="G424" s="9"/>
      <c r="I424" s="22">
        <v>1400</v>
      </c>
      <c r="L424" s="22">
        <v>1600</v>
      </c>
      <c r="O424" s="22">
        <v>1800</v>
      </c>
      <c r="R424" s="9">
        <v>2000</v>
      </c>
      <c r="S424" s="9"/>
      <c r="U424" s="22">
        <v>2200</v>
      </c>
      <c r="X424" s="22">
        <v>2400</v>
      </c>
      <c r="AA424" s="45">
        <v>2600</v>
      </c>
      <c r="AB424" s="26"/>
      <c r="AD424" s="26">
        <v>2800</v>
      </c>
      <c r="AE424" s="26"/>
      <c r="AF424" s="26"/>
      <c r="AG424" s="26">
        <v>3000</v>
      </c>
      <c r="AH424" s="26"/>
      <c r="AI424" s="26"/>
      <c r="AJ424" s="22">
        <v>3200</v>
      </c>
      <c r="AS424" s="9"/>
      <c r="AT424" s="9"/>
      <c r="AU424" s="9"/>
      <c r="AV424" s="9"/>
      <c r="AW424" s="9"/>
      <c r="AX424" s="9"/>
      <c r="AY424" s="164"/>
      <c r="AZ424" s="164"/>
      <c r="BA424" s="164"/>
      <c r="BB424" s="164"/>
      <c r="BC424" s="164"/>
      <c r="BD424" s="164"/>
      <c r="BE424" s="164"/>
      <c r="BF424" s="123"/>
      <c r="BG424" s="123"/>
      <c r="BH424" s="164"/>
      <c r="BI424" s="123"/>
      <c r="BJ424" s="123"/>
      <c r="BK424" s="123"/>
      <c r="BL424" s="164"/>
      <c r="BM424" s="164"/>
      <c r="BN424" s="164"/>
      <c r="BO424" s="164"/>
      <c r="BP424" s="61"/>
      <c r="BQ424" s="61"/>
    </row>
    <row r="425" spans="1:79" ht="15" customHeight="1">
      <c r="A425" s="77" t="s">
        <v>286</v>
      </c>
      <c r="F425" s="9"/>
      <c r="AD425" s="22"/>
      <c r="AS425" s="9"/>
      <c r="AT425" s="9"/>
      <c r="AU425" s="9"/>
      <c r="AV425" s="9"/>
      <c r="AW425" s="9"/>
      <c r="AX425" s="9"/>
      <c r="AY425" s="164"/>
      <c r="AZ425" s="164"/>
      <c r="BA425" s="164"/>
      <c r="BB425" s="164"/>
      <c r="BC425" s="164"/>
      <c r="BD425" s="164"/>
      <c r="BE425" s="164"/>
      <c r="BF425" s="164"/>
      <c r="BG425" s="164"/>
      <c r="BH425" s="164"/>
      <c r="BI425" s="164"/>
      <c r="BJ425" s="164"/>
      <c r="BK425" s="164"/>
      <c r="BL425" s="164"/>
      <c r="BM425" s="164"/>
      <c r="BN425" s="164"/>
      <c r="BO425" s="164"/>
      <c r="BP425" s="61"/>
      <c r="BQ425" s="61"/>
    </row>
    <row r="426" spans="1:79" ht="15" customHeight="1">
      <c r="A426" s="77" t="s">
        <v>137</v>
      </c>
      <c r="C426" s="22" t="s">
        <v>58</v>
      </c>
      <c r="D426" s="22" t="s">
        <v>116</v>
      </c>
      <c r="E426" s="22" t="s">
        <v>92</v>
      </c>
      <c r="F426" s="9" t="s">
        <v>58</v>
      </c>
      <c r="G426" s="22" t="s">
        <v>116</v>
      </c>
      <c r="H426" s="22" t="s">
        <v>92</v>
      </c>
      <c r="I426" s="22" t="s">
        <v>58</v>
      </c>
      <c r="J426" s="22" t="s">
        <v>116</v>
      </c>
      <c r="K426" s="22" t="s">
        <v>92</v>
      </c>
      <c r="L426" s="22" t="s">
        <v>58</v>
      </c>
      <c r="M426" s="22" t="s">
        <v>116</v>
      </c>
      <c r="N426" s="22" t="s">
        <v>92</v>
      </c>
      <c r="O426" s="22" t="s">
        <v>58</v>
      </c>
      <c r="P426" s="22" t="s">
        <v>116</v>
      </c>
      <c r="Q426" s="22" t="s">
        <v>92</v>
      </c>
      <c r="R426" s="9" t="s">
        <v>58</v>
      </c>
      <c r="S426" s="22" t="s">
        <v>116</v>
      </c>
      <c r="T426" s="22" t="s">
        <v>92</v>
      </c>
      <c r="U426" s="22" t="s">
        <v>58</v>
      </c>
      <c r="V426" s="22" t="s">
        <v>116</v>
      </c>
      <c r="W426" s="22" t="s">
        <v>92</v>
      </c>
      <c r="X426" s="22" t="s">
        <v>58</v>
      </c>
      <c r="Y426" s="22" t="s">
        <v>116</v>
      </c>
      <c r="Z426" s="22" t="s">
        <v>92</v>
      </c>
      <c r="AA426" s="22" t="s">
        <v>58</v>
      </c>
      <c r="AB426" s="22" t="s">
        <v>116</v>
      </c>
      <c r="AC426" s="22" t="s">
        <v>92</v>
      </c>
      <c r="AD426" s="22" t="s">
        <v>58</v>
      </c>
      <c r="AE426" s="22" t="s">
        <v>116</v>
      </c>
      <c r="AF426" s="22" t="s">
        <v>92</v>
      </c>
      <c r="AG426" s="22" t="s">
        <v>58</v>
      </c>
      <c r="AH426" s="22" t="s">
        <v>116</v>
      </c>
      <c r="AI426" s="22" t="s">
        <v>92</v>
      </c>
      <c r="AJ426" s="22" t="s">
        <v>58</v>
      </c>
      <c r="AK426" s="22" t="s">
        <v>116</v>
      </c>
      <c r="AL426" s="127" t="s">
        <v>92</v>
      </c>
      <c r="AS426" s="9"/>
      <c r="AT426" s="9"/>
      <c r="AU426" s="9"/>
      <c r="AV426" s="9"/>
      <c r="AW426" s="9"/>
      <c r="AX426" s="9"/>
      <c r="AY426" s="164"/>
      <c r="AZ426" s="164"/>
      <c r="BA426" s="164"/>
      <c r="BB426" s="164"/>
      <c r="BC426" s="164"/>
      <c r="BD426" s="164"/>
      <c r="BE426" s="164"/>
      <c r="BF426" s="164"/>
      <c r="BG426" s="164"/>
      <c r="BH426" s="164"/>
      <c r="BI426" s="164"/>
      <c r="BJ426" s="164"/>
      <c r="BK426" s="164"/>
      <c r="BL426" s="164"/>
      <c r="BM426" s="164"/>
      <c r="BN426" s="164"/>
      <c r="BO426" s="164"/>
      <c r="BP426" s="61"/>
      <c r="BQ426" s="61"/>
    </row>
    <row r="427" spans="1:79" ht="15" customHeight="1">
      <c r="B427" s="78" t="s">
        <v>543</v>
      </c>
      <c r="C427" s="17">
        <f t="shared" ref="C427:AL427" si="87">C406+C407+C408+C409+C411+(C413/7)+C414+(C416/7)+C421+C422</f>
        <v>5.1478571428571431</v>
      </c>
      <c r="D427" s="17">
        <f t="shared" si="87"/>
        <v>6.3928571428571432</v>
      </c>
      <c r="E427" s="17">
        <f t="shared" si="87"/>
        <v>7.4380952380952383</v>
      </c>
      <c r="F427" s="17">
        <f t="shared" si="87"/>
        <v>7.9278571428571434</v>
      </c>
      <c r="G427" s="17">
        <f t="shared" si="87"/>
        <v>7.8828571428571435</v>
      </c>
      <c r="H427" s="17">
        <f t="shared" si="87"/>
        <v>10.234523809523809</v>
      </c>
      <c r="I427" s="17">
        <f t="shared" si="87"/>
        <v>8.3442857142857143</v>
      </c>
      <c r="J427" s="17">
        <f t="shared" si="87"/>
        <v>8.0828571428571436</v>
      </c>
      <c r="K427" s="17">
        <f t="shared" si="87"/>
        <v>11.750952380952381</v>
      </c>
      <c r="L427" s="17">
        <f t="shared" si="87"/>
        <v>12.414285714285715</v>
      </c>
      <c r="M427" s="17">
        <f t="shared" si="87"/>
        <v>9.7607142857142879</v>
      </c>
      <c r="N427" s="17">
        <f t="shared" si="87"/>
        <v>12.095952380952379</v>
      </c>
      <c r="O427" s="17">
        <f t="shared" si="87"/>
        <v>13.949285714285713</v>
      </c>
      <c r="P427" s="17">
        <f t="shared" si="87"/>
        <v>9.7750000000000004</v>
      </c>
      <c r="Q427" s="17">
        <f t="shared" si="87"/>
        <v>14.18095238095238</v>
      </c>
      <c r="R427" s="17">
        <f t="shared" si="87"/>
        <v>14.194285714285714</v>
      </c>
      <c r="S427" s="17">
        <f t="shared" si="87"/>
        <v>12.740714285714287</v>
      </c>
      <c r="T427" s="17">
        <f t="shared" si="87"/>
        <v>16.037619047619049</v>
      </c>
      <c r="U427" s="17">
        <f t="shared" si="87"/>
        <v>15.784285714285714</v>
      </c>
      <c r="V427" s="17">
        <f t="shared" si="87"/>
        <v>12.985714285714286</v>
      </c>
      <c r="W427" s="17">
        <f t="shared" si="87"/>
        <v>15.87095238095238</v>
      </c>
      <c r="X427" s="17">
        <f t="shared" si="87"/>
        <v>15.874285714285714</v>
      </c>
      <c r="Y427" s="17">
        <f t="shared" si="87"/>
        <v>18.41714285714286</v>
      </c>
      <c r="Z427" s="17">
        <f t="shared" si="87"/>
        <v>16.27095238095238</v>
      </c>
      <c r="AA427" s="17">
        <f t="shared" si="87"/>
        <v>16.229285714285716</v>
      </c>
      <c r="AB427" s="17">
        <f t="shared" si="87"/>
        <v>18.572142857142861</v>
      </c>
      <c r="AC427" s="17">
        <f t="shared" si="87"/>
        <v>19.262619047619051</v>
      </c>
      <c r="AD427" s="17">
        <f t="shared" si="87"/>
        <v>16.629285714285718</v>
      </c>
      <c r="AE427" s="17">
        <f t="shared" si="87"/>
        <v>18.97214285714286</v>
      </c>
      <c r="AF427" s="17">
        <f t="shared" si="87"/>
        <v>20.952619047619049</v>
      </c>
      <c r="AG427" s="17">
        <f t="shared" si="87"/>
        <v>16.729285714285716</v>
      </c>
      <c r="AH427" s="17">
        <f t="shared" si="87"/>
        <v>24.177142857142858</v>
      </c>
      <c r="AI427" s="17">
        <f t="shared" si="87"/>
        <v>22.069285714285716</v>
      </c>
      <c r="AJ427" s="17">
        <f t="shared" si="87"/>
        <v>16.974285714285717</v>
      </c>
      <c r="AK427" s="17">
        <f t="shared" si="87"/>
        <v>24.377142857142857</v>
      </c>
      <c r="AL427" s="132">
        <f t="shared" si="87"/>
        <v>22.269285714285719</v>
      </c>
      <c r="AR427" s="17"/>
      <c r="AS427" s="56"/>
      <c r="AT427" s="56"/>
      <c r="AU427" s="56"/>
      <c r="AV427" s="56"/>
      <c r="AW427" s="56"/>
      <c r="AX427" s="56"/>
      <c r="AY427" s="164"/>
      <c r="AZ427" s="164"/>
      <c r="BA427" s="164"/>
      <c r="BB427" s="164"/>
      <c r="BC427" s="164"/>
      <c r="BD427" s="164"/>
      <c r="BE427" s="164"/>
      <c r="BF427" s="164"/>
      <c r="BG427" s="164"/>
      <c r="BH427" s="164"/>
      <c r="BI427" s="164"/>
      <c r="BJ427" s="164"/>
      <c r="BK427" s="164"/>
      <c r="BL427" s="164"/>
      <c r="BM427" s="164"/>
      <c r="BN427" s="164"/>
      <c r="BO427" s="164"/>
      <c r="BP427" s="61"/>
      <c r="BQ427" s="61"/>
    </row>
    <row r="428" spans="1:79" ht="15" customHeight="1">
      <c r="B428" s="78" t="s">
        <v>544</v>
      </c>
      <c r="C428" s="17">
        <f t="shared" ref="C428:AL428" si="88">C406+C407+C408+C409+C411+C415+(C416/7)+C422+C421</f>
        <v>5.0049999999999999</v>
      </c>
      <c r="D428" s="17">
        <f t="shared" si="88"/>
        <v>6.25</v>
      </c>
      <c r="E428" s="17">
        <f t="shared" si="88"/>
        <v>7.3666666666666671</v>
      </c>
      <c r="F428" s="17">
        <f t="shared" si="88"/>
        <v>7.7850000000000001</v>
      </c>
      <c r="G428" s="17">
        <f t="shared" si="88"/>
        <v>7.74</v>
      </c>
      <c r="H428" s="17">
        <f t="shared" si="88"/>
        <v>10.091666666666667</v>
      </c>
      <c r="I428" s="17">
        <f t="shared" si="88"/>
        <v>8.1300000000000008</v>
      </c>
      <c r="J428" s="17">
        <f t="shared" si="88"/>
        <v>7.94</v>
      </c>
      <c r="K428" s="17">
        <f t="shared" si="88"/>
        <v>11.536666666666667</v>
      </c>
      <c r="L428" s="17">
        <f t="shared" si="88"/>
        <v>12.200000000000001</v>
      </c>
      <c r="M428" s="17">
        <f t="shared" si="88"/>
        <v>9.4750000000000014</v>
      </c>
      <c r="N428" s="17">
        <f t="shared" si="88"/>
        <v>11.881666666666666</v>
      </c>
      <c r="O428" s="17">
        <f t="shared" si="88"/>
        <v>13.734999999999999</v>
      </c>
      <c r="P428" s="17">
        <f t="shared" si="88"/>
        <v>9.7750000000000004</v>
      </c>
      <c r="Q428" s="17">
        <f t="shared" si="88"/>
        <v>13.966666666666667</v>
      </c>
      <c r="R428" s="17">
        <f t="shared" si="88"/>
        <v>13.98</v>
      </c>
      <c r="S428" s="17">
        <f t="shared" si="88"/>
        <v>12.455</v>
      </c>
      <c r="T428" s="17">
        <f t="shared" si="88"/>
        <v>15.823333333333334</v>
      </c>
      <c r="U428" s="17">
        <f t="shared" si="88"/>
        <v>15.57</v>
      </c>
      <c r="V428" s="17">
        <f t="shared" si="88"/>
        <v>12.7</v>
      </c>
      <c r="W428" s="17">
        <f t="shared" si="88"/>
        <v>15.656666666666666</v>
      </c>
      <c r="X428" s="17">
        <f t="shared" si="88"/>
        <v>15.66</v>
      </c>
      <c r="Y428" s="17">
        <f t="shared" si="88"/>
        <v>18.060000000000002</v>
      </c>
      <c r="Z428" s="17">
        <f t="shared" si="88"/>
        <v>16.056666666666668</v>
      </c>
      <c r="AA428" s="17">
        <f t="shared" si="88"/>
        <v>16.015000000000001</v>
      </c>
      <c r="AB428" s="17">
        <f t="shared" si="88"/>
        <v>18.215000000000003</v>
      </c>
      <c r="AC428" s="17">
        <f t="shared" si="88"/>
        <v>19.048333333333336</v>
      </c>
      <c r="AD428" s="17">
        <f t="shared" si="88"/>
        <v>16.415000000000003</v>
      </c>
      <c r="AE428" s="17">
        <f t="shared" si="88"/>
        <v>18.66</v>
      </c>
      <c r="AF428" s="17">
        <f t="shared" si="88"/>
        <v>20.738333333333333</v>
      </c>
      <c r="AG428" s="17">
        <f t="shared" si="88"/>
        <v>16.559999999999999</v>
      </c>
      <c r="AH428" s="17">
        <f t="shared" si="88"/>
        <v>23.82</v>
      </c>
      <c r="AI428" s="17">
        <f t="shared" si="88"/>
        <v>21.855</v>
      </c>
      <c r="AJ428" s="17">
        <f t="shared" si="88"/>
        <v>16.805000000000003</v>
      </c>
      <c r="AK428" s="17">
        <f t="shared" si="88"/>
        <v>24.02</v>
      </c>
      <c r="AL428" s="132">
        <f t="shared" si="88"/>
        <v>22.055000000000003</v>
      </c>
      <c r="AR428" s="17"/>
      <c r="AS428" s="56"/>
      <c r="AT428" s="56"/>
      <c r="AU428" s="56"/>
      <c r="AV428" s="56"/>
      <c r="AW428" s="56"/>
      <c r="AX428" s="56"/>
      <c r="AY428" s="164"/>
      <c r="AZ428" s="164"/>
      <c r="BA428" s="164"/>
      <c r="BB428" s="164"/>
      <c r="BC428" s="164"/>
      <c r="BD428" s="164"/>
      <c r="BE428" s="164"/>
      <c r="BF428" s="164"/>
      <c r="BG428" s="164"/>
      <c r="BH428" s="164"/>
      <c r="BI428" s="164"/>
      <c r="BJ428" s="164"/>
      <c r="BK428" s="164"/>
      <c r="BL428" s="164"/>
      <c r="BM428" s="164"/>
      <c r="BN428" s="164"/>
      <c r="BO428" s="164"/>
      <c r="BP428" s="61"/>
      <c r="BQ428" s="61"/>
    </row>
    <row r="429" spans="1:79" ht="30" customHeight="1">
      <c r="A429" s="77" t="s">
        <v>138</v>
      </c>
      <c r="C429" s="49">
        <f>C406+C407+C408+C410+C411+C419+(C418/7)+C420+C422+C423/7</f>
        <v>5.3259285714285722</v>
      </c>
      <c r="D429" s="49">
        <f t="shared" ref="D429:AL429" si="89">D406+D407+D408+D410+D411+D419+(D418/7)+D420+D422+D423/7</f>
        <v>6.511571428571429</v>
      </c>
      <c r="E429" s="49">
        <f t="shared" si="89"/>
        <v>7.5568095238095241</v>
      </c>
      <c r="F429" s="49">
        <f t="shared" si="89"/>
        <v>8.1059285714285725</v>
      </c>
      <c r="G429" s="49">
        <f t="shared" si="89"/>
        <v>8.0015714285714292</v>
      </c>
      <c r="H429" s="49">
        <f t="shared" si="89"/>
        <v>10.412595238095237</v>
      </c>
      <c r="I429" s="49">
        <f t="shared" si="89"/>
        <v>8.6146428571428562</v>
      </c>
      <c r="J429" s="49">
        <f t="shared" si="89"/>
        <v>8.3773571428571429</v>
      </c>
      <c r="K429" s="49">
        <f t="shared" si="89"/>
        <v>12.006952380952381</v>
      </c>
      <c r="L429" s="49">
        <f t="shared" si="89"/>
        <v>12.756071428571429</v>
      </c>
      <c r="M429" s="49">
        <f t="shared" si="89"/>
        <v>9.9717142857142864</v>
      </c>
      <c r="N429" s="49">
        <f t="shared" si="89"/>
        <v>12.30695238095238</v>
      </c>
      <c r="O429" s="49">
        <f t="shared" si="89"/>
        <v>14.350428571428571</v>
      </c>
      <c r="P429" s="49">
        <f t="shared" si="89"/>
        <v>10.271714285714285</v>
      </c>
      <c r="Q429" s="49">
        <f t="shared" si="89"/>
        <v>14.346952380952381</v>
      </c>
      <c r="R429" s="49">
        <f t="shared" si="89"/>
        <v>14.654785714285714</v>
      </c>
      <c r="S429" s="49">
        <f t="shared" si="89"/>
        <v>12.951714285714285</v>
      </c>
      <c r="T429" s="49">
        <f t="shared" si="89"/>
        <v>16.20361904761905</v>
      </c>
      <c r="U429" s="49">
        <f t="shared" si="89"/>
        <v>16.140428571428572</v>
      </c>
      <c r="V429" s="49">
        <f t="shared" si="89"/>
        <v>13.151714285714284</v>
      </c>
      <c r="W429" s="49">
        <f t="shared" si="89"/>
        <v>16.036952380952382</v>
      </c>
      <c r="X429" s="49">
        <f t="shared" si="89"/>
        <v>16.557857142857145</v>
      </c>
      <c r="Y429" s="49">
        <f t="shared" si="89"/>
        <v>18.511714285714291</v>
      </c>
      <c r="Z429" s="49">
        <f t="shared" si="89"/>
        <v>16.436952380952381</v>
      </c>
      <c r="AA429" s="49">
        <f t="shared" si="89"/>
        <v>16.749142857142861</v>
      </c>
      <c r="AB429" s="49">
        <f t="shared" si="89"/>
        <v>18.920428571428573</v>
      </c>
      <c r="AC429" s="49">
        <f t="shared" si="89"/>
        <v>19.487976190476189</v>
      </c>
      <c r="AD429" s="49">
        <f t="shared" si="89"/>
        <v>17.253500000000003</v>
      </c>
      <c r="AE429" s="49">
        <f t="shared" si="89"/>
        <v>19.320428571428572</v>
      </c>
      <c r="AF429" s="49">
        <f t="shared" si="89"/>
        <v>21.177976190476187</v>
      </c>
      <c r="AG429" s="49">
        <f t="shared" si="89"/>
        <v>17.457857142857144</v>
      </c>
      <c r="AH429" s="49">
        <f t="shared" si="89"/>
        <v>24.480428571428572</v>
      </c>
      <c r="AI429" s="49">
        <f t="shared" si="89"/>
        <v>22.294642857142854</v>
      </c>
      <c r="AJ429" s="49">
        <f t="shared" si="89"/>
        <v>17.657857142857146</v>
      </c>
      <c r="AK429" s="49">
        <f t="shared" si="89"/>
        <v>24.823285714285714</v>
      </c>
      <c r="AL429" s="49">
        <f t="shared" si="89"/>
        <v>22.494642857142857</v>
      </c>
      <c r="AR429" s="17"/>
      <c r="AS429" s="56"/>
      <c r="AT429" s="56"/>
      <c r="AU429" s="56"/>
      <c r="AV429" s="56"/>
      <c r="AW429" s="56"/>
      <c r="AX429" s="56"/>
      <c r="AY429" s="164"/>
      <c r="AZ429" s="164"/>
      <c r="BA429" s="164"/>
      <c r="BB429" s="164"/>
      <c r="BC429" s="164"/>
      <c r="BD429" s="164"/>
      <c r="BE429" s="164"/>
      <c r="BF429" s="164"/>
      <c r="BG429" s="164"/>
      <c r="BH429" s="164"/>
      <c r="BI429" s="164"/>
      <c r="BJ429" s="164"/>
      <c r="BK429" s="164"/>
      <c r="BL429" s="164"/>
      <c r="BM429" s="164"/>
      <c r="BN429" s="164"/>
      <c r="BO429" s="164"/>
      <c r="BP429" s="61"/>
      <c r="BQ429" s="61"/>
    </row>
    <row r="430" spans="1:79" s="218" customFormat="1" ht="15" customHeight="1">
      <c r="A430" s="217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19"/>
      <c r="AL430" s="220"/>
      <c r="AR430" s="219"/>
      <c r="AS430" s="219"/>
      <c r="AT430" s="219"/>
      <c r="AU430" s="219"/>
      <c r="AV430" s="219"/>
      <c r="AW430" s="219"/>
      <c r="AX430" s="219"/>
      <c r="AY430" s="221"/>
      <c r="AZ430" s="221"/>
      <c r="BA430" s="221"/>
      <c r="BB430" s="221"/>
      <c r="BC430" s="221"/>
      <c r="BD430" s="221"/>
      <c r="BE430" s="221"/>
      <c r="BF430" s="221"/>
      <c r="BG430" s="221"/>
      <c r="BH430" s="221"/>
      <c r="BI430" s="221"/>
      <c r="BJ430" s="221"/>
      <c r="BK430" s="221"/>
      <c r="BL430" s="221"/>
      <c r="BM430" s="221"/>
      <c r="BN430" s="221"/>
      <c r="BO430" s="221"/>
      <c r="BP430" s="222"/>
      <c r="BQ430" s="222"/>
      <c r="BR430" s="222"/>
      <c r="BS430" s="222"/>
      <c r="BT430" s="222"/>
      <c r="BU430" s="222"/>
      <c r="BV430" s="222"/>
      <c r="BW430" s="431"/>
      <c r="BX430" s="222"/>
      <c r="BY430" s="222"/>
      <c r="BZ430" s="222"/>
      <c r="CA430" s="222"/>
    </row>
    <row r="431" spans="1:79" s="218" customFormat="1" ht="15" customHeight="1">
      <c r="A431" s="217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19"/>
      <c r="Z431" s="219"/>
      <c r="AA431" s="219"/>
      <c r="AB431" s="219"/>
      <c r="AC431" s="219"/>
      <c r="AD431" s="219"/>
      <c r="AE431" s="219"/>
      <c r="AF431" s="219"/>
      <c r="AG431" s="219"/>
      <c r="AH431" s="219"/>
      <c r="AI431" s="219"/>
      <c r="AJ431" s="219"/>
      <c r="AK431" s="219"/>
      <c r="AL431" s="220"/>
      <c r="AR431" s="219"/>
      <c r="AS431" s="219"/>
      <c r="AT431" s="219"/>
      <c r="AU431" s="219"/>
      <c r="AV431" s="219"/>
      <c r="AW431" s="219"/>
      <c r="AX431" s="219"/>
      <c r="AY431" s="221"/>
      <c r="AZ431" s="221"/>
      <c r="BA431" s="221"/>
      <c r="BB431" s="221"/>
      <c r="BC431" s="221"/>
      <c r="BD431" s="221"/>
      <c r="BE431" s="221"/>
      <c r="BF431" s="221"/>
      <c r="BG431" s="221"/>
      <c r="BH431" s="221"/>
      <c r="BI431" s="221"/>
      <c r="BJ431" s="221"/>
      <c r="BK431" s="221"/>
      <c r="BL431" s="221"/>
      <c r="BM431" s="221"/>
      <c r="BN431" s="221"/>
      <c r="BO431" s="221"/>
      <c r="BP431" s="222"/>
      <c r="BQ431" s="222"/>
      <c r="BR431" s="222"/>
      <c r="BS431" s="222"/>
      <c r="BT431" s="222"/>
      <c r="BU431" s="222"/>
      <c r="BV431" s="222"/>
      <c r="BW431" s="431"/>
      <c r="BX431" s="222"/>
      <c r="BY431" s="222"/>
      <c r="BZ431" s="222"/>
      <c r="CA431" s="222"/>
    </row>
    <row r="432" spans="1:79" ht="15" customHeight="1">
      <c r="A432" s="66"/>
      <c r="C432" s="22">
        <v>1000</v>
      </c>
      <c r="F432" s="9">
        <v>1200</v>
      </c>
      <c r="G432" s="9"/>
      <c r="I432" s="22">
        <v>1400</v>
      </c>
      <c r="L432" s="22">
        <v>1600</v>
      </c>
      <c r="O432" s="17">
        <v>1800</v>
      </c>
      <c r="P432" s="17"/>
      <c r="Q432" s="17"/>
      <c r="R432" s="56">
        <v>2000</v>
      </c>
      <c r="S432" s="56"/>
      <c r="T432" s="17"/>
      <c r="U432" s="17">
        <v>2200</v>
      </c>
      <c r="V432" s="17"/>
      <c r="W432" s="17"/>
      <c r="X432" s="17">
        <v>2400</v>
      </c>
      <c r="Y432" s="17"/>
      <c r="Z432" s="17"/>
      <c r="AA432" s="111">
        <v>2600</v>
      </c>
      <c r="AB432" s="84"/>
      <c r="AC432" s="17"/>
      <c r="AD432" s="84">
        <v>2800</v>
      </c>
      <c r="AE432" s="84"/>
      <c r="AF432" s="84"/>
      <c r="AG432" s="84">
        <v>3000</v>
      </c>
      <c r="AH432" s="84"/>
      <c r="AI432" s="84"/>
      <c r="AJ432" s="22">
        <v>3200</v>
      </c>
      <c r="AK432" s="17"/>
      <c r="AL432" s="132"/>
      <c r="AR432" s="17"/>
    </row>
    <row r="433" spans="1:44" ht="15" customHeight="1">
      <c r="A433" s="212" t="s">
        <v>291</v>
      </c>
      <c r="F433" s="9"/>
      <c r="O433" s="17"/>
      <c r="P433" s="17"/>
      <c r="Q433" s="17"/>
      <c r="R433" s="56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K433" s="17"/>
      <c r="AL433" s="132"/>
      <c r="AR433" s="17"/>
    </row>
    <row r="434" spans="1:44" ht="15" customHeight="1">
      <c r="A434" s="67" t="s">
        <v>117</v>
      </c>
      <c r="B434" s="68"/>
      <c r="C434" s="22" t="s">
        <v>58</v>
      </c>
      <c r="D434" s="22" t="s">
        <v>116</v>
      </c>
      <c r="E434" s="22" t="s">
        <v>92</v>
      </c>
      <c r="F434" s="9" t="s">
        <v>58</v>
      </c>
      <c r="G434" s="22" t="s">
        <v>116</v>
      </c>
      <c r="H434" s="22" t="s">
        <v>92</v>
      </c>
      <c r="I434" s="22" t="s">
        <v>58</v>
      </c>
      <c r="J434" s="22" t="s">
        <v>116</v>
      </c>
      <c r="K434" s="22" t="s">
        <v>92</v>
      </c>
      <c r="L434" s="22" t="s">
        <v>58</v>
      </c>
      <c r="M434" s="22" t="s">
        <v>116</v>
      </c>
      <c r="N434" s="22" t="s">
        <v>92</v>
      </c>
      <c r="O434" s="17" t="s">
        <v>58</v>
      </c>
      <c r="P434" s="17" t="s">
        <v>116</v>
      </c>
      <c r="Q434" s="17" t="s">
        <v>92</v>
      </c>
      <c r="R434" s="56" t="s">
        <v>58</v>
      </c>
      <c r="S434" s="17" t="s">
        <v>116</v>
      </c>
      <c r="T434" s="17" t="s">
        <v>92</v>
      </c>
      <c r="U434" s="17" t="s">
        <v>58</v>
      </c>
      <c r="V434" s="17" t="s">
        <v>116</v>
      </c>
      <c r="W434" s="17" t="s">
        <v>92</v>
      </c>
      <c r="X434" s="17" t="s">
        <v>58</v>
      </c>
      <c r="Y434" s="17" t="s">
        <v>116</v>
      </c>
      <c r="Z434" s="17" t="s">
        <v>92</v>
      </c>
      <c r="AA434" s="17" t="s">
        <v>58</v>
      </c>
      <c r="AB434" s="17" t="s">
        <v>116</v>
      </c>
      <c r="AC434" s="17" t="s">
        <v>92</v>
      </c>
      <c r="AD434" s="17" t="s">
        <v>58</v>
      </c>
      <c r="AE434" s="17" t="s">
        <v>116</v>
      </c>
      <c r="AF434" s="17" t="s">
        <v>92</v>
      </c>
      <c r="AG434" s="17" t="s">
        <v>58</v>
      </c>
      <c r="AH434" s="17" t="s">
        <v>116</v>
      </c>
      <c r="AI434" s="17" t="s">
        <v>92</v>
      </c>
      <c r="AJ434" s="22" t="s">
        <v>58</v>
      </c>
      <c r="AK434" s="17" t="s">
        <v>116</v>
      </c>
      <c r="AL434" s="132" t="s">
        <v>92</v>
      </c>
      <c r="AR434" s="17"/>
    </row>
    <row r="435" spans="1:44" ht="38.25" customHeight="1">
      <c r="A435" s="24" t="s">
        <v>119</v>
      </c>
      <c r="B435" s="69"/>
      <c r="C435" s="17">
        <f>C7*'Basic diet cal'!$V$3</f>
        <v>0.38400000000000001</v>
      </c>
      <c r="D435" s="17">
        <f>D7*'Basic diet cal'!$V$3</f>
        <v>0.28800000000000003</v>
      </c>
      <c r="E435" s="17">
        <f>E7*'Basic diet cal'!$V$3</f>
        <v>0.38400000000000001</v>
      </c>
      <c r="F435" s="17">
        <f>F7*'Basic diet cal'!$V$3</f>
        <v>0.48</v>
      </c>
      <c r="G435" s="17">
        <f>G7*'Basic diet cal'!$V$3</f>
        <v>0.38400000000000001</v>
      </c>
      <c r="H435" s="17">
        <f>H7*'Basic diet cal'!$V$3</f>
        <v>0.432</v>
      </c>
      <c r="I435" s="17">
        <f>I7*'Basic diet cal'!$V$3</f>
        <v>0.57600000000000007</v>
      </c>
      <c r="J435" s="17">
        <f>J7*'Basic diet cal'!$V$3</f>
        <v>0.48</v>
      </c>
      <c r="K435" s="17">
        <f>K7*'Basic diet cal'!$V$3</f>
        <v>0.48</v>
      </c>
      <c r="L435" s="17">
        <f>L7*'Basic diet cal'!$V$3</f>
        <v>0.67200000000000004</v>
      </c>
      <c r="M435" s="17">
        <f>M7*'Basic diet cal'!$V$3</f>
        <v>0.57600000000000007</v>
      </c>
      <c r="N435" s="17">
        <f>N7*'Basic diet cal'!$V$3</f>
        <v>0.57600000000000007</v>
      </c>
      <c r="O435" s="17">
        <f>O7*'Basic diet cal'!$V$3</f>
        <v>0.76800000000000002</v>
      </c>
      <c r="P435" s="17">
        <f>P7*'Basic diet cal'!$V$3</f>
        <v>0.67200000000000004</v>
      </c>
      <c r="Q435" s="17">
        <f>Q7*'Basic diet cal'!$V$3</f>
        <v>0.57600000000000007</v>
      </c>
      <c r="R435" s="17">
        <f>R7*'Basic diet cal'!$V$3</f>
        <v>0.86399999999999999</v>
      </c>
      <c r="S435" s="17">
        <f>S7*'Basic diet cal'!$V$3</f>
        <v>0.67200000000000004</v>
      </c>
      <c r="T435" s="17">
        <f>T7*'Basic diet cal'!$V$3</f>
        <v>0.67200000000000004</v>
      </c>
      <c r="U435" s="17">
        <f>U7*'Basic diet cal'!$V$3</f>
        <v>0.96</v>
      </c>
      <c r="V435" s="17">
        <f>V7*'Basic diet cal'!$V$3</f>
        <v>0.76800000000000002</v>
      </c>
      <c r="W435" s="17">
        <f>W7*'Basic diet cal'!$V$3</f>
        <v>0.76800000000000002</v>
      </c>
      <c r="X435" s="17">
        <f>X7*'Basic diet cal'!$V$3</f>
        <v>0.96</v>
      </c>
      <c r="Y435" s="17">
        <f>Y7*'Basic diet cal'!$V$3</f>
        <v>0.76800000000000002</v>
      </c>
      <c r="Z435" s="17">
        <f>Z7*'Basic diet cal'!$V$3</f>
        <v>0.86399999999999999</v>
      </c>
      <c r="AA435" s="17">
        <f>AA7*'Basic diet cal'!$V$3</f>
        <v>1.1520000000000001</v>
      </c>
      <c r="AB435" s="17">
        <f>AB7*'Basic diet cal'!$V$3</f>
        <v>0.86399999999999999</v>
      </c>
      <c r="AC435" s="17">
        <f>AC7*'Basic diet cal'!$V$3</f>
        <v>0.86399999999999999</v>
      </c>
      <c r="AD435" s="17">
        <f>AD7*'Basic diet cal'!$V$3</f>
        <v>1.3440000000000001</v>
      </c>
      <c r="AE435" s="17">
        <f>AE7*'Basic diet cal'!$V$3</f>
        <v>0.96</v>
      </c>
      <c r="AF435" s="17">
        <f>AF7*'Basic diet cal'!$V$3</f>
        <v>1.056</v>
      </c>
      <c r="AG435" s="17">
        <f>AG7*'Basic diet cal'!$V$3</f>
        <v>1.44</v>
      </c>
      <c r="AH435" s="17">
        <f>AH7*'Basic diet cal'!$V$3</f>
        <v>0.96</v>
      </c>
      <c r="AI435" s="17">
        <f>AI7*'Basic diet cal'!$V$3</f>
        <v>1.056</v>
      </c>
      <c r="AJ435" s="17">
        <f>AJ7*'Basic diet cal'!$V$3</f>
        <v>1.536</v>
      </c>
      <c r="AK435" s="17">
        <f>AK7*'Basic diet cal'!$V$3</f>
        <v>1.056</v>
      </c>
      <c r="AL435" s="132">
        <f>AL7*'Basic diet cal'!$V$3</f>
        <v>1.1520000000000001</v>
      </c>
      <c r="AR435" s="17"/>
    </row>
    <row r="436" spans="1:44" ht="45" customHeight="1">
      <c r="A436" s="24" t="s">
        <v>127</v>
      </c>
      <c r="B436" s="69"/>
      <c r="C436" s="17">
        <f>C8*'Basic diet cal'!$V$4</f>
        <v>0.11218000000000003</v>
      </c>
      <c r="D436" s="17">
        <f>D8*'Basic diet cal'!$V$4</f>
        <v>0.14957333333333336</v>
      </c>
      <c r="E436" s="17">
        <f>E8*'Basic diet cal'!$V$4</f>
        <v>0.14957333333333336</v>
      </c>
      <c r="F436" s="17">
        <f>F8*'Basic diet cal'!$V$4</f>
        <v>0.1869666666666667</v>
      </c>
      <c r="G436" s="17">
        <f>G8*'Basic diet cal'!$V$4</f>
        <v>0.1869666666666667</v>
      </c>
      <c r="H436" s="17">
        <f>H8*'Basic diet cal'!$V$4</f>
        <v>0.22436000000000006</v>
      </c>
      <c r="I436" s="17">
        <f>I8*'Basic diet cal'!$V$4</f>
        <v>0.1869666666666667</v>
      </c>
      <c r="J436" s="17">
        <f>J8*'Basic diet cal'!$V$4</f>
        <v>0.1869666666666667</v>
      </c>
      <c r="K436" s="17">
        <f>K8*'Basic diet cal'!$V$4</f>
        <v>0.26175333333333339</v>
      </c>
      <c r="L436" s="17">
        <f>L8*'Basic diet cal'!$V$4</f>
        <v>0.29914666666666673</v>
      </c>
      <c r="M436" s="17">
        <f>M8*'Basic diet cal'!$V$4</f>
        <v>0.22436000000000006</v>
      </c>
      <c r="N436" s="17">
        <f>N8*'Basic diet cal'!$V$4</f>
        <v>0.26175333333333339</v>
      </c>
      <c r="O436" s="17">
        <f>O8*'Basic diet cal'!$V$4</f>
        <v>0.33654000000000006</v>
      </c>
      <c r="P436" s="17">
        <f>P8*'Basic diet cal'!$V$4</f>
        <v>0.22436000000000006</v>
      </c>
      <c r="Q436" s="17">
        <f>Q8*'Basic diet cal'!$V$4</f>
        <v>0.29914666666666673</v>
      </c>
      <c r="R436" s="17">
        <f>R8*'Basic diet cal'!$V$4</f>
        <v>0.33654000000000006</v>
      </c>
      <c r="S436" s="17">
        <f>S8*'Basic diet cal'!$V$4</f>
        <v>0.29914666666666673</v>
      </c>
      <c r="T436" s="17">
        <f>T8*'Basic diet cal'!$V$4</f>
        <v>0.33654000000000006</v>
      </c>
      <c r="U436" s="17">
        <f>U8*'Basic diet cal'!$V$4</f>
        <v>0.3739333333333334</v>
      </c>
      <c r="V436" s="17">
        <f>V8*'Basic diet cal'!$V$4</f>
        <v>0.29914666666666673</v>
      </c>
      <c r="W436" s="17">
        <f>W8*'Basic diet cal'!$V$4</f>
        <v>0.33654000000000006</v>
      </c>
      <c r="X436" s="17">
        <f>X8*'Basic diet cal'!$V$4</f>
        <v>0.3739333333333334</v>
      </c>
      <c r="Y436" s="17">
        <f>Y8*'Basic diet cal'!$V$4</f>
        <v>0.44872000000000012</v>
      </c>
      <c r="Z436" s="17">
        <f>Z8*'Basic diet cal'!$V$4</f>
        <v>0.33654000000000006</v>
      </c>
      <c r="AA436" s="17">
        <f>AA8*'Basic diet cal'!$V$4</f>
        <v>0.3739333333333334</v>
      </c>
      <c r="AB436" s="17">
        <f>AB8*'Basic diet cal'!$V$4</f>
        <v>0.44872000000000012</v>
      </c>
      <c r="AC436" s="17">
        <f>AC8*'Basic diet cal'!$V$4</f>
        <v>0.41132666666666673</v>
      </c>
      <c r="AD436" s="17">
        <f>AD8*'Basic diet cal'!$V$4</f>
        <v>0.3739333333333334</v>
      </c>
      <c r="AE436" s="17">
        <f>AE8*'Basic diet cal'!$V$4</f>
        <v>0.44872000000000012</v>
      </c>
      <c r="AF436" s="17">
        <f>AF8*'Basic diet cal'!$V$4</f>
        <v>0.44872000000000012</v>
      </c>
      <c r="AG436" s="17">
        <f>AG8*'Basic diet cal'!$V$4</f>
        <v>0.3739333333333334</v>
      </c>
      <c r="AH436" s="17">
        <f>AH8*'Basic diet cal'!$V$4</f>
        <v>0.59829333333333345</v>
      </c>
      <c r="AI436" s="17">
        <f>AI8*'Basic diet cal'!$V$4</f>
        <v>0.44872000000000012</v>
      </c>
      <c r="AJ436" s="17">
        <f>AJ8*'Basic diet cal'!$V$4</f>
        <v>0.3739333333333334</v>
      </c>
      <c r="AK436" s="17">
        <f>AK8*'Basic diet cal'!$V$4</f>
        <v>0.59829333333333345</v>
      </c>
      <c r="AL436" s="132">
        <f>AL8*'Basic diet cal'!$V$4</f>
        <v>0.44872000000000012</v>
      </c>
      <c r="AR436" s="17"/>
    </row>
    <row r="437" spans="1:44" ht="45" customHeight="1">
      <c r="A437" s="24" t="s">
        <v>76</v>
      </c>
      <c r="B437" s="69"/>
      <c r="C437" s="17">
        <f>C9*'Basic diet cal'!$V$5</f>
        <v>3.8139534883720939E-2</v>
      </c>
      <c r="D437" s="17">
        <f>D9*'Basic diet cal'!$V$5</f>
        <v>7.6279069767441879E-2</v>
      </c>
      <c r="E437" s="17">
        <f>E9*'Basic diet cal'!$V$5</f>
        <v>7.6279069767441879E-2</v>
      </c>
      <c r="F437" s="17">
        <f>F9*'Basic diet cal'!$V$5</f>
        <v>3.8139534883720939E-2</v>
      </c>
      <c r="G437" s="17">
        <f>G9*'Basic diet cal'!$V$5</f>
        <v>7.6279069767441879E-2</v>
      </c>
      <c r="H437" s="17">
        <f>H9*'Basic diet cal'!$V$5</f>
        <v>7.6279069767441879E-2</v>
      </c>
      <c r="I437" s="17">
        <f>I9*'Basic diet cal'!$V$5</f>
        <v>5.7209302325581413E-2</v>
      </c>
      <c r="J437" s="17">
        <f>J9*'Basic diet cal'!$V$5</f>
        <v>7.6279069767441879E-2</v>
      </c>
      <c r="K437" s="17">
        <f>K9*'Basic diet cal'!$V$5</f>
        <v>9.5348837209302345E-2</v>
      </c>
      <c r="L437" s="17">
        <f>L9*'Basic diet cal'!$V$5</f>
        <v>5.7209302325581413E-2</v>
      </c>
      <c r="M437" s="17">
        <f>M9*'Basic diet cal'!$V$5</f>
        <v>7.6279069767441879E-2</v>
      </c>
      <c r="N437" s="17">
        <f>N9*'Basic diet cal'!$V$5</f>
        <v>0.11441860465116283</v>
      </c>
      <c r="O437" s="17">
        <f>O9*'Basic diet cal'!$V$5</f>
        <v>5.7209302325581413E-2</v>
      </c>
      <c r="P437" s="17">
        <f>P9*'Basic diet cal'!$V$5</f>
        <v>9.5348837209302345E-2</v>
      </c>
      <c r="Q437" s="17">
        <f>Q9*'Basic diet cal'!$V$5</f>
        <v>0.15255813953488376</v>
      </c>
      <c r="R437" s="17">
        <f>R9*'Basic diet cal'!$V$5</f>
        <v>5.7209302325581413E-2</v>
      </c>
      <c r="S437" s="17">
        <f>S9*'Basic diet cal'!$V$5</f>
        <v>0.11441860465116283</v>
      </c>
      <c r="T437" s="17">
        <f>T9*'Basic diet cal'!$V$5</f>
        <v>0.15255813953488376</v>
      </c>
      <c r="U437" s="17">
        <f>U9*'Basic diet cal'!$V$5</f>
        <v>7.6279069767441879E-2</v>
      </c>
      <c r="V437" s="17">
        <f>V9*'Basic diet cal'!$V$5</f>
        <v>0.11441860465116283</v>
      </c>
      <c r="W437" s="17">
        <f>W9*'Basic diet cal'!$V$5</f>
        <v>0.15255813953488376</v>
      </c>
      <c r="X437" s="17">
        <f>X9*'Basic diet cal'!$V$5</f>
        <v>7.6279069767441879E-2</v>
      </c>
      <c r="Y437" s="17">
        <f>Y9*'Basic diet cal'!$V$5</f>
        <v>0.15255813953488376</v>
      </c>
      <c r="Z437" s="17">
        <f>Z9*'Basic diet cal'!$V$5</f>
        <v>0.19069767441860469</v>
      </c>
      <c r="AA437" s="17">
        <f>AA9*'Basic diet cal'!$V$5</f>
        <v>7.6279069767441879E-2</v>
      </c>
      <c r="AB437" s="17">
        <f>AB9*'Basic diet cal'!$V$5</f>
        <v>0.15255813953488376</v>
      </c>
      <c r="AC437" s="17">
        <f>AC9*'Basic diet cal'!$V$5</f>
        <v>0.19069767441860469</v>
      </c>
      <c r="AD437" s="17">
        <f>AD9*'Basic diet cal'!$V$5</f>
        <v>7.6279069767441879E-2</v>
      </c>
      <c r="AE437" s="17">
        <f>AE9*'Basic diet cal'!$V$5</f>
        <v>0.19069767441860469</v>
      </c>
      <c r="AF437" s="17">
        <f>AF9*'Basic diet cal'!$V$5</f>
        <v>0.19069767441860469</v>
      </c>
      <c r="AG437" s="17">
        <f>AG9*'Basic diet cal'!$V$5</f>
        <v>5.7209302325581413E-2</v>
      </c>
      <c r="AH437" s="17">
        <f>AH9*'Basic diet cal'!$V$5</f>
        <v>0.19069767441860469</v>
      </c>
      <c r="AI437" s="17">
        <f>AI9*'Basic diet cal'!$V$5</f>
        <v>0.22883720930232565</v>
      </c>
      <c r="AJ437" s="17">
        <f>AJ9*'Basic diet cal'!$V$5</f>
        <v>5.7209302325581413E-2</v>
      </c>
      <c r="AK437" s="17">
        <f>AK9*'Basic diet cal'!$V$5</f>
        <v>0.19069767441860469</v>
      </c>
      <c r="AL437" s="132">
        <f>AL9*'Basic diet cal'!$V$5</f>
        <v>0.22883720930232565</v>
      </c>
      <c r="AR437" s="17"/>
    </row>
    <row r="438" spans="1:44" ht="31.5" customHeight="1">
      <c r="A438" s="24" t="s">
        <v>255</v>
      </c>
      <c r="B438" s="65"/>
      <c r="C438" s="223">
        <f>C10*'Basic diet cal'!$V$6</f>
        <v>0</v>
      </c>
      <c r="D438" s="223">
        <f>D10*'Basic diet cal'!$V$6</f>
        <v>0</v>
      </c>
      <c r="E438" s="223">
        <f>E10*'Basic diet cal'!$V$6</f>
        <v>3.3333333333333333E-2</v>
      </c>
      <c r="F438" s="223">
        <f>F10*'Basic diet cal'!$V$6</f>
        <v>0</v>
      </c>
      <c r="G438" s="223">
        <f>G10*'Basic diet cal'!$V$6</f>
        <v>0</v>
      </c>
      <c r="H438" s="223">
        <f>H10*'Basic diet cal'!$V$6</f>
        <v>3.3333333333333333E-2</v>
      </c>
      <c r="I438" s="223">
        <f>I10*'Basic diet cal'!$V$6</f>
        <v>0</v>
      </c>
      <c r="J438" s="223">
        <f>J10*'Basic diet cal'!$V$6</f>
        <v>0</v>
      </c>
      <c r="K438" s="223">
        <f>K10*'Basic diet cal'!$V$6</f>
        <v>3.3333333333333333E-2</v>
      </c>
      <c r="L438" s="223">
        <f>L10*'Basic diet cal'!$V$6</f>
        <v>0</v>
      </c>
      <c r="M438" s="223">
        <f>M10*'Basic diet cal'!$V$6</f>
        <v>0</v>
      </c>
      <c r="N438" s="223">
        <f>N10*'Basic diet cal'!$V$6</f>
        <v>3.3333333333333333E-2</v>
      </c>
      <c r="O438" s="223">
        <f>O10*'Basic diet cal'!$V$6</f>
        <v>0</v>
      </c>
      <c r="P438" s="223">
        <f>P10*'Basic diet cal'!$V$6</f>
        <v>0</v>
      </c>
      <c r="Q438" s="223">
        <f>Q10*'Basic diet cal'!$V$6</f>
        <v>5.3333333333333337E-2</v>
      </c>
      <c r="R438" s="223">
        <f>R10*'Basic diet cal'!$V$6</f>
        <v>0</v>
      </c>
      <c r="S438" s="223">
        <f>S10*'Basic diet cal'!$V$6</f>
        <v>0</v>
      </c>
      <c r="T438" s="223">
        <f>T10*'Basic diet cal'!$V$6</f>
        <v>6.6666666666666666E-2</v>
      </c>
      <c r="U438" s="223">
        <f>U10*'Basic diet cal'!$V$6</f>
        <v>0</v>
      </c>
      <c r="V438" s="223">
        <f>V10*'Basic diet cal'!$V$6</f>
        <v>0</v>
      </c>
      <c r="W438" s="223">
        <f>W10*'Basic diet cal'!$V$6</f>
        <v>5.3333333333333337E-2</v>
      </c>
      <c r="X438" s="223">
        <f>X10*'Basic diet cal'!$V$6</f>
        <v>0</v>
      </c>
      <c r="Y438" s="223">
        <f>Y10*'Basic diet cal'!$V$6</f>
        <v>0</v>
      </c>
      <c r="Z438" s="223">
        <f>Z10*'Basic diet cal'!$V$6</f>
        <v>5.3333333333333337E-2</v>
      </c>
      <c r="AA438" s="223">
        <f>AA10*'Basic diet cal'!$V$6</f>
        <v>0</v>
      </c>
      <c r="AB438" s="223">
        <f>AB10*'Basic diet cal'!$V$6</f>
        <v>0</v>
      </c>
      <c r="AC438" s="223">
        <f>AC10*'Basic diet cal'!$V$6</f>
        <v>6.6666666666666666E-2</v>
      </c>
      <c r="AD438" s="223">
        <f>AD10*'Basic diet cal'!$V$6</f>
        <v>0</v>
      </c>
      <c r="AE438" s="223">
        <f>AE10*'Basic diet cal'!$V$6</f>
        <v>0</v>
      </c>
      <c r="AF438" s="223">
        <f>AF10*'Basic diet cal'!$V$6</f>
        <v>6.6666666666666666E-2</v>
      </c>
      <c r="AG438" s="223">
        <f>AG10*'Basic diet cal'!$V$6</f>
        <v>0</v>
      </c>
      <c r="AH438" s="223">
        <f>AH10*'Basic diet cal'!$V$6</f>
        <v>0</v>
      </c>
      <c r="AI438" s="223">
        <f>AI10*'Basic diet cal'!$V$6</f>
        <v>0.1</v>
      </c>
      <c r="AJ438" s="223">
        <f>AJ10*'Basic diet cal'!$V$6</f>
        <v>0</v>
      </c>
      <c r="AK438" s="223">
        <f>AK10*'Basic diet cal'!$V$6</f>
        <v>0</v>
      </c>
      <c r="AL438" s="224">
        <f>AL10*'Basic diet cal'!$V$6</f>
        <v>0.1</v>
      </c>
      <c r="AR438" s="17"/>
    </row>
    <row r="439" spans="1:44" ht="31.5" customHeight="1">
      <c r="A439" s="24" t="s">
        <v>564</v>
      </c>
      <c r="B439" s="65"/>
      <c r="C439" s="49">
        <f>C11*'Basic diet cal'!$V$6</f>
        <v>0</v>
      </c>
      <c r="D439" s="49">
        <f>D11*'Basic diet cal'!$V$6</f>
        <v>0</v>
      </c>
      <c r="E439" s="49">
        <f>E11*'Basic diet cal'!$V$6</f>
        <v>3.3333333333333333E-2</v>
      </c>
      <c r="F439" s="49">
        <f>F11*'Basic diet cal'!$V$6</f>
        <v>0</v>
      </c>
      <c r="G439" s="49">
        <f>G11*'Basic diet cal'!$V$6</f>
        <v>0</v>
      </c>
      <c r="H439" s="49">
        <f>H11*'Basic diet cal'!$V$6</f>
        <v>3.3333333333333333E-2</v>
      </c>
      <c r="I439" s="49">
        <f>I11*'Basic diet cal'!$V$6</f>
        <v>0</v>
      </c>
      <c r="J439" s="49">
        <f>J11*'Basic diet cal'!$V$6</f>
        <v>0</v>
      </c>
      <c r="K439" s="49">
        <f>K11*'Basic diet cal'!$V$6</f>
        <v>3.3333333333333333E-2</v>
      </c>
      <c r="L439" s="49">
        <f>L11*'Basic diet cal'!$V$6</f>
        <v>0</v>
      </c>
      <c r="M439" s="49">
        <f>M11*'Basic diet cal'!$V$6</f>
        <v>0</v>
      </c>
      <c r="N439" s="49">
        <f>N11*'Basic diet cal'!$V$6</f>
        <v>3.3333333333333333E-2</v>
      </c>
      <c r="O439" s="49">
        <f>O11*'Basic diet cal'!$V$6</f>
        <v>0</v>
      </c>
      <c r="P439" s="49">
        <f>P11*'Basic diet cal'!$V$6</f>
        <v>0</v>
      </c>
      <c r="Q439" s="49">
        <f>Q11*'Basic diet cal'!$V$6</f>
        <v>5.3333333333333337E-2</v>
      </c>
      <c r="R439" s="49">
        <f>R11*'Basic diet cal'!$V$6</f>
        <v>0</v>
      </c>
      <c r="S439" s="49">
        <f>S11*'Basic diet cal'!$V$6</f>
        <v>0</v>
      </c>
      <c r="T439" s="49">
        <f>T11*'Basic diet cal'!$V$6</f>
        <v>6.6666666666666666E-2</v>
      </c>
      <c r="U439" s="49">
        <f>U11*'Basic diet cal'!$V$6</f>
        <v>0</v>
      </c>
      <c r="V439" s="49">
        <f>V11*'Basic diet cal'!$V$6</f>
        <v>0</v>
      </c>
      <c r="W439" s="49">
        <f>W11*'Basic diet cal'!$V$6</f>
        <v>5.3333333333333337E-2</v>
      </c>
      <c r="X439" s="49">
        <f>X11*'Basic diet cal'!$V$6</f>
        <v>0</v>
      </c>
      <c r="Y439" s="49">
        <f>Y11*'Basic diet cal'!$V$6</f>
        <v>0</v>
      </c>
      <c r="Z439" s="49">
        <f>Z11*'Basic diet cal'!$V$6</f>
        <v>5.3333333333333337E-2</v>
      </c>
      <c r="AA439" s="49">
        <f>AA11*'Basic diet cal'!$V$6</f>
        <v>0</v>
      </c>
      <c r="AB439" s="49">
        <f>AB11*'Basic diet cal'!$V$6</f>
        <v>0</v>
      </c>
      <c r="AC439" s="49">
        <f>AC11*'Basic diet cal'!$V$6</f>
        <v>6.6666666666666666E-2</v>
      </c>
      <c r="AD439" s="49">
        <f>AD11*'Basic diet cal'!$V$6</f>
        <v>0</v>
      </c>
      <c r="AE439" s="49">
        <f>AE11*'Basic diet cal'!$V$6</f>
        <v>0</v>
      </c>
      <c r="AF439" s="49">
        <f>AF11*'Basic diet cal'!$V$6</f>
        <v>6.6666666666666666E-2</v>
      </c>
      <c r="AG439" s="49">
        <f>AG11*'Basic diet cal'!$V$6</f>
        <v>0</v>
      </c>
      <c r="AH439" s="49">
        <f>AH11*'Basic diet cal'!$V$6</f>
        <v>0</v>
      </c>
      <c r="AI439" s="49">
        <f>AI11*'Basic diet cal'!$V$6</f>
        <v>0.1</v>
      </c>
      <c r="AJ439" s="49">
        <f>AJ11*'Basic diet cal'!$V$6</f>
        <v>0</v>
      </c>
      <c r="AK439" s="49">
        <f>AK11*'Basic diet cal'!$V$6</f>
        <v>0</v>
      </c>
      <c r="AL439" s="225">
        <f>AL11*'Basic diet cal'!$V$6</f>
        <v>0.1</v>
      </c>
      <c r="AR439" s="17"/>
    </row>
    <row r="440" spans="1:44" ht="31.5" customHeight="1">
      <c r="A440" s="24" t="s">
        <v>539</v>
      </c>
      <c r="B440" s="69"/>
      <c r="C440" s="17">
        <f>C12*'Basic diet cal'!$V$7</f>
        <v>0</v>
      </c>
      <c r="D440" s="17">
        <f>D12*'Basic diet cal'!$V$7</f>
        <v>0</v>
      </c>
      <c r="E440" s="17">
        <f>E12*'Basic diet cal'!$V$7</f>
        <v>0</v>
      </c>
      <c r="F440" s="17">
        <f>F12*'Basic diet cal'!$V$7</f>
        <v>0</v>
      </c>
      <c r="G440" s="17">
        <f>G12*'Basic diet cal'!$V$7</f>
        <v>0</v>
      </c>
      <c r="H440" s="17">
        <f>H12*'Basic diet cal'!$V$7</f>
        <v>0</v>
      </c>
      <c r="I440" s="17">
        <f>I12*'Basic diet cal'!$V$7</f>
        <v>0</v>
      </c>
      <c r="J440" s="17">
        <f>J12*'Basic diet cal'!$V$7</f>
        <v>0</v>
      </c>
      <c r="K440" s="17">
        <f>K12*'Basic diet cal'!$V$7</f>
        <v>0</v>
      </c>
      <c r="L440" s="17">
        <f>L12*'Basic diet cal'!$V$7</f>
        <v>0</v>
      </c>
      <c r="M440" s="17">
        <f>M12*'Basic diet cal'!$V$7</f>
        <v>0</v>
      </c>
      <c r="N440" s="17">
        <f>N12*'Basic diet cal'!$V$7</f>
        <v>0</v>
      </c>
      <c r="O440" s="17">
        <f>O12*'Basic diet cal'!$V$7</f>
        <v>0</v>
      </c>
      <c r="P440" s="17">
        <f>P12*'Basic diet cal'!$V$7</f>
        <v>0</v>
      </c>
      <c r="Q440" s="17">
        <f>Q12*'Basic diet cal'!$V$7</f>
        <v>0</v>
      </c>
      <c r="R440" s="17">
        <f>R12*'Basic diet cal'!$V$7</f>
        <v>0</v>
      </c>
      <c r="S440" s="17">
        <f>S12*'Basic diet cal'!$V$7</f>
        <v>0</v>
      </c>
      <c r="T440" s="17">
        <f>T12*'Basic diet cal'!$V$7</f>
        <v>0</v>
      </c>
      <c r="U440" s="17">
        <f>U12*'Basic diet cal'!$V$7</f>
        <v>0</v>
      </c>
      <c r="V440" s="17">
        <f>V12*'Basic diet cal'!$V$7</f>
        <v>0</v>
      </c>
      <c r="W440" s="17">
        <f>W12*'Basic diet cal'!$V$7</f>
        <v>0</v>
      </c>
      <c r="X440" s="17">
        <f>X12*'Basic diet cal'!$V$7</f>
        <v>0</v>
      </c>
      <c r="Y440" s="17">
        <f>Y12*'Basic diet cal'!$V$7</f>
        <v>0</v>
      </c>
      <c r="Z440" s="17">
        <f>Z12*'Basic diet cal'!$V$7</f>
        <v>0</v>
      </c>
      <c r="AA440" s="17">
        <f>AA12*'Basic diet cal'!$V$7</f>
        <v>0</v>
      </c>
      <c r="AB440" s="17">
        <f>AB12*'Basic diet cal'!$V$7</f>
        <v>0</v>
      </c>
      <c r="AC440" s="17">
        <f>AC12*'Basic diet cal'!$V$7</f>
        <v>0</v>
      </c>
      <c r="AD440" s="17">
        <f>AD12*'Basic diet cal'!$V$7</f>
        <v>0</v>
      </c>
      <c r="AE440" s="17">
        <f>AE12*'Basic diet cal'!$V$7</f>
        <v>0</v>
      </c>
      <c r="AF440" s="17">
        <f>AF12*'Basic diet cal'!$V$7</f>
        <v>0</v>
      </c>
      <c r="AG440" s="17">
        <f>AG12*'Basic diet cal'!$V$7</f>
        <v>0</v>
      </c>
      <c r="AH440" s="17">
        <f>AH12*'Basic diet cal'!$V$7</f>
        <v>0</v>
      </c>
      <c r="AI440" s="17">
        <f>AI12*'Basic diet cal'!$V$7</f>
        <v>0</v>
      </c>
      <c r="AJ440" s="17">
        <f>AJ12*'Basic diet cal'!$V$7</f>
        <v>0</v>
      </c>
      <c r="AK440" s="17">
        <f>AK12*'Basic diet cal'!$V$7</f>
        <v>0</v>
      </c>
      <c r="AL440" s="17">
        <f>AL12*'Basic diet cal'!$V$7</f>
        <v>0</v>
      </c>
      <c r="AR440" s="17"/>
    </row>
    <row r="441" spans="1:44" ht="21" customHeight="1">
      <c r="A441" s="70" t="s">
        <v>120</v>
      </c>
      <c r="B441" s="71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32"/>
      <c r="AR441" s="17"/>
    </row>
    <row r="442" spans="1:44" ht="15" customHeight="1">
      <c r="A442" s="72" t="s">
        <v>121</v>
      </c>
      <c r="C442" s="17">
        <f>C14*'Basic diet cal'!$V$8</f>
        <v>0.04</v>
      </c>
      <c r="D442" s="17">
        <f>D14*'Basic diet cal'!$V$8</f>
        <v>0.04</v>
      </c>
      <c r="E442" s="17">
        <f>E14*'Basic diet cal'!$V$8</f>
        <v>0.02</v>
      </c>
      <c r="F442" s="17">
        <f>F14*'Basic diet cal'!$V$8</f>
        <v>0.04</v>
      </c>
      <c r="G442" s="17">
        <f>G14*'Basic diet cal'!$V$8</f>
        <v>0.04</v>
      </c>
      <c r="H442" s="17">
        <f>H14*'Basic diet cal'!$V$8</f>
        <v>0.04</v>
      </c>
      <c r="I442" s="17">
        <f>I14*'Basic diet cal'!$V$8</f>
        <v>0.06</v>
      </c>
      <c r="J442" s="17">
        <f>J14*'Basic diet cal'!$V$8</f>
        <v>0.04</v>
      </c>
      <c r="K442" s="17">
        <f>K14*'Basic diet cal'!$V$8</f>
        <v>0.06</v>
      </c>
      <c r="L442" s="17">
        <f>L14*'Basic diet cal'!$V$8</f>
        <v>0.06</v>
      </c>
      <c r="M442" s="17">
        <f>M14*'Basic diet cal'!$V$8</f>
        <v>0.08</v>
      </c>
      <c r="N442" s="17">
        <f>N14*'Basic diet cal'!$V$8</f>
        <v>0.06</v>
      </c>
      <c r="O442" s="17">
        <f>O14*'Basic diet cal'!$V$8</f>
        <v>0.06</v>
      </c>
      <c r="P442" s="17">
        <f>P14*'Basic diet cal'!$V$8</f>
        <v>0</v>
      </c>
      <c r="Q442" s="17">
        <f>Q14*'Basic diet cal'!$V$8</f>
        <v>0.06</v>
      </c>
      <c r="R442" s="17">
        <f>R14*'Basic diet cal'!$V$8</f>
        <v>0.06</v>
      </c>
      <c r="S442" s="17">
        <f>S14*'Basic diet cal'!$V$8</f>
        <v>0.08</v>
      </c>
      <c r="T442" s="17">
        <f>T14*'Basic diet cal'!$V$8</f>
        <v>0.06</v>
      </c>
      <c r="U442" s="17">
        <f>U14*'Basic diet cal'!$V$8</f>
        <v>0.06</v>
      </c>
      <c r="V442" s="17">
        <f>V14*'Basic diet cal'!$V$8</f>
        <v>0.08</v>
      </c>
      <c r="W442" s="17">
        <f>W14*'Basic diet cal'!$V$8</f>
        <v>0.06</v>
      </c>
      <c r="X442" s="17">
        <f>X14*'Basic diet cal'!$V$8</f>
        <v>0.06</v>
      </c>
      <c r="Y442" s="17">
        <f>Y14*'Basic diet cal'!$V$8</f>
        <v>0.1</v>
      </c>
      <c r="Z442" s="17">
        <f>Z14*'Basic diet cal'!$V$8</f>
        <v>0.06</v>
      </c>
      <c r="AA442" s="17">
        <f>AA14*'Basic diet cal'!$V$8</f>
        <v>0.06</v>
      </c>
      <c r="AB442" s="17">
        <f>AB14*'Basic diet cal'!$V$8</f>
        <v>0.1</v>
      </c>
      <c r="AC442" s="17">
        <f>AC14*'Basic diet cal'!$V$8</f>
        <v>0.06</v>
      </c>
      <c r="AD442" s="17">
        <f>AD14*'Basic diet cal'!$V$8</f>
        <v>0.06</v>
      </c>
      <c r="AE442" s="17">
        <f>AE14*'Basic diet cal'!$V$8</f>
        <v>0.1</v>
      </c>
      <c r="AF442" s="17">
        <f>AF14*'Basic diet cal'!$V$8</f>
        <v>0.06</v>
      </c>
      <c r="AG442" s="17">
        <f>AG14*'Basic diet cal'!$V$8</f>
        <v>0.06</v>
      </c>
      <c r="AH442" s="17">
        <f>AH14*'Basic diet cal'!$V$8</f>
        <v>0.1</v>
      </c>
      <c r="AI442" s="17">
        <f>AI14*'Basic diet cal'!$V$8</f>
        <v>0.06</v>
      </c>
      <c r="AJ442" s="17">
        <f>AJ14*'Basic diet cal'!$V$8</f>
        <v>0.06</v>
      </c>
      <c r="AK442" s="17">
        <f>AK14*'Basic diet cal'!$V$8</f>
        <v>0.1</v>
      </c>
      <c r="AL442" s="132">
        <f>AL14*'Basic diet cal'!$V$8</f>
        <v>0.06</v>
      </c>
      <c r="AR442" s="17"/>
    </row>
    <row r="443" spans="1:44" ht="22.5" customHeight="1">
      <c r="A443" s="73" t="s">
        <v>227</v>
      </c>
      <c r="C443" s="17">
        <f>C15*'Basic diet cal'!$V$9</f>
        <v>0.22443750000000007</v>
      </c>
      <c r="D443" s="17">
        <f>D15*'Basic diet cal'!$V$9</f>
        <v>0.14962500000000004</v>
      </c>
      <c r="E443" s="17">
        <f>E15*'Basic diet cal'!$V$9</f>
        <v>0.14962500000000004</v>
      </c>
      <c r="F443" s="17">
        <f>F15*'Basic diet cal'!$V$9</f>
        <v>0.22443750000000007</v>
      </c>
      <c r="G443" s="17">
        <f>G15*'Basic diet cal'!$V$9</f>
        <v>0.14962500000000004</v>
      </c>
      <c r="H443" s="17">
        <f>H15*'Basic diet cal'!$V$9</f>
        <v>0.22443750000000007</v>
      </c>
      <c r="I443" s="17">
        <f>I15*'Basic diet cal'!$V$9</f>
        <v>0.29925000000000007</v>
      </c>
      <c r="J443" s="17">
        <f>J15*'Basic diet cal'!$V$9</f>
        <v>0.14962500000000004</v>
      </c>
      <c r="K443" s="17">
        <f>K15*'Basic diet cal'!$V$9</f>
        <v>0.14962500000000004</v>
      </c>
      <c r="L443" s="17">
        <f>L15*'Basic diet cal'!$V$9</f>
        <v>0.29925000000000007</v>
      </c>
      <c r="M443" s="17">
        <f>M15*'Basic diet cal'!$V$9</f>
        <v>0.22443750000000007</v>
      </c>
      <c r="N443" s="17">
        <f>N15*'Basic diet cal'!$V$9</f>
        <v>0.22443750000000007</v>
      </c>
      <c r="O443" s="17">
        <f>O15*'Basic diet cal'!$V$9</f>
        <v>0.37406250000000008</v>
      </c>
      <c r="P443" s="17">
        <f>P15*'Basic diet cal'!$V$9</f>
        <v>0.22443750000000007</v>
      </c>
      <c r="Q443" s="17">
        <f>Q15*'Basic diet cal'!$V$9</f>
        <v>0.29925000000000007</v>
      </c>
      <c r="R443" s="17">
        <f>R15*'Basic diet cal'!$V$9</f>
        <v>0.44887500000000014</v>
      </c>
      <c r="S443" s="17">
        <f>S15*'Basic diet cal'!$V$9</f>
        <v>0.22443750000000007</v>
      </c>
      <c r="T443" s="17">
        <f>T15*'Basic diet cal'!$V$9</f>
        <v>0.29925000000000007</v>
      </c>
      <c r="U443" s="17">
        <f>U15*'Basic diet cal'!$V$9</f>
        <v>0.44887500000000014</v>
      </c>
      <c r="V443" s="17">
        <f>V15*'Basic diet cal'!$V$9</f>
        <v>0.29925000000000007</v>
      </c>
      <c r="W443" s="17">
        <f>W15*'Basic diet cal'!$V$9</f>
        <v>0.29925000000000007</v>
      </c>
      <c r="X443" s="17">
        <f>X15*'Basic diet cal'!$V$9</f>
        <v>0.59850000000000014</v>
      </c>
      <c r="Y443" s="17">
        <f>Y15*'Basic diet cal'!$V$9</f>
        <v>0.29925000000000007</v>
      </c>
      <c r="Z443" s="17">
        <f>Z15*'Basic diet cal'!$V$9</f>
        <v>0.29925000000000007</v>
      </c>
      <c r="AA443" s="17">
        <f>AA15*'Basic diet cal'!$V$9</f>
        <v>0.52368750000000008</v>
      </c>
      <c r="AB443" s="17">
        <f>AB15*'Basic diet cal'!$V$9</f>
        <v>0.22443750000000007</v>
      </c>
      <c r="AC443" s="17">
        <f>AC15*'Basic diet cal'!$V$9</f>
        <v>0.37406250000000008</v>
      </c>
      <c r="AD443" s="17">
        <f>AD15*'Basic diet cal'!$V$9</f>
        <v>0.52368750000000008</v>
      </c>
      <c r="AE443" s="17">
        <f>AE15*'Basic diet cal'!$V$9</f>
        <v>0.22443750000000007</v>
      </c>
      <c r="AF443" s="17">
        <f>AF15*'Basic diet cal'!$V$9</f>
        <v>0.37406250000000008</v>
      </c>
      <c r="AG443" s="17">
        <f>AG15*'Basic diet cal'!$V$9</f>
        <v>0.52368750000000008</v>
      </c>
      <c r="AH443" s="17">
        <f>AH15*'Basic diet cal'!$V$9</f>
        <v>0.29925000000000007</v>
      </c>
      <c r="AI443" s="17">
        <f>AI15*'Basic diet cal'!$V$9</f>
        <v>0.37406250000000008</v>
      </c>
      <c r="AJ443" s="17">
        <f>AJ15*'Basic diet cal'!$V$9</f>
        <v>0.59850000000000014</v>
      </c>
      <c r="AK443" s="17">
        <f>AK15*'Basic diet cal'!$V$9</f>
        <v>0.29925000000000007</v>
      </c>
      <c r="AL443" s="132">
        <f>AL15*'Basic diet cal'!$V$9</f>
        <v>0.37406250000000008</v>
      </c>
      <c r="AR443" s="17"/>
    </row>
    <row r="444" spans="1:44" ht="22.5" customHeight="1">
      <c r="A444" s="74" t="s">
        <v>228</v>
      </c>
      <c r="C444" s="17">
        <f>C16*'Basic diet cal'!$V$9</f>
        <v>0.22443750000000007</v>
      </c>
      <c r="D444" s="17">
        <f>D16*'Basic diet cal'!$V$9</f>
        <v>0.14962500000000004</v>
      </c>
      <c r="E444" s="17">
        <f>E16*'Basic diet cal'!$V$9</f>
        <v>0.14962500000000004</v>
      </c>
      <c r="F444" s="17">
        <f>F16*'Basic diet cal'!$V$9</f>
        <v>0.22443750000000007</v>
      </c>
      <c r="G444" s="17">
        <f>G16*'Basic diet cal'!$V$9</f>
        <v>0.14962500000000004</v>
      </c>
      <c r="H444" s="17">
        <f>H16*'Basic diet cal'!$V$9</f>
        <v>0.22443750000000007</v>
      </c>
      <c r="I444" s="17">
        <f>I16*'Basic diet cal'!$V$9</f>
        <v>0.29925000000000007</v>
      </c>
      <c r="J444" s="17">
        <f>J16*'Basic diet cal'!$V$9</f>
        <v>0.14962500000000004</v>
      </c>
      <c r="K444" s="17">
        <f>K16*'Basic diet cal'!$V$9</f>
        <v>0.14962500000000004</v>
      </c>
      <c r="L444" s="17">
        <f>L16*'Basic diet cal'!$V$9</f>
        <v>0.29925000000000007</v>
      </c>
      <c r="M444" s="17">
        <f>M16*'Basic diet cal'!$V$9</f>
        <v>0.22443750000000007</v>
      </c>
      <c r="N444" s="17">
        <f>N16*'Basic diet cal'!$V$9</f>
        <v>0.22443750000000007</v>
      </c>
      <c r="O444" s="17">
        <f>O16*'Basic diet cal'!$V$9</f>
        <v>0.37406250000000008</v>
      </c>
      <c r="P444" s="17">
        <f>P16*'Basic diet cal'!$V$9</f>
        <v>0.22443750000000007</v>
      </c>
      <c r="Q444" s="17">
        <f>Q16*'Basic diet cal'!$V$9</f>
        <v>0.29925000000000007</v>
      </c>
      <c r="R444" s="17">
        <f>R16*'Basic diet cal'!$V$9</f>
        <v>0.44887500000000014</v>
      </c>
      <c r="S444" s="17">
        <f>S16*'Basic diet cal'!$V$9</f>
        <v>0.22443750000000007</v>
      </c>
      <c r="T444" s="17">
        <f>T16*'Basic diet cal'!$V$9</f>
        <v>0.29925000000000007</v>
      </c>
      <c r="U444" s="17">
        <f>U16*'Basic diet cal'!$V$9</f>
        <v>0.44887500000000014</v>
      </c>
      <c r="V444" s="17">
        <f>V16*'Basic diet cal'!$V$9</f>
        <v>0.29925000000000007</v>
      </c>
      <c r="W444" s="17">
        <f>W16*'Basic diet cal'!$V$9</f>
        <v>0.29925000000000007</v>
      </c>
      <c r="X444" s="17">
        <f>X16*'Basic diet cal'!$V$9</f>
        <v>0.59850000000000014</v>
      </c>
      <c r="Y444" s="17">
        <f>Y16*'Basic diet cal'!$V$9</f>
        <v>0.29925000000000007</v>
      </c>
      <c r="Z444" s="17">
        <f>Z16*'Basic diet cal'!$V$9</f>
        <v>0.29925000000000007</v>
      </c>
      <c r="AA444" s="17">
        <f>AA16*'Basic diet cal'!$V$9</f>
        <v>0.52368750000000008</v>
      </c>
      <c r="AB444" s="17">
        <f>AB16*'Basic diet cal'!$V$9</f>
        <v>0.22443750000000007</v>
      </c>
      <c r="AC444" s="17">
        <f>AC16*'Basic diet cal'!$V$9</f>
        <v>0.37406250000000008</v>
      </c>
      <c r="AD444" s="17">
        <f>AD16*'Basic diet cal'!$V$9</f>
        <v>0.52368750000000008</v>
      </c>
      <c r="AE444" s="17">
        <f>AE16*'Basic diet cal'!$V$9</f>
        <v>0.29925000000000007</v>
      </c>
      <c r="AF444" s="17">
        <f>AF16*'Basic diet cal'!$V$9</f>
        <v>0.37406250000000008</v>
      </c>
      <c r="AG444" s="17">
        <f>AG16*'Basic diet cal'!$V$9</f>
        <v>0.59850000000000014</v>
      </c>
      <c r="AH444" s="17">
        <f>AH16*'Basic diet cal'!$V$9</f>
        <v>0.29925000000000007</v>
      </c>
      <c r="AI444" s="17">
        <f>AI16*'Basic diet cal'!$V$9</f>
        <v>0.37406250000000008</v>
      </c>
      <c r="AJ444" s="17">
        <f>AJ16*'Basic diet cal'!$V$9</f>
        <v>0.6733125000000002</v>
      </c>
      <c r="AK444" s="17">
        <f>AK16*'Basic diet cal'!$V$9</f>
        <v>0.29925000000000007</v>
      </c>
      <c r="AL444" s="132">
        <f>AL16*'Basic diet cal'!$V$9</f>
        <v>0.37406250000000008</v>
      </c>
      <c r="AR444" s="17"/>
    </row>
    <row r="445" spans="1:44" ht="15" customHeight="1">
      <c r="A445" s="75" t="s">
        <v>122</v>
      </c>
      <c r="C445" s="49">
        <f>C17*'Basic diet cal'!$V$10</f>
        <v>0</v>
      </c>
      <c r="D445" s="49">
        <f>D17*'Basic diet cal'!$V$10</f>
        <v>0</v>
      </c>
      <c r="E445" s="49">
        <f>E17*'Basic diet cal'!$V$10</f>
        <v>0</v>
      </c>
      <c r="F445" s="49">
        <f>F17*'Basic diet cal'!$V$10</f>
        <v>0</v>
      </c>
      <c r="G445" s="49">
        <f>G17*'Basic diet cal'!$V$10</f>
        <v>0</v>
      </c>
      <c r="H445" s="49">
        <f>H17*'Basic diet cal'!$V$10</f>
        <v>0</v>
      </c>
      <c r="I445" s="49">
        <f>I17*'Basic diet cal'!$V$10</f>
        <v>0</v>
      </c>
      <c r="J445" s="49">
        <f>J17*'Basic diet cal'!$V$10</f>
        <v>0</v>
      </c>
      <c r="K445" s="49">
        <f>K17*'Basic diet cal'!$V$10</f>
        <v>0</v>
      </c>
      <c r="L445" s="49">
        <f>L17*'Basic diet cal'!$V$10</f>
        <v>0</v>
      </c>
      <c r="M445" s="49">
        <f>M17*'Basic diet cal'!$V$10</f>
        <v>0</v>
      </c>
      <c r="N445" s="49">
        <f>N17*'Basic diet cal'!$V$10</f>
        <v>0</v>
      </c>
      <c r="O445" s="49">
        <f>O17*'Basic diet cal'!$V$10</f>
        <v>0</v>
      </c>
      <c r="P445" s="49">
        <f>P17*'Basic diet cal'!$V$10</f>
        <v>0</v>
      </c>
      <c r="Q445" s="49">
        <f>Q17*'Basic diet cal'!$V$10</f>
        <v>0</v>
      </c>
      <c r="R445" s="49">
        <f>R17*'Basic diet cal'!$V$10</f>
        <v>0</v>
      </c>
      <c r="S445" s="49">
        <f>S17*'Basic diet cal'!$V$10</f>
        <v>0</v>
      </c>
      <c r="T445" s="49">
        <f>T17*'Basic diet cal'!$V$10</f>
        <v>0</v>
      </c>
      <c r="U445" s="49">
        <f>U17*'Basic diet cal'!$V$10</f>
        <v>0</v>
      </c>
      <c r="V445" s="49">
        <f>V17*'Basic diet cal'!$V$10</f>
        <v>0</v>
      </c>
      <c r="W445" s="49">
        <f>W17*'Basic diet cal'!$V$10</f>
        <v>0</v>
      </c>
      <c r="X445" s="49">
        <f>X17*'Basic diet cal'!$V$10</f>
        <v>0</v>
      </c>
      <c r="Y445" s="49">
        <f>Y17*'Basic diet cal'!$V$10</f>
        <v>0</v>
      </c>
      <c r="Z445" s="49">
        <f>Z17*'Basic diet cal'!$V$10</f>
        <v>0</v>
      </c>
      <c r="AA445" s="49">
        <f>AA17*'Basic diet cal'!$V$10</f>
        <v>0</v>
      </c>
      <c r="AB445" s="49">
        <f>AB17*'Basic diet cal'!$V$10</f>
        <v>0</v>
      </c>
      <c r="AC445" s="49">
        <f>AC17*'Basic diet cal'!$V$10</f>
        <v>0</v>
      </c>
      <c r="AD445" s="49">
        <f>AD17*'Basic diet cal'!$V$10</f>
        <v>0</v>
      </c>
      <c r="AE445" s="49">
        <f>AE17*'Basic diet cal'!$V$10</f>
        <v>0</v>
      </c>
      <c r="AF445" s="49">
        <f>AF17*'Basic diet cal'!$V$10</f>
        <v>0</v>
      </c>
      <c r="AG445" s="49">
        <f>AG17*'Basic diet cal'!$V$10</f>
        <v>0</v>
      </c>
      <c r="AH445" s="49">
        <f>AH17*'Basic diet cal'!$V$10</f>
        <v>0</v>
      </c>
      <c r="AI445" s="49">
        <f>AI17*'Basic diet cal'!$V$10</f>
        <v>0</v>
      </c>
      <c r="AJ445" s="49">
        <f>AJ17*'Basic diet cal'!$V$10</f>
        <v>0</v>
      </c>
      <c r="AK445" s="49">
        <f>AK17*'Basic diet cal'!$V$10</f>
        <v>0</v>
      </c>
      <c r="AL445" s="225">
        <f>AL17*'Basic diet cal'!$V$10</f>
        <v>0</v>
      </c>
      <c r="AR445" s="17"/>
    </row>
    <row r="446" spans="1:44" ht="21" customHeight="1">
      <c r="A446" s="70" t="s">
        <v>123</v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32"/>
      <c r="AR446" s="17"/>
    </row>
    <row r="447" spans="1:44" ht="15" customHeight="1">
      <c r="A447" s="72" t="s">
        <v>121</v>
      </c>
      <c r="B447" s="76"/>
      <c r="C447" s="17">
        <f>C20*'Basic diet cal'!$V$8</f>
        <v>0.04</v>
      </c>
      <c r="D447" s="17">
        <f>D20*'Basic diet cal'!$V$8</f>
        <v>0.04</v>
      </c>
      <c r="E447" s="17">
        <f>E20*'Basic diet cal'!$V$8</f>
        <v>0.02</v>
      </c>
      <c r="F447" s="17">
        <f>F20*'Basic diet cal'!$V$8</f>
        <v>0.04</v>
      </c>
      <c r="G447" s="17">
        <f>G20*'Basic diet cal'!$V$8</f>
        <v>0.04</v>
      </c>
      <c r="H447" s="17">
        <f>H20*'Basic diet cal'!$V$8</f>
        <v>0.04</v>
      </c>
      <c r="I447" s="17">
        <f>I20*'Basic diet cal'!$V$8</f>
        <v>0.04</v>
      </c>
      <c r="J447" s="17">
        <f>J20*'Basic diet cal'!$V$8</f>
        <v>0.06</v>
      </c>
      <c r="K447" s="17">
        <f>K20*'Basic diet cal'!$V$8</f>
        <v>0.04</v>
      </c>
      <c r="L447" s="17">
        <f>L20*'Basic diet cal'!$V$8</f>
        <v>0.06</v>
      </c>
      <c r="M447" s="17">
        <f>M20*'Basic diet cal'!$V$8</f>
        <v>0.06</v>
      </c>
      <c r="N447" s="17">
        <f>N20*'Basic diet cal'!$V$8</f>
        <v>0.04</v>
      </c>
      <c r="O447" s="17">
        <f>O20*'Basic diet cal'!$V$8</f>
        <v>0.06</v>
      </c>
      <c r="P447" s="17">
        <f>P20*'Basic diet cal'!$V$8</f>
        <v>0.06</v>
      </c>
      <c r="Q447" s="17">
        <f>Q20*'Basic diet cal'!$V$8</f>
        <v>0.04</v>
      </c>
      <c r="R447" s="17">
        <f>R20*'Basic diet cal'!$V$8</f>
        <v>0.06</v>
      </c>
      <c r="S447" s="17">
        <f>S20*'Basic diet cal'!$V$8</f>
        <v>0.06</v>
      </c>
      <c r="T447" s="17">
        <f>T20*'Basic diet cal'!$V$8</f>
        <v>0.04</v>
      </c>
      <c r="U447" s="17">
        <f>U20*'Basic diet cal'!$V$8</f>
        <v>0.06</v>
      </c>
      <c r="V447" s="17">
        <f>V20*'Basic diet cal'!$V$8</f>
        <v>0.06</v>
      </c>
      <c r="W447" s="17">
        <f>W20*'Basic diet cal'!$V$8</f>
        <v>0.04</v>
      </c>
      <c r="X447" s="17">
        <f>X20*'Basic diet cal'!$V$8</f>
        <v>0.06</v>
      </c>
      <c r="Y447" s="17">
        <f>Y20*'Basic diet cal'!$V$8</f>
        <v>0.06</v>
      </c>
      <c r="Z447" s="17">
        <f>Z20*'Basic diet cal'!$V$8</f>
        <v>0.04</v>
      </c>
      <c r="AA447" s="17">
        <f>AA20*'Basic diet cal'!$V$8</f>
        <v>0.06</v>
      </c>
      <c r="AB447" s="17">
        <f>AB20*'Basic diet cal'!$V$8</f>
        <v>0.06</v>
      </c>
      <c r="AC447" s="17">
        <f>AC20*'Basic diet cal'!$V$8</f>
        <v>0.04</v>
      </c>
      <c r="AD447" s="17">
        <f>AD20*'Basic diet cal'!$V$8</f>
        <v>0.06</v>
      </c>
      <c r="AE447" s="17">
        <f>AE20*'Basic diet cal'!$V$8</f>
        <v>0.06</v>
      </c>
      <c r="AF447" s="17">
        <f>AF20*'Basic diet cal'!$V$8</f>
        <v>0.04</v>
      </c>
      <c r="AG447" s="17">
        <f>AG20*'Basic diet cal'!$V$8</f>
        <v>0.06</v>
      </c>
      <c r="AH447" s="17">
        <f>AH20*'Basic diet cal'!$V$8</f>
        <v>0.06</v>
      </c>
      <c r="AI447" s="17">
        <f>AI20*'Basic diet cal'!$V$8</f>
        <v>0.04</v>
      </c>
      <c r="AJ447" s="17">
        <f>AJ20*'Basic diet cal'!$V$8</f>
        <v>0.06</v>
      </c>
      <c r="AK447" s="17">
        <f>AK20*'Basic diet cal'!$V$8</f>
        <v>0.1</v>
      </c>
      <c r="AL447" s="132">
        <f>AL20*'Basic diet cal'!$V$8</f>
        <v>0.04</v>
      </c>
      <c r="AR447" s="17"/>
    </row>
    <row r="448" spans="1:44" ht="33.75" customHeight="1">
      <c r="A448" s="72" t="s">
        <v>198</v>
      </c>
      <c r="B448" s="76"/>
      <c r="C448" s="17">
        <f>C21*'Basic diet cal'!$V$11</f>
        <v>-1.8875892857142858E-2</v>
      </c>
      <c r="D448" s="17">
        <f>D21*'Basic diet cal'!$V$11</f>
        <v>-1.2583928571428572E-2</v>
      </c>
      <c r="E448" s="17">
        <f>E21*'Basic diet cal'!$V$11</f>
        <v>-1.2583928571428572E-2</v>
      </c>
      <c r="F448" s="17">
        <f>F21*'Basic diet cal'!$V$11</f>
        <v>-1.8875892857142858E-2</v>
      </c>
      <c r="G448" s="17">
        <f>G21*'Basic diet cal'!$V$11</f>
        <v>-1.2583928571428572E-2</v>
      </c>
      <c r="H448" s="17">
        <f>H21*'Basic diet cal'!$V$11</f>
        <v>-1.8875892857142858E-2</v>
      </c>
      <c r="I448" s="17">
        <f>I21*'Basic diet cal'!$V$11</f>
        <v>-3.1459821428571427E-2</v>
      </c>
      <c r="J448" s="17">
        <f>J21*'Basic diet cal'!$V$11</f>
        <v>-1.8875892857142858E-2</v>
      </c>
      <c r="K448" s="17">
        <f>K21*'Basic diet cal'!$V$11</f>
        <v>-2.5167857142857145E-2</v>
      </c>
      <c r="L448" s="17">
        <f>L21*'Basic diet cal'!$V$11</f>
        <v>-3.1459821428571427E-2</v>
      </c>
      <c r="M448" s="17">
        <f>M21*'Basic diet cal'!$V$11</f>
        <v>-2.5167857142857145E-2</v>
      </c>
      <c r="N448" s="17">
        <f>N21*'Basic diet cal'!$V$11</f>
        <v>-2.5167857142857145E-2</v>
      </c>
      <c r="O448" s="17">
        <f>O21*'Basic diet cal'!$V$11</f>
        <v>-3.7751785714285717E-2</v>
      </c>
      <c r="P448" s="17">
        <f>P21*'Basic diet cal'!$V$11</f>
        <v>-2.5167857142857145E-2</v>
      </c>
      <c r="Q448" s="17">
        <f>Q21*'Basic diet cal'!$V$11</f>
        <v>-2.5167857142857145E-2</v>
      </c>
      <c r="R448" s="17">
        <f>R21*'Basic diet cal'!$V$11</f>
        <v>-4.4043750000000007E-2</v>
      </c>
      <c r="S448" s="17">
        <f>S21*'Basic diet cal'!$V$11</f>
        <v>-2.5167857142857145E-2</v>
      </c>
      <c r="T448" s="17">
        <f>T21*'Basic diet cal'!$V$11</f>
        <v>-2.5167857142857145E-2</v>
      </c>
      <c r="U448" s="17">
        <f>U21*'Basic diet cal'!$V$11</f>
        <v>-3.7751785714285717E-2</v>
      </c>
      <c r="V448" s="17">
        <f>V21*'Basic diet cal'!$V$11</f>
        <v>-2.5167857142857145E-2</v>
      </c>
      <c r="W448" s="17">
        <f>W21*'Basic diet cal'!$V$11</f>
        <v>-2.5167857142857145E-2</v>
      </c>
      <c r="X448" s="17">
        <f>X21*'Basic diet cal'!$V$11</f>
        <v>-6.2919642857142855E-2</v>
      </c>
      <c r="Y448" s="17">
        <f>Y21*'Basic diet cal'!$V$11</f>
        <v>-2.5167857142857145E-2</v>
      </c>
      <c r="Z448" s="17">
        <f>Z21*'Basic diet cal'!$V$11</f>
        <v>-2.5167857142857145E-2</v>
      </c>
      <c r="AA448" s="17">
        <f>AA21*'Basic diet cal'!$V$11</f>
        <v>-5.0335714285714289E-2</v>
      </c>
      <c r="AB448" s="17">
        <f>AB21*'Basic diet cal'!$V$11</f>
        <v>-3.7751785714285717E-2</v>
      </c>
      <c r="AC448" s="17">
        <f>AC21*'Basic diet cal'!$V$11</f>
        <v>-3.1459821428571427E-2</v>
      </c>
      <c r="AD448" s="17">
        <f>AD21*'Basic diet cal'!$V$11</f>
        <v>-5.6627678571428572E-2</v>
      </c>
      <c r="AE448" s="17">
        <f>AE21*'Basic diet cal'!$V$11</f>
        <v>-3.7751785714285717E-2</v>
      </c>
      <c r="AF448" s="17">
        <f>AF21*'Basic diet cal'!$V$11</f>
        <v>-3.1459821428571427E-2</v>
      </c>
      <c r="AG448" s="17">
        <f>AG21*'Basic diet cal'!$V$11</f>
        <v>-6.2919642857142855E-2</v>
      </c>
      <c r="AH448" s="17">
        <f>AH21*'Basic diet cal'!$V$11</f>
        <v>-3.7751785714285717E-2</v>
      </c>
      <c r="AI448" s="17">
        <f>AI21*'Basic diet cal'!$V$11</f>
        <v>-3.1459821428571427E-2</v>
      </c>
      <c r="AJ448" s="17">
        <f>AJ21*'Basic diet cal'!$V$11</f>
        <v>-6.2919642857142855E-2</v>
      </c>
      <c r="AK448" s="17">
        <f>AK21*'Basic diet cal'!$V$11</f>
        <v>-3.7751785714285717E-2</v>
      </c>
      <c r="AL448" s="132">
        <f>AL21*'Basic diet cal'!$V$11</f>
        <v>-3.1459821428571427E-2</v>
      </c>
      <c r="AR448" s="17"/>
    </row>
    <row r="449" spans="1:79" ht="45" customHeight="1">
      <c r="A449" s="24" t="s">
        <v>199</v>
      </c>
      <c r="B449" s="69"/>
      <c r="C449" s="17">
        <f>C23*'Basic diet cal'!$V$12</f>
        <v>0</v>
      </c>
      <c r="D449" s="17">
        <f>D23*'Basic diet cal'!$V$12</f>
        <v>0</v>
      </c>
      <c r="E449" s="17">
        <f>E23*'Basic diet cal'!$V$12</f>
        <v>0</v>
      </c>
      <c r="F449" s="17">
        <f>F23*'Basic diet cal'!$V$12</f>
        <v>0</v>
      </c>
      <c r="G449" s="17">
        <f>G23*'Basic diet cal'!$V$12</f>
        <v>0</v>
      </c>
      <c r="H449" s="17">
        <f>H23*'Basic diet cal'!$V$12</f>
        <v>0</v>
      </c>
      <c r="I449" s="17">
        <f>I23*'Basic diet cal'!$V$12</f>
        <v>0</v>
      </c>
      <c r="J449" s="17">
        <f>J23*'Basic diet cal'!$V$12</f>
        <v>0</v>
      </c>
      <c r="K449" s="17">
        <f>K23*'Basic diet cal'!$V$12</f>
        <v>0</v>
      </c>
      <c r="L449" s="17">
        <f>L23*'Basic diet cal'!$V$12</f>
        <v>0</v>
      </c>
      <c r="M449" s="17">
        <f>M23*'Basic diet cal'!$V$12</f>
        <v>0</v>
      </c>
      <c r="N449" s="17">
        <f>N23*'Basic diet cal'!$V$12</f>
        <v>0</v>
      </c>
      <c r="O449" s="17">
        <f>O23*'Basic diet cal'!$V$12</f>
        <v>0</v>
      </c>
      <c r="P449" s="17">
        <f>P23*'Basic diet cal'!$V$12</f>
        <v>0</v>
      </c>
      <c r="Q449" s="17">
        <f>Q23*'Basic diet cal'!$V$12</f>
        <v>0</v>
      </c>
      <c r="R449" s="17">
        <f>R23*'Basic diet cal'!$V$12</f>
        <v>0</v>
      </c>
      <c r="S449" s="17">
        <f>S23*'Basic diet cal'!$V$12</f>
        <v>0</v>
      </c>
      <c r="T449" s="17">
        <f>T23*'Basic diet cal'!$V$12</f>
        <v>0</v>
      </c>
      <c r="U449" s="17">
        <f>U23*'Basic diet cal'!$V$12</f>
        <v>0</v>
      </c>
      <c r="V449" s="17">
        <f>V23*'Basic diet cal'!$V$12</f>
        <v>0</v>
      </c>
      <c r="W449" s="17">
        <f>W23*'Basic diet cal'!$V$12</f>
        <v>0</v>
      </c>
      <c r="X449" s="17">
        <f>X23*'Basic diet cal'!$V$12</f>
        <v>0</v>
      </c>
      <c r="Y449" s="17">
        <f>Y23*'Basic diet cal'!$V$12</f>
        <v>0</v>
      </c>
      <c r="Z449" s="17">
        <f>Z23*'Basic diet cal'!$V$12</f>
        <v>0</v>
      </c>
      <c r="AA449" s="17">
        <f>AA23*'Basic diet cal'!$V$12</f>
        <v>0</v>
      </c>
      <c r="AB449" s="17">
        <f>AB23*'Basic diet cal'!$V$12</f>
        <v>0</v>
      </c>
      <c r="AC449" s="17">
        <f>AC23*'Basic diet cal'!$V$12</f>
        <v>0</v>
      </c>
      <c r="AD449" s="17">
        <f>AD23*'Basic diet cal'!$V$12</f>
        <v>0</v>
      </c>
      <c r="AE449" s="17">
        <f>AE23*'Basic diet cal'!$V$12</f>
        <v>0</v>
      </c>
      <c r="AF449" s="17">
        <f>AF23*'Basic diet cal'!$V$12</f>
        <v>0</v>
      </c>
      <c r="AG449" s="17">
        <f>AG23*'Basic diet cal'!$V$12</f>
        <v>0</v>
      </c>
      <c r="AH449" s="17">
        <f>AH23*'Basic diet cal'!$V$12</f>
        <v>0</v>
      </c>
      <c r="AI449" s="17">
        <f>AI23*'Basic diet cal'!$V$12</f>
        <v>0</v>
      </c>
      <c r="AJ449" s="17">
        <f>AJ23*'Basic diet cal'!$V$12</f>
        <v>0</v>
      </c>
      <c r="AK449" s="17">
        <f>AK23*'Basic diet cal'!$V$12</f>
        <v>0</v>
      </c>
      <c r="AL449" s="132">
        <f>AL23*'Basic diet cal'!$V$12</f>
        <v>0</v>
      </c>
      <c r="AR449" s="17"/>
    </row>
    <row r="450" spans="1:79" ht="15" customHeight="1">
      <c r="A450" s="24" t="s">
        <v>200</v>
      </c>
      <c r="B450" s="69"/>
      <c r="C450" s="17">
        <f>C24*'Basic diet cal'!$V$12</f>
        <v>0</v>
      </c>
      <c r="D450" s="17">
        <f>D24*'Basic diet cal'!$V$12</f>
        <v>0</v>
      </c>
      <c r="E450" s="17">
        <f>E24*'Basic diet cal'!$V$12</f>
        <v>0</v>
      </c>
      <c r="F450" s="17">
        <f>F24*'Basic diet cal'!$V$12</f>
        <v>0</v>
      </c>
      <c r="G450" s="17">
        <f>G24*'Basic diet cal'!$V$12</f>
        <v>0</v>
      </c>
      <c r="H450" s="17">
        <f>H24*'Basic diet cal'!$V$12</f>
        <v>0</v>
      </c>
      <c r="I450" s="17">
        <f>I24*'Basic diet cal'!$V$12</f>
        <v>0</v>
      </c>
      <c r="J450" s="17">
        <f>J24*'Basic diet cal'!$V$12</f>
        <v>0</v>
      </c>
      <c r="K450" s="17">
        <f>K24*'Basic diet cal'!$V$12</f>
        <v>0</v>
      </c>
      <c r="L450" s="17">
        <f>L24*'Basic diet cal'!$V$12</f>
        <v>0</v>
      </c>
      <c r="M450" s="17">
        <f>M24*'Basic diet cal'!$V$12</f>
        <v>0</v>
      </c>
      <c r="N450" s="17">
        <f>N24*'Basic diet cal'!$V$12</f>
        <v>0</v>
      </c>
      <c r="O450" s="17">
        <f>O24*'Basic diet cal'!$V$12</f>
        <v>0</v>
      </c>
      <c r="P450" s="17">
        <f>P24*'Basic diet cal'!$V$12</f>
        <v>0</v>
      </c>
      <c r="Q450" s="17">
        <f>Q24*'Basic diet cal'!$V$12</f>
        <v>0</v>
      </c>
      <c r="R450" s="17">
        <f>R24*'Basic diet cal'!$V$12</f>
        <v>0</v>
      </c>
      <c r="S450" s="17">
        <f>S24*'Basic diet cal'!$V$12</f>
        <v>0</v>
      </c>
      <c r="T450" s="17">
        <f>T24*'Basic diet cal'!$V$12</f>
        <v>0</v>
      </c>
      <c r="U450" s="17">
        <f>U24*'Basic diet cal'!$V$12</f>
        <v>0</v>
      </c>
      <c r="V450" s="17">
        <f>V24*'Basic diet cal'!$V$12</f>
        <v>0</v>
      </c>
      <c r="W450" s="17">
        <f>W24*'Basic diet cal'!$V$12</f>
        <v>0</v>
      </c>
      <c r="X450" s="17">
        <f>X24*'Basic diet cal'!$V$12</f>
        <v>0</v>
      </c>
      <c r="Y450" s="17">
        <f>Y24*'Basic diet cal'!$V$12</f>
        <v>0</v>
      </c>
      <c r="Z450" s="17">
        <f>Z24*'Basic diet cal'!$V$12</f>
        <v>0</v>
      </c>
      <c r="AA450" s="17">
        <f>AA24*'Basic diet cal'!$V$12</f>
        <v>0</v>
      </c>
      <c r="AB450" s="17">
        <f>AB24*'Basic diet cal'!$V$12</f>
        <v>0</v>
      </c>
      <c r="AC450" s="17">
        <f>AC24*'Basic diet cal'!$V$12</f>
        <v>0</v>
      </c>
      <c r="AD450" s="17">
        <f>AD24*'Basic diet cal'!$V$12</f>
        <v>0</v>
      </c>
      <c r="AE450" s="17">
        <f>AE24*'Basic diet cal'!$V$12</f>
        <v>0</v>
      </c>
      <c r="AF450" s="17">
        <f>AF24*'Basic diet cal'!$V$12</f>
        <v>0</v>
      </c>
      <c r="AG450" s="17">
        <f>AG24*'Basic diet cal'!$V$12</f>
        <v>0</v>
      </c>
      <c r="AH450" s="17">
        <f>AH24*'Basic diet cal'!$V$12</f>
        <v>0</v>
      </c>
      <c r="AI450" s="17">
        <f>AI24*'Basic diet cal'!$V$12</f>
        <v>0</v>
      </c>
      <c r="AJ450" s="17">
        <f>AJ24*'Basic diet cal'!$V$12</f>
        <v>0</v>
      </c>
      <c r="AK450" s="17">
        <f>AK24*'Basic diet cal'!$V$12</f>
        <v>0</v>
      </c>
      <c r="AL450" s="132">
        <f>AL24*'Basic diet cal'!$V$12</f>
        <v>0</v>
      </c>
      <c r="AR450" s="17"/>
    </row>
    <row r="451" spans="1:79" ht="45" customHeight="1">
      <c r="A451" s="24" t="s">
        <v>125</v>
      </c>
      <c r="B451" s="69"/>
      <c r="C451" s="17">
        <f>C25*'Basic diet cal'!$V$13</f>
        <v>0</v>
      </c>
      <c r="D451" s="17">
        <f>D25*'Basic diet cal'!$V$13</f>
        <v>0</v>
      </c>
      <c r="E451" s="17">
        <f>E25*'Basic diet cal'!$V$13</f>
        <v>0</v>
      </c>
      <c r="F451" s="17">
        <f>F25*'Basic diet cal'!$V$13</f>
        <v>0</v>
      </c>
      <c r="G451" s="17">
        <f>G25*'Basic diet cal'!$V$13</f>
        <v>0</v>
      </c>
      <c r="H451" s="17">
        <f>H25*'Basic diet cal'!$V$13</f>
        <v>0</v>
      </c>
      <c r="I451" s="17">
        <f>I25*'Basic diet cal'!$V$13</f>
        <v>0</v>
      </c>
      <c r="J451" s="17">
        <f>J25*'Basic diet cal'!$V$13</f>
        <v>0</v>
      </c>
      <c r="K451" s="17">
        <f>K25*'Basic diet cal'!$V$13</f>
        <v>0</v>
      </c>
      <c r="L451" s="17">
        <f>L25*'Basic diet cal'!$V$13</f>
        <v>0</v>
      </c>
      <c r="M451" s="17">
        <f>M25*'Basic diet cal'!$V$13</f>
        <v>0</v>
      </c>
      <c r="N451" s="17">
        <f>N25*'Basic diet cal'!$V$13</f>
        <v>0</v>
      </c>
      <c r="O451" s="17">
        <f>O25*'Basic diet cal'!$V$13</f>
        <v>0</v>
      </c>
      <c r="P451" s="17">
        <f>P25*'Basic diet cal'!$V$13</f>
        <v>0</v>
      </c>
      <c r="Q451" s="17">
        <f>Q25*'Basic diet cal'!$V$13</f>
        <v>0</v>
      </c>
      <c r="R451" s="17">
        <f>R25*'Basic diet cal'!$V$13</f>
        <v>0</v>
      </c>
      <c r="S451" s="17">
        <f>S25*'Basic diet cal'!$V$13</f>
        <v>0</v>
      </c>
      <c r="T451" s="17">
        <f>T25*'Basic diet cal'!$V$13</f>
        <v>0</v>
      </c>
      <c r="U451" s="17">
        <f>U25*'Basic diet cal'!$V$13</f>
        <v>0</v>
      </c>
      <c r="V451" s="17">
        <f>V25*'Basic diet cal'!$V$13</f>
        <v>0</v>
      </c>
      <c r="W451" s="17">
        <f>W25*'Basic diet cal'!$V$13</f>
        <v>0</v>
      </c>
      <c r="X451" s="17">
        <f>X25*'Basic diet cal'!$V$13</f>
        <v>0</v>
      </c>
      <c r="Y451" s="17">
        <f>Y25*'Basic diet cal'!$V$13</f>
        <v>0</v>
      </c>
      <c r="Z451" s="17">
        <f>Z25*'Basic diet cal'!$V$13</f>
        <v>0</v>
      </c>
      <c r="AA451" s="17">
        <f>AA25*'Basic diet cal'!$V$13</f>
        <v>0</v>
      </c>
      <c r="AB451" s="17">
        <f>AB25*'Basic diet cal'!$V$13</f>
        <v>0</v>
      </c>
      <c r="AC451" s="17">
        <f>AC25*'Basic diet cal'!$V$13</f>
        <v>0</v>
      </c>
      <c r="AD451" s="17">
        <f>AD25*'Basic diet cal'!$V$13</f>
        <v>0</v>
      </c>
      <c r="AE451" s="17">
        <f>AE25*'Basic diet cal'!$V$13</f>
        <v>0</v>
      </c>
      <c r="AF451" s="17">
        <f>AF25*'Basic diet cal'!$V$13</f>
        <v>0</v>
      </c>
      <c r="AG451" s="17">
        <f>AG25*'Basic diet cal'!$V$13</f>
        <v>0</v>
      </c>
      <c r="AH451" s="17">
        <f>AH25*'Basic diet cal'!$V$13</f>
        <v>0</v>
      </c>
      <c r="AI451" s="17">
        <f>AI25*'Basic diet cal'!$V$13</f>
        <v>0</v>
      </c>
      <c r="AJ451" s="17">
        <f>AJ25*'Basic diet cal'!$V$13</f>
        <v>0</v>
      </c>
      <c r="AK451" s="17">
        <f>AK25*'Basic diet cal'!$V$13</f>
        <v>0</v>
      </c>
      <c r="AL451" s="132">
        <f>AL25*'Basic diet cal'!$V$13</f>
        <v>0</v>
      </c>
      <c r="AR451" s="17"/>
    </row>
    <row r="452" spans="1:79" ht="15" customHeight="1">
      <c r="A452" s="47" t="s">
        <v>780</v>
      </c>
      <c r="B452" s="25"/>
      <c r="C452" s="25">
        <f>C22*'Basic diet cal'!$V$10</f>
        <v>0</v>
      </c>
      <c r="D452" s="25">
        <f>D22*'Basic diet cal'!$V$10</f>
        <v>0</v>
      </c>
      <c r="E452" s="25">
        <f>E22*'Basic diet cal'!$V$10</f>
        <v>0</v>
      </c>
      <c r="F452" s="25">
        <f>F22*'Basic diet cal'!$V$10</f>
        <v>0</v>
      </c>
      <c r="G452" s="25">
        <f>G22*'Basic diet cal'!$V$10</f>
        <v>0</v>
      </c>
      <c r="H452" s="25">
        <f>H22*'Basic diet cal'!$V$10</f>
        <v>0</v>
      </c>
      <c r="I452" s="25">
        <f>I22*'Basic diet cal'!$V$10</f>
        <v>0</v>
      </c>
      <c r="J452" s="25">
        <f>J22*'Basic diet cal'!$V$10</f>
        <v>0</v>
      </c>
      <c r="K452" s="25">
        <f>K22*'Basic diet cal'!$V$10</f>
        <v>0</v>
      </c>
      <c r="L452" s="25">
        <f>L22*'Basic diet cal'!$V$10</f>
        <v>0</v>
      </c>
      <c r="M452" s="25">
        <f>M22*'Basic diet cal'!$V$10</f>
        <v>0</v>
      </c>
      <c r="N452" s="25">
        <f>N22*'Basic diet cal'!$V$10</f>
        <v>0</v>
      </c>
      <c r="O452" s="25">
        <f>O22*'Basic diet cal'!$V$10</f>
        <v>0</v>
      </c>
      <c r="P452" s="25">
        <f>P22*'Basic diet cal'!$V$10</f>
        <v>0</v>
      </c>
      <c r="Q452" s="25">
        <f>Q22*'Basic diet cal'!$V$10</f>
        <v>0</v>
      </c>
      <c r="R452" s="25">
        <f>R22*'Basic diet cal'!$V$10</f>
        <v>0</v>
      </c>
      <c r="S452" s="25">
        <f>S22*'Basic diet cal'!$V$10</f>
        <v>0</v>
      </c>
      <c r="T452" s="25">
        <f>T22*'Basic diet cal'!$V$10</f>
        <v>0</v>
      </c>
      <c r="U452" s="25">
        <f>U22*'Basic diet cal'!$V$10</f>
        <v>0</v>
      </c>
      <c r="V452" s="25">
        <f>V22*'Basic diet cal'!$V$10</f>
        <v>0</v>
      </c>
      <c r="W452" s="25">
        <f>W22*'Basic diet cal'!$V$10</f>
        <v>0</v>
      </c>
      <c r="X452" s="25">
        <f>X22*'Basic diet cal'!$V$10</f>
        <v>0</v>
      </c>
      <c r="Y452" s="25">
        <f>Y22*'Basic diet cal'!$V$10</f>
        <v>0</v>
      </c>
      <c r="Z452" s="25">
        <f>Z22*'Basic diet cal'!$V$10</f>
        <v>0</v>
      </c>
      <c r="AA452" s="25">
        <f>AA22*'Basic diet cal'!$V$10</f>
        <v>0</v>
      </c>
      <c r="AB452" s="25">
        <f>AB22*'Basic diet cal'!$V$10</f>
        <v>0</v>
      </c>
      <c r="AC452" s="25">
        <f>AC22*'Basic diet cal'!$V$10</f>
        <v>0</v>
      </c>
      <c r="AD452" s="25">
        <f>AD22*'Basic diet cal'!$V$10</f>
        <v>0</v>
      </c>
      <c r="AE452" s="25">
        <f>AE22*'Basic diet cal'!$V$10</f>
        <v>0</v>
      </c>
      <c r="AF452" s="25">
        <f>AF22*'Basic diet cal'!$V$10</f>
        <v>0</v>
      </c>
      <c r="AG452" s="25">
        <f>AG22*'Basic diet cal'!$V$10</f>
        <v>0</v>
      </c>
      <c r="AH452" s="25">
        <f>AH22*'Basic diet cal'!$V$10</f>
        <v>0</v>
      </c>
      <c r="AI452" s="25">
        <f>AI22*'Basic diet cal'!$V$10</f>
        <v>0</v>
      </c>
      <c r="AJ452" s="25">
        <f>AJ22*'Basic diet cal'!$V$10</f>
        <v>0</v>
      </c>
      <c r="AK452" s="25">
        <f>AK22*'Basic diet cal'!$V$10</f>
        <v>0</v>
      </c>
      <c r="AL452" s="25">
        <f>AL22*'Basic diet cal'!$V$10</f>
        <v>0</v>
      </c>
      <c r="AS452" s="170"/>
      <c r="AT452" s="9"/>
      <c r="AU452" s="9"/>
      <c r="AV452" s="9"/>
      <c r="AW452" s="9"/>
      <c r="AX452" s="9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</row>
    <row r="453" spans="1:79" ht="15" customHeight="1">
      <c r="C453" s="22">
        <v>1000</v>
      </c>
      <c r="F453" s="9">
        <v>1200</v>
      </c>
      <c r="G453" s="9"/>
      <c r="I453" s="22">
        <v>1400</v>
      </c>
      <c r="L453" s="22">
        <v>1600</v>
      </c>
      <c r="O453" s="22">
        <v>1800</v>
      </c>
      <c r="R453" s="9">
        <v>2000</v>
      </c>
      <c r="S453" s="9"/>
      <c r="U453" s="22">
        <v>2200</v>
      </c>
      <c r="X453" s="22">
        <v>2400</v>
      </c>
      <c r="AA453" s="45">
        <v>2600</v>
      </c>
      <c r="AB453" s="26"/>
      <c r="AD453" s="26">
        <v>2800</v>
      </c>
      <c r="AE453" s="26"/>
      <c r="AF453" s="26"/>
      <c r="AG453" s="26">
        <v>3000</v>
      </c>
      <c r="AH453" s="26"/>
      <c r="AI453" s="26"/>
      <c r="AJ453" s="22">
        <v>3200</v>
      </c>
      <c r="AS453" s="9"/>
      <c r="AT453" s="9"/>
      <c r="AU453" s="9"/>
      <c r="AV453" s="9"/>
      <c r="AW453" s="9"/>
      <c r="AX453" s="9"/>
      <c r="AY453" s="164"/>
      <c r="AZ453" s="164"/>
      <c r="BA453" s="164"/>
      <c r="BB453" s="164"/>
      <c r="BC453" s="164"/>
      <c r="BD453" s="164"/>
      <c r="BE453" s="164"/>
      <c r="BF453" s="123"/>
      <c r="BG453" s="123"/>
      <c r="BH453" s="164"/>
      <c r="BI453" s="123"/>
      <c r="BJ453" s="123"/>
      <c r="BK453" s="123"/>
      <c r="BL453" s="164"/>
      <c r="BM453" s="164"/>
      <c r="BN453" s="164"/>
      <c r="BO453" s="164"/>
      <c r="BP453" s="61"/>
      <c r="BQ453" s="61"/>
    </row>
    <row r="454" spans="1:79" ht="30" customHeight="1">
      <c r="A454" s="77" t="s">
        <v>290</v>
      </c>
      <c r="F454" s="9"/>
      <c r="AD454" s="22"/>
      <c r="AS454" s="9"/>
      <c r="AT454" s="9"/>
      <c r="AU454" s="9"/>
      <c r="AV454" s="9"/>
      <c r="AW454" s="9"/>
      <c r="AX454" s="9"/>
      <c r="AY454" s="164"/>
      <c r="AZ454" s="164"/>
      <c r="BA454" s="164"/>
      <c r="BB454" s="164"/>
      <c r="BC454" s="164"/>
      <c r="BD454" s="164"/>
      <c r="BE454" s="164"/>
      <c r="BF454" s="164"/>
      <c r="BG454" s="164"/>
      <c r="BH454" s="164"/>
      <c r="BI454" s="164"/>
      <c r="BJ454" s="164"/>
      <c r="BK454" s="164"/>
      <c r="BL454" s="164"/>
      <c r="BM454" s="164"/>
      <c r="BN454" s="164"/>
      <c r="BO454" s="164"/>
      <c r="BP454" s="61"/>
      <c r="BQ454" s="61"/>
    </row>
    <row r="455" spans="1:79" ht="15" customHeight="1">
      <c r="A455" s="77" t="s">
        <v>137</v>
      </c>
      <c r="C455" s="22" t="s">
        <v>58</v>
      </c>
      <c r="D455" s="22" t="s">
        <v>116</v>
      </c>
      <c r="E455" s="22" t="s">
        <v>92</v>
      </c>
      <c r="F455" s="9" t="s">
        <v>58</v>
      </c>
      <c r="G455" s="22" t="s">
        <v>116</v>
      </c>
      <c r="H455" s="22" t="s">
        <v>92</v>
      </c>
      <c r="I455" s="22" t="s">
        <v>58</v>
      </c>
      <c r="J455" s="22" t="s">
        <v>116</v>
      </c>
      <c r="K455" s="22" t="s">
        <v>92</v>
      </c>
      <c r="L455" s="22" t="s">
        <v>58</v>
      </c>
      <c r="M455" s="22" t="s">
        <v>116</v>
      </c>
      <c r="N455" s="22" t="s">
        <v>92</v>
      </c>
      <c r="O455" s="22" t="s">
        <v>58</v>
      </c>
      <c r="P455" s="22" t="s">
        <v>116</v>
      </c>
      <c r="Q455" s="22" t="s">
        <v>92</v>
      </c>
      <c r="R455" s="9" t="s">
        <v>58</v>
      </c>
      <c r="S455" s="22" t="s">
        <v>116</v>
      </c>
      <c r="T455" s="22" t="s">
        <v>92</v>
      </c>
      <c r="U455" s="22" t="s">
        <v>58</v>
      </c>
      <c r="V455" s="22" t="s">
        <v>116</v>
      </c>
      <c r="W455" s="22" t="s">
        <v>92</v>
      </c>
      <c r="X455" s="22" t="s">
        <v>58</v>
      </c>
      <c r="Y455" s="22" t="s">
        <v>116</v>
      </c>
      <c r="Z455" s="22" t="s">
        <v>92</v>
      </c>
      <c r="AA455" s="22" t="s">
        <v>58</v>
      </c>
      <c r="AB455" s="22" t="s">
        <v>116</v>
      </c>
      <c r="AC455" s="22" t="s">
        <v>92</v>
      </c>
      <c r="AD455" s="22" t="s">
        <v>58</v>
      </c>
      <c r="AE455" s="22" t="s">
        <v>116</v>
      </c>
      <c r="AF455" s="22" t="s">
        <v>92</v>
      </c>
      <c r="AG455" s="22" t="s">
        <v>58</v>
      </c>
      <c r="AH455" s="22" t="s">
        <v>116</v>
      </c>
      <c r="AI455" s="22" t="s">
        <v>92</v>
      </c>
      <c r="AJ455" s="22" t="s">
        <v>58</v>
      </c>
      <c r="AK455" s="22" t="s">
        <v>116</v>
      </c>
      <c r="AL455" s="127" t="s">
        <v>92</v>
      </c>
      <c r="AS455" s="9"/>
      <c r="AT455" s="9"/>
      <c r="AU455" s="9"/>
      <c r="AV455" s="9"/>
      <c r="AW455" s="9"/>
      <c r="AX455" s="9"/>
      <c r="AY455" s="164"/>
      <c r="AZ455" s="164"/>
      <c r="BA455" s="164"/>
      <c r="BB455" s="164"/>
      <c r="BC455" s="164"/>
      <c r="BD455" s="164"/>
      <c r="BE455" s="164"/>
      <c r="BF455" s="164"/>
      <c r="BG455" s="164"/>
      <c r="BH455" s="164"/>
      <c r="BI455" s="164"/>
      <c r="BJ455" s="164"/>
      <c r="BK455" s="164"/>
      <c r="BL455" s="164"/>
      <c r="BM455" s="164"/>
      <c r="BN455" s="164"/>
      <c r="BO455" s="164"/>
      <c r="BP455" s="61"/>
      <c r="BQ455" s="61"/>
    </row>
    <row r="456" spans="1:79" ht="15" customHeight="1">
      <c r="B456" s="78" t="s">
        <v>543</v>
      </c>
      <c r="C456" s="17">
        <f t="shared" ref="C456:AL456" si="90">C435+C436+C437+C438+C440+(C442/7)+C443+(C445/7)+C450+C451</f>
        <v>0.76447132059800671</v>
      </c>
      <c r="D456" s="17">
        <f t="shared" si="90"/>
        <v>0.66919168881506097</v>
      </c>
      <c r="E456" s="17">
        <f t="shared" si="90"/>
        <v>0.79566787929125149</v>
      </c>
      <c r="F456" s="17">
        <f t="shared" si="90"/>
        <v>0.93525798726467335</v>
      </c>
      <c r="G456" s="17">
        <f t="shared" si="90"/>
        <v>0.80258502214839433</v>
      </c>
      <c r="H456" s="17">
        <f t="shared" si="90"/>
        <v>0.99612418881506104</v>
      </c>
      <c r="I456" s="17">
        <f t="shared" si="90"/>
        <v>1.1279973975636768</v>
      </c>
      <c r="J456" s="17">
        <f t="shared" si="90"/>
        <v>0.89858502214839431</v>
      </c>
      <c r="K456" s="17">
        <f t="shared" si="90"/>
        <v>1.0286319324473976</v>
      </c>
      <c r="L456" s="17">
        <f t="shared" si="90"/>
        <v>1.3361773975636768</v>
      </c>
      <c r="M456" s="17">
        <f t="shared" si="90"/>
        <v>1.1125051411960136</v>
      </c>
      <c r="N456" s="17">
        <f t="shared" si="90"/>
        <v>1.2185141998892584</v>
      </c>
      <c r="O456" s="17">
        <f t="shared" si="90"/>
        <v>1.5443832308970102</v>
      </c>
      <c r="P456" s="17">
        <f t="shared" si="90"/>
        <v>1.2161463372093024</v>
      </c>
      <c r="Q456" s="17">
        <f t="shared" si="90"/>
        <v>1.3888595681063125</v>
      </c>
      <c r="R456" s="17">
        <f t="shared" si="90"/>
        <v>1.7151957308970103</v>
      </c>
      <c r="S456" s="17">
        <f t="shared" si="90"/>
        <v>1.3214313427464011</v>
      </c>
      <c r="T456" s="17">
        <f t="shared" si="90"/>
        <v>1.5355862347729792</v>
      </c>
      <c r="U456" s="17">
        <f t="shared" si="90"/>
        <v>1.867658831672204</v>
      </c>
      <c r="V456" s="17">
        <f t="shared" si="90"/>
        <v>1.4922438427464009</v>
      </c>
      <c r="W456" s="17">
        <f t="shared" si="90"/>
        <v>1.6182529014396458</v>
      </c>
      <c r="X456" s="17">
        <f t="shared" si="90"/>
        <v>2.0172838316722039</v>
      </c>
      <c r="Y456" s="17">
        <f t="shared" si="90"/>
        <v>1.6828138538205981</v>
      </c>
      <c r="Z456" s="17">
        <f t="shared" si="90"/>
        <v>1.7523924363233667</v>
      </c>
      <c r="AA456" s="17">
        <f t="shared" si="90"/>
        <v>2.1344713316722039</v>
      </c>
      <c r="AB456" s="17">
        <f t="shared" si="90"/>
        <v>1.7040013538205983</v>
      </c>
      <c r="AC456" s="17">
        <f t="shared" si="90"/>
        <v>1.9153249363233669</v>
      </c>
      <c r="AD456" s="17">
        <f t="shared" si="90"/>
        <v>2.3264713316722041</v>
      </c>
      <c r="AE456" s="17">
        <f t="shared" si="90"/>
        <v>1.8381408887043191</v>
      </c>
      <c r="AF456" s="17">
        <f t="shared" si="90"/>
        <v>2.1447182696567002</v>
      </c>
      <c r="AG456" s="17">
        <f t="shared" si="90"/>
        <v>2.4034015642303435</v>
      </c>
      <c r="AH456" s="17">
        <f t="shared" si="90"/>
        <v>2.0625267220376524</v>
      </c>
      <c r="AI456" s="17">
        <f t="shared" si="90"/>
        <v>2.2161911378737549</v>
      </c>
      <c r="AJ456" s="17">
        <f t="shared" si="90"/>
        <v>2.5742140642303437</v>
      </c>
      <c r="AK456" s="17">
        <f t="shared" si="90"/>
        <v>2.1585267220376525</v>
      </c>
      <c r="AL456" s="132">
        <f t="shared" si="90"/>
        <v>2.312191137873755</v>
      </c>
      <c r="AR456" s="17"/>
      <c r="AS456" s="56"/>
      <c r="AT456" s="56"/>
      <c r="AU456" s="56"/>
      <c r="AV456" s="56"/>
      <c r="AW456" s="56"/>
      <c r="AX456" s="56"/>
      <c r="AY456" s="164"/>
      <c r="AZ456" s="164"/>
      <c r="BA456" s="164"/>
      <c r="BB456" s="164"/>
      <c r="BC456" s="164"/>
      <c r="BD456" s="164"/>
      <c r="BE456" s="164"/>
      <c r="BF456" s="164"/>
      <c r="BG456" s="164"/>
      <c r="BH456" s="164"/>
      <c r="BI456" s="164"/>
      <c r="BJ456" s="164"/>
      <c r="BK456" s="164"/>
      <c r="BL456" s="164"/>
      <c r="BM456" s="164"/>
      <c r="BN456" s="164"/>
      <c r="BO456" s="164"/>
      <c r="BP456" s="61"/>
      <c r="BQ456" s="61"/>
    </row>
    <row r="457" spans="1:79" ht="15" customHeight="1">
      <c r="B457" s="78" t="s">
        <v>544</v>
      </c>
      <c r="C457" s="17">
        <f t="shared" ref="C457:AL457" si="91">C435+C436+C437+C438+C440+C444+(C445/7)+C451+C450</f>
        <v>0.75875703488372104</v>
      </c>
      <c r="D457" s="17">
        <f t="shared" si="91"/>
        <v>0.6634774031007753</v>
      </c>
      <c r="E457" s="17">
        <f t="shared" si="91"/>
        <v>0.7928107364341086</v>
      </c>
      <c r="F457" s="17">
        <f t="shared" si="91"/>
        <v>0.92954370155038768</v>
      </c>
      <c r="G457" s="17">
        <f t="shared" si="91"/>
        <v>0.79687073643410866</v>
      </c>
      <c r="H457" s="17">
        <f t="shared" si="91"/>
        <v>0.99040990310077537</v>
      </c>
      <c r="I457" s="17">
        <f t="shared" si="91"/>
        <v>1.1194259689922483</v>
      </c>
      <c r="J457" s="17">
        <f t="shared" si="91"/>
        <v>0.89287073643410864</v>
      </c>
      <c r="K457" s="17">
        <f t="shared" si="91"/>
        <v>1.0200605038759691</v>
      </c>
      <c r="L457" s="17">
        <f t="shared" si="91"/>
        <v>1.3276059689922481</v>
      </c>
      <c r="M457" s="17">
        <f t="shared" si="91"/>
        <v>1.1010765697674421</v>
      </c>
      <c r="N457" s="17">
        <f t="shared" si="91"/>
        <v>1.2099427713178297</v>
      </c>
      <c r="O457" s="17">
        <f t="shared" si="91"/>
        <v>1.5358118023255813</v>
      </c>
      <c r="P457" s="17">
        <f t="shared" si="91"/>
        <v>1.2161463372093024</v>
      </c>
      <c r="Q457" s="17">
        <f t="shared" si="91"/>
        <v>1.3802881395348838</v>
      </c>
      <c r="R457" s="17">
        <f t="shared" si="91"/>
        <v>1.7066243023255816</v>
      </c>
      <c r="S457" s="17">
        <f t="shared" si="91"/>
        <v>1.3100027713178297</v>
      </c>
      <c r="T457" s="17">
        <f t="shared" si="91"/>
        <v>1.5270148062015505</v>
      </c>
      <c r="U457" s="17">
        <f t="shared" si="91"/>
        <v>1.8590874031007754</v>
      </c>
      <c r="V457" s="17">
        <f t="shared" si="91"/>
        <v>1.4808152713178295</v>
      </c>
      <c r="W457" s="17">
        <f t="shared" si="91"/>
        <v>1.6096814728682172</v>
      </c>
      <c r="X457" s="17">
        <f t="shared" si="91"/>
        <v>2.0087124031007755</v>
      </c>
      <c r="Y457" s="17">
        <f t="shared" si="91"/>
        <v>1.6685281395348839</v>
      </c>
      <c r="Z457" s="17">
        <f t="shared" si="91"/>
        <v>1.743821007751938</v>
      </c>
      <c r="AA457" s="17">
        <f t="shared" si="91"/>
        <v>2.1258999031007755</v>
      </c>
      <c r="AB457" s="17">
        <f t="shared" si="91"/>
        <v>1.689715639534884</v>
      </c>
      <c r="AC457" s="17">
        <f t="shared" si="91"/>
        <v>1.906753507751938</v>
      </c>
      <c r="AD457" s="17">
        <f t="shared" si="91"/>
        <v>2.3178999031007752</v>
      </c>
      <c r="AE457" s="17">
        <f t="shared" si="91"/>
        <v>1.8986676744186048</v>
      </c>
      <c r="AF457" s="17">
        <f t="shared" si="91"/>
        <v>2.1361468410852718</v>
      </c>
      <c r="AG457" s="17">
        <f t="shared" si="91"/>
        <v>2.4696426356589147</v>
      </c>
      <c r="AH457" s="17">
        <f t="shared" si="91"/>
        <v>2.0482410077519382</v>
      </c>
      <c r="AI457" s="17">
        <f t="shared" si="91"/>
        <v>2.207619709302326</v>
      </c>
      <c r="AJ457" s="17">
        <f t="shared" si="91"/>
        <v>2.640455135658915</v>
      </c>
      <c r="AK457" s="17">
        <f t="shared" si="91"/>
        <v>2.1442410077519383</v>
      </c>
      <c r="AL457" s="132">
        <f t="shared" si="91"/>
        <v>2.3036197093023261</v>
      </c>
      <c r="AR457" s="17"/>
      <c r="AS457" s="56"/>
      <c r="AT457" s="56"/>
      <c r="AU457" s="56"/>
      <c r="AV457" s="56"/>
      <c r="AW457" s="56"/>
      <c r="AX457" s="56"/>
      <c r="AY457" s="164"/>
      <c r="AZ457" s="164"/>
      <c r="BA457" s="164"/>
      <c r="BB457" s="164"/>
      <c r="BC457" s="164"/>
      <c r="BD457" s="164"/>
      <c r="BE457" s="164"/>
      <c r="BF457" s="164"/>
      <c r="BG457" s="164"/>
      <c r="BH457" s="164"/>
      <c r="BI457" s="164"/>
      <c r="BJ457" s="164"/>
      <c r="BK457" s="164"/>
      <c r="BL457" s="164"/>
      <c r="BM457" s="164"/>
      <c r="BN457" s="164"/>
      <c r="BO457" s="164"/>
      <c r="BP457" s="61"/>
      <c r="BQ457" s="61"/>
    </row>
    <row r="458" spans="1:79" ht="30" customHeight="1">
      <c r="A458" s="77" t="s">
        <v>138</v>
      </c>
      <c r="C458" s="49">
        <f>C435+C436+C437+C439+C440+C448+(C447/7)+C449+C451+C452/7</f>
        <v>0.52115792774086378</v>
      </c>
      <c r="D458" s="49">
        <f t="shared" ref="D458:AL458" si="92">D435+D436+D437+D439+D440+D448+(D447/7)+D449+D451+D452/7</f>
        <v>0.50698276024363242</v>
      </c>
      <c r="E458" s="49">
        <f t="shared" si="92"/>
        <v>0.63345895071982294</v>
      </c>
      <c r="F458" s="49">
        <f t="shared" si="92"/>
        <v>0.69194459440753042</v>
      </c>
      <c r="G458" s="49">
        <f t="shared" si="92"/>
        <v>0.64037609357696579</v>
      </c>
      <c r="H458" s="49">
        <f t="shared" si="92"/>
        <v>0.75281079595791811</v>
      </c>
      <c r="I458" s="49">
        <f t="shared" si="92"/>
        <v>0.79443043327796248</v>
      </c>
      <c r="J458" s="49">
        <f t="shared" si="92"/>
        <v>0.73294127214839433</v>
      </c>
      <c r="K458" s="49">
        <f t="shared" si="92"/>
        <v>0.8509819324473975</v>
      </c>
      <c r="L458" s="49">
        <f t="shared" si="92"/>
        <v>1.0054675761351053</v>
      </c>
      <c r="M458" s="49">
        <f t="shared" si="92"/>
        <v>0.86004264119601348</v>
      </c>
      <c r="N458" s="49">
        <f t="shared" si="92"/>
        <v>0.9660516998892581</v>
      </c>
      <c r="O458" s="49">
        <f t="shared" si="92"/>
        <v>1.1325689451827243</v>
      </c>
      <c r="P458" s="49">
        <f t="shared" si="92"/>
        <v>0.97511240863787374</v>
      </c>
      <c r="Q458" s="49">
        <f t="shared" si="92"/>
        <v>1.0615845681063125</v>
      </c>
      <c r="R458" s="49">
        <f t="shared" si="92"/>
        <v>1.2222769808970102</v>
      </c>
      <c r="S458" s="49">
        <f t="shared" si="92"/>
        <v>1.0689688427464012</v>
      </c>
      <c r="T458" s="49">
        <f t="shared" si="92"/>
        <v>1.2083112347729792</v>
      </c>
      <c r="U458" s="49">
        <f t="shared" si="92"/>
        <v>1.3810320459579182</v>
      </c>
      <c r="V458" s="49">
        <f t="shared" si="92"/>
        <v>1.1649688427464011</v>
      </c>
      <c r="W458" s="49">
        <f t="shared" si="92"/>
        <v>1.2909779014396459</v>
      </c>
      <c r="X458" s="49">
        <f t="shared" si="92"/>
        <v>1.3558641888150611</v>
      </c>
      <c r="Y458" s="49">
        <f t="shared" si="92"/>
        <v>1.3526817109634555</v>
      </c>
      <c r="Z458" s="49">
        <f t="shared" si="92"/>
        <v>1.4251174363233667</v>
      </c>
      <c r="AA458" s="49">
        <f t="shared" si="92"/>
        <v>1.5604481173864897</v>
      </c>
      <c r="AB458" s="49">
        <f t="shared" si="92"/>
        <v>1.4360977823920269</v>
      </c>
      <c r="AC458" s="49">
        <f t="shared" si="92"/>
        <v>1.5069454720376523</v>
      </c>
      <c r="AD458" s="49">
        <f t="shared" si="92"/>
        <v>1.7461561531007754</v>
      </c>
      <c r="AE458" s="49">
        <f t="shared" si="92"/>
        <v>1.5702373172757478</v>
      </c>
      <c r="AF458" s="49">
        <f t="shared" si="92"/>
        <v>1.7363388053709858</v>
      </c>
      <c r="AG458" s="49">
        <f t="shared" si="92"/>
        <v>1.8167944213732006</v>
      </c>
      <c r="AH458" s="49">
        <f t="shared" si="92"/>
        <v>1.7198106506090809</v>
      </c>
      <c r="AI458" s="49">
        <f t="shared" si="92"/>
        <v>1.8078116735880403</v>
      </c>
      <c r="AJ458" s="49">
        <f t="shared" si="92"/>
        <v>1.9127944213732007</v>
      </c>
      <c r="AK458" s="49">
        <f t="shared" si="92"/>
        <v>1.8215249363233665</v>
      </c>
      <c r="AL458" s="49">
        <f t="shared" si="92"/>
        <v>1.9038116735880404</v>
      </c>
      <c r="AR458" s="17"/>
      <c r="AS458" s="56"/>
      <c r="AT458" s="56"/>
      <c r="AU458" s="56"/>
      <c r="AV458" s="56"/>
      <c r="AW458" s="56"/>
      <c r="AX458" s="56"/>
      <c r="AY458" s="164"/>
      <c r="AZ458" s="164"/>
      <c r="BA458" s="164"/>
      <c r="BB458" s="164"/>
      <c r="BC458" s="164"/>
      <c r="BD458" s="164"/>
      <c r="BE458" s="164"/>
      <c r="BF458" s="164"/>
      <c r="BG458" s="164"/>
      <c r="BH458" s="164"/>
      <c r="BI458" s="164"/>
      <c r="BJ458" s="164"/>
      <c r="BK458" s="164"/>
      <c r="BL458" s="164"/>
      <c r="BM458" s="164"/>
      <c r="BN458" s="164"/>
      <c r="BO458" s="164"/>
      <c r="BP458" s="61"/>
      <c r="BQ458" s="61"/>
    </row>
    <row r="459" spans="1:79" s="218" customFormat="1" ht="15" customHeight="1">
      <c r="A459" s="217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19"/>
      <c r="Z459" s="219"/>
      <c r="AA459" s="219"/>
      <c r="AB459" s="219"/>
      <c r="AC459" s="219"/>
      <c r="AD459" s="219"/>
      <c r="AE459" s="219"/>
      <c r="AF459" s="219"/>
      <c r="AG459" s="219"/>
      <c r="AH459" s="219"/>
      <c r="AI459" s="219"/>
      <c r="AJ459" s="219"/>
      <c r="AK459" s="219"/>
      <c r="AL459" s="220"/>
      <c r="AR459" s="219"/>
      <c r="AS459" s="219"/>
      <c r="AT459" s="219"/>
      <c r="AU459" s="219"/>
      <c r="AV459" s="219"/>
      <c r="AW459" s="219"/>
      <c r="AX459" s="219"/>
      <c r="AY459" s="221"/>
      <c r="AZ459" s="221"/>
      <c r="BA459" s="221"/>
      <c r="BB459" s="221"/>
      <c r="BC459" s="221"/>
      <c r="BD459" s="221"/>
      <c r="BE459" s="221"/>
      <c r="BF459" s="221"/>
      <c r="BG459" s="221"/>
      <c r="BH459" s="221"/>
      <c r="BI459" s="221"/>
      <c r="BJ459" s="221"/>
      <c r="BK459" s="221"/>
      <c r="BL459" s="221"/>
      <c r="BM459" s="221"/>
      <c r="BN459" s="221"/>
      <c r="BO459" s="221"/>
      <c r="BP459" s="222"/>
      <c r="BQ459" s="222"/>
      <c r="BR459" s="222"/>
      <c r="BS459" s="222"/>
      <c r="BT459" s="222"/>
      <c r="BU459" s="222"/>
      <c r="BV459" s="222"/>
      <c r="BW459" s="431"/>
      <c r="BX459" s="222"/>
      <c r="BY459" s="222"/>
      <c r="BZ459" s="222"/>
      <c r="CA459" s="222"/>
    </row>
    <row r="460" spans="1:79" ht="15" customHeight="1">
      <c r="A460" s="66"/>
      <c r="C460" s="22">
        <v>1000</v>
      </c>
      <c r="F460" s="9">
        <v>1200</v>
      </c>
      <c r="G460" s="9"/>
      <c r="I460" s="22">
        <v>1400</v>
      </c>
      <c r="L460" s="22">
        <v>1600</v>
      </c>
      <c r="O460" s="17">
        <v>1800</v>
      </c>
      <c r="P460" s="17"/>
      <c r="Q460" s="17"/>
      <c r="R460" s="56">
        <v>2000</v>
      </c>
      <c r="S460" s="56"/>
      <c r="T460" s="17"/>
      <c r="U460" s="17">
        <v>2200</v>
      </c>
      <c r="V460" s="17"/>
      <c r="W460" s="17"/>
      <c r="X460" s="17">
        <v>2400</v>
      </c>
      <c r="Y460" s="17"/>
      <c r="Z460" s="17"/>
      <c r="AA460" s="111">
        <v>2600</v>
      </c>
      <c r="AB460" s="84"/>
      <c r="AC460" s="17"/>
      <c r="AD460" s="84">
        <v>2800</v>
      </c>
      <c r="AE460" s="84"/>
      <c r="AF460" s="84"/>
      <c r="AG460" s="84">
        <v>3000</v>
      </c>
      <c r="AH460" s="84"/>
      <c r="AI460" s="84"/>
      <c r="AJ460" s="22">
        <v>3200</v>
      </c>
      <c r="AK460" s="17"/>
      <c r="AL460" s="132"/>
      <c r="AR460" s="17"/>
    </row>
    <row r="461" spans="1:79" ht="15" customHeight="1">
      <c r="A461" s="212" t="s">
        <v>292</v>
      </c>
      <c r="F461" s="9"/>
      <c r="O461" s="17"/>
      <c r="P461" s="17"/>
      <c r="Q461" s="17"/>
      <c r="R461" s="56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K461" s="17"/>
      <c r="AL461" s="132"/>
      <c r="AR461" s="17"/>
    </row>
    <row r="462" spans="1:79" ht="15" customHeight="1">
      <c r="A462" s="67" t="s">
        <v>117</v>
      </c>
      <c r="B462" s="68"/>
      <c r="C462" s="22" t="s">
        <v>58</v>
      </c>
      <c r="D462" s="22" t="s">
        <v>116</v>
      </c>
      <c r="E462" s="22" t="s">
        <v>92</v>
      </c>
      <c r="F462" s="9" t="s">
        <v>58</v>
      </c>
      <c r="G462" s="22" t="s">
        <v>116</v>
      </c>
      <c r="H462" s="22" t="s">
        <v>92</v>
      </c>
      <c r="I462" s="22" t="s">
        <v>58</v>
      </c>
      <c r="J462" s="22" t="s">
        <v>116</v>
      </c>
      <c r="K462" s="22" t="s">
        <v>92</v>
      </c>
      <c r="L462" s="22" t="s">
        <v>58</v>
      </c>
      <c r="M462" s="22" t="s">
        <v>116</v>
      </c>
      <c r="N462" s="22" t="s">
        <v>92</v>
      </c>
      <c r="O462" s="17" t="s">
        <v>58</v>
      </c>
      <c r="P462" s="17" t="s">
        <v>116</v>
      </c>
      <c r="Q462" s="17" t="s">
        <v>92</v>
      </c>
      <c r="R462" s="56" t="s">
        <v>58</v>
      </c>
      <c r="S462" s="17" t="s">
        <v>116</v>
      </c>
      <c r="T462" s="17" t="s">
        <v>92</v>
      </c>
      <c r="U462" s="17" t="s">
        <v>58</v>
      </c>
      <c r="V462" s="17" t="s">
        <v>116</v>
      </c>
      <c r="W462" s="17" t="s">
        <v>92</v>
      </c>
      <c r="X462" s="17" t="s">
        <v>58</v>
      </c>
      <c r="Y462" s="17" t="s">
        <v>116</v>
      </c>
      <c r="Z462" s="17" t="s">
        <v>92</v>
      </c>
      <c r="AA462" s="17" t="s">
        <v>58</v>
      </c>
      <c r="AB462" s="17" t="s">
        <v>116</v>
      </c>
      <c r="AC462" s="17" t="s">
        <v>92</v>
      </c>
      <c r="AD462" s="17" t="s">
        <v>58</v>
      </c>
      <c r="AE462" s="17" t="s">
        <v>116</v>
      </c>
      <c r="AF462" s="17" t="s">
        <v>92</v>
      </c>
      <c r="AG462" s="17" t="s">
        <v>58</v>
      </c>
      <c r="AH462" s="17" t="s">
        <v>116</v>
      </c>
      <c r="AI462" s="17" t="s">
        <v>92</v>
      </c>
      <c r="AJ462" s="22" t="s">
        <v>58</v>
      </c>
      <c r="AK462" s="17" t="s">
        <v>116</v>
      </c>
      <c r="AL462" s="132" t="s">
        <v>92</v>
      </c>
      <c r="AR462" s="17"/>
    </row>
    <row r="463" spans="1:79" ht="38.25" customHeight="1">
      <c r="A463" s="24" t="s">
        <v>119</v>
      </c>
      <c r="B463" s="69"/>
      <c r="C463" s="15">
        <f>C7*'Basic diet cal'!$W$3</f>
        <v>0.16</v>
      </c>
      <c r="D463" s="17">
        <f>D7*'Basic diet cal'!$W$3</f>
        <v>0.12</v>
      </c>
      <c r="E463" s="17">
        <f>E7*'Basic diet cal'!$W$3</f>
        <v>0.16</v>
      </c>
      <c r="F463" s="17">
        <f>F7*'Basic diet cal'!$W$3</f>
        <v>0.2</v>
      </c>
      <c r="G463" s="17">
        <f>G7*'Basic diet cal'!$W$3</f>
        <v>0.16</v>
      </c>
      <c r="H463" s="17">
        <f>H7*'Basic diet cal'!$W$3</f>
        <v>0.18</v>
      </c>
      <c r="I463" s="17">
        <f>I7*'Basic diet cal'!$W$3</f>
        <v>0.24</v>
      </c>
      <c r="J463" s="17">
        <f>J7*'Basic diet cal'!$W$3</f>
        <v>0.2</v>
      </c>
      <c r="K463" s="17">
        <f>K7*'Basic diet cal'!$W$3</f>
        <v>0.2</v>
      </c>
      <c r="L463" s="17">
        <f>L7*'Basic diet cal'!$W$3</f>
        <v>0.28000000000000003</v>
      </c>
      <c r="M463" s="17">
        <f>M7*'Basic diet cal'!$W$3</f>
        <v>0.24</v>
      </c>
      <c r="N463" s="17">
        <f>N7*'Basic diet cal'!$W$3</f>
        <v>0.24</v>
      </c>
      <c r="O463" s="17">
        <f>O7*'Basic diet cal'!$W$3</f>
        <v>0.32</v>
      </c>
      <c r="P463" s="17">
        <f>P7*'Basic diet cal'!$W$3</f>
        <v>0.28000000000000003</v>
      </c>
      <c r="Q463" s="17">
        <f>Q7*'Basic diet cal'!$W$3</f>
        <v>0.24</v>
      </c>
      <c r="R463" s="17">
        <f>R7*'Basic diet cal'!$W$3</f>
        <v>0.36</v>
      </c>
      <c r="S463" s="17">
        <f>S7*'Basic diet cal'!$W$3</f>
        <v>0.28000000000000003</v>
      </c>
      <c r="T463" s="17">
        <f>T7*'Basic diet cal'!$W$3</f>
        <v>0.28000000000000003</v>
      </c>
      <c r="U463" s="17">
        <f>U7*'Basic diet cal'!$W$3</f>
        <v>0.4</v>
      </c>
      <c r="V463" s="17">
        <f>V7*'Basic diet cal'!$W$3</f>
        <v>0.32</v>
      </c>
      <c r="W463" s="17">
        <f>W7*'Basic diet cal'!$W$3</f>
        <v>0.32</v>
      </c>
      <c r="X463" s="17">
        <f>X7*'Basic diet cal'!$W$3</f>
        <v>0.4</v>
      </c>
      <c r="Y463" s="17">
        <f>Y7*'Basic diet cal'!$W$3</f>
        <v>0.32</v>
      </c>
      <c r="Z463" s="17">
        <f>Z7*'Basic diet cal'!$W$3</f>
        <v>0.36</v>
      </c>
      <c r="AA463" s="17">
        <f>AA7*'Basic diet cal'!$W$3</f>
        <v>0.48</v>
      </c>
      <c r="AB463" s="17">
        <f>AB7*'Basic diet cal'!$W$3</f>
        <v>0.36</v>
      </c>
      <c r="AC463" s="17">
        <f>AC7*'Basic diet cal'!$W$3</f>
        <v>0.36</v>
      </c>
      <c r="AD463" s="17">
        <f>AD7*'Basic diet cal'!$W$3</f>
        <v>0.56000000000000005</v>
      </c>
      <c r="AE463" s="17">
        <f>AE7*'Basic diet cal'!$W$3</f>
        <v>0.4</v>
      </c>
      <c r="AF463" s="17">
        <f>AF7*'Basic diet cal'!$W$3</f>
        <v>0.44</v>
      </c>
      <c r="AG463" s="17">
        <f>AG7*'Basic diet cal'!$W$3</f>
        <v>0.6</v>
      </c>
      <c r="AH463" s="17">
        <f>AH7*'Basic diet cal'!$W$3</f>
        <v>0.4</v>
      </c>
      <c r="AI463" s="17">
        <f>AI7*'Basic diet cal'!$W$3</f>
        <v>0.44</v>
      </c>
      <c r="AJ463" s="17">
        <f>AJ7*'Basic diet cal'!$W$3</f>
        <v>0.64</v>
      </c>
      <c r="AK463" s="17">
        <f>AK7*'Basic diet cal'!$W$3</f>
        <v>0.44</v>
      </c>
      <c r="AL463" s="132">
        <f>AL7*'Basic diet cal'!$W$3</f>
        <v>0.48</v>
      </c>
      <c r="AR463" s="17"/>
    </row>
    <row r="464" spans="1:79" ht="45" customHeight="1">
      <c r="A464" s="24" t="s">
        <v>127</v>
      </c>
      <c r="B464" s="69"/>
      <c r="C464" s="15">
        <f>C8*'Basic diet cal'!$W$4</f>
        <v>7.2541250000000002E-2</v>
      </c>
      <c r="D464" s="17">
        <f>D8*'Basic diet cal'!$W$4</f>
        <v>9.6721666666666678E-2</v>
      </c>
      <c r="E464" s="17">
        <f>E8*'Basic diet cal'!$W$4</f>
        <v>9.6721666666666678E-2</v>
      </c>
      <c r="F464" s="17">
        <f>F8*'Basic diet cal'!$W$4</f>
        <v>0.12090208333333335</v>
      </c>
      <c r="G464" s="17">
        <f>G8*'Basic diet cal'!$W$4</f>
        <v>0.12090208333333335</v>
      </c>
      <c r="H464" s="17">
        <f>H8*'Basic diet cal'!$W$4</f>
        <v>0.1450825</v>
      </c>
      <c r="I464" s="17">
        <f>I8*'Basic diet cal'!$W$4</f>
        <v>0.12090208333333335</v>
      </c>
      <c r="J464" s="17">
        <f>J8*'Basic diet cal'!$W$4</f>
        <v>0.12090208333333335</v>
      </c>
      <c r="K464" s="17">
        <f>K8*'Basic diet cal'!$W$4</f>
        <v>0.16926291666666668</v>
      </c>
      <c r="L464" s="17">
        <f>L8*'Basic diet cal'!$W$4</f>
        <v>0.19344333333333336</v>
      </c>
      <c r="M464" s="17">
        <f>M8*'Basic diet cal'!$W$4</f>
        <v>0.1450825</v>
      </c>
      <c r="N464" s="17">
        <f>N8*'Basic diet cal'!$W$4</f>
        <v>0.16926291666666668</v>
      </c>
      <c r="O464" s="17">
        <f>O8*'Basic diet cal'!$W$4</f>
        <v>0.21762375000000003</v>
      </c>
      <c r="P464" s="17">
        <f>P8*'Basic diet cal'!$W$4</f>
        <v>0.1450825</v>
      </c>
      <c r="Q464" s="17">
        <f>Q8*'Basic diet cal'!$W$4</f>
        <v>0.19344333333333336</v>
      </c>
      <c r="R464" s="17">
        <f>R8*'Basic diet cal'!$W$4</f>
        <v>0.21762375000000003</v>
      </c>
      <c r="S464" s="17">
        <f>S8*'Basic diet cal'!$W$4</f>
        <v>0.19344333333333336</v>
      </c>
      <c r="T464" s="17">
        <f>T8*'Basic diet cal'!$W$4</f>
        <v>0.21762375000000003</v>
      </c>
      <c r="U464" s="17">
        <f>U8*'Basic diet cal'!$W$4</f>
        <v>0.24180416666666671</v>
      </c>
      <c r="V464" s="17">
        <f>V8*'Basic diet cal'!$W$4</f>
        <v>0.19344333333333336</v>
      </c>
      <c r="W464" s="17">
        <f>W8*'Basic diet cal'!$W$4</f>
        <v>0.21762375000000003</v>
      </c>
      <c r="X464" s="17">
        <f>X8*'Basic diet cal'!$W$4</f>
        <v>0.24180416666666671</v>
      </c>
      <c r="Y464" s="17">
        <f>Y8*'Basic diet cal'!$W$4</f>
        <v>0.29016500000000001</v>
      </c>
      <c r="Z464" s="17">
        <f>Z8*'Basic diet cal'!$W$4</f>
        <v>0.21762375000000003</v>
      </c>
      <c r="AA464" s="17">
        <f>AA8*'Basic diet cal'!$W$4</f>
        <v>0.24180416666666671</v>
      </c>
      <c r="AB464" s="17">
        <f>AB8*'Basic diet cal'!$W$4</f>
        <v>0.29016500000000001</v>
      </c>
      <c r="AC464" s="17">
        <f>AC8*'Basic diet cal'!$W$4</f>
        <v>0.26598458333333336</v>
      </c>
      <c r="AD464" s="17">
        <f>AD8*'Basic diet cal'!$W$4</f>
        <v>0.24180416666666671</v>
      </c>
      <c r="AE464" s="17">
        <f>AE8*'Basic diet cal'!$W$4</f>
        <v>0.29016500000000001</v>
      </c>
      <c r="AF464" s="17">
        <f>AF8*'Basic diet cal'!$W$4</f>
        <v>0.29016500000000001</v>
      </c>
      <c r="AG464" s="17">
        <f>AG8*'Basic diet cal'!$W$4</f>
        <v>0.24180416666666671</v>
      </c>
      <c r="AH464" s="17">
        <f>AH8*'Basic diet cal'!$W$4</f>
        <v>0.38688666666666671</v>
      </c>
      <c r="AI464" s="17">
        <f>AI8*'Basic diet cal'!$W$4</f>
        <v>0.29016500000000001</v>
      </c>
      <c r="AJ464" s="17">
        <f>AJ8*'Basic diet cal'!$W$4</f>
        <v>0.24180416666666671</v>
      </c>
      <c r="AK464" s="17">
        <f>AK8*'Basic diet cal'!$W$4</f>
        <v>0.38688666666666671</v>
      </c>
      <c r="AL464" s="132">
        <f>AL8*'Basic diet cal'!$W$4</f>
        <v>0.29016500000000001</v>
      </c>
      <c r="AR464" s="17"/>
    </row>
    <row r="465" spans="1:69" ht="45" customHeight="1">
      <c r="A465" s="24" t="s">
        <v>76</v>
      </c>
      <c r="B465" s="69"/>
      <c r="C465" s="15">
        <f>C9*'Basic diet cal'!$W$5</f>
        <v>5.1627906976744194E-2</v>
      </c>
      <c r="D465" s="17">
        <f>D9*'Basic diet cal'!$W$5</f>
        <v>0.10325581395348839</v>
      </c>
      <c r="E465" s="17">
        <f>E9*'Basic diet cal'!$W$5</f>
        <v>0.10325581395348839</v>
      </c>
      <c r="F465" s="17">
        <f>F9*'Basic diet cal'!$W$5</f>
        <v>5.1627906976744194E-2</v>
      </c>
      <c r="G465" s="17">
        <f>G9*'Basic diet cal'!$W$5</f>
        <v>0.10325581395348839</v>
      </c>
      <c r="H465" s="17">
        <f>H9*'Basic diet cal'!$W$5</f>
        <v>0.10325581395348839</v>
      </c>
      <c r="I465" s="17">
        <f>I9*'Basic diet cal'!$W$5</f>
        <v>7.7441860465116294E-2</v>
      </c>
      <c r="J465" s="17">
        <f>J9*'Basic diet cal'!$W$5</f>
        <v>0.10325581395348839</v>
      </c>
      <c r="K465" s="17">
        <f>K9*'Basic diet cal'!$W$5</f>
        <v>0.12906976744186049</v>
      </c>
      <c r="L465" s="17">
        <f>L9*'Basic diet cal'!$W$5</f>
        <v>7.7441860465116294E-2</v>
      </c>
      <c r="M465" s="17">
        <f>M9*'Basic diet cal'!$W$5</f>
        <v>0.10325581395348839</v>
      </c>
      <c r="N465" s="17">
        <f>N9*'Basic diet cal'!$W$5</f>
        <v>0.15488372093023259</v>
      </c>
      <c r="O465" s="17">
        <f>O9*'Basic diet cal'!$W$5</f>
        <v>7.7441860465116294E-2</v>
      </c>
      <c r="P465" s="17">
        <f>P9*'Basic diet cal'!$W$5</f>
        <v>0.12906976744186049</v>
      </c>
      <c r="Q465" s="17">
        <f>Q9*'Basic diet cal'!$W$5</f>
        <v>0.20651162790697677</v>
      </c>
      <c r="R465" s="17">
        <f>R9*'Basic diet cal'!$W$5</f>
        <v>7.7441860465116294E-2</v>
      </c>
      <c r="S465" s="17">
        <f>S9*'Basic diet cal'!$W$5</f>
        <v>0.15488372093023259</v>
      </c>
      <c r="T465" s="17">
        <f>T9*'Basic diet cal'!$W$5</f>
        <v>0.20651162790697677</v>
      </c>
      <c r="U465" s="17">
        <f>U9*'Basic diet cal'!$W$5</f>
        <v>0.10325581395348839</v>
      </c>
      <c r="V465" s="17">
        <f>V9*'Basic diet cal'!$W$5</f>
        <v>0.15488372093023259</v>
      </c>
      <c r="W465" s="17">
        <f>W9*'Basic diet cal'!$W$5</f>
        <v>0.20651162790697677</v>
      </c>
      <c r="X465" s="17">
        <f>X9*'Basic diet cal'!$W$5</f>
        <v>0.10325581395348839</v>
      </c>
      <c r="Y465" s="17">
        <f>Y9*'Basic diet cal'!$W$5</f>
        <v>0.20651162790697677</v>
      </c>
      <c r="Z465" s="17">
        <f>Z9*'Basic diet cal'!$W$5</f>
        <v>0.25813953488372099</v>
      </c>
      <c r="AA465" s="17">
        <f>AA9*'Basic diet cal'!$W$5</f>
        <v>0.10325581395348839</v>
      </c>
      <c r="AB465" s="17">
        <f>AB9*'Basic diet cal'!$W$5</f>
        <v>0.20651162790697677</v>
      </c>
      <c r="AC465" s="17">
        <f>AC9*'Basic diet cal'!$W$5</f>
        <v>0.25813953488372099</v>
      </c>
      <c r="AD465" s="17">
        <f>AD9*'Basic diet cal'!$W$5</f>
        <v>0.10325581395348839</v>
      </c>
      <c r="AE465" s="17">
        <f>AE9*'Basic diet cal'!$W$5</f>
        <v>0.25813953488372099</v>
      </c>
      <c r="AF465" s="17">
        <f>AF9*'Basic diet cal'!$W$5</f>
        <v>0.25813953488372099</v>
      </c>
      <c r="AG465" s="17">
        <f>AG9*'Basic diet cal'!$W$5</f>
        <v>7.7441860465116294E-2</v>
      </c>
      <c r="AH465" s="17">
        <f>AH9*'Basic diet cal'!$W$5</f>
        <v>0.25813953488372099</v>
      </c>
      <c r="AI465" s="17">
        <f>AI9*'Basic diet cal'!$W$5</f>
        <v>0.30976744186046518</v>
      </c>
      <c r="AJ465" s="17">
        <f>AJ9*'Basic diet cal'!$W$5</f>
        <v>7.7441860465116294E-2</v>
      </c>
      <c r="AK465" s="17">
        <f>AK9*'Basic diet cal'!$W$5</f>
        <v>0.25813953488372099</v>
      </c>
      <c r="AL465" s="132">
        <f>AL9*'Basic diet cal'!$W$5</f>
        <v>0.30976744186046518</v>
      </c>
      <c r="AR465" s="17"/>
    </row>
    <row r="466" spans="1:69" ht="31.5" customHeight="1">
      <c r="A466" s="24" t="s">
        <v>255</v>
      </c>
      <c r="B466" s="65"/>
      <c r="C466" s="223">
        <f>C10*'Basic diet cal'!$W$6</f>
        <v>0</v>
      </c>
      <c r="D466" s="223">
        <f>D10*'Basic diet cal'!$W$6</f>
        <v>0</v>
      </c>
      <c r="E466" s="223">
        <f>E10*'Basic diet cal'!$W$6</f>
        <v>2.5000000000000005E-2</v>
      </c>
      <c r="F466" s="223">
        <f>F10*'Basic diet cal'!$W$6</f>
        <v>0</v>
      </c>
      <c r="G466" s="223">
        <f>G10*'Basic diet cal'!$W$6</f>
        <v>0</v>
      </c>
      <c r="H466" s="223">
        <f>H10*'Basic diet cal'!$W$6</f>
        <v>2.5000000000000005E-2</v>
      </c>
      <c r="I466" s="223">
        <f>I10*'Basic diet cal'!$W$6</f>
        <v>0</v>
      </c>
      <c r="J466" s="223">
        <f>J10*'Basic diet cal'!$W$6</f>
        <v>0</v>
      </c>
      <c r="K466" s="223">
        <f>K10*'Basic diet cal'!$W$6</f>
        <v>2.5000000000000005E-2</v>
      </c>
      <c r="L466" s="223">
        <f>L10*'Basic diet cal'!$W$6</f>
        <v>0</v>
      </c>
      <c r="M466" s="223">
        <f>M10*'Basic diet cal'!$W$6</f>
        <v>0</v>
      </c>
      <c r="N466" s="223">
        <f>N10*'Basic diet cal'!$W$6</f>
        <v>2.5000000000000005E-2</v>
      </c>
      <c r="O466" s="223">
        <f>O10*'Basic diet cal'!$W$6</f>
        <v>0</v>
      </c>
      <c r="P466" s="223">
        <f>P10*'Basic diet cal'!$W$6</f>
        <v>0</v>
      </c>
      <c r="Q466" s="223">
        <f>Q10*'Basic diet cal'!$W$6</f>
        <v>4.0000000000000008E-2</v>
      </c>
      <c r="R466" s="223">
        <f>R10*'Basic diet cal'!$W$6</f>
        <v>0</v>
      </c>
      <c r="S466" s="223">
        <f>S10*'Basic diet cal'!$W$6</f>
        <v>0</v>
      </c>
      <c r="T466" s="223">
        <f>T10*'Basic diet cal'!$W$6</f>
        <v>5.000000000000001E-2</v>
      </c>
      <c r="U466" s="223">
        <f>U10*'Basic diet cal'!$W$6</f>
        <v>0</v>
      </c>
      <c r="V466" s="223">
        <f>V10*'Basic diet cal'!$W$6</f>
        <v>0</v>
      </c>
      <c r="W466" s="223">
        <f>W10*'Basic diet cal'!$W$6</f>
        <v>4.0000000000000008E-2</v>
      </c>
      <c r="X466" s="223">
        <f>X10*'Basic diet cal'!$W$6</f>
        <v>0</v>
      </c>
      <c r="Y466" s="223">
        <f>Y10*'Basic diet cal'!$W$6</f>
        <v>0</v>
      </c>
      <c r="Z466" s="223">
        <f>Z10*'Basic diet cal'!$W$6</f>
        <v>4.0000000000000008E-2</v>
      </c>
      <c r="AA466" s="223">
        <f>AA10*'Basic diet cal'!$W$6</f>
        <v>0</v>
      </c>
      <c r="AB466" s="223">
        <f>AB10*'Basic diet cal'!$W$6</f>
        <v>0</v>
      </c>
      <c r="AC466" s="223">
        <f>AC10*'Basic diet cal'!$W$6</f>
        <v>5.000000000000001E-2</v>
      </c>
      <c r="AD466" s="223">
        <f>AD10*'Basic diet cal'!$W$6</f>
        <v>0</v>
      </c>
      <c r="AE466" s="223">
        <f>AE10*'Basic diet cal'!$W$6</f>
        <v>0</v>
      </c>
      <c r="AF466" s="223">
        <f>AF10*'Basic diet cal'!$W$6</f>
        <v>5.000000000000001E-2</v>
      </c>
      <c r="AG466" s="223">
        <f>AG10*'Basic diet cal'!$W$6</f>
        <v>0</v>
      </c>
      <c r="AH466" s="223">
        <f>AH10*'Basic diet cal'!$W$6</f>
        <v>0</v>
      </c>
      <c r="AI466" s="223">
        <f>AI10*'Basic diet cal'!$W$6</f>
        <v>7.5000000000000011E-2</v>
      </c>
      <c r="AJ466" s="223">
        <f>AJ10*'Basic diet cal'!$W$6</f>
        <v>0</v>
      </c>
      <c r="AK466" s="223">
        <f>AK10*'Basic diet cal'!$W$6</f>
        <v>0</v>
      </c>
      <c r="AL466" s="224">
        <f>AL10*'Basic diet cal'!$W$6</f>
        <v>7.5000000000000011E-2</v>
      </c>
      <c r="AR466" s="17"/>
    </row>
    <row r="467" spans="1:69" ht="31.5" customHeight="1">
      <c r="A467" s="24" t="s">
        <v>564</v>
      </c>
      <c r="B467" s="65"/>
      <c r="C467" s="49">
        <f>C11*'Basic diet cal'!$W$6</f>
        <v>0</v>
      </c>
      <c r="D467" s="49">
        <f>D11*'Basic diet cal'!$W$6</f>
        <v>0</v>
      </c>
      <c r="E467" s="49">
        <f>E11*'Basic diet cal'!$W$6</f>
        <v>2.5000000000000005E-2</v>
      </c>
      <c r="F467" s="49">
        <f>F11*'Basic diet cal'!$W$6</f>
        <v>0</v>
      </c>
      <c r="G467" s="49">
        <f>G11*'Basic diet cal'!$W$6</f>
        <v>0</v>
      </c>
      <c r="H467" s="49">
        <f>H11*'Basic diet cal'!$W$6</f>
        <v>2.5000000000000005E-2</v>
      </c>
      <c r="I467" s="49">
        <f>I11*'Basic diet cal'!$W$6</f>
        <v>0</v>
      </c>
      <c r="J467" s="49">
        <f>J11*'Basic diet cal'!$W$6</f>
        <v>0</v>
      </c>
      <c r="K467" s="49">
        <f>K11*'Basic diet cal'!$W$6</f>
        <v>2.5000000000000005E-2</v>
      </c>
      <c r="L467" s="49">
        <f>L11*'Basic diet cal'!$W$6</f>
        <v>0</v>
      </c>
      <c r="M467" s="49">
        <f>M11*'Basic diet cal'!$W$6</f>
        <v>0</v>
      </c>
      <c r="N467" s="49">
        <f>N11*'Basic diet cal'!$W$6</f>
        <v>2.5000000000000005E-2</v>
      </c>
      <c r="O467" s="49">
        <f>O11*'Basic diet cal'!$W$6</f>
        <v>0</v>
      </c>
      <c r="P467" s="49">
        <f>P11*'Basic diet cal'!$W$6</f>
        <v>0</v>
      </c>
      <c r="Q467" s="49">
        <f>Q11*'Basic diet cal'!$W$6</f>
        <v>4.0000000000000008E-2</v>
      </c>
      <c r="R467" s="49">
        <f>R11*'Basic diet cal'!$W$6</f>
        <v>0</v>
      </c>
      <c r="S467" s="49">
        <f>S11*'Basic diet cal'!$W$6</f>
        <v>0</v>
      </c>
      <c r="T467" s="49">
        <f>T11*'Basic diet cal'!$W$6</f>
        <v>5.000000000000001E-2</v>
      </c>
      <c r="U467" s="49">
        <f>U11*'Basic diet cal'!$W$6</f>
        <v>0</v>
      </c>
      <c r="V467" s="49">
        <f>V11*'Basic diet cal'!$W$6</f>
        <v>0</v>
      </c>
      <c r="W467" s="49">
        <f>W11*'Basic diet cal'!$W$6</f>
        <v>4.0000000000000008E-2</v>
      </c>
      <c r="X467" s="49">
        <f>X11*'Basic diet cal'!$W$6</f>
        <v>0</v>
      </c>
      <c r="Y467" s="49">
        <f>Y11*'Basic diet cal'!$W$6</f>
        <v>0</v>
      </c>
      <c r="Z467" s="49">
        <f>Z11*'Basic diet cal'!$W$6</f>
        <v>4.0000000000000008E-2</v>
      </c>
      <c r="AA467" s="49">
        <f>AA11*'Basic diet cal'!$W$6</f>
        <v>0</v>
      </c>
      <c r="AB467" s="49">
        <f>AB11*'Basic diet cal'!$W$6</f>
        <v>0</v>
      </c>
      <c r="AC467" s="49">
        <f>AC11*'Basic diet cal'!$W$6</f>
        <v>5.000000000000001E-2</v>
      </c>
      <c r="AD467" s="49">
        <f>AD11*'Basic diet cal'!$W$6</f>
        <v>0</v>
      </c>
      <c r="AE467" s="49">
        <f>AE11*'Basic diet cal'!$W$6</f>
        <v>0</v>
      </c>
      <c r="AF467" s="49">
        <f>AF11*'Basic diet cal'!$W$6</f>
        <v>5.000000000000001E-2</v>
      </c>
      <c r="AG467" s="49">
        <f>AG11*'Basic diet cal'!$W$6</f>
        <v>0</v>
      </c>
      <c r="AH467" s="49">
        <f>AH11*'Basic diet cal'!$W$6</f>
        <v>0</v>
      </c>
      <c r="AI467" s="49">
        <f>AI11*'Basic diet cal'!$W$6</f>
        <v>7.5000000000000011E-2</v>
      </c>
      <c r="AJ467" s="49">
        <f>AJ11*'Basic diet cal'!$W$6</f>
        <v>0</v>
      </c>
      <c r="AK467" s="49">
        <f>AK11*'Basic diet cal'!$W$6</f>
        <v>0</v>
      </c>
      <c r="AL467" s="225">
        <f>AL11*'Basic diet cal'!$W$6</f>
        <v>7.5000000000000011E-2</v>
      </c>
      <c r="AR467" s="17"/>
    </row>
    <row r="468" spans="1:69" ht="31.5" customHeight="1">
      <c r="A468" s="24" t="s">
        <v>539</v>
      </c>
      <c r="B468" s="69"/>
      <c r="C468" s="17">
        <f>C12*'Basic diet cal'!$W$7</f>
        <v>0</v>
      </c>
      <c r="D468" s="17">
        <f>D12*'Basic diet cal'!$W$7</f>
        <v>0</v>
      </c>
      <c r="E468" s="17">
        <f>E12*'Basic diet cal'!$W$7</f>
        <v>0</v>
      </c>
      <c r="F468" s="17">
        <f>F12*'Basic diet cal'!$W$7</f>
        <v>0</v>
      </c>
      <c r="G468" s="17">
        <f>G12*'Basic diet cal'!$W$7</f>
        <v>0</v>
      </c>
      <c r="H468" s="17">
        <f>H12*'Basic diet cal'!$W$7</f>
        <v>0</v>
      </c>
      <c r="I468" s="17">
        <f>I12*'Basic diet cal'!$W$7</f>
        <v>0</v>
      </c>
      <c r="J468" s="17">
        <f>J12*'Basic diet cal'!$W$7</f>
        <v>0</v>
      </c>
      <c r="K468" s="17">
        <f>K12*'Basic diet cal'!$W$7</f>
        <v>0</v>
      </c>
      <c r="L468" s="17">
        <f>L12*'Basic diet cal'!$W$7</f>
        <v>0</v>
      </c>
      <c r="M468" s="17">
        <f>M12*'Basic diet cal'!$W$7</f>
        <v>0</v>
      </c>
      <c r="N468" s="17">
        <f>N12*'Basic diet cal'!$W$7</f>
        <v>0</v>
      </c>
      <c r="O468" s="17">
        <f>O12*'Basic diet cal'!$W$7</f>
        <v>0</v>
      </c>
      <c r="P468" s="17">
        <f>P12*'Basic diet cal'!$W$7</f>
        <v>0</v>
      </c>
      <c r="Q468" s="17">
        <f>Q12*'Basic diet cal'!$W$7</f>
        <v>0</v>
      </c>
      <c r="R468" s="17">
        <f>R12*'Basic diet cal'!$W$7</f>
        <v>0</v>
      </c>
      <c r="S468" s="17">
        <f>S12*'Basic diet cal'!$W$7</f>
        <v>0</v>
      </c>
      <c r="T468" s="17">
        <f>T12*'Basic diet cal'!$W$7</f>
        <v>0</v>
      </c>
      <c r="U468" s="17">
        <f>U12*'Basic diet cal'!$W$7</f>
        <v>0</v>
      </c>
      <c r="V468" s="17">
        <f>V12*'Basic diet cal'!$W$7</f>
        <v>0</v>
      </c>
      <c r="W468" s="17">
        <f>W12*'Basic diet cal'!$W$7</f>
        <v>0</v>
      </c>
      <c r="X468" s="17">
        <f>X12*'Basic diet cal'!$W$7</f>
        <v>0</v>
      </c>
      <c r="Y468" s="17">
        <f>Y12*'Basic diet cal'!$W$7</f>
        <v>0</v>
      </c>
      <c r="Z468" s="17">
        <f>Z12*'Basic diet cal'!$W$7</f>
        <v>0</v>
      </c>
      <c r="AA468" s="17">
        <f>AA12*'Basic diet cal'!$W$7</f>
        <v>0</v>
      </c>
      <c r="AB468" s="17">
        <f>AB12*'Basic diet cal'!$W$7</f>
        <v>0</v>
      </c>
      <c r="AC468" s="17">
        <f>AC12*'Basic diet cal'!$W$7</f>
        <v>0</v>
      </c>
      <c r="AD468" s="17">
        <f>AD12*'Basic diet cal'!$W$7</f>
        <v>0</v>
      </c>
      <c r="AE468" s="17">
        <f>AE12*'Basic diet cal'!$W$7</f>
        <v>0</v>
      </c>
      <c r="AF468" s="17">
        <f>AF12*'Basic diet cal'!$W$7</f>
        <v>0</v>
      </c>
      <c r="AG468" s="17">
        <f>AG12*'Basic diet cal'!$W$7</f>
        <v>0</v>
      </c>
      <c r="AH468" s="17">
        <f>AH12*'Basic diet cal'!$W$7</f>
        <v>0</v>
      </c>
      <c r="AI468" s="17">
        <f>AI12*'Basic diet cal'!$W$7</f>
        <v>0</v>
      </c>
      <c r="AJ468" s="17">
        <f>AJ12*'Basic diet cal'!$W$7</f>
        <v>0</v>
      </c>
      <c r="AK468" s="17">
        <f>AK12*'Basic diet cal'!$W$7</f>
        <v>0</v>
      </c>
      <c r="AL468" s="17">
        <f>AL12*'Basic diet cal'!$W$7</f>
        <v>0</v>
      </c>
      <c r="AR468" s="17"/>
    </row>
    <row r="469" spans="1:69" ht="21" customHeight="1">
      <c r="A469" s="70" t="s">
        <v>120</v>
      </c>
      <c r="B469" s="71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32"/>
      <c r="AR469" s="17"/>
    </row>
    <row r="470" spans="1:69" ht="15" customHeight="1">
      <c r="A470" s="72" t="s">
        <v>121</v>
      </c>
      <c r="C470" s="17">
        <f>C14*'Basic diet cal'!$W$8</f>
        <v>0.5</v>
      </c>
      <c r="D470" s="17">
        <f>D14*'Basic diet cal'!$W$8</f>
        <v>0.5</v>
      </c>
      <c r="E470" s="17">
        <f>E14*'Basic diet cal'!$W$8</f>
        <v>0.25</v>
      </c>
      <c r="F470" s="17">
        <f>F14*'Basic diet cal'!$W$8</f>
        <v>0.5</v>
      </c>
      <c r="G470" s="17">
        <f>G14*'Basic diet cal'!$W$8</f>
        <v>0.5</v>
      </c>
      <c r="H470" s="17">
        <f>H14*'Basic diet cal'!$W$8</f>
        <v>0.5</v>
      </c>
      <c r="I470" s="17">
        <f>I14*'Basic diet cal'!$W$8</f>
        <v>0.75</v>
      </c>
      <c r="J470" s="17">
        <f>J14*'Basic diet cal'!$W$8</f>
        <v>0.5</v>
      </c>
      <c r="K470" s="17">
        <f>K14*'Basic diet cal'!$W$8</f>
        <v>0.75</v>
      </c>
      <c r="L470" s="17">
        <f>L14*'Basic diet cal'!$W$8</f>
        <v>0.75</v>
      </c>
      <c r="M470" s="17">
        <f>M14*'Basic diet cal'!$W$8</f>
        <v>1</v>
      </c>
      <c r="N470" s="17">
        <f>N14*'Basic diet cal'!$W$8</f>
        <v>0.75</v>
      </c>
      <c r="O470" s="17">
        <f>O14*'Basic diet cal'!$W$8</f>
        <v>0.75</v>
      </c>
      <c r="P470" s="17">
        <f>P14*'Basic diet cal'!$W$8</f>
        <v>0</v>
      </c>
      <c r="Q470" s="17">
        <f>Q14*'Basic diet cal'!$W$8</f>
        <v>0.75</v>
      </c>
      <c r="R470" s="17">
        <f>R14*'Basic diet cal'!$W$8</f>
        <v>0.75</v>
      </c>
      <c r="S470" s="17">
        <f>S14*'Basic diet cal'!$W$8</f>
        <v>1</v>
      </c>
      <c r="T470" s="17">
        <f>T14*'Basic diet cal'!$W$8</f>
        <v>0.75</v>
      </c>
      <c r="U470" s="17">
        <f>U14*'Basic diet cal'!$W$8</f>
        <v>0.75</v>
      </c>
      <c r="V470" s="17">
        <f>V14*'Basic diet cal'!$W$8</f>
        <v>1</v>
      </c>
      <c r="W470" s="17">
        <f>W14*'Basic diet cal'!$W$8</f>
        <v>0.75</v>
      </c>
      <c r="X470" s="17">
        <f>X14*'Basic diet cal'!$W$8</f>
        <v>0.75</v>
      </c>
      <c r="Y470" s="17">
        <f>Y14*'Basic diet cal'!$W$8</f>
        <v>1.25</v>
      </c>
      <c r="Z470" s="17">
        <f>Z14*'Basic diet cal'!$W$8</f>
        <v>0.75</v>
      </c>
      <c r="AA470" s="17">
        <f>AA14*'Basic diet cal'!$W$8</f>
        <v>0.75</v>
      </c>
      <c r="AB470" s="17">
        <f>AB14*'Basic diet cal'!$W$8</f>
        <v>1.25</v>
      </c>
      <c r="AC470" s="17">
        <f>AC14*'Basic diet cal'!$W$8</f>
        <v>0.75</v>
      </c>
      <c r="AD470" s="17">
        <f>AD14*'Basic diet cal'!$W$8</f>
        <v>0.75</v>
      </c>
      <c r="AE470" s="17">
        <f>AE14*'Basic diet cal'!$W$8</f>
        <v>1.25</v>
      </c>
      <c r="AF470" s="17">
        <f>AF14*'Basic diet cal'!$W$8</f>
        <v>0.75</v>
      </c>
      <c r="AG470" s="17">
        <f>AG14*'Basic diet cal'!$W$8</f>
        <v>0.75</v>
      </c>
      <c r="AH470" s="17">
        <f>AH14*'Basic diet cal'!$W$8</f>
        <v>1.25</v>
      </c>
      <c r="AI470" s="17">
        <f>AI14*'Basic diet cal'!$W$8</f>
        <v>0.75</v>
      </c>
      <c r="AJ470" s="17">
        <f>AJ14*'Basic diet cal'!$W$8</f>
        <v>0.75</v>
      </c>
      <c r="AK470" s="17">
        <f>AK14*'Basic diet cal'!$W$8</f>
        <v>1.25</v>
      </c>
      <c r="AL470" s="132">
        <f>AL14*'Basic diet cal'!$W$8</f>
        <v>0.75</v>
      </c>
      <c r="AR470" s="17"/>
    </row>
    <row r="471" spans="1:69" ht="22.5" customHeight="1">
      <c r="A471" s="73" t="s">
        <v>227</v>
      </c>
      <c r="C471" s="17">
        <f>C15*'Basic diet cal'!$W$9</f>
        <v>7.521428571428572E-2</v>
      </c>
      <c r="D471" s="17">
        <f>D15*'Basic diet cal'!$W$9</f>
        <v>5.0142857142857149E-2</v>
      </c>
      <c r="E471" s="17">
        <f>E15*'Basic diet cal'!$W$9</f>
        <v>5.0142857142857149E-2</v>
      </c>
      <c r="F471" s="17">
        <f>F15*'Basic diet cal'!$W$9</f>
        <v>7.521428571428572E-2</v>
      </c>
      <c r="G471" s="17">
        <f>G15*'Basic diet cal'!$W$9</f>
        <v>5.0142857142857149E-2</v>
      </c>
      <c r="H471" s="17">
        <f>H15*'Basic diet cal'!$W$9</f>
        <v>7.521428571428572E-2</v>
      </c>
      <c r="I471" s="17">
        <f>I15*'Basic diet cal'!$W$9</f>
        <v>0.1002857142857143</v>
      </c>
      <c r="J471" s="17">
        <f>J15*'Basic diet cal'!$W$9</f>
        <v>5.0142857142857149E-2</v>
      </c>
      <c r="K471" s="17">
        <f>K15*'Basic diet cal'!$W$9</f>
        <v>5.0142857142857149E-2</v>
      </c>
      <c r="L471" s="17">
        <f>L15*'Basic diet cal'!$W$9</f>
        <v>0.1002857142857143</v>
      </c>
      <c r="M471" s="17">
        <f>M15*'Basic diet cal'!$W$9</f>
        <v>7.521428571428572E-2</v>
      </c>
      <c r="N471" s="17">
        <f>N15*'Basic diet cal'!$W$9</f>
        <v>7.521428571428572E-2</v>
      </c>
      <c r="O471" s="17">
        <f>O15*'Basic diet cal'!$W$9</f>
        <v>0.12535714285714286</v>
      </c>
      <c r="P471" s="17">
        <f>P15*'Basic diet cal'!$W$9</f>
        <v>7.521428571428572E-2</v>
      </c>
      <c r="Q471" s="17">
        <f>Q15*'Basic diet cal'!$W$9</f>
        <v>0.1002857142857143</v>
      </c>
      <c r="R471" s="17">
        <f>R15*'Basic diet cal'!$W$9</f>
        <v>0.15042857142857144</v>
      </c>
      <c r="S471" s="17">
        <f>S15*'Basic diet cal'!$W$9</f>
        <v>7.521428571428572E-2</v>
      </c>
      <c r="T471" s="17">
        <f>T15*'Basic diet cal'!$W$9</f>
        <v>0.1002857142857143</v>
      </c>
      <c r="U471" s="17">
        <f>U15*'Basic diet cal'!$W$9</f>
        <v>0.15042857142857144</v>
      </c>
      <c r="V471" s="17">
        <f>V15*'Basic diet cal'!$W$9</f>
        <v>0.1002857142857143</v>
      </c>
      <c r="W471" s="17">
        <f>W15*'Basic diet cal'!$W$9</f>
        <v>0.1002857142857143</v>
      </c>
      <c r="X471" s="17">
        <f>X15*'Basic diet cal'!$W$9</f>
        <v>0.20057142857142859</v>
      </c>
      <c r="Y471" s="17">
        <f>Y15*'Basic diet cal'!$W$9</f>
        <v>0.1002857142857143</v>
      </c>
      <c r="Z471" s="17">
        <f>Z15*'Basic diet cal'!$W$9</f>
        <v>0.1002857142857143</v>
      </c>
      <c r="AA471" s="17">
        <f>AA15*'Basic diet cal'!$W$9</f>
        <v>0.17550000000000002</v>
      </c>
      <c r="AB471" s="17">
        <f>AB15*'Basic diet cal'!$W$9</f>
        <v>7.521428571428572E-2</v>
      </c>
      <c r="AC471" s="17">
        <f>AC15*'Basic diet cal'!$W$9</f>
        <v>0.12535714285714286</v>
      </c>
      <c r="AD471" s="17">
        <f>AD15*'Basic diet cal'!$W$9</f>
        <v>0.17550000000000002</v>
      </c>
      <c r="AE471" s="17">
        <f>AE15*'Basic diet cal'!$W$9</f>
        <v>7.521428571428572E-2</v>
      </c>
      <c r="AF471" s="17">
        <f>AF15*'Basic diet cal'!$W$9</f>
        <v>0.12535714285714286</v>
      </c>
      <c r="AG471" s="17">
        <f>AG15*'Basic diet cal'!$W$9</f>
        <v>0.17550000000000002</v>
      </c>
      <c r="AH471" s="17">
        <f>AH15*'Basic diet cal'!$W$9</f>
        <v>0.1002857142857143</v>
      </c>
      <c r="AI471" s="17">
        <f>AI15*'Basic diet cal'!$W$9</f>
        <v>0.12535714285714286</v>
      </c>
      <c r="AJ471" s="17">
        <f>AJ15*'Basic diet cal'!$W$9</f>
        <v>0.20057142857142859</v>
      </c>
      <c r="AK471" s="17">
        <f>AK15*'Basic diet cal'!$W$9</f>
        <v>0.1002857142857143</v>
      </c>
      <c r="AL471" s="132">
        <f>AL15*'Basic diet cal'!$W$9</f>
        <v>0.12535714285714286</v>
      </c>
      <c r="AR471" s="17"/>
    </row>
    <row r="472" spans="1:69" ht="22.5" customHeight="1">
      <c r="A472" s="74" t="s">
        <v>228</v>
      </c>
      <c r="C472" s="17">
        <f>C16*'Basic diet cal'!$W$9</f>
        <v>7.521428571428572E-2</v>
      </c>
      <c r="D472" s="17">
        <f>D16*'Basic diet cal'!$W$9</f>
        <v>5.0142857142857149E-2</v>
      </c>
      <c r="E472" s="17">
        <f>E16*'Basic diet cal'!$W$9</f>
        <v>5.0142857142857149E-2</v>
      </c>
      <c r="F472" s="17">
        <f>F16*'Basic diet cal'!$W$9</f>
        <v>7.521428571428572E-2</v>
      </c>
      <c r="G472" s="17">
        <f>G16*'Basic diet cal'!$W$9</f>
        <v>5.0142857142857149E-2</v>
      </c>
      <c r="H472" s="17">
        <f>H16*'Basic diet cal'!$W$9</f>
        <v>7.521428571428572E-2</v>
      </c>
      <c r="I472" s="17">
        <f>I16*'Basic diet cal'!$W$9</f>
        <v>0.1002857142857143</v>
      </c>
      <c r="J472" s="17">
        <f>J16*'Basic diet cal'!$W$9</f>
        <v>5.0142857142857149E-2</v>
      </c>
      <c r="K472" s="17">
        <f>K16*'Basic diet cal'!$W$9</f>
        <v>5.0142857142857149E-2</v>
      </c>
      <c r="L472" s="17">
        <f>L16*'Basic diet cal'!$W$9</f>
        <v>0.1002857142857143</v>
      </c>
      <c r="M472" s="17">
        <f>M16*'Basic diet cal'!$W$9</f>
        <v>7.521428571428572E-2</v>
      </c>
      <c r="N472" s="17">
        <f>N16*'Basic diet cal'!$W$9</f>
        <v>7.521428571428572E-2</v>
      </c>
      <c r="O472" s="17">
        <f>O16*'Basic diet cal'!$W$9</f>
        <v>0.12535714285714286</v>
      </c>
      <c r="P472" s="17">
        <f>P16*'Basic diet cal'!$W$9</f>
        <v>7.521428571428572E-2</v>
      </c>
      <c r="Q472" s="17">
        <f>Q16*'Basic diet cal'!$W$9</f>
        <v>0.1002857142857143</v>
      </c>
      <c r="R472" s="17">
        <f>R16*'Basic diet cal'!$W$9</f>
        <v>0.15042857142857144</v>
      </c>
      <c r="S472" s="17">
        <f>S16*'Basic diet cal'!$W$9</f>
        <v>7.521428571428572E-2</v>
      </c>
      <c r="T472" s="17">
        <f>T16*'Basic diet cal'!$W$9</f>
        <v>0.1002857142857143</v>
      </c>
      <c r="U472" s="17">
        <f>U16*'Basic diet cal'!$W$9</f>
        <v>0.15042857142857144</v>
      </c>
      <c r="V472" s="17">
        <f>V16*'Basic diet cal'!$W$9</f>
        <v>0.1002857142857143</v>
      </c>
      <c r="W472" s="17">
        <f>W16*'Basic diet cal'!$W$9</f>
        <v>0.1002857142857143</v>
      </c>
      <c r="X472" s="17">
        <f>X16*'Basic diet cal'!$W$9</f>
        <v>0.20057142857142859</v>
      </c>
      <c r="Y472" s="17">
        <f>Y16*'Basic diet cal'!$W$9</f>
        <v>0.1002857142857143</v>
      </c>
      <c r="Z472" s="17">
        <f>Z16*'Basic diet cal'!$W$9</f>
        <v>0.1002857142857143</v>
      </c>
      <c r="AA472" s="17">
        <f>AA16*'Basic diet cal'!$W$9</f>
        <v>0.17550000000000002</v>
      </c>
      <c r="AB472" s="17">
        <f>AB16*'Basic diet cal'!$W$9</f>
        <v>7.521428571428572E-2</v>
      </c>
      <c r="AC472" s="17">
        <f>AC16*'Basic diet cal'!$W$9</f>
        <v>0.12535714285714286</v>
      </c>
      <c r="AD472" s="17">
        <f>AD16*'Basic diet cal'!$W$9</f>
        <v>0.17550000000000002</v>
      </c>
      <c r="AE472" s="17">
        <f>AE16*'Basic diet cal'!$W$9</f>
        <v>0.1002857142857143</v>
      </c>
      <c r="AF472" s="17">
        <f>AF16*'Basic diet cal'!$W$9</f>
        <v>0.12535714285714286</v>
      </c>
      <c r="AG472" s="17">
        <f>AG16*'Basic diet cal'!$W$9</f>
        <v>0.20057142857142859</v>
      </c>
      <c r="AH472" s="17">
        <f>AH16*'Basic diet cal'!$W$9</f>
        <v>0.1002857142857143</v>
      </c>
      <c r="AI472" s="17">
        <f>AI16*'Basic diet cal'!$W$9</f>
        <v>0.12535714285714286</v>
      </c>
      <c r="AJ472" s="17">
        <f>AJ16*'Basic diet cal'!$W$9</f>
        <v>0.22564285714285717</v>
      </c>
      <c r="AK472" s="17">
        <f>AK16*'Basic diet cal'!$W$9</f>
        <v>0.1002857142857143</v>
      </c>
      <c r="AL472" s="132">
        <f>AL16*'Basic diet cal'!$W$9</f>
        <v>0.12535714285714286</v>
      </c>
      <c r="AR472" s="17"/>
    </row>
    <row r="473" spans="1:69" ht="15" customHeight="1">
      <c r="A473" s="75" t="s">
        <v>122</v>
      </c>
      <c r="C473" s="49">
        <f>C17*'Basic diet cal'!$W$10</f>
        <v>0</v>
      </c>
      <c r="D473" s="49">
        <f>D17*'Basic diet cal'!$W$10</f>
        <v>0</v>
      </c>
      <c r="E473" s="49">
        <f>E17*'Basic diet cal'!$W$10</f>
        <v>0</v>
      </c>
      <c r="F473" s="49">
        <f>F17*'Basic diet cal'!$W$10</f>
        <v>0</v>
      </c>
      <c r="G473" s="49">
        <f>G17*'Basic diet cal'!$W$10</f>
        <v>0</v>
      </c>
      <c r="H473" s="49">
        <f>H17*'Basic diet cal'!$W$10</f>
        <v>0</v>
      </c>
      <c r="I473" s="49">
        <f>I17*'Basic diet cal'!$W$10</f>
        <v>0</v>
      </c>
      <c r="J473" s="49">
        <f>J17*'Basic diet cal'!$W$10</f>
        <v>0</v>
      </c>
      <c r="K473" s="49">
        <f>K17*'Basic diet cal'!$W$10</f>
        <v>0</v>
      </c>
      <c r="L473" s="49">
        <f>L17*'Basic diet cal'!$W$10</f>
        <v>0</v>
      </c>
      <c r="M473" s="49">
        <f>M17*'Basic diet cal'!$W$10</f>
        <v>0</v>
      </c>
      <c r="N473" s="49">
        <f>N17*'Basic diet cal'!$W$10</f>
        <v>0</v>
      </c>
      <c r="O473" s="49">
        <f>O17*'Basic diet cal'!$W$10</f>
        <v>0</v>
      </c>
      <c r="P473" s="49">
        <f>P17*'Basic diet cal'!$W$10</f>
        <v>0</v>
      </c>
      <c r="Q473" s="49">
        <f>Q17*'Basic diet cal'!$W$10</f>
        <v>0</v>
      </c>
      <c r="R473" s="49">
        <f>R17*'Basic diet cal'!$W$10</f>
        <v>0</v>
      </c>
      <c r="S473" s="49">
        <f>S17*'Basic diet cal'!$W$10</f>
        <v>0</v>
      </c>
      <c r="T473" s="49">
        <f>T17*'Basic diet cal'!$W$10</f>
        <v>0</v>
      </c>
      <c r="U473" s="49">
        <f>U17*'Basic diet cal'!$W$10</f>
        <v>0</v>
      </c>
      <c r="V473" s="49">
        <f>V17*'Basic diet cal'!$W$10</f>
        <v>0</v>
      </c>
      <c r="W473" s="49">
        <f>W17*'Basic diet cal'!$W$10</f>
        <v>0</v>
      </c>
      <c r="X473" s="49">
        <f>X17*'Basic diet cal'!$W$10</f>
        <v>0</v>
      </c>
      <c r="Y473" s="49">
        <f>Y17*'Basic diet cal'!$W$10</f>
        <v>0</v>
      </c>
      <c r="Z473" s="49">
        <f>Z17*'Basic diet cal'!$W$10</f>
        <v>0</v>
      </c>
      <c r="AA473" s="49">
        <f>AA17*'Basic diet cal'!$W$10</f>
        <v>0</v>
      </c>
      <c r="AB473" s="49">
        <f>AB17*'Basic diet cal'!$W$10</f>
        <v>0</v>
      </c>
      <c r="AC473" s="49">
        <f>AC17*'Basic diet cal'!$W$10</f>
        <v>0</v>
      </c>
      <c r="AD473" s="49">
        <f>AD17*'Basic diet cal'!$W$10</f>
        <v>0</v>
      </c>
      <c r="AE473" s="49">
        <f>AE17*'Basic diet cal'!$W$10</f>
        <v>0</v>
      </c>
      <c r="AF473" s="49">
        <f>AF17*'Basic diet cal'!$W$10</f>
        <v>0</v>
      </c>
      <c r="AG473" s="49">
        <f>AG17*'Basic diet cal'!$W$10</f>
        <v>0</v>
      </c>
      <c r="AH473" s="49">
        <f>AH17*'Basic diet cal'!$W$10</f>
        <v>0</v>
      </c>
      <c r="AI473" s="49">
        <f>AI17*'Basic diet cal'!$W$10</f>
        <v>0</v>
      </c>
      <c r="AJ473" s="49">
        <f>AJ17*'Basic diet cal'!$W$10</f>
        <v>0</v>
      </c>
      <c r="AK473" s="49">
        <f>AK17*'Basic diet cal'!$W$10</f>
        <v>0</v>
      </c>
      <c r="AL473" s="225">
        <f>AL17*'Basic diet cal'!$W$10</f>
        <v>0</v>
      </c>
      <c r="AR473" s="17"/>
    </row>
    <row r="474" spans="1:69" ht="21" customHeight="1">
      <c r="A474" s="70" t="s">
        <v>123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32"/>
      <c r="AR474" s="17"/>
    </row>
    <row r="475" spans="1:69" ht="15" customHeight="1">
      <c r="A475" s="72" t="s">
        <v>121</v>
      </c>
      <c r="B475" s="76"/>
      <c r="C475" s="17">
        <f>C20*'Basic diet cal'!$W$8</f>
        <v>0.5</v>
      </c>
      <c r="D475" s="17">
        <f>D20*'Basic diet cal'!$W$8</f>
        <v>0.5</v>
      </c>
      <c r="E475" s="17">
        <f>E20*'Basic diet cal'!$W$8</f>
        <v>0.25</v>
      </c>
      <c r="F475" s="17">
        <f>F20*'Basic diet cal'!$W$8</f>
        <v>0.5</v>
      </c>
      <c r="G475" s="17">
        <f>G20*'Basic diet cal'!$W$8</f>
        <v>0.5</v>
      </c>
      <c r="H475" s="17">
        <f>H20*'Basic diet cal'!$W$8</f>
        <v>0.5</v>
      </c>
      <c r="I475" s="17">
        <f>I20*'Basic diet cal'!$W$8</f>
        <v>0.5</v>
      </c>
      <c r="J475" s="17">
        <f>J20*'Basic diet cal'!$W$8</f>
        <v>0.75</v>
      </c>
      <c r="K475" s="17">
        <f>K20*'Basic diet cal'!$W$8</f>
        <v>0.5</v>
      </c>
      <c r="L475" s="17">
        <f>L20*'Basic diet cal'!$W$8</f>
        <v>0.75</v>
      </c>
      <c r="M475" s="17">
        <f>M20*'Basic diet cal'!$W$8</f>
        <v>0.75</v>
      </c>
      <c r="N475" s="17">
        <f>N20*'Basic diet cal'!$W$8</f>
        <v>0.5</v>
      </c>
      <c r="O475" s="17">
        <f>O20*'Basic diet cal'!$W$8</f>
        <v>0.75</v>
      </c>
      <c r="P475" s="17">
        <f>P20*'Basic diet cal'!$W$8</f>
        <v>0.75</v>
      </c>
      <c r="Q475" s="17">
        <f>Q20*'Basic diet cal'!$W$8</f>
        <v>0.5</v>
      </c>
      <c r="R475" s="17">
        <f>R20*'Basic diet cal'!$W$8</f>
        <v>0.75</v>
      </c>
      <c r="S475" s="17">
        <f>S20*'Basic diet cal'!$W$8</f>
        <v>0.75</v>
      </c>
      <c r="T475" s="17">
        <f>T20*'Basic diet cal'!$W$8</f>
        <v>0.5</v>
      </c>
      <c r="U475" s="17">
        <f>U20*'Basic diet cal'!$W$8</f>
        <v>0.75</v>
      </c>
      <c r="V475" s="17">
        <f>V20*'Basic diet cal'!$W$8</f>
        <v>0.75</v>
      </c>
      <c r="W475" s="17">
        <f>W20*'Basic diet cal'!$W$8</f>
        <v>0.5</v>
      </c>
      <c r="X475" s="17">
        <f>X20*'Basic diet cal'!$W$8</f>
        <v>0.75</v>
      </c>
      <c r="Y475" s="17">
        <f>Y20*'Basic diet cal'!$W$8</f>
        <v>0.75</v>
      </c>
      <c r="Z475" s="17">
        <f>Z20*'Basic diet cal'!$W$8</f>
        <v>0.5</v>
      </c>
      <c r="AA475" s="17">
        <f>AA20*'Basic diet cal'!$W$8</f>
        <v>0.75</v>
      </c>
      <c r="AB475" s="17">
        <f>AB20*'Basic diet cal'!$W$8</f>
        <v>0.75</v>
      </c>
      <c r="AC475" s="17">
        <f>AC20*'Basic diet cal'!$W$8</f>
        <v>0.5</v>
      </c>
      <c r="AD475" s="17">
        <f>AD20*'Basic diet cal'!$W$8</f>
        <v>0.75</v>
      </c>
      <c r="AE475" s="17">
        <f>AE20*'Basic diet cal'!$W$8</f>
        <v>0.75</v>
      </c>
      <c r="AF475" s="17">
        <f>AF20*'Basic diet cal'!$W$8</f>
        <v>0.5</v>
      </c>
      <c r="AG475" s="17">
        <f>AG20*'Basic diet cal'!$W$8</f>
        <v>0.75</v>
      </c>
      <c r="AH475" s="17">
        <f>AH20*'Basic diet cal'!$W$8</f>
        <v>0.75</v>
      </c>
      <c r="AI475" s="17">
        <f>AI20*'Basic diet cal'!$W$8</f>
        <v>0.5</v>
      </c>
      <c r="AJ475" s="17">
        <f>AJ20*'Basic diet cal'!$W$8</f>
        <v>0.75</v>
      </c>
      <c r="AK475" s="17">
        <f>AK20*'Basic diet cal'!$W$8</f>
        <v>1.25</v>
      </c>
      <c r="AL475" s="132">
        <f>AL20*'Basic diet cal'!$W$8</f>
        <v>0.5</v>
      </c>
      <c r="AR475" s="17"/>
    </row>
    <row r="476" spans="1:69" ht="33.75" customHeight="1">
      <c r="A476" s="72" t="s">
        <v>198</v>
      </c>
      <c r="B476" s="76"/>
      <c r="C476" s="17">
        <f>C21*'Basic diet cal'!$W$11</f>
        <v>0.36914999999999998</v>
      </c>
      <c r="D476" s="17">
        <f>D21*'Basic diet cal'!$W$11</f>
        <v>0.24609999999999999</v>
      </c>
      <c r="E476" s="17">
        <f>E21*'Basic diet cal'!$W$11</f>
        <v>0.24609999999999999</v>
      </c>
      <c r="F476" s="17">
        <f>F21*'Basic diet cal'!$W$11</f>
        <v>0.36914999999999998</v>
      </c>
      <c r="G476" s="17">
        <f>G21*'Basic diet cal'!$W$11</f>
        <v>0.24609999999999999</v>
      </c>
      <c r="H476" s="17">
        <f>H21*'Basic diet cal'!$W$11</f>
        <v>0.36914999999999998</v>
      </c>
      <c r="I476" s="17">
        <f>I21*'Basic diet cal'!$W$11</f>
        <v>0.61524999999999996</v>
      </c>
      <c r="J476" s="17">
        <f>J21*'Basic diet cal'!$W$11</f>
        <v>0.36914999999999998</v>
      </c>
      <c r="K476" s="17">
        <f>K21*'Basic diet cal'!$W$11</f>
        <v>0.49219999999999997</v>
      </c>
      <c r="L476" s="17">
        <f>L21*'Basic diet cal'!$W$11</f>
        <v>0.61524999999999996</v>
      </c>
      <c r="M476" s="17">
        <f>M21*'Basic diet cal'!$W$11</f>
        <v>0.49219999999999997</v>
      </c>
      <c r="N476" s="17">
        <f>N21*'Basic diet cal'!$W$11</f>
        <v>0.49219999999999997</v>
      </c>
      <c r="O476" s="17">
        <f>O21*'Basic diet cal'!$W$11</f>
        <v>0.73829999999999996</v>
      </c>
      <c r="P476" s="17">
        <f>P21*'Basic diet cal'!$W$11</f>
        <v>0.49219999999999997</v>
      </c>
      <c r="Q476" s="17">
        <f>Q21*'Basic diet cal'!$W$11</f>
        <v>0.49219999999999997</v>
      </c>
      <c r="R476" s="17">
        <f>R21*'Basic diet cal'!$W$11</f>
        <v>0.86134999999999995</v>
      </c>
      <c r="S476" s="17">
        <f>S21*'Basic diet cal'!$W$11</f>
        <v>0.49219999999999997</v>
      </c>
      <c r="T476" s="17">
        <f>T21*'Basic diet cal'!$W$11</f>
        <v>0.49219999999999997</v>
      </c>
      <c r="U476" s="17">
        <f>U21*'Basic diet cal'!$W$11</f>
        <v>0.73829999999999996</v>
      </c>
      <c r="V476" s="17">
        <f>V21*'Basic diet cal'!$W$11</f>
        <v>0.49219999999999997</v>
      </c>
      <c r="W476" s="17">
        <f>W21*'Basic diet cal'!$W$11</f>
        <v>0.49219999999999997</v>
      </c>
      <c r="X476" s="17">
        <f>X21*'Basic diet cal'!$W$11</f>
        <v>1.2304999999999999</v>
      </c>
      <c r="Y476" s="17">
        <f>Y21*'Basic diet cal'!$W$11</f>
        <v>0.49219999999999997</v>
      </c>
      <c r="Z476" s="17">
        <f>Z21*'Basic diet cal'!$W$11</f>
        <v>0.49219999999999997</v>
      </c>
      <c r="AA476" s="17">
        <f>AA21*'Basic diet cal'!$W$11</f>
        <v>0.98439999999999994</v>
      </c>
      <c r="AB476" s="17">
        <f>AB21*'Basic diet cal'!$W$11</f>
        <v>0.73829999999999996</v>
      </c>
      <c r="AC476" s="17">
        <f>AC21*'Basic diet cal'!$W$11</f>
        <v>0.61524999999999996</v>
      </c>
      <c r="AD476" s="17">
        <f>AD21*'Basic diet cal'!$W$11</f>
        <v>1.10745</v>
      </c>
      <c r="AE476" s="17">
        <f>AE21*'Basic diet cal'!$W$11</f>
        <v>0.73829999999999996</v>
      </c>
      <c r="AF476" s="17">
        <f>AF21*'Basic diet cal'!$W$11</f>
        <v>0.61524999999999996</v>
      </c>
      <c r="AG476" s="17">
        <f>AG21*'Basic diet cal'!$W$11</f>
        <v>1.2304999999999999</v>
      </c>
      <c r="AH476" s="17">
        <f>AH21*'Basic diet cal'!$W$11</f>
        <v>0.73829999999999996</v>
      </c>
      <c r="AI476" s="17">
        <f>AI21*'Basic diet cal'!$W$11</f>
        <v>0.61524999999999996</v>
      </c>
      <c r="AJ476" s="17">
        <f>AJ21*'Basic diet cal'!$W$11</f>
        <v>1.2304999999999999</v>
      </c>
      <c r="AK476" s="17">
        <f>AK21*'Basic diet cal'!$W$11</f>
        <v>0.73829999999999996</v>
      </c>
      <c r="AL476" s="132">
        <f>AL21*'Basic diet cal'!$W$11</f>
        <v>0.61524999999999996</v>
      </c>
      <c r="AR476" s="17"/>
    </row>
    <row r="477" spans="1:69" ht="45" customHeight="1">
      <c r="A477" s="24" t="s">
        <v>199</v>
      </c>
      <c r="B477" s="69"/>
      <c r="C477" s="17">
        <f>C23*'Basic diet cal'!$W$12</f>
        <v>0</v>
      </c>
      <c r="D477" s="17">
        <f>D23*'Basic diet cal'!$W$12</f>
        <v>0</v>
      </c>
      <c r="E477" s="17">
        <f>E23*'Basic diet cal'!$W$12</f>
        <v>0</v>
      </c>
      <c r="F477" s="17">
        <f>F23*'Basic diet cal'!$W$12</f>
        <v>0</v>
      </c>
      <c r="G477" s="17">
        <f>G23*'Basic diet cal'!$W$12</f>
        <v>0</v>
      </c>
      <c r="H477" s="17">
        <f>H23*'Basic diet cal'!$W$12</f>
        <v>0</v>
      </c>
      <c r="I477" s="17">
        <f>I23*'Basic diet cal'!$W$12</f>
        <v>0</v>
      </c>
      <c r="J477" s="17">
        <f>J23*'Basic diet cal'!$W$12</f>
        <v>0</v>
      </c>
      <c r="K477" s="17">
        <f>K23*'Basic diet cal'!$W$12</f>
        <v>0</v>
      </c>
      <c r="L477" s="17">
        <f>L23*'Basic diet cal'!$W$12</f>
        <v>0</v>
      </c>
      <c r="M477" s="17">
        <f>M23*'Basic diet cal'!$W$12</f>
        <v>0</v>
      </c>
      <c r="N477" s="17">
        <f>N23*'Basic diet cal'!$W$12</f>
        <v>0</v>
      </c>
      <c r="O477" s="17">
        <f>O23*'Basic diet cal'!$W$12</f>
        <v>0</v>
      </c>
      <c r="P477" s="17">
        <f>P23*'Basic diet cal'!$W$12</f>
        <v>0</v>
      </c>
      <c r="Q477" s="17">
        <f>Q23*'Basic diet cal'!$W$12</f>
        <v>0</v>
      </c>
      <c r="R477" s="17">
        <f>R23*'Basic diet cal'!$W$12</f>
        <v>0</v>
      </c>
      <c r="S477" s="17">
        <f>S23*'Basic diet cal'!$W$12</f>
        <v>0</v>
      </c>
      <c r="T477" s="17">
        <f>T23*'Basic diet cal'!$W$12</f>
        <v>0</v>
      </c>
      <c r="U477" s="17">
        <f>U23*'Basic diet cal'!$W$12</f>
        <v>0</v>
      </c>
      <c r="V477" s="17">
        <f>V23*'Basic diet cal'!$W$12</f>
        <v>0</v>
      </c>
      <c r="W477" s="17">
        <f>W23*'Basic diet cal'!$W$12</f>
        <v>0</v>
      </c>
      <c r="X477" s="17">
        <f>X23*'Basic diet cal'!$W$12</f>
        <v>0</v>
      </c>
      <c r="Y477" s="17">
        <f>Y23*'Basic diet cal'!$W$12</f>
        <v>0</v>
      </c>
      <c r="Z477" s="17">
        <f>Z23*'Basic diet cal'!$W$12</f>
        <v>0</v>
      </c>
      <c r="AA477" s="17">
        <f>AA23*'Basic diet cal'!$W$12</f>
        <v>0</v>
      </c>
      <c r="AB477" s="17">
        <f>AB23*'Basic diet cal'!$W$12</f>
        <v>0</v>
      </c>
      <c r="AC477" s="17">
        <f>AC23*'Basic diet cal'!$W$12</f>
        <v>0</v>
      </c>
      <c r="AD477" s="17">
        <f>AD23*'Basic diet cal'!$W$12</f>
        <v>0</v>
      </c>
      <c r="AE477" s="17">
        <f>AE23*'Basic diet cal'!$W$12</f>
        <v>0</v>
      </c>
      <c r="AF477" s="17">
        <f>AF23*'Basic diet cal'!$W$12</f>
        <v>0</v>
      </c>
      <c r="AG477" s="17">
        <f>AG23*'Basic diet cal'!$W$12</f>
        <v>0</v>
      </c>
      <c r="AH477" s="17">
        <f>AH23*'Basic diet cal'!$W$12</f>
        <v>0</v>
      </c>
      <c r="AI477" s="17">
        <f>AI23*'Basic diet cal'!$W$12</f>
        <v>0</v>
      </c>
      <c r="AJ477" s="17">
        <f>AJ23*'Basic diet cal'!$W$12</f>
        <v>0</v>
      </c>
      <c r="AK477" s="17">
        <f>AK23*'Basic diet cal'!$W$12</f>
        <v>0</v>
      </c>
      <c r="AL477" s="132">
        <f>AL23*'Basic diet cal'!$W$12</f>
        <v>0</v>
      </c>
      <c r="AR477" s="17"/>
    </row>
    <row r="478" spans="1:69" ht="15" customHeight="1">
      <c r="A478" s="24" t="s">
        <v>200</v>
      </c>
      <c r="B478" s="69"/>
      <c r="C478" s="17">
        <f>C24*'Basic diet cal'!$W$12</f>
        <v>0</v>
      </c>
      <c r="D478" s="17">
        <f>D24*'Basic diet cal'!$W$12</f>
        <v>0</v>
      </c>
      <c r="E478" s="17">
        <f>E24*'Basic diet cal'!$W$12</f>
        <v>0</v>
      </c>
      <c r="F478" s="17">
        <f>F24*'Basic diet cal'!$W$12</f>
        <v>0</v>
      </c>
      <c r="G478" s="17">
        <f>G24*'Basic diet cal'!$W$12</f>
        <v>0</v>
      </c>
      <c r="H478" s="17">
        <f>H24*'Basic diet cal'!$W$12</f>
        <v>0</v>
      </c>
      <c r="I478" s="17">
        <f>I24*'Basic diet cal'!$W$12</f>
        <v>0</v>
      </c>
      <c r="J478" s="17">
        <f>J24*'Basic diet cal'!$W$12</f>
        <v>0</v>
      </c>
      <c r="K478" s="17">
        <f>K24*'Basic diet cal'!$W$12</f>
        <v>0</v>
      </c>
      <c r="L478" s="17">
        <f>L24*'Basic diet cal'!$W$12</f>
        <v>0</v>
      </c>
      <c r="M478" s="17">
        <f>M24*'Basic diet cal'!$W$12</f>
        <v>0</v>
      </c>
      <c r="N478" s="17">
        <f>N24*'Basic diet cal'!$W$12</f>
        <v>0</v>
      </c>
      <c r="O478" s="17">
        <f>O24*'Basic diet cal'!$W$12</f>
        <v>0</v>
      </c>
      <c r="P478" s="17">
        <f>P24*'Basic diet cal'!$W$12</f>
        <v>0</v>
      </c>
      <c r="Q478" s="17">
        <f>Q24*'Basic diet cal'!$W$12</f>
        <v>0</v>
      </c>
      <c r="R478" s="17">
        <f>R24*'Basic diet cal'!$W$12</f>
        <v>0</v>
      </c>
      <c r="S478" s="17">
        <f>S24*'Basic diet cal'!$W$12</f>
        <v>0</v>
      </c>
      <c r="T478" s="17">
        <f>T24*'Basic diet cal'!$W$12</f>
        <v>0</v>
      </c>
      <c r="U478" s="17">
        <f>U24*'Basic diet cal'!$W$12</f>
        <v>0</v>
      </c>
      <c r="V478" s="17">
        <f>V24*'Basic diet cal'!$W$12</f>
        <v>0</v>
      </c>
      <c r="W478" s="17">
        <f>W24*'Basic diet cal'!$W$12</f>
        <v>0</v>
      </c>
      <c r="X478" s="17">
        <f>X24*'Basic diet cal'!$W$12</f>
        <v>0</v>
      </c>
      <c r="Y478" s="17">
        <f>Y24*'Basic diet cal'!$W$12</f>
        <v>0</v>
      </c>
      <c r="Z478" s="17">
        <f>Z24*'Basic diet cal'!$W$12</f>
        <v>0</v>
      </c>
      <c r="AA478" s="17">
        <f>AA24*'Basic diet cal'!$W$12</f>
        <v>0</v>
      </c>
      <c r="AB478" s="17">
        <f>AB24*'Basic diet cal'!$W$12</f>
        <v>0</v>
      </c>
      <c r="AC478" s="17">
        <f>AC24*'Basic diet cal'!$W$12</f>
        <v>0</v>
      </c>
      <c r="AD478" s="17">
        <f>AD24*'Basic diet cal'!$W$12</f>
        <v>0</v>
      </c>
      <c r="AE478" s="17">
        <f>AE24*'Basic diet cal'!$W$12</f>
        <v>0</v>
      </c>
      <c r="AF478" s="17">
        <f>AF24*'Basic diet cal'!$W$12</f>
        <v>0</v>
      </c>
      <c r="AG478" s="17">
        <f>AG24*'Basic diet cal'!$W$12</f>
        <v>0</v>
      </c>
      <c r="AH478" s="17">
        <f>AH24*'Basic diet cal'!$W$12</f>
        <v>0</v>
      </c>
      <c r="AI478" s="17">
        <f>AI24*'Basic diet cal'!$W$12</f>
        <v>0</v>
      </c>
      <c r="AJ478" s="17">
        <f>AJ24*'Basic diet cal'!$W$12</f>
        <v>0</v>
      </c>
      <c r="AK478" s="17">
        <f>AK24*'Basic diet cal'!$W$12</f>
        <v>0</v>
      </c>
      <c r="AL478" s="132">
        <f>AL24*'Basic diet cal'!$W$12</f>
        <v>0</v>
      </c>
      <c r="AR478" s="17"/>
    </row>
    <row r="479" spans="1:69" ht="45" customHeight="1">
      <c r="A479" s="24" t="s">
        <v>125</v>
      </c>
      <c r="B479" s="69"/>
      <c r="C479" s="17">
        <f>C25*'Basic diet cal'!$W$13</f>
        <v>0</v>
      </c>
      <c r="D479" s="17">
        <f>D25*'Basic diet cal'!$W$13</f>
        <v>0</v>
      </c>
      <c r="E479" s="17">
        <f>E25*'Basic diet cal'!$W$13</f>
        <v>0</v>
      </c>
      <c r="F479" s="17">
        <f>F25*'Basic diet cal'!$W$13</f>
        <v>0</v>
      </c>
      <c r="G479" s="17">
        <f>G25*'Basic diet cal'!$W$13</f>
        <v>0</v>
      </c>
      <c r="H479" s="17">
        <f>H25*'Basic diet cal'!$W$13</f>
        <v>0</v>
      </c>
      <c r="I479" s="17">
        <f>I25*'Basic diet cal'!$W$13</f>
        <v>0</v>
      </c>
      <c r="J479" s="17">
        <f>J25*'Basic diet cal'!$W$13</f>
        <v>0</v>
      </c>
      <c r="K479" s="17">
        <f>K25*'Basic diet cal'!$W$13</f>
        <v>0</v>
      </c>
      <c r="L479" s="17">
        <f>L25*'Basic diet cal'!$W$13</f>
        <v>0</v>
      </c>
      <c r="M479" s="17">
        <f>M25*'Basic diet cal'!$W$13</f>
        <v>0</v>
      </c>
      <c r="N479" s="17">
        <f>N25*'Basic diet cal'!$W$13</f>
        <v>0</v>
      </c>
      <c r="O479" s="17">
        <f>O25*'Basic diet cal'!$W$13</f>
        <v>0</v>
      </c>
      <c r="P479" s="17">
        <f>P25*'Basic diet cal'!$W$13</f>
        <v>0</v>
      </c>
      <c r="Q479" s="17">
        <f>Q25*'Basic diet cal'!$W$13</f>
        <v>0</v>
      </c>
      <c r="R479" s="17">
        <f>R25*'Basic diet cal'!$W$13</f>
        <v>0</v>
      </c>
      <c r="S479" s="17">
        <f>S25*'Basic diet cal'!$W$13</f>
        <v>0</v>
      </c>
      <c r="T479" s="17">
        <f>T25*'Basic diet cal'!$W$13</f>
        <v>0</v>
      </c>
      <c r="U479" s="17">
        <f>U25*'Basic diet cal'!$W$13</f>
        <v>0</v>
      </c>
      <c r="V479" s="17">
        <f>V25*'Basic diet cal'!$W$13</f>
        <v>0</v>
      </c>
      <c r="W479" s="17">
        <f>W25*'Basic diet cal'!$W$13</f>
        <v>0</v>
      </c>
      <c r="X479" s="17">
        <f>X25*'Basic diet cal'!$W$13</f>
        <v>0</v>
      </c>
      <c r="Y479" s="17">
        <f>Y25*'Basic diet cal'!$W$13</f>
        <v>0</v>
      </c>
      <c r="Z479" s="17">
        <f>Z25*'Basic diet cal'!$W$13</f>
        <v>0</v>
      </c>
      <c r="AA479" s="17">
        <f>AA25*'Basic diet cal'!$W$13</f>
        <v>0</v>
      </c>
      <c r="AB479" s="17">
        <f>AB25*'Basic diet cal'!$W$13</f>
        <v>0</v>
      </c>
      <c r="AC479" s="17">
        <f>AC25*'Basic diet cal'!$W$13</f>
        <v>0</v>
      </c>
      <c r="AD479" s="17">
        <f>AD25*'Basic diet cal'!$W$13</f>
        <v>0</v>
      </c>
      <c r="AE479" s="17">
        <f>AE25*'Basic diet cal'!$W$13</f>
        <v>0</v>
      </c>
      <c r="AF479" s="17">
        <f>AF25*'Basic diet cal'!$W$13</f>
        <v>0</v>
      </c>
      <c r="AG479" s="17">
        <f>AG25*'Basic diet cal'!$W$13</f>
        <v>0</v>
      </c>
      <c r="AH479" s="17">
        <f>AH25*'Basic diet cal'!$W$13</f>
        <v>0</v>
      </c>
      <c r="AI479" s="17">
        <f>AI25*'Basic diet cal'!$W$13</f>
        <v>0</v>
      </c>
      <c r="AJ479" s="17">
        <f>AJ25*'Basic diet cal'!$W$13</f>
        <v>0</v>
      </c>
      <c r="AK479" s="17">
        <f>AK25*'Basic diet cal'!$W$13</f>
        <v>0</v>
      </c>
      <c r="AL479" s="132">
        <f>AL25*'Basic diet cal'!$W$13</f>
        <v>0</v>
      </c>
      <c r="AR479" s="17"/>
    </row>
    <row r="480" spans="1:69" ht="15" customHeight="1">
      <c r="A480" s="47" t="s">
        <v>778</v>
      </c>
      <c r="B480" s="25"/>
      <c r="C480" s="25">
        <f>C22*'Basic diet cal'!$W$10</f>
        <v>0</v>
      </c>
      <c r="D480" s="25">
        <f>D22*'Basic diet cal'!$W$10</f>
        <v>0</v>
      </c>
      <c r="E480" s="25">
        <f>E22*'Basic diet cal'!$W$10</f>
        <v>0</v>
      </c>
      <c r="F480" s="25">
        <f>F22*'Basic diet cal'!$W$10</f>
        <v>0</v>
      </c>
      <c r="G480" s="25">
        <f>G22*'Basic diet cal'!$W$10</f>
        <v>0</v>
      </c>
      <c r="H480" s="25">
        <f>H22*'Basic diet cal'!$W$10</f>
        <v>0</v>
      </c>
      <c r="I480" s="25">
        <f>I22*'Basic diet cal'!$W$10</f>
        <v>0</v>
      </c>
      <c r="J480" s="25">
        <f>J22*'Basic diet cal'!$W$10</f>
        <v>0</v>
      </c>
      <c r="K480" s="25">
        <f>K22*'Basic diet cal'!$W$10</f>
        <v>0</v>
      </c>
      <c r="L480" s="25">
        <f>L22*'Basic diet cal'!$W$10</f>
        <v>0</v>
      </c>
      <c r="M480" s="25">
        <f>M22*'Basic diet cal'!$W$10</f>
        <v>0</v>
      </c>
      <c r="N480" s="25">
        <f>N22*'Basic diet cal'!$W$10</f>
        <v>0</v>
      </c>
      <c r="O480" s="25">
        <f>O22*'Basic diet cal'!$W$10</f>
        <v>0</v>
      </c>
      <c r="P480" s="25">
        <f>P22*'Basic diet cal'!$W$10</f>
        <v>0</v>
      </c>
      <c r="Q480" s="25">
        <f>Q22*'Basic diet cal'!$W$10</f>
        <v>0</v>
      </c>
      <c r="R480" s="25">
        <f>R22*'Basic diet cal'!$W$10</f>
        <v>0</v>
      </c>
      <c r="S480" s="25">
        <f>S22*'Basic diet cal'!$W$10</f>
        <v>0</v>
      </c>
      <c r="T480" s="25">
        <f>T22*'Basic diet cal'!$W$10</f>
        <v>0</v>
      </c>
      <c r="U480" s="25">
        <f>U22*'Basic diet cal'!$W$10</f>
        <v>0</v>
      </c>
      <c r="V480" s="25">
        <f>V22*'Basic diet cal'!$W$10</f>
        <v>0</v>
      </c>
      <c r="W480" s="25">
        <f>W22*'Basic diet cal'!$W$10</f>
        <v>0</v>
      </c>
      <c r="X480" s="25">
        <f>X22*'Basic diet cal'!$W$10</f>
        <v>0</v>
      </c>
      <c r="Y480" s="25">
        <f>Y22*'Basic diet cal'!$W$10</f>
        <v>0</v>
      </c>
      <c r="Z480" s="25">
        <f>Z22*'Basic diet cal'!$W$10</f>
        <v>0</v>
      </c>
      <c r="AA480" s="25">
        <f>AA22*'Basic diet cal'!$W$10</f>
        <v>0</v>
      </c>
      <c r="AB480" s="25">
        <f>AB22*'Basic diet cal'!$W$10</f>
        <v>0</v>
      </c>
      <c r="AC480" s="25">
        <f>AC22*'Basic diet cal'!$W$10</f>
        <v>0</v>
      </c>
      <c r="AD480" s="25">
        <f>AD22*'Basic diet cal'!$W$10</f>
        <v>0</v>
      </c>
      <c r="AE480" s="25">
        <f>AE22*'Basic diet cal'!$W$10</f>
        <v>0</v>
      </c>
      <c r="AF480" s="25">
        <f>AF22*'Basic diet cal'!$W$10</f>
        <v>0</v>
      </c>
      <c r="AG480" s="25">
        <f>AG22*'Basic diet cal'!$W$10</f>
        <v>0</v>
      </c>
      <c r="AH480" s="25">
        <f>AH22*'Basic diet cal'!$W$10</f>
        <v>0</v>
      </c>
      <c r="AI480" s="25">
        <f>AI22*'Basic diet cal'!$W$10</f>
        <v>0</v>
      </c>
      <c r="AJ480" s="25">
        <f>AJ22*'Basic diet cal'!$W$10</f>
        <v>0</v>
      </c>
      <c r="AK480" s="25">
        <f>AK22*'Basic diet cal'!$W$10</f>
        <v>0</v>
      </c>
      <c r="AL480" s="25">
        <f>AL22*'Basic diet cal'!$W$10</f>
        <v>0</v>
      </c>
      <c r="AS480" s="170"/>
      <c r="AT480" s="9"/>
      <c r="AU480" s="9"/>
      <c r="AV480" s="9"/>
      <c r="AW480" s="9"/>
      <c r="AX480" s="9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</row>
    <row r="481" spans="1:79" ht="15" customHeight="1">
      <c r="C481" s="22">
        <v>1000</v>
      </c>
      <c r="F481" s="9">
        <v>1200</v>
      </c>
      <c r="G481" s="9"/>
      <c r="I481" s="22">
        <v>1400</v>
      </c>
      <c r="L481" s="22">
        <v>1600</v>
      </c>
      <c r="O481" s="22">
        <v>1800</v>
      </c>
      <c r="R481" s="9">
        <v>2000</v>
      </c>
      <c r="S481" s="9"/>
      <c r="U481" s="22">
        <v>2200</v>
      </c>
      <c r="X481" s="22">
        <v>2400</v>
      </c>
      <c r="AA481" s="45">
        <v>2600</v>
      </c>
      <c r="AB481" s="26"/>
      <c r="AD481" s="26">
        <v>2800</v>
      </c>
      <c r="AE481" s="26"/>
      <c r="AF481" s="26"/>
      <c r="AG481" s="26">
        <v>3000</v>
      </c>
      <c r="AH481" s="26"/>
      <c r="AI481" s="26"/>
      <c r="AJ481" s="22">
        <v>3200</v>
      </c>
      <c r="AS481" s="9"/>
      <c r="AT481" s="9"/>
      <c r="AU481" s="9"/>
      <c r="AV481" s="9"/>
      <c r="AW481" s="9"/>
      <c r="AX481" s="9"/>
      <c r="AY481" s="164"/>
      <c r="AZ481" s="164"/>
      <c r="BA481" s="164"/>
      <c r="BB481" s="164"/>
      <c r="BC481" s="164"/>
      <c r="BD481" s="164"/>
      <c r="BE481" s="164"/>
      <c r="BF481" s="123"/>
      <c r="BG481" s="123"/>
      <c r="BH481" s="164"/>
      <c r="BI481" s="123"/>
      <c r="BJ481" s="123"/>
      <c r="BK481" s="123"/>
      <c r="BL481" s="164"/>
      <c r="BM481" s="164"/>
      <c r="BN481" s="164"/>
      <c r="BO481" s="164"/>
      <c r="BP481" s="61"/>
      <c r="BQ481" s="61"/>
    </row>
    <row r="482" spans="1:79" ht="30" customHeight="1">
      <c r="A482" s="77" t="s">
        <v>569</v>
      </c>
      <c r="F482" s="9"/>
      <c r="AD482" s="22"/>
      <c r="AS482" s="9"/>
      <c r="AT482" s="9"/>
      <c r="AU482" s="9"/>
      <c r="AV482" s="9"/>
      <c r="AW482" s="9"/>
      <c r="AX482" s="9"/>
      <c r="AY482" s="164"/>
      <c r="AZ482" s="164"/>
      <c r="BA482" s="164"/>
      <c r="BB482" s="164"/>
      <c r="BC482" s="164"/>
      <c r="BD482" s="164"/>
      <c r="BE482" s="164"/>
      <c r="BF482" s="164"/>
      <c r="BG482" s="164"/>
      <c r="BH482" s="164"/>
      <c r="BI482" s="164"/>
      <c r="BJ482" s="164"/>
      <c r="BK482" s="164"/>
      <c r="BL482" s="164"/>
      <c r="BM482" s="164"/>
      <c r="BN482" s="164"/>
      <c r="BO482" s="164"/>
      <c r="BP482" s="61"/>
      <c r="BQ482" s="61"/>
    </row>
    <row r="483" spans="1:79" ht="15" customHeight="1">
      <c r="A483" s="77" t="s">
        <v>137</v>
      </c>
      <c r="C483" s="22" t="s">
        <v>58</v>
      </c>
      <c r="D483" s="22" t="s">
        <v>116</v>
      </c>
      <c r="E483" s="22" t="s">
        <v>92</v>
      </c>
      <c r="F483" s="9" t="s">
        <v>58</v>
      </c>
      <c r="G483" s="22" t="s">
        <v>116</v>
      </c>
      <c r="H483" s="22" t="s">
        <v>92</v>
      </c>
      <c r="I483" s="22" t="s">
        <v>58</v>
      </c>
      <c r="J483" s="22" t="s">
        <v>116</v>
      </c>
      <c r="K483" s="22" t="s">
        <v>92</v>
      </c>
      <c r="L483" s="22" t="s">
        <v>58</v>
      </c>
      <c r="M483" s="22" t="s">
        <v>116</v>
      </c>
      <c r="N483" s="22" t="s">
        <v>92</v>
      </c>
      <c r="O483" s="22" t="s">
        <v>58</v>
      </c>
      <c r="P483" s="22" t="s">
        <v>116</v>
      </c>
      <c r="Q483" s="22" t="s">
        <v>92</v>
      </c>
      <c r="R483" s="9" t="s">
        <v>58</v>
      </c>
      <c r="S483" s="22" t="s">
        <v>116</v>
      </c>
      <c r="T483" s="22" t="s">
        <v>92</v>
      </c>
      <c r="U483" s="22" t="s">
        <v>58</v>
      </c>
      <c r="V483" s="22" t="s">
        <v>116</v>
      </c>
      <c r="W483" s="22" t="s">
        <v>92</v>
      </c>
      <c r="X483" s="22" t="s">
        <v>58</v>
      </c>
      <c r="Y483" s="22" t="s">
        <v>116</v>
      </c>
      <c r="Z483" s="22" t="s">
        <v>92</v>
      </c>
      <c r="AA483" s="22" t="s">
        <v>58</v>
      </c>
      <c r="AB483" s="22" t="s">
        <v>116</v>
      </c>
      <c r="AC483" s="22" t="s">
        <v>92</v>
      </c>
      <c r="AD483" s="22" t="s">
        <v>58</v>
      </c>
      <c r="AE483" s="22" t="s">
        <v>116</v>
      </c>
      <c r="AF483" s="22" t="s">
        <v>92</v>
      </c>
      <c r="AG483" s="22" t="s">
        <v>58</v>
      </c>
      <c r="AH483" s="22" t="s">
        <v>116</v>
      </c>
      <c r="AI483" s="22" t="s">
        <v>92</v>
      </c>
      <c r="AJ483" s="22" t="s">
        <v>58</v>
      </c>
      <c r="AK483" s="22" t="s">
        <v>116</v>
      </c>
      <c r="AL483" s="127" t="s">
        <v>92</v>
      </c>
      <c r="AS483" s="9"/>
      <c r="AT483" s="9"/>
      <c r="AU483" s="9"/>
      <c r="AV483" s="9"/>
      <c r="AW483" s="9"/>
      <c r="AX483" s="9"/>
      <c r="AY483" s="164"/>
      <c r="AZ483" s="164"/>
      <c r="BA483" s="164"/>
      <c r="BB483" s="164"/>
      <c r="BC483" s="164"/>
      <c r="BD483" s="164"/>
      <c r="BE483" s="164"/>
      <c r="BF483" s="164"/>
      <c r="BG483" s="164"/>
      <c r="BH483" s="164"/>
      <c r="BI483" s="164"/>
      <c r="BJ483" s="164"/>
      <c r="BK483" s="164"/>
      <c r="BL483" s="164"/>
      <c r="BM483" s="164"/>
      <c r="BN483" s="164"/>
      <c r="BO483" s="164"/>
      <c r="BP483" s="61"/>
      <c r="BQ483" s="61"/>
    </row>
    <row r="484" spans="1:79" ht="15" customHeight="1">
      <c r="B484" s="78" t="s">
        <v>543</v>
      </c>
      <c r="C484" s="17">
        <f t="shared" ref="C484:AL484" si="93">C463+C464+C465+C466+C468+(C470/7)+C471+(C473/7)+C478+C479</f>
        <v>0.43081201411960141</v>
      </c>
      <c r="D484" s="17">
        <f t="shared" si="93"/>
        <v>0.44154890919158363</v>
      </c>
      <c r="E484" s="17">
        <f t="shared" si="93"/>
        <v>0.47083462347729793</v>
      </c>
      <c r="F484" s="17">
        <f t="shared" si="93"/>
        <v>0.51917284745293468</v>
      </c>
      <c r="G484" s="17">
        <f t="shared" si="93"/>
        <v>0.50572932585825026</v>
      </c>
      <c r="H484" s="17">
        <f t="shared" si="93"/>
        <v>0.59998117109634552</v>
      </c>
      <c r="I484" s="17">
        <f t="shared" si="93"/>
        <v>0.64577251522702106</v>
      </c>
      <c r="J484" s="17">
        <f t="shared" si="93"/>
        <v>0.54572932585825029</v>
      </c>
      <c r="K484" s="17">
        <f t="shared" si="93"/>
        <v>0.68061839839424143</v>
      </c>
      <c r="L484" s="17">
        <f t="shared" si="93"/>
        <v>0.7583137652270211</v>
      </c>
      <c r="M484" s="17">
        <f t="shared" si="93"/>
        <v>0.70640974252491695</v>
      </c>
      <c r="N484" s="17">
        <f t="shared" si="93"/>
        <v>0.77150378045404211</v>
      </c>
      <c r="O484" s="17">
        <f t="shared" si="93"/>
        <v>0.84756561046511625</v>
      </c>
      <c r="P484" s="17">
        <f t="shared" si="93"/>
        <v>0.6293665531561462</v>
      </c>
      <c r="Q484" s="17">
        <f t="shared" si="93"/>
        <v>0.88738353266888159</v>
      </c>
      <c r="R484" s="17">
        <f t="shared" si="93"/>
        <v>0.91263703903654481</v>
      </c>
      <c r="S484" s="17">
        <f t="shared" si="93"/>
        <v>0.84639848283499441</v>
      </c>
      <c r="T484" s="17">
        <f t="shared" si="93"/>
        <v>0.96156394933554823</v>
      </c>
      <c r="U484" s="17">
        <f t="shared" si="93"/>
        <v>1.0026314091915836</v>
      </c>
      <c r="V484" s="17">
        <f t="shared" si="93"/>
        <v>0.91146991140642308</v>
      </c>
      <c r="W484" s="17">
        <f t="shared" si="93"/>
        <v>0.99156394933554826</v>
      </c>
      <c r="X484" s="17">
        <f t="shared" si="93"/>
        <v>1.0527742663344408</v>
      </c>
      <c r="Y484" s="17">
        <f t="shared" si="93"/>
        <v>1.0955337707641197</v>
      </c>
      <c r="Z484" s="17">
        <f t="shared" si="93"/>
        <v>1.0831918563122924</v>
      </c>
      <c r="AA484" s="17">
        <f t="shared" si="93"/>
        <v>1.1077028377630123</v>
      </c>
      <c r="AB484" s="17">
        <f t="shared" si="93"/>
        <v>1.1104623421926909</v>
      </c>
      <c r="AC484" s="17">
        <f t="shared" si="93"/>
        <v>1.1666241182170545</v>
      </c>
      <c r="AD484" s="17">
        <f t="shared" si="93"/>
        <v>1.1877028377630123</v>
      </c>
      <c r="AE484" s="17">
        <f t="shared" si="93"/>
        <v>1.2020902491694352</v>
      </c>
      <c r="AF484" s="17">
        <f t="shared" si="93"/>
        <v>1.2708045348837211</v>
      </c>
      <c r="AG484" s="17">
        <f t="shared" si="93"/>
        <v>1.20188888427464</v>
      </c>
      <c r="AH484" s="17">
        <f t="shared" si="93"/>
        <v>1.3238833444075306</v>
      </c>
      <c r="AI484" s="17">
        <f t="shared" si="93"/>
        <v>1.3474324418604653</v>
      </c>
      <c r="AJ484" s="17">
        <f t="shared" si="93"/>
        <v>1.2669603128460687</v>
      </c>
      <c r="AK484" s="17">
        <f t="shared" si="93"/>
        <v>1.3638833444075307</v>
      </c>
      <c r="AL484" s="132">
        <f t="shared" si="93"/>
        <v>1.3874324418604653</v>
      </c>
      <c r="AR484" s="17"/>
      <c r="AS484" s="56"/>
      <c r="AT484" s="56"/>
      <c r="AU484" s="56"/>
      <c r="AV484" s="56"/>
      <c r="AW484" s="56"/>
      <c r="AX484" s="56"/>
      <c r="AY484" s="164"/>
      <c r="AZ484" s="164"/>
      <c r="BA484" s="164"/>
      <c r="BB484" s="164"/>
      <c r="BC484" s="164"/>
      <c r="BD484" s="164"/>
      <c r="BE484" s="164"/>
      <c r="BF484" s="164"/>
      <c r="BG484" s="164"/>
      <c r="BH484" s="164"/>
      <c r="BI484" s="164"/>
      <c r="BJ484" s="164"/>
      <c r="BK484" s="164"/>
      <c r="BL484" s="164"/>
      <c r="BM484" s="164"/>
      <c r="BN484" s="164"/>
      <c r="BO484" s="164"/>
      <c r="BP484" s="61"/>
      <c r="BQ484" s="61"/>
    </row>
    <row r="485" spans="1:79" ht="15" customHeight="1">
      <c r="B485" s="78" t="s">
        <v>544</v>
      </c>
      <c r="C485" s="17">
        <f t="shared" ref="C485:AL485" si="94">C463+C464+C465+C466+C468+C472+(C473/7)+C479+C478</f>
        <v>0.35938344269102995</v>
      </c>
      <c r="D485" s="17">
        <f t="shared" si="94"/>
        <v>0.37012033776301223</v>
      </c>
      <c r="E485" s="17">
        <f t="shared" si="94"/>
        <v>0.43512033776301223</v>
      </c>
      <c r="F485" s="17">
        <f t="shared" si="94"/>
        <v>0.44774427602436329</v>
      </c>
      <c r="G485" s="17">
        <f t="shared" si="94"/>
        <v>0.43430075442967886</v>
      </c>
      <c r="H485" s="17">
        <f t="shared" si="94"/>
        <v>0.52855259966777413</v>
      </c>
      <c r="I485" s="17">
        <f t="shared" si="94"/>
        <v>0.53862965808416396</v>
      </c>
      <c r="J485" s="17">
        <f t="shared" si="94"/>
        <v>0.47430075442967889</v>
      </c>
      <c r="K485" s="17">
        <f t="shared" si="94"/>
        <v>0.57347554125138434</v>
      </c>
      <c r="L485" s="17">
        <f t="shared" si="94"/>
        <v>0.651170908084164</v>
      </c>
      <c r="M485" s="17">
        <f t="shared" si="94"/>
        <v>0.56355259966777405</v>
      </c>
      <c r="N485" s="17">
        <f t="shared" si="94"/>
        <v>0.66436092331118501</v>
      </c>
      <c r="O485" s="17">
        <f t="shared" si="94"/>
        <v>0.74042275332225915</v>
      </c>
      <c r="P485" s="17">
        <f t="shared" si="94"/>
        <v>0.6293665531561462</v>
      </c>
      <c r="Q485" s="17">
        <f t="shared" si="94"/>
        <v>0.7802406755260245</v>
      </c>
      <c r="R485" s="17">
        <f t="shared" si="94"/>
        <v>0.80549418189368771</v>
      </c>
      <c r="S485" s="17">
        <f t="shared" si="94"/>
        <v>0.70354133997785162</v>
      </c>
      <c r="T485" s="17">
        <f t="shared" si="94"/>
        <v>0.85442109219269113</v>
      </c>
      <c r="U485" s="17">
        <f t="shared" si="94"/>
        <v>0.89548855204872657</v>
      </c>
      <c r="V485" s="17">
        <f t="shared" si="94"/>
        <v>0.76861276854928029</v>
      </c>
      <c r="W485" s="17">
        <f t="shared" si="94"/>
        <v>0.88442109219269116</v>
      </c>
      <c r="X485" s="17">
        <f t="shared" si="94"/>
        <v>0.94563140919158373</v>
      </c>
      <c r="Y485" s="17">
        <f t="shared" si="94"/>
        <v>0.91696234219269113</v>
      </c>
      <c r="Z485" s="17">
        <f t="shared" si="94"/>
        <v>0.97604899916943533</v>
      </c>
      <c r="AA485" s="17">
        <f t="shared" si="94"/>
        <v>1.0005599806201551</v>
      </c>
      <c r="AB485" s="17">
        <f t="shared" si="94"/>
        <v>0.93189091362126242</v>
      </c>
      <c r="AC485" s="17">
        <f t="shared" si="94"/>
        <v>1.0594812610741973</v>
      </c>
      <c r="AD485" s="17">
        <f t="shared" si="94"/>
        <v>1.0805599806201551</v>
      </c>
      <c r="AE485" s="17">
        <f t="shared" si="94"/>
        <v>1.0485902491694352</v>
      </c>
      <c r="AF485" s="17">
        <f t="shared" si="94"/>
        <v>1.1636616777408639</v>
      </c>
      <c r="AG485" s="17">
        <f t="shared" si="94"/>
        <v>1.1198174557032115</v>
      </c>
      <c r="AH485" s="17">
        <f t="shared" si="94"/>
        <v>1.145311915836102</v>
      </c>
      <c r="AI485" s="17">
        <f t="shared" si="94"/>
        <v>1.2402895847176081</v>
      </c>
      <c r="AJ485" s="17">
        <f t="shared" si="94"/>
        <v>1.1848888842746401</v>
      </c>
      <c r="AK485" s="17">
        <f t="shared" si="94"/>
        <v>1.1853119158361021</v>
      </c>
      <c r="AL485" s="132">
        <f t="shared" si="94"/>
        <v>1.2802895847176081</v>
      </c>
      <c r="AR485" s="17"/>
      <c r="AS485" s="56"/>
      <c r="AT485" s="56"/>
      <c r="AU485" s="56"/>
      <c r="AV485" s="56"/>
      <c r="AW485" s="56"/>
      <c r="AX485" s="56"/>
      <c r="AY485" s="164"/>
      <c r="AZ485" s="164"/>
      <c r="BA485" s="164"/>
      <c r="BB485" s="164"/>
      <c r="BC485" s="164"/>
      <c r="BD485" s="164"/>
      <c r="BE485" s="164"/>
      <c r="BF485" s="164"/>
      <c r="BG485" s="164"/>
      <c r="BH485" s="164"/>
      <c r="BI485" s="164"/>
      <c r="BJ485" s="164"/>
      <c r="BK485" s="164"/>
      <c r="BL485" s="164"/>
      <c r="BM485" s="164"/>
      <c r="BN485" s="164"/>
      <c r="BO485" s="164"/>
      <c r="BP485" s="61"/>
      <c r="BQ485" s="61"/>
    </row>
    <row r="486" spans="1:79" ht="30" customHeight="1">
      <c r="A486" s="77" t="s">
        <v>138</v>
      </c>
      <c r="C486" s="49">
        <f>C463+C464+C465+C467+C468+C476+(C475/7)+C477+C479+C480/7</f>
        <v>0.72474772840531565</v>
      </c>
      <c r="D486" s="49">
        <f t="shared" ref="D486:AL486" si="95">D463+D464+D465+D467+D468+D476+(D475/7)+D477+D479+D480/7</f>
        <v>0.63750605204872646</v>
      </c>
      <c r="E486" s="49">
        <f t="shared" si="95"/>
        <v>0.66679176633444082</v>
      </c>
      <c r="F486" s="49">
        <f t="shared" si="95"/>
        <v>0.81310856173864887</v>
      </c>
      <c r="G486" s="49">
        <f t="shared" si="95"/>
        <v>0.70168646871539309</v>
      </c>
      <c r="H486" s="49">
        <f t="shared" si="95"/>
        <v>0.89391688538205982</v>
      </c>
      <c r="I486" s="49">
        <f t="shared" si="95"/>
        <v>1.125022515227021</v>
      </c>
      <c r="J486" s="49">
        <f t="shared" si="95"/>
        <v>0.90045075442967881</v>
      </c>
      <c r="K486" s="49">
        <f t="shared" si="95"/>
        <v>1.0869612555370984</v>
      </c>
      <c r="L486" s="49">
        <f t="shared" si="95"/>
        <v>1.2732780509413069</v>
      </c>
      <c r="M486" s="49">
        <f t="shared" si="95"/>
        <v>1.0876811710963454</v>
      </c>
      <c r="N486" s="49">
        <f t="shared" si="95"/>
        <v>1.1527752090254706</v>
      </c>
      <c r="O486" s="49">
        <f t="shared" si="95"/>
        <v>1.4605084676079736</v>
      </c>
      <c r="P486" s="49">
        <f t="shared" si="95"/>
        <v>1.1534951245847176</v>
      </c>
      <c r="Q486" s="49">
        <f t="shared" si="95"/>
        <v>1.2435835326688816</v>
      </c>
      <c r="R486" s="49">
        <f t="shared" si="95"/>
        <v>1.6235584676079733</v>
      </c>
      <c r="S486" s="49">
        <f t="shared" si="95"/>
        <v>1.2276699114064231</v>
      </c>
      <c r="T486" s="49">
        <f t="shared" si="95"/>
        <v>1.3177639493355482</v>
      </c>
      <c r="U486" s="49">
        <f t="shared" si="95"/>
        <v>1.5905028377630122</v>
      </c>
      <c r="V486" s="49">
        <f t="shared" si="95"/>
        <v>1.2676699114064232</v>
      </c>
      <c r="W486" s="49">
        <f t="shared" si="95"/>
        <v>1.3477639493355482</v>
      </c>
      <c r="X486" s="49">
        <f t="shared" si="95"/>
        <v>2.0827028377630121</v>
      </c>
      <c r="Y486" s="49">
        <f t="shared" si="95"/>
        <v>1.416019485049834</v>
      </c>
      <c r="Z486" s="49">
        <f t="shared" si="95"/>
        <v>1.4393918563122925</v>
      </c>
      <c r="AA486" s="49">
        <f t="shared" si="95"/>
        <v>1.9166028377630122</v>
      </c>
      <c r="AB486" s="49">
        <f t="shared" si="95"/>
        <v>1.7021194850498338</v>
      </c>
      <c r="AC486" s="49">
        <f t="shared" si="95"/>
        <v>1.6208026896456256</v>
      </c>
      <c r="AD486" s="49">
        <f t="shared" si="95"/>
        <v>2.1196528377630126</v>
      </c>
      <c r="AE486" s="49">
        <f t="shared" si="95"/>
        <v>1.7937473920265781</v>
      </c>
      <c r="AF486" s="49">
        <f t="shared" si="95"/>
        <v>1.7249831063122925</v>
      </c>
      <c r="AG486" s="49">
        <f t="shared" si="95"/>
        <v>2.2568888842746402</v>
      </c>
      <c r="AH486" s="49">
        <f t="shared" si="95"/>
        <v>1.8904690586932449</v>
      </c>
      <c r="AI486" s="49">
        <f t="shared" si="95"/>
        <v>1.8016110132890366</v>
      </c>
      <c r="AJ486" s="49">
        <f t="shared" si="95"/>
        <v>2.2968888842746402</v>
      </c>
      <c r="AK486" s="49">
        <f t="shared" si="95"/>
        <v>2.0018976301218161</v>
      </c>
      <c r="AL486" s="49">
        <f t="shared" si="95"/>
        <v>1.8416110132890366</v>
      </c>
      <c r="AR486" s="17"/>
      <c r="AS486" s="56"/>
      <c r="AT486" s="56"/>
      <c r="AU486" s="56"/>
      <c r="AV486" s="56"/>
      <c r="AW486" s="56"/>
      <c r="AX486" s="56"/>
      <c r="AY486" s="164"/>
      <c r="AZ486" s="164"/>
      <c r="BA486" s="164"/>
      <c r="BB486" s="164"/>
      <c r="BC486" s="164"/>
      <c r="BD486" s="164"/>
      <c r="BE486" s="164"/>
      <c r="BF486" s="164"/>
      <c r="BG486" s="164"/>
      <c r="BH486" s="164"/>
      <c r="BI486" s="164"/>
      <c r="BJ486" s="164"/>
      <c r="BK486" s="164"/>
      <c r="BL486" s="164"/>
      <c r="BM486" s="164"/>
      <c r="BN486" s="164"/>
      <c r="BO486" s="164"/>
      <c r="BP486" s="61"/>
      <c r="BQ486" s="61"/>
    </row>
    <row r="487" spans="1:79" s="218" customFormat="1" ht="15" customHeight="1">
      <c r="A487" s="217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19"/>
      <c r="Z487" s="219"/>
      <c r="AA487" s="219"/>
      <c r="AB487" s="219"/>
      <c r="AC487" s="219"/>
      <c r="AD487" s="219"/>
      <c r="AE487" s="219"/>
      <c r="AF487" s="219"/>
      <c r="AG487" s="219"/>
      <c r="AH487" s="219"/>
      <c r="AI487" s="219"/>
      <c r="AJ487" s="219"/>
      <c r="AK487" s="219"/>
      <c r="AL487" s="220"/>
      <c r="AR487" s="219"/>
      <c r="AS487" s="219"/>
      <c r="AT487" s="219"/>
      <c r="AU487" s="219"/>
      <c r="AV487" s="219"/>
      <c r="AW487" s="219"/>
      <c r="AX487" s="219"/>
      <c r="AY487" s="221"/>
      <c r="AZ487" s="221"/>
      <c r="BA487" s="221"/>
      <c r="BB487" s="221"/>
      <c r="BC487" s="221"/>
      <c r="BD487" s="221"/>
      <c r="BE487" s="221"/>
      <c r="BF487" s="221"/>
      <c r="BG487" s="221"/>
      <c r="BH487" s="221"/>
      <c r="BI487" s="221"/>
      <c r="BJ487" s="221"/>
      <c r="BK487" s="221"/>
      <c r="BL487" s="221"/>
      <c r="BM487" s="221"/>
      <c r="BN487" s="221"/>
      <c r="BO487" s="221"/>
      <c r="BP487" s="222"/>
      <c r="BQ487" s="222"/>
      <c r="BR487" s="222"/>
      <c r="BS487" s="222"/>
      <c r="BT487" s="222"/>
      <c r="BU487" s="222"/>
      <c r="BV487" s="222"/>
      <c r="BW487" s="431"/>
      <c r="BX487" s="222"/>
      <c r="BY487" s="222"/>
      <c r="BZ487" s="222"/>
      <c r="CA487" s="222"/>
    </row>
    <row r="488" spans="1:79" ht="15" customHeight="1">
      <c r="A488" s="66"/>
      <c r="C488" s="22">
        <v>1000</v>
      </c>
      <c r="F488" s="9">
        <v>1200</v>
      </c>
      <c r="G488" s="9"/>
      <c r="I488" s="22">
        <v>1400</v>
      </c>
      <c r="L488" s="22">
        <v>1600</v>
      </c>
      <c r="O488" s="17">
        <v>1800</v>
      </c>
      <c r="P488" s="17"/>
      <c r="Q488" s="17"/>
      <c r="R488" s="56">
        <v>2000</v>
      </c>
      <c r="S488" s="56"/>
      <c r="T488" s="17"/>
      <c r="U488" s="17">
        <v>2200</v>
      </c>
      <c r="V488" s="17"/>
      <c r="W488" s="17"/>
      <c r="X488" s="17">
        <v>2400</v>
      </c>
      <c r="Y488" s="17"/>
      <c r="Z488" s="17"/>
      <c r="AA488" s="111">
        <v>2600</v>
      </c>
      <c r="AB488" s="84"/>
      <c r="AC488" s="17"/>
      <c r="AD488" s="84">
        <v>2800</v>
      </c>
      <c r="AE488" s="84"/>
      <c r="AF488" s="84"/>
      <c r="AG488" s="84">
        <v>3000</v>
      </c>
      <c r="AH488" s="84"/>
      <c r="AI488" s="84"/>
      <c r="AJ488" s="22">
        <v>3200</v>
      </c>
      <c r="AK488" s="17"/>
      <c r="AL488" s="132"/>
      <c r="AR488" s="17"/>
    </row>
    <row r="489" spans="1:79" ht="15" customHeight="1">
      <c r="A489" s="212" t="s">
        <v>570</v>
      </c>
      <c r="F489" s="9"/>
      <c r="O489" s="17"/>
      <c r="P489" s="17"/>
      <c r="Q489" s="17"/>
      <c r="R489" s="56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K489" s="17"/>
      <c r="AL489" s="132"/>
      <c r="AR489" s="17"/>
    </row>
    <row r="490" spans="1:79" ht="15" customHeight="1">
      <c r="A490" s="67" t="s">
        <v>117</v>
      </c>
      <c r="B490" s="68"/>
      <c r="C490" s="22" t="s">
        <v>58</v>
      </c>
      <c r="D490" s="22" t="s">
        <v>116</v>
      </c>
      <c r="E490" s="22" t="s">
        <v>92</v>
      </c>
      <c r="F490" s="9" t="s">
        <v>58</v>
      </c>
      <c r="G490" s="22" t="s">
        <v>116</v>
      </c>
      <c r="H490" s="22" t="s">
        <v>92</v>
      </c>
      <c r="I490" s="22" t="s">
        <v>58</v>
      </c>
      <c r="J490" s="22" t="s">
        <v>116</v>
      </c>
      <c r="K490" s="22" t="s">
        <v>92</v>
      </c>
      <c r="L490" s="22" t="s">
        <v>58</v>
      </c>
      <c r="M490" s="22" t="s">
        <v>116</v>
      </c>
      <c r="N490" s="22" t="s">
        <v>92</v>
      </c>
      <c r="O490" s="17" t="s">
        <v>58</v>
      </c>
      <c r="P490" s="17" t="s">
        <v>116</v>
      </c>
      <c r="Q490" s="17" t="s">
        <v>92</v>
      </c>
      <c r="R490" s="56" t="s">
        <v>58</v>
      </c>
      <c r="S490" s="17" t="s">
        <v>116</v>
      </c>
      <c r="T490" s="17" t="s">
        <v>92</v>
      </c>
      <c r="U490" s="17" t="s">
        <v>58</v>
      </c>
      <c r="V490" s="17" t="s">
        <v>116</v>
      </c>
      <c r="W490" s="17" t="s">
        <v>92</v>
      </c>
      <c r="X490" s="17" t="s">
        <v>58</v>
      </c>
      <c r="Y490" s="17" t="s">
        <v>116</v>
      </c>
      <c r="Z490" s="17" t="s">
        <v>92</v>
      </c>
      <c r="AA490" s="17" t="s">
        <v>58</v>
      </c>
      <c r="AB490" s="17" t="s">
        <v>116</v>
      </c>
      <c r="AC490" s="17" t="s">
        <v>92</v>
      </c>
      <c r="AD490" s="17" t="s">
        <v>58</v>
      </c>
      <c r="AE490" s="17" t="s">
        <v>116</v>
      </c>
      <c r="AF490" s="17" t="s">
        <v>92</v>
      </c>
      <c r="AG490" s="17" t="s">
        <v>58</v>
      </c>
      <c r="AH490" s="17" t="s">
        <v>116</v>
      </c>
      <c r="AI490" s="17" t="s">
        <v>92</v>
      </c>
      <c r="AJ490" s="22" t="s">
        <v>58</v>
      </c>
      <c r="AK490" s="17" t="s">
        <v>116</v>
      </c>
      <c r="AL490" s="132" t="s">
        <v>92</v>
      </c>
      <c r="AR490" s="17"/>
    </row>
    <row r="491" spans="1:79" ht="38.25" customHeight="1">
      <c r="A491" s="24" t="s">
        <v>119</v>
      </c>
      <c r="B491" s="69"/>
      <c r="C491" s="15">
        <f>C7*'Basic diet cal'!$X$3</f>
        <v>6.08</v>
      </c>
      <c r="D491" s="15">
        <f>D7*'Basic diet cal'!$X$3</f>
        <v>4.5600000000000005</v>
      </c>
      <c r="E491" s="15">
        <f>E7*'Basic diet cal'!$X$3</f>
        <v>6.08</v>
      </c>
      <c r="F491" s="15">
        <f>F7*'Basic diet cal'!$X$3</f>
        <v>7.6</v>
      </c>
      <c r="G491" s="15">
        <f>G7*'Basic diet cal'!$X$3</f>
        <v>6.08</v>
      </c>
      <c r="H491" s="15">
        <f>H7*'Basic diet cal'!$X$3</f>
        <v>6.84</v>
      </c>
      <c r="I491" s="15">
        <f>I7*'Basic diet cal'!$X$3</f>
        <v>9.120000000000001</v>
      </c>
      <c r="J491" s="15">
        <f>J7*'Basic diet cal'!$X$3</f>
        <v>7.6</v>
      </c>
      <c r="K491" s="15">
        <f>K7*'Basic diet cal'!$X$3</f>
        <v>7.6</v>
      </c>
      <c r="L491" s="15">
        <f>L7*'Basic diet cal'!$X$3</f>
        <v>10.64</v>
      </c>
      <c r="M491" s="15">
        <f>M7*'Basic diet cal'!$X$3</f>
        <v>9.120000000000001</v>
      </c>
      <c r="N491" s="15">
        <f>N7*'Basic diet cal'!$X$3</f>
        <v>9.120000000000001</v>
      </c>
      <c r="O491" s="15">
        <f>O7*'Basic diet cal'!$X$3</f>
        <v>12.16</v>
      </c>
      <c r="P491" s="15">
        <f>P7*'Basic diet cal'!$X$3</f>
        <v>10.64</v>
      </c>
      <c r="Q491" s="15">
        <f>Q7*'Basic diet cal'!$X$3</f>
        <v>9.120000000000001</v>
      </c>
      <c r="R491" s="15">
        <f>R7*'Basic diet cal'!$X$3</f>
        <v>13.68</v>
      </c>
      <c r="S491" s="15">
        <f>S7*'Basic diet cal'!$X$3</f>
        <v>10.64</v>
      </c>
      <c r="T491" s="15">
        <f>T7*'Basic diet cal'!$X$3</f>
        <v>10.64</v>
      </c>
      <c r="U491" s="15">
        <f>U7*'Basic diet cal'!$X$3</f>
        <v>15.2</v>
      </c>
      <c r="V491" s="15">
        <f>V7*'Basic diet cal'!$X$3</f>
        <v>12.16</v>
      </c>
      <c r="W491" s="15">
        <f>W7*'Basic diet cal'!$X$3</f>
        <v>12.16</v>
      </c>
      <c r="X491" s="15">
        <f>X7*'Basic diet cal'!$X$3</f>
        <v>15.2</v>
      </c>
      <c r="Y491" s="15">
        <f>Y7*'Basic diet cal'!$X$3</f>
        <v>12.16</v>
      </c>
      <c r="Z491" s="15">
        <f>Z7*'Basic diet cal'!$X$3</f>
        <v>13.68</v>
      </c>
      <c r="AA491" s="15">
        <f>AA7*'Basic diet cal'!$X$3</f>
        <v>18.240000000000002</v>
      </c>
      <c r="AB491" s="15">
        <f>AB7*'Basic diet cal'!$X$3</f>
        <v>13.68</v>
      </c>
      <c r="AC491" s="15">
        <f>AC7*'Basic diet cal'!$X$3</f>
        <v>13.68</v>
      </c>
      <c r="AD491" s="15">
        <f>AD7*'Basic diet cal'!$X$3</f>
        <v>21.28</v>
      </c>
      <c r="AE491" s="15">
        <f>AE7*'Basic diet cal'!$X$3</f>
        <v>15.2</v>
      </c>
      <c r="AF491" s="15">
        <f>AF7*'Basic diet cal'!$X$3</f>
        <v>16.72</v>
      </c>
      <c r="AG491" s="15">
        <f>AG7*'Basic diet cal'!$X$3</f>
        <v>22.8</v>
      </c>
      <c r="AH491" s="15">
        <f>AH7*'Basic diet cal'!$X$3</f>
        <v>15.2</v>
      </c>
      <c r="AI491" s="15">
        <f>AI7*'Basic diet cal'!$X$3</f>
        <v>16.72</v>
      </c>
      <c r="AJ491" s="15">
        <f>AJ7*'Basic diet cal'!$X$3</f>
        <v>24.32</v>
      </c>
      <c r="AK491" s="15">
        <f>AK7*'Basic diet cal'!$X$3</f>
        <v>16.72</v>
      </c>
      <c r="AL491" s="133">
        <f>AL7*'Basic diet cal'!$X$3</f>
        <v>18.240000000000002</v>
      </c>
      <c r="AR491" s="17"/>
    </row>
    <row r="492" spans="1:79" ht="45" customHeight="1">
      <c r="A492" s="24" t="s">
        <v>127</v>
      </c>
      <c r="B492" s="69"/>
      <c r="C492" s="15">
        <f>C8*'Basic diet cal'!$X$4</f>
        <v>1.08018875</v>
      </c>
      <c r="D492" s="15">
        <f>D8*'Basic diet cal'!$X$4</f>
        <v>1.4402516666666667</v>
      </c>
      <c r="E492" s="15">
        <f>E8*'Basic diet cal'!$X$4</f>
        <v>1.4402516666666667</v>
      </c>
      <c r="F492" s="15">
        <f>F8*'Basic diet cal'!$X$4</f>
        <v>1.8003145833333334</v>
      </c>
      <c r="G492" s="15">
        <f>G8*'Basic diet cal'!$X$4</f>
        <v>1.8003145833333334</v>
      </c>
      <c r="H492" s="15">
        <f>H8*'Basic diet cal'!$X$4</f>
        <v>2.1603775000000001</v>
      </c>
      <c r="I492" s="15">
        <f>I8*'Basic diet cal'!$X$4</f>
        <v>1.8003145833333334</v>
      </c>
      <c r="J492" s="15">
        <f>J8*'Basic diet cal'!$X$4</f>
        <v>1.8003145833333334</v>
      </c>
      <c r="K492" s="15">
        <f>K8*'Basic diet cal'!$X$4</f>
        <v>2.5204404166666667</v>
      </c>
      <c r="L492" s="15">
        <f>L8*'Basic diet cal'!$X$4</f>
        <v>2.8805033333333334</v>
      </c>
      <c r="M492" s="15">
        <f>M8*'Basic diet cal'!$X$4</f>
        <v>2.1603775000000001</v>
      </c>
      <c r="N492" s="15">
        <f>N8*'Basic diet cal'!$X$4</f>
        <v>2.5204404166666667</v>
      </c>
      <c r="O492" s="15">
        <f>O8*'Basic diet cal'!$X$4</f>
        <v>3.2405662500000001</v>
      </c>
      <c r="P492" s="15">
        <f>P8*'Basic diet cal'!$X$4</f>
        <v>2.1603775000000001</v>
      </c>
      <c r="Q492" s="15">
        <f>Q8*'Basic diet cal'!$X$4</f>
        <v>2.8805033333333334</v>
      </c>
      <c r="R492" s="15">
        <f>R8*'Basic diet cal'!$X$4</f>
        <v>3.2405662500000001</v>
      </c>
      <c r="S492" s="15">
        <f>S8*'Basic diet cal'!$X$4</f>
        <v>2.8805033333333334</v>
      </c>
      <c r="T492" s="15">
        <f>T8*'Basic diet cal'!$X$4</f>
        <v>3.2405662500000001</v>
      </c>
      <c r="U492" s="15">
        <f>U8*'Basic diet cal'!$X$4</f>
        <v>3.6006291666666668</v>
      </c>
      <c r="V492" s="15">
        <f>V8*'Basic diet cal'!$X$4</f>
        <v>2.8805033333333334</v>
      </c>
      <c r="W492" s="15">
        <f>W8*'Basic diet cal'!$X$4</f>
        <v>3.2405662500000001</v>
      </c>
      <c r="X492" s="15">
        <f>X8*'Basic diet cal'!$X$4</f>
        <v>3.6006291666666668</v>
      </c>
      <c r="Y492" s="15">
        <f>Y8*'Basic diet cal'!$X$4</f>
        <v>4.3207550000000001</v>
      </c>
      <c r="Z492" s="15">
        <f>Z8*'Basic diet cal'!$X$4</f>
        <v>3.2405662500000001</v>
      </c>
      <c r="AA492" s="15">
        <f>AA8*'Basic diet cal'!$X$4</f>
        <v>3.6006291666666668</v>
      </c>
      <c r="AB492" s="15">
        <f>AB8*'Basic diet cal'!$X$4</f>
        <v>4.3207550000000001</v>
      </c>
      <c r="AC492" s="15">
        <f>AC8*'Basic diet cal'!$X$4</f>
        <v>3.9606920833333334</v>
      </c>
      <c r="AD492" s="15">
        <f>AD8*'Basic diet cal'!$X$4</f>
        <v>3.6006291666666668</v>
      </c>
      <c r="AE492" s="15">
        <f>AE8*'Basic diet cal'!$X$4</f>
        <v>4.3207550000000001</v>
      </c>
      <c r="AF492" s="15">
        <f>AF8*'Basic diet cal'!$X$4</f>
        <v>4.3207550000000001</v>
      </c>
      <c r="AG492" s="15">
        <f>AG8*'Basic diet cal'!$X$4</f>
        <v>3.6006291666666668</v>
      </c>
      <c r="AH492" s="15">
        <f>AH8*'Basic diet cal'!$X$4</f>
        <v>5.7610066666666668</v>
      </c>
      <c r="AI492" s="15">
        <f>AI8*'Basic diet cal'!$X$4</f>
        <v>4.3207550000000001</v>
      </c>
      <c r="AJ492" s="15">
        <f>AJ8*'Basic diet cal'!$X$4</f>
        <v>3.6006291666666668</v>
      </c>
      <c r="AK492" s="15">
        <f>AK8*'Basic diet cal'!$X$4</f>
        <v>5.7610066666666668</v>
      </c>
      <c r="AL492" s="133">
        <f>AL8*'Basic diet cal'!$X$4</f>
        <v>4.3207550000000001</v>
      </c>
      <c r="AR492" s="17"/>
    </row>
    <row r="493" spans="1:79" ht="45" customHeight="1">
      <c r="A493" s="24" t="s">
        <v>76</v>
      </c>
      <c r="B493" s="69"/>
      <c r="C493" s="15">
        <f>C9*'Basic diet cal'!$X$5</f>
        <v>0.42325581395348838</v>
      </c>
      <c r="D493" s="15">
        <f>D9*'Basic diet cal'!$X$5</f>
        <v>0.84651162790697676</v>
      </c>
      <c r="E493" s="15">
        <f>E9*'Basic diet cal'!$X$5</f>
        <v>0.84651162790697676</v>
      </c>
      <c r="F493" s="15">
        <f>F9*'Basic diet cal'!$X$5</f>
        <v>0.42325581395348838</v>
      </c>
      <c r="G493" s="15">
        <f>G9*'Basic diet cal'!$X$5</f>
        <v>0.84651162790697676</v>
      </c>
      <c r="H493" s="15">
        <f>H9*'Basic diet cal'!$X$5</f>
        <v>0.84651162790697676</v>
      </c>
      <c r="I493" s="15">
        <f>I9*'Basic diet cal'!$X$5</f>
        <v>0.6348837209302326</v>
      </c>
      <c r="J493" s="15">
        <f>J9*'Basic diet cal'!$X$5</f>
        <v>0.84651162790697676</v>
      </c>
      <c r="K493" s="15">
        <f>K9*'Basic diet cal'!$X$5</f>
        <v>1.058139534883721</v>
      </c>
      <c r="L493" s="15">
        <f>L9*'Basic diet cal'!$X$5</f>
        <v>0.6348837209302326</v>
      </c>
      <c r="M493" s="15">
        <f>M9*'Basic diet cal'!$X$5</f>
        <v>0.84651162790697676</v>
      </c>
      <c r="N493" s="15">
        <f>N9*'Basic diet cal'!$X$5</f>
        <v>1.2697674418604652</v>
      </c>
      <c r="O493" s="15">
        <f>O9*'Basic diet cal'!$X$5</f>
        <v>0.6348837209302326</v>
      </c>
      <c r="P493" s="15">
        <f>P9*'Basic diet cal'!$X$5</f>
        <v>1.058139534883721</v>
      </c>
      <c r="Q493" s="15">
        <f>Q9*'Basic diet cal'!$X$5</f>
        <v>1.6930232558139535</v>
      </c>
      <c r="R493" s="15">
        <f>R9*'Basic diet cal'!$X$5</f>
        <v>0.6348837209302326</v>
      </c>
      <c r="S493" s="15">
        <f>S9*'Basic diet cal'!$X$5</f>
        <v>1.2697674418604652</v>
      </c>
      <c r="T493" s="15">
        <f>T9*'Basic diet cal'!$X$5</f>
        <v>1.6930232558139535</v>
      </c>
      <c r="U493" s="15">
        <f>U9*'Basic diet cal'!$X$5</f>
        <v>0.84651162790697676</v>
      </c>
      <c r="V493" s="15">
        <f>V9*'Basic diet cal'!$X$5</f>
        <v>1.2697674418604652</v>
      </c>
      <c r="W493" s="15">
        <f>W9*'Basic diet cal'!$X$5</f>
        <v>1.6930232558139535</v>
      </c>
      <c r="X493" s="15">
        <f>X9*'Basic diet cal'!$X$5</f>
        <v>0.84651162790697676</v>
      </c>
      <c r="Y493" s="15">
        <f>Y9*'Basic diet cal'!$X$5</f>
        <v>1.6930232558139535</v>
      </c>
      <c r="Z493" s="15">
        <f>Z9*'Basic diet cal'!$X$5</f>
        <v>2.1162790697674421</v>
      </c>
      <c r="AA493" s="15">
        <f>AA9*'Basic diet cal'!$X$5</f>
        <v>0.84651162790697676</v>
      </c>
      <c r="AB493" s="15">
        <f>AB9*'Basic diet cal'!$X$5</f>
        <v>1.6930232558139535</v>
      </c>
      <c r="AC493" s="15">
        <f>AC9*'Basic diet cal'!$X$5</f>
        <v>2.1162790697674421</v>
      </c>
      <c r="AD493" s="15">
        <f>AD9*'Basic diet cal'!$X$5</f>
        <v>0.84651162790697676</v>
      </c>
      <c r="AE493" s="15">
        <f>AE9*'Basic diet cal'!$X$5</f>
        <v>2.1162790697674421</v>
      </c>
      <c r="AF493" s="15">
        <f>AF9*'Basic diet cal'!$X$5</f>
        <v>2.1162790697674421</v>
      </c>
      <c r="AG493" s="15">
        <f>AG9*'Basic diet cal'!$X$5</f>
        <v>0.6348837209302326</v>
      </c>
      <c r="AH493" s="15">
        <f>AH9*'Basic diet cal'!$X$5</f>
        <v>2.1162790697674421</v>
      </c>
      <c r="AI493" s="15">
        <f>AI9*'Basic diet cal'!$X$5</f>
        <v>2.5395348837209304</v>
      </c>
      <c r="AJ493" s="15">
        <f>AJ9*'Basic diet cal'!$X$5</f>
        <v>0.6348837209302326</v>
      </c>
      <c r="AK493" s="15">
        <f>AK9*'Basic diet cal'!$X$5</f>
        <v>2.1162790697674421</v>
      </c>
      <c r="AL493" s="133">
        <f>AL9*'Basic diet cal'!$X$5</f>
        <v>2.5395348837209304</v>
      </c>
      <c r="AR493" s="17"/>
    </row>
    <row r="494" spans="1:79" ht="31.5" customHeight="1">
      <c r="A494" s="24" t="s">
        <v>255</v>
      </c>
      <c r="B494" s="65"/>
      <c r="C494" s="223">
        <f>C10*'Basic diet cal'!$X$6</f>
        <v>0</v>
      </c>
      <c r="D494" s="223">
        <f>D10*'Basic diet cal'!$X$6</f>
        <v>0</v>
      </c>
      <c r="E494" s="223">
        <f>E10*'Basic diet cal'!$X$6</f>
        <v>0.51666666666666672</v>
      </c>
      <c r="F494" s="223">
        <f>F10*'Basic diet cal'!$X$6</f>
        <v>0</v>
      </c>
      <c r="G494" s="223">
        <f>G10*'Basic diet cal'!$X$6</f>
        <v>0</v>
      </c>
      <c r="H494" s="223">
        <f>H10*'Basic diet cal'!$X$6</f>
        <v>0.51666666666666672</v>
      </c>
      <c r="I494" s="223">
        <f>I10*'Basic diet cal'!$X$6</f>
        <v>0</v>
      </c>
      <c r="J494" s="223">
        <f>J10*'Basic diet cal'!$X$6</f>
        <v>0</v>
      </c>
      <c r="K494" s="223">
        <f>K10*'Basic diet cal'!$X$6</f>
        <v>0.51666666666666672</v>
      </c>
      <c r="L494" s="223">
        <f>L10*'Basic diet cal'!$X$6</f>
        <v>0</v>
      </c>
      <c r="M494" s="223">
        <f>M10*'Basic diet cal'!$X$6</f>
        <v>0</v>
      </c>
      <c r="N494" s="223">
        <f>N10*'Basic diet cal'!$X$6</f>
        <v>0.51666666666666672</v>
      </c>
      <c r="O494" s="223">
        <f>O10*'Basic diet cal'!$X$6</f>
        <v>0</v>
      </c>
      <c r="P494" s="223">
        <f>P10*'Basic diet cal'!$X$6</f>
        <v>0</v>
      </c>
      <c r="Q494" s="223">
        <f>Q10*'Basic diet cal'!$X$6</f>
        <v>0.82666666666666677</v>
      </c>
      <c r="R494" s="223">
        <f>R10*'Basic diet cal'!$X$6</f>
        <v>0</v>
      </c>
      <c r="S494" s="223">
        <f>S10*'Basic diet cal'!$X$6</f>
        <v>0</v>
      </c>
      <c r="T494" s="223">
        <f>T10*'Basic diet cal'!$X$6</f>
        <v>1.0333333333333334</v>
      </c>
      <c r="U494" s="223">
        <f>U10*'Basic diet cal'!$X$6</f>
        <v>0</v>
      </c>
      <c r="V494" s="223">
        <f>V10*'Basic diet cal'!$X$6</f>
        <v>0</v>
      </c>
      <c r="W494" s="223">
        <f>W10*'Basic diet cal'!$X$6</f>
        <v>0.82666666666666677</v>
      </c>
      <c r="X494" s="223">
        <f>X10*'Basic diet cal'!$X$6</f>
        <v>0</v>
      </c>
      <c r="Y494" s="223">
        <f>Y10*'Basic diet cal'!$X$6</f>
        <v>0</v>
      </c>
      <c r="Z494" s="223">
        <f>Z10*'Basic diet cal'!$X$6</f>
        <v>0.82666666666666677</v>
      </c>
      <c r="AA494" s="223">
        <f>AA10*'Basic diet cal'!$X$6</f>
        <v>0</v>
      </c>
      <c r="AB494" s="223">
        <f>AB10*'Basic diet cal'!$X$6</f>
        <v>0</v>
      </c>
      <c r="AC494" s="223">
        <f>AC10*'Basic diet cal'!$X$6</f>
        <v>1.0333333333333334</v>
      </c>
      <c r="AD494" s="223">
        <f>AD10*'Basic diet cal'!$X$6</f>
        <v>0</v>
      </c>
      <c r="AE494" s="223">
        <f>AE10*'Basic diet cal'!$X$6</f>
        <v>0</v>
      </c>
      <c r="AF494" s="223">
        <f>AF10*'Basic diet cal'!$X$6</f>
        <v>1.0333333333333334</v>
      </c>
      <c r="AG494" s="223">
        <f>AG10*'Basic diet cal'!$X$6</f>
        <v>0</v>
      </c>
      <c r="AH494" s="223">
        <f>AH10*'Basic diet cal'!$X$6</f>
        <v>0</v>
      </c>
      <c r="AI494" s="223">
        <f>AI10*'Basic diet cal'!$X$6</f>
        <v>1.5500000000000003</v>
      </c>
      <c r="AJ494" s="223">
        <f>AJ10*'Basic diet cal'!$X$6</f>
        <v>0</v>
      </c>
      <c r="AK494" s="223">
        <f>AK10*'Basic diet cal'!$X$6</f>
        <v>0</v>
      </c>
      <c r="AL494" s="224">
        <f>AL10*'Basic diet cal'!$X$6</f>
        <v>1.5500000000000003</v>
      </c>
      <c r="AR494" s="17"/>
    </row>
    <row r="495" spans="1:79" ht="31.5" customHeight="1">
      <c r="A495" s="24" t="s">
        <v>564</v>
      </c>
      <c r="B495" s="65"/>
      <c r="C495" s="49">
        <f>C11*'Basic diet cal'!$X$6</f>
        <v>0</v>
      </c>
      <c r="D495" s="49">
        <f>D11*'Basic diet cal'!$X$6</f>
        <v>0</v>
      </c>
      <c r="E495" s="49">
        <f>E11*'Basic diet cal'!$X$6</f>
        <v>0.51666666666666672</v>
      </c>
      <c r="F495" s="49">
        <f>F11*'Basic diet cal'!$X$6</f>
        <v>0</v>
      </c>
      <c r="G495" s="49">
        <f>G11*'Basic diet cal'!$X$6</f>
        <v>0</v>
      </c>
      <c r="H495" s="49">
        <f>H11*'Basic diet cal'!$X$6</f>
        <v>0.51666666666666672</v>
      </c>
      <c r="I495" s="49">
        <f>I11*'Basic diet cal'!$X$6</f>
        <v>0</v>
      </c>
      <c r="J495" s="49">
        <f>J11*'Basic diet cal'!$X$6</f>
        <v>0</v>
      </c>
      <c r="K495" s="49">
        <f>K11*'Basic diet cal'!$X$6</f>
        <v>0.51666666666666672</v>
      </c>
      <c r="L495" s="49">
        <f>L11*'Basic diet cal'!$X$6</f>
        <v>0</v>
      </c>
      <c r="M495" s="49">
        <f>M11*'Basic diet cal'!$X$6</f>
        <v>0</v>
      </c>
      <c r="N495" s="49">
        <f>N11*'Basic diet cal'!$X$6</f>
        <v>0.51666666666666672</v>
      </c>
      <c r="O495" s="49">
        <f>O11*'Basic diet cal'!$X$6</f>
        <v>0</v>
      </c>
      <c r="P495" s="49">
        <f>P11*'Basic diet cal'!$X$6</f>
        <v>0</v>
      </c>
      <c r="Q495" s="49">
        <f>Q11*'Basic diet cal'!$X$6</f>
        <v>0.82666666666666677</v>
      </c>
      <c r="R495" s="49">
        <f>R11*'Basic diet cal'!$X$6</f>
        <v>0</v>
      </c>
      <c r="S495" s="49">
        <f>S11*'Basic diet cal'!$X$6</f>
        <v>0</v>
      </c>
      <c r="T495" s="49">
        <f>T11*'Basic diet cal'!$X$6</f>
        <v>1.0333333333333334</v>
      </c>
      <c r="U495" s="49">
        <f>U11*'Basic diet cal'!$X$6</f>
        <v>0</v>
      </c>
      <c r="V495" s="49">
        <f>V11*'Basic diet cal'!$X$6</f>
        <v>0</v>
      </c>
      <c r="W495" s="49">
        <f>W11*'Basic diet cal'!$X$6</f>
        <v>0.82666666666666677</v>
      </c>
      <c r="X495" s="49">
        <f>X11*'Basic diet cal'!$X$6</f>
        <v>0</v>
      </c>
      <c r="Y495" s="49">
        <f>Y11*'Basic diet cal'!$X$6</f>
        <v>0</v>
      </c>
      <c r="Z495" s="49">
        <f>Z11*'Basic diet cal'!$X$6</f>
        <v>0.82666666666666677</v>
      </c>
      <c r="AA495" s="49">
        <f>AA11*'Basic diet cal'!$X$6</f>
        <v>0</v>
      </c>
      <c r="AB495" s="49">
        <f>AB11*'Basic diet cal'!$X$6</f>
        <v>0</v>
      </c>
      <c r="AC495" s="49">
        <f>AC11*'Basic diet cal'!$X$6</f>
        <v>1.0333333333333334</v>
      </c>
      <c r="AD495" s="49">
        <f>AD11*'Basic diet cal'!$X$6</f>
        <v>0</v>
      </c>
      <c r="AE495" s="49">
        <f>AE11*'Basic diet cal'!$X$6</f>
        <v>0</v>
      </c>
      <c r="AF495" s="49">
        <f>AF11*'Basic diet cal'!$X$6</f>
        <v>1.0333333333333334</v>
      </c>
      <c r="AG495" s="49">
        <f>AG11*'Basic diet cal'!$X$6</f>
        <v>0</v>
      </c>
      <c r="AH495" s="49">
        <f>AH11*'Basic diet cal'!$X$6</f>
        <v>0</v>
      </c>
      <c r="AI495" s="49">
        <f>AI11*'Basic diet cal'!$X$6</f>
        <v>1.5500000000000003</v>
      </c>
      <c r="AJ495" s="49">
        <f>AJ11*'Basic diet cal'!$X$6</f>
        <v>0</v>
      </c>
      <c r="AK495" s="49">
        <f>AK11*'Basic diet cal'!$X$6</f>
        <v>0</v>
      </c>
      <c r="AL495" s="225">
        <f>AL11*'Basic diet cal'!$X$6</f>
        <v>1.5500000000000003</v>
      </c>
      <c r="AR495" s="17"/>
    </row>
    <row r="496" spans="1:79" ht="31.5" customHeight="1">
      <c r="A496" s="24" t="s">
        <v>539</v>
      </c>
      <c r="B496" s="69"/>
      <c r="C496" s="17">
        <f>C12*'Basic diet cal'!$X$7</f>
        <v>0</v>
      </c>
      <c r="D496" s="17">
        <f>D12*'Basic diet cal'!$X$7</f>
        <v>0</v>
      </c>
      <c r="E496" s="17">
        <f>E12*'Basic diet cal'!$X$7</f>
        <v>0</v>
      </c>
      <c r="F496" s="17">
        <f>F12*'Basic diet cal'!$X$7</f>
        <v>0</v>
      </c>
      <c r="G496" s="17">
        <f>G12*'Basic diet cal'!$X$7</f>
        <v>0</v>
      </c>
      <c r="H496" s="17">
        <f>H12*'Basic diet cal'!$X$7</f>
        <v>0</v>
      </c>
      <c r="I496" s="17">
        <f>I12*'Basic diet cal'!$X$7</f>
        <v>0</v>
      </c>
      <c r="J496" s="17">
        <f>J12*'Basic diet cal'!$X$7</f>
        <v>0</v>
      </c>
      <c r="K496" s="17">
        <f>K12*'Basic diet cal'!$X$7</f>
        <v>0</v>
      </c>
      <c r="L496" s="17">
        <f>L12*'Basic diet cal'!$X$7</f>
        <v>0</v>
      </c>
      <c r="M496" s="17">
        <f>M12*'Basic diet cal'!$X$7</f>
        <v>0</v>
      </c>
      <c r="N496" s="17">
        <f>N12*'Basic diet cal'!$X$7</f>
        <v>0</v>
      </c>
      <c r="O496" s="17">
        <f>O12*'Basic diet cal'!$X$7</f>
        <v>0</v>
      </c>
      <c r="P496" s="17">
        <f>P12*'Basic diet cal'!$X$7</f>
        <v>0</v>
      </c>
      <c r="Q496" s="17">
        <f>Q12*'Basic diet cal'!$X$7</f>
        <v>0</v>
      </c>
      <c r="R496" s="17">
        <f>R12*'Basic diet cal'!$X$7</f>
        <v>0</v>
      </c>
      <c r="S496" s="17">
        <f>S12*'Basic diet cal'!$X$7</f>
        <v>0</v>
      </c>
      <c r="T496" s="17">
        <f>T12*'Basic diet cal'!$X$7</f>
        <v>0</v>
      </c>
      <c r="U496" s="17">
        <f>U12*'Basic diet cal'!$X$7</f>
        <v>0</v>
      </c>
      <c r="V496" s="17">
        <f>V12*'Basic diet cal'!$X$7</f>
        <v>0</v>
      </c>
      <c r="W496" s="17">
        <f>W12*'Basic diet cal'!$X$7</f>
        <v>0</v>
      </c>
      <c r="X496" s="17">
        <f>X12*'Basic diet cal'!$X$7</f>
        <v>0</v>
      </c>
      <c r="Y496" s="17">
        <f>Y12*'Basic diet cal'!$X$7</f>
        <v>0</v>
      </c>
      <c r="Z496" s="17">
        <f>Z12*'Basic diet cal'!$X$7</f>
        <v>0</v>
      </c>
      <c r="AA496" s="17">
        <f>AA12*'Basic diet cal'!$X$7</f>
        <v>0</v>
      </c>
      <c r="AB496" s="17">
        <f>AB12*'Basic diet cal'!$X$7</f>
        <v>0</v>
      </c>
      <c r="AC496" s="17">
        <f>AC12*'Basic diet cal'!$X$7</f>
        <v>0</v>
      </c>
      <c r="AD496" s="17">
        <f>AD12*'Basic diet cal'!$X$7</f>
        <v>0</v>
      </c>
      <c r="AE496" s="17">
        <f>AE12*'Basic diet cal'!$X$7</f>
        <v>0</v>
      </c>
      <c r="AF496" s="17">
        <f>AF12*'Basic diet cal'!$X$7</f>
        <v>0</v>
      </c>
      <c r="AG496" s="17">
        <f>AG12*'Basic diet cal'!$X$7</f>
        <v>0</v>
      </c>
      <c r="AH496" s="17">
        <f>AH12*'Basic diet cal'!$X$7</f>
        <v>0</v>
      </c>
      <c r="AI496" s="17">
        <f>AI12*'Basic diet cal'!$X$7</f>
        <v>0</v>
      </c>
      <c r="AJ496" s="17">
        <f>AJ12*'Basic diet cal'!$X$7</f>
        <v>0</v>
      </c>
      <c r="AK496" s="17">
        <f>AK12*'Basic diet cal'!$X$7</f>
        <v>0</v>
      </c>
      <c r="AL496" s="17">
        <f>AL12*'Basic diet cal'!$X$7</f>
        <v>0</v>
      </c>
      <c r="AR496" s="17"/>
    </row>
    <row r="497" spans="1:69" ht="21" customHeight="1">
      <c r="A497" s="70" t="s">
        <v>120</v>
      </c>
      <c r="B497" s="71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32"/>
      <c r="AR497" s="17"/>
    </row>
    <row r="498" spans="1:69" ht="15" customHeight="1">
      <c r="A498" s="72" t="s">
        <v>121</v>
      </c>
      <c r="C498" s="17">
        <f>C14*'Basic diet cal'!$X$8</f>
        <v>0.04</v>
      </c>
      <c r="D498" s="17">
        <f>D14*'Basic diet cal'!$X$8</f>
        <v>0.04</v>
      </c>
      <c r="E498" s="17">
        <f>E14*'Basic diet cal'!$X$8</f>
        <v>0.02</v>
      </c>
      <c r="F498" s="17">
        <f>F14*'Basic diet cal'!$X$8</f>
        <v>0.04</v>
      </c>
      <c r="G498" s="17">
        <f>G14*'Basic diet cal'!$X$8</f>
        <v>0.04</v>
      </c>
      <c r="H498" s="17">
        <f>H14*'Basic diet cal'!$X$8</f>
        <v>0.04</v>
      </c>
      <c r="I498" s="17">
        <f>I14*'Basic diet cal'!$X$8</f>
        <v>0.06</v>
      </c>
      <c r="J498" s="17">
        <f>J14*'Basic diet cal'!$X$8</f>
        <v>0.04</v>
      </c>
      <c r="K498" s="17">
        <f>K14*'Basic diet cal'!$X$8</f>
        <v>0.06</v>
      </c>
      <c r="L498" s="17">
        <f>L14*'Basic diet cal'!$X$8</f>
        <v>0.06</v>
      </c>
      <c r="M498" s="17">
        <f>M14*'Basic diet cal'!$X$8</f>
        <v>0.08</v>
      </c>
      <c r="N498" s="17">
        <f>N14*'Basic diet cal'!$X$8</f>
        <v>0.06</v>
      </c>
      <c r="O498" s="17">
        <f>O14*'Basic diet cal'!$X$8</f>
        <v>0.06</v>
      </c>
      <c r="P498" s="17">
        <f>P14*'Basic diet cal'!$X$8</f>
        <v>0</v>
      </c>
      <c r="Q498" s="17">
        <f>Q14*'Basic diet cal'!$X$8</f>
        <v>0.06</v>
      </c>
      <c r="R498" s="17">
        <f>R14*'Basic diet cal'!$X$8</f>
        <v>0.06</v>
      </c>
      <c r="S498" s="17">
        <f>S14*'Basic diet cal'!$X$8</f>
        <v>0.08</v>
      </c>
      <c r="T498" s="17">
        <f>T14*'Basic diet cal'!$X$8</f>
        <v>0.06</v>
      </c>
      <c r="U498" s="17">
        <f>U14*'Basic diet cal'!$X$8</f>
        <v>0.06</v>
      </c>
      <c r="V498" s="17">
        <f>V14*'Basic diet cal'!$X$8</f>
        <v>0.08</v>
      </c>
      <c r="W498" s="17">
        <f>W14*'Basic diet cal'!$X$8</f>
        <v>0.06</v>
      </c>
      <c r="X498" s="17">
        <f>X14*'Basic diet cal'!$X$8</f>
        <v>0.06</v>
      </c>
      <c r="Y498" s="17">
        <f>Y14*'Basic diet cal'!$X$8</f>
        <v>0.1</v>
      </c>
      <c r="Z498" s="17">
        <f>Z14*'Basic diet cal'!$X$8</f>
        <v>0.06</v>
      </c>
      <c r="AA498" s="17">
        <f>AA14*'Basic diet cal'!$X$8</f>
        <v>0.06</v>
      </c>
      <c r="AB498" s="17">
        <f>AB14*'Basic diet cal'!$X$8</f>
        <v>0.1</v>
      </c>
      <c r="AC498" s="17">
        <f>AC14*'Basic diet cal'!$X$8</f>
        <v>0.06</v>
      </c>
      <c r="AD498" s="17">
        <f>AD14*'Basic diet cal'!$X$8</f>
        <v>0.06</v>
      </c>
      <c r="AE498" s="17">
        <f>AE14*'Basic diet cal'!$X$8</f>
        <v>0.1</v>
      </c>
      <c r="AF498" s="17">
        <f>AF14*'Basic diet cal'!$X$8</f>
        <v>0.06</v>
      </c>
      <c r="AG498" s="17">
        <f>AG14*'Basic diet cal'!$X$8</f>
        <v>0.06</v>
      </c>
      <c r="AH498" s="17">
        <f>AH14*'Basic diet cal'!$X$8</f>
        <v>0.1</v>
      </c>
      <c r="AI498" s="17">
        <f>AI14*'Basic diet cal'!$X$8</f>
        <v>0.06</v>
      </c>
      <c r="AJ498" s="17">
        <f>AJ14*'Basic diet cal'!$X$8</f>
        <v>0.06</v>
      </c>
      <c r="AK498" s="17">
        <f>AK14*'Basic diet cal'!$X$8</f>
        <v>0.1</v>
      </c>
      <c r="AL498" s="132">
        <f>AL14*'Basic diet cal'!$X$8</f>
        <v>0.06</v>
      </c>
      <c r="AR498" s="17"/>
    </row>
    <row r="499" spans="1:69" ht="22.5" customHeight="1">
      <c r="A499" s="73" t="s">
        <v>227</v>
      </c>
      <c r="C499" s="17">
        <f>C15*'Basic diet cal'!$X$9</f>
        <v>0.91968749999999988</v>
      </c>
      <c r="D499" s="17">
        <f>D15*'Basic diet cal'!$X$9</f>
        <v>0.61312499999999992</v>
      </c>
      <c r="E499" s="17">
        <f>E15*'Basic diet cal'!$X$9</f>
        <v>0.61312499999999992</v>
      </c>
      <c r="F499" s="17">
        <f>F15*'Basic diet cal'!$X$9</f>
        <v>0.91968749999999988</v>
      </c>
      <c r="G499" s="17">
        <f>G15*'Basic diet cal'!$X$9</f>
        <v>0.61312499999999992</v>
      </c>
      <c r="H499" s="17">
        <f>H15*'Basic diet cal'!$X$9</f>
        <v>0.91968749999999988</v>
      </c>
      <c r="I499" s="17">
        <f>I15*'Basic diet cal'!$X$9</f>
        <v>1.2262499999999998</v>
      </c>
      <c r="J499" s="17">
        <f>J15*'Basic diet cal'!$X$9</f>
        <v>0.61312499999999992</v>
      </c>
      <c r="K499" s="17">
        <f>K15*'Basic diet cal'!$X$9</f>
        <v>0.61312499999999992</v>
      </c>
      <c r="L499" s="17">
        <f>L15*'Basic diet cal'!$X$9</f>
        <v>1.2262499999999998</v>
      </c>
      <c r="M499" s="17">
        <f>M15*'Basic diet cal'!$X$9</f>
        <v>0.91968749999999988</v>
      </c>
      <c r="N499" s="17">
        <f>N15*'Basic diet cal'!$X$9</f>
        <v>0.91968749999999988</v>
      </c>
      <c r="O499" s="17">
        <f>O15*'Basic diet cal'!$X$9</f>
        <v>1.5328124999999999</v>
      </c>
      <c r="P499" s="17">
        <f>P15*'Basic diet cal'!$X$9</f>
        <v>0.91968749999999988</v>
      </c>
      <c r="Q499" s="17">
        <f>Q15*'Basic diet cal'!$X$9</f>
        <v>1.2262499999999998</v>
      </c>
      <c r="R499" s="17">
        <f>R15*'Basic diet cal'!$X$9</f>
        <v>1.8393749999999998</v>
      </c>
      <c r="S499" s="17">
        <f>S15*'Basic diet cal'!$X$9</f>
        <v>0.91968749999999988</v>
      </c>
      <c r="T499" s="17">
        <f>T15*'Basic diet cal'!$X$9</f>
        <v>1.2262499999999998</v>
      </c>
      <c r="U499" s="17">
        <f>U15*'Basic diet cal'!$X$9</f>
        <v>1.8393749999999998</v>
      </c>
      <c r="V499" s="17">
        <f>V15*'Basic diet cal'!$X$9</f>
        <v>1.2262499999999998</v>
      </c>
      <c r="W499" s="17">
        <f>W15*'Basic diet cal'!$X$9</f>
        <v>1.2262499999999998</v>
      </c>
      <c r="X499" s="17">
        <f>X15*'Basic diet cal'!$X$9</f>
        <v>2.4524999999999997</v>
      </c>
      <c r="Y499" s="17">
        <f>Y15*'Basic diet cal'!$X$9</f>
        <v>1.2262499999999998</v>
      </c>
      <c r="Z499" s="17">
        <f>Z15*'Basic diet cal'!$X$9</f>
        <v>1.2262499999999998</v>
      </c>
      <c r="AA499" s="17">
        <f>AA15*'Basic diet cal'!$X$9</f>
        <v>2.1459374999999996</v>
      </c>
      <c r="AB499" s="17">
        <f>AB15*'Basic diet cal'!$X$9</f>
        <v>0.91968749999999988</v>
      </c>
      <c r="AC499" s="17">
        <f>AC15*'Basic diet cal'!$X$9</f>
        <v>1.5328124999999999</v>
      </c>
      <c r="AD499" s="17">
        <f>AD15*'Basic diet cal'!$X$9</f>
        <v>2.1459374999999996</v>
      </c>
      <c r="AE499" s="17">
        <f>AE15*'Basic diet cal'!$X$9</f>
        <v>0.91968749999999988</v>
      </c>
      <c r="AF499" s="17">
        <f>AF15*'Basic diet cal'!$X$9</f>
        <v>1.5328124999999999</v>
      </c>
      <c r="AG499" s="17">
        <f>AG15*'Basic diet cal'!$X$9</f>
        <v>2.1459374999999996</v>
      </c>
      <c r="AH499" s="17">
        <f>AH15*'Basic diet cal'!$X$9</f>
        <v>1.2262499999999998</v>
      </c>
      <c r="AI499" s="17">
        <f>AI15*'Basic diet cal'!$X$9</f>
        <v>1.5328124999999999</v>
      </c>
      <c r="AJ499" s="17">
        <f>AJ15*'Basic diet cal'!$X$9</f>
        <v>2.4524999999999997</v>
      </c>
      <c r="AK499" s="17">
        <f>AK15*'Basic diet cal'!$X$9</f>
        <v>1.2262499999999998</v>
      </c>
      <c r="AL499" s="132">
        <f>AL15*'Basic diet cal'!$X$9</f>
        <v>1.5328124999999999</v>
      </c>
      <c r="AR499" s="17"/>
    </row>
    <row r="500" spans="1:69" ht="22.5" customHeight="1">
      <c r="A500" s="74" t="s">
        <v>228</v>
      </c>
      <c r="C500" s="17">
        <f>C16*'Basic diet cal'!$X$9</f>
        <v>0.91968749999999988</v>
      </c>
      <c r="D500" s="17">
        <f>D16*'Basic diet cal'!$X$9</f>
        <v>0.61312499999999992</v>
      </c>
      <c r="E500" s="17">
        <f>E16*'Basic diet cal'!$X$9</f>
        <v>0.61312499999999992</v>
      </c>
      <c r="F500" s="17">
        <f>F16*'Basic diet cal'!$X$9</f>
        <v>0.91968749999999988</v>
      </c>
      <c r="G500" s="17">
        <f>G16*'Basic diet cal'!$X$9</f>
        <v>0.61312499999999992</v>
      </c>
      <c r="H500" s="17">
        <f>H16*'Basic diet cal'!$X$9</f>
        <v>0.91968749999999988</v>
      </c>
      <c r="I500" s="17">
        <f>I16*'Basic diet cal'!$X$9</f>
        <v>1.2262499999999998</v>
      </c>
      <c r="J500" s="17">
        <f>J16*'Basic diet cal'!$X$9</f>
        <v>0.61312499999999992</v>
      </c>
      <c r="K500" s="17">
        <f>K16*'Basic diet cal'!$X$9</f>
        <v>0.61312499999999992</v>
      </c>
      <c r="L500" s="17">
        <f>L16*'Basic diet cal'!$X$9</f>
        <v>1.2262499999999998</v>
      </c>
      <c r="M500" s="17">
        <f>M16*'Basic diet cal'!$X$9</f>
        <v>0.91968749999999988</v>
      </c>
      <c r="N500" s="17">
        <f>N16*'Basic diet cal'!$X$9</f>
        <v>0.91968749999999988</v>
      </c>
      <c r="O500" s="17">
        <f>O16*'Basic diet cal'!$X$9</f>
        <v>1.5328124999999999</v>
      </c>
      <c r="P500" s="17">
        <f>P16*'Basic diet cal'!$X$9</f>
        <v>0.91968749999999988</v>
      </c>
      <c r="Q500" s="17">
        <f>Q16*'Basic diet cal'!$X$9</f>
        <v>1.2262499999999998</v>
      </c>
      <c r="R500" s="17">
        <f>R16*'Basic diet cal'!$X$9</f>
        <v>1.8393749999999998</v>
      </c>
      <c r="S500" s="17">
        <f>S16*'Basic diet cal'!$X$9</f>
        <v>0.91968749999999988</v>
      </c>
      <c r="T500" s="17">
        <f>T16*'Basic diet cal'!$X$9</f>
        <v>1.2262499999999998</v>
      </c>
      <c r="U500" s="17">
        <f>U16*'Basic diet cal'!$X$9</f>
        <v>1.8393749999999998</v>
      </c>
      <c r="V500" s="17">
        <f>V16*'Basic diet cal'!$X$9</f>
        <v>1.2262499999999998</v>
      </c>
      <c r="W500" s="17">
        <f>W16*'Basic diet cal'!$X$9</f>
        <v>1.2262499999999998</v>
      </c>
      <c r="X500" s="17">
        <f>X16*'Basic diet cal'!$X$9</f>
        <v>2.4524999999999997</v>
      </c>
      <c r="Y500" s="17">
        <f>Y16*'Basic diet cal'!$X$9</f>
        <v>1.2262499999999998</v>
      </c>
      <c r="Z500" s="17">
        <f>Z16*'Basic diet cal'!$X$9</f>
        <v>1.2262499999999998</v>
      </c>
      <c r="AA500" s="17">
        <f>AA16*'Basic diet cal'!$X$9</f>
        <v>2.1459374999999996</v>
      </c>
      <c r="AB500" s="17">
        <f>AB16*'Basic diet cal'!$X$9</f>
        <v>0.91968749999999988</v>
      </c>
      <c r="AC500" s="17">
        <f>AC16*'Basic diet cal'!$X$9</f>
        <v>1.5328124999999999</v>
      </c>
      <c r="AD500" s="17">
        <f>AD16*'Basic diet cal'!$X$9</f>
        <v>2.1459374999999996</v>
      </c>
      <c r="AE500" s="17">
        <f>AE16*'Basic diet cal'!$X$9</f>
        <v>1.2262499999999998</v>
      </c>
      <c r="AF500" s="17">
        <f>AF16*'Basic diet cal'!$X$9</f>
        <v>1.5328124999999999</v>
      </c>
      <c r="AG500" s="17">
        <f>AG16*'Basic diet cal'!$X$9</f>
        <v>2.4524999999999997</v>
      </c>
      <c r="AH500" s="17">
        <f>AH16*'Basic diet cal'!$X$9</f>
        <v>1.2262499999999998</v>
      </c>
      <c r="AI500" s="17">
        <f>AI16*'Basic diet cal'!$X$9</f>
        <v>1.5328124999999999</v>
      </c>
      <c r="AJ500" s="17">
        <f>AJ16*'Basic diet cal'!$X$9</f>
        <v>2.7590624999999998</v>
      </c>
      <c r="AK500" s="17">
        <f>AK16*'Basic diet cal'!$X$9</f>
        <v>1.2262499999999998</v>
      </c>
      <c r="AL500" s="132">
        <f>AL16*'Basic diet cal'!$X$9</f>
        <v>1.5328124999999999</v>
      </c>
      <c r="AR500" s="17"/>
    </row>
    <row r="501" spans="1:69" ht="15" customHeight="1">
      <c r="A501" s="75" t="s">
        <v>122</v>
      </c>
      <c r="C501" s="49">
        <f>C17*'Basic diet cal'!$X$10</f>
        <v>0</v>
      </c>
      <c r="D501" s="49">
        <f>D17*'Basic diet cal'!$X$10</f>
        <v>0</v>
      </c>
      <c r="E501" s="49">
        <f>E17*'Basic diet cal'!$X$10</f>
        <v>0</v>
      </c>
      <c r="F501" s="49">
        <f>F17*'Basic diet cal'!$X$10</f>
        <v>0</v>
      </c>
      <c r="G501" s="49">
        <f>G17*'Basic diet cal'!$X$10</f>
        <v>0</v>
      </c>
      <c r="H501" s="49">
        <f>H17*'Basic diet cal'!$X$10</f>
        <v>0</v>
      </c>
      <c r="I501" s="49">
        <f>I17*'Basic diet cal'!$X$10</f>
        <v>0</v>
      </c>
      <c r="J501" s="49">
        <f>J17*'Basic diet cal'!$X$10</f>
        <v>0</v>
      </c>
      <c r="K501" s="49">
        <f>K17*'Basic diet cal'!$X$10</f>
        <v>0</v>
      </c>
      <c r="L501" s="49">
        <f>L17*'Basic diet cal'!$X$10</f>
        <v>0</v>
      </c>
      <c r="M501" s="49">
        <f>M17*'Basic diet cal'!$X$10</f>
        <v>0</v>
      </c>
      <c r="N501" s="49">
        <f>N17*'Basic diet cal'!$X$10</f>
        <v>0</v>
      </c>
      <c r="O501" s="49">
        <f>O17*'Basic diet cal'!$X$10</f>
        <v>0</v>
      </c>
      <c r="P501" s="49">
        <f>P17*'Basic diet cal'!$X$10</f>
        <v>0</v>
      </c>
      <c r="Q501" s="49">
        <f>Q17*'Basic diet cal'!$X$10</f>
        <v>0</v>
      </c>
      <c r="R501" s="49">
        <f>R17*'Basic diet cal'!$X$10</f>
        <v>0</v>
      </c>
      <c r="S501" s="49">
        <f>S17*'Basic diet cal'!$X$10</f>
        <v>0</v>
      </c>
      <c r="T501" s="49">
        <f>T17*'Basic diet cal'!$X$10</f>
        <v>0</v>
      </c>
      <c r="U501" s="49">
        <f>U17*'Basic diet cal'!$X$10</f>
        <v>0</v>
      </c>
      <c r="V501" s="49">
        <f>V17*'Basic diet cal'!$X$10</f>
        <v>0</v>
      </c>
      <c r="W501" s="49">
        <f>W17*'Basic diet cal'!$X$10</f>
        <v>0</v>
      </c>
      <c r="X501" s="49">
        <f>X17*'Basic diet cal'!$X$10</f>
        <v>0</v>
      </c>
      <c r="Y501" s="49">
        <f>Y17*'Basic diet cal'!$X$10</f>
        <v>0</v>
      </c>
      <c r="Z501" s="49">
        <f>Z17*'Basic diet cal'!$X$10</f>
        <v>0</v>
      </c>
      <c r="AA501" s="49">
        <f>AA17*'Basic diet cal'!$X$10</f>
        <v>0</v>
      </c>
      <c r="AB501" s="49">
        <f>AB17*'Basic diet cal'!$X$10</f>
        <v>0</v>
      </c>
      <c r="AC501" s="49">
        <f>AC17*'Basic diet cal'!$X$10</f>
        <v>0</v>
      </c>
      <c r="AD501" s="49">
        <f>AD17*'Basic diet cal'!$X$10</f>
        <v>0</v>
      </c>
      <c r="AE501" s="49">
        <f>AE17*'Basic diet cal'!$X$10</f>
        <v>0</v>
      </c>
      <c r="AF501" s="49">
        <f>AF17*'Basic diet cal'!$X$10</f>
        <v>0</v>
      </c>
      <c r="AG501" s="49">
        <f>AG17*'Basic diet cal'!$X$10</f>
        <v>0</v>
      </c>
      <c r="AH501" s="49">
        <f>AH17*'Basic diet cal'!$X$10</f>
        <v>0</v>
      </c>
      <c r="AI501" s="49">
        <f>AI17*'Basic diet cal'!$X$10</f>
        <v>0</v>
      </c>
      <c r="AJ501" s="49">
        <f>AJ17*'Basic diet cal'!$X$10</f>
        <v>0</v>
      </c>
      <c r="AK501" s="49">
        <f>AK17*'Basic diet cal'!$X$10</f>
        <v>0</v>
      </c>
      <c r="AL501" s="225">
        <f>AL17*'Basic diet cal'!$X$10</f>
        <v>0</v>
      </c>
      <c r="AR501" s="17"/>
    </row>
    <row r="502" spans="1:69" ht="21" customHeight="1">
      <c r="A502" s="70" t="s">
        <v>123</v>
      </c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32"/>
      <c r="AR502" s="17"/>
    </row>
    <row r="503" spans="1:69" ht="15" customHeight="1">
      <c r="A503" s="72" t="s">
        <v>121</v>
      </c>
      <c r="B503" s="76"/>
      <c r="C503" s="17">
        <f>C20*'Basic diet cal'!$X$8</f>
        <v>0.04</v>
      </c>
      <c r="D503" s="17">
        <f>D20*'Basic diet cal'!$X$8</f>
        <v>0.04</v>
      </c>
      <c r="E503" s="17">
        <f>E20*'Basic diet cal'!$X$8</f>
        <v>0.02</v>
      </c>
      <c r="F503" s="17">
        <f>F20*'Basic diet cal'!$X$8</f>
        <v>0.04</v>
      </c>
      <c r="G503" s="17">
        <f>G20*'Basic diet cal'!$X$8</f>
        <v>0.04</v>
      </c>
      <c r="H503" s="17">
        <f>H20*'Basic diet cal'!$X$8</f>
        <v>0.04</v>
      </c>
      <c r="I503" s="17">
        <f>I20*'Basic diet cal'!$X$8</f>
        <v>0.04</v>
      </c>
      <c r="J503" s="17">
        <f>J20*'Basic diet cal'!$X$8</f>
        <v>0.06</v>
      </c>
      <c r="K503" s="17">
        <f>K20*'Basic diet cal'!$X$8</f>
        <v>0.04</v>
      </c>
      <c r="L503" s="17">
        <f>L20*'Basic diet cal'!$X$8</f>
        <v>0.06</v>
      </c>
      <c r="M503" s="17">
        <f>M20*'Basic diet cal'!$X$8</f>
        <v>0.06</v>
      </c>
      <c r="N503" s="17">
        <f>N20*'Basic diet cal'!$X$8</f>
        <v>0.04</v>
      </c>
      <c r="O503" s="17">
        <f>O20*'Basic diet cal'!$X$8</f>
        <v>0.06</v>
      </c>
      <c r="P503" s="17">
        <f>P20*'Basic diet cal'!$X$8</f>
        <v>0.06</v>
      </c>
      <c r="Q503" s="17">
        <f>Q20*'Basic diet cal'!$X$8</f>
        <v>0.04</v>
      </c>
      <c r="R503" s="17">
        <f>R20*'Basic diet cal'!$X$8</f>
        <v>0.06</v>
      </c>
      <c r="S503" s="17">
        <f>S20*'Basic diet cal'!$X$8</f>
        <v>0.06</v>
      </c>
      <c r="T503" s="17">
        <f>T20*'Basic diet cal'!$X$8</f>
        <v>0.04</v>
      </c>
      <c r="U503" s="17">
        <f>U20*'Basic diet cal'!$X$8</f>
        <v>0.06</v>
      </c>
      <c r="V503" s="17">
        <f>V20*'Basic diet cal'!$X$8</f>
        <v>0.06</v>
      </c>
      <c r="W503" s="17">
        <f>W20*'Basic diet cal'!$X$8</f>
        <v>0.04</v>
      </c>
      <c r="X503" s="17">
        <f>X20*'Basic diet cal'!$X$8</f>
        <v>0.06</v>
      </c>
      <c r="Y503" s="17">
        <f>Y20*'Basic diet cal'!$X$8</f>
        <v>0.06</v>
      </c>
      <c r="Z503" s="17">
        <f>Z20*'Basic diet cal'!$X$8</f>
        <v>0.04</v>
      </c>
      <c r="AA503" s="17">
        <f>AA20*'Basic diet cal'!$X$8</f>
        <v>0.06</v>
      </c>
      <c r="AB503" s="17">
        <f>AB20*'Basic diet cal'!$X$8</f>
        <v>0.06</v>
      </c>
      <c r="AC503" s="17">
        <f>AC20*'Basic diet cal'!$X$8</f>
        <v>0.04</v>
      </c>
      <c r="AD503" s="17">
        <f>AD20*'Basic diet cal'!$X$8</f>
        <v>0.06</v>
      </c>
      <c r="AE503" s="17">
        <f>AE20*'Basic diet cal'!$X$8</f>
        <v>0.06</v>
      </c>
      <c r="AF503" s="17">
        <f>AF20*'Basic diet cal'!$X$8</f>
        <v>0.04</v>
      </c>
      <c r="AG503" s="17">
        <f>AG20*'Basic diet cal'!$X$8</f>
        <v>0.06</v>
      </c>
      <c r="AH503" s="17">
        <f>AH20*'Basic diet cal'!$X$8</f>
        <v>0.06</v>
      </c>
      <c r="AI503" s="17">
        <f>AI20*'Basic diet cal'!$X$8</f>
        <v>0.04</v>
      </c>
      <c r="AJ503" s="17">
        <f>AJ20*'Basic diet cal'!$X$8</f>
        <v>0.06</v>
      </c>
      <c r="AK503" s="17">
        <f>AK20*'Basic diet cal'!$X$8</f>
        <v>0.1</v>
      </c>
      <c r="AL503" s="132">
        <f>AL20*'Basic diet cal'!$X$8</f>
        <v>0.04</v>
      </c>
      <c r="AR503" s="17"/>
    </row>
    <row r="504" spans="1:69" ht="33.75" customHeight="1">
      <c r="A504" s="72" t="s">
        <v>198</v>
      </c>
      <c r="B504" s="76"/>
      <c r="C504" s="17">
        <f>C21*'Basic diet cal'!$X$11</f>
        <v>5.1144133928571422</v>
      </c>
      <c r="D504" s="17">
        <f>D21*'Basic diet cal'!$X$11</f>
        <v>3.4096089285714282</v>
      </c>
      <c r="E504" s="17">
        <f>E21*'Basic diet cal'!$X$11</f>
        <v>3.4096089285714282</v>
      </c>
      <c r="F504" s="17">
        <f>F21*'Basic diet cal'!$X$11</f>
        <v>5.1144133928571422</v>
      </c>
      <c r="G504" s="17">
        <f>G21*'Basic diet cal'!$X$11</f>
        <v>3.4096089285714282</v>
      </c>
      <c r="H504" s="17">
        <f>H21*'Basic diet cal'!$X$11</f>
        <v>5.1144133928571422</v>
      </c>
      <c r="I504" s="17">
        <f>I21*'Basic diet cal'!$X$11</f>
        <v>8.5240223214285713</v>
      </c>
      <c r="J504" s="17">
        <f>J21*'Basic diet cal'!$X$11</f>
        <v>5.1144133928571422</v>
      </c>
      <c r="K504" s="17">
        <f>K21*'Basic diet cal'!$X$11</f>
        <v>6.8192178571428563</v>
      </c>
      <c r="L504" s="17">
        <f>L21*'Basic diet cal'!$X$11</f>
        <v>8.5240223214285713</v>
      </c>
      <c r="M504" s="17">
        <f>M21*'Basic diet cal'!$X$11</f>
        <v>6.8192178571428563</v>
      </c>
      <c r="N504" s="17">
        <f>N21*'Basic diet cal'!$X$11</f>
        <v>6.8192178571428563</v>
      </c>
      <c r="O504" s="17">
        <f>O21*'Basic diet cal'!$X$11</f>
        <v>10.228826785714284</v>
      </c>
      <c r="P504" s="17">
        <f>P21*'Basic diet cal'!$X$11</f>
        <v>6.8192178571428563</v>
      </c>
      <c r="Q504" s="17">
        <f>Q21*'Basic diet cal'!$X$11</f>
        <v>6.8192178571428563</v>
      </c>
      <c r="R504" s="17">
        <f>R21*'Basic diet cal'!$X$11</f>
        <v>11.933631249999998</v>
      </c>
      <c r="S504" s="17">
        <f>S21*'Basic diet cal'!$X$11</f>
        <v>6.8192178571428563</v>
      </c>
      <c r="T504" s="17">
        <f>T21*'Basic diet cal'!$X$11</f>
        <v>6.8192178571428563</v>
      </c>
      <c r="U504" s="17">
        <f>U21*'Basic diet cal'!$X$11</f>
        <v>10.228826785714284</v>
      </c>
      <c r="V504" s="17">
        <f>V21*'Basic diet cal'!$X$11</f>
        <v>6.8192178571428563</v>
      </c>
      <c r="W504" s="17">
        <f>W21*'Basic diet cal'!$X$11</f>
        <v>6.8192178571428563</v>
      </c>
      <c r="X504" s="17">
        <f>X21*'Basic diet cal'!$X$11</f>
        <v>17.048044642857143</v>
      </c>
      <c r="Y504" s="17">
        <f>Y21*'Basic diet cal'!$X$11</f>
        <v>6.8192178571428563</v>
      </c>
      <c r="Z504" s="17">
        <f>Z21*'Basic diet cal'!$X$11</f>
        <v>6.8192178571428563</v>
      </c>
      <c r="AA504" s="17">
        <f>AA21*'Basic diet cal'!$X$11</f>
        <v>13.638435714285713</v>
      </c>
      <c r="AB504" s="17">
        <f>AB21*'Basic diet cal'!$X$11</f>
        <v>10.228826785714284</v>
      </c>
      <c r="AC504" s="17">
        <f>AC21*'Basic diet cal'!$X$11</f>
        <v>8.5240223214285713</v>
      </c>
      <c r="AD504" s="17">
        <f>AD21*'Basic diet cal'!$X$11</f>
        <v>15.343240178571428</v>
      </c>
      <c r="AE504" s="17">
        <f>AE21*'Basic diet cal'!$X$11</f>
        <v>10.228826785714284</v>
      </c>
      <c r="AF504" s="17">
        <f>AF21*'Basic diet cal'!$X$11</f>
        <v>8.5240223214285713</v>
      </c>
      <c r="AG504" s="17">
        <f>AG21*'Basic diet cal'!$X$11</f>
        <v>17.048044642857143</v>
      </c>
      <c r="AH504" s="17">
        <f>AH21*'Basic diet cal'!$X$11</f>
        <v>10.228826785714284</v>
      </c>
      <c r="AI504" s="17">
        <f>AI21*'Basic diet cal'!$X$11</f>
        <v>8.5240223214285713</v>
      </c>
      <c r="AJ504" s="17">
        <f>AJ21*'Basic diet cal'!$X$11</f>
        <v>17.048044642857143</v>
      </c>
      <c r="AK504" s="17">
        <f>AK21*'Basic diet cal'!$X$11</f>
        <v>10.228826785714284</v>
      </c>
      <c r="AL504" s="132">
        <f>AL21*'Basic diet cal'!$X$11</f>
        <v>8.5240223214285713</v>
      </c>
      <c r="AR504" s="17"/>
    </row>
    <row r="505" spans="1:69" ht="45" customHeight="1">
      <c r="A505" s="24" t="s">
        <v>199</v>
      </c>
      <c r="B505" s="69"/>
      <c r="C505" s="17">
        <f>C23*'Basic diet cal'!$X$12</f>
        <v>0</v>
      </c>
      <c r="D505" s="17">
        <f>D23*'Basic diet cal'!$X$12</f>
        <v>0</v>
      </c>
      <c r="E505" s="17">
        <f>E23*'Basic diet cal'!$X$12</f>
        <v>0</v>
      </c>
      <c r="F505" s="17">
        <f>F23*'Basic diet cal'!$X$12</f>
        <v>0</v>
      </c>
      <c r="G505" s="17">
        <f>G23*'Basic diet cal'!$X$12</f>
        <v>0</v>
      </c>
      <c r="H505" s="17">
        <f>H23*'Basic diet cal'!$X$12</f>
        <v>0</v>
      </c>
      <c r="I505" s="17">
        <f>I23*'Basic diet cal'!$X$12</f>
        <v>0</v>
      </c>
      <c r="J505" s="17">
        <f>J23*'Basic diet cal'!$X$12</f>
        <v>0</v>
      </c>
      <c r="K505" s="17">
        <f>K23*'Basic diet cal'!$X$12</f>
        <v>0</v>
      </c>
      <c r="L505" s="17">
        <f>L23*'Basic diet cal'!$X$12</f>
        <v>0</v>
      </c>
      <c r="M505" s="17">
        <f>M23*'Basic diet cal'!$X$12</f>
        <v>0</v>
      </c>
      <c r="N505" s="17">
        <f>N23*'Basic diet cal'!$X$12</f>
        <v>0</v>
      </c>
      <c r="O505" s="17">
        <f>O23*'Basic diet cal'!$X$12</f>
        <v>0</v>
      </c>
      <c r="P505" s="17">
        <f>P23*'Basic diet cal'!$X$12</f>
        <v>0</v>
      </c>
      <c r="Q505" s="17">
        <f>Q23*'Basic diet cal'!$X$12</f>
        <v>0</v>
      </c>
      <c r="R505" s="17">
        <f>R23*'Basic diet cal'!$X$12</f>
        <v>0</v>
      </c>
      <c r="S505" s="17">
        <f>S23*'Basic diet cal'!$X$12</f>
        <v>0</v>
      </c>
      <c r="T505" s="17">
        <f>T23*'Basic diet cal'!$X$12</f>
        <v>0</v>
      </c>
      <c r="U505" s="17">
        <f>U23*'Basic diet cal'!$X$12</f>
        <v>0</v>
      </c>
      <c r="V505" s="17">
        <f>V23*'Basic diet cal'!$X$12</f>
        <v>0</v>
      </c>
      <c r="W505" s="17">
        <f>W23*'Basic diet cal'!$X$12</f>
        <v>0</v>
      </c>
      <c r="X505" s="17">
        <f>X23*'Basic diet cal'!$X$12</f>
        <v>0</v>
      </c>
      <c r="Y505" s="17">
        <f>Y23*'Basic diet cal'!$X$12</f>
        <v>0</v>
      </c>
      <c r="Z505" s="17">
        <f>Z23*'Basic diet cal'!$X$12</f>
        <v>0</v>
      </c>
      <c r="AA505" s="17">
        <f>AA23*'Basic diet cal'!$X$12</f>
        <v>0</v>
      </c>
      <c r="AB505" s="17">
        <f>AB23*'Basic diet cal'!$X$12</f>
        <v>0</v>
      </c>
      <c r="AC505" s="17">
        <f>AC23*'Basic diet cal'!$X$12</f>
        <v>0</v>
      </c>
      <c r="AD505" s="17">
        <f>AD23*'Basic diet cal'!$X$12</f>
        <v>0</v>
      </c>
      <c r="AE505" s="17">
        <f>AE23*'Basic diet cal'!$X$12</f>
        <v>0</v>
      </c>
      <c r="AF505" s="17">
        <f>AF23*'Basic diet cal'!$X$12</f>
        <v>0</v>
      </c>
      <c r="AG505" s="17">
        <f>AG23*'Basic diet cal'!$X$12</f>
        <v>0</v>
      </c>
      <c r="AH505" s="17">
        <f>AH23*'Basic diet cal'!$X$12</f>
        <v>0</v>
      </c>
      <c r="AI505" s="17">
        <f>AI23*'Basic diet cal'!$X$12</f>
        <v>0</v>
      </c>
      <c r="AJ505" s="17">
        <f>AJ23*'Basic diet cal'!$X$12</f>
        <v>0</v>
      </c>
      <c r="AK505" s="17">
        <f>AK23*'Basic diet cal'!$X$12</f>
        <v>0</v>
      </c>
      <c r="AL505" s="132">
        <f>AL23*'Basic diet cal'!$X$12</f>
        <v>0</v>
      </c>
      <c r="AR505" s="17"/>
    </row>
    <row r="506" spans="1:69" ht="15" customHeight="1">
      <c r="A506" s="24" t="s">
        <v>200</v>
      </c>
      <c r="B506" s="69"/>
      <c r="C506" s="17">
        <f>C24*'Basic diet cal'!$X$12</f>
        <v>0</v>
      </c>
      <c r="D506" s="17">
        <f>D24*'Basic diet cal'!$X$12</f>
        <v>0</v>
      </c>
      <c r="E506" s="17">
        <f>E24*'Basic diet cal'!$X$12</f>
        <v>0</v>
      </c>
      <c r="F506" s="17">
        <f>F24*'Basic diet cal'!$X$12</f>
        <v>0</v>
      </c>
      <c r="G506" s="17">
        <f>G24*'Basic diet cal'!$X$12</f>
        <v>0</v>
      </c>
      <c r="H506" s="17">
        <f>H24*'Basic diet cal'!$X$12</f>
        <v>0</v>
      </c>
      <c r="I506" s="17">
        <f>I24*'Basic diet cal'!$X$12</f>
        <v>0</v>
      </c>
      <c r="J506" s="17">
        <f>J24*'Basic diet cal'!$X$12</f>
        <v>0</v>
      </c>
      <c r="K506" s="17">
        <f>K24*'Basic diet cal'!$X$12</f>
        <v>0</v>
      </c>
      <c r="L506" s="17">
        <f>L24*'Basic diet cal'!$X$12</f>
        <v>0</v>
      </c>
      <c r="M506" s="17">
        <f>M24*'Basic diet cal'!$X$12</f>
        <v>0</v>
      </c>
      <c r="N506" s="17">
        <f>N24*'Basic diet cal'!$X$12</f>
        <v>0</v>
      </c>
      <c r="O506" s="17">
        <f>O24*'Basic diet cal'!$X$12</f>
        <v>0</v>
      </c>
      <c r="P506" s="17">
        <f>P24*'Basic diet cal'!$X$12</f>
        <v>0</v>
      </c>
      <c r="Q506" s="17">
        <f>Q24*'Basic diet cal'!$X$12</f>
        <v>0</v>
      </c>
      <c r="R506" s="17">
        <f>R24*'Basic diet cal'!$X$12</f>
        <v>0</v>
      </c>
      <c r="S506" s="17">
        <f>S24*'Basic diet cal'!$X$12</f>
        <v>0</v>
      </c>
      <c r="T506" s="17">
        <f>T24*'Basic diet cal'!$X$12</f>
        <v>0</v>
      </c>
      <c r="U506" s="17">
        <f>U24*'Basic diet cal'!$X$12</f>
        <v>0</v>
      </c>
      <c r="V506" s="17">
        <f>V24*'Basic diet cal'!$X$12</f>
        <v>0</v>
      </c>
      <c r="W506" s="17">
        <f>W24*'Basic diet cal'!$X$12</f>
        <v>0</v>
      </c>
      <c r="X506" s="17">
        <f>X24*'Basic diet cal'!$X$12</f>
        <v>0</v>
      </c>
      <c r="Y506" s="17">
        <f>Y24*'Basic diet cal'!$X$12</f>
        <v>0</v>
      </c>
      <c r="Z506" s="17">
        <f>Z24*'Basic diet cal'!$X$12</f>
        <v>0</v>
      </c>
      <c r="AA506" s="17">
        <f>AA24*'Basic diet cal'!$X$12</f>
        <v>0</v>
      </c>
      <c r="AB506" s="17">
        <f>AB24*'Basic diet cal'!$X$12</f>
        <v>0</v>
      </c>
      <c r="AC506" s="17">
        <f>AC24*'Basic diet cal'!$X$12</f>
        <v>0</v>
      </c>
      <c r="AD506" s="17">
        <f>AD24*'Basic diet cal'!$X$12</f>
        <v>0</v>
      </c>
      <c r="AE506" s="17">
        <f>AE24*'Basic diet cal'!$X$12</f>
        <v>0</v>
      </c>
      <c r="AF506" s="17">
        <f>AF24*'Basic diet cal'!$X$12</f>
        <v>0</v>
      </c>
      <c r="AG506" s="17">
        <f>AG24*'Basic diet cal'!$X$12</f>
        <v>0</v>
      </c>
      <c r="AH506" s="17">
        <f>AH24*'Basic diet cal'!$X$12</f>
        <v>0</v>
      </c>
      <c r="AI506" s="17">
        <f>AI24*'Basic diet cal'!$X$12</f>
        <v>0</v>
      </c>
      <c r="AJ506" s="17">
        <f>AJ24*'Basic diet cal'!$X$12</f>
        <v>0</v>
      </c>
      <c r="AK506" s="17">
        <f>AK24*'Basic diet cal'!$X$12</f>
        <v>0</v>
      </c>
      <c r="AL506" s="132">
        <f>AL24*'Basic diet cal'!$X$12</f>
        <v>0</v>
      </c>
      <c r="AR506" s="17"/>
    </row>
    <row r="507" spans="1:69" ht="45" customHeight="1">
      <c r="A507" s="24" t="s">
        <v>125</v>
      </c>
      <c r="B507" s="69"/>
      <c r="C507" s="17">
        <f>C25*'Basic diet cal'!$X$13</f>
        <v>0</v>
      </c>
      <c r="D507" s="17">
        <f>D25*'Basic diet cal'!$X$13</f>
        <v>0</v>
      </c>
      <c r="E507" s="17">
        <f>E25*'Basic diet cal'!$X$13</f>
        <v>0</v>
      </c>
      <c r="F507" s="17">
        <f>F25*'Basic diet cal'!$X$13</f>
        <v>0</v>
      </c>
      <c r="G507" s="17">
        <f>G25*'Basic diet cal'!$X$13</f>
        <v>0</v>
      </c>
      <c r="H507" s="17">
        <f>H25*'Basic diet cal'!$X$13</f>
        <v>0</v>
      </c>
      <c r="I507" s="17">
        <f>I25*'Basic diet cal'!$X$13</f>
        <v>0</v>
      </c>
      <c r="J507" s="17">
        <f>J25*'Basic diet cal'!$X$13</f>
        <v>0</v>
      </c>
      <c r="K507" s="17">
        <f>K25*'Basic diet cal'!$X$13</f>
        <v>0</v>
      </c>
      <c r="L507" s="17">
        <f>L25*'Basic diet cal'!$X$13</f>
        <v>0</v>
      </c>
      <c r="M507" s="17">
        <f>M25*'Basic diet cal'!$X$13</f>
        <v>0</v>
      </c>
      <c r="N507" s="17">
        <f>N25*'Basic diet cal'!$X$13</f>
        <v>0</v>
      </c>
      <c r="O507" s="17">
        <f>O25*'Basic diet cal'!$X$13</f>
        <v>0</v>
      </c>
      <c r="P507" s="17">
        <f>P25*'Basic diet cal'!$X$13</f>
        <v>0</v>
      </c>
      <c r="Q507" s="17">
        <f>Q25*'Basic diet cal'!$X$13</f>
        <v>0</v>
      </c>
      <c r="R507" s="17">
        <f>R25*'Basic diet cal'!$X$13</f>
        <v>0</v>
      </c>
      <c r="S507" s="17">
        <f>S25*'Basic diet cal'!$X$13</f>
        <v>0</v>
      </c>
      <c r="T507" s="17">
        <f>T25*'Basic diet cal'!$X$13</f>
        <v>0</v>
      </c>
      <c r="U507" s="17">
        <f>U25*'Basic diet cal'!$X$13</f>
        <v>0</v>
      </c>
      <c r="V507" s="17">
        <f>V25*'Basic diet cal'!$X$13</f>
        <v>0</v>
      </c>
      <c r="W507" s="17">
        <f>W25*'Basic diet cal'!$X$13</f>
        <v>0</v>
      </c>
      <c r="X507" s="17">
        <f>X25*'Basic diet cal'!$X$13</f>
        <v>0</v>
      </c>
      <c r="Y507" s="17">
        <f>Y25*'Basic diet cal'!$X$13</f>
        <v>0</v>
      </c>
      <c r="Z507" s="17">
        <f>Z25*'Basic diet cal'!$X$13</f>
        <v>0</v>
      </c>
      <c r="AA507" s="17">
        <f>AA25*'Basic diet cal'!$X$13</f>
        <v>0</v>
      </c>
      <c r="AB507" s="17">
        <f>AB25*'Basic diet cal'!$X$13</f>
        <v>0</v>
      </c>
      <c r="AC507" s="17">
        <f>AC25*'Basic diet cal'!$X$13</f>
        <v>0</v>
      </c>
      <c r="AD507" s="17">
        <f>AD25*'Basic diet cal'!$X$13</f>
        <v>0</v>
      </c>
      <c r="AE507" s="17">
        <f>AE25*'Basic diet cal'!$X$13</f>
        <v>0</v>
      </c>
      <c r="AF507" s="17">
        <f>AF25*'Basic diet cal'!$X$13</f>
        <v>0</v>
      </c>
      <c r="AG507" s="17">
        <f>AG25*'Basic diet cal'!$X$13</f>
        <v>0</v>
      </c>
      <c r="AH507" s="17">
        <f>AH25*'Basic diet cal'!$X$13</f>
        <v>0</v>
      </c>
      <c r="AI507" s="17">
        <f>AI25*'Basic diet cal'!$X$13</f>
        <v>0</v>
      </c>
      <c r="AJ507" s="17">
        <f>AJ25*'Basic diet cal'!$X$13</f>
        <v>0</v>
      </c>
      <c r="AK507" s="17">
        <f>AK25*'Basic diet cal'!$X$13</f>
        <v>0</v>
      </c>
      <c r="AL507" s="132">
        <f>AL25*'Basic diet cal'!$X$13</f>
        <v>0</v>
      </c>
      <c r="AR507" s="17"/>
    </row>
    <row r="508" spans="1:69" ht="15" customHeight="1">
      <c r="A508" s="47" t="s">
        <v>778</v>
      </c>
      <c r="B508" s="25"/>
      <c r="C508" s="25">
        <f>C22*'Basic diet cal'!X10</f>
        <v>0</v>
      </c>
      <c r="D508" s="25">
        <f>D22*'Basic diet cal'!Y10</f>
        <v>0</v>
      </c>
      <c r="E508" s="25">
        <f>E22*'Basic diet cal'!Z10</f>
        <v>63.599999999999994</v>
      </c>
      <c r="F508" s="25">
        <f>F22*'Basic diet cal'!AA10</f>
        <v>0</v>
      </c>
      <c r="G508" s="25">
        <f>G22*'Basic diet cal'!AB10</f>
        <v>10</v>
      </c>
      <c r="H508" s="25">
        <f>H22*'Basic diet cal'!AC10</f>
        <v>166.4</v>
      </c>
      <c r="I508" s="25">
        <f>I22*'Basic diet cal'!AD10</f>
        <v>0</v>
      </c>
      <c r="J508" s="25">
        <f>J22*'Basic diet cal'!AE10</f>
        <v>2.4000000000000004</v>
      </c>
      <c r="K508" s="25">
        <f>K22*'Basic diet cal'!AF10</f>
        <v>1.2000000000000002</v>
      </c>
      <c r="L508" s="25">
        <f>L22*'Basic diet cal'!AG10</f>
        <v>0</v>
      </c>
      <c r="M508" s="25">
        <f>M22*'Basic diet cal'!AH10</f>
        <v>0</v>
      </c>
      <c r="N508" s="25">
        <f>N22*'Basic diet cal'!AI10</f>
        <v>0</v>
      </c>
      <c r="O508" s="25">
        <f>O22*'Basic diet cal'!AJ10</f>
        <v>0</v>
      </c>
      <c r="P508" s="25">
        <f>P22*'Basic diet cal'!AK10</f>
        <v>0</v>
      </c>
      <c r="Q508" s="25">
        <f>Q22*'Basic diet cal'!AL10</f>
        <v>0</v>
      </c>
      <c r="R508" s="25">
        <f>R22*'Basic diet cal'!AM10</f>
        <v>0</v>
      </c>
      <c r="S508" s="25">
        <f>S22*'Basic diet cal'!AN10</f>
        <v>0</v>
      </c>
      <c r="T508" s="25">
        <f>T22*'Basic diet cal'!AO10</f>
        <v>0</v>
      </c>
      <c r="U508" s="25">
        <f>U22*'Basic diet cal'!AP10</f>
        <v>0</v>
      </c>
      <c r="V508" s="25">
        <f>V22*'Basic diet cal'!AQ10</f>
        <v>0</v>
      </c>
      <c r="W508" s="25">
        <f>W22*'Basic diet cal'!AR10</f>
        <v>0</v>
      </c>
      <c r="X508" s="25">
        <f>X22*'Basic diet cal'!AS10</f>
        <v>0</v>
      </c>
      <c r="Y508" s="25">
        <f>Y22*'Basic diet cal'!AT10</f>
        <v>0</v>
      </c>
      <c r="Z508" s="25">
        <f>Z22*'Basic diet cal'!AU10</f>
        <v>0</v>
      </c>
      <c r="AA508" s="25">
        <f>AA22*'Basic diet cal'!AV10</f>
        <v>0</v>
      </c>
      <c r="AB508" s="25">
        <f>AB22*'Basic diet cal'!AW10</f>
        <v>0</v>
      </c>
      <c r="AC508" s="25">
        <f>AC22*'Basic diet cal'!AX10</f>
        <v>0</v>
      </c>
      <c r="AD508" s="25">
        <f>AD22*'Basic diet cal'!AY10</f>
        <v>0</v>
      </c>
      <c r="AE508" s="25">
        <f>AE22*'Basic diet cal'!AZ10</f>
        <v>0</v>
      </c>
      <c r="AF508" s="25">
        <f>AF22*'Basic diet cal'!BA10</f>
        <v>0</v>
      </c>
      <c r="AG508" s="25">
        <f>AG22*'Basic diet cal'!BB10</f>
        <v>0</v>
      </c>
      <c r="AH508" s="25">
        <f>AH22*'Basic diet cal'!BC10</f>
        <v>0</v>
      </c>
      <c r="AI508" s="25">
        <f>AI22*'Basic diet cal'!BD10</f>
        <v>0</v>
      </c>
      <c r="AJ508" s="25">
        <f>AJ22*'Basic diet cal'!BE10</f>
        <v>0</v>
      </c>
      <c r="AK508" s="25">
        <f>AK22*'Basic diet cal'!BF10</f>
        <v>0</v>
      </c>
      <c r="AL508" s="25">
        <f>AL22*'Basic diet cal'!BG10</f>
        <v>0</v>
      </c>
      <c r="AS508" s="170"/>
      <c r="AT508" s="9"/>
      <c r="AU508" s="9"/>
      <c r="AV508" s="9"/>
      <c r="AW508" s="9"/>
      <c r="AX508" s="9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</row>
    <row r="509" spans="1:69" ht="15" customHeight="1">
      <c r="C509" s="22">
        <v>1000</v>
      </c>
      <c r="F509" s="9">
        <v>1200</v>
      </c>
      <c r="G509" s="9"/>
      <c r="I509" s="22">
        <v>1400</v>
      </c>
      <c r="L509" s="22">
        <v>1600</v>
      </c>
      <c r="O509" s="22">
        <v>1800</v>
      </c>
      <c r="R509" s="9">
        <v>2000</v>
      </c>
      <c r="S509" s="9"/>
      <c r="U509" s="22">
        <v>2200</v>
      </c>
      <c r="X509" s="22">
        <v>2400</v>
      </c>
      <c r="AA509" s="45">
        <v>2600</v>
      </c>
      <c r="AB509" s="26"/>
      <c r="AD509" s="26">
        <v>2800</v>
      </c>
      <c r="AE509" s="26"/>
      <c r="AF509" s="26"/>
      <c r="AG509" s="26">
        <v>3000</v>
      </c>
      <c r="AH509" s="26"/>
      <c r="AI509" s="26"/>
      <c r="AJ509" s="22">
        <v>3200</v>
      </c>
      <c r="AS509" s="9"/>
      <c r="AT509" s="9"/>
      <c r="AU509" s="9"/>
      <c r="AV509" s="9"/>
      <c r="AW509" s="9"/>
      <c r="AX509" s="9"/>
      <c r="AY509" s="164"/>
      <c r="AZ509" s="164"/>
      <c r="BA509" s="164"/>
      <c r="BB509" s="164"/>
      <c r="BC509" s="164"/>
      <c r="BD509" s="164"/>
      <c r="BE509" s="164"/>
      <c r="BF509" s="123"/>
      <c r="BG509" s="123"/>
      <c r="BH509" s="164"/>
      <c r="BI509" s="123"/>
      <c r="BJ509" s="123"/>
      <c r="BK509" s="123"/>
      <c r="BL509" s="164"/>
      <c r="BM509" s="164"/>
      <c r="BN509" s="164"/>
      <c r="BO509" s="164"/>
      <c r="BP509" s="61"/>
      <c r="BQ509" s="61"/>
    </row>
    <row r="510" spans="1:69" ht="15" customHeight="1">
      <c r="A510" s="77" t="s">
        <v>571</v>
      </c>
      <c r="F510" s="9"/>
      <c r="AD510" s="22"/>
      <c r="AS510" s="9"/>
      <c r="AT510" s="9"/>
      <c r="AU510" s="9"/>
      <c r="AV510" s="9"/>
      <c r="AW510" s="9"/>
      <c r="AX510" s="9"/>
      <c r="AY510" s="164"/>
      <c r="AZ510" s="164"/>
      <c r="BA510" s="164"/>
      <c r="BB510" s="164"/>
      <c r="BC510" s="164"/>
      <c r="BD510" s="164"/>
      <c r="BE510" s="164"/>
      <c r="BF510" s="164"/>
      <c r="BG510" s="164"/>
      <c r="BH510" s="164"/>
      <c r="BI510" s="164"/>
      <c r="BJ510" s="164"/>
      <c r="BK510" s="164"/>
      <c r="BL510" s="164"/>
      <c r="BM510" s="164"/>
      <c r="BN510" s="164"/>
      <c r="BO510" s="164"/>
      <c r="BP510" s="61"/>
      <c r="BQ510" s="61"/>
    </row>
    <row r="511" spans="1:69" ht="15" customHeight="1">
      <c r="A511" s="77" t="s">
        <v>137</v>
      </c>
      <c r="C511" s="22" t="s">
        <v>58</v>
      </c>
      <c r="D511" s="22" t="s">
        <v>116</v>
      </c>
      <c r="E511" s="22" t="s">
        <v>92</v>
      </c>
      <c r="F511" s="9" t="s">
        <v>58</v>
      </c>
      <c r="G511" s="22" t="s">
        <v>116</v>
      </c>
      <c r="H511" s="22" t="s">
        <v>92</v>
      </c>
      <c r="I511" s="22" t="s">
        <v>58</v>
      </c>
      <c r="J511" s="22" t="s">
        <v>116</v>
      </c>
      <c r="K511" s="22" t="s">
        <v>92</v>
      </c>
      <c r="L511" s="22" t="s">
        <v>58</v>
      </c>
      <c r="M511" s="22" t="s">
        <v>116</v>
      </c>
      <c r="N511" s="22" t="s">
        <v>92</v>
      </c>
      <c r="O511" s="22" t="s">
        <v>58</v>
      </c>
      <c r="P511" s="22" t="s">
        <v>116</v>
      </c>
      <c r="Q511" s="22" t="s">
        <v>92</v>
      </c>
      <c r="R511" s="9" t="s">
        <v>58</v>
      </c>
      <c r="S511" s="22" t="s">
        <v>116</v>
      </c>
      <c r="T511" s="22" t="s">
        <v>92</v>
      </c>
      <c r="U511" s="22" t="s">
        <v>58</v>
      </c>
      <c r="V511" s="22" t="s">
        <v>116</v>
      </c>
      <c r="W511" s="22" t="s">
        <v>92</v>
      </c>
      <c r="X511" s="22" t="s">
        <v>58</v>
      </c>
      <c r="Y511" s="22" t="s">
        <v>116</v>
      </c>
      <c r="Z511" s="22" t="s">
        <v>92</v>
      </c>
      <c r="AA511" s="22" t="s">
        <v>58</v>
      </c>
      <c r="AB511" s="22" t="s">
        <v>116</v>
      </c>
      <c r="AC511" s="22" t="s">
        <v>92</v>
      </c>
      <c r="AD511" s="22" t="s">
        <v>58</v>
      </c>
      <c r="AE511" s="22" t="s">
        <v>116</v>
      </c>
      <c r="AF511" s="22" t="s">
        <v>92</v>
      </c>
      <c r="AG511" s="22" t="s">
        <v>58</v>
      </c>
      <c r="AH511" s="22" t="s">
        <v>116</v>
      </c>
      <c r="AI511" s="22" t="s">
        <v>92</v>
      </c>
      <c r="AJ511" s="22" t="s">
        <v>58</v>
      </c>
      <c r="AK511" s="22" t="s">
        <v>116</v>
      </c>
      <c r="AL511" s="127" t="s">
        <v>92</v>
      </c>
      <c r="AS511" s="9"/>
      <c r="AT511" s="9"/>
      <c r="AU511" s="9"/>
      <c r="AV511" s="9"/>
      <c r="AW511" s="9"/>
      <c r="AX511" s="9"/>
      <c r="AY511" s="164"/>
      <c r="AZ511" s="164"/>
      <c r="BA511" s="164"/>
      <c r="BB511" s="164"/>
      <c r="BC511" s="164"/>
      <c r="BD511" s="164"/>
      <c r="BE511" s="164"/>
      <c r="BF511" s="164"/>
      <c r="BG511" s="164"/>
      <c r="BH511" s="164"/>
      <c r="BI511" s="164"/>
      <c r="BJ511" s="164"/>
      <c r="BK511" s="164"/>
      <c r="BL511" s="164"/>
      <c r="BM511" s="164"/>
      <c r="BN511" s="164"/>
      <c r="BO511" s="164"/>
      <c r="BP511" s="61"/>
      <c r="BQ511" s="61"/>
    </row>
    <row r="512" spans="1:69" ht="15" customHeight="1">
      <c r="B512" s="78" t="s">
        <v>543</v>
      </c>
      <c r="C512" s="17">
        <f t="shared" ref="C512:AL512" si="96">C491+C492+C493+C494+C496+(C498/7)+C499+(C501/7)+C506+C507</f>
        <v>8.508846349667774</v>
      </c>
      <c r="D512" s="17">
        <f t="shared" si="96"/>
        <v>7.4656025802879293</v>
      </c>
      <c r="E512" s="17">
        <f t="shared" si="96"/>
        <v>9.4994121040974555</v>
      </c>
      <c r="F512" s="17">
        <f t="shared" si="96"/>
        <v>10.748972183001108</v>
      </c>
      <c r="G512" s="17">
        <f t="shared" si="96"/>
        <v>9.3456654969545969</v>
      </c>
      <c r="H512" s="17">
        <f t="shared" si="96"/>
        <v>11.28895758028793</v>
      </c>
      <c r="I512" s="17">
        <f t="shared" si="96"/>
        <v>12.790019732834997</v>
      </c>
      <c r="J512" s="17">
        <f t="shared" si="96"/>
        <v>10.865665496954596</v>
      </c>
      <c r="K512" s="17">
        <f t="shared" si="96"/>
        <v>12.316943046788483</v>
      </c>
      <c r="L512" s="17">
        <f t="shared" si="96"/>
        <v>15.390208482834996</v>
      </c>
      <c r="M512" s="17">
        <f t="shared" si="96"/>
        <v>13.058005199335549</v>
      </c>
      <c r="N512" s="17">
        <f t="shared" si="96"/>
        <v>14.355133453765228</v>
      </c>
      <c r="O512" s="17">
        <f t="shared" si="96"/>
        <v>17.576833899501661</v>
      </c>
      <c r="P512" s="17">
        <f t="shared" si="96"/>
        <v>14.778204534883722</v>
      </c>
      <c r="Q512" s="17">
        <f t="shared" si="96"/>
        <v>15.755014684385383</v>
      </c>
      <c r="R512" s="17">
        <f t="shared" si="96"/>
        <v>19.403396399501663</v>
      </c>
      <c r="S512" s="17">
        <f t="shared" si="96"/>
        <v>15.721386846622369</v>
      </c>
      <c r="T512" s="17">
        <f t="shared" si="96"/>
        <v>17.841744267718717</v>
      </c>
      <c r="U512" s="17">
        <f t="shared" si="96"/>
        <v>21.495087223145074</v>
      </c>
      <c r="V512" s="17">
        <f t="shared" si="96"/>
        <v>17.547949346622371</v>
      </c>
      <c r="W512" s="17">
        <f t="shared" si="96"/>
        <v>19.155077601052053</v>
      </c>
      <c r="X512" s="17">
        <f t="shared" si="96"/>
        <v>22.108212223145074</v>
      </c>
      <c r="Y512" s="17">
        <f t="shared" si="96"/>
        <v>19.414313970099673</v>
      </c>
      <c r="Z512" s="17">
        <f t="shared" si="96"/>
        <v>21.098333415005541</v>
      </c>
      <c r="AA512" s="17">
        <f t="shared" si="96"/>
        <v>24.841649723145075</v>
      </c>
      <c r="AB512" s="17">
        <f t="shared" si="96"/>
        <v>20.627751470099668</v>
      </c>
      <c r="AC512" s="17">
        <f t="shared" si="96"/>
        <v>22.331688415005541</v>
      </c>
      <c r="AD512" s="17">
        <f t="shared" si="96"/>
        <v>27.881649723145074</v>
      </c>
      <c r="AE512" s="17">
        <f t="shared" si="96"/>
        <v>22.571007284053159</v>
      </c>
      <c r="AF512" s="17">
        <f t="shared" si="96"/>
        <v>25.731751331672204</v>
      </c>
      <c r="AG512" s="17">
        <f t="shared" si="96"/>
        <v>29.190021816168329</v>
      </c>
      <c r="AH512" s="17">
        <f t="shared" si="96"/>
        <v>24.317821450719823</v>
      </c>
      <c r="AI512" s="17">
        <f t="shared" si="96"/>
        <v>26.671673812292354</v>
      </c>
      <c r="AJ512" s="17">
        <f t="shared" si="96"/>
        <v>31.016584316168331</v>
      </c>
      <c r="AK512" s="17">
        <f t="shared" si="96"/>
        <v>25.837821450719826</v>
      </c>
      <c r="AL512" s="132">
        <f t="shared" si="96"/>
        <v>28.191673812292358</v>
      </c>
      <c r="AR512" s="17"/>
      <c r="AS512" s="56"/>
      <c r="AT512" s="56"/>
      <c r="AU512" s="56"/>
      <c r="AV512" s="56"/>
      <c r="AW512" s="56"/>
      <c r="AX512" s="56"/>
      <c r="AY512" s="164"/>
      <c r="AZ512" s="164"/>
      <c r="BA512" s="164"/>
      <c r="BB512" s="164"/>
      <c r="BC512" s="164"/>
      <c r="BD512" s="164"/>
      <c r="BE512" s="164"/>
      <c r="BF512" s="164"/>
      <c r="BG512" s="164"/>
      <c r="BH512" s="164"/>
      <c r="BI512" s="164"/>
      <c r="BJ512" s="164"/>
      <c r="BK512" s="164"/>
      <c r="BL512" s="164"/>
      <c r="BM512" s="164"/>
      <c r="BN512" s="164"/>
      <c r="BO512" s="164"/>
      <c r="BP512" s="61"/>
      <c r="BQ512" s="61"/>
    </row>
    <row r="513" spans="1:79" ht="15" customHeight="1">
      <c r="B513" s="78" t="s">
        <v>544</v>
      </c>
      <c r="C513" s="17">
        <f t="shared" ref="C513:AL513" si="97">C491+C492+C493+C494+C496+C500+(C501/7)+C507+C506</f>
        <v>8.5031320639534886</v>
      </c>
      <c r="D513" s="17">
        <f t="shared" si="97"/>
        <v>7.459888294573644</v>
      </c>
      <c r="E513" s="17">
        <f t="shared" si="97"/>
        <v>9.496554961240312</v>
      </c>
      <c r="F513" s="17">
        <f t="shared" si="97"/>
        <v>10.743257897286822</v>
      </c>
      <c r="G513" s="17">
        <f t="shared" si="97"/>
        <v>9.3399512112403116</v>
      </c>
      <c r="H513" s="17">
        <f t="shared" si="97"/>
        <v>11.283243294573644</v>
      </c>
      <c r="I513" s="17">
        <f t="shared" si="97"/>
        <v>12.781448304263568</v>
      </c>
      <c r="J513" s="17">
        <f t="shared" si="97"/>
        <v>10.859951211240311</v>
      </c>
      <c r="K513" s="17">
        <f t="shared" si="97"/>
        <v>12.308371618217054</v>
      </c>
      <c r="L513" s="17">
        <f t="shared" si="97"/>
        <v>15.381637054263567</v>
      </c>
      <c r="M513" s="17">
        <f t="shared" si="97"/>
        <v>13.046576627906978</v>
      </c>
      <c r="N513" s="17">
        <f t="shared" si="97"/>
        <v>14.3465620251938</v>
      </c>
      <c r="O513" s="17">
        <f t="shared" si="97"/>
        <v>17.568262470930232</v>
      </c>
      <c r="P513" s="17">
        <f t="shared" si="97"/>
        <v>14.778204534883722</v>
      </c>
      <c r="Q513" s="17">
        <f t="shared" si="97"/>
        <v>15.746443255813954</v>
      </c>
      <c r="R513" s="17">
        <f t="shared" si="97"/>
        <v>19.394824970930234</v>
      </c>
      <c r="S513" s="17">
        <f t="shared" si="97"/>
        <v>15.709958275193799</v>
      </c>
      <c r="T513" s="17">
        <f t="shared" si="97"/>
        <v>17.833172839147288</v>
      </c>
      <c r="U513" s="17">
        <f t="shared" si="97"/>
        <v>21.486515794573645</v>
      </c>
      <c r="V513" s="17">
        <f t="shared" si="97"/>
        <v>17.5365207751938</v>
      </c>
      <c r="W513" s="17">
        <f t="shared" si="97"/>
        <v>19.146506172480624</v>
      </c>
      <c r="X513" s="17">
        <f t="shared" si="97"/>
        <v>22.099640794573645</v>
      </c>
      <c r="Y513" s="17">
        <f t="shared" si="97"/>
        <v>19.400028255813957</v>
      </c>
      <c r="Z513" s="17">
        <f t="shared" si="97"/>
        <v>21.089761986434112</v>
      </c>
      <c r="AA513" s="17">
        <f t="shared" si="97"/>
        <v>24.833078294573646</v>
      </c>
      <c r="AB513" s="17">
        <f t="shared" si="97"/>
        <v>20.613465755813952</v>
      </c>
      <c r="AC513" s="17">
        <f t="shared" si="97"/>
        <v>22.323116986434112</v>
      </c>
      <c r="AD513" s="17">
        <f t="shared" si="97"/>
        <v>27.873078294573645</v>
      </c>
      <c r="AE513" s="17">
        <f t="shared" si="97"/>
        <v>22.863284069767445</v>
      </c>
      <c r="AF513" s="17">
        <f t="shared" si="97"/>
        <v>25.723179903100775</v>
      </c>
      <c r="AG513" s="17">
        <f t="shared" si="97"/>
        <v>29.488012887596902</v>
      </c>
      <c r="AH513" s="17">
        <f t="shared" si="97"/>
        <v>24.303535736434107</v>
      </c>
      <c r="AI513" s="17">
        <f t="shared" si="97"/>
        <v>26.663102383720926</v>
      </c>
      <c r="AJ513" s="17">
        <f t="shared" si="97"/>
        <v>31.3145753875969</v>
      </c>
      <c r="AK513" s="17">
        <f t="shared" si="97"/>
        <v>25.82353573643411</v>
      </c>
      <c r="AL513" s="132">
        <f t="shared" si="97"/>
        <v>28.183102383720929</v>
      </c>
      <c r="AR513" s="17"/>
      <c r="AS513" s="56"/>
      <c r="AT513" s="56"/>
      <c r="AU513" s="56"/>
      <c r="AV513" s="56"/>
      <c r="AW513" s="56"/>
      <c r="AX513" s="56"/>
      <c r="AY513" s="164"/>
      <c r="AZ513" s="164"/>
      <c r="BA513" s="164"/>
      <c r="BB513" s="164"/>
      <c r="BC513" s="164"/>
      <c r="BD513" s="164"/>
      <c r="BE513" s="164"/>
      <c r="BF513" s="164"/>
      <c r="BG513" s="164"/>
      <c r="BH513" s="164"/>
      <c r="BI513" s="164"/>
      <c r="BJ513" s="164"/>
      <c r="BK513" s="164"/>
      <c r="BL513" s="164"/>
      <c r="BM513" s="164"/>
      <c r="BN513" s="164"/>
      <c r="BO513" s="164"/>
      <c r="BP513" s="61"/>
      <c r="BQ513" s="61"/>
    </row>
    <row r="514" spans="1:79" ht="30" customHeight="1">
      <c r="A514" s="77" t="s">
        <v>138</v>
      </c>
      <c r="C514" s="49">
        <f>C491+C492+C493+C495+C496+C504+(C503/7)+C505+C507+C508/7</f>
        <v>12.703572242524915</v>
      </c>
      <c r="D514" s="49">
        <f t="shared" ref="D514:AL514" si="98">D491+D492+D493+D495+D496+D504+(D503/7)+D505+D507+D508/7</f>
        <v>10.262086508859356</v>
      </c>
      <c r="E514" s="49">
        <f t="shared" si="98"/>
        <v>21.381610318383167</v>
      </c>
      <c r="F514" s="49">
        <f t="shared" si="98"/>
        <v>14.943698075858249</v>
      </c>
      <c r="G514" s="49">
        <f t="shared" si="98"/>
        <v>13.570720854097454</v>
      </c>
      <c r="H514" s="49">
        <f t="shared" si="98"/>
        <v>39.255112044573643</v>
      </c>
      <c r="I514" s="49">
        <f t="shared" si="98"/>
        <v>20.084934911406425</v>
      </c>
      <c r="J514" s="49">
        <f t="shared" si="98"/>
        <v>15.712668175526025</v>
      </c>
      <c r="K514" s="49">
        <f t="shared" si="98"/>
        <v>18.691607332502766</v>
      </c>
      <c r="L514" s="49">
        <f t="shared" si="98"/>
        <v>22.687980804263567</v>
      </c>
      <c r="M514" s="49">
        <f t="shared" si="98"/>
        <v>18.954678413621263</v>
      </c>
      <c r="N514" s="49">
        <f t="shared" si="98"/>
        <v>20.251806668050943</v>
      </c>
      <c r="O514" s="49">
        <f t="shared" si="98"/>
        <v>26.272848185215949</v>
      </c>
      <c r="P514" s="49">
        <f t="shared" si="98"/>
        <v>20.686306320598007</v>
      </c>
      <c r="Q514" s="49">
        <f t="shared" si="98"/>
        <v>21.345125398671097</v>
      </c>
      <c r="R514" s="49">
        <f t="shared" si="98"/>
        <v>29.49765264950166</v>
      </c>
      <c r="S514" s="49">
        <f t="shared" si="98"/>
        <v>21.618060060908086</v>
      </c>
      <c r="T514" s="49">
        <f t="shared" si="98"/>
        <v>23.431854982004431</v>
      </c>
      <c r="U514" s="49">
        <f t="shared" si="98"/>
        <v>29.884539008859356</v>
      </c>
      <c r="V514" s="49">
        <f t="shared" si="98"/>
        <v>23.138060060908085</v>
      </c>
      <c r="W514" s="49">
        <f t="shared" si="98"/>
        <v>24.745188315337767</v>
      </c>
      <c r="X514" s="49">
        <f t="shared" si="98"/>
        <v>36.703756866002216</v>
      </c>
      <c r="Y514" s="49">
        <f t="shared" si="98"/>
        <v>25.001567541528242</v>
      </c>
      <c r="Z514" s="49">
        <f t="shared" si="98"/>
        <v>26.688444129291256</v>
      </c>
      <c r="AA514" s="49">
        <f t="shared" si="98"/>
        <v>36.334147937430785</v>
      </c>
      <c r="AB514" s="49">
        <f t="shared" si="98"/>
        <v>29.931176470099665</v>
      </c>
      <c r="AC514" s="49">
        <f t="shared" si="98"/>
        <v>29.320041093576972</v>
      </c>
      <c r="AD514" s="49">
        <f t="shared" si="98"/>
        <v>41.078952401716506</v>
      </c>
      <c r="AE514" s="49">
        <f t="shared" si="98"/>
        <v>31.874432284053157</v>
      </c>
      <c r="AF514" s="49">
        <f t="shared" si="98"/>
        <v>32.720104010243631</v>
      </c>
      <c r="AG514" s="49">
        <f t="shared" si="98"/>
        <v>44.092128959025473</v>
      </c>
      <c r="AH514" s="49">
        <f t="shared" si="98"/>
        <v>33.314683950719818</v>
      </c>
      <c r="AI514" s="49">
        <f t="shared" si="98"/>
        <v>33.660026490863778</v>
      </c>
      <c r="AJ514" s="49">
        <f t="shared" si="98"/>
        <v>45.612128959025469</v>
      </c>
      <c r="AK514" s="49">
        <f t="shared" si="98"/>
        <v>34.840398236434105</v>
      </c>
      <c r="AL514" s="49">
        <f t="shared" si="98"/>
        <v>35.180026490863789</v>
      </c>
      <c r="AR514" s="17"/>
      <c r="AS514" s="56"/>
      <c r="AT514" s="56"/>
      <c r="AU514" s="56"/>
      <c r="AV514" s="56"/>
      <c r="AW514" s="56"/>
      <c r="AX514" s="56"/>
      <c r="AY514" s="164"/>
      <c r="AZ514" s="164"/>
      <c r="BA514" s="164"/>
      <c r="BB514" s="164"/>
      <c r="BC514" s="164"/>
      <c r="BD514" s="164"/>
      <c r="BE514" s="164"/>
      <c r="BF514" s="164"/>
      <c r="BG514" s="164"/>
      <c r="BH514" s="164"/>
      <c r="BI514" s="164"/>
      <c r="BJ514" s="164"/>
      <c r="BK514" s="164"/>
      <c r="BL514" s="164"/>
      <c r="BM514" s="164"/>
      <c r="BN514" s="164"/>
      <c r="BO514" s="164"/>
      <c r="BP514" s="61"/>
      <c r="BQ514" s="61"/>
    </row>
    <row r="515" spans="1:79" s="218" customFormat="1" ht="15" customHeight="1">
      <c r="A515" s="217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19"/>
      <c r="AL515" s="220"/>
      <c r="AR515" s="219"/>
      <c r="AS515" s="219"/>
      <c r="AT515" s="219"/>
      <c r="AU515" s="219"/>
      <c r="AV515" s="219"/>
      <c r="AW515" s="219"/>
      <c r="AX515" s="219"/>
      <c r="AY515" s="221"/>
      <c r="AZ515" s="221"/>
      <c r="BA515" s="221"/>
      <c r="BB515" s="221"/>
      <c r="BC515" s="221"/>
      <c r="BD515" s="221"/>
      <c r="BE515" s="221"/>
      <c r="BF515" s="221"/>
      <c r="BG515" s="221"/>
      <c r="BH515" s="221"/>
      <c r="BI515" s="221"/>
      <c r="BJ515" s="221"/>
      <c r="BK515" s="221"/>
      <c r="BL515" s="221"/>
      <c r="BM515" s="221"/>
      <c r="BN515" s="221"/>
      <c r="BO515" s="221"/>
      <c r="BP515" s="222"/>
      <c r="BQ515" s="222"/>
      <c r="BR515" s="222"/>
      <c r="BS515" s="222"/>
      <c r="BT515" s="222"/>
      <c r="BU515" s="222"/>
      <c r="BV515" s="222"/>
      <c r="BW515" s="431"/>
      <c r="BX515" s="222"/>
      <c r="BY515" s="222"/>
      <c r="BZ515" s="222"/>
      <c r="CA515" s="222"/>
    </row>
    <row r="516" spans="1:79" ht="15" customHeight="1">
      <c r="A516" s="66"/>
      <c r="C516" s="22">
        <v>1000</v>
      </c>
      <c r="F516" s="9">
        <v>1200</v>
      </c>
      <c r="G516" s="9"/>
      <c r="I516" s="22">
        <v>1400</v>
      </c>
      <c r="L516" s="22">
        <v>1600</v>
      </c>
      <c r="O516" s="17">
        <v>1800</v>
      </c>
      <c r="P516" s="17"/>
      <c r="Q516" s="17"/>
      <c r="R516" s="56">
        <v>2000</v>
      </c>
      <c r="S516" s="56"/>
      <c r="T516" s="17"/>
      <c r="U516" s="17">
        <v>2200</v>
      </c>
      <c r="V516" s="17"/>
      <c r="W516" s="17"/>
      <c r="X516" s="17">
        <v>2400</v>
      </c>
      <c r="Y516" s="17"/>
      <c r="Z516" s="17"/>
      <c r="AA516" s="111">
        <v>2600</v>
      </c>
      <c r="AB516" s="84"/>
      <c r="AC516" s="17"/>
      <c r="AD516" s="84">
        <v>2800</v>
      </c>
      <c r="AE516" s="84"/>
      <c r="AF516" s="84"/>
      <c r="AG516" s="84">
        <v>3000</v>
      </c>
      <c r="AH516" s="84"/>
      <c r="AI516" s="84"/>
      <c r="AJ516" s="22">
        <v>3200</v>
      </c>
      <c r="AK516" s="17"/>
      <c r="AL516" s="132"/>
      <c r="AR516" s="17"/>
    </row>
    <row r="517" spans="1:79" ht="15" customHeight="1">
      <c r="A517" s="212" t="s">
        <v>109</v>
      </c>
      <c r="F517" s="9"/>
      <c r="O517" s="17"/>
      <c r="P517" s="17"/>
      <c r="Q517" s="17"/>
      <c r="R517" s="56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K517" s="17"/>
      <c r="AL517" s="132"/>
      <c r="AR517" s="17"/>
    </row>
    <row r="518" spans="1:79" ht="15" customHeight="1">
      <c r="A518" s="67" t="s">
        <v>117</v>
      </c>
      <c r="B518" s="68"/>
      <c r="C518" s="22" t="s">
        <v>58</v>
      </c>
      <c r="D518" s="22" t="s">
        <v>116</v>
      </c>
      <c r="E518" s="22" t="s">
        <v>92</v>
      </c>
      <c r="F518" s="9" t="s">
        <v>58</v>
      </c>
      <c r="G518" s="22" t="s">
        <v>116</v>
      </c>
      <c r="H518" s="22" t="s">
        <v>92</v>
      </c>
      <c r="I518" s="22" t="s">
        <v>58</v>
      </c>
      <c r="J518" s="22" t="s">
        <v>116</v>
      </c>
      <c r="K518" s="22" t="s">
        <v>92</v>
      </c>
      <c r="L518" s="22" t="s">
        <v>58</v>
      </c>
      <c r="M518" s="22" t="s">
        <v>116</v>
      </c>
      <c r="N518" s="22" t="s">
        <v>92</v>
      </c>
      <c r="O518" s="17" t="s">
        <v>58</v>
      </c>
      <c r="P518" s="17" t="s">
        <v>116</v>
      </c>
      <c r="Q518" s="17" t="s">
        <v>92</v>
      </c>
      <c r="R518" s="56" t="s">
        <v>58</v>
      </c>
      <c r="S518" s="17" t="s">
        <v>116</v>
      </c>
      <c r="T518" s="17" t="s">
        <v>92</v>
      </c>
      <c r="U518" s="17" t="s">
        <v>58</v>
      </c>
      <c r="V518" s="17" t="s">
        <v>116</v>
      </c>
      <c r="W518" s="17" t="s">
        <v>92</v>
      </c>
      <c r="X518" s="17" t="s">
        <v>58</v>
      </c>
      <c r="Y518" s="17" t="s">
        <v>116</v>
      </c>
      <c r="Z518" s="17" t="s">
        <v>92</v>
      </c>
      <c r="AA518" s="17" t="s">
        <v>58</v>
      </c>
      <c r="AB518" s="17" t="s">
        <v>116</v>
      </c>
      <c r="AC518" s="17" t="s">
        <v>92</v>
      </c>
      <c r="AD518" s="17" t="s">
        <v>58</v>
      </c>
      <c r="AE518" s="17" t="s">
        <v>116</v>
      </c>
      <c r="AF518" s="17" t="s">
        <v>92</v>
      </c>
      <c r="AG518" s="17" t="s">
        <v>58</v>
      </c>
      <c r="AH518" s="17" t="s">
        <v>116</v>
      </c>
      <c r="AI518" s="17" t="s">
        <v>92</v>
      </c>
      <c r="AJ518" s="22" t="s">
        <v>58</v>
      </c>
      <c r="AK518" s="17" t="s">
        <v>116</v>
      </c>
      <c r="AL518" s="132" t="s">
        <v>92</v>
      </c>
      <c r="AR518" s="17"/>
    </row>
    <row r="519" spans="1:79" ht="38.25" customHeight="1">
      <c r="A519" s="24" t="s">
        <v>119</v>
      </c>
      <c r="B519" s="69"/>
      <c r="C519" s="15">
        <f>C7*'Basic diet cal'!$Y$3</f>
        <v>1.28</v>
      </c>
      <c r="D519" s="15">
        <f>D7*'Basic diet cal'!$Y$3</f>
        <v>0.96</v>
      </c>
      <c r="E519" s="15">
        <f>E7*'Basic diet cal'!$Y$3</f>
        <v>1.28</v>
      </c>
      <c r="F519" s="15">
        <f>F7*'Basic diet cal'!$Y$3</f>
        <v>1.6</v>
      </c>
      <c r="G519" s="15">
        <f>G7*'Basic diet cal'!$Y$3</f>
        <v>1.28</v>
      </c>
      <c r="H519" s="15">
        <f>H7*'Basic diet cal'!$Y$3</f>
        <v>1.44</v>
      </c>
      <c r="I519" s="15">
        <f>I7*'Basic diet cal'!$Y$3</f>
        <v>1.92</v>
      </c>
      <c r="J519" s="15">
        <f>J7*'Basic diet cal'!$Y$3</f>
        <v>1.6</v>
      </c>
      <c r="K519" s="15">
        <f>K7*'Basic diet cal'!$Y$3</f>
        <v>1.6</v>
      </c>
      <c r="L519" s="15">
        <f>L7*'Basic diet cal'!$Y$3</f>
        <v>2.2400000000000002</v>
      </c>
      <c r="M519" s="15">
        <f>M7*'Basic diet cal'!$Y$3</f>
        <v>1.92</v>
      </c>
      <c r="N519" s="15">
        <f>N7*'Basic diet cal'!$Y$3</f>
        <v>1.92</v>
      </c>
      <c r="O519" s="15">
        <f>O7*'Basic diet cal'!$Y$3</f>
        <v>2.56</v>
      </c>
      <c r="P519" s="15">
        <f>P7*'Basic diet cal'!$Y$3</f>
        <v>2.2400000000000002</v>
      </c>
      <c r="Q519" s="15">
        <f>Q7*'Basic diet cal'!$Y$3</f>
        <v>1.92</v>
      </c>
      <c r="R519" s="15">
        <f>R7*'Basic diet cal'!$Y$3</f>
        <v>2.88</v>
      </c>
      <c r="S519" s="15">
        <f>S7*'Basic diet cal'!$Y$3</f>
        <v>2.2400000000000002</v>
      </c>
      <c r="T519" s="15">
        <f>T7*'Basic diet cal'!$Y$3</f>
        <v>2.2400000000000002</v>
      </c>
      <c r="U519" s="15">
        <f>U7*'Basic diet cal'!$Y$3</f>
        <v>3.2</v>
      </c>
      <c r="V519" s="15">
        <f>V7*'Basic diet cal'!$Y$3</f>
        <v>2.56</v>
      </c>
      <c r="W519" s="15">
        <f>W7*'Basic diet cal'!$Y$3</f>
        <v>2.56</v>
      </c>
      <c r="X519" s="15">
        <f>X7*'Basic diet cal'!$Y$3</f>
        <v>3.2</v>
      </c>
      <c r="Y519" s="15">
        <f>Y7*'Basic diet cal'!$Y$3</f>
        <v>2.56</v>
      </c>
      <c r="Z519" s="15">
        <f>Z7*'Basic diet cal'!$Y$3</f>
        <v>2.88</v>
      </c>
      <c r="AA519" s="15">
        <f>AA7*'Basic diet cal'!$Y$3</f>
        <v>3.84</v>
      </c>
      <c r="AB519" s="15">
        <f>AB7*'Basic diet cal'!$Y$3</f>
        <v>2.88</v>
      </c>
      <c r="AC519" s="15">
        <f>AC7*'Basic diet cal'!$Y$3</f>
        <v>2.88</v>
      </c>
      <c r="AD519" s="15">
        <f>AD7*'Basic diet cal'!$Y$3</f>
        <v>4.4800000000000004</v>
      </c>
      <c r="AE519" s="15">
        <f>AE7*'Basic diet cal'!$Y$3</f>
        <v>3.2</v>
      </c>
      <c r="AF519" s="15">
        <f>AF7*'Basic diet cal'!$Y$3</f>
        <v>3.52</v>
      </c>
      <c r="AG519" s="15">
        <f>AG7*'Basic diet cal'!$Y$3</f>
        <v>4.8</v>
      </c>
      <c r="AH519" s="15">
        <f>AH7*'Basic diet cal'!$Y$3</f>
        <v>3.2</v>
      </c>
      <c r="AI519" s="15">
        <f>AI7*'Basic diet cal'!$Y$3</f>
        <v>3.52</v>
      </c>
      <c r="AJ519" s="15">
        <f>AJ7*'Basic diet cal'!$Y$3</f>
        <v>5.12</v>
      </c>
      <c r="AK519" s="15">
        <f>AK7*'Basic diet cal'!$Y$3</f>
        <v>3.52</v>
      </c>
      <c r="AL519" s="133">
        <f>AL7*'Basic diet cal'!$Y$3</f>
        <v>3.84</v>
      </c>
      <c r="AR519" s="17"/>
    </row>
    <row r="520" spans="1:79" ht="45" customHeight="1">
      <c r="A520" s="24" t="s">
        <v>127</v>
      </c>
      <c r="B520" s="69"/>
      <c r="C520" s="15">
        <f>C8*'Basic diet cal'!$Y$4</f>
        <v>6.0000000000000012E-2</v>
      </c>
      <c r="D520" s="15">
        <f>D8*'Basic diet cal'!$Y$4</f>
        <v>8.0000000000000016E-2</v>
      </c>
      <c r="E520" s="15">
        <f>E8*'Basic diet cal'!$Y$4</f>
        <v>8.0000000000000016E-2</v>
      </c>
      <c r="F520" s="15">
        <f>F8*'Basic diet cal'!$Y$4</f>
        <v>0.10000000000000002</v>
      </c>
      <c r="G520" s="15">
        <f>G8*'Basic diet cal'!$Y$4</f>
        <v>0.10000000000000002</v>
      </c>
      <c r="H520" s="15">
        <f>H8*'Basic diet cal'!$Y$4</f>
        <v>0.12000000000000002</v>
      </c>
      <c r="I520" s="15">
        <f>I8*'Basic diet cal'!$Y$4</f>
        <v>0.10000000000000002</v>
      </c>
      <c r="J520" s="15">
        <f>J8*'Basic diet cal'!$Y$4</f>
        <v>0.10000000000000002</v>
      </c>
      <c r="K520" s="15">
        <f>K8*'Basic diet cal'!$Y$4</f>
        <v>0.14000000000000001</v>
      </c>
      <c r="L520" s="15">
        <f>L8*'Basic diet cal'!$Y$4</f>
        <v>0.16000000000000003</v>
      </c>
      <c r="M520" s="15">
        <f>M8*'Basic diet cal'!$Y$4</f>
        <v>0.12000000000000002</v>
      </c>
      <c r="N520" s="15">
        <f>N8*'Basic diet cal'!$Y$4</f>
        <v>0.14000000000000001</v>
      </c>
      <c r="O520" s="15">
        <f>O8*'Basic diet cal'!$Y$4</f>
        <v>0.18000000000000005</v>
      </c>
      <c r="P520" s="15">
        <f>P8*'Basic diet cal'!$Y$4</f>
        <v>0.12000000000000002</v>
      </c>
      <c r="Q520" s="15">
        <f>Q8*'Basic diet cal'!$Y$4</f>
        <v>0.16000000000000003</v>
      </c>
      <c r="R520" s="15">
        <f>R8*'Basic diet cal'!$Y$4</f>
        <v>0.18000000000000005</v>
      </c>
      <c r="S520" s="15">
        <f>S8*'Basic diet cal'!$Y$4</f>
        <v>0.16000000000000003</v>
      </c>
      <c r="T520" s="15">
        <f>T8*'Basic diet cal'!$Y$4</f>
        <v>0.18000000000000005</v>
      </c>
      <c r="U520" s="15">
        <f>U8*'Basic diet cal'!$Y$4</f>
        <v>0.20000000000000004</v>
      </c>
      <c r="V520" s="15">
        <f>V8*'Basic diet cal'!$Y$4</f>
        <v>0.16000000000000003</v>
      </c>
      <c r="W520" s="15">
        <f>W8*'Basic diet cal'!$Y$4</f>
        <v>0.18000000000000005</v>
      </c>
      <c r="X520" s="15">
        <f>X8*'Basic diet cal'!$Y$4</f>
        <v>0.20000000000000004</v>
      </c>
      <c r="Y520" s="15">
        <f>Y8*'Basic diet cal'!$Y$4</f>
        <v>0.24000000000000005</v>
      </c>
      <c r="Z520" s="15">
        <f>Z8*'Basic diet cal'!$Y$4</f>
        <v>0.18000000000000005</v>
      </c>
      <c r="AA520" s="15">
        <f>AA8*'Basic diet cal'!$Y$4</f>
        <v>0.20000000000000004</v>
      </c>
      <c r="AB520" s="15">
        <f>AB8*'Basic diet cal'!$Y$4</f>
        <v>0.24000000000000005</v>
      </c>
      <c r="AC520" s="15">
        <f>AC8*'Basic diet cal'!$Y$4</f>
        <v>0.22000000000000003</v>
      </c>
      <c r="AD520" s="15">
        <f>AD8*'Basic diet cal'!$Y$4</f>
        <v>0.20000000000000004</v>
      </c>
      <c r="AE520" s="15">
        <f>AE8*'Basic diet cal'!$Y$4</f>
        <v>0.24000000000000005</v>
      </c>
      <c r="AF520" s="15">
        <f>AF8*'Basic diet cal'!$Y$4</f>
        <v>0.24000000000000005</v>
      </c>
      <c r="AG520" s="15">
        <f>AG8*'Basic diet cal'!$Y$4</f>
        <v>0.20000000000000004</v>
      </c>
      <c r="AH520" s="15">
        <f>AH8*'Basic diet cal'!$Y$4</f>
        <v>0.32000000000000006</v>
      </c>
      <c r="AI520" s="15">
        <f>AI8*'Basic diet cal'!$Y$4</f>
        <v>0.24000000000000005</v>
      </c>
      <c r="AJ520" s="15">
        <f>AJ8*'Basic diet cal'!$Y$4</f>
        <v>0.20000000000000004</v>
      </c>
      <c r="AK520" s="15">
        <f>AK8*'Basic diet cal'!$Y$4</f>
        <v>0.32000000000000006</v>
      </c>
      <c r="AL520" s="133">
        <f>AL8*'Basic diet cal'!$Y$4</f>
        <v>0.24000000000000005</v>
      </c>
      <c r="AR520" s="17"/>
    </row>
    <row r="521" spans="1:79" ht="45" customHeight="1">
      <c r="A521" s="24" t="s">
        <v>76</v>
      </c>
      <c r="B521" s="69"/>
      <c r="C521" s="15">
        <f>C9*'Basic diet cal'!$Y$5</f>
        <v>0.1</v>
      </c>
      <c r="D521" s="15">
        <f>D9*'Basic diet cal'!$Y$5</f>
        <v>0.2</v>
      </c>
      <c r="E521" s="15">
        <f>E9*'Basic diet cal'!$Y$5</f>
        <v>0.2</v>
      </c>
      <c r="F521" s="15">
        <f>F9*'Basic diet cal'!$Y$5</f>
        <v>0.1</v>
      </c>
      <c r="G521" s="15">
        <f>G9*'Basic diet cal'!$Y$5</f>
        <v>0.2</v>
      </c>
      <c r="H521" s="15">
        <f>H9*'Basic diet cal'!$Y$5</f>
        <v>0.2</v>
      </c>
      <c r="I521" s="15">
        <f>I9*'Basic diet cal'!$Y$5</f>
        <v>0.15000000000000002</v>
      </c>
      <c r="J521" s="15">
        <f>J9*'Basic diet cal'!$Y$5</f>
        <v>0.2</v>
      </c>
      <c r="K521" s="15">
        <f>K9*'Basic diet cal'!$Y$5</f>
        <v>0.25</v>
      </c>
      <c r="L521" s="15">
        <f>L9*'Basic diet cal'!$Y$5</f>
        <v>0.15000000000000002</v>
      </c>
      <c r="M521" s="15">
        <f>M9*'Basic diet cal'!$Y$5</f>
        <v>0.2</v>
      </c>
      <c r="N521" s="15">
        <f>N9*'Basic diet cal'!$Y$5</f>
        <v>0.30000000000000004</v>
      </c>
      <c r="O521" s="15">
        <f>O9*'Basic diet cal'!$Y$5</f>
        <v>0.15000000000000002</v>
      </c>
      <c r="P521" s="15">
        <f>P9*'Basic diet cal'!$Y$5</f>
        <v>0.25</v>
      </c>
      <c r="Q521" s="15">
        <f>Q9*'Basic diet cal'!$Y$5</f>
        <v>0.4</v>
      </c>
      <c r="R521" s="15">
        <f>R9*'Basic diet cal'!$Y$5</f>
        <v>0.15000000000000002</v>
      </c>
      <c r="S521" s="15">
        <f>S9*'Basic diet cal'!$Y$5</f>
        <v>0.30000000000000004</v>
      </c>
      <c r="T521" s="15">
        <f>T9*'Basic diet cal'!$Y$5</f>
        <v>0.4</v>
      </c>
      <c r="U521" s="15">
        <f>U9*'Basic diet cal'!$Y$5</f>
        <v>0.2</v>
      </c>
      <c r="V521" s="15">
        <f>V9*'Basic diet cal'!$Y$5</f>
        <v>0.30000000000000004</v>
      </c>
      <c r="W521" s="15">
        <f>W9*'Basic diet cal'!$Y$5</f>
        <v>0.4</v>
      </c>
      <c r="X521" s="15">
        <f>X9*'Basic diet cal'!$Y$5</f>
        <v>0.2</v>
      </c>
      <c r="Y521" s="15">
        <f>Y9*'Basic diet cal'!$Y$5</f>
        <v>0.4</v>
      </c>
      <c r="Z521" s="15">
        <f>Z9*'Basic diet cal'!$Y$5</f>
        <v>0.5</v>
      </c>
      <c r="AA521" s="15">
        <f>AA9*'Basic diet cal'!$Y$5</f>
        <v>0.2</v>
      </c>
      <c r="AB521" s="15">
        <f>AB9*'Basic diet cal'!$Y$5</f>
        <v>0.4</v>
      </c>
      <c r="AC521" s="15">
        <f>AC9*'Basic diet cal'!$Y$5</f>
        <v>0.5</v>
      </c>
      <c r="AD521" s="15">
        <f>AD9*'Basic diet cal'!$Y$5</f>
        <v>0.2</v>
      </c>
      <c r="AE521" s="15">
        <f>AE9*'Basic diet cal'!$Y$5</f>
        <v>0.5</v>
      </c>
      <c r="AF521" s="15">
        <f>AF9*'Basic diet cal'!$Y$5</f>
        <v>0.5</v>
      </c>
      <c r="AG521" s="15">
        <f>AG9*'Basic diet cal'!$Y$5</f>
        <v>0.15000000000000002</v>
      </c>
      <c r="AH521" s="15">
        <f>AH9*'Basic diet cal'!$Y$5</f>
        <v>0.5</v>
      </c>
      <c r="AI521" s="15">
        <f>AI9*'Basic diet cal'!$Y$5</f>
        <v>0.60000000000000009</v>
      </c>
      <c r="AJ521" s="15">
        <f>AJ9*'Basic diet cal'!$Y$5</f>
        <v>0.15000000000000002</v>
      </c>
      <c r="AK521" s="15">
        <f>AK9*'Basic diet cal'!$Y$5</f>
        <v>0.5</v>
      </c>
      <c r="AL521" s="133">
        <f>AL9*'Basic diet cal'!$Y$5</f>
        <v>0.60000000000000009</v>
      </c>
      <c r="AR521" s="17"/>
    </row>
    <row r="522" spans="1:79" ht="31.5" customHeight="1">
      <c r="A522" s="24" t="s">
        <v>255</v>
      </c>
      <c r="B522" s="65"/>
      <c r="C522" s="223">
        <f>C10*'Basic diet cal'!$Y$6</f>
        <v>0</v>
      </c>
      <c r="D522" s="223">
        <f>D10*'Basic diet cal'!$Y$6</f>
        <v>0</v>
      </c>
      <c r="E522" s="223">
        <f>E10*'Basic diet cal'!$Y$6</f>
        <v>8.3333333333333329E-2</v>
      </c>
      <c r="F522" s="223">
        <f>F10*'Basic diet cal'!$Y$6</f>
        <v>0</v>
      </c>
      <c r="G522" s="223">
        <f>G10*'Basic diet cal'!$Y$6</f>
        <v>0</v>
      </c>
      <c r="H522" s="223">
        <f>H10*'Basic diet cal'!$Y$6</f>
        <v>8.3333333333333329E-2</v>
      </c>
      <c r="I522" s="223">
        <f>I10*'Basic diet cal'!$Y$6</f>
        <v>0</v>
      </c>
      <c r="J522" s="223">
        <f>J10*'Basic diet cal'!$Y$6</f>
        <v>0</v>
      </c>
      <c r="K522" s="223">
        <f>K10*'Basic diet cal'!$Y$6</f>
        <v>8.3333333333333329E-2</v>
      </c>
      <c r="L522" s="223">
        <f>L10*'Basic diet cal'!$Y$6</f>
        <v>0</v>
      </c>
      <c r="M522" s="223">
        <f>M10*'Basic diet cal'!$Y$6</f>
        <v>0</v>
      </c>
      <c r="N522" s="223">
        <f>N10*'Basic diet cal'!$Y$6</f>
        <v>8.3333333333333329E-2</v>
      </c>
      <c r="O522" s="223">
        <f>O10*'Basic diet cal'!$Y$6</f>
        <v>0</v>
      </c>
      <c r="P522" s="223">
        <f>P10*'Basic diet cal'!$Y$6</f>
        <v>0</v>
      </c>
      <c r="Q522" s="223">
        <f>Q10*'Basic diet cal'!$Y$6</f>
        <v>0.13333333333333333</v>
      </c>
      <c r="R522" s="223">
        <f>R10*'Basic diet cal'!$Y$6</f>
        <v>0</v>
      </c>
      <c r="S522" s="223">
        <f>S10*'Basic diet cal'!$Y$6</f>
        <v>0</v>
      </c>
      <c r="T522" s="223">
        <f>T10*'Basic diet cal'!$Y$6</f>
        <v>0.16666666666666666</v>
      </c>
      <c r="U522" s="223">
        <f>U10*'Basic diet cal'!$Y$6</f>
        <v>0</v>
      </c>
      <c r="V522" s="223">
        <f>V10*'Basic diet cal'!$Y$6</f>
        <v>0</v>
      </c>
      <c r="W522" s="223">
        <f>W10*'Basic diet cal'!$Y$6</f>
        <v>0.13333333333333333</v>
      </c>
      <c r="X522" s="223">
        <f>X10*'Basic diet cal'!$Y$6</f>
        <v>0</v>
      </c>
      <c r="Y522" s="223">
        <f>Y10*'Basic diet cal'!$Y$6</f>
        <v>0</v>
      </c>
      <c r="Z522" s="223">
        <f>Z10*'Basic diet cal'!$Y$6</f>
        <v>0.13333333333333333</v>
      </c>
      <c r="AA522" s="223">
        <f>AA10*'Basic diet cal'!$Y$6</f>
        <v>0</v>
      </c>
      <c r="AB522" s="223">
        <f>AB10*'Basic diet cal'!$Y$6</f>
        <v>0</v>
      </c>
      <c r="AC522" s="223">
        <f>AC10*'Basic diet cal'!$Y$6</f>
        <v>0.16666666666666666</v>
      </c>
      <c r="AD522" s="223">
        <f>AD10*'Basic diet cal'!$Y$6</f>
        <v>0</v>
      </c>
      <c r="AE522" s="223">
        <f>AE10*'Basic diet cal'!$Y$6</f>
        <v>0</v>
      </c>
      <c r="AF522" s="223">
        <f>AF10*'Basic diet cal'!$Y$6</f>
        <v>0.16666666666666666</v>
      </c>
      <c r="AG522" s="223">
        <f>AG10*'Basic diet cal'!$Y$6</f>
        <v>0</v>
      </c>
      <c r="AH522" s="223">
        <f>AH10*'Basic diet cal'!$Y$6</f>
        <v>0</v>
      </c>
      <c r="AI522" s="223">
        <f>AI10*'Basic diet cal'!$Y$6</f>
        <v>0.25</v>
      </c>
      <c r="AJ522" s="223">
        <f>AJ10*'Basic diet cal'!$Y$6</f>
        <v>0</v>
      </c>
      <c r="AK522" s="223">
        <f>AK10*'Basic diet cal'!$Y$6</f>
        <v>0</v>
      </c>
      <c r="AL522" s="224">
        <f>AL10*'Basic diet cal'!$Y$6</f>
        <v>0.25</v>
      </c>
      <c r="AR522" s="17"/>
    </row>
    <row r="523" spans="1:79" ht="31.5" customHeight="1">
      <c r="A523" s="24" t="s">
        <v>564</v>
      </c>
      <c r="B523" s="65"/>
      <c r="C523" s="49">
        <f>C11*'Basic diet cal'!$Y$6</f>
        <v>0</v>
      </c>
      <c r="D523" s="49">
        <f>D11*'Basic diet cal'!$Y$6</f>
        <v>0</v>
      </c>
      <c r="E523" s="49">
        <f>E11*'Basic diet cal'!$Y$6</f>
        <v>8.3333333333333329E-2</v>
      </c>
      <c r="F523" s="49">
        <f>F11*'Basic diet cal'!$Y$6</f>
        <v>0</v>
      </c>
      <c r="G523" s="49">
        <f>G11*'Basic diet cal'!$Y$6</f>
        <v>0</v>
      </c>
      <c r="H523" s="49">
        <f>H11*'Basic diet cal'!$Y$6</f>
        <v>8.3333333333333329E-2</v>
      </c>
      <c r="I523" s="49">
        <f>I11*'Basic diet cal'!$Y$6</f>
        <v>0</v>
      </c>
      <c r="J523" s="49">
        <f>J11*'Basic diet cal'!$Y$6</f>
        <v>0</v>
      </c>
      <c r="K523" s="49">
        <f>K11*'Basic diet cal'!$Y$6</f>
        <v>8.3333333333333329E-2</v>
      </c>
      <c r="L523" s="49">
        <f>L11*'Basic diet cal'!$Y$6</f>
        <v>0</v>
      </c>
      <c r="M523" s="49">
        <f>M11*'Basic diet cal'!$Y$6</f>
        <v>0</v>
      </c>
      <c r="N523" s="49">
        <f>N11*'Basic diet cal'!$Y$6</f>
        <v>8.3333333333333329E-2</v>
      </c>
      <c r="O523" s="49">
        <f>O11*'Basic diet cal'!$Y$6</f>
        <v>0</v>
      </c>
      <c r="P523" s="49">
        <f>P11*'Basic diet cal'!$Y$6</f>
        <v>0</v>
      </c>
      <c r="Q523" s="49">
        <f>Q11*'Basic diet cal'!$Y$6</f>
        <v>0.13333333333333333</v>
      </c>
      <c r="R523" s="49">
        <f>R11*'Basic diet cal'!$Y$6</f>
        <v>0</v>
      </c>
      <c r="S523" s="49">
        <f>S11*'Basic diet cal'!$Y$6</f>
        <v>0</v>
      </c>
      <c r="T523" s="49">
        <f>T11*'Basic diet cal'!$Y$6</f>
        <v>0.16666666666666666</v>
      </c>
      <c r="U523" s="49">
        <f>U11*'Basic diet cal'!$Y$6</f>
        <v>0</v>
      </c>
      <c r="V523" s="49">
        <f>V11*'Basic diet cal'!$Y$6</f>
        <v>0</v>
      </c>
      <c r="W523" s="49">
        <f>W11*'Basic diet cal'!$Y$6</f>
        <v>0.13333333333333333</v>
      </c>
      <c r="X523" s="49">
        <f>X11*'Basic diet cal'!$Y$6</f>
        <v>0</v>
      </c>
      <c r="Y523" s="49">
        <f>Y11*'Basic diet cal'!$Y$6</f>
        <v>0</v>
      </c>
      <c r="Z523" s="49">
        <f>Z11*'Basic diet cal'!$Y$6</f>
        <v>0.13333333333333333</v>
      </c>
      <c r="AA523" s="49">
        <f>AA11*'Basic diet cal'!$Y$6</f>
        <v>0</v>
      </c>
      <c r="AB523" s="49">
        <f>AB11*'Basic diet cal'!$Y$6</f>
        <v>0</v>
      </c>
      <c r="AC523" s="49">
        <f>AC11*'Basic diet cal'!$Y$6</f>
        <v>0.16666666666666666</v>
      </c>
      <c r="AD523" s="49">
        <f>AD11*'Basic diet cal'!$Y$6</f>
        <v>0</v>
      </c>
      <c r="AE523" s="49">
        <f>AE11*'Basic diet cal'!$Y$6</f>
        <v>0</v>
      </c>
      <c r="AF523" s="49">
        <f>AF11*'Basic diet cal'!$Y$6</f>
        <v>0.16666666666666666</v>
      </c>
      <c r="AG523" s="49">
        <f>AG11*'Basic diet cal'!$Y$6</f>
        <v>0</v>
      </c>
      <c r="AH523" s="49">
        <f>AH11*'Basic diet cal'!$Y$6</f>
        <v>0</v>
      </c>
      <c r="AI523" s="49">
        <f>AI11*'Basic diet cal'!$Y$6</f>
        <v>0.25</v>
      </c>
      <c r="AJ523" s="49">
        <f>AJ11*'Basic diet cal'!$Y$6</f>
        <v>0</v>
      </c>
      <c r="AK523" s="49">
        <f>AK11*'Basic diet cal'!$Y$6</f>
        <v>0</v>
      </c>
      <c r="AL523" s="225">
        <f>AL11*'Basic diet cal'!$Y$6</f>
        <v>0.25</v>
      </c>
      <c r="AR523" s="17"/>
    </row>
    <row r="524" spans="1:79" ht="31.5" customHeight="1">
      <c r="A524" s="24" t="s">
        <v>539</v>
      </c>
      <c r="B524" s="69"/>
      <c r="C524" s="17">
        <f>C12*'Basic diet cal'!$Y$7</f>
        <v>0</v>
      </c>
      <c r="D524" s="17">
        <f>D12*'Basic diet cal'!$Y$7</f>
        <v>0</v>
      </c>
      <c r="E524" s="17">
        <f>E12*'Basic diet cal'!$Y$7</f>
        <v>0</v>
      </c>
      <c r="F524" s="17">
        <f>F12*'Basic diet cal'!$Y$7</f>
        <v>0</v>
      </c>
      <c r="G524" s="17">
        <f>G12*'Basic diet cal'!$Y$7</f>
        <v>0</v>
      </c>
      <c r="H524" s="17">
        <f>H12*'Basic diet cal'!$Y$7</f>
        <v>0</v>
      </c>
      <c r="I524" s="17">
        <f>I12*'Basic diet cal'!$Y$7</f>
        <v>0</v>
      </c>
      <c r="J524" s="17">
        <f>J12*'Basic diet cal'!$Y$7</f>
        <v>0</v>
      </c>
      <c r="K524" s="17">
        <f>K12*'Basic diet cal'!$Y$7</f>
        <v>0</v>
      </c>
      <c r="L524" s="17">
        <f>L12*'Basic diet cal'!$Y$7</f>
        <v>0</v>
      </c>
      <c r="M524" s="17">
        <f>M12*'Basic diet cal'!$Y$7</f>
        <v>0</v>
      </c>
      <c r="N524" s="17">
        <f>N12*'Basic diet cal'!$Y$7</f>
        <v>0</v>
      </c>
      <c r="O524" s="17">
        <f>O12*'Basic diet cal'!$Y$7</f>
        <v>0</v>
      </c>
      <c r="P524" s="17">
        <f>P12*'Basic diet cal'!$Y$7</f>
        <v>0</v>
      </c>
      <c r="Q524" s="17">
        <f>Q12*'Basic diet cal'!$Y$7</f>
        <v>0</v>
      </c>
      <c r="R524" s="17">
        <f>R12*'Basic diet cal'!$Y$7</f>
        <v>0</v>
      </c>
      <c r="S524" s="17">
        <f>S12*'Basic diet cal'!$Y$7</f>
        <v>0</v>
      </c>
      <c r="T524" s="17">
        <f>T12*'Basic diet cal'!$Y$7</f>
        <v>0</v>
      </c>
      <c r="U524" s="17">
        <f>U12*'Basic diet cal'!$Y$7</f>
        <v>0</v>
      </c>
      <c r="V524" s="17">
        <f>V12*'Basic diet cal'!$Y$7</f>
        <v>0</v>
      </c>
      <c r="W524" s="17">
        <f>W12*'Basic diet cal'!$Y$7</f>
        <v>0</v>
      </c>
      <c r="X524" s="17">
        <f>X12*'Basic diet cal'!$Y$7</f>
        <v>0</v>
      </c>
      <c r="Y524" s="17">
        <f>Y12*'Basic diet cal'!$Y$7</f>
        <v>0</v>
      </c>
      <c r="Z524" s="17">
        <f>Z12*'Basic diet cal'!$Y$7</f>
        <v>0</v>
      </c>
      <c r="AA524" s="17">
        <f>AA12*'Basic diet cal'!$Y$7</f>
        <v>0</v>
      </c>
      <c r="AB524" s="17">
        <f>AB12*'Basic diet cal'!$Y$7</f>
        <v>0</v>
      </c>
      <c r="AC524" s="17">
        <f>AC12*'Basic diet cal'!$Y$7</f>
        <v>0</v>
      </c>
      <c r="AD524" s="17">
        <f>AD12*'Basic diet cal'!$Y$7</f>
        <v>0</v>
      </c>
      <c r="AE524" s="17">
        <f>AE12*'Basic diet cal'!$Y$7</f>
        <v>0</v>
      </c>
      <c r="AF524" s="17">
        <f>AF12*'Basic diet cal'!$Y$7</f>
        <v>0</v>
      </c>
      <c r="AG524" s="17">
        <f>AG12*'Basic diet cal'!$Y$7</f>
        <v>0</v>
      </c>
      <c r="AH524" s="17">
        <f>AH12*'Basic diet cal'!$Y$7</f>
        <v>0</v>
      </c>
      <c r="AI524" s="17">
        <f>AI12*'Basic diet cal'!$Y$7</f>
        <v>0</v>
      </c>
      <c r="AJ524" s="17">
        <f>AJ12*'Basic diet cal'!$Y$7</f>
        <v>0</v>
      </c>
      <c r="AK524" s="17">
        <f>AK12*'Basic diet cal'!$Y$7</f>
        <v>0</v>
      </c>
      <c r="AL524" s="17">
        <f>AL12*'Basic diet cal'!$Y$7</f>
        <v>0</v>
      </c>
      <c r="AR524" s="17"/>
    </row>
    <row r="525" spans="1:79" ht="21" customHeight="1">
      <c r="A525" s="70" t="s">
        <v>120</v>
      </c>
      <c r="B525" s="71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32"/>
      <c r="AR525" s="17"/>
    </row>
    <row r="526" spans="1:79" ht="15" customHeight="1">
      <c r="A526" s="72" t="s">
        <v>121</v>
      </c>
      <c r="C526" s="17">
        <f>C14*'Basic diet cal'!$Y$8</f>
        <v>0.2</v>
      </c>
      <c r="D526" s="17">
        <f>D14*'Basic diet cal'!$Y$8</f>
        <v>0.2</v>
      </c>
      <c r="E526" s="17">
        <f>E14*'Basic diet cal'!$Y$8</f>
        <v>0.1</v>
      </c>
      <c r="F526" s="17">
        <f>F14*'Basic diet cal'!$Y$8</f>
        <v>0.2</v>
      </c>
      <c r="G526" s="17">
        <f>G14*'Basic diet cal'!$Y$8</f>
        <v>0.2</v>
      </c>
      <c r="H526" s="17">
        <f>H14*'Basic diet cal'!$Y$8</f>
        <v>0.2</v>
      </c>
      <c r="I526" s="17">
        <f>I14*'Basic diet cal'!$Y$8</f>
        <v>0.30000000000000004</v>
      </c>
      <c r="J526" s="17">
        <f>J14*'Basic diet cal'!$Y$8</f>
        <v>0.2</v>
      </c>
      <c r="K526" s="17">
        <f>K14*'Basic diet cal'!$Y$8</f>
        <v>0.30000000000000004</v>
      </c>
      <c r="L526" s="17">
        <f>L14*'Basic diet cal'!$Y$8</f>
        <v>0.30000000000000004</v>
      </c>
      <c r="M526" s="17">
        <f>M14*'Basic diet cal'!$Y$8</f>
        <v>0.4</v>
      </c>
      <c r="N526" s="17">
        <f>N14*'Basic diet cal'!$Y$8</f>
        <v>0.30000000000000004</v>
      </c>
      <c r="O526" s="17">
        <f>O14*'Basic diet cal'!$Y$8</f>
        <v>0.30000000000000004</v>
      </c>
      <c r="P526" s="17">
        <f>P14*'Basic diet cal'!$Y$8</f>
        <v>0</v>
      </c>
      <c r="Q526" s="17">
        <f>Q14*'Basic diet cal'!$Y$8</f>
        <v>0.30000000000000004</v>
      </c>
      <c r="R526" s="17">
        <f>R14*'Basic diet cal'!$Y$8</f>
        <v>0.30000000000000004</v>
      </c>
      <c r="S526" s="17">
        <f>S14*'Basic diet cal'!$Y$8</f>
        <v>0.4</v>
      </c>
      <c r="T526" s="17">
        <f>T14*'Basic diet cal'!$Y$8</f>
        <v>0.30000000000000004</v>
      </c>
      <c r="U526" s="17">
        <f>U14*'Basic diet cal'!$Y$8</f>
        <v>0.30000000000000004</v>
      </c>
      <c r="V526" s="17">
        <f>V14*'Basic diet cal'!$Y$8</f>
        <v>0.4</v>
      </c>
      <c r="W526" s="17">
        <f>W14*'Basic diet cal'!$Y$8</f>
        <v>0.30000000000000004</v>
      </c>
      <c r="X526" s="17">
        <f>X14*'Basic diet cal'!$Y$8</f>
        <v>0.30000000000000004</v>
      </c>
      <c r="Y526" s="17">
        <f>Y14*'Basic diet cal'!$Y$8</f>
        <v>0.5</v>
      </c>
      <c r="Z526" s="17">
        <f>Z14*'Basic diet cal'!$Y$8</f>
        <v>0.30000000000000004</v>
      </c>
      <c r="AA526" s="17">
        <f>AA14*'Basic diet cal'!$Y$8</f>
        <v>0.30000000000000004</v>
      </c>
      <c r="AB526" s="17">
        <f>AB14*'Basic diet cal'!$Y$8</f>
        <v>0.5</v>
      </c>
      <c r="AC526" s="17">
        <f>AC14*'Basic diet cal'!$Y$8</f>
        <v>0.30000000000000004</v>
      </c>
      <c r="AD526" s="17">
        <f>AD14*'Basic diet cal'!$Y$8</f>
        <v>0.30000000000000004</v>
      </c>
      <c r="AE526" s="17">
        <f>AE14*'Basic diet cal'!$Y$8</f>
        <v>0.5</v>
      </c>
      <c r="AF526" s="17">
        <f>AF14*'Basic diet cal'!$Y$8</f>
        <v>0.30000000000000004</v>
      </c>
      <c r="AG526" s="17">
        <f>AG14*'Basic diet cal'!$Y$8</f>
        <v>0.30000000000000004</v>
      </c>
      <c r="AH526" s="17">
        <f>AH14*'Basic diet cal'!$Y$8</f>
        <v>0.5</v>
      </c>
      <c r="AI526" s="17">
        <f>AI14*'Basic diet cal'!$Y$8</f>
        <v>0.30000000000000004</v>
      </c>
      <c r="AJ526" s="17">
        <f>AJ14*'Basic diet cal'!$Y$8</f>
        <v>0.30000000000000004</v>
      </c>
      <c r="AK526" s="17">
        <f>AK14*'Basic diet cal'!$Y$8</f>
        <v>0.5</v>
      </c>
      <c r="AL526" s="132">
        <f>AL14*'Basic diet cal'!$Y$8</f>
        <v>0.30000000000000004</v>
      </c>
      <c r="AR526" s="17"/>
    </row>
    <row r="527" spans="1:79" ht="22.5" customHeight="1">
      <c r="A527" s="73" t="s">
        <v>227</v>
      </c>
      <c r="C527" s="17">
        <f>C15*'Basic diet cal'!$Y$9</f>
        <v>0.26517857142857143</v>
      </c>
      <c r="D527" s="17">
        <f>D15*'Basic diet cal'!$Y$9</f>
        <v>0.1767857142857143</v>
      </c>
      <c r="E527" s="17">
        <f>E15*'Basic diet cal'!$Y$9</f>
        <v>0.1767857142857143</v>
      </c>
      <c r="F527" s="17">
        <f>F15*'Basic diet cal'!$Y$9</f>
        <v>0.26517857142857143</v>
      </c>
      <c r="G527" s="17">
        <f>G15*'Basic diet cal'!$Y$9</f>
        <v>0.1767857142857143</v>
      </c>
      <c r="H527" s="17">
        <f>H15*'Basic diet cal'!$Y$9</f>
        <v>0.26517857142857143</v>
      </c>
      <c r="I527" s="17">
        <f>I15*'Basic diet cal'!$Y$9</f>
        <v>0.35357142857142859</v>
      </c>
      <c r="J527" s="17">
        <f>J15*'Basic diet cal'!$Y$9</f>
        <v>0.1767857142857143</v>
      </c>
      <c r="K527" s="17">
        <f>K15*'Basic diet cal'!$Y$9</f>
        <v>0.1767857142857143</v>
      </c>
      <c r="L527" s="17">
        <f>L15*'Basic diet cal'!$Y$9</f>
        <v>0.35357142857142859</v>
      </c>
      <c r="M527" s="17">
        <f>M15*'Basic diet cal'!$Y$9</f>
        <v>0.26517857142857143</v>
      </c>
      <c r="N527" s="17">
        <f>N15*'Basic diet cal'!$Y$9</f>
        <v>0.26517857142857143</v>
      </c>
      <c r="O527" s="17">
        <f>O15*'Basic diet cal'!$Y$9</f>
        <v>0.44196428571428575</v>
      </c>
      <c r="P527" s="17">
        <f>P15*'Basic diet cal'!$Y$9</f>
        <v>0.26517857142857143</v>
      </c>
      <c r="Q527" s="17">
        <f>Q15*'Basic diet cal'!$Y$9</f>
        <v>0.35357142857142859</v>
      </c>
      <c r="R527" s="17">
        <f>R15*'Basic diet cal'!$Y$9</f>
        <v>0.53035714285714286</v>
      </c>
      <c r="S527" s="17">
        <f>S15*'Basic diet cal'!$Y$9</f>
        <v>0.26517857142857143</v>
      </c>
      <c r="T527" s="17">
        <f>T15*'Basic diet cal'!$Y$9</f>
        <v>0.35357142857142859</v>
      </c>
      <c r="U527" s="17">
        <f>U15*'Basic diet cal'!$Y$9</f>
        <v>0.53035714285714286</v>
      </c>
      <c r="V527" s="17">
        <f>V15*'Basic diet cal'!$Y$9</f>
        <v>0.35357142857142859</v>
      </c>
      <c r="W527" s="17">
        <f>W15*'Basic diet cal'!$Y$9</f>
        <v>0.35357142857142859</v>
      </c>
      <c r="X527" s="17">
        <f>X15*'Basic diet cal'!$Y$9</f>
        <v>0.70714285714285718</v>
      </c>
      <c r="Y527" s="17">
        <f>Y15*'Basic diet cal'!$Y$9</f>
        <v>0.35357142857142859</v>
      </c>
      <c r="Z527" s="17">
        <f>Z15*'Basic diet cal'!$Y$9</f>
        <v>0.35357142857142859</v>
      </c>
      <c r="AA527" s="17">
        <f>AA15*'Basic diet cal'!$Y$9</f>
        <v>0.61875000000000002</v>
      </c>
      <c r="AB527" s="17">
        <f>AB15*'Basic diet cal'!$Y$9</f>
        <v>0.26517857142857143</v>
      </c>
      <c r="AC527" s="17">
        <f>AC15*'Basic diet cal'!$Y$9</f>
        <v>0.44196428571428575</v>
      </c>
      <c r="AD527" s="17">
        <f>AD15*'Basic diet cal'!$Y$9</f>
        <v>0.61875000000000002</v>
      </c>
      <c r="AE527" s="17">
        <f>AE15*'Basic diet cal'!$Y$9</f>
        <v>0.26517857142857143</v>
      </c>
      <c r="AF527" s="17">
        <f>AF15*'Basic diet cal'!$Y$9</f>
        <v>0.44196428571428575</v>
      </c>
      <c r="AG527" s="17">
        <f>AG15*'Basic diet cal'!$Y$9</f>
        <v>0.61875000000000002</v>
      </c>
      <c r="AH527" s="17">
        <f>AH15*'Basic diet cal'!$Y$9</f>
        <v>0.35357142857142859</v>
      </c>
      <c r="AI527" s="17">
        <f>AI15*'Basic diet cal'!$Y$9</f>
        <v>0.44196428571428575</v>
      </c>
      <c r="AJ527" s="17">
        <f>AJ15*'Basic diet cal'!$Y$9</f>
        <v>0.70714285714285718</v>
      </c>
      <c r="AK527" s="17">
        <f>AK15*'Basic diet cal'!$Y$9</f>
        <v>0.35357142857142859</v>
      </c>
      <c r="AL527" s="132">
        <f>AL15*'Basic diet cal'!$Y$9</f>
        <v>0.44196428571428575</v>
      </c>
      <c r="AR527" s="17"/>
    </row>
    <row r="528" spans="1:79" ht="22.5" customHeight="1">
      <c r="A528" s="74" t="s">
        <v>228</v>
      </c>
      <c r="C528" s="17">
        <f>C16*'Basic diet cal'!$Y$9</f>
        <v>0.26517857142857143</v>
      </c>
      <c r="D528" s="17">
        <f>D16*'Basic diet cal'!$Y$9</f>
        <v>0.1767857142857143</v>
      </c>
      <c r="E528" s="17">
        <f>E16*'Basic diet cal'!$Y$9</f>
        <v>0.1767857142857143</v>
      </c>
      <c r="F528" s="17">
        <f>F16*'Basic diet cal'!$Y$9</f>
        <v>0.26517857142857143</v>
      </c>
      <c r="G528" s="17">
        <f>G16*'Basic diet cal'!$Y$9</f>
        <v>0.1767857142857143</v>
      </c>
      <c r="H528" s="17">
        <f>H16*'Basic diet cal'!$Y$9</f>
        <v>0.26517857142857143</v>
      </c>
      <c r="I528" s="17">
        <f>I16*'Basic diet cal'!$Y$9</f>
        <v>0.35357142857142859</v>
      </c>
      <c r="J528" s="17">
        <f>J16*'Basic diet cal'!$Y$9</f>
        <v>0.1767857142857143</v>
      </c>
      <c r="K528" s="17">
        <f>K16*'Basic diet cal'!$Y$9</f>
        <v>0.1767857142857143</v>
      </c>
      <c r="L528" s="17">
        <f>L16*'Basic diet cal'!$Y$9</f>
        <v>0.35357142857142859</v>
      </c>
      <c r="M528" s="17">
        <f>M16*'Basic diet cal'!$Y$9</f>
        <v>0.26517857142857143</v>
      </c>
      <c r="N528" s="17">
        <f>N16*'Basic diet cal'!$Y$9</f>
        <v>0.26517857142857143</v>
      </c>
      <c r="O528" s="17">
        <f>O16*'Basic diet cal'!$Y$9</f>
        <v>0.44196428571428575</v>
      </c>
      <c r="P528" s="17">
        <f>P16*'Basic diet cal'!$Y$9</f>
        <v>0.26517857142857143</v>
      </c>
      <c r="Q528" s="17">
        <f>Q16*'Basic diet cal'!$Y$9</f>
        <v>0.35357142857142859</v>
      </c>
      <c r="R528" s="17">
        <f>R16*'Basic diet cal'!$Y$9</f>
        <v>0.53035714285714286</v>
      </c>
      <c r="S528" s="17">
        <f>S16*'Basic diet cal'!$Y$9</f>
        <v>0.26517857142857143</v>
      </c>
      <c r="T528" s="17">
        <f>T16*'Basic diet cal'!$Y$9</f>
        <v>0.35357142857142859</v>
      </c>
      <c r="U528" s="17">
        <f>U16*'Basic diet cal'!$Y$9</f>
        <v>0.53035714285714286</v>
      </c>
      <c r="V528" s="17">
        <f>V16*'Basic diet cal'!$Y$9</f>
        <v>0.35357142857142859</v>
      </c>
      <c r="W528" s="17">
        <f>W16*'Basic diet cal'!$Y$9</f>
        <v>0.35357142857142859</v>
      </c>
      <c r="X528" s="17">
        <f>X16*'Basic diet cal'!$Y$9</f>
        <v>0.70714285714285718</v>
      </c>
      <c r="Y528" s="17">
        <f>Y16*'Basic diet cal'!$Y$9</f>
        <v>0.35357142857142859</v>
      </c>
      <c r="Z528" s="17">
        <f>Z16*'Basic diet cal'!$Y$9</f>
        <v>0.35357142857142859</v>
      </c>
      <c r="AA528" s="17">
        <f>AA16*'Basic diet cal'!$Y$9</f>
        <v>0.61875000000000002</v>
      </c>
      <c r="AB528" s="17">
        <f>AB16*'Basic diet cal'!$Y$9</f>
        <v>0.26517857142857143</v>
      </c>
      <c r="AC528" s="17">
        <f>AC16*'Basic diet cal'!$Y$9</f>
        <v>0.44196428571428575</v>
      </c>
      <c r="AD528" s="17">
        <f>AD16*'Basic diet cal'!$Y$9</f>
        <v>0.61875000000000002</v>
      </c>
      <c r="AE528" s="17">
        <f>AE16*'Basic diet cal'!$Y$9</f>
        <v>0.35357142857142859</v>
      </c>
      <c r="AF528" s="17">
        <f>AF16*'Basic diet cal'!$Y$9</f>
        <v>0.44196428571428575</v>
      </c>
      <c r="AG528" s="17">
        <f>AG16*'Basic diet cal'!$Y$9</f>
        <v>0.70714285714285718</v>
      </c>
      <c r="AH528" s="17">
        <f>AH16*'Basic diet cal'!$Y$9</f>
        <v>0.35357142857142859</v>
      </c>
      <c r="AI528" s="17">
        <f>AI16*'Basic diet cal'!$Y$9</f>
        <v>0.44196428571428575</v>
      </c>
      <c r="AJ528" s="17">
        <f>AJ16*'Basic diet cal'!$Y$9</f>
        <v>0.79553571428571435</v>
      </c>
      <c r="AK528" s="17">
        <f>AK16*'Basic diet cal'!$Y$9</f>
        <v>0.35357142857142859</v>
      </c>
      <c r="AL528" s="132">
        <f>AL16*'Basic diet cal'!$Y$9</f>
        <v>0.44196428571428575</v>
      </c>
      <c r="AR528" s="17"/>
    </row>
    <row r="529" spans="1:79" ht="15" customHeight="1">
      <c r="A529" s="75" t="s">
        <v>122</v>
      </c>
      <c r="C529" s="49">
        <f>C17*'Basic diet cal'!$Y$10</f>
        <v>0</v>
      </c>
      <c r="D529" s="49">
        <f>D17*'Basic diet cal'!$Y$10</f>
        <v>0</v>
      </c>
      <c r="E529" s="49">
        <f>E17*'Basic diet cal'!$Y$10</f>
        <v>0</v>
      </c>
      <c r="F529" s="49">
        <f>F17*'Basic diet cal'!$Y$10</f>
        <v>0</v>
      </c>
      <c r="G529" s="49">
        <f>G17*'Basic diet cal'!$Y$10</f>
        <v>0</v>
      </c>
      <c r="H529" s="49">
        <f>H17*'Basic diet cal'!$Y$10</f>
        <v>0</v>
      </c>
      <c r="I529" s="49">
        <f>I17*'Basic diet cal'!$Y$10</f>
        <v>0</v>
      </c>
      <c r="J529" s="49">
        <f>J17*'Basic diet cal'!$Y$10</f>
        <v>0</v>
      </c>
      <c r="K529" s="49">
        <f>K17*'Basic diet cal'!$Y$10</f>
        <v>0</v>
      </c>
      <c r="L529" s="49">
        <f>L17*'Basic diet cal'!$Y$10</f>
        <v>0</v>
      </c>
      <c r="M529" s="49">
        <f>M17*'Basic diet cal'!$Y$10</f>
        <v>0</v>
      </c>
      <c r="N529" s="49">
        <f>N17*'Basic diet cal'!$Y$10</f>
        <v>0</v>
      </c>
      <c r="O529" s="49">
        <f>O17*'Basic diet cal'!$Y$10</f>
        <v>0</v>
      </c>
      <c r="P529" s="49">
        <f>P17*'Basic diet cal'!$Y$10</f>
        <v>0</v>
      </c>
      <c r="Q529" s="49">
        <f>Q17*'Basic diet cal'!$Y$10</f>
        <v>0</v>
      </c>
      <c r="R529" s="49">
        <f>R17*'Basic diet cal'!$Y$10</f>
        <v>0</v>
      </c>
      <c r="S529" s="49">
        <f>S17*'Basic diet cal'!$Y$10</f>
        <v>0</v>
      </c>
      <c r="T529" s="49">
        <f>T17*'Basic diet cal'!$Y$10</f>
        <v>0</v>
      </c>
      <c r="U529" s="49">
        <f>U17*'Basic diet cal'!$Y$10</f>
        <v>0</v>
      </c>
      <c r="V529" s="49">
        <f>V17*'Basic diet cal'!$Y$10</f>
        <v>0</v>
      </c>
      <c r="W529" s="49">
        <f>W17*'Basic diet cal'!$Y$10</f>
        <v>0</v>
      </c>
      <c r="X529" s="49">
        <f>X17*'Basic diet cal'!$Y$10</f>
        <v>0</v>
      </c>
      <c r="Y529" s="49">
        <f>Y17*'Basic diet cal'!$Y$10</f>
        <v>0</v>
      </c>
      <c r="Z529" s="49">
        <f>Z17*'Basic diet cal'!$Y$10</f>
        <v>0</v>
      </c>
      <c r="AA529" s="49">
        <f>AA17*'Basic diet cal'!$Y$10</f>
        <v>0</v>
      </c>
      <c r="AB529" s="49">
        <f>AB17*'Basic diet cal'!$Y$10</f>
        <v>0</v>
      </c>
      <c r="AC529" s="49">
        <f>AC17*'Basic diet cal'!$Y$10</f>
        <v>0</v>
      </c>
      <c r="AD529" s="49">
        <f>AD17*'Basic diet cal'!$Y$10</f>
        <v>0</v>
      </c>
      <c r="AE529" s="49">
        <f>AE17*'Basic diet cal'!$Y$10</f>
        <v>0</v>
      </c>
      <c r="AF529" s="49">
        <f>AF17*'Basic diet cal'!$Y$10</f>
        <v>0</v>
      </c>
      <c r="AG529" s="49">
        <f>AG17*'Basic diet cal'!$Y$10</f>
        <v>0</v>
      </c>
      <c r="AH529" s="49">
        <f>AH17*'Basic diet cal'!$Y$10</f>
        <v>0</v>
      </c>
      <c r="AI529" s="49">
        <f>AI17*'Basic diet cal'!$Y$10</f>
        <v>0</v>
      </c>
      <c r="AJ529" s="49">
        <f>AJ17*'Basic diet cal'!$Y$10</f>
        <v>0</v>
      </c>
      <c r="AK529" s="49">
        <f>AK17*'Basic diet cal'!$Y$10</f>
        <v>0</v>
      </c>
      <c r="AL529" s="225">
        <f>AL17*'Basic diet cal'!$Y$10</f>
        <v>0</v>
      </c>
      <c r="AR529" s="17"/>
    </row>
    <row r="530" spans="1:79" ht="21" customHeight="1">
      <c r="A530" s="70" t="s">
        <v>123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32"/>
      <c r="AR530" s="17"/>
    </row>
    <row r="531" spans="1:79" ht="15" customHeight="1">
      <c r="A531" s="72" t="s">
        <v>121</v>
      </c>
      <c r="B531" s="76"/>
      <c r="C531" s="17">
        <f>C20*'Basic diet cal'!$Y$8</f>
        <v>0.2</v>
      </c>
      <c r="D531" s="17">
        <f>D20*'Basic diet cal'!$Y$8</f>
        <v>0.2</v>
      </c>
      <c r="E531" s="17">
        <f>E20*'Basic diet cal'!$Y$8</f>
        <v>0.1</v>
      </c>
      <c r="F531" s="17">
        <f>F20*'Basic diet cal'!$Y$8</f>
        <v>0.2</v>
      </c>
      <c r="G531" s="17">
        <f>G20*'Basic diet cal'!$Y$8</f>
        <v>0.2</v>
      </c>
      <c r="H531" s="17">
        <f>H20*'Basic diet cal'!$Y$8</f>
        <v>0.2</v>
      </c>
      <c r="I531" s="17">
        <f>I20*'Basic diet cal'!$Y$8</f>
        <v>0.2</v>
      </c>
      <c r="J531" s="17">
        <f>J20*'Basic diet cal'!$Y$8</f>
        <v>0.30000000000000004</v>
      </c>
      <c r="K531" s="17">
        <f>K20*'Basic diet cal'!$Y$8</f>
        <v>0.2</v>
      </c>
      <c r="L531" s="17">
        <f>L20*'Basic diet cal'!$Y$8</f>
        <v>0.30000000000000004</v>
      </c>
      <c r="M531" s="17">
        <f>M20*'Basic diet cal'!$Y$8</f>
        <v>0.30000000000000004</v>
      </c>
      <c r="N531" s="17">
        <f>N20*'Basic diet cal'!$Y$8</f>
        <v>0.2</v>
      </c>
      <c r="O531" s="17">
        <f>O20*'Basic diet cal'!$Y$8</f>
        <v>0.30000000000000004</v>
      </c>
      <c r="P531" s="17">
        <f>P20*'Basic diet cal'!$Y$8</f>
        <v>0.30000000000000004</v>
      </c>
      <c r="Q531" s="17">
        <f>Q20*'Basic diet cal'!$Y$8</f>
        <v>0.2</v>
      </c>
      <c r="R531" s="17">
        <f>R20*'Basic diet cal'!$Y$8</f>
        <v>0.30000000000000004</v>
      </c>
      <c r="S531" s="17">
        <f>S20*'Basic diet cal'!$Y$8</f>
        <v>0.30000000000000004</v>
      </c>
      <c r="T531" s="17">
        <f>T20*'Basic diet cal'!$Y$8</f>
        <v>0.2</v>
      </c>
      <c r="U531" s="17">
        <f>U20*'Basic diet cal'!$Y$8</f>
        <v>0.30000000000000004</v>
      </c>
      <c r="V531" s="17">
        <f>V20*'Basic diet cal'!$Y$8</f>
        <v>0.30000000000000004</v>
      </c>
      <c r="W531" s="17">
        <f>W20*'Basic diet cal'!$Y$8</f>
        <v>0.2</v>
      </c>
      <c r="X531" s="17">
        <f>X20*'Basic diet cal'!$Y$8</f>
        <v>0.30000000000000004</v>
      </c>
      <c r="Y531" s="17">
        <f>Y20*'Basic diet cal'!$Y$8</f>
        <v>0.30000000000000004</v>
      </c>
      <c r="Z531" s="17">
        <f>Z20*'Basic diet cal'!$Y$8</f>
        <v>0.2</v>
      </c>
      <c r="AA531" s="17">
        <f>AA20*'Basic diet cal'!$Y$8</f>
        <v>0.30000000000000004</v>
      </c>
      <c r="AB531" s="17">
        <f>AB20*'Basic diet cal'!$Y$8</f>
        <v>0.30000000000000004</v>
      </c>
      <c r="AC531" s="17">
        <f>AC20*'Basic diet cal'!$Y$8</f>
        <v>0.2</v>
      </c>
      <c r="AD531" s="17">
        <f>AD20*'Basic diet cal'!$Y$8</f>
        <v>0.30000000000000004</v>
      </c>
      <c r="AE531" s="17">
        <f>AE20*'Basic diet cal'!$Y$8</f>
        <v>0.30000000000000004</v>
      </c>
      <c r="AF531" s="17">
        <f>AF20*'Basic diet cal'!$Y$8</f>
        <v>0.2</v>
      </c>
      <c r="AG531" s="17">
        <f>AG20*'Basic diet cal'!$Y$8</f>
        <v>0.30000000000000004</v>
      </c>
      <c r="AH531" s="17">
        <f>AH20*'Basic diet cal'!$Y$8</f>
        <v>0.30000000000000004</v>
      </c>
      <c r="AI531" s="17">
        <f>AI20*'Basic diet cal'!$Y$8</f>
        <v>0.2</v>
      </c>
      <c r="AJ531" s="17">
        <f>AJ20*'Basic diet cal'!$Y$8</f>
        <v>0.30000000000000004</v>
      </c>
      <c r="AK531" s="17">
        <f>AK20*'Basic diet cal'!$Y$8</f>
        <v>0.5</v>
      </c>
      <c r="AL531" s="132">
        <f>AL20*'Basic diet cal'!$Y$8</f>
        <v>0.2</v>
      </c>
      <c r="AR531" s="17"/>
    </row>
    <row r="532" spans="1:79" ht="33.75" customHeight="1">
      <c r="A532" s="72" t="s">
        <v>198</v>
      </c>
      <c r="B532" s="76"/>
      <c r="C532" s="17">
        <f>C21*'Basic diet cal'!$Y$11</f>
        <v>0.10835357142857141</v>
      </c>
      <c r="D532" s="17">
        <f>D21*'Basic diet cal'!$Y$11</f>
        <v>7.2235714285714278E-2</v>
      </c>
      <c r="E532" s="17">
        <f>E21*'Basic diet cal'!$Y$11</f>
        <v>7.2235714285714278E-2</v>
      </c>
      <c r="F532" s="17">
        <f>F21*'Basic diet cal'!$Y$11</f>
        <v>0.10835357142857141</v>
      </c>
      <c r="G532" s="17">
        <f>G21*'Basic diet cal'!$Y$11</f>
        <v>7.2235714285714278E-2</v>
      </c>
      <c r="H532" s="17">
        <f>H21*'Basic diet cal'!$Y$11</f>
        <v>0.10835357142857141</v>
      </c>
      <c r="I532" s="17">
        <f>I21*'Basic diet cal'!$Y$11</f>
        <v>0.1805892857142857</v>
      </c>
      <c r="J532" s="17">
        <f>J21*'Basic diet cal'!$Y$11</f>
        <v>0.10835357142857141</v>
      </c>
      <c r="K532" s="17">
        <f>K21*'Basic diet cal'!$Y$11</f>
        <v>0.14447142857142856</v>
      </c>
      <c r="L532" s="17">
        <f>L21*'Basic diet cal'!$Y$11</f>
        <v>0.1805892857142857</v>
      </c>
      <c r="M532" s="17">
        <f>M21*'Basic diet cal'!$Y$11</f>
        <v>0.14447142857142856</v>
      </c>
      <c r="N532" s="17">
        <f>N21*'Basic diet cal'!$Y$11</f>
        <v>0.14447142857142856</v>
      </c>
      <c r="O532" s="17">
        <f>O21*'Basic diet cal'!$Y$11</f>
        <v>0.21670714285714282</v>
      </c>
      <c r="P532" s="17">
        <f>P21*'Basic diet cal'!$Y$11</f>
        <v>0.14447142857142856</v>
      </c>
      <c r="Q532" s="17">
        <f>Q21*'Basic diet cal'!$Y$11</f>
        <v>0.14447142857142856</v>
      </c>
      <c r="R532" s="17">
        <f>R21*'Basic diet cal'!$Y$11</f>
        <v>0.25282499999999997</v>
      </c>
      <c r="S532" s="17">
        <f>S21*'Basic diet cal'!$Y$11</f>
        <v>0.14447142857142856</v>
      </c>
      <c r="T532" s="17">
        <f>T21*'Basic diet cal'!$Y$11</f>
        <v>0.14447142857142856</v>
      </c>
      <c r="U532" s="17">
        <f>U21*'Basic diet cal'!$Y$11</f>
        <v>0.21670714285714282</v>
      </c>
      <c r="V532" s="17">
        <f>V21*'Basic diet cal'!$Y$11</f>
        <v>0.14447142857142856</v>
      </c>
      <c r="W532" s="17">
        <f>W21*'Basic diet cal'!$Y$11</f>
        <v>0.14447142857142856</v>
      </c>
      <c r="X532" s="17">
        <f>X21*'Basic diet cal'!$Y$11</f>
        <v>0.3611785714285714</v>
      </c>
      <c r="Y532" s="17">
        <f>Y21*'Basic diet cal'!$Y$11</f>
        <v>0.14447142857142856</v>
      </c>
      <c r="Z532" s="17">
        <f>Z21*'Basic diet cal'!$Y$11</f>
        <v>0.14447142857142856</v>
      </c>
      <c r="AA532" s="17">
        <f>AA21*'Basic diet cal'!$Y$11</f>
        <v>0.28894285714285711</v>
      </c>
      <c r="AB532" s="17">
        <f>AB21*'Basic diet cal'!$Y$11</f>
        <v>0.21670714285714282</v>
      </c>
      <c r="AC532" s="17">
        <f>AC21*'Basic diet cal'!$Y$11</f>
        <v>0.1805892857142857</v>
      </c>
      <c r="AD532" s="17">
        <f>AD21*'Basic diet cal'!$Y$11</f>
        <v>0.32506071428571426</v>
      </c>
      <c r="AE532" s="17">
        <f>AE21*'Basic diet cal'!$Y$11</f>
        <v>0.21670714285714282</v>
      </c>
      <c r="AF532" s="17">
        <f>AF21*'Basic diet cal'!$Y$11</f>
        <v>0.1805892857142857</v>
      </c>
      <c r="AG532" s="17">
        <f>AG21*'Basic diet cal'!$Y$11</f>
        <v>0.3611785714285714</v>
      </c>
      <c r="AH532" s="17">
        <f>AH21*'Basic diet cal'!$Y$11</f>
        <v>0.21670714285714282</v>
      </c>
      <c r="AI532" s="17">
        <f>AI21*'Basic diet cal'!$Y$11</f>
        <v>0.1805892857142857</v>
      </c>
      <c r="AJ532" s="17">
        <f>AJ21*'Basic diet cal'!$Y$11</f>
        <v>0.3611785714285714</v>
      </c>
      <c r="AK532" s="17">
        <f>AK21*'Basic diet cal'!$Y$11</f>
        <v>0.21670714285714282</v>
      </c>
      <c r="AL532" s="132">
        <f>AL21*'Basic diet cal'!$Y$11</f>
        <v>0.1805892857142857</v>
      </c>
      <c r="AR532" s="17"/>
    </row>
    <row r="533" spans="1:79" ht="45" customHeight="1">
      <c r="A533" s="24" t="s">
        <v>199</v>
      </c>
      <c r="B533" s="69"/>
      <c r="C533" s="17">
        <f>C23*'Basic diet cal'!$Y$12</f>
        <v>0</v>
      </c>
      <c r="D533" s="17">
        <f>D23*'Basic diet cal'!$Y$12</f>
        <v>0</v>
      </c>
      <c r="E533" s="17">
        <f>E23*'Basic diet cal'!$Y$12</f>
        <v>0</v>
      </c>
      <c r="F533" s="17">
        <f>F23*'Basic diet cal'!$Y$12</f>
        <v>0</v>
      </c>
      <c r="G533" s="17">
        <f>G23*'Basic diet cal'!$Y$12</f>
        <v>0</v>
      </c>
      <c r="H533" s="17">
        <f>H23*'Basic diet cal'!$Y$12</f>
        <v>0</v>
      </c>
      <c r="I533" s="17">
        <f>I23*'Basic diet cal'!$Y$12</f>
        <v>0</v>
      </c>
      <c r="J533" s="17">
        <f>J23*'Basic diet cal'!$Y$12</f>
        <v>0</v>
      </c>
      <c r="K533" s="17">
        <f>K23*'Basic diet cal'!$Y$12</f>
        <v>0</v>
      </c>
      <c r="L533" s="17">
        <f>L23*'Basic diet cal'!$Y$12</f>
        <v>0</v>
      </c>
      <c r="M533" s="17">
        <f>M23*'Basic diet cal'!$Y$12</f>
        <v>0</v>
      </c>
      <c r="N533" s="17">
        <f>N23*'Basic diet cal'!$Y$12</f>
        <v>0</v>
      </c>
      <c r="O533" s="17">
        <f>O23*'Basic diet cal'!$Y$12</f>
        <v>0</v>
      </c>
      <c r="P533" s="17">
        <f>P23*'Basic diet cal'!$Y$12</f>
        <v>0</v>
      </c>
      <c r="Q533" s="17">
        <f>Q23*'Basic diet cal'!$Y$12</f>
        <v>0</v>
      </c>
      <c r="R533" s="17">
        <f>R23*'Basic diet cal'!$Y$12</f>
        <v>0</v>
      </c>
      <c r="S533" s="17">
        <f>S23*'Basic diet cal'!$Y$12</f>
        <v>0</v>
      </c>
      <c r="T533" s="17">
        <f>T23*'Basic diet cal'!$Y$12</f>
        <v>0</v>
      </c>
      <c r="U533" s="17">
        <f>U23*'Basic diet cal'!$Y$12</f>
        <v>0</v>
      </c>
      <c r="V533" s="17">
        <f>V23*'Basic diet cal'!$Y$12</f>
        <v>0</v>
      </c>
      <c r="W533" s="17">
        <f>W23*'Basic diet cal'!$Y$12</f>
        <v>0</v>
      </c>
      <c r="X533" s="17">
        <f>X23*'Basic diet cal'!$Y$12</f>
        <v>0</v>
      </c>
      <c r="Y533" s="17">
        <f>Y23*'Basic diet cal'!$Y$12</f>
        <v>0</v>
      </c>
      <c r="Z533" s="17">
        <f>Z23*'Basic diet cal'!$Y$12</f>
        <v>0</v>
      </c>
      <c r="AA533" s="17">
        <f>AA23*'Basic diet cal'!$Y$12</f>
        <v>0</v>
      </c>
      <c r="AB533" s="17">
        <f>AB23*'Basic diet cal'!$Y$12</f>
        <v>0</v>
      </c>
      <c r="AC533" s="17">
        <f>AC23*'Basic diet cal'!$Y$12</f>
        <v>0</v>
      </c>
      <c r="AD533" s="17">
        <f>AD23*'Basic diet cal'!$Y$12</f>
        <v>0</v>
      </c>
      <c r="AE533" s="17">
        <f>AE23*'Basic diet cal'!$Y$12</f>
        <v>0</v>
      </c>
      <c r="AF533" s="17">
        <f>AF23*'Basic diet cal'!$Y$12</f>
        <v>0</v>
      </c>
      <c r="AG533" s="17">
        <f>AG23*'Basic diet cal'!$Y$12</f>
        <v>0</v>
      </c>
      <c r="AH533" s="17">
        <f>AH23*'Basic diet cal'!$Y$12</f>
        <v>0</v>
      </c>
      <c r="AI533" s="17">
        <f>AI23*'Basic diet cal'!$Y$12</f>
        <v>0</v>
      </c>
      <c r="AJ533" s="17">
        <f>AJ23*'Basic diet cal'!$Y$12</f>
        <v>0</v>
      </c>
      <c r="AK533" s="17">
        <f>AK23*'Basic diet cal'!$Y$12</f>
        <v>0</v>
      </c>
      <c r="AL533" s="132">
        <f>AL23*'Basic diet cal'!$Y$12</f>
        <v>0</v>
      </c>
      <c r="AR533" s="17"/>
    </row>
    <row r="534" spans="1:79" ht="15" customHeight="1">
      <c r="A534" s="24" t="s">
        <v>200</v>
      </c>
      <c r="B534" s="69"/>
      <c r="C534" s="17">
        <f>C24*'Basic diet cal'!$Y$12</f>
        <v>0</v>
      </c>
      <c r="D534" s="17">
        <f>D24*'Basic diet cal'!$Y$12</f>
        <v>0</v>
      </c>
      <c r="E534" s="17">
        <f>E24*'Basic diet cal'!$Y$12</f>
        <v>0</v>
      </c>
      <c r="F534" s="17">
        <f>F24*'Basic diet cal'!$Y$12</f>
        <v>0</v>
      </c>
      <c r="G534" s="17">
        <f>G24*'Basic diet cal'!$Y$12</f>
        <v>0</v>
      </c>
      <c r="H534" s="17">
        <f>H24*'Basic diet cal'!$Y$12</f>
        <v>0</v>
      </c>
      <c r="I534" s="17">
        <f>I24*'Basic diet cal'!$Y$12</f>
        <v>0</v>
      </c>
      <c r="J534" s="17">
        <f>J24*'Basic diet cal'!$Y$12</f>
        <v>0</v>
      </c>
      <c r="K534" s="17">
        <f>K24*'Basic diet cal'!$Y$12</f>
        <v>0</v>
      </c>
      <c r="L534" s="17">
        <f>L24*'Basic diet cal'!$Y$12</f>
        <v>0</v>
      </c>
      <c r="M534" s="17">
        <f>M24*'Basic diet cal'!$Y$12</f>
        <v>0</v>
      </c>
      <c r="N534" s="17">
        <f>N24*'Basic diet cal'!$Y$12</f>
        <v>0</v>
      </c>
      <c r="O534" s="17">
        <f>O24*'Basic diet cal'!$Y$12</f>
        <v>0</v>
      </c>
      <c r="P534" s="17">
        <f>P24*'Basic diet cal'!$Y$12</f>
        <v>0</v>
      </c>
      <c r="Q534" s="17">
        <f>Q24*'Basic diet cal'!$Y$12</f>
        <v>0</v>
      </c>
      <c r="R534" s="17">
        <f>R24*'Basic diet cal'!$Y$12</f>
        <v>0</v>
      </c>
      <c r="S534" s="17">
        <f>S24*'Basic diet cal'!$Y$12</f>
        <v>0</v>
      </c>
      <c r="T534" s="17">
        <f>T24*'Basic diet cal'!$Y$12</f>
        <v>0</v>
      </c>
      <c r="U534" s="17">
        <f>U24*'Basic diet cal'!$Y$12</f>
        <v>0</v>
      </c>
      <c r="V534" s="17">
        <f>V24*'Basic diet cal'!$Y$12</f>
        <v>0</v>
      </c>
      <c r="W534" s="17">
        <f>W24*'Basic diet cal'!$Y$12</f>
        <v>0</v>
      </c>
      <c r="X534" s="17">
        <f>X24*'Basic diet cal'!$Y$12</f>
        <v>0</v>
      </c>
      <c r="Y534" s="17">
        <f>Y24*'Basic diet cal'!$Y$12</f>
        <v>0</v>
      </c>
      <c r="Z534" s="17">
        <f>Z24*'Basic diet cal'!$Y$12</f>
        <v>0</v>
      </c>
      <c r="AA534" s="17">
        <f>AA24*'Basic diet cal'!$Y$12</f>
        <v>0</v>
      </c>
      <c r="AB534" s="17">
        <f>AB24*'Basic diet cal'!$Y$12</f>
        <v>0</v>
      </c>
      <c r="AC534" s="17">
        <f>AC24*'Basic diet cal'!$Y$12</f>
        <v>0</v>
      </c>
      <c r="AD534" s="17">
        <f>AD24*'Basic diet cal'!$Y$12</f>
        <v>0</v>
      </c>
      <c r="AE534" s="17">
        <f>AE24*'Basic diet cal'!$Y$12</f>
        <v>0</v>
      </c>
      <c r="AF534" s="17">
        <f>AF24*'Basic diet cal'!$Y$12</f>
        <v>0</v>
      </c>
      <c r="AG534" s="17">
        <f>AG24*'Basic diet cal'!$Y$12</f>
        <v>0</v>
      </c>
      <c r="AH534" s="17">
        <f>AH24*'Basic diet cal'!$Y$12</f>
        <v>0</v>
      </c>
      <c r="AI534" s="17">
        <f>AI24*'Basic diet cal'!$Y$12</f>
        <v>0</v>
      </c>
      <c r="AJ534" s="17">
        <f>AJ24*'Basic diet cal'!$Y$12</f>
        <v>0</v>
      </c>
      <c r="AK534" s="17">
        <f>AK24*'Basic diet cal'!$Y$12</f>
        <v>0</v>
      </c>
      <c r="AL534" s="132">
        <f>AL24*'Basic diet cal'!$Y$12</f>
        <v>0</v>
      </c>
      <c r="AR534" s="17"/>
    </row>
    <row r="535" spans="1:79" ht="45" customHeight="1">
      <c r="A535" s="24" t="s">
        <v>125</v>
      </c>
      <c r="B535" s="69"/>
      <c r="C535" s="17">
        <f>C25*'Basic diet cal'!$Y$13</f>
        <v>0</v>
      </c>
      <c r="D535" s="17">
        <f>D25*'Basic diet cal'!$Y$13</f>
        <v>0</v>
      </c>
      <c r="E535" s="17">
        <f>E25*'Basic diet cal'!$Y$13</f>
        <v>0</v>
      </c>
      <c r="F535" s="17">
        <f>F25*'Basic diet cal'!$Y$13</f>
        <v>0</v>
      </c>
      <c r="G535" s="17">
        <f>G25*'Basic diet cal'!$Y$13</f>
        <v>0</v>
      </c>
      <c r="H535" s="17">
        <f>H25*'Basic diet cal'!$Y$13</f>
        <v>0</v>
      </c>
      <c r="I535" s="17">
        <f>I25*'Basic diet cal'!$Y$13</f>
        <v>0</v>
      </c>
      <c r="J535" s="17">
        <f>J25*'Basic diet cal'!$Y$13</f>
        <v>0</v>
      </c>
      <c r="K535" s="17">
        <f>K25*'Basic diet cal'!$Y$13</f>
        <v>0</v>
      </c>
      <c r="L535" s="17">
        <f>L25*'Basic diet cal'!$Y$13</f>
        <v>0</v>
      </c>
      <c r="M535" s="17">
        <f>M25*'Basic diet cal'!$Y$13</f>
        <v>0</v>
      </c>
      <c r="N535" s="17">
        <f>N25*'Basic diet cal'!$Y$13</f>
        <v>0</v>
      </c>
      <c r="O535" s="17">
        <f>O25*'Basic diet cal'!$Y$13</f>
        <v>0</v>
      </c>
      <c r="P535" s="17">
        <f>P25*'Basic diet cal'!$Y$13</f>
        <v>0</v>
      </c>
      <c r="Q535" s="17">
        <f>Q25*'Basic diet cal'!$Y$13</f>
        <v>0</v>
      </c>
      <c r="R535" s="17">
        <f>R25*'Basic diet cal'!$Y$13</f>
        <v>0</v>
      </c>
      <c r="S535" s="17">
        <f>S25*'Basic diet cal'!$Y$13</f>
        <v>0</v>
      </c>
      <c r="T535" s="17">
        <f>T25*'Basic diet cal'!$Y$13</f>
        <v>0</v>
      </c>
      <c r="U535" s="17">
        <f>U25*'Basic diet cal'!$Y$13</f>
        <v>0</v>
      </c>
      <c r="V535" s="17">
        <f>V25*'Basic diet cal'!$Y$13</f>
        <v>0</v>
      </c>
      <c r="W535" s="17">
        <f>W25*'Basic diet cal'!$Y$13</f>
        <v>0</v>
      </c>
      <c r="X535" s="17">
        <f>X25*'Basic diet cal'!$Y$13</f>
        <v>0</v>
      </c>
      <c r="Y535" s="17">
        <f>Y25*'Basic diet cal'!$Y$13</f>
        <v>0</v>
      </c>
      <c r="Z535" s="17">
        <f>Z25*'Basic diet cal'!$Y$13</f>
        <v>0</v>
      </c>
      <c r="AA535" s="17">
        <f>AA25*'Basic diet cal'!$Y$13</f>
        <v>0</v>
      </c>
      <c r="AB535" s="17">
        <f>AB25*'Basic diet cal'!$Y$13</f>
        <v>0</v>
      </c>
      <c r="AC535" s="17">
        <f>AC25*'Basic diet cal'!$Y$13</f>
        <v>0</v>
      </c>
      <c r="AD535" s="17">
        <f>AD25*'Basic diet cal'!$Y$13</f>
        <v>0</v>
      </c>
      <c r="AE535" s="17">
        <f>AE25*'Basic diet cal'!$Y$13</f>
        <v>0</v>
      </c>
      <c r="AF535" s="17">
        <f>AF25*'Basic diet cal'!$Y$13</f>
        <v>0</v>
      </c>
      <c r="AG535" s="17">
        <f>AG25*'Basic diet cal'!$Y$13</f>
        <v>0</v>
      </c>
      <c r="AH535" s="17">
        <f>AH25*'Basic diet cal'!$Y$13</f>
        <v>0</v>
      </c>
      <c r="AI535" s="17">
        <f>AI25*'Basic diet cal'!$Y$13</f>
        <v>0</v>
      </c>
      <c r="AJ535" s="17">
        <f>AJ25*'Basic diet cal'!$Y$13</f>
        <v>0</v>
      </c>
      <c r="AK535" s="17">
        <f>AK25*'Basic diet cal'!$Y$13</f>
        <v>0</v>
      </c>
      <c r="AL535" s="132">
        <f>AL25*'Basic diet cal'!$Y$13</f>
        <v>0</v>
      </c>
      <c r="AR535" s="17"/>
    </row>
    <row r="536" spans="1:79" ht="15" customHeight="1">
      <c r="A536" s="47" t="s">
        <v>778</v>
      </c>
      <c r="B536" s="25"/>
      <c r="C536" s="25">
        <f>C22*'Basic diet cal'!$Y$10</f>
        <v>0</v>
      </c>
      <c r="D536" s="25">
        <f>D22*'Basic diet cal'!$Y$10</f>
        <v>0</v>
      </c>
      <c r="E536" s="25">
        <f>E22*'Basic diet cal'!$Y$10</f>
        <v>0</v>
      </c>
      <c r="F536" s="25">
        <f>F22*'Basic diet cal'!$Y$10</f>
        <v>0</v>
      </c>
      <c r="G536" s="25">
        <f>G22*'Basic diet cal'!$Y$10</f>
        <v>0</v>
      </c>
      <c r="H536" s="25">
        <f>H22*'Basic diet cal'!$Y$10</f>
        <v>0</v>
      </c>
      <c r="I536" s="25">
        <f>I22*'Basic diet cal'!$Y$10</f>
        <v>0</v>
      </c>
      <c r="J536" s="25">
        <f>J22*'Basic diet cal'!$Y$10</f>
        <v>0</v>
      </c>
      <c r="K536" s="25">
        <f>K22*'Basic diet cal'!$Y$10</f>
        <v>0</v>
      </c>
      <c r="L536" s="25">
        <f>L22*'Basic diet cal'!$Y$10</f>
        <v>0</v>
      </c>
      <c r="M536" s="25">
        <f>M22*'Basic diet cal'!$Y$10</f>
        <v>0</v>
      </c>
      <c r="N536" s="25">
        <f>N22*'Basic diet cal'!$Y$10</f>
        <v>0</v>
      </c>
      <c r="O536" s="25">
        <f>O22*'Basic diet cal'!$Y$10</f>
        <v>0</v>
      </c>
      <c r="P536" s="25">
        <f>P22*'Basic diet cal'!$Y$10</f>
        <v>0</v>
      </c>
      <c r="Q536" s="25">
        <f>Q22*'Basic diet cal'!$Y$10</f>
        <v>0</v>
      </c>
      <c r="R536" s="25">
        <f>R22*'Basic diet cal'!$Y$10</f>
        <v>0</v>
      </c>
      <c r="S536" s="25">
        <f>S22*'Basic diet cal'!$Y$10</f>
        <v>0</v>
      </c>
      <c r="T536" s="25">
        <f>T22*'Basic diet cal'!$Y$10</f>
        <v>0</v>
      </c>
      <c r="U536" s="25">
        <f>U22*'Basic diet cal'!$Y$10</f>
        <v>0</v>
      </c>
      <c r="V536" s="25">
        <f>V22*'Basic diet cal'!$Y$10</f>
        <v>0</v>
      </c>
      <c r="W536" s="25">
        <f>W22*'Basic diet cal'!$Y$10</f>
        <v>0</v>
      </c>
      <c r="X536" s="25">
        <f>X22*'Basic diet cal'!$Y$10</f>
        <v>0</v>
      </c>
      <c r="Y536" s="25">
        <f>Y22*'Basic diet cal'!$Y$10</f>
        <v>0</v>
      </c>
      <c r="Z536" s="25">
        <f>Z22*'Basic diet cal'!$Y$10</f>
        <v>0</v>
      </c>
      <c r="AA536" s="25">
        <f>AA22*'Basic diet cal'!$Y$10</f>
        <v>0</v>
      </c>
      <c r="AB536" s="25">
        <f>AB22*'Basic diet cal'!$Y$10</f>
        <v>0</v>
      </c>
      <c r="AC536" s="25">
        <f>AC22*'Basic diet cal'!$Y$10</f>
        <v>0</v>
      </c>
      <c r="AD536" s="25">
        <f>AD22*'Basic diet cal'!$Y$10</f>
        <v>0</v>
      </c>
      <c r="AE536" s="25">
        <f>AE22*'Basic diet cal'!$Y$10</f>
        <v>0</v>
      </c>
      <c r="AF536" s="25">
        <f>AF22*'Basic diet cal'!$Y$10</f>
        <v>0</v>
      </c>
      <c r="AG536" s="25">
        <f>AG22*'Basic diet cal'!$Y$10</f>
        <v>0</v>
      </c>
      <c r="AH536" s="25">
        <f>AH22*'Basic diet cal'!$Y$10</f>
        <v>0</v>
      </c>
      <c r="AI536" s="25">
        <f>AI22*'Basic diet cal'!$Y$10</f>
        <v>0</v>
      </c>
      <c r="AJ536" s="25">
        <f>AJ22*'Basic diet cal'!$Y$10</f>
        <v>0</v>
      </c>
      <c r="AK536" s="25">
        <f>AK22*'Basic diet cal'!$Y$10</f>
        <v>0</v>
      </c>
      <c r="AL536" s="25">
        <f>AL22*'Basic diet cal'!$Y$10</f>
        <v>0</v>
      </c>
      <c r="AS536" s="170"/>
      <c r="AT536" s="9"/>
      <c r="AU536" s="9"/>
      <c r="AV536" s="9"/>
      <c r="AW536" s="9"/>
      <c r="AX536" s="9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</row>
    <row r="537" spans="1:79" ht="15" customHeight="1">
      <c r="C537" s="22">
        <v>1000</v>
      </c>
      <c r="F537" s="9">
        <v>1200</v>
      </c>
      <c r="G537" s="9"/>
      <c r="I537" s="22">
        <v>1400</v>
      </c>
      <c r="L537" s="22">
        <v>1600</v>
      </c>
      <c r="O537" s="22">
        <v>1800</v>
      </c>
      <c r="R537" s="9">
        <v>2000</v>
      </c>
      <c r="S537" s="9"/>
      <c r="U537" s="22">
        <v>2200</v>
      </c>
      <c r="X537" s="22">
        <v>2400</v>
      </c>
      <c r="AA537" s="45">
        <v>2600</v>
      </c>
      <c r="AB537" s="26"/>
      <c r="AD537" s="26">
        <v>2800</v>
      </c>
      <c r="AE537" s="26"/>
      <c r="AF537" s="26"/>
      <c r="AG537" s="26">
        <v>3000</v>
      </c>
      <c r="AH537" s="26"/>
      <c r="AI537" s="26"/>
      <c r="AJ537" s="22">
        <v>3200</v>
      </c>
      <c r="AS537" s="9"/>
      <c r="AT537" s="9"/>
      <c r="AU537" s="9"/>
      <c r="AV537" s="9"/>
      <c r="AW537" s="9"/>
      <c r="AX537" s="9"/>
      <c r="AY537" s="164"/>
      <c r="AZ537" s="164"/>
      <c r="BA537" s="164"/>
      <c r="BB537" s="164"/>
      <c r="BC537" s="164"/>
      <c r="BD537" s="164"/>
      <c r="BE537" s="164"/>
      <c r="BF537" s="123"/>
      <c r="BG537" s="123"/>
      <c r="BH537" s="164"/>
      <c r="BI537" s="123"/>
      <c r="BJ537" s="123"/>
      <c r="BK537" s="123"/>
      <c r="BL537" s="164"/>
      <c r="BM537" s="164"/>
      <c r="BN537" s="164"/>
      <c r="BO537" s="164"/>
      <c r="BP537" s="61"/>
      <c r="BQ537" s="61"/>
    </row>
    <row r="538" spans="1:79" ht="30" customHeight="1">
      <c r="A538" s="77" t="s">
        <v>572</v>
      </c>
      <c r="F538" s="9"/>
      <c r="AD538" s="22"/>
      <c r="AS538" s="9"/>
      <c r="AT538" s="9"/>
      <c r="AU538" s="9"/>
      <c r="AV538" s="9"/>
      <c r="AW538" s="9"/>
      <c r="AX538" s="9"/>
      <c r="AY538" s="164"/>
      <c r="AZ538" s="164"/>
      <c r="BA538" s="164"/>
      <c r="BB538" s="164"/>
      <c r="BC538" s="164"/>
      <c r="BD538" s="164"/>
      <c r="BE538" s="164"/>
      <c r="BF538" s="164"/>
      <c r="BG538" s="164"/>
      <c r="BH538" s="164"/>
      <c r="BI538" s="164"/>
      <c r="BJ538" s="164"/>
      <c r="BK538" s="164"/>
      <c r="BL538" s="164"/>
      <c r="BM538" s="164"/>
      <c r="BN538" s="164"/>
      <c r="BO538" s="164"/>
      <c r="BP538" s="61"/>
      <c r="BQ538" s="61"/>
    </row>
    <row r="539" spans="1:79" ht="15" customHeight="1">
      <c r="A539" s="77" t="s">
        <v>137</v>
      </c>
      <c r="C539" s="22" t="s">
        <v>58</v>
      </c>
      <c r="D539" s="22" t="s">
        <v>116</v>
      </c>
      <c r="E539" s="22" t="s">
        <v>92</v>
      </c>
      <c r="F539" s="9" t="s">
        <v>58</v>
      </c>
      <c r="G539" s="22" t="s">
        <v>116</v>
      </c>
      <c r="H539" s="22" t="s">
        <v>92</v>
      </c>
      <c r="I539" s="22" t="s">
        <v>58</v>
      </c>
      <c r="J539" s="22" t="s">
        <v>116</v>
      </c>
      <c r="K539" s="22" t="s">
        <v>92</v>
      </c>
      <c r="L539" s="22" t="s">
        <v>58</v>
      </c>
      <c r="M539" s="22" t="s">
        <v>116</v>
      </c>
      <c r="N539" s="22" t="s">
        <v>92</v>
      </c>
      <c r="O539" s="22" t="s">
        <v>58</v>
      </c>
      <c r="P539" s="22" t="s">
        <v>116</v>
      </c>
      <c r="Q539" s="22" t="s">
        <v>92</v>
      </c>
      <c r="R539" s="9" t="s">
        <v>58</v>
      </c>
      <c r="S539" s="22" t="s">
        <v>116</v>
      </c>
      <c r="T539" s="22" t="s">
        <v>92</v>
      </c>
      <c r="U539" s="22" t="s">
        <v>58</v>
      </c>
      <c r="V539" s="22" t="s">
        <v>116</v>
      </c>
      <c r="W539" s="22" t="s">
        <v>92</v>
      </c>
      <c r="X539" s="22" t="s">
        <v>58</v>
      </c>
      <c r="Y539" s="22" t="s">
        <v>116</v>
      </c>
      <c r="Z539" s="22" t="s">
        <v>92</v>
      </c>
      <c r="AA539" s="22" t="s">
        <v>58</v>
      </c>
      <c r="AB539" s="22" t="s">
        <v>116</v>
      </c>
      <c r="AC539" s="22" t="s">
        <v>92</v>
      </c>
      <c r="AD539" s="22" t="s">
        <v>58</v>
      </c>
      <c r="AE539" s="22" t="s">
        <v>116</v>
      </c>
      <c r="AF539" s="22" t="s">
        <v>92</v>
      </c>
      <c r="AG539" s="22" t="s">
        <v>58</v>
      </c>
      <c r="AH539" s="22" t="s">
        <v>116</v>
      </c>
      <c r="AI539" s="22" t="s">
        <v>92</v>
      </c>
      <c r="AJ539" s="22" t="s">
        <v>58</v>
      </c>
      <c r="AK539" s="22" t="s">
        <v>116</v>
      </c>
      <c r="AL539" s="127" t="s">
        <v>92</v>
      </c>
      <c r="AS539" s="9"/>
      <c r="AT539" s="9"/>
      <c r="AU539" s="9"/>
      <c r="AV539" s="9"/>
      <c r="AW539" s="9"/>
      <c r="AX539" s="9"/>
      <c r="AY539" s="164"/>
      <c r="AZ539" s="164"/>
      <c r="BA539" s="164"/>
      <c r="BB539" s="164"/>
      <c r="BC539" s="164"/>
      <c r="BD539" s="164"/>
      <c r="BE539" s="164"/>
      <c r="BF539" s="164"/>
      <c r="BG539" s="164"/>
      <c r="BH539" s="164"/>
      <c r="BI539" s="164"/>
      <c r="BJ539" s="164"/>
      <c r="BK539" s="164"/>
      <c r="BL539" s="164"/>
      <c r="BM539" s="164"/>
      <c r="BN539" s="164"/>
      <c r="BO539" s="164"/>
      <c r="BP539" s="61"/>
      <c r="BQ539" s="61"/>
    </row>
    <row r="540" spans="1:79" ht="15" customHeight="1">
      <c r="B540" s="78" t="s">
        <v>543</v>
      </c>
      <c r="C540" s="17">
        <f t="shared" ref="C540:AL540" si="99">C519+C520+C521+C522+C524+(C526/7)+C527+(C529/7)+C534+C535</f>
        <v>1.7337500000000001</v>
      </c>
      <c r="D540" s="17">
        <f t="shared" si="99"/>
        <v>1.4453571428571428</v>
      </c>
      <c r="E540" s="17">
        <f t="shared" si="99"/>
        <v>1.8344047619047619</v>
      </c>
      <c r="F540" s="17">
        <f t="shared" si="99"/>
        <v>2.09375</v>
      </c>
      <c r="G540" s="17">
        <f t="shared" si="99"/>
        <v>1.7853571428571429</v>
      </c>
      <c r="H540" s="17">
        <f t="shared" si="99"/>
        <v>2.137083333333333</v>
      </c>
      <c r="I540" s="17">
        <f t="shared" si="99"/>
        <v>2.5664285714285713</v>
      </c>
      <c r="J540" s="17">
        <f t="shared" si="99"/>
        <v>2.1053571428571427</v>
      </c>
      <c r="K540" s="17">
        <f t="shared" si="99"/>
        <v>2.2929761904761907</v>
      </c>
      <c r="L540" s="17">
        <f t="shared" si="99"/>
        <v>2.9464285714285716</v>
      </c>
      <c r="M540" s="17">
        <f t="shared" si="99"/>
        <v>2.5623214285714284</v>
      </c>
      <c r="N540" s="17">
        <f t="shared" si="99"/>
        <v>2.7513690476190478</v>
      </c>
      <c r="O540" s="17">
        <f t="shared" si="99"/>
        <v>3.3748214285714284</v>
      </c>
      <c r="P540" s="17">
        <f t="shared" si="99"/>
        <v>2.8751785714285716</v>
      </c>
      <c r="Q540" s="17">
        <f t="shared" si="99"/>
        <v>3.0097619047619046</v>
      </c>
      <c r="R540" s="17">
        <f t="shared" si="99"/>
        <v>3.7832142857142856</v>
      </c>
      <c r="S540" s="17">
        <f t="shared" si="99"/>
        <v>3.0223214285714284</v>
      </c>
      <c r="T540" s="17">
        <f t="shared" si="99"/>
        <v>3.3830952380952382</v>
      </c>
      <c r="U540" s="17">
        <f t="shared" si="99"/>
        <v>4.1732142857142858</v>
      </c>
      <c r="V540" s="17">
        <f t="shared" si="99"/>
        <v>3.430714285714286</v>
      </c>
      <c r="W540" s="17">
        <f t="shared" si="99"/>
        <v>3.6697619047619048</v>
      </c>
      <c r="X540" s="17">
        <f t="shared" si="99"/>
        <v>4.3500000000000005</v>
      </c>
      <c r="Y540" s="17">
        <f t="shared" si="99"/>
        <v>3.6250000000000004</v>
      </c>
      <c r="Z540" s="17">
        <f t="shared" si="99"/>
        <v>4.0897619047619047</v>
      </c>
      <c r="AA540" s="17">
        <f t="shared" si="99"/>
        <v>4.9016071428571433</v>
      </c>
      <c r="AB540" s="17">
        <f t="shared" si="99"/>
        <v>3.8566071428571429</v>
      </c>
      <c r="AC540" s="17">
        <f t="shared" si="99"/>
        <v>4.2514880952380949</v>
      </c>
      <c r="AD540" s="17">
        <f t="shared" si="99"/>
        <v>5.5416071428571438</v>
      </c>
      <c r="AE540" s="17">
        <f t="shared" si="99"/>
        <v>4.2766071428571433</v>
      </c>
      <c r="AF540" s="17">
        <f t="shared" si="99"/>
        <v>4.911488095238095</v>
      </c>
      <c r="AG540" s="17">
        <f t="shared" si="99"/>
        <v>5.8116071428571434</v>
      </c>
      <c r="AH540" s="17">
        <f t="shared" si="99"/>
        <v>4.4450000000000003</v>
      </c>
      <c r="AI540" s="17">
        <f t="shared" si="99"/>
        <v>5.0948214285714286</v>
      </c>
      <c r="AJ540" s="17">
        <f t="shared" si="99"/>
        <v>6.2200000000000006</v>
      </c>
      <c r="AK540" s="17">
        <f t="shared" si="99"/>
        <v>4.7649999999999997</v>
      </c>
      <c r="AL540" s="132">
        <f t="shared" si="99"/>
        <v>5.414821428571428</v>
      </c>
      <c r="AR540" s="17"/>
      <c r="AS540" s="56"/>
      <c r="AT540" s="56"/>
      <c r="AU540" s="56"/>
      <c r="AV540" s="56"/>
      <c r="AW540" s="56"/>
      <c r="AX540" s="56"/>
      <c r="AY540" s="164"/>
      <c r="AZ540" s="164"/>
      <c r="BA540" s="164"/>
      <c r="BB540" s="164"/>
      <c r="BC540" s="164"/>
      <c r="BD540" s="164"/>
      <c r="BE540" s="164"/>
      <c r="BF540" s="164"/>
      <c r="BG540" s="164"/>
      <c r="BH540" s="164"/>
      <c r="BI540" s="164"/>
      <c r="BJ540" s="164"/>
      <c r="BK540" s="164"/>
      <c r="BL540" s="164"/>
      <c r="BM540" s="164"/>
      <c r="BN540" s="164"/>
      <c r="BO540" s="164"/>
      <c r="BP540" s="61"/>
      <c r="BQ540" s="61"/>
    </row>
    <row r="541" spans="1:79" ht="15" customHeight="1">
      <c r="B541" s="78" t="s">
        <v>544</v>
      </c>
      <c r="C541" s="17">
        <f t="shared" ref="C541:AL541" si="100">C519+C520+C521+C522+C524+C528+(C529/7)+C535+C534</f>
        <v>1.7051785714285717</v>
      </c>
      <c r="D541" s="17">
        <f t="shared" si="100"/>
        <v>1.4167857142857143</v>
      </c>
      <c r="E541" s="17">
        <f t="shared" si="100"/>
        <v>1.8201190476190476</v>
      </c>
      <c r="F541" s="17">
        <f t="shared" si="100"/>
        <v>2.0651785714285715</v>
      </c>
      <c r="G541" s="17">
        <f t="shared" si="100"/>
        <v>1.7567857142857144</v>
      </c>
      <c r="H541" s="17">
        <f t="shared" si="100"/>
        <v>2.1085119047619045</v>
      </c>
      <c r="I541" s="17">
        <f t="shared" si="100"/>
        <v>2.5235714285714286</v>
      </c>
      <c r="J541" s="17">
        <f t="shared" si="100"/>
        <v>2.0767857142857142</v>
      </c>
      <c r="K541" s="17">
        <f t="shared" si="100"/>
        <v>2.250119047619048</v>
      </c>
      <c r="L541" s="17">
        <f t="shared" si="100"/>
        <v>2.9035714285714289</v>
      </c>
      <c r="M541" s="17">
        <f t="shared" si="100"/>
        <v>2.5051785714285715</v>
      </c>
      <c r="N541" s="17">
        <f t="shared" si="100"/>
        <v>2.7085119047619051</v>
      </c>
      <c r="O541" s="17">
        <f t="shared" si="100"/>
        <v>3.3319642857142857</v>
      </c>
      <c r="P541" s="17">
        <f t="shared" si="100"/>
        <v>2.8751785714285716</v>
      </c>
      <c r="Q541" s="17">
        <f t="shared" si="100"/>
        <v>2.9669047619047619</v>
      </c>
      <c r="R541" s="17">
        <f t="shared" si="100"/>
        <v>3.7403571428571429</v>
      </c>
      <c r="S541" s="17">
        <f t="shared" si="100"/>
        <v>2.9651785714285714</v>
      </c>
      <c r="T541" s="17">
        <f t="shared" si="100"/>
        <v>3.3402380952380955</v>
      </c>
      <c r="U541" s="17">
        <f t="shared" si="100"/>
        <v>4.1303571428571431</v>
      </c>
      <c r="V541" s="17">
        <f t="shared" si="100"/>
        <v>3.3735714285714291</v>
      </c>
      <c r="W541" s="17">
        <f t="shared" si="100"/>
        <v>3.6269047619047621</v>
      </c>
      <c r="X541" s="17">
        <f t="shared" si="100"/>
        <v>4.3071428571428578</v>
      </c>
      <c r="Y541" s="17">
        <f t="shared" si="100"/>
        <v>3.5535714285714288</v>
      </c>
      <c r="Z541" s="17">
        <f t="shared" si="100"/>
        <v>4.046904761904762</v>
      </c>
      <c r="AA541" s="17">
        <f t="shared" si="100"/>
        <v>4.8587500000000006</v>
      </c>
      <c r="AB541" s="17">
        <f t="shared" si="100"/>
        <v>3.7851785714285713</v>
      </c>
      <c r="AC541" s="17">
        <f t="shared" si="100"/>
        <v>4.2086309523809522</v>
      </c>
      <c r="AD541" s="17">
        <f t="shared" si="100"/>
        <v>5.4987500000000011</v>
      </c>
      <c r="AE541" s="17">
        <f t="shared" si="100"/>
        <v>4.293571428571429</v>
      </c>
      <c r="AF541" s="17">
        <f t="shared" si="100"/>
        <v>4.8686309523809523</v>
      </c>
      <c r="AG541" s="17">
        <f t="shared" si="100"/>
        <v>5.8571428571428577</v>
      </c>
      <c r="AH541" s="17">
        <f t="shared" si="100"/>
        <v>4.3735714285714291</v>
      </c>
      <c r="AI541" s="17">
        <f t="shared" si="100"/>
        <v>5.0519642857142859</v>
      </c>
      <c r="AJ541" s="17">
        <f t="shared" si="100"/>
        <v>6.2655357142857149</v>
      </c>
      <c r="AK541" s="17">
        <f t="shared" si="100"/>
        <v>4.6935714285714285</v>
      </c>
      <c r="AL541" s="132">
        <f t="shared" si="100"/>
        <v>5.3719642857142853</v>
      </c>
      <c r="AR541" s="17"/>
      <c r="AS541" s="56"/>
      <c r="AT541" s="56"/>
      <c r="AU541" s="56"/>
      <c r="AV541" s="56"/>
      <c r="AW541" s="56"/>
      <c r="AX541" s="56"/>
      <c r="AY541" s="164"/>
      <c r="AZ541" s="164"/>
      <c r="BA541" s="164"/>
      <c r="BB541" s="164"/>
      <c r="BC541" s="164"/>
      <c r="BD541" s="164"/>
      <c r="BE541" s="164"/>
      <c r="BF541" s="164"/>
      <c r="BG541" s="164"/>
      <c r="BH541" s="164"/>
      <c r="BI541" s="164"/>
      <c r="BJ541" s="164"/>
      <c r="BK541" s="164"/>
      <c r="BL541" s="164"/>
      <c r="BM541" s="164"/>
      <c r="BN541" s="164"/>
      <c r="BO541" s="164"/>
      <c r="BP541" s="61"/>
      <c r="BQ541" s="61"/>
    </row>
    <row r="542" spans="1:79" ht="30" customHeight="1">
      <c r="A542" s="77" t="s">
        <v>138</v>
      </c>
      <c r="C542" s="49">
        <f>C519+C520+C521+C523+C524+C532+(C531/7)+C533+C535+C536/7</f>
        <v>1.5769250000000001</v>
      </c>
      <c r="D542" s="49">
        <f t="shared" ref="D542:AL542" si="101">D519+D520+D521+D523+D524+D532+(D531/7)+D533+D535+D536/7</f>
        <v>1.3408071428571426</v>
      </c>
      <c r="E542" s="49">
        <f t="shared" si="101"/>
        <v>1.7298547619047617</v>
      </c>
      <c r="F542" s="49">
        <f t="shared" si="101"/>
        <v>1.9369250000000002</v>
      </c>
      <c r="G542" s="49">
        <f t="shared" si="101"/>
        <v>1.6808071428571427</v>
      </c>
      <c r="H542" s="49">
        <f t="shared" si="101"/>
        <v>1.9802583333333332</v>
      </c>
      <c r="I542" s="49">
        <f t="shared" si="101"/>
        <v>2.3791607142857143</v>
      </c>
      <c r="J542" s="49">
        <f t="shared" si="101"/>
        <v>2.0512107142857143</v>
      </c>
      <c r="K542" s="49">
        <f t="shared" si="101"/>
        <v>2.2463761904761905</v>
      </c>
      <c r="L542" s="49">
        <f t="shared" si="101"/>
        <v>2.7734464285714289</v>
      </c>
      <c r="M542" s="49">
        <f t="shared" si="101"/>
        <v>2.4273285714285713</v>
      </c>
      <c r="N542" s="49">
        <f t="shared" si="101"/>
        <v>2.6163761904761906</v>
      </c>
      <c r="O542" s="49">
        <f t="shared" si="101"/>
        <v>3.1495642857142858</v>
      </c>
      <c r="P542" s="49">
        <f t="shared" si="101"/>
        <v>2.7973285714285714</v>
      </c>
      <c r="Q542" s="49">
        <f t="shared" si="101"/>
        <v>2.7863761904761901</v>
      </c>
      <c r="R542" s="49">
        <f t="shared" si="101"/>
        <v>3.5056821428571427</v>
      </c>
      <c r="S542" s="49">
        <f t="shared" si="101"/>
        <v>2.8873285714285712</v>
      </c>
      <c r="T542" s="49">
        <f t="shared" si="101"/>
        <v>3.1597095238095236</v>
      </c>
      <c r="U542" s="49">
        <f t="shared" si="101"/>
        <v>3.8595642857142862</v>
      </c>
      <c r="V542" s="49">
        <f t="shared" si="101"/>
        <v>3.2073285714285715</v>
      </c>
      <c r="W542" s="49">
        <f t="shared" si="101"/>
        <v>3.4463761904761903</v>
      </c>
      <c r="X542" s="49">
        <f t="shared" si="101"/>
        <v>4.004035714285715</v>
      </c>
      <c r="Y542" s="49">
        <f t="shared" si="101"/>
        <v>3.3873285714285712</v>
      </c>
      <c r="Z542" s="49">
        <f t="shared" si="101"/>
        <v>3.8663761904761902</v>
      </c>
      <c r="AA542" s="49">
        <f t="shared" si="101"/>
        <v>4.5717999999999996</v>
      </c>
      <c r="AB542" s="49">
        <f t="shared" si="101"/>
        <v>3.7795642857142857</v>
      </c>
      <c r="AC542" s="49">
        <f t="shared" si="101"/>
        <v>3.975827380952381</v>
      </c>
      <c r="AD542" s="49">
        <f t="shared" si="101"/>
        <v>5.2479178571428573</v>
      </c>
      <c r="AE542" s="49">
        <f t="shared" si="101"/>
        <v>4.1995642857142856</v>
      </c>
      <c r="AF542" s="49">
        <f t="shared" si="101"/>
        <v>4.6358273809523807</v>
      </c>
      <c r="AG542" s="49">
        <f t="shared" si="101"/>
        <v>5.5540357142857149</v>
      </c>
      <c r="AH542" s="49">
        <f t="shared" si="101"/>
        <v>4.2795642857142857</v>
      </c>
      <c r="AI542" s="49">
        <f t="shared" si="101"/>
        <v>4.8191607142857142</v>
      </c>
      <c r="AJ542" s="49">
        <f t="shared" si="101"/>
        <v>5.8740357142857151</v>
      </c>
      <c r="AK542" s="49">
        <f t="shared" si="101"/>
        <v>4.6281357142857136</v>
      </c>
      <c r="AL542" s="49">
        <f t="shared" si="101"/>
        <v>5.1391607142857136</v>
      </c>
      <c r="AR542" s="17"/>
      <c r="AS542" s="56"/>
      <c r="AT542" s="56"/>
      <c r="AU542" s="56"/>
      <c r="AV542" s="56"/>
      <c r="AW542" s="56"/>
      <c r="AX542" s="56"/>
      <c r="AY542" s="164"/>
      <c r="AZ542" s="164"/>
      <c r="BA542" s="164"/>
      <c r="BB542" s="164"/>
      <c r="BC542" s="164"/>
      <c r="BD542" s="164"/>
      <c r="BE542" s="164"/>
      <c r="BF542" s="164"/>
      <c r="BG542" s="164"/>
      <c r="BH542" s="164"/>
      <c r="BI542" s="164"/>
      <c r="BJ542" s="164"/>
      <c r="BK542" s="164"/>
      <c r="BL542" s="164"/>
      <c r="BM542" s="164"/>
      <c r="BN542" s="164"/>
      <c r="BO542" s="164"/>
      <c r="BP542" s="61"/>
      <c r="BQ542" s="61"/>
    </row>
    <row r="543" spans="1:79" s="218" customFormat="1" ht="15" customHeight="1">
      <c r="A543" s="217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19"/>
      <c r="AL543" s="220"/>
      <c r="AR543" s="219"/>
      <c r="AS543" s="219"/>
      <c r="AT543" s="219"/>
      <c r="AU543" s="219"/>
      <c r="AV543" s="219"/>
      <c r="AW543" s="219"/>
      <c r="AX543" s="219"/>
      <c r="AY543" s="221"/>
      <c r="AZ543" s="221"/>
      <c r="BA543" s="221"/>
      <c r="BB543" s="221"/>
      <c r="BC543" s="221"/>
      <c r="BD543" s="221"/>
      <c r="BE543" s="221"/>
      <c r="BF543" s="221"/>
      <c r="BG543" s="221"/>
      <c r="BH543" s="221"/>
      <c r="BI543" s="221"/>
      <c r="BJ543" s="221"/>
      <c r="BK543" s="221"/>
      <c r="BL543" s="221"/>
      <c r="BM543" s="221"/>
      <c r="BN543" s="221"/>
      <c r="BO543" s="221"/>
      <c r="BP543" s="222"/>
      <c r="BQ543" s="222"/>
      <c r="BR543" s="222"/>
      <c r="BS543" s="222"/>
      <c r="BT543" s="222"/>
      <c r="BU543" s="222"/>
      <c r="BV543" s="222"/>
      <c r="BW543" s="431"/>
      <c r="BX543" s="222"/>
      <c r="BY543" s="222"/>
      <c r="BZ543" s="222"/>
      <c r="CA543" s="222"/>
    </row>
    <row r="544" spans="1:79" ht="15" customHeight="1">
      <c r="A544" s="66"/>
      <c r="C544" s="22">
        <v>1000</v>
      </c>
      <c r="F544" s="9">
        <v>1200</v>
      </c>
      <c r="G544" s="9"/>
      <c r="I544" s="22">
        <v>1400</v>
      </c>
      <c r="L544" s="22">
        <v>1600</v>
      </c>
      <c r="O544" s="17">
        <v>1800</v>
      </c>
      <c r="P544" s="17"/>
      <c r="Q544" s="17"/>
      <c r="R544" s="56">
        <v>2000</v>
      </c>
      <c r="S544" s="56"/>
      <c r="T544" s="17"/>
      <c r="U544" s="17">
        <v>2200</v>
      </c>
      <c r="V544" s="17"/>
      <c r="W544" s="17"/>
      <c r="X544" s="17">
        <v>2400</v>
      </c>
      <c r="Y544" s="17"/>
      <c r="Z544" s="17"/>
      <c r="AA544" s="111">
        <v>2600</v>
      </c>
      <c r="AB544" s="84"/>
      <c r="AC544" s="17"/>
      <c r="AD544" s="84">
        <v>2800</v>
      </c>
      <c r="AE544" s="84"/>
      <c r="AF544" s="84"/>
      <c r="AG544" s="84">
        <v>3000</v>
      </c>
      <c r="AH544" s="84"/>
      <c r="AI544" s="84"/>
      <c r="AJ544" s="22">
        <v>3200</v>
      </c>
      <c r="AK544" s="17"/>
      <c r="AL544" s="132"/>
      <c r="AR544" s="17"/>
    </row>
    <row r="545" spans="1:44" ht="15" customHeight="1">
      <c r="A545" s="212" t="s">
        <v>110</v>
      </c>
      <c r="F545" s="9"/>
      <c r="O545" s="17"/>
      <c r="P545" s="17"/>
      <c r="Q545" s="17"/>
      <c r="R545" s="56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K545" s="17"/>
      <c r="AL545" s="132"/>
      <c r="AR545" s="17"/>
    </row>
    <row r="546" spans="1:44" ht="15" customHeight="1">
      <c r="A546" s="67" t="s">
        <v>117</v>
      </c>
      <c r="B546" s="68"/>
      <c r="C546" s="22" t="s">
        <v>58</v>
      </c>
      <c r="D546" s="22" t="s">
        <v>116</v>
      </c>
      <c r="E546" s="22" t="s">
        <v>92</v>
      </c>
      <c r="F546" s="9" t="s">
        <v>58</v>
      </c>
      <c r="G546" s="22" t="s">
        <v>116</v>
      </c>
      <c r="H546" s="22" t="s">
        <v>92</v>
      </c>
      <c r="I546" s="22" t="s">
        <v>58</v>
      </c>
      <c r="J546" s="22" t="s">
        <v>116</v>
      </c>
      <c r="K546" s="22" t="s">
        <v>92</v>
      </c>
      <c r="L546" s="22" t="s">
        <v>58</v>
      </c>
      <c r="M546" s="22" t="s">
        <v>116</v>
      </c>
      <c r="N546" s="22" t="s">
        <v>92</v>
      </c>
      <c r="O546" s="17" t="s">
        <v>58</v>
      </c>
      <c r="P546" s="17" t="s">
        <v>116</v>
      </c>
      <c r="Q546" s="17" t="s">
        <v>92</v>
      </c>
      <c r="R546" s="56" t="s">
        <v>58</v>
      </c>
      <c r="S546" s="17" t="s">
        <v>116</v>
      </c>
      <c r="T546" s="17" t="s">
        <v>92</v>
      </c>
      <c r="U546" s="17" t="s">
        <v>58</v>
      </c>
      <c r="V546" s="17" t="s">
        <v>116</v>
      </c>
      <c r="W546" s="17" t="s">
        <v>92</v>
      </c>
      <c r="X546" s="17" t="s">
        <v>58</v>
      </c>
      <c r="Y546" s="17" t="s">
        <v>116</v>
      </c>
      <c r="Z546" s="17" t="s">
        <v>92</v>
      </c>
      <c r="AA546" s="17" t="s">
        <v>58</v>
      </c>
      <c r="AB546" s="17" t="s">
        <v>116</v>
      </c>
      <c r="AC546" s="17" t="s">
        <v>92</v>
      </c>
      <c r="AD546" s="17" t="s">
        <v>58</v>
      </c>
      <c r="AE546" s="17" t="s">
        <v>116</v>
      </c>
      <c r="AF546" s="17" t="s">
        <v>92</v>
      </c>
      <c r="AG546" s="17" t="s">
        <v>58</v>
      </c>
      <c r="AH546" s="17" t="s">
        <v>116</v>
      </c>
      <c r="AI546" s="17" t="s">
        <v>92</v>
      </c>
      <c r="AJ546" s="22" t="s">
        <v>58</v>
      </c>
      <c r="AK546" s="17" t="s">
        <v>116</v>
      </c>
      <c r="AL546" s="132" t="s">
        <v>92</v>
      </c>
      <c r="AR546" s="17"/>
    </row>
    <row r="547" spans="1:44" ht="38.25" customHeight="1">
      <c r="A547" s="24" t="s">
        <v>119</v>
      </c>
      <c r="B547" s="69"/>
      <c r="C547" s="17">
        <f>C7*'Basic diet cal'!$AA$3</f>
        <v>0</v>
      </c>
      <c r="D547" s="17">
        <f>D7*'Basic diet cal'!$AA$3</f>
        <v>0</v>
      </c>
      <c r="E547" s="17">
        <f>E7*'Basic diet cal'!$AA$3</f>
        <v>0</v>
      </c>
      <c r="F547" s="17">
        <f>F7*'Basic diet cal'!$AA$3</f>
        <v>0</v>
      </c>
      <c r="G547" s="17">
        <f>G7*'Basic diet cal'!$AA$3</f>
        <v>0</v>
      </c>
      <c r="H547" s="17">
        <f>H7*'Basic diet cal'!$AA$3</f>
        <v>0</v>
      </c>
      <c r="I547" s="17">
        <f>I7*'Basic diet cal'!$AA$3</f>
        <v>0</v>
      </c>
      <c r="J547" s="17">
        <f>J7*'Basic diet cal'!$AA$3</f>
        <v>0</v>
      </c>
      <c r="K547" s="17">
        <f>K7*'Basic diet cal'!$AA$3</f>
        <v>0</v>
      </c>
      <c r="L547" s="17">
        <f>L7*'Basic diet cal'!$AA$3</f>
        <v>0</v>
      </c>
      <c r="M547" s="17">
        <f>M7*'Basic diet cal'!$AA$3</f>
        <v>0</v>
      </c>
      <c r="N547" s="17">
        <f>N7*'Basic diet cal'!$AA$3</f>
        <v>0</v>
      </c>
      <c r="O547" s="17">
        <f>O7*'Basic diet cal'!$AA$3</f>
        <v>0</v>
      </c>
      <c r="P547" s="17">
        <f>P7*'Basic diet cal'!$AA$3</f>
        <v>0</v>
      </c>
      <c r="Q547" s="17">
        <f>Q7*'Basic diet cal'!$AA$3</f>
        <v>0</v>
      </c>
      <c r="R547" s="17">
        <f>R7*'Basic diet cal'!$AA$3</f>
        <v>0</v>
      </c>
      <c r="S547" s="17">
        <f>S7*'Basic diet cal'!$AA$3</f>
        <v>0</v>
      </c>
      <c r="T547" s="17">
        <f>T7*'Basic diet cal'!$AA$3</f>
        <v>0</v>
      </c>
      <c r="U547" s="17">
        <f>U7*'Basic diet cal'!$AA$3</f>
        <v>0</v>
      </c>
      <c r="V547" s="17">
        <f>V7*'Basic diet cal'!$AA$3</f>
        <v>0</v>
      </c>
      <c r="W547" s="17">
        <f>W7*'Basic diet cal'!$AA$3</f>
        <v>0</v>
      </c>
      <c r="X547" s="17">
        <f>X7*'Basic diet cal'!$AA$3</f>
        <v>0</v>
      </c>
      <c r="Y547" s="17">
        <f>Y7*'Basic diet cal'!$AA$3</f>
        <v>0</v>
      </c>
      <c r="Z547" s="17">
        <f>Z7*'Basic diet cal'!$AA$3</f>
        <v>0</v>
      </c>
      <c r="AA547" s="17">
        <f>AA7*'Basic diet cal'!$AA$3</f>
        <v>0</v>
      </c>
      <c r="AB547" s="17">
        <f>AB7*'Basic diet cal'!$AA$3</f>
        <v>0</v>
      </c>
      <c r="AC547" s="17">
        <f>AC7*'Basic diet cal'!$AA$3</f>
        <v>0</v>
      </c>
      <c r="AD547" s="17">
        <f>AD7*'Basic diet cal'!$AA$3</f>
        <v>0</v>
      </c>
      <c r="AE547" s="17">
        <f>AE7*'Basic diet cal'!$AA$3</f>
        <v>0</v>
      </c>
      <c r="AF547" s="17">
        <f>AF7*'Basic diet cal'!$AA$3</f>
        <v>0</v>
      </c>
      <c r="AG547" s="17">
        <f>AG7*'Basic diet cal'!$AA$3</f>
        <v>0</v>
      </c>
      <c r="AH547" s="17">
        <f>AH7*'Basic diet cal'!$AA$3</f>
        <v>0</v>
      </c>
      <c r="AI547" s="17">
        <f>AI7*'Basic diet cal'!$AA$3</f>
        <v>0</v>
      </c>
      <c r="AJ547" s="17">
        <f>AJ7*'Basic diet cal'!$AA$3</f>
        <v>0</v>
      </c>
      <c r="AK547" s="17">
        <f>AK7*'Basic diet cal'!$AA$3</f>
        <v>0</v>
      </c>
      <c r="AL547" s="132">
        <f>AL7*'Basic diet cal'!$AA$3</f>
        <v>0</v>
      </c>
      <c r="AR547" s="17"/>
    </row>
    <row r="548" spans="1:44" ht="45" customHeight="1">
      <c r="A548" s="24" t="s">
        <v>127</v>
      </c>
      <c r="B548" s="69"/>
      <c r="C548" s="17">
        <f>C8*'Basic diet cal'!$AA$4</f>
        <v>0</v>
      </c>
      <c r="D548" s="17">
        <f>D8*'Basic diet cal'!$AA$4</f>
        <v>0</v>
      </c>
      <c r="E548" s="17">
        <f>E8*'Basic diet cal'!$AA$4</f>
        <v>0</v>
      </c>
      <c r="F548" s="17">
        <f>F8*'Basic diet cal'!$AA$4</f>
        <v>0</v>
      </c>
      <c r="G548" s="17">
        <f>G8*'Basic diet cal'!$AA$4</f>
        <v>0</v>
      </c>
      <c r="H548" s="17">
        <f>H8*'Basic diet cal'!$AA$4</f>
        <v>0</v>
      </c>
      <c r="I548" s="17">
        <f>I8*'Basic diet cal'!$AA$4</f>
        <v>0</v>
      </c>
      <c r="J548" s="17">
        <f>J8*'Basic diet cal'!$AA$4</f>
        <v>0</v>
      </c>
      <c r="K548" s="17">
        <f>K8*'Basic diet cal'!$AA$4</f>
        <v>0</v>
      </c>
      <c r="L548" s="17">
        <f>L8*'Basic diet cal'!$AA$4</f>
        <v>0</v>
      </c>
      <c r="M548" s="17">
        <f>M8*'Basic diet cal'!$AA$4</f>
        <v>0</v>
      </c>
      <c r="N548" s="17">
        <f>N8*'Basic diet cal'!$AA$4</f>
        <v>0</v>
      </c>
      <c r="O548" s="17">
        <f>O8*'Basic diet cal'!$AA$4</f>
        <v>0</v>
      </c>
      <c r="P548" s="17">
        <f>P8*'Basic diet cal'!$AA$4</f>
        <v>0</v>
      </c>
      <c r="Q548" s="17">
        <f>Q8*'Basic diet cal'!$AA$4</f>
        <v>0</v>
      </c>
      <c r="R548" s="17">
        <f>R8*'Basic diet cal'!$AA$4</f>
        <v>0</v>
      </c>
      <c r="S548" s="17">
        <f>S8*'Basic diet cal'!$AA$4</f>
        <v>0</v>
      </c>
      <c r="T548" s="17">
        <f>T8*'Basic diet cal'!$AA$4</f>
        <v>0</v>
      </c>
      <c r="U548" s="17">
        <f>U8*'Basic diet cal'!$AA$4</f>
        <v>0</v>
      </c>
      <c r="V548" s="17">
        <f>V8*'Basic diet cal'!$AA$4</f>
        <v>0</v>
      </c>
      <c r="W548" s="17">
        <f>W8*'Basic diet cal'!$AA$4</f>
        <v>0</v>
      </c>
      <c r="X548" s="17">
        <f>X8*'Basic diet cal'!$AA$4</f>
        <v>0</v>
      </c>
      <c r="Y548" s="17">
        <f>Y8*'Basic diet cal'!$AA$4</f>
        <v>0</v>
      </c>
      <c r="Z548" s="17">
        <f>Z8*'Basic diet cal'!$AA$4</f>
        <v>0</v>
      </c>
      <c r="AA548" s="17">
        <f>AA8*'Basic diet cal'!$AA$4</f>
        <v>0</v>
      </c>
      <c r="AB548" s="17">
        <f>AB8*'Basic diet cal'!$AA$4</f>
        <v>0</v>
      </c>
      <c r="AC548" s="17">
        <f>AC8*'Basic diet cal'!$AA$4</f>
        <v>0</v>
      </c>
      <c r="AD548" s="17">
        <f>AD8*'Basic diet cal'!$AA$4</f>
        <v>0</v>
      </c>
      <c r="AE548" s="17">
        <f>AE8*'Basic diet cal'!$AA$4</f>
        <v>0</v>
      </c>
      <c r="AF548" s="17">
        <f>AF8*'Basic diet cal'!$AA$4</f>
        <v>0</v>
      </c>
      <c r="AG548" s="17">
        <f>AG8*'Basic diet cal'!$AA$4</f>
        <v>0</v>
      </c>
      <c r="AH548" s="17">
        <f>AH8*'Basic diet cal'!$AA$4</f>
        <v>0</v>
      </c>
      <c r="AI548" s="17">
        <f>AI8*'Basic diet cal'!$AA$4</f>
        <v>0</v>
      </c>
      <c r="AJ548" s="17">
        <f>AJ8*'Basic diet cal'!$AA$4</f>
        <v>0</v>
      </c>
      <c r="AK548" s="17">
        <f>AK8*'Basic diet cal'!$AA$4</f>
        <v>0</v>
      </c>
      <c r="AL548" s="132">
        <f>AL8*'Basic diet cal'!$AA$4</f>
        <v>0</v>
      </c>
      <c r="AR548" s="17"/>
    </row>
    <row r="549" spans="1:44" ht="45" customHeight="1">
      <c r="A549" s="24" t="s">
        <v>76</v>
      </c>
      <c r="B549" s="69"/>
      <c r="C549" s="17">
        <f>C9*'Basic diet cal'!$AA$5</f>
        <v>0</v>
      </c>
      <c r="D549" s="17">
        <f>D9*'Basic diet cal'!$AA$5</f>
        <v>0</v>
      </c>
      <c r="E549" s="17">
        <f>E9*'Basic diet cal'!$AA$5</f>
        <v>0</v>
      </c>
      <c r="F549" s="17">
        <f>F9*'Basic diet cal'!$AA$5</f>
        <v>0</v>
      </c>
      <c r="G549" s="17">
        <f>G9*'Basic diet cal'!$AA$5</f>
        <v>0</v>
      </c>
      <c r="H549" s="17">
        <f>H9*'Basic diet cal'!$AA$5</f>
        <v>0</v>
      </c>
      <c r="I549" s="17">
        <f>I9*'Basic diet cal'!$AA$5</f>
        <v>0</v>
      </c>
      <c r="J549" s="17">
        <f>J9*'Basic diet cal'!$AA$5</f>
        <v>0</v>
      </c>
      <c r="K549" s="17">
        <f>K9*'Basic diet cal'!$AA$5</f>
        <v>0</v>
      </c>
      <c r="L549" s="17">
        <f>L9*'Basic diet cal'!$AA$5</f>
        <v>0</v>
      </c>
      <c r="M549" s="17">
        <f>M9*'Basic diet cal'!$AA$5</f>
        <v>0</v>
      </c>
      <c r="N549" s="17">
        <f>N9*'Basic diet cal'!$AA$5</f>
        <v>0</v>
      </c>
      <c r="O549" s="17">
        <f>O9*'Basic diet cal'!$AA$5</f>
        <v>0</v>
      </c>
      <c r="P549" s="17">
        <f>P9*'Basic diet cal'!$AA$5</f>
        <v>0</v>
      </c>
      <c r="Q549" s="17">
        <f>Q9*'Basic diet cal'!$AA$5</f>
        <v>0</v>
      </c>
      <c r="R549" s="17">
        <f>R9*'Basic diet cal'!$AA$5</f>
        <v>0</v>
      </c>
      <c r="S549" s="17">
        <f>S9*'Basic diet cal'!$AA$5</f>
        <v>0</v>
      </c>
      <c r="T549" s="17">
        <f>T9*'Basic diet cal'!$AA$5</f>
        <v>0</v>
      </c>
      <c r="U549" s="17">
        <f>U9*'Basic diet cal'!$AA$5</f>
        <v>0</v>
      </c>
      <c r="V549" s="17">
        <f>V9*'Basic diet cal'!$AA$5</f>
        <v>0</v>
      </c>
      <c r="W549" s="17">
        <f>W9*'Basic diet cal'!$AA$5</f>
        <v>0</v>
      </c>
      <c r="X549" s="17">
        <f>X9*'Basic diet cal'!$AA$5</f>
        <v>0</v>
      </c>
      <c r="Y549" s="17">
        <f>Y9*'Basic diet cal'!$AA$5</f>
        <v>0</v>
      </c>
      <c r="Z549" s="17">
        <f>Z9*'Basic diet cal'!$AA$5</f>
        <v>0</v>
      </c>
      <c r="AA549" s="17">
        <f>AA9*'Basic diet cal'!$AA$5</f>
        <v>0</v>
      </c>
      <c r="AB549" s="17">
        <f>AB9*'Basic diet cal'!$AA$5</f>
        <v>0</v>
      </c>
      <c r="AC549" s="17">
        <f>AC9*'Basic diet cal'!$AA$5</f>
        <v>0</v>
      </c>
      <c r="AD549" s="17">
        <f>AD9*'Basic diet cal'!$AA$5</f>
        <v>0</v>
      </c>
      <c r="AE549" s="17">
        <f>AE9*'Basic diet cal'!$AA$5</f>
        <v>0</v>
      </c>
      <c r="AF549" s="17">
        <f>AF9*'Basic diet cal'!$AA$5</f>
        <v>0</v>
      </c>
      <c r="AG549" s="17">
        <f>AG9*'Basic diet cal'!$AA$5</f>
        <v>0</v>
      </c>
      <c r="AH549" s="17">
        <f>AH9*'Basic diet cal'!$AA$5</f>
        <v>0</v>
      </c>
      <c r="AI549" s="17">
        <f>AI9*'Basic diet cal'!$AA$5</f>
        <v>0</v>
      </c>
      <c r="AJ549" s="17">
        <f>AJ9*'Basic diet cal'!$AA$5</f>
        <v>0</v>
      </c>
      <c r="AK549" s="17">
        <f>AK9*'Basic diet cal'!$AA$5</f>
        <v>0</v>
      </c>
      <c r="AL549" s="132">
        <f>AL9*'Basic diet cal'!$AA$5</f>
        <v>0</v>
      </c>
      <c r="AR549" s="17"/>
    </row>
    <row r="550" spans="1:44" ht="31.5" customHeight="1">
      <c r="A550" s="24" t="s">
        <v>255</v>
      </c>
      <c r="B550" s="65"/>
      <c r="C550" s="48">
        <f>C10*'Basic diet cal'!$AA$6</f>
        <v>0</v>
      </c>
      <c r="D550" s="48">
        <f>D10*'Basic diet cal'!$AA$6</f>
        <v>0</v>
      </c>
      <c r="E550" s="48">
        <f>E10*'Basic diet cal'!$AA$6</f>
        <v>0</v>
      </c>
      <c r="F550" s="48">
        <f>F10*'Basic diet cal'!$AA$6</f>
        <v>0</v>
      </c>
      <c r="G550" s="48">
        <f>G10*'Basic diet cal'!$AA$6</f>
        <v>0</v>
      </c>
      <c r="H550" s="48">
        <f>H10*'Basic diet cal'!$AA$6</f>
        <v>0</v>
      </c>
      <c r="I550" s="48">
        <f>I10*'Basic diet cal'!$AA$6</f>
        <v>0</v>
      </c>
      <c r="J550" s="48">
        <f>J10*'Basic diet cal'!$AA$6</f>
        <v>0</v>
      </c>
      <c r="K550" s="48">
        <f>K10*'Basic diet cal'!$AA$6</f>
        <v>0</v>
      </c>
      <c r="L550" s="48">
        <f>L10*'Basic diet cal'!$AA$6</f>
        <v>0</v>
      </c>
      <c r="M550" s="48">
        <f>M10*'Basic diet cal'!$AA$6</f>
        <v>0</v>
      </c>
      <c r="N550" s="48">
        <f>N10*'Basic diet cal'!$AA$6</f>
        <v>0</v>
      </c>
      <c r="O550" s="48">
        <f>O10*'Basic diet cal'!$AA$6</f>
        <v>0</v>
      </c>
      <c r="P550" s="48">
        <f>P10*'Basic diet cal'!$AA$6</f>
        <v>0</v>
      </c>
      <c r="Q550" s="48">
        <f>Q10*'Basic diet cal'!$AA$6</f>
        <v>0</v>
      </c>
      <c r="R550" s="48">
        <f>R10*'Basic diet cal'!$AA$6</f>
        <v>0</v>
      </c>
      <c r="S550" s="48">
        <f>S10*'Basic diet cal'!$AA$6</f>
        <v>0</v>
      </c>
      <c r="T550" s="48">
        <f>T10*'Basic diet cal'!$AA$6</f>
        <v>0</v>
      </c>
      <c r="U550" s="48">
        <f>U10*'Basic diet cal'!$AA$6</f>
        <v>0</v>
      </c>
      <c r="V550" s="48">
        <f>V10*'Basic diet cal'!$AA$6</f>
        <v>0</v>
      </c>
      <c r="W550" s="48">
        <f>W10*'Basic diet cal'!$AA$6</f>
        <v>0</v>
      </c>
      <c r="X550" s="48">
        <f>X10*'Basic diet cal'!$AA$6</f>
        <v>0</v>
      </c>
      <c r="Y550" s="48">
        <f>Y10*'Basic diet cal'!$AA$6</f>
        <v>0</v>
      </c>
      <c r="Z550" s="48">
        <f>Z10*'Basic diet cal'!$AA$6</f>
        <v>0</v>
      </c>
      <c r="AA550" s="48">
        <f>AA10*'Basic diet cal'!$AA$6</f>
        <v>0</v>
      </c>
      <c r="AB550" s="48">
        <f>AB10*'Basic diet cal'!$AA$6</f>
        <v>0</v>
      </c>
      <c r="AC550" s="48">
        <f>AC10*'Basic diet cal'!$AA$6</f>
        <v>0</v>
      </c>
      <c r="AD550" s="48">
        <f>AD10*'Basic diet cal'!$AA$6</f>
        <v>0</v>
      </c>
      <c r="AE550" s="48">
        <f>AE10*'Basic diet cal'!$AA$6</f>
        <v>0</v>
      </c>
      <c r="AF550" s="48">
        <f>AF10*'Basic diet cal'!$AA$6</f>
        <v>0</v>
      </c>
      <c r="AG550" s="48">
        <f>AG10*'Basic diet cal'!$AA$6</f>
        <v>0</v>
      </c>
      <c r="AH550" s="48">
        <f>AH10*'Basic diet cal'!$AA$6</f>
        <v>0</v>
      </c>
      <c r="AI550" s="48">
        <f>AI10*'Basic diet cal'!$AA$6</f>
        <v>0</v>
      </c>
      <c r="AJ550" s="48">
        <f>AJ10*'Basic diet cal'!$AA$6</f>
        <v>0</v>
      </c>
      <c r="AK550" s="48">
        <f>AK10*'Basic diet cal'!$AA$6</f>
        <v>0</v>
      </c>
      <c r="AL550" s="226">
        <f>AL10*'Basic diet cal'!$AA$6</f>
        <v>0</v>
      </c>
      <c r="AR550" s="17"/>
    </row>
    <row r="551" spans="1:44" ht="31.5" customHeight="1">
      <c r="A551" s="24" t="s">
        <v>564</v>
      </c>
      <c r="B551" s="65"/>
      <c r="C551" s="48">
        <f>C11*'Basic diet cal'!$AA$6</f>
        <v>0</v>
      </c>
      <c r="D551" s="48">
        <f>D11*'Basic diet cal'!$AA$6</f>
        <v>0</v>
      </c>
      <c r="E551" s="48">
        <f>E11*'Basic diet cal'!$AA$6</f>
        <v>0</v>
      </c>
      <c r="F551" s="48">
        <f>F11*'Basic diet cal'!$AA$6</f>
        <v>0</v>
      </c>
      <c r="G551" s="48">
        <f>G11*'Basic diet cal'!$AA$6</f>
        <v>0</v>
      </c>
      <c r="H551" s="48">
        <f>H11*'Basic diet cal'!$AA$6</f>
        <v>0</v>
      </c>
      <c r="I551" s="48">
        <f>I11*'Basic diet cal'!$AA$6</f>
        <v>0</v>
      </c>
      <c r="J551" s="48">
        <f>J11*'Basic diet cal'!$AA$6</f>
        <v>0</v>
      </c>
      <c r="K551" s="48">
        <f>K11*'Basic diet cal'!$AA$6</f>
        <v>0</v>
      </c>
      <c r="L551" s="48">
        <f>L11*'Basic diet cal'!$AA$6</f>
        <v>0</v>
      </c>
      <c r="M551" s="48">
        <f>M11*'Basic diet cal'!$AA$6</f>
        <v>0</v>
      </c>
      <c r="N551" s="48">
        <f>N11*'Basic diet cal'!$AA$6</f>
        <v>0</v>
      </c>
      <c r="O551" s="48">
        <f>O11*'Basic diet cal'!$AA$6</f>
        <v>0</v>
      </c>
      <c r="P551" s="48">
        <f>P11*'Basic diet cal'!$AA$6</f>
        <v>0</v>
      </c>
      <c r="Q551" s="48">
        <f>Q11*'Basic diet cal'!$AA$6</f>
        <v>0</v>
      </c>
      <c r="R551" s="48">
        <f>R11*'Basic diet cal'!$AA$6</f>
        <v>0</v>
      </c>
      <c r="S551" s="48">
        <f>S11*'Basic diet cal'!$AA$6</f>
        <v>0</v>
      </c>
      <c r="T551" s="48">
        <f>T11*'Basic diet cal'!$AA$6</f>
        <v>0</v>
      </c>
      <c r="U551" s="48">
        <f>U11*'Basic diet cal'!$AA$6</f>
        <v>0</v>
      </c>
      <c r="V551" s="48">
        <f>V11*'Basic diet cal'!$AA$6</f>
        <v>0</v>
      </c>
      <c r="W551" s="48">
        <f>W11*'Basic diet cal'!$AA$6</f>
        <v>0</v>
      </c>
      <c r="X551" s="48">
        <f>X11*'Basic diet cal'!$AA$6</f>
        <v>0</v>
      </c>
      <c r="Y551" s="48">
        <f>Y11*'Basic diet cal'!$AA$6</f>
        <v>0</v>
      </c>
      <c r="Z551" s="48">
        <f>Z11*'Basic diet cal'!$AA$6</f>
        <v>0</v>
      </c>
      <c r="AA551" s="48">
        <f>AA11*'Basic diet cal'!$AA$6</f>
        <v>0</v>
      </c>
      <c r="AB551" s="48">
        <f>AB11*'Basic diet cal'!$AA$6</f>
        <v>0</v>
      </c>
      <c r="AC551" s="48">
        <f>AC11*'Basic diet cal'!$AA$6</f>
        <v>0</v>
      </c>
      <c r="AD551" s="48">
        <f>AD11*'Basic diet cal'!$AA$6</f>
        <v>0</v>
      </c>
      <c r="AE551" s="48">
        <f>AE11*'Basic diet cal'!$AA$6</f>
        <v>0</v>
      </c>
      <c r="AF551" s="48">
        <f>AF11*'Basic diet cal'!$AA$6</f>
        <v>0</v>
      </c>
      <c r="AG551" s="48">
        <f>AG11*'Basic diet cal'!$AA$6</f>
        <v>0</v>
      </c>
      <c r="AH551" s="48">
        <f>AH11*'Basic diet cal'!$AA$6</f>
        <v>0</v>
      </c>
      <c r="AI551" s="48">
        <f>AI11*'Basic diet cal'!$AA$6</f>
        <v>0</v>
      </c>
      <c r="AJ551" s="48">
        <f>AJ11*'Basic diet cal'!$AA$6</f>
        <v>0</v>
      </c>
      <c r="AK551" s="48">
        <f>AK11*'Basic diet cal'!$AA$6</f>
        <v>0</v>
      </c>
      <c r="AL551" s="226">
        <f>AL11*'Basic diet cal'!$AA$6</f>
        <v>0</v>
      </c>
      <c r="AR551" s="17"/>
    </row>
    <row r="552" spans="1:44" ht="31.5" customHeight="1">
      <c r="A552" s="24" t="s">
        <v>539</v>
      </c>
      <c r="B552" s="69"/>
      <c r="C552" s="17">
        <f>C12*'Basic diet cal'!$AA$7</f>
        <v>0</v>
      </c>
      <c r="D552" s="17">
        <f>D12*'Basic diet cal'!$AA$7</f>
        <v>0</v>
      </c>
      <c r="E552" s="17">
        <f>E12*'Basic diet cal'!$AA$7</f>
        <v>0</v>
      </c>
      <c r="F552" s="17">
        <f>F12*'Basic diet cal'!$AA$7</f>
        <v>0</v>
      </c>
      <c r="G552" s="17">
        <f>G12*'Basic diet cal'!$AA$7</f>
        <v>0</v>
      </c>
      <c r="H552" s="17">
        <f>H12*'Basic diet cal'!$AA$7</f>
        <v>0</v>
      </c>
      <c r="I552" s="17">
        <f>I12*'Basic diet cal'!$AA$7</f>
        <v>0</v>
      </c>
      <c r="J552" s="17">
        <f>J12*'Basic diet cal'!$AA$7</f>
        <v>0</v>
      </c>
      <c r="K552" s="17">
        <f>K12*'Basic diet cal'!$AA$7</f>
        <v>0</v>
      </c>
      <c r="L552" s="17">
        <f>L12*'Basic diet cal'!$AA$7</f>
        <v>0</v>
      </c>
      <c r="M552" s="17">
        <f>M12*'Basic diet cal'!$AA$7</f>
        <v>0</v>
      </c>
      <c r="N552" s="17">
        <f>N12*'Basic diet cal'!$AA$7</f>
        <v>0</v>
      </c>
      <c r="O552" s="17">
        <f>O12*'Basic diet cal'!$AA$7</f>
        <v>0</v>
      </c>
      <c r="P552" s="17">
        <f>P12*'Basic diet cal'!$AA$7</f>
        <v>0</v>
      </c>
      <c r="Q552" s="17">
        <f>Q12*'Basic diet cal'!$AA$7</f>
        <v>0</v>
      </c>
      <c r="R552" s="17">
        <f>R12*'Basic diet cal'!$AA$7</f>
        <v>0</v>
      </c>
      <c r="S552" s="17">
        <f>S12*'Basic diet cal'!$AA$7</f>
        <v>0</v>
      </c>
      <c r="T552" s="17">
        <f>T12*'Basic diet cal'!$AA$7</f>
        <v>0</v>
      </c>
      <c r="U552" s="17">
        <f>U12*'Basic diet cal'!$AA$7</f>
        <v>0</v>
      </c>
      <c r="V552" s="17">
        <f>V12*'Basic diet cal'!$AA$7</f>
        <v>0</v>
      </c>
      <c r="W552" s="17">
        <f>W12*'Basic diet cal'!$AA$7</f>
        <v>0</v>
      </c>
      <c r="X552" s="17">
        <f>X12*'Basic diet cal'!$AA$7</f>
        <v>0</v>
      </c>
      <c r="Y552" s="17">
        <f>Y12*'Basic diet cal'!$AA$7</f>
        <v>0</v>
      </c>
      <c r="Z552" s="17">
        <f>Z12*'Basic diet cal'!$AA$7</f>
        <v>0</v>
      </c>
      <c r="AA552" s="17">
        <f>AA12*'Basic diet cal'!$AA$7</f>
        <v>0</v>
      </c>
      <c r="AB552" s="17">
        <f>AB12*'Basic diet cal'!$AA$7</f>
        <v>0</v>
      </c>
      <c r="AC552" s="17">
        <f>AC12*'Basic diet cal'!$AA$7</f>
        <v>0</v>
      </c>
      <c r="AD552" s="17">
        <f>AD12*'Basic diet cal'!$AA$7</f>
        <v>0</v>
      </c>
      <c r="AE552" s="17">
        <f>AE12*'Basic diet cal'!$AA$7</f>
        <v>0</v>
      </c>
      <c r="AF552" s="17">
        <f>AF12*'Basic diet cal'!$AA$7</f>
        <v>0</v>
      </c>
      <c r="AG552" s="17">
        <f>AG12*'Basic diet cal'!$AA$7</f>
        <v>0</v>
      </c>
      <c r="AH552" s="17">
        <f>AH12*'Basic diet cal'!$AA$7</f>
        <v>0</v>
      </c>
      <c r="AI552" s="17">
        <f>AI12*'Basic diet cal'!$AA$7</f>
        <v>0</v>
      </c>
      <c r="AJ552" s="17">
        <f>AJ12*'Basic diet cal'!$AA$7</f>
        <v>0</v>
      </c>
      <c r="AK552" s="17">
        <f>AK12*'Basic diet cal'!$AA$7</f>
        <v>0</v>
      </c>
      <c r="AL552" s="17">
        <f>AL12*'Basic diet cal'!$AA$7</f>
        <v>0</v>
      </c>
      <c r="AR552" s="17"/>
    </row>
    <row r="553" spans="1:44" ht="21" customHeight="1">
      <c r="A553" s="70" t="s">
        <v>120</v>
      </c>
      <c r="B553" s="71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32"/>
      <c r="AR553" s="17"/>
    </row>
    <row r="554" spans="1:44" ht="15" customHeight="1">
      <c r="A554" s="72" t="s">
        <v>121</v>
      </c>
      <c r="C554" s="17">
        <f>C14*'Basic diet cal'!$AA$8</f>
        <v>1.2</v>
      </c>
      <c r="D554" s="17">
        <f>D14*'Basic diet cal'!$AA$8</f>
        <v>1.2</v>
      </c>
      <c r="E554" s="17">
        <f>E14*'Basic diet cal'!$AA$8</f>
        <v>0.6</v>
      </c>
      <c r="F554" s="17">
        <f>F14*'Basic diet cal'!$AA$8</f>
        <v>1.2</v>
      </c>
      <c r="G554" s="17">
        <f>G14*'Basic diet cal'!$AA$8</f>
        <v>1.2</v>
      </c>
      <c r="H554" s="17">
        <f>H14*'Basic diet cal'!$AA$8</f>
        <v>1.2</v>
      </c>
      <c r="I554" s="17">
        <f>I14*'Basic diet cal'!$AA$8</f>
        <v>1.7999999999999998</v>
      </c>
      <c r="J554" s="17">
        <f>J14*'Basic diet cal'!$AA$8</f>
        <v>1.2</v>
      </c>
      <c r="K554" s="17">
        <f>K14*'Basic diet cal'!$AA$8</f>
        <v>1.7999999999999998</v>
      </c>
      <c r="L554" s="17">
        <f>L14*'Basic diet cal'!$AA$8</f>
        <v>1.7999999999999998</v>
      </c>
      <c r="M554" s="17">
        <f>M14*'Basic diet cal'!$AA$8</f>
        <v>2.4</v>
      </c>
      <c r="N554" s="17">
        <f>N14*'Basic diet cal'!$AA$8</f>
        <v>1.7999999999999998</v>
      </c>
      <c r="O554" s="17">
        <f>O14*'Basic diet cal'!$AA$8</f>
        <v>1.7999999999999998</v>
      </c>
      <c r="P554" s="17">
        <f>P14*'Basic diet cal'!$AA$8</f>
        <v>0</v>
      </c>
      <c r="Q554" s="17">
        <f>Q14*'Basic diet cal'!$AA$8</f>
        <v>1.7999999999999998</v>
      </c>
      <c r="R554" s="17">
        <f>R14*'Basic diet cal'!$AA$8</f>
        <v>1.7999999999999998</v>
      </c>
      <c r="S554" s="17">
        <f>S14*'Basic diet cal'!$AA$8</f>
        <v>2.4</v>
      </c>
      <c r="T554" s="17">
        <f>T14*'Basic diet cal'!$AA$8</f>
        <v>1.7999999999999998</v>
      </c>
      <c r="U554" s="17">
        <f>U14*'Basic diet cal'!$AA$8</f>
        <v>1.7999999999999998</v>
      </c>
      <c r="V554" s="17">
        <f>V14*'Basic diet cal'!$AA$8</f>
        <v>2.4</v>
      </c>
      <c r="W554" s="17">
        <f>W14*'Basic diet cal'!$AA$8</f>
        <v>1.7999999999999998</v>
      </c>
      <c r="X554" s="17">
        <f>X14*'Basic diet cal'!$AA$8</f>
        <v>1.7999999999999998</v>
      </c>
      <c r="Y554" s="17">
        <f>Y14*'Basic diet cal'!$AA$8</f>
        <v>3</v>
      </c>
      <c r="Z554" s="17">
        <f>Z14*'Basic diet cal'!$AA$8</f>
        <v>1.7999999999999998</v>
      </c>
      <c r="AA554" s="17">
        <f>AA14*'Basic diet cal'!$AA$8</f>
        <v>1.7999999999999998</v>
      </c>
      <c r="AB554" s="17">
        <f>AB14*'Basic diet cal'!$AA$8</f>
        <v>3</v>
      </c>
      <c r="AC554" s="17">
        <f>AC14*'Basic diet cal'!$AA$8</f>
        <v>1.7999999999999998</v>
      </c>
      <c r="AD554" s="17">
        <f>AD14*'Basic diet cal'!$AA$8</f>
        <v>1.7999999999999998</v>
      </c>
      <c r="AE554" s="17">
        <f>AE14*'Basic diet cal'!$AA$8</f>
        <v>3</v>
      </c>
      <c r="AF554" s="17">
        <f>AF14*'Basic diet cal'!$AA$8</f>
        <v>1.7999999999999998</v>
      </c>
      <c r="AG554" s="17">
        <f>AG14*'Basic diet cal'!$AA$8</f>
        <v>1.7999999999999998</v>
      </c>
      <c r="AH554" s="17">
        <f>AH14*'Basic diet cal'!$AA$8</f>
        <v>3</v>
      </c>
      <c r="AI554" s="17">
        <f>AI14*'Basic diet cal'!$AA$8</f>
        <v>1.7999999999999998</v>
      </c>
      <c r="AJ554" s="17">
        <f>AJ14*'Basic diet cal'!$AA$8</f>
        <v>1.7999999999999998</v>
      </c>
      <c r="AK554" s="17">
        <f>AK14*'Basic diet cal'!$AA$8</f>
        <v>3</v>
      </c>
      <c r="AL554" s="132">
        <f>AL14*'Basic diet cal'!$AA$8</f>
        <v>1.7999999999999998</v>
      </c>
      <c r="AR554" s="17"/>
    </row>
    <row r="555" spans="1:44" ht="22.5" customHeight="1">
      <c r="A555" s="73" t="s">
        <v>227</v>
      </c>
      <c r="C555" s="17">
        <f>C15*'Basic diet cal'!$AA$9</f>
        <v>0</v>
      </c>
      <c r="D555" s="17">
        <f>D15*'Basic diet cal'!$AA$9</f>
        <v>0</v>
      </c>
      <c r="E555" s="17">
        <f>E15*'Basic diet cal'!$AA$9</f>
        <v>0</v>
      </c>
      <c r="F555" s="17">
        <f>F15*'Basic diet cal'!$AA$9</f>
        <v>0</v>
      </c>
      <c r="G555" s="17">
        <f>G15*'Basic diet cal'!$AA$9</f>
        <v>0</v>
      </c>
      <c r="H555" s="17">
        <f>H15*'Basic diet cal'!$AA$9</f>
        <v>0</v>
      </c>
      <c r="I555" s="17">
        <f>I15*'Basic diet cal'!$AA$9</f>
        <v>0</v>
      </c>
      <c r="J555" s="17">
        <f>J15*'Basic diet cal'!$AA$9</f>
        <v>0</v>
      </c>
      <c r="K555" s="17">
        <f>K15*'Basic diet cal'!$AA$9</f>
        <v>0</v>
      </c>
      <c r="L555" s="17">
        <f>L15*'Basic diet cal'!$AA$9</f>
        <v>0</v>
      </c>
      <c r="M555" s="17">
        <f>M15*'Basic diet cal'!$AA$9</f>
        <v>0</v>
      </c>
      <c r="N555" s="17">
        <f>N15*'Basic diet cal'!$AA$9</f>
        <v>0</v>
      </c>
      <c r="O555" s="17">
        <f>O15*'Basic diet cal'!$AA$9</f>
        <v>0</v>
      </c>
      <c r="P555" s="17">
        <f>P15*'Basic diet cal'!$AA$9</f>
        <v>0</v>
      </c>
      <c r="Q555" s="17">
        <f>Q15*'Basic diet cal'!$AA$9</f>
        <v>0</v>
      </c>
      <c r="R555" s="17">
        <f>R15*'Basic diet cal'!$AA$9</f>
        <v>0</v>
      </c>
      <c r="S555" s="17">
        <f>S15*'Basic diet cal'!$AA$9</f>
        <v>0</v>
      </c>
      <c r="T555" s="17">
        <f>T15*'Basic diet cal'!$AA$9</f>
        <v>0</v>
      </c>
      <c r="U555" s="17">
        <f>U15*'Basic diet cal'!$AA$9</f>
        <v>0</v>
      </c>
      <c r="V555" s="17">
        <f>V15*'Basic diet cal'!$AA$9</f>
        <v>0</v>
      </c>
      <c r="W555" s="17">
        <f>W15*'Basic diet cal'!$AA$9</f>
        <v>0</v>
      </c>
      <c r="X555" s="17">
        <f>X15*'Basic diet cal'!$AA$9</f>
        <v>0</v>
      </c>
      <c r="Y555" s="17">
        <f>Y15*'Basic diet cal'!$AA$9</f>
        <v>0</v>
      </c>
      <c r="Z555" s="17">
        <f>Z15*'Basic diet cal'!$AA$9</f>
        <v>0</v>
      </c>
      <c r="AA555" s="17">
        <f>AA15*'Basic diet cal'!$AA$9</f>
        <v>0</v>
      </c>
      <c r="AB555" s="17">
        <f>AB15*'Basic diet cal'!$AA$9</f>
        <v>0</v>
      </c>
      <c r="AC555" s="17">
        <f>AC15*'Basic diet cal'!$AA$9</f>
        <v>0</v>
      </c>
      <c r="AD555" s="17">
        <f>AD15*'Basic diet cal'!$AA$9</f>
        <v>0</v>
      </c>
      <c r="AE555" s="17">
        <f>AE15*'Basic diet cal'!$AA$9</f>
        <v>0</v>
      </c>
      <c r="AF555" s="17">
        <f>AF15*'Basic diet cal'!$AA$9</f>
        <v>0</v>
      </c>
      <c r="AG555" s="17">
        <f>AG15*'Basic diet cal'!$AA$9</f>
        <v>0</v>
      </c>
      <c r="AH555" s="17">
        <f>AH15*'Basic diet cal'!$AA$9</f>
        <v>0</v>
      </c>
      <c r="AI555" s="17">
        <f>AI15*'Basic diet cal'!$AA$9</f>
        <v>0</v>
      </c>
      <c r="AJ555" s="17">
        <f>AJ15*'Basic diet cal'!$AA$9</f>
        <v>0</v>
      </c>
      <c r="AK555" s="17">
        <f>AK15*'Basic diet cal'!$AA$9</f>
        <v>0</v>
      </c>
      <c r="AL555" s="132">
        <f>AL15*'Basic diet cal'!$AA$9</f>
        <v>0</v>
      </c>
      <c r="AR555" s="17"/>
    </row>
    <row r="556" spans="1:44" ht="22.5" customHeight="1">
      <c r="A556" s="74" t="s">
        <v>228</v>
      </c>
      <c r="C556" s="17">
        <f>C16*'Basic diet cal'!$AA$9</f>
        <v>0</v>
      </c>
      <c r="D556" s="17">
        <f>D16*'Basic diet cal'!$AA$9</f>
        <v>0</v>
      </c>
      <c r="E556" s="17">
        <f>E16*'Basic diet cal'!$AA$9</f>
        <v>0</v>
      </c>
      <c r="F556" s="17">
        <f>F16*'Basic diet cal'!$AA$9</f>
        <v>0</v>
      </c>
      <c r="G556" s="17">
        <f>G16*'Basic diet cal'!$AA$9</f>
        <v>0</v>
      </c>
      <c r="H556" s="17">
        <f>H16*'Basic diet cal'!$AA$9</f>
        <v>0</v>
      </c>
      <c r="I556" s="17">
        <f>I16*'Basic diet cal'!$AA$9</f>
        <v>0</v>
      </c>
      <c r="J556" s="17">
        <f>J16*'Basic diet cal'!$AA$9</f>
        <v>0</v>
      </c>
      <c r="K556" s="17">
        <f>K16*'Basic diet cal'!$AA$9</f>
        <v>0</v>
      </c>
      <c r="L556" s="17">
        <f>L16*'Basic diet cal'!$AA$9</f>
        <v>0</v>
      </c>
      <c r="M556" s="17">
        <f>M16*'Basic diet cal'!$AA$9</f>
        <v>0</v>
      </c>
      <c r="N556" s="17">
        <f>N16*'Basic diet cal'!$AA$9</f>
        <v>0</v>
      </c>
      <c r="O556" s="17">
        <f>O16*'Basic diet cal'!$AA$9</f>
        <v>0</v>
      </c>
      <c r="P556" s="17">
        <f>P16*'Basic diet cal'!$AA$9</f>
        <v>0</v>
      </c>
      <c r="Q556" s="17">
        <f>Q16*'Basic diet cal'!$AA$9</f>
        <v>0</v>
      </c>
      <c r="R556" s="17">
        <f>R16*'Basic diet cal'!$AA$9</f>
        <v>0</v>
      </c>
      <c r="S556" s="17">
        <f>S16*'Basic diet cal'!$AA$9</f>
        <v>0</v>
      </c>
      <c r="T556" s="17">
        <f>T16*'Basic diet cal'!$AA$9</f>
        <v>0</v>
      </c>
      <c r="U556" s="17">
        <f>U16*'Basic diet cal'!$AA$9</f>
        <v>0</v>
      </c>
      <c r="V556" s="17">
        <f>V16*'Basic diet cal'!$AA$9</f>
        <v>0</v>
      </c>
      <c r="W556" s="17">
        <f>W16*'Basic diet cal'!$AA$9</f>
        <v>0</v>
      </c>
      <c r="X556" s="17">
        <f>X16*'Basic diet cal'!$AA$9</f>
        <v>0</v>
      </c>
      <c r="Y556" s="17">
        <f>Y16*'Basic diet cal'!$AA$9</f>
        <v>0</v>
      </c>
      <c r="Z556" s="17">
        <f>Z16*'Basic diet cal'!$AA$9</f>
        <v>0</v>
      </c>
      <c r="AA556" s="17">
        <f>AA16*'Basic diet cal'!$AA$9</f>
        <v>0</v>
      </c>
      <c r="AB556" s="17">
        <f>AB16*'Basic diet cal'!$AA$9</f>
        <v>0</v>
      </c>
      <c r="AC556" s="17">
        <f>AC16*'Basic diet cal'!$AA$9</f>
        <v>0</v>
      </c>
      <c r="AD556" s="17">
        <f>AD16*'Basic diet cal'!$AA$9</f>
        <v>0</v>
      </c>
      <c r="AE556" s="17">
        <f>AE16*'Basic diet cal'!$AA$9</f>
        <v>0</v>
      </c>
      <c r="AF556" s="17">
        <f>AF16*'Basic diet cal'!$AA$9</f>
        <v>0</v>
      </c>
      <c r="AG556" s="17">
        <f>AG16*'Basic diet cal'!$AA$9</f>
        <v>0</v>
      </c>
      <c r="AH556" s="17">
        <f>AH16*'Basic diet cal'!$AA$9</f>
        <v>0</v>
      </c>
      <c r="AI556" s="17">
        <f>AI16*'Basic diet cal'!$AA$9</f>
        <v>0</v>
      </c>
      <c r="AJ556" s="17">
        <f>AJ16*'Basic diet cal'!$AA$9</f>
        <v>0</v>
      </c>
      <c r="AK556" s="17">
        <f>AK16*'Basic diet cal'!$AA$9</f>
        <v>0</v>
      </c>
      <c r="AL556" s="132">
        <f>AL16*'Basic diet cal'!$AA$9</f>
        <v>0</v>
      </c>
      <c r="AR556" s="17"/>
    </row>
    <row r="557" spans="1:44" ht="15" customHeight="1">
      <c r="A557" s="75" t="s">
        <v>122</v>
      </c>
      <c r="C557" s="49">
        <f>C17*'Basic diet cal'!$AA$10</f>
        <v>0</v>
      </c>
      <c r="D557" s="49">
        <f>D17*'Basic diet cal'!$AA$10</f>
        <v>0</v>
      </c>
      <c r="E557" s="49">
        <f>E17*'Basic diet cal'!$AA$10</f>
        <v>0</v>
      </c>
      <c r="F557" s="49">
        <f>F17*'Basic diet cal'!$AA$10</f>
        <v>0</v>
      </c>
      <c r="G557" s="49">
        <f>G17*'Basic diet cal'!$AA$10</f>
        <v>0</v>
      </c>
      <c r="H557" s="49">
        <f>H17*'Basic diet cal'!$AA$10</f>
        <v>0</v>
      </c>
      <c r="I557" s="49">
        <f>I17*'Basic diet cal'!$AA$10</f>
        <v>0</v>
      </c>
      <c r="J557" s="49">
        <f>J17*'Basic diet cal'!$AA$10</f>
        <v>0</v>
      </c>
      <c r="K557" s="49">
        <f>K17*'Basic diet cal'!$AA$10</f>
        <v>0</v>
      </c>
      <c r="L557" s="49">
        <f>L17*'Basic diet cal'!$AA$10</f>
        <v>0</v>
      </c>
      <c r="M557" s="49">
        <f>M17*'Basic diet cal'!$AA$10</f>
        <v>0</v>
      </c>
      <c r="N557" s="49">
        <f>N17*'Basic diet cal'!$AA$10</f>
        <v>0</v>
      </c>
      <c r="O557" s="49">
        <f>O17*'Basic diet cal'!$AA$10</f>
        <v>0</v>
      </c>
      <c r="P557" s="49">
        <f>P17*'Basic diet cal'!$AA$10</f>
        <v>0</v>
      </c>
      <c r="Q557" s="49">
        <f>Q17*'Basic diet cal'!$AA$10</f>
        <v>0</v>
      </c>
      <c r="R557" s="49">
        <f>R17*'Basic diet cal'!$AA$10</f>
        <v>0</v>
      </c>
      <c r="S557" s="49">
        <f>S17*'Basic diet cal'!$AA$10</f>
        <v>0</v>
      </c>
      <c r="T557" s="49">
        <f>T17*'Basic diet cal'!$AA$10</f>
        <v>0</v>
      </c>
      <c r="U557" s="49">
        <f>U17*'Basic diet cal'!$AA$10</f>
        <v>0</v>
      </c>
      <c r="V557" s="49">
        <f>V17*'Basic diet cal'!$AA$10</f>
        <v>0</v>
      </c>
      <c r="W557" s="49">
        <f>W17*'Basic diet cal'!$AA$10</f>
        <v>0</v>
      </c>
      <c r="X557" s="49">
        <f>X17*'Basic diet cal'!$AA$10</f>
        <v>0</v>
      </c>
      <c r="Y557" s="49">
        <f>Y17*'Basic diet cal'!$AA$10</f>
        <v>0</v>
      </c>
      <c r="Z557" s="49">
        <f>Z17*'Basic diet cal'!$AA$10</f>
        <v>0</v>
      </c>
      <c r="AA557" s="49">
        <f>AA17*'Basic diet cal'!$AA$10</f>
        <v>0</v>
      </c>
      <c r="AB557" s="49">
        <f>AB17*'Basic diet cal'!$AA$10</f>
        <v>0</v>
      </c>
      <c r="AC557" s="49">
        <f>AC17*'Basic diet cal'!$AA$10</f>
        <v>0</v>
      </c>
      <c r="AD557" s="49">
        <f>AD17*'Basic diet cal'!$AA$10</f>
        <v>0</v>
      </c>
      <c r="AE557" s="49">
        <f>AE17*'Basic diet cal'!$AA$10</f>
        <v>0</v>
      </c>
      <c r="AF557" s="49">
        <f>AF17*'Basic diet cal'!$AA$10</f>
        <v>0</v>
      </c>
      <c r="AG557" s="49">
        <f>AG17*'Basic diet cal'!$AA$10</f>
        <v>0</v>
      </c>
      <c r="AH557" s="49">
        <f>AH17*'Basic diet cal'!$AA$10</f>
        <v>0</v>
      </c>
      <c r="AI557" s="49">
        <f>AI17*'Basic diet cal'!$AA$10</f>
        <v>0</v>
      </c>
      <c r="AJ557" s="49">
        <f>AJ17*'Basic diet cal'!$AA$10</f>
        <v>0</v>
      </c>
      <c r="AK557" s="49">
        <f>AK17*'Basic diet cal'!$AA$10</f>
        <v>0</v>
      </c>
      <c r="AL557" s="225">
        <f>AL17*'Basic diet cal'!$AA$10</f>
        <v>0</v>
      </c>
      <c r="AR557" s="17"/>
    </row>
    <row r="558" spans="1:44" ht="21" customHeight="1">
      <c r="A558" s="70" t="s">
        <v>123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32"/>
      <c r="AR558" s="17"/>
    </row>
    <row r="559" spans="1:44" ht="15" customHeight="1">
      <c r="A559" s="72" t="s">
        <v>121</v>
      </c>
      <c r="B559" s="76"/>
      <c r="C559" s="17">
        <f>C20*'Basic diet cal'!$AA$8</f>
        <v>1.2</v>
      </c>
      <c r="D559" s="17">
        <f>D20*'Basic diet cal'!$AA$8</f>
        <v>1.2</v>
      </c>
      <c r="E559" s="17">
        <f>E20*'Basic diet cal'!$AA$8</f>
        <v>0.6</v>
      </c>
      <c r="F559" s="17">
        <f>F20*'Basic diet cal'!$AA$8</f>
        <v>1.2</v>
      </c>
      <c r="G559" s="17">
        <f>G20*'Basic diet cal'!$AA$8</f>
        <v>1.2</v>
      </c>
      <c r="H559" s="17">
        <f>H20*'Basic diet cal'!$AA$8</f>
        <v>1.2</v>
      </c>
      <c r="I559" s="17">
        <f>I20*'Basic diet cal'!$AA$8</f>
        <v>1.2</v>
      </c>
      <c r="J559" s="17">
        <f>J20*'Basic diet cal'!$AA$8</f>
        <v>1.7999999999999998</v>
      </c>
      <c r="K559" s="17">
        <f>K20*'Basic diet cal'!$AA$8</f>
        <v>1.2</v>
      </c>
      <c r="L559" s="17">
        <f>L20*'Basic diet cal'!$AA$8</f>
        <v>1.7999999999999998</v>
      </c>
      <c r="M559" s="17">
        <f>M20*'Basic diet cal'!$AA$8</f>
        <v>1.7999999999999998</v>
      </c>
      <c r="N559" s="17">
        <f>N20*'Basic diet cal'!$AA$8</f>
        <v>1.2</v>
      </c>
      <c r="O559" s="17">
        <f>O20*'Basic diet cal'!$AA$8</f>
        <v>1.7999999999999998</v>
      </c>
      <c r="P559" s="17">
        <f>P20*'Basic diet cal'!$AA$8</f>
        <v>1.7999999999999998</v>
      </c>
      <c r="Q559" s="17">
        <f>Q20*'Basic diet cal'!$AA$8</f>
        <v>1.2</v>
      </c>
      <c r="R559" s="17">
        <f>R20*'Basic diet cal'!$AA$8</f>
        <v>1.7999999999999998</v>
      </c>
      <c r="S559" s="17">
        <f>S20*'Basic diet cal'!$AA$8</f>
        <v>1.7999999999999998</v>
      </c>
      <c r="T559" s="17">
        <f>T20*'Basic diet cal'!$AA$8</f>
        <v>1.2</v>
      </c>
      <c r="U559" s="17">
        <f>U20*'Basic diet cal'!$AA$8</f>
        <v>1.7999999999999998</v>
      </c>
      <c r="V559" s="17">
        <f>V20*'Basic diet cal'!$AA$8</f>
        <v>1.7999999999999998</v>
      </c>
      <c r="W559" s="17">
        <f>W20*'Basic diet cal'!$AA$8</f>
        <v>1.2</v>
      </c>
      <c r="X559" s="17">
        <f>X20*'Basic diet cal'!$AA$8</f>
        <v>1.7999999999999998</v>
      </c>
      <c r="Y559" s="17">
        <f>Y20*'Basic diet cal'!$AA$8</f>
        <v>1.7999999999999998</v>
      </c>
      <c r="Z559" s="17">
        <f>Z20*'Basic diet cal'!$AA$8</f>
        <v>1.2</v>
      </c>
      <c r="AA559" s="17">
        <f>AA20*'Basic diet cal'!$AA$8</f>
        <v>1.7999999999999998</v>
      </c>
      <c r="AB559" s="17">
        <f>AB20*'Basic diet cal'!$AA$8</f>
        <v>1.7999999999999998</v>
      </c>
      <c r="AC559" s="17">
        <f>AC20*'Basic diet cal'!$AA$8</f>
        <v>1.2</v>
      </c>
      <c r="AD559" s="17">
        <f>AD20*'Basic diet cal'!$AA$8</f>
        <v>1.7999999999999998</v>
      </c>
      <c r="AE559" s="17">
        <f>AE20*'Basic diet cal'!$AA$8</f>
        <v>1.7999999999999998</v>
      </c>
      <c r="AF559" s="17">
        <f>AF20*'Basic diet cal'!$AA$8</f>
        <v>1.2</v>
      </c>
      <c r="AG559" s="17">
        <f>AG20*'Basic diet cal'!$AA$8</f>
        <v>1.7999999999999998</v>
      </c>
      <c r="AH559" s="17">
        <f>AH20*'Basic diet cal'!$AA$8</f>
        <v>1.7999999999999998</v>
      </c>
      <c r="AI559" s="17">
        <f>AI20*'Basic diet cal'!$AA$8</f>
        <v>1.2</v>
      </c>
      <c r="AJ559" s="17">
        <f>AJ20*'Basic diet cal'!$AA$8</f>
        <v>1.7999999999999998</v>
      </c>
      <c r="AK559" s="17">
        <f>AK20*'Basic diet cal'!$AA$8</f>
        <v>3</v>
      </c>
      <c r="AL559" s="132">
        <f>AL20*'Basic diet cal'!$AA$8</f>
        <v>1.2</v>
      </c>
      <c r="AR559" s="17"/>
    </row>
    <row r="560" spans="1:44" ht="33.75" customHeight="1">
      <c r="A560" s="72" t="s">
        <v>198</v>
      </c>
      <c r="B560" s="76"/>
      <c r="C560" s="17">
        <f>C21*'Basic diet cal'!$AA$11</f>
        <v>1.5687857142857147</v>
      </c>
      <c r="D560" s="17">
        <f>D21*'Basic diet cal'!$AA$11</f>
        <v>1.045857142857143</v>
      </c>
      <c r="E560" s="17">
        <f>E21*'Basic diet cal'!$AA$11</f>
        <v>1.045857142857143</v>
      </c>
      <c r="F560" s="17">
        <f>F21*'Basic diet cal'!$AA$11</f>
        <v>1.5687857142857147</v>
      </c>
      <c r="G560" s="17">
        <f>G21*'Basic diet cal'!$AA$11</f>
        <v>1.045857142857143</v>
      </c>
      <c r="H560" s="17">
        <f>H21*'Basic diet cal'!$AA$11</f>
        <v>1.5687857142857147</v>
      </c>
      <c r="I560" s="17">
        <f>I21*'Basic diet cal'!$AA$11</f>
        <v>2.6146428571428575</v>
      </c>
      <c r="J560" s="17">
        <f>J21*'Basic diet cal'!$AA$11</f>
        <v>1.5687857142857147</v>
      </c>
      <c r="K560" s="17">
        <f>K21*'Basic diet cal'!$AA$11</f>
        <v>2.0917142857142861</v>
      </c>
      <c r="L560" s="17">
        <f>L21*'Basic diet cal'!$AA$11</f>
        <v>2.6146428571428575</v>
      </c>
      <c r="M560" s="17">
        <f>M21*'Basic diet cal'!$AA$11</f>
        <v>2.0917142857142861</v>
      </c>
      <c r="N560" s="17">
        <f>N21*'Basic diet cal'!$AA$11</f>
        <v>2.0917142857142861</v>
      </c>
      <c r="O560" s="17">
        <f>O21*'Basic diet cal'!$AA$11</f>
        <v>3.1375714285714293</v>
      </c>
      <c r="P560" s="17">
        <f>P21*'Basic diet cal'!$AA$11</f>
        <v>2.0917142857142861</v>
      </c>
      <c r="Q560" s="17">
        <f>Q21*'Basic diet cal'!$AA$11</f>
        <v>2.0917142857142861</v>
      </c>
      <c r="R560" s="17">
        <f>R21*'Basic diet cal'!$AA$11</f>
        <v>3.6605000000000008</v>
      </c>
      <c r="S560" s="17">
        <f>S21*'Basic diet cal'!$AA$11</f>
        <v>2.0917142857142861</v>
      </c>
      <c r="T560" s="17">
        <f>T21*'Basic diet cal'!$AA$11</f>
        <v>2.0917142857142861</v>
      </c>
      <c r="U560" s="17">
        <f>U21*'Basic diet cal'!$AA$11</f>
        <v>3.1375714285714293</v>
      </c>
      <c r="V560" s="17">
        <f>V21*'Basic diet cal'!$AA$11</f>
        <v>2.0917142857142861</v>
      </c>
      <c r="W560" s="17">
        <f>W21*'Basic diet cal'!$AA$11</f>
        <v>2.0917142857142861</v>
      </c>
      <c r="X560" s="17">
        <f>X21*'Basic diet cal'!$AA$11</f>
        <v>5.229285714285715</v>
      </c>
      <c r="Y560" s="17">
        <f>Y21*'Basic diet cal'!$AA$11</f>
        <v>2.0917142857142861</v>
      </c>
      <c r="Z560" s="17">
        <f>Z21*'Basic diet cal'!$AA$11</f>
        <v>2.0917142857142861</v>
      </c>
      <c r="AA560" s="17">
        <f>AA21*'Basic diet cal'!$AA$11</f>
        <v>4.1834285714285722</v>
      </c>
      <c r="AB560" s="17">
        <f>AB21*'Basic diet cal'!$AA$11</f>
        <v>3.1375714285714293</v>
      </c>
      <c r="AC560" s="17">
        <f>AC21*'Basic diet cal'!$AA$11</f>
        <v>2.6146428571428575</v>
      </c>
      <c r="AD560" s="17">
        <f>AD21*'Basic diet cal'!$AA$11</f>
        <v>4.7063571428571436</v>
      </c>
      <c r="AE560" s="17">
        <f>AE21*'Basic diet cal'!$AA$11</f>
        <v>3.1375714285714293</v>
      </c>
      <c r="AF560" s="17">
        <f>AF21*'Basic diet cal'!$AA$11</f>
        <v>2.6146428571428575</v>
      </c>
      <c r="AG560" s="17">
        <f>AG21*'Basic diet cal'!$AA$11</f>
        <v>5.229285714285715</v>
      </c>
      <c r="AH560" s="17">
        <f>AH21*'Basic diet cal'!$AA$11</f>
        <v>3.1375714285714293</v>
      </c>
      <c r="AI560" s="17">
        <f>AI21*'Basic diet cal'!$AA$11</f>
        <v>2.6146428571428575</v>
      </c>
      <c r="AJ560" s="17">
        <f>AJ21*'Basic diet cal'!$AA$11</f>
        <v>5.229285714285715</v>
      </c>
      <c r="AK560" s="17">
        <f>AK21*'Basic diet cal'!$AA$11</f>
        <v>3.1375714285714293</v>
      </c>
      <c r="AL560" s="132">
        <f>AL21*'Basic diet cal'!$AA$11</f>
        <v>2.6146428571428575</v>
      </c>
      <c r="AR560" s="17"/>
    </row>
    <row r="561" spans="1:79" ht="45" customHeight="1">
      <c r="A561" s="24" t="s">
        <v>199</v>
      </c>
      <c r="B561" s="69"/>
      <c r="C561" s="17">
        <f>C23*'Basic diet cal'!$AA$12</f>
        <v>0</v>
      </c>
      <c r="D561" s="17">
        <f>D23*'Basic diet cal'!$AA$12</f>
        <v>0</v>
      </c>
      <c r="E561" s="17">
        <f>E23*'Basic diet cal'!$AA$12</f>
        <v>0</v>
      </c>
      <c r="F561" s="17">
        <f>F23*'Basic diet cal'!$AA$12</f>
        <v>0</v>
      </c>
      <c r="G561" s="17">
        <f>G23*'Basic diet cal'!$AA$12</f>
        <v>0</v>
      </c>
      <c r="H561" s="17">
        <f>H23*'Basic diet cal'!$AA$12</f>
        <v>0</v>
      </c>
      <c r="I561" s="17">
        <f>I23*'Basic diet cal'!$AA$12</f>
        <v>0</v>
      </c>
      <c r="J561" s="17">
        <f>J23*'Basic diet cal'!$AA$12</f>
        <v>0</v>
      </c>
      <c r="K561" s="17">
        <f>K23*'Basic diet cal'!$AA$12</f>
        <v>0</v>
      </c>
      <c r="L561" s="17">
        <f>L23*'Basic diet cal'!$AA$12</f>
        <v>0</v>
      </c>
      <c r="M561" s="17">
        <f>M23*'Basic diet cal'!$AA$12</f>
        <v>0</v>
      </c>
      <c r="N561" s="17">
        <f>N23*'Basic diet cal'!$AA$12</f>
        <v>0</v>
      </c>
      <c r="O561" s="17">
        <f>O23*'Basic diet cal'!$AA$12</f>
        <v>0</v>
      </c>
      <c r="P561" s="17">
        <f>P23*'Basic diet cal'!$AA$12</f>
        <v>0</v>
      </c>
      <c r="Q561" s="17">
        <f>Q23*'Basic diet cal'!$AA$12</f>
        <v>0</v>
      </c>
      <c r="R561" s="17">
        <f>R23*'Basic diet cal'!$AA$12</f>
        <v>0</v>
      </c>
      <c r="S561" s="17">
        <f>S23*'Basic diet cal'!$AA$12</f>
        <v>0</v>
      </c>
      <c r="T561" s="17">
        <f>T23*'Basic diet cal'!$AA$12</f>
        <v>0</v>
      </c>
      <c r="U561" s="17">
        <f>U23*'Basic diet cal'!$AA$12</f>
        <v>0</v>
      </c>
      <c r="V561" s="17">
        <f>V23*'Basic diet cal'!$AA$12</f>
        <v>0</v>
      </c>
      <c r="W561" s="17">
        <f>W23*'Basic diet cal'!$AA$12</f>
        <v>0</v>
      </c>
      <c r="X561" s="17">
        <f>X23*'Basic diet cal'!$AA$12</f>
        <v>0</v>
      </c>
      <c r="Y561" s="17">
        <f>Y23*'Basic diet cal'!$AA$12</f>
        <v>0</v>
      </c>
      <c r="Z561" s="17">
        <f>Z23*'Basic diet cal'!$AA$12</f>
        <v>0</v>
      </c>
      <c r="AA561" s="17">
        <f>AA23*'Basic diet cal'!$AA$12</f>
        <v>0</v>
      </c>
      <c r="AB561" s="17">
        <f>AB23*'Basic diet cal'!$AA$12</f>
        <v>0</v>
      </c>
      <c r="AC561" s="17">
        <f>AC23*'Basic diet cal'!$AA$12</f>
        <v>0</v>
      </c>
      <c r="AD561" s="17">
        <f>AD23*'Basic diet cal'!$AA$12</f>
        <v>0</v>
      </c>
      <c r="AE561" s="17">
        <f>AE23*'Basic diet cal'!$AA$12</f>
        <v>0</v>
      </c>
      <c r="AF561" s="17">
        <f>AF23*'Basic diet cal'!$AA$12</f>
        <v>0</v>
      </c>
      <c r="AG561" s="17">
        <f>AG23*'Basic diet cal'!$AA$12</f>
        <v>0</v>
      </c>
      <c r="AH561" s="17">
        <f>AH23*'Basic diet cal'!$AA$12</f>
        <v>0</v>
      </c>
      <c r="AI561" s="17">
        <f>AI23*'Basic diet cal'!$AA$12</f>
        <v>0</v>
      </c>
      <c r="AJ561" s="17">
        <f>AJ23*'Basic diet cal'!$AA$12</f>
        <v>0</v>
      </c>
      <c r="AK561" s="17">
        <f>AK23*'Basic diet cal'!$AA$12</f>
        <v>0</v>
      </c>
      <c r="AL561" s="132">
        <f>AL23*'Basic diet cal'!$AA$12</f>
        <v>0</v>
      </c>
      <c r="AR561" s="17"/>
    </row>
    <row r="562" spans="1:79" ht="15" customHeight="1">
      <c r="A562" s="24" t="s">
        <v>200</v>
      </c>
      <c r="B562" s="69"/>
      <c r="C562" s="17">
        <f>C24*'Basic diet cal'!$AA$12</f>
        <v>0</v>
      </c>
      <c r="D562" s="17">
        <f>D24*'Basic diet cal'!$AA$12</f>
        <v>0</v>
      </c>
      <c r="E562" s="17">
        <f>E24*'Basic diet cal'!$AA$12</f>
        <v>0</v>
      </c>
      <c r="F562" s="17">
        <f>F24*'Basic diet cal'!$AA$12</f>
        <v>0</v>
      </c>
      <c r="G562" s="17">
        <f>G24*'Basic diet cal'!$AA$12</f>
        <v>0</v>
      </c>
      <c r="H562" s="17">
        <f>H24*'Basic diet cal'!$AA$12</f>
        <v>0</v>
      </c>
      <c r="I562" s="17">
        <f>I24*'Basic diet cal'!$AA$12</f>
        <v>0</v>
      </c>
      <c r="J562" s="17">
        <f>J24*'Basic diet cal'!$AA$12</f>
        <v>0</v>
      </c>
      <c r="K562" s="17">
        <f>K24*'Basic diet cal'!$AA$12</f>
        <v>0</v>
      </c>
      <c r="L562" s="17">
        <f>L24*'Basic diet cal'!$AA$12</f>
        <v>0</v>
      </c>
      <c r="M562" s="17">
        <f>M24*'Basic diet cal'!$AA$12</f>
        <v>0</v>
      </c>
      <c r="N562" s="17">
        <f>N24*'Basic diet cal'!$AA$12</f>
        <v>0</v>
      </c>
      <c r="O562" s="17">
        <f>O24*'Basic diet cal'!$AA$12</f>
        <v>0</v>
      </c>
      <c r="P562" s="17">
        <f>P24*'Basic diet cal'!$AA$12</f>
        <v>0</v>
      </c>
      <c r="Q562" s="17">
        <f>Q24*'Basic diet cal'!$AA$12</f>
        <v>0</v>
      </c>
      <c r="R562" s="17">
        <f>R24*'Basic diet cal'!$AA$12</f>
        <v>0</v>
      </c>
      <c r="S562" s="17">
        <f>S24*'Basic diet cal'!$AA$12</f>
        <v>0</v>
      </c>
      <c r="T562" s="17">
        <f>T24*'Basic diet cal'!$AA$12</f>
        <v>0</v>
      </c>
      <c r="U562" s="17">
        <f>U24*'Basic diet cal'!$AA$12</f>
        <v>0</v>
      </c>
      <c r="V562" s="17">
        <f>V24*'Basic diet cal'!$AA$12</f>
        <v>0</v>
      </c>
      <c r="W562" s="17">
        <f>W24*'Basic diet cal'!$AA$12</f>
        <v>0</v>
      </c>
      <c r="X562" s="17">
        <f>X24*'Basic diet cal'!$AA$12</f>
        <v>0</v>
      </c>
      <c r="Y562" s="17">
        <f>Y24*'Basic diet cal'!$AA$12</f>
        <v>0</v>
      </c>
      <c r="Z562" s="17">
        <f>Z24*'Basic diet cal'!$AA$12</f>
        <v>0</v>
      </c>
      <c r="AA562" s="17">
        <f>AA24*'Basic diet cal'!$AA$12</f>
        <v>0</v>
      </c>
      <c r="AB562" s="17">
        <f>AB24*'Basic diet cal'!$AA$12</f>
        <v>0</v>
      </c>
      <c r="AC562" s="17">
        <f>AC24*'Basic diet cal'!$AA$12</f>
        <v>0</v>
      </c>
      <c r="AD562" s="17">
        <f>AD24*'Basic diet cal'!$AA$12</f>
        <v>0</v>
      </c>
      <c r="AE562" s="17">
        <f>AE24*'Basic diet cal'!$AA$12</f>
        <v>0</v>
      </c>
      <c r="AF562" s="17">
        <f>AF24*'Basic diet cal'!$AA$12</f>
        <v>0</v>
      </c>
      <c r="AG562" s="17">
        <f>AG24*'Basic diet cal'!$AA$12</f>
        <v>0</v>
      </c>
      <c r="AH562" s="17">
        <f>AH24*'Basic diet cal'!$AA$12</f>
        <v>0</v>
      </c>
      <c r="AI562" s="17">
        <f>AI24*'Basic diet cal'!$AA$12</f>
        <v>0</v>
      </c>
      <c r="AJ562" s="17">
        <f>AJ24*'Basic diet cal'!$AA$12</f>
        <v>0</v>
      </c>
      <c r="AK562" s="17">
        <f>AK24*'Basic diet cal'!$AA$12</f>
        <v>0</v>
      </c>
      <c r="AL562" s="132">
        <f>AL24*'Basic diet cal'!$AA$12</f>
        <v>0</v>
      </c>
      <c r="AR562" s="17"/>
    </row>
    <row r="563" spans="1:79" ht="45" customHeight="1">
      <c r="A563" s="24" t="s">
        <v>125</v>
      </c>
      <c r="B563" s="69"/>
      <c r="C563" s="17">
        <f>C25*'Basic diet cal'!$AA$13</f>
        <v>0</v>
      </c>
      <c r="D563" s="17">
        <f>D25*'Basic diet cal'!$AA$13</f>
        <v>0</v>
      </c>
      <c r="E563" s="17">
        <f>E25*'Basic diet cal'!$AA$13</f>
        <v>0</v>
      </c>
      <c r="F563" s="17">
        <f>F25*'Basic diet cal'!$AA$13</f>
        <v>0</v>
      </c>
      <c r="G563" s="17">
        <f>G25*'Basic diet cal'!$AA$13</f>
        <v>0</v>
      </c>
      <c r="H563" s="17">
        <f>H25*'Basic diet cal'!$AA$13</f>
        <v>0</v>
      </c>
      <c r="I563" s="17">
        <f>I25*'Basic diet cal'!$AA$13</f>
        <v>0</v>
      </c>
      <c r="J563" s="17">
        <f>J25*'Basic diet cal'!$AA$13</f>
        <v>0</v>
      </c>
      <c r="K563" s="17">
        <f>K25*'Basic diet cal'!$AA$13</f>
        <v>0</v>
      </c>
      <c r="L563" s="17">
        <f>L25*'Basic diet cal'!$AA$13</f>
        <v>0</v>
      </c>
      <c r="M563" s="17">
        <f>M25*'Basic diet cal'!$AA$13</f>
        <v>0</v>
      </c>
      <c r="N563" s="17">
        <f>N25*'Basic diet cal'!$AA$13</f>
        <v>0</v>
      </c>
      <c r="O563" s="17">
        <f>O25*'Basic diet cal'!$AA$13</f>
        <v>0</v>
      </c>
      <c r="P563" s="17">
        <f>P25*'Basic diet cal'!$AA$13</f>
        <v>0</v>
      </c>
      <c r="Q563" s="17">
        <f>Q25*'Basic diet cal'!$AA$13</f>
        <v>0</v>
      </c>
      <c r="R563" s="17">
        <f>R25*'Basic diet cal'!$AA$13</f>
        <v>0</v>
      </c>
      <c r="S563" s="17">
        <f>S25*'Basic diet cal'!$AA$13</f>
        <v>0</v>
      </c>
      <c r="T563" s="17">
        <f>T25*'Basic diet cal'!$AA$13</f>
        <v>0</v>
      </c>
      <c r="U563" s="17">
        <f>U25*'Basic diet cal'!$AA$13</f>
        <v>0</v>
      </c>
      <c r="V563" s="17">
        <f>V25*'Basic diet cal'!$AA$13</f>
        <v>0</v>
      </c>
      <c r="W563" s="17">
        <f>W25*'Basic diet cal'!$AA$13</f>
        <v>0</v>
      </c>
      <c r="X563" s="17">
        <f>X25*'Basic diet cal'!$AA$13</f>
        <v>0</v>
      </c>
      <c r="Y563" s="17">
        <f>Y25*'Basic diet cal'!$AA$13</f>
        <v>0</v>
      </c>
      <c r="Z563" s="17">
        <f>Z25*'Basic diet cal'!$AA$13</f>
        <v>0</v>
      </c>
      <c r="AA563" s="17">
        <f>AA25*'Basic diet cal'!$AA$13</f>
        <v>0</v>
      </c>
      <c r="AB563" s="17">
        <f>AB25*'Basic diet cal'!$AA$13</f>
        <v>0</v>
      </c>
      <c r="AC563" s="17">
        <f>AC25*'Basic diet cal'!$AA$13</f>
        <v>0</v>
      </c>
      <c r="AD563" s="17">
        <f>AD25*'Basic diet cal'!$AA$13</f>
        <v>0</v>
      </c>
      <c r="AE563" s="17">
        <f>AE25*'Basic diet cal'!$AA$13</f>
        <v>0</v>
      </c>
      <c r="AF563" s="17">
        <f>AF25*'Basic diet cal'!$AA$13</f>
        <v>0</v>
      </c>
      <c r="AG563" s="17">
        <f>AG25*'Basic diet cal'!$AA$13</f>
        <v>0</v>
      </c>
      <c r="AH563" s="17">
        <f>AH25*'Basic diet cal'!$AA$13</f>
        <v>0</v>
      </c>
      <c r="AI563" s="17">
        <f>AI25*'Basic diet cal'!$AA$13</f>
        <v>0</v>
      </c>
      <c r="AJ563" s="17">
        <f>AJ25*'Basic diet cal'!$AA$13</f>
        <v>0</v>
      </c>
      <c r="AK563" s="17">
        <f>AK25*'Basic diet cal'!$AA$13</f>
        <v>0</v>
      </c>
      <c r="AL563" s="132">
        <f>AL25*'Basic diet cal'!$AA$13</f>
        <v>0</v>
      </c>
      <c r="AR563" s="17"/>
    </row>
    <row r="564" spans="1:79" ht="15" customHeight="1">
      <c r="A564" s="47" t="s">
        <v>778</v>
      </c>
      <c r="B564" s="25"/>
      <c r="C564" s="25">
        <f>C22*'Basic diet cal'!$AA$10</f>
        <v>0</v>
      </c>
      <c r="D564" s="25">
        <f>D22*'Basic diet cal'!$AA$10</f>
        <v>0</v>
      </c>
      <c r="E564" s="25">
        <f>E22*'Basic diet cal'!$AA$10</f>
        <v>0</v>
      </c>
      <c r="F564" s="25">
        <f>F22*'Basic diet cal'!$AA$10</f>
        <v>0</v>
      </c>
      <c r="G564" s="25">
        <f>G22*'Basic diet cal'!$AA$10</f>
        <v>0</v>
      </c>
      <c r="H564" s="25">
        <f>H22*'Basic diet cal'!$AA$10</f>
        <v>0</v>
      </c>
      <c r="I564" s="25">
        <f>I22*'Basic diet cal'!$AA$10</f>
        <v>0</v>
      </c>
      <c r="J564" s="25">
        <f>J22*'Basic diet cal'!$AA$10</f>
        <v>0</v>
      </c>
      <c r="K564" s="25">
        <f>K22*'Basic diet cal'!$AA$10</f>
        <v>0</v>
      </c>
      <c r="L564" s="25">
        <f>L22*'Basic diet cal'!$AA$10</f>
        <v>0</v>
      </c>
      <c r="M564" s="25">
        <f>M22*'Basic diet cal'!$AA$10</f>
        <v>0</v>
      </c>
      <c r="N564" s="25">
        <f>N22*'Basic diet cal'!$AA$10</f>
        <v>0</v>
      </c>
      <c r="O564" s="25">
        <f>O22*'Basic diet cal'!$AA$10</f>
        <v>0</v>
      </c>
      <c r="P564" s="25">
        <f>P22*'Basic diet cal'!$AA$10</f>
        <v>0</v>
      </c>
      <c r="Q564" s="25">
        <f>Q22*'Basic diet cal'!$AA$10</f>
        <v>0</v>
      </c>
      <c r="R564" s="25">
        <f>R22*'Basic diet cal'!$AA$10</f>
        <v>0</v>
      </c>
      <c r="S564" s="25">
        <f>S22*'Basic diet cal'!$AA$10</f>
        <v>0</v>
      </c>
      <c r="T564" s="25">
        <f>T22*'Basic diet cal'!$AA$10</f>
        <v>0</v>
      </c>
      <c r="U564" s="25">
        <f>U22*'Basic diet cal'!$AA$10</f>
        <v>0</v>
      </c>
      <c r="V564" s="25">
        <f>V22*'Basic diet cal'!$AA$10</f>
        <v>0</v>
      </c>
      <c r="W564" s="25">
        <f>W22*'Basic diet cal'!$AA$10</f>
        <v>0</v>
      </c>
      <c r="X564" s="25">
        <f>X22*'Basic diet cal'!$AA$10</f>
        <v>0</v>
      </c>
      <c r="Y564" s="25">
        <f>Y22*'Basic diet cal'!$AA$10</f>
        <v>0</v>
      </c>
      <c r="Z564" s="25">
        <f>Z22*'Basic diet cal'!$AA$10</f>
        <v>0</v>
      </c>
      <c r="AA564" s="25">
        <f>AA22*'Basic diet cal'!$AA$10</f>
        <v>0</v>
      </c>
      <c r="AB564" s="25">
        <f>AB22*'Basic diet cal'!$AA$10</f>
        <v>0</v>
      </c>
      <c r="AC564" s="25">
        <f>AC22*'Basic diet cal'!$AA$10</f>
        <v>0</v>
      </c>
      <c r="AD564" s="25">
        <f>AD22*'Basic diet cal'!$AA$10</f>
        <v>0</v>
      </c>
      <c r="AE564" s="25">
        <f>AE22*'Basic diet cal'!$AA$10</f>
        <v>0</v>
      </c>
      <c r="AF564" s="25">
        <f>AF22*'Basic diet cal'!$AA$10</f>
        <v>0</v>
      </c>
      <c r="AG564" s="25">
        <f>AG22*'Basic diet cal'!$AA$10</f>
        <v>0</v>
      </c>
      <c r="AH564" s="25">
        <f>AH22*'Basic diet cal'!$AA$10</f>
        <v>0</v>
      </c>
      <c r="AI564" s="25">
        <f>AI22*'Basic diet cal'!$AA$10</f>
        <v>0</v>
      </c>
      <c r="AJ564" s="25">
        <f>AJ22*'Basic diet cal'!$AA$10</f>
        <v>0</v>
      </c>
      <c r="AK564" s="25">
        <f>AK22*'Basic diet cal'!$AA$10</f>
        <v>0</v>
      </c>
      <c r="AL564" s="25">
        <f>AL22*'Basic diet cal'!$AA$10</f>
        <v>0</v>
      </c>
      <c r="AS564" s="170"/>
      <c r="AT564" s="9"/>
      <c r="AU564" s="9"/>
      <c r="AV564" s="9"/>
      <c r="AW564" s="9"/>
      <c r="AX564" s="9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</row>
    <row r="565" spans="1:79" ht="15" customHeight="1">
      <c r="C565" s="22">
        <v>1000</v>
      </c>
      <c r="F565" s="9">
        <v>1200</v>
      </c>
      <c r="G565" s="9"/>
      <c r="I565" s="22">
        <v>1400</v>
      </c>
      <c r="L565" s="22">
        <v>1600</v>
      </c>
      <c r="O565" s="22">
        <v>1800</v>
      </c>
      <c r="R565" s="9">
        <v>2000</v>
      </c>
      <c r="S565" s="9"/>
      <c r="U565" s="22">
        <v>2200</v>
      </c>
      <c r="X565" s="22">
        <v>2400</v>
      </c>
      <c r="AA565" s="45">
        <v>2600</v>
      </c>
      <c r="AB565" s="26"/>
      <c r="AD565" s="26">
        <v>2800</v>
      </c>
      <c r="AE565" s="26"/>
      <c r="AF565" s="26"/>
      <c r="AG565" s="26">
        <v>3000</v>
      </c>
      <c r="AH565" s="26"/>
      <c r="AI565" s="26"/>
      <c r="AJ565" s="22">
        <v>3200</v>
      </c>
      <c r="AS565" s="9"/>
      <c r="AT565" s="9"/>
      <c r="AU565" s="9"/>
      <c r="AV565" s="9"/>
      <c r="AW565" s="9"/>
      <c r="AX565" s="9"/>
      <c r="AY565" s="164"/>
      <c r="AZ565" s="164"/>
      <c r="BA565" s="164"/>
      <c r="BB565" s="164"/>
      <c r="BC565" s="164"/>
      <c r="BD565" s="164"/>
      <c r="BE565" s="164"/>
      <c r="BF565" s="123"/>
      <c r="BG565" s="123"/>
      <c r="BH565" s="164"/>
      <c r="BI565" s="123"/>
      <c r="BJ565" s="123"/>
      <c r="BK565" s="123"/>
      <c r="BL565" s="164"/>
      <c r="BM565" s="164"/>
      <c r="BN565" s="164"/>
      <c r="BO565" s="164"/>
      <c r="BP565" s="61"/>
      <c r="BQ565" s="61"/>
    </row>
    <row r="566" spans="1:79" ht="15" customHeight="1">
      <c r="A566" s="77" t="s">
        <v>288</v>
      </c>
      <c r="F566" s="9"/>
      <c r="AD566" s="22"/>
      <c r="AS566" s="9"/>
      <c r="AT566" s="9"/>
      <c r="AU566" s="9"/>
      <c r="AV566" s="9"/>
      <c r="AW566" s="9"/>
      <c r="AX566" s="9"/>
      <c r="AY566" s="164"/>
      <c r="AZ566" s="164"/>
      <c r="BA566" s="164"/>
      <c r="BB566" s="164"/>
      <c r="BC566" s="164"/>
      <c r="BD566" s="164"/>
      <c r="BE566" s="164"/>
      <c r="BF566" s="164"/>
      <c r="BG566" s="164"/>
      <c r="BH566" s="164"/>
      <c r="BI566" s="164"/>
      <c r="BJ566" s="164"/>
      <c r="BK566" s="164"/>
      <c r="BL566" s="164"/>
      <c r="BM566" s="164"/>
      <c r="BN566" s="164"/>
      <c r="BO566" s="164"/>
      <c r="BP566" s="61"/>
      <c r="BQ566" s="61"/>
    </row>
    <row r="567" spans="1:79" ht="15" customHeight="1">
      <c r="A567" s="77" t="s">
        <v>137</v>
      </c>
      <c r="C567" s="22" t="s">
        <v>58</v>
      </c>
      <c r="D567" s="22" t="s">
        <v>116</v>
      </c>
      <c r="E567" s="22" t="s">
        <v>92</v>
      </c>
      <c r="F567" s="9" t="s">
        <v>58</v>
      </c>
      <c r="G567" s="22" t="s">
        <v>116</v>
      </c>
      <c r="H567" s="22" t="s">
        <v>92</v>
      </c>
      <c r="I567" s="22" t="s">
        <v>58</v>
      </c>
      <c r="J567" s="22" t="s">
        <v>116</v>
      </c>
      <c r="K567" s="22" t="s">
        <v>92</v>
      </c>
      <c r="L567" s="22" t="s">
        <v>58</v>
      </c>
      <c r="M567" s="22" t="s">
        <v>116</v>
      </c>
      <c r="N567" s="22" t="s">
        <v>92</v>
      </c>
      <c r="O567" s="22" t="s">
        <v>58</v>
      </c>
      <c r="P567" s="22" t="s">
        <v>116</v>
      </c>
      <c r="Q567" s="22" t="s">
        <v>92</v>
      </c>
      <c r="R567" s="9" t="s">
        <v>58</v>
      </c>
      <c r="S567" s="22" t="s">
        <v>116</v>
      </c>
      <c r="T567" s="22" t="s">
        <v>92</v>
      </c>
      <c r="U567" s="22" t="s">
        <v>58</v>
      </c>
      <c r="V567" s="22" t="s">
        <v>116</v>
      </c>
      <c r="W567" s="22" t="s">
        <v>92</v>
      </c>
      <c r="X567" s="22" t="s">
        <v>58</v>
      </c>
      <c r="Y567" s="22" t="s">
        <v>116</v>
      </c>
      <c r="Z567" s="22" t="s">
        <v>92</v>
      </c>
      <c r="AA567" s="22" t="s">
        <v>58</v>
      </c>
      <c r="AB567" s="22" t="s">
        <v>116</v>
      </c>
      <c r="AC567" s="22" t="s">
        <v>92</v>
      </c>
      <c r="AD567" s="22" t="s">
        <v>58</v>
      </c>
      <c r="AE567" s="22" t="s">
        <v>116</v>
      </c>
      <c r="AF567" s="22" t="s">
        <v>92</v>
      </c>
      <c r="AG567" s="22" t="s">
        <v>58</v>
      </c>
      <c r="AH567" s="22" t="s">
        <v>116</v>
      </c>
      <c r="AI567" s="22" t="s">
        <v>92</v>
      </c>
      <c r="AJ567" s="22" t="s">
        <v>58</v>
      </c>
      <c r="AK567" s="22" t="s">
        <v>116</v>
      </c>
      <c r="AL567" s="127" t="s">
        <v>92</v>
      </c>
      <c r="AS567" s="9"/>
      <c r="AT567" s="9"/>
      <c r="AU567" s="9"/>
      <c r="AV567" s="9"/>
      <c r="AW567" s="9"/>
      <c r="AX567" s="9"/>
      <c r="AY567" s="164"/>
      <c r="AZ567" s="164"/>
      <c r="BA567" s="164"/>
      <c r="BB567" s="164"/>
      <c r="BC567" s="164"/>
      <c r="BD567" s="164"/>
      <c r="BE567" s="164"/>
      <c r="BF567" s="164"/>
      <c r="BG567" s="164"/>
      <c r="BH567" s="164"/>
      <c r="BI567" s="164"/>
      <c r="BJ567" s="164"/>
      <c r="BK567" s="164"/>
      <c r="BL567" s="164"/>
      <c r="BM567" s="164"/>
      <c r="BN567" s="164"/>
      <c r="BO567" s="164"/>
      <c r="BP567" s="61"/>
      <c r="BQ567" s="61"/>
    </row>
    <row r="568" spans="1:79" ht="15" customHeight="1">
      <c r="B568" s="78" t="s">
        <v>543</v>
      </c>
      <c r="C568" s="17">
        <f t="shared" ref="C568:AL568" si="102">C547+C548+C549+C550+C552+(C554/7)+C555+(C557/7)+C562+C563</f>
        <v>0.17142857142857143</v>
      </c>
      <c r="D568" s="17">
        <f t="shared" si="102"/>
        <v>0.17142857142857143</v>
      </c>
      <c r="E568" s="17">
        <f t="shared" si="102"/>
        <v>8.5714285714285715E-2</v>
      </c>
      <c r="F568" s="17">
        <f t="shared" si="102"/>
        <v>0.17142857142857143</v>
      </c>
      <c r="G568" s="17">
        <f t="shared" si="102"/>
        <v>0.17142857142857143</v>
      </c>
      <c r="H568" s="17">
        <f t="shared" si="102"/>
        <v>0.17142857142857143</v>
      </c>
      <c r="I568" s="17">
        <f t="shared" si="102"/>
        <v>0.25714285714285712</v>
      </c>
      <c r="J568" s="17">
        <f t="shared" si="102"/>
        <v>0.17142857142857143</v>
      </c>
      <c r="K568" s="17">
        <f t="shared" si="102"/>
        <v>0.25714285714285712</v>
      </c>
      <c r="L568" s="17">
        <f t="shared" si="102"/>
        <v>0.25714285714285712</v>
      </c>
      <c r="M568" s="17">
        <f t="shared" si="102"/>
        <v>0.34285714285714286</v>
      </c>
      <c r="N568" s="17">
        <f t="shared" si="102"/>
        <v>0.25714285714285712</v>
      </c>
      <c r="O568" s="17">
        <f t="shared" si="102"/>
        <v>0.25714285714285712</v>
      </c>
      <c r="P568" s="17">
        <f t="shared" si="102"/>
        <v>0</v>
      </c>
      <c r="Q568" s="17">
        <f t="shared" si="102"/>
        <v>0.25714285714285712</v>
      </c>
      <c r="R568" s="17">
        <f t="shared" si="102"/>
        <v>0.25714285714285712</v>
      </c>
      <c r="S568" s="17">
        <f t="shared" si="102"/>
        <v>0.34285714285714286</v>
      </c>
      <c r="T568" s="17">
        <f t="shared" si="102"/>
        <v>0.25714285714285712</v>
      </c>
      <c r="U568" s="17">
        <f t="shared" si="102"/>
        <v>0.25714285714285712</v>
      </c>
      <c r="V568" s="17">
        <f t="shared" si="102"/>
        <v>0.34285714285714286</v>
      </c>
      <c r="W568" s="17">
        <f t="shared" si="102"/>
        <v>0.25714285714285712</v>
      </c>
      <c r="X568" s="17">
        <f t="shared" si="102"/>
        <v>0.25714285714285712</v>
      </c>
      <c r="Y568" s="17">
        <f t="shared" si="102"/>
        <v>0.42857142857142855</v>
      </c>
      <c r="Z568" s="17">
        <f t="shared" si="102"/>
        <v>0.25714285714285712</v>
      </c>
      <c r="AA568" s="17">
        <f t="shared" si="102"/>
        <v>0.25714285714285712</v>
      </c>
      <c r="AB568" s="17">
        <f t="shared" si="102"/>
        <v>0.42857142857142855</v>
      </c>
      <c r="AC568" s="17">
        <f t="shared" si="102"/>
        <v>0.25714285714285712</v>
      </c>
      <c r="AD568" s="17">
        <f t="shared" si="102"/>
        <v>0.25714285714285712</v>
      </c>
      <c r="AE568" s="17">
        <f t="shared" si="102"/>
        <v>0.42857142857142855</v>
      </c>
      <c r="AF568" s="17">
        <f t="shared" si="102"/>
        <v>0.25714285714285712</v>
      </c>
      <c r="AG568" s="17">
        <f t="shared" si="102"/>
        <v>0.25714285714285712</v>
      </c>
      <c r="AH568" s="17">
        <f t="shared" si="102"/>
        <v>0.42857142857142855</v>
      </c>
      <c r="AI568" s="17">
        <f t="shared" si="102"/>
        <v>0.25714285714285712</v>
      </c>
      <c r="AJ568" s="17">
        <f t="shared" si="102"/>
        <v>0.25714285714285712</v>
      </c>
      <c r="AK568" s="17">
        <f t="shared" si="102"/>
        <v>0.42857142857142855</v>
      </c>
      <c r="AL568" s="132">
        <f t="shared" si="102"/>
        <v>0.25714285714285712</v>
      </c>
      <c r="AR568" s="17"/>
      <c r="AS568" s="56"/>
      <c r="AT568" s="56"/>
      <c r="AU568" s="56"/>
      <c r="AV568" s="56"/>
      <c r="AW568" s="56"/>
      <c r="AX568" s="56"/>
      <c r="AY568" s="164"/>
      <c r="AZ568" s="164"/>
      <c r="BA568" s="164"/>
      <c r="BB568" s="164"/>
      <c r="BC568" s="164"/>
      <c r="BD568" s="164"/>
      <c r="BE568" s="164"/>
      <c r="BF568" s="164"/>
      <c r="BG568" s="164"/>
      <c r="BH568" s="164"/>
      <c r="BI568" s="164"/>
      <c r="BJ568" s="164"/>
      <c r="BK568" s="164"/>
      <c r="BL568" s="164"/>
      <c r="BM568" s="164"/>
      <c r="BN568" s="164"/>
      <c r="BO568" s="164"/>
      <c r="BP568" s="61"/>
      <c r="BQ568" s="61"/>
    </row>
    <row r="569" spans="1:79" ht="15" customHeight="1">
      <c r="B569" s="78" t="s">
        <v>544</v>
      </c>
      <c r="C569" s="17">
        <f t="shared" ref="C569:AL569" si="103">C547+C548+C549+C550+C552+C556+(C557/7)+C563+C562</f>
        <v>0</v>
      </c>
      <c r="D569" s="17">
        <f t="shared" si="103"/>
        <v>0</v>
      </c>
      <c r="E569" s="17">
        <f t="shared" si="103"/>
        <v>0</v>
      </c>
      <c r="F569" s="17">
        <f t="shared" si="103"/>
        <v>0</v>
      </c>
      <c r="G569" s="17">
        <f t="shared" si="103"/>
        <v>0</v>
      </c>
      <c r="H569" s="17">
        <f t="shared" si="103"/>
        <v>0</v>
      </c>
      <c r="I569" s="17">
        <f t="shared" si="103"/>
        <v>0</v>
      </c>
      <c r="J569" s="17">
        <f t="shared" si="103"/>
        <v>0</v>
      </c>
      <c r="K569" s="17">
        <f t="shared" si="103"/>
        <v>0</v>
      </c>
      <c r="L569" s="17">
        <f t="shared" si="103"/>
        <v>0</v>
      </c>
      <c r="M569" s="17">
        <f t="shared" si="103"/>
        <v>0</v>
      </c>
      <c r="N569" s="17">
        <f t="shared" si="103"/>
        <v>0</v>
      </c>
      <c r="O569" s="17">
        <f t="shared" si="103"/>
        <v>0</v>
      </c>
      <c r="P569" s="17">
        <f t="shared" si="103"/>
        <v>0</v>
      </c>
      <c r="Q569" s="17">
        <f t="shared" si="103"/>
        <v>0</v>
      </c>
      <c r="R569" s="17">
        <f t="shared" si="103"/>
        <v>0</v>
      </c>
      <c r="S569" s="17">
        <f t="shared" si="103"/>
        <v>0</v>
      </c>
      <c r="T569" s="17">
        <f t="shared" si="103"/>
        <v>0</v>
      </c>
      <c r="U569" s="17">
        <f t="shared" si="103"/>
        <v>0</v>
      </c>
      <c r="V569" s="17">
        <f t="shared" si="103"/>
        <v>0</v>
      </c>
      <c r="W569" s="17">
        <f t="shared" si="103"/>
        <v>0</v>
      </c>
      <c r="X569" s="17">
        <f t="shared" si="103"/>
        <v>0</v>
      </c>
      <c r="Y569" s="17">
        <f t="shared" si="103"/>
        <v>0</v>
      </c>
      <c r="Z569" s="17">
        <f t="shared" si="103"/>
        <v>0</v>
      </c>
      <c r="AA569" s="17">
        <f t="shared" si="103"/>
        <v>0</v>
      </c>
      <c r="AB569" s="17">
        <f t="shared" si="103"/>
        <v>0</v>
      </c>
      <c r="AC569" s="17">
        <f t="shared" si="103"/>
        <v>0</v>
      </c>
      <c r="AD569" s="17">
        <f t="shared" si="103"/>
        <v>0</v>
      </c>
      <c r="AE569" s="17">
        <f t="shared" si="103"/>
        <v>0</v>
      </c>
      <c r="AF569" s="17">
        <f t="shared" si="103"/>
        <v>0</v>
      </c>
      <c r="AG569" s="17">
        <f t="shared" si="103"/>
        <v>0</v>
      </c>
      <c r="AH569" s="17">
        <f t="shared" si="103"/>
        <v>0</v>
      </c>
      <c r="AI569" s="17">
        <f t="shared" si="103"/>
        <v>0</v>
      </c>
      <c r="AJ569" s="17">
        <f t="shared" si="103"/>
        <v>0</v>
      </c>
      <c r="AK569" s="17">
        <f t="shared" si="103"/>
        <v>0</v>
      </c>
      <c r="AL569" s="132">
        <f t="shared" si="103"/>
        <v>0</v>
      </c>
      <c r="AR569" s="17"/>
      <c r="AS569" s="56"/>
      <c r="AT569" s="56"/>
      <c r="AU569" s="56"/>
      <c r="AV569" s="56"/>
      <c r="AW569" s="56"/>
      <c r="AX569" s="56"/>
      <c r="AY569" s="164"/>
      <c r="AZ569" s="164"/>
      <c r="BA569" s="164"/>
      <c r="BB569" s="164"/>
      <c r="BC569" s="164"/>
      <c r="BD569" s="164"/>
      <c r="BE569" s="164"/>
      <c r="BF569" s="164"/>
      <c r="BG569" s="164"/>
      <c r="BH569" s="164"/>
      <c r="BI569" s="164"/>
      <c r="BJ569" s="164"/>
      <c r="BK569" s="164"/>
      <c r="BL569" s="164"/>
      <c r="BM569" s="164"/>
      <c r="BN569" s="164"/>
      <c r="BO569" s="164"/>
      <c r="BP569" s="61"/>
      <c r="BQ569" s="61"/>
    </row>
    <row r="570" spans="1:79" ht="30" customHeight="1">
      <c r="A570" s="77" t="s">
        <v>138</v>
      </c>
      <c r="C570" s="49">
        <f>C547+C548+C549+C551+C552+C560+(C559/7)+C561+C563+C564/7</f>
        <v>1.7402142857142862</v>
      </c>
      <c r="D570" s="49">
        <f t="shared" ref="D570:AL570" si="104">D547+D548+D549+D551+D552+D560+(D559/7)+D561+D563+D564/7</f>
        <v>1.2172857142857145</v>
      </c>
      <c r="E570" s="49">
        <f t="shared" si="104"/>
        <v>1.1315714285714287</v>
      </c>
      <c r="F570" s="49">
        <f t="shared" si="104"/>
        <v>1.7402142857142862</v>
      </c>
      <c r="G570" s="49">
        <f t="shared" si="104"/>
        <v>1.2172857142857145</v>
      </c>
      <c r="H570" s="49">
        <f t="shared" si="104"/>
        <v>1.7402142857142862</v>
      </c>
      <c r="I570" s="49">
        <f t="shared" si="104"/>
        <v>2.7860714285714288</v>
      </c>
      <c r="J570" s="49">
        <f t="shared" si="104"/>
        <v>1.8259285714285718</v>
      </c>
      <c r="K570" s="49">
        <f t="shared" si="104"/>
        <v>2.2631428571428573</v>
      </c>
      <c r="L570" s="49">
        <f t="shared" si="104"/>
        <v>2.8717857142857146</v>
      </c>
      <c r="M570" s="49">
        <f t="shared" si="104"/>
        <v>2.3488571428571432</v>
      </c>
      <c r="N570" s="49">
        <f t="shared" si="104"/>
        <v>2.2631428571428573</v>
      </c>
      <c r="O570" s="49">
        <f t="shared" si="104"/>
        <v>3.3947142857142865</v>
      </c>
      <c r="P570" s="49">
        <f t="shared" si="104"/>
        <v>2.3488571428571432</v>
      </c>
      <c r="Q570" s="49">
        <f t="shared" si="104"/>
        <v>2.2631428571428573</v>
      </c>
      <c r="R570" s="49">
        <f t="shared" si="104"/>
        <v>3.9176428571428579</v>
      </c>
      <c r="S570" s="49">
        <f t="shared" si="104"/>
        <v>2.3488571428571432</v>
      </c>
      <c r="T570" s="49">
        <f t="shared" si="104"/>
        <v>2.2631428571428573</v>
      </c>
      <c r="U570" s="49">
        <f t="shared" si="104"/>
        <v>3.3947142857142865</v>
      </c>
      <c r="V570" s="49">
        <f t="shared" si="104"/>
        <v>2.3488571428571432</v>
      </c>
      <c r="W570" s="49">
        <f t="shared" si="104"/>
        <v>2.2631428571428573</v>
      </c>
      <c r="X570" s="49">
        <f t="shared" si="104"/>
        <v>5.4864285714285721</v>
      </c>
      <c r="Y570" s="49">
        <f t="shared" si="104"/>
        <v>2.3488571428571432</v>
      </c>
      <c r="Z570" s="49">
        <f t="shared" si="104"/>
        <v>2.2631428571428573</v>
      </c>
      <c r="AA570" s="49">
        <f t="shared" si="104"/>
        <v>4.4405714285714293</v>
      </c>
      <c r="AB570" s="49">
        <f t="shared" si="104"/>
        <v>3.3947142857142865</v>
      </c>
      <c r="AC570" s="49">
        <f t="shared" si="104"/>
        <v>2.7860714285714288</v>
      </c>
      <c r="AD570" s="49">
        <f t="shared" si="104"/>
        <v>4.9635000000000007</v>
      </c>
      <c r="AE570" s="49">
        <f t="shared" si="104"/>
        <v>3.3947142857142865</v>
      </c>
      <c r="AF570" s="49">
        <f t="shared" si="104"/>
        <v>2.7860714285714288</v>
      </c>
      <c r="AG570" s="49">
        <f t="shared" si="104"/>
        <v>5.4864285714285721</v>
      </c>
      <c r="AH570" s="49">
        <f t="shared" si="104"/>
        <v>3.3947142857142865</v>
      </c>
      <c r="AI570" s="49">
        <f t="shared" si="104"/>
        <v>2.7860714285714288</v>
      </c>
      <c r="AJ570" s="49">
        <f t="shared" si="104"/>
        <v>5.4864285714285721</v>
      </c>
      <c r="AK570" s="49">
        <f t="shared" si="104"/>
        <v>3.5661428571428577</v>
      </c>
      <c r="AL570" s="49">
        <f t="shared" si="104"/>
        <v>2.7860714285714288</v>
      </c>
      <c r="AR570" s="17"/>
      <c r="AS570" s="56"/>
      <c r="AT570" s="56"/>
      <c r="AU570" s="56"/>
      <c r="AV570" s="56"/>
      <c r="AW570" s="56"/>
      <c r="AX570" s="56"/>
      <c r="AY570" s="164"/>
      <c r="AZ570" s="164"/>
      <c r="BA570" s="164"/>
      <c r="BB570" s="164"/>
      <c r="BC570" s="164"/>
      <c r="BD570" s="164"/>
      <c r="BE570" s="164"/>
      <c r="BF570" s="164"/>
      <c r="BG570" s="164"/>
      <c r="BH570" s="164"/>
      <c r="BI570" s="164"/>
      <c r="BJ570" s="164"/>
      <c r="BK570" s="164"/>
      <c r="BL570" s="164"/>
      <c r="BM570" s="164"/>
      <c r="BN570" s="164"/>
      <c r="BO570" s="164"/>
      <c r="BP570" s="61"/>
      <c r="BQ570" s="61"/>
    </row>
    <row r="571" spans="1:79" s="218" customFormat="1" ht="15" customHeight="1">
      <c r="A571" s="217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19"/>
      <c r="Z571" s="219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19"/>
      <c r="AL571" s="220"/>
      <c r="AR571" s="219"/>
      <c r="AS571" s="219"/>
      <c r="AT571" s="219"/>
      <c r="AU571" s="219"/>
      <c r="AV571" s="219"/>
      <c r="AW571" s="219"/>
      <c r="AX571" s="219"/>
      <c r="AY571" s="221"/>
      <c r="AZ571" s="221"/>
      <c r="BA571" s="221"/>
      <c r="BB571" s="221"/>
      <c r="BC571" s="221"/>
      <c r="BD571" s="221"/>
      <c r="BE571" s="221"/>
      <c r="BF571" s="221"/>
      <c r="BG571" s="221"/>
      <c r="BH571" s="221"/>
      <c r="BI571" s="221"/>
      <c r="BJ571" s="221"/>
      <c r="BK571" s="221"/>
      <c r="BL571" s="221"/>
      <c r="BM571" s="221"/>
      <c r="BN571" s="221"/>
      <c r="BO571" s="221"/>
      <c r="BP571" s="222"/>
      <c r="BQ571" s="222"/>
      <c r="BR571" s="222"/>
      <c r="BS571" s="222"/>
      <c r="BT571" s="222"/>
      <c r="BU571" s="222"/>
      <c r="BV571" s="222"/>
      <c r="BW571" s="431"/>
      <c r="BX571" s="222"/>
      <c r="BY571" s="222"/>
      <c r="BZ571" s="222"/>
      <c r="CA571" s="222"/>
    </row>
    <row r="572" spans="1:79" ht="15" customHeight="1">
      <c r="A572" s="66"/>
      <c r="C572" s="22">
        <v>1000</v>
      </c>
      <c r="F572" s="9">
        <v>1200</v>
      </c>
      <c r="G572" s="9"/>
      <c r="I572" s="22">
        <v>1400</v>
      </c>
      <c r="L572" s="22">
        <v>1600</v>
      </c>
      <c r="O572" s="17">
        <v>1800</v>
      </c>
      <c r="P572" s="17"/>
      <c r="Q572" s="17"/>
      <c r="R572" s="56">
        <v>2000</v>
      </c>
      <c r="S572" s="56"/>
      <c r="T572" s="17"/>
      <c r="U572" s="17">
        <v>2200</v>
      </c>
      <c r="V572" s="17"/>
      <c r="W572" s="17"/>
      <c r="X572" s="17">
        <v>2400</v>
      </c>
      <c r="Y572" s="17"/>
      <c r="Z572" s="17"/>
      <c r="AA572" s="111">
        <v>2600</v>
      </c>
      <c r="AB572" s="84"/>
      <c r="AC572" s="17"/>
      <c r="AD572" s="84">
        <v>2800</v>
      </c>
      <c r="AE572" s="84"/>
      <c r="AF572" s="84"/>
      <c r="AG572" s="84">
        <v>3000</v>
      </c>
      <c r="AH572" s="84"/>
      <c r="AI572" s="84"/>
      <c r="AJ572" s="22">
        <v>3200</v>
      </c>
      <c r="AK572" s="17"/>
      <c r="AL572" s="132"/>
      <c r="AR572" s="17"/>
    </row>
    <row r="573" spans="1:79" ht="15" customHeight="1">
      <c r="A573" s="212" t="s">
        <v>108</v>
      </c>
      <c r="F573" s="9"/>
      <c r="O573" s="17"/>
      <c r="P573" s="17"/>
      <c r="Q573" s="17"/>
      <c r="R573" s="56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K573" s="17"/>
      <c r="AL573" s="132"/>
      <c r="AR573" s="17"/>
    </row>
    <row r="574" spans="1:79" ht="15" customHeight="1">
      <c r="A574" s="67" t="s">
        <v>117</v>
      </c>
      <c r="B574" s="68"/>
      <c r="C574" s="22" t="s">
        <v>58</v>
      </c>
      <c r="D574" s="22" t="s">
        <v>116</v>
      </c>
      <c r="E574" s="22" t="s">
        <v>92</v>
      </c>
      <c r="F574" s="9" t="s">
        <v>58</v>
      </c>
      <c r="G574" s="22" t="s">
        <v>116</v>
      </c>
      <c r="H574" s="22" t="s">
        <v>92</v>
      </c>
      <c r="I574" s="22" t="s">
        <v>58</v>
      </c>
      <c r="J574" s="22" t="s">
        <v>116</v>
      </c>
      <c r="K574" s="22" t="s">
        <v>92</v>
      </c>
      <c r="L574" s="22" t="s">
        <v>58</v>
      </c>
      <c r="M574" s="22" t="s">
        <v>116</v>
      </c>
      <c r="N574" s="22" t="s">
        <v>92</v>
      </c>
      <c r="O574" s="17" t="s">
        <v>58</v>
      </c>
      <c r="P574" s="17" t="s">
        <v>116</v>
      </c>
      <c r="Q574" s="17" t="s">
        <v>92</v>
      </c>
      <c r="R574" s="56" t="s">
        <v>58</v>
      </c>
      <c r="S574" s="17" t="s">
        <v>116</v>
      </c>
      <c r="T574" s="17" t="s">
        <v>92</v>
      </c>
      <c r="U574" s="17" t="s">
        <v>58</v>
      </c>
      <c r="V574" s="17" t="s">
        <v>116</v>
      </c>
      <c r="W574" s="17" t="s">
        <v>92</v>
      </c>
      <c r="X574" s="17" t="s">
        <v>58</v>
      </c>
      <c r="Y574" s="17" t="s">
        <v>116</v>
      </c>
      <c r="Z574" s="17" t="s">
        <v>92</v>
      </c>
      <c r="AA574" s="17" t="s">
        <v>58</v>
      </c>
      <c r="AB574" s="17" t="s">
        <v>116</v>
      </c>
      <c r="AC574" s="17" t="s">
        <v>92</v>
      </c>
      <c r="AD574" s="17" t="s">
        <v>58</v>
      </c>
      <c r="AE574" s="17" t="s">
        <v>116</v>
      </c>
      <c r="AF574" s="17" t="s">
        <v>92</v>
      </c>
      <c r="AG574" s="17" t="s">
        <v>58</v>
      </c>
      <c r="AH574" s="17" t="s">
        <v>116</v>
      </c>
      <c r="AI574" s="17" t="s">
        <v>92</v>
      </c>
      <c r="AJ574" s="22" t="s">
        <v>58</v>
      </c>
      <c r="AK574" s="17" t="s">
        <v>116</v>
      </c>
      <c r="AL574" s="132" t="s">
        <v>92</v>
      </c>
      <c r="AR574" s="17"/>
    </row>
    <row r="575" spans="1:79" ht="38.25" customHeight="1">
      <c r="A575" s="24" t="s">
        <v>119</v>
      </c>
      <c r="B575" s="69"/>
      <c r="C575" s="17">
        <f>C7*'Basic diet cal'!$Z$3</f>
        <v>42.239999999999995</v>
      </c>
      <c r="D575" s="17">
        <f>D7*'Basic diet cal'!$Z$3</f>
        <v>31.679999999999996</v>
      </c>
      <c r="E575" s="17">
        <f>E7*'Basic diet cal'!$Z$3</f>
        <v>42.239999999999995</v>
      </c>
      <c r="F575" s="17">
        <f>F7*'Basic diet cal'!$Z$3</f>
        <v>52.8</v>
      </c>
      <c r="G575" s="17">
        <f>G7*'Basic diet cal'!$Z$3</f>
        <v>42.239999999999995</v>
      </c>
      <c r="H575" s="17">
        <f>H7*'Basic diet cal'!$Z$3</f>
        <v>47.519999999999996</v>
      </c>
      <c r="I575" s="17">
        <f>I7*'Basic diet cal'!$Z$3</f>
        <v>63.359999999999992</v>
      </c>
      <c r="J575" s="17">
        <f>J7*'Basic diet cal'!$Z$3</f>
        <v>52.8</v>
      </c>
      <c r="K575" s="17">
        <f>K7*'Basic diet cal'!$Z$3</f>
        <v>52.8</v>
      </c>
      <c r="L575" s="17">
        <f>L7*'Basic diet cal'!$Z$3</f>
        <v>73.919999999999987</v>
      </c>
      <c r="M575" s="17">
        <f>M7*'Basic diet cal'!$Z$3</f>
        <v>63.359999999999992</v>
      </c>
      <c r="N575" s="17">
        <f>N7*'Basic diet cal'!$Z$3</f>
        <v>63.359999999999992</v>
      </c>
      <c r="O575" s="17">
        <f>O7*'Basic diet cal'!$Z$3</f>
        <v>84.47999999999999</v>
      </c>
      <c r="P575" s="17">
        <f>P7*'Basic diet cal'!$Z$3</f>
        <v>73.919999999999987</v>
      </c>
      <c r="Q575" s="17">
        <f>Q7*'Basic diet cal'!$Z$3</f>
        <v>63.359999999999992</v>
      </c>
      <c r="R575" s="17">
        <f>R7*'Basic diet cal'!$Z$3</f>
        <v>95.039999999999992</v>
      </c>
      <c r="S575" s="17">
        <f>S7*'Basic diet cal'!$Z$3</f>
        <v>73.919999999999987</v>
      </c>
      <c r="T575" s="17">
        <f>T7*'Basic diet cal'!$Z$3</f>
        <v>73.919999999999987</v>
      </c>
      <c r="U575" s="17">
        <f>U7*'Basic diet cal'!$Z$3</f>
        <v>105.6</v>
      </c>
      <c r="V575" s="17">
        <f>V7*'Basic diet cal'!$Z$3</f>
        <v>84.47999999999999</v>
      </c>
      <c r="W575" s="17">
        <f>W7*'Basic diet cal'!$Z$3</f>
        <v>84.47999999999999</v>
      </c>
      <c r="X575" s="17">
        <f>X7*'Basic diet cal'!$Z$3</f>
        <v>105.6</v>
      </c>
      <c r="Y575" s="17">
        <f>Y7*'Basic diet cal'!$Z$3</f>
        <v>84.47999999999999</v>
      </c>
      <c r="Z575" s="17">
        <f>Z7*'Basic diet cal'!$Z$3</f>
        <v>95.039999999999992</v>
      </c>
      <c r="AA575" s="17">
        <f>AA7*'Basic diet cal'!$Z$3</f>
        <v>126.71999999999998</v>
      </c>
      <c r="AB575" s="17">
        <f>AB7*'Basic diet cal'!$Z$3</f>
        <v>95.039999999999992</v>
      </c>
      <c r="AC575" s="17">
        <f>AC7*'Basic diet cal'!$Z$3</f>
        <v>95.039999999999992</v>
      </c>
      <c r="AD575" s="17">
        <f>AD7*'Basic diet cal'!$Z$3</f>
        <v>147.83999999999997</v>
      </c>
      <c r="AE575" s="17">
        <f>AE7*'Basic diet cal'!$Z$3</f>
        <v>105.6</v>
      </c>
      <c r="AF575" s="17">
        <f>AF7*'Basic diet cal'!$Z$3</f>
        <v>116.15999999999998</v>
      </c>
      <c r="AG575" s="17">
        <f>AG7*'Basic diet cal'!$Z$3</f>
        <v>158.39999999999998</v>
      </c>
      <c r="AH575" s="17">
        <f>AH7*'Basic diet cal'!$Z$3</f>
        <v>105.6</v>
      </c>
      <c r="AI575" s="17">
        <f>AI7*'Basic diet cal'!$Z$3</f>
        <v>116.15999999999998</v>
      </c>
      <c r="AJ575" s="17">
        <f>AJ7*'Basic diet cal'!$Z$3</f>
        <v>168.95999999999998</v>
      </c>
      <c r="AK575" s="17">
        <f>AK7*'Basic diet cal'!$Z$3</f>
        <v>116.15999999999998</v>
      </c>
      <c r="AL575" s="132">
        <f>AL7*'Basic diet cal'!$Z$3</f>
        <v>126.71999999999998</v>
      </c>
      <c r="AR575" s="17"/>
    </row>
    <row r="576" spans="1:79" ht="45" customHeight="1">
      <c r="A576" s="24" t="s">
        <v>127</v>
      </c>
      <c r="B576" s="69"/>
      <c r="C576" s="17">
        <f>C8*'Basic diet cal'!$Z$4</f>
        <v>47.422662500000001</v>
      </c>
      <c r="D576" s="17">
        <f>D8*'Basic diet cal'!$Z$4</f>
        <v>63.230216666666671</v>
      </c>
      <c r="E576" s="17">
        <f>E8*'Basic diet cal'!$Z$4</f>
        <v>63.230216666666671</v>
      </c>
      <c r="F576" s="17">
        <f>F8*'Basic diet cal'!$Z$4</f>
        <v>79.03777083333334</v>
      </c>
      <c r="G576" s="17">
        <f>G8*'Basic diet cal'!$Z$4</f>
        <v>79.03777083333334</v>
      </c>
      <c r="H576" s="17">
        <f>H8*'Basic diet cal'!$Z$4</f>
        <v>94.845325000000003</v>
      </c>
      <c r="I576" s="17">
        <f>I8*'Basic diet cal'!$Z$4</f>
        <v>79.03777083333334</v>
      </c>
      <c r="J576" s="17">
        <f>J8*'Basic diet cal'!$Z$4</f>
        <v>79.03777083333334</v>
      </c>
      <c r="K576" s="17">
        <f>K8*'Basic diet cal'!$Z$4</f>
        <v>110.65287916666668</v>
      </c>
      <c r="L576" s="17">
        <f>L8*'Basic diet cal'!$Z$4</f>
        <v>126.46043333333334</v>
      </c>
      <c r="M576" s="17">
        <f>M8*'Basic diet cal'!$Z$4</f>
        <v>94.845325000000003</v>
      </c>
      <c r="N576" s="17">
        <f>N8*'Basic diet cal'!$Z$4</f>
        <v>110.65287916666668</v>
      </c>
      <c r="O576" s="17">
        <f>O8*'Basic diet cal'!$Z$4</f>
        <v>142.2679875</v>
      </c>
      <c r="P576" s="17">
        <f>P8*'Basic diet cal'!$Z$4</f>
        <v>94.845325000000003</v>
      </c>
      <c r="Q576" s="17">
        <f>Q8*'Basic diet cal'!$Z$4</f>
        <v>126.46043333333334</v>
      </c>
      <c r="R576" s="17">
        <f>R8*'Basic diet cal'!$Z$4</f>
        <v>142.2679875</v>
      </c>
      <c r="S576" s="17">
        <f>S8*'Basic diet cal'!$Z$4</f>
        <v>126.46043333333334</v>
      </c>
      <c r="T576" s="17">
        <f>T8*'Basic diet cal'!$Z$4</f>
        <v>142.2679875</v>
      </c>
      <c r="U576" s="17">
        <f>U8*'Basic diet cal'!$Z$4</f>
        <v>158.07554166666668</v>
      </c>
      <c r="V576" s="17">
        <f>V8*'Basic diet cal'!$Z$4</f>
        <v>126.46043333333334</v>
      </c>
      <c r="W576" s="17">
        <f>W8*'Basic diet cal'!$Z$4</f>
        <v>142.2679875</v>
      </c>
      <c r="X576" s="17">
        <f>X8*'Basic diet cal'!$Z$4</f>
        <v>158.07554166666668</v>
      </c>
      <c r="Y576" s="17">
        <f>Y8*'Basic diet cal'!$Z$4</f>
        <v>189.69065000000001</v>
      </c>
      <c r="Z576" s="17">
        <f>Z8*'Basic diet cal'!$Z$4</f>
        <v>142.2679875</v>
      </c>
      <c r="AA576" s="17">
        <f>AA8*'Basic diet cal'!$Z$4</f>
        <v>158.07554166666668</v>
      </c>
      <c r="AB576" s="17">
        <f>AB8*'Basic diet cal'!$Z$4</f>
        <v>189.69065000000001</v>
      </c>
      <c r="AC576" s="17">
        <f>AC8*'Basic diet cal'!$Z$4</f>
        <v>173.88309583333336</v>
      </c>
      <c r="AD576" s="17">
        <f>AD8*'Basic diet cal'!$Z$4</f>
        <v>158.07554166666668</v>
      </c>
      <c r="AE576" s="17">
        <f>AE8*'Basic diet cal'!$Z$4</f>
        <v>189.69065000000001</v>
      </c>
      <c r="AF576" s="17">
        <f>AF8*'Basic diet cal'!$Z$4</f>
        <v>189.69065000000001</v>
      </c>
      <c r="AG576" s="17">
        <f>AG8*'Basic diet cal'!$Z$4</f>
        <v>158.07554166666668</v>
      </c>
      <c r="AH576" s="17">
        <f>AH8*'Basic diet cal'!$Z$4</f>
        <v>252.92086666666668</v>
      </c>
      <c r="AI576" s="17">
        <f>AI8*'Basic diet cal'!$Z$4</f>
        <v>189.69065000000001</v>
      </c>
      <c r="AJ576" s="17">
        <f>AJ8*'Basic diet cal'!$Z$4</f>
        <v>158.07554166666668</v>
      </c>
      <c r="AK576" s="17">
        <f>AK8*'Basic diet cal'!$Z$4</f>
        <v>252.92086666666668</v>
      </c>
      <c r="AL576" s="132">
        <f>AL8*'Basic diet cal'!$Z$4</f>
        <v>189.69065000000001</v>
      </c>
      <c r="AR576" s="17"/>
    </row>
    <row r="577" spans="1:69" ht="45" customHeight="1">
      <c r="A577" s="24" t="s">
        <v>76</v>
      </c>
      <c r="B577" s="69"/>
      <c r="C577" s="17">
        <f>C9*'Basic diet cal'!$Z$5</f>
        <v>10</v>
      </c>
      <c r="D577" s="17">
        <f>D9*'Basic diet cal'!$Z$5</f>
        <v>20</v>
      </c>
      <c r="E577" s="17">
        <f>E9*'Basic diet cal'!$Z$5</f>
        <v>20</v>
      </c>
      <c r="F577" s="17">
        <f>F9*'Basic diet cal'!$Z$5</f>
        <v>10</v>
      </c>
      <c r="G577" s="17">
        <f>G9*'Basic diet cal'!$Z$5</f>
        <v>20</v>
      </c>
      <c r="H577" s="17">
        <f>H9*'Basic diet cal'!$Z$5</f>
        <v>20</v>
      </c>
      <c r="I577" s="17">
        <f>I9*'Basic diet cal'!$Z$5</f>
        <v>15</v>
      </c>
      <c r="J577" s="17">
        <f>J9*'Basic diet cal'!$Z$5</f>
        <v>20</v>
      </c>
      <c r="K577" s="17">
        <f>K9*'Basic diet cal'!$Z$5</f>
        <v>25</v>
      </c>
      <c r="L577" s="17">
        <f>L9*'Basic diet cal'!$Z$5</f>
        <v>15</v>
      </c>
      <c r="M577" s="17">
        <f>M9*'Basic diet cal'!$Z$5</f>
        <v>20</v>
      </c>
      <c r="N577" s="17">
        <f>N9*'Basic diet cal'!$Z$5</f>
        <v>30</v>
      </c>
      <c r="O577" s="17">
        <f>O9*'Basic diet cal'!$Z$5</f>
        <v>15</v>
      </c>
      <c r="P577" s="17">
        <f>P9*'Basic diet cal'!$Z$5</f>
        <v>25</v>
      </c>
      <c r="Q577" s="17">
        <f>Q9*'Basic diet cal'!$Z$5</f>
        <v>40</v>
      </c>
      <c r="R577" s="17">
        <f>R9*'Basic diet cal'!$Z$5</f>
        <v>15</v>
      </c>
      <c r="S577" s="17">
        <f>S9*'Basic diet cal'!$Z$5</f>
        <v>30</v>
      </c>
      <c r="T577" s="17">
        <f>T9*'Basic diet cal'!$Z$5</f>
        <v>40</v>
      </c>
      <c r="U577" s="17">
        <f>U9*'Basic diet cal'!$Z$5</f>
        <v>20</v>
      </c>
      <c r="V577" s="17">
        <f>V9*'Basic diet cal'!$Z$5</f>
        <v>30</v>
      </c>
      <c r="W577" s="17">
        <f>W9*'Basic diet cal'!$Z$5</f>
        <v>40</v>
      </c>
      <c r="X577" s="17">
        <f>X9*'Basic diet cal'!$Z$5</f>
        <v>20</v>
      </c>
      <c r="Y577" s="17">
        <f>Y9*'Basic diet cal'!$Z$5</f>
        <v>40</v>
      </c>
      <c r="Z577" s="17">
        <f>Z9*'Basic diet cal'!$Z$5</f>
        <v>50</v>
      </c>
      <c r="AA577" s="17">
        <f>AA9*'Basic diet cal'!$Z$5</f>
        <v>20</v>
      </c>
      <c r="AB577" s="17">
        <f>AB9*'Basic diet cal'!$Z$5</f>
        <v>40</v>
      </c>
      <c r="AC577" s="17">
        <f>AC9*'Basic diet cal'!$Z$5</f>
        <v>50</v>
      </c>
      <c r="AD577" s="17">
        <f>AD9*'Basic diet cal'!$Z$5</f>
        <v>20</v>
      </c>
      <c r="AE577" s="17">
        <f>AE9*'Basic diet cal'!$Z$5</f>
        <v>50</v>
      </c>
      <c r="AF577" s="17">
        <f>AF9*'Basic diet cal'!$Z$5</f>
        <v>50</v>
      </c>
      <c r="AG577" s="17">
        <f>AG9*'Basic diet cal'!$Z$5</f>
        <v>15</v>
      </c>
      <c r="AH577" s="17">
        <f>AH9*'Basic diet cal'!$Z$5</f>
        <v>50</v>
      </c>
      <c r="AI577" s="17">
        <f>AI9*'Basic diet cal'!$Z$5</f>
        <v>60</v>
      </c>
      <c r="AJ577" s="17">
        <f>AJ9*'Basic diet cal'!$Z$5</f>
        <v>15</v>
      </c>
      <c r="AK577" s="17">
        <f>AK9*'Basic diet cal'!$Z$5</f>
        <v>50</v>
      </c>
      <c r="AL577" s="132">
        <f>AL9*'Basic diet cal'!$Z$5</f>
        <v>60</v>
      </c>
      <c r="AR577" s="17"/>
    </row>
    <row r="578" spans="1:69" ht="31.5" customHeight="1">
      <c r="A578" s="24" t="s">
        <v>255</v>
      </c>
      <c r="B578" s="65"/>
      <c r="C578" s="223">
        <f>C10*'Basic diet cal'!$Z$6</f>
        <v>0</v>
      </c>
      <c r="D578" s="223">
        <f>D10*'Basic diet cal'!$Z$6</f>
        <v>0</v>
      </c>
      <c r="E578" s="223">
        <f>E10*'Basic diet cal'!$Z$6</f>
        <v>8.9166666666666661</v>
      </c>
      <c r="F578" s="223">
        <f>F10*'Basic diet cal'!$Z$6</f>
        <v>0</v>
      </c>
      <c r="G578" s="223">
        <f>G10*'Basic diet cal'!$Z$6</f>
        <v>0</v>
      </c>
      <c r="H578" s="223">
        <f>H10*'Basic diet cal'!$Z$6</f>
        <v>8.9166666666666661</v>
      </c>
      <c r="I578" s="223">
        <f>I10*'Basic diet cal'!$Z$6</f>
        <v>0</v>
      </c>
      <c r="J578" s="223">
        <f>J10*'Basic diet cal'!$Z$6</f>
        <v>0</v>
      </c>
      <c r="K578" s="223">
        <f>K10*'Basic diet cal'!$Z$6</f>
        <v>8.9166666666666661</v>
      </c>
      <c r="L578" s="223">
        <f>L10*'Basic diet cal'!$Z$6</f>
        <v>0</v>
      </c>
      <c r="M578" s="223">
        <f>M10*'Basic diet cal'!$Z$6</f>
        <v>0</v>
      </c>
      <c r="N578" s="223">
        <f>N10*'Basic diet cal'!$Z$6</f>
        <v>8.9166666666666661</v>
      </c>
      <c r="O578" s="223">
        <f>O10*'Basic diet cal'!$Z$6</f>
        <v>0</v>
      </c>
      <c r="P578" s="223">
        <f>P10*'Basic diet cal'!$Z$6</f>
        <v>0</v>
      </c>
      <c r="Q578" s="223">
        <f>Q10*'Basic diet cal'!$Z$6</f>
        <v>14.266666666666666</v>
      </c>
      <c r="R578" s="223">
        <f>R10*'Basic diet cal'!$Z$6</f>
        <v>0</v>
      </c>
      <c r="S578" s="223">
        <f>S10*'Basic diet cal'!$Z$6</f>
        <v>0</v>
      </c>
      <c r="T578" s="223">
        <f>T10*'Basic diet cal'!$Z$6</f>
        <v>17.833333333333332</v>
      </c>
      <c r="U578" s="223">
        <f>U10*'Basic diet cal'!$Z$6</f>
        <v>0</v>
      </c>
      <c r="V578" s="223">
        <f>V10*'Basic diet cal'!$Z$6</f>
        <v>0</v>
      </c>
      <c r="W578" s="223">
        <f>W10*'Basic diet cal'!$Z$6</f>
        <v>14.266666666666666</v>
      </c>
      <c r="X578" s="223">
        <f>X10*'Basic diet cal'!$Z$6</f>
        <v>0</v>
      </c>
      <c r="Y578" s="223">
        <f>Y10*'Basic diet cal'!$Z$6</f>
        <v>0</v>
      </c>
      <c r="Z578" s="223">
        <f>Z10*'Basic diet cal'!$Z$6</f>
        <v>14.266666666666666</v>
      </c>
      <c r="AA578" s="223">
        <f>AA10*'Basic diet cal'!$Z$6</f>
        <v>0</v>
      </c>
      <c r="AB578" s="223">
        <f>AB10*'Basic diet cal'!$Z$6</f>
        <v>0</v>
      </c>
      <c r="AC578" s="223">
        <f>AC10*'Basic diet cal'!$Z$6</f>
        <v>17.833333333333332</v>
      </c>
      <c r="AD578" s="223">
        <f>AD10*'Basic diet cal'!$Z$6</f>
        <v>0</v>
      </c>
      <c r="AE578" s="223">
        <f>AE10*'Basic diet cal'!$Z$6</f>
        <v>0</v>
      </c>
      <c r="AF578" s="223">
        <f>AF10*'Basic diet cal'!$Z$6</f>
        <v>17.833333333333332</v>
      </c>
      <c r="AG578" s="223">
        <f>AG10*'Basic diet cal'!$Z$6</f>
        <v>0</v>
      </c>
      <c r="AH578" s="223">
        <f>AH10*'Basic diet cal'!$Z$6</f>
        <v>0</v>
      </c>
      <c r="AI578" s="223">
        <f>AI10*'Basic diet cal'!$Z$6</f>
        <v>26.75</v>
      </c>
      <c r="AJ578" s="223">
        <f>AJ10*'Basic diet cal'!$Z$6</f>
        <v>0</v>
      </c>
      <c r="AK578" s="223">
        <f>AK10*'Basic diet cal'!$Z$6</f>
        <v>0</v>
      </c>
      <c r="AL578" s="224">
        <f>AL10*'Basic diet cal'!$Z$6</f>
        <v>26.75</v>
      </c>
      <c r="AR578" s="17"/>
    </row>
    <row r="579" spans="1:69" ht="31.5" customHeight="1">
      <c r="A579" s="24" t="s">
        <v>564</v>
      </c>
      <c r="B579" s="65"/>
      <c r="C579" s="49">
        <f>C11*'Basic diet cal'!$Z$6</f>
        <v>0</v>
      </c>
      <c r="D579" s="49">
        <f>D11*'Basic diet cal'!$Z$6</f>
        <v>0</v>
      </c>
      <c r="E579" s="49">
        <f>E11*'Basic diet cal'!$Z$6</f>
        <v>8.9166666666666661</v>
      </c>
      <c r="F579" s="49">
        <f>F11*'Basic diet cal'!$Z$6</f>
        <v>0</v>
      </c>
      <c r="G579" s="49">
        <f>G11*'Basic diet cal'!$Z$6</f>
        <v>0</v>
      </c>
      <c r="H579" s="49">
        <f>H11*'Basic diet cal'!$Z$6</f>
        <v>8.9166666666666661</v>
      </c>
      <c r="I579" s="49">
        <f>I11*'Basic diet cal'!$Z$6</f>
        <v>0</v>
      </c>
      <c r="J579" s="49">
        <f>J11*'Basic diet cal'!$Z$6</f>
        <v>0</v>
      </c>
      <c r="K579" s="49">
        <f>K11*'Basic diet cal'!$Z$6</f>
        <v>8.9166666666666661</v>
      </c>
      <c r="L579" s="49">
        <f>L11*'Basic diet cal'!$Z$6</f>
        <v>0</v>
      </c>
      <c r="M579" s="49">
        <f>M11*'Basic diet cal'!$Z$6</f>
        <v>0</v>
      </c>
      <c r="N579" s="49">
        <f>N11*'Basic diet cal'!$Z$6</f>
        <v>8.9166666666666661</v>
      </c>
      <c r="O579" s="49">
        <f>O11*'Basic diet cal'!$Z$6</f>
        <v>0</v>
      </c>
      <c r="P579" s="49">
        <f>P11*'Basic diet cal'!$Z$6</f>
        <v>0</v>
      </c>
      <c r="Q579" s="49">
        <f>Q11*'Basic diet cal'!$Z$6</f>
        <v>14.266666666666666</v>
      </c>
      <c r="R579" s="49">
        <f>R11*'Basic diet cal'!$Z$6</f>
        <v>0</v>
      </c>
      <c r="S579" s="49">
        <f>S11*'Basic diet cal'!$Z$6</f>
        <v>0</v>
      </c>
      <c r="T579" s="49">
        <f>T11*'Basic diet cal'!$Z$6</f>
        <v>17.833333333333332</v>
      </c>
      <c r="U579" s="49">
        <f>U11*'Basic diet cal'!$Z$6</f>
        <v>0</v>
      </c>
      <c r="V579" s="49">
        <f>V11*'Basic diet cal'!$Z$6</f>
        <v>0</v>
      </c>
      <c r="W579" s="49">
        <f>W11*'Basic diet cal'!$Z$6</f>
        <v>14.266666666666666</v>
      </c>
      <c r="X579" s="49">
        <f>X11*'Basic diet cal'!$Z$6</f>
        <v>0</v>
      </c>
      <c r="Y579" s="49">
        <f>Y11*'Basic diet cal'!$Z$6</f>
        <v>0</v>
      </c>
      <c r="Z579" s="49">
        <f>Z11*'Basic diet cal'!$Z$6</f>
        <v>14.266666666666666</v>
      </c>
      <c r="AA579" s="49">
        <f>AA11*'Basic diet cal'!$Z$6</f>
        <v>0</v>
      </c>
      <c r="AB579" s="49">
        <f>AB11*'Basic diet cal'!$Z$6</f>
        <v>0</v>
      </c>
      <c r="AC579" s="49">
        <f>AC11*'Basic diet cal'!$Z$6</f>
        <v>17.833333333333332</v>
      </c>
      <c r="AD579" s="49">
        <f>AD11*'Basic diet cal'!$Z$6</f>
        <v>0</v>
      </c>
      <c r="AE579" s="49">
        <f>AE11*'Basic diet cal'!$Z$6</f>
        <v>0</v>
      </c>
      <c r="AF579" s="49">
        <f>AF11*'Basic diet cal'!$Z$6</f>
        <v>17.833333333333332</v>
      </c>
      <c r="AG579" s="49">
        <f>AG11*'Basic diet cal'!$Z$6</f>
        <v>0</v>
      </c>
      <c r="AH579" s="49">
        <f>AH11*'Basic diet cal'!$Z$6</f>
        <v>0</v>
      </c>
      <c r="AI579" s="49">
        <f>AI11*'Basic diet cal'!$Z$6</f>
        <v>26.75</v>
      </c>
      <c r="AJ579" s="49">
        <f>AJ11*'Basic diet cal'!$Z$6</f>
        <v>0</v>
      </c>
      <c r="AK579" s="49">
        <f>AK11*'Basic diet cal'!$Z$6</f>
        <v>0</v>
      </c>
      <c r="AL579" s="225">
        <f>AL11*'Basic diet cal'!$Z$6</f>
        <v>26.75</v>
      </c>
      <c r="AR579" s="17"/>
    </row>
    <row r="580" spans="1:69" ht="31.5" customHeight="1">
      <c r="A580" s="24" t="s">
        <v>539</v>
      </c>
      <c r="B580" s="69"/>
      <c r="C580" s="17">
        <f>C12*'Basic diet cal'!$Z$7</f>
        <v>0</v>
      </c>
      <c r="D580" s="17">
        <f>D12*'Basic diet cal'!$Z$7</f>
        <v>0</v>
      </c>
      <c r="E580" s="17">
        <f>E12*'Basic diet cal'!$Z$7</f>
        <v>0</v>
      </c>
      <c r="F580" s="17">
        <f>F12*'Basic diet cal'!$Z$7</f>
        <v>0</v>
      </c>
      <c r="G580" s="17">
        <f>G12*'Basic diet cal'!$Z$7</f>
        <v>0</v>
      </c>
      <c r="H580" s="17">
        <f>H12*'Basic diet cal'!$Z$7</f>
        <v>0</v>
      </c>
      <c r="I580" s="17">
        <f>I12*'Basic diet cal'!$Z$7</f>
        <v>0</v>
      </c>
      <c r="J580" s="17">
        <f>J12*'Basic diet cal'!$Z$7</f>
        <v>0</v>
      </c>
      <c r="K580" s="17">
        <f>K12*'Basic diet cal'!$Z$7</f>
        <v>0</v>
      </c>
      <c r="L580" s="17">
        <f>L12*'Basic diet cal'!$Z$7</f>
        <v>0</v>
      </c>
      <c r="M580" s="17">
        <f>M12*'Basic diet cal'!$Z$7</f>
        <v>0</v>
      </c>
      <c r="N580" s="17">
        <f>N12*'Basic diet cal'!$Z$7</f>
        <v>0</v>
      </c>
      <c r="O580" s="17">
        <f>O12*'Basic diet cal'!$Z$7</f>
        <v>0</v>
      </c>
      <c r="P580" s="17">
        <f>P12*'Basic diet cal'!$Z$7</f>
        <v>0</v>
      </c>
      <c r="Q580" s="17">
        <f>Q12*'Basic diet cal'!$Z$7</f>
        <v>0</v>
      </c>
      <c r="R580" s="17">
        <f>R12*'Basic diet cal'!$Z$7</f>
        <v>0</v>
      </c>
      <c r="S580" s="17">
        <f>S12*'Basic diet cal'!$Z$7</f>
        <v>0</v>
      </c>
      <c r="T580" s="17">
        <f>T12*'Basic diet cal'!$Z$7</f>
        <v>0</v>
      </c>
      <c r="U580" s="17">
        <f>U12*'Basic diet cal'!$Z$7</f>
        <v>0</v>
      </c>
      <c r="V580" s="17">
        <f>V12*'Basic diet cal'!$Z$7</f>
        <v>0</v>
      </c>
      <c r="W580" s="17">
        <f>W12*'Basic diet cal'!$Z$7</f>
        <v>0</v>
      </c>
      <c r="X580" s="17">
        <f>X12*'Basic diet cal'!$Z$7</f>
        <v>0</v>
      </c>
      <c r="Y580" s="17">
        <f>Y12*'Basic diet cal'!$Z$7</f>
        <v>0</v>
      </c>
      <c r="Z580" s="17">
        <f>Z12*'Basic diet cal'!$Z$7</f>
        <v>0</v>
      </c>
      <c r="AA580" s="17">
        <f>AA12*'Basic diet cal'!$Z$7</f>
        <v>0</v>
      </c>
      <c r="AB580" s="17">
        <f>AB12*'Basic diet cal'!$Z$7</f>
        <v>0</v>
      </c>
      <c r="AC580" s="17">
        <f>AC12*'Basic diet cal'!$Z$7</f>
        <v>0</v>
      </c>
      <c r="AD580" s="17">
        <f>AD12*'Basic diet cal'!$Z$7</f>
        <v>0</v>
      </c>
      <c r="AE580" s="17">
        <f>AE12*'Basic diet cal'!$Z$7</f>
        <v>0</v>
      </c>
      <c r="AF580" s="17">
        <f>AF12*'Basic diet cal'!$Z$7</f>
        <v>0</v>
      </c>
      <c r="AG580" s="17">
        <f>AG12*'Basic diet cal'!$Z$7</f>
        <v>0</v>
      </c>
      <c r="AH580" s="17">
        <f>AH12*'Basic diet cal'!$Z$7</f>
        <v>0</v>
      </c>
      <c r="AI580" s="17">
        <f>AI12*'Basic diet cal'!$Z$7</f>
        <v>0</v>
      </c>
      <c r="AJ580" s="17">
        <f>AJ12*'Basic diet cal'!$Z$7</f>
        <v>0</v>
      </c>
      <c r="AK580" s="17">
        <f>AK12*'Basic diet cal'!$Z$7</f>
        <v>0</v>
      </c>
      <c r="AL580" s="17">
        <f>AL12*'Basic diet cal'!$Z$7</f>
        <v>0</v>
      </c>
      <c r="AR580" s="17"/>
    </row>
    <row r="581" spans="1:69" ht="21" customHeight="1">
      <c r="A581" s="70" t="s">
        <v>120</v>
      </c>
      <c r="B581" s="71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32"/>
      <c r="AR581" s="17"/>
    </row>
    <row r="582" spans="1:69" ht="15" customHeight="1">
      <c r="A582" s="72" t="s">
        <v>121</v>
      </c>
      <c r="C582" s="17">
        <f>C14*'Basic diet cal'!$Z$8</f>
        <v>36</v>
      </c>
      <c r="D582" s="17">
        <f>D14*'Basic diet cal'!$Z$8</f>
        <v>36</v>
      </c>
      <c r="E582" s="17">
        <f>E14*'Basic diet cal'!$Z$8</f>
        <v>18</v>
      </c>
      <c r="F582" s="17">
        <f>F14*'Basic diet cal'!$Z$8</f>
        <v>36</v>
      </c>
      <c r="G582" s="17">
        <f>G14*'Basic diet cal'!$Z$8</f>
        <v>36</v>
      </c>
      <c r="H582" s="17">
        <f>H14*'Basic diet cal'!$Z$8</f>
        <v>36</v>
      </c>
      <c r="I582" s="17">
        <f>I14*'Basic diet cal'!$Z$8</f>
        <v>54</v>
      </c>
      <c r="J582" s="17">
        <f>J14*'Basic diet cal'!$Z$8</f>
        <v>36</v>
      </c>
      <c r="K582" s="17">
        <f>K14*'Basic diet cal'!$Z$8</f>
        <v>54</v>
      </c>
      <c r="L582" s="17">
        <f>L14*'Basic diet cal'!$Z$8</f>
        <v>54</v>
      </c>
      <c r="M582" s="17">
        <f>M14*'Basic diet cal'!$Z$8</f>
        <v>72</v>
      </c>
      <c r="N582" s="17">
        <f>N14*'Basic diet cal'!$Z$8</f>
        <v>54</v>
      </c>
      <c r="O582" s="17">
        <f>O14*'Basic diet cal'!$Z$8</f>
        <v>54</v>
      </c>
      <c r="P582" s="17">
        <f>P14*'Basic diet cal'!$Z$8</f>
        <v>0</v>
      </c>
      <c r="Q582" s="17">
        <f>Q14*'Basic diet cal'!$Z$8</f>
        <v>54</v>
      </c>
      <c r="R582" s="17">
        <f>R14*'Basic diet cal'!$Z$8</f>
        <v>54</v>
      </c>
      <c r="S582" s="17">
        <f>S14*'Basic diet cal'!$Z$8</f>
        <v>72</v>
      </c>
      <c r="T582" s="17">
        <f>T14*'Basic diet cal'!$Z$8</f>
        <v>54</v>
      </c>
      <c r="U582" s="17">
        <f>U14*'Basic diet cal'!$Z$8</f>
        <v>54</v>
      </c>
      <c r="V582" s="17">
        <f>V14*'Basic diet cal'!$Z$8</f>
        <v>72</v>
      </c>
      <c r="W582" s="17">
        <f>W14*'Basic diet cal'!$Z$8</f>
        <v>54</v>
      </c>
      <c r="X582" s="17">
        <f>X14*'Basic diet cal'!$Z$8</f>
        <v>54</v>
      </c>
      <c r="Y582" s="17">
        <f>Y14*'Basic diet cal'!$Z$8</f>
        <v>90</v>
      </c>
      <c r="Z582" s="17">
        <f>Z14*'Basic diet cal'!$Z$8</f>
        <v>54</v>
      </c>
      <c r="AA582" s="17">
        <f>AA14*'Basic diet cal'!$Z$8</f>
        <v>54</v>
      </c>
      <c r="AB582" s="17">
        <f>AB14*'Basic diet cal'!$Z$8</f>
        <v>90</v>
      </c>
      <c r="AC582" s="17">
        <f>AC14*'Basic diet cal'!$Z$8</f>
        <v>54</v>
      </c>
      <c r="AD582" s="17">
        <f>AD14*'Basic diet cal'!$Z$8</f>
        <v>54</v>
      </c>
      <c r="AE582" s="17">
        <f>AE14*'Basic diet cal'!$Z$8</f>
        <v>90</v>
      </c>
      <c r="AF582" s="17">
        <f>AF14*'Basic diet cal'!$Z$8</f>
        <v>54</v>
      </c>
      <c r="AG582" s="17">
        <f>AG14*'Basic diet cal'!$Z$8</f>
        <v>54</v>
      </c>
      <c r="AH582" s="17">
        <f>AH14*'Basic diet cal'!$Z$8</f>
        <v>90</v>
      </c>
      <c r="AI582" s="17">
        <f>AI14*'Basic diet cal'!$Z$8</f>
        <v>54</v>
      </c>
      <c r="AJ582" s="17">
        <f>AJ14*'Basic diet cal'!$Z$8</f>
        <v>54</v>
      </c>
      <c r="AK582" s="17">
        <f>AK14*'Basic diet cal'!$Z$8</f>
        <v>90</v>
      </c>
      <c r="AL582" s="132">
        <f>AL14*'Basic diet cal'!$Z$8</f>
        <v>54</v>
      </c>
      <c r="AR582" s="17"/>
    </row>
    <row r="583" spans="1:69" ht="22.5" customHeight="1">
      <c r="A583" s="73" t="s">
        <v>227</v>
      </c>
      <c r="C583" s="17">
        <f>C15*'Basic diet cal'!$Z$9</f>
        <v>221.07214285714284</v>
      </c>
      <c r="D583" s="17">
        <f>D15*'Basic diet cal'!$Z$9</f>
        <v>147.38142857142856</v>
      </c>
      <c r="E583" s="17">
        <f>E15*'Basic diet cal'!$Z$9</f>
        <v>147.38142857142856</v>
      </c>
      <c r="F583" s="17">
        <f>F15*'Basic diet cal'!$Z$9</f>
        <v>221.07214285714284</v>
      </c>
      <c r="G583" s="17">
        <f>G15*'Basic diet cal'!$Z$9</f>
        <v>147.38142857142856</v>
      </c>
      <c r="H583" s="17">
        <f>H15*'Basic diet cal'!$Z$9</f>
        <v>221.07214285714284</v>
      </c>
      <c r="I583" s="17">
        <f>I15*'Basic diet cal'!$Z$9</f>
        <v>294.76285714285711</v>
      </c>
      <c r="J583" s="17">
        <f>J15*'Basic diet cal'!$Z$9</f>
        <v>147.38142857142856</v>
      </c>
      <c r="K583" s="17">
        <f>K15*'Basic diet cal'!$Z$9</f>
        <v>147.38142857142856</v>
      </c>
      <c r="L583" s="17">
        <f>L15*'Basic diet cal'!$Z$9</f>
        <v>294.76285714285711</v>
      </c>
      <c r="M583" s="17">
        <f>M15*'Basic diet cal'!$Z$9</f>
        <v>221.07214285714284</v>
      </c>
      <c r="N583" s="17">
        <f>N15*'Basic diet cal'!$Z$9</f>
        <v>221.07214285714284</v>
      </c>
      <c r="O583" s="17">
        <f>O15*'Basic diet cal'!$Z$9</f>
        <v>368.45357142857142</v>
      </c>
      <c r="P583" s="17">
        <f>P15*'Basic diet cal'!$Z$9</f>
        <v>221.07214285714284</v>
      </c>
      <c r="Q583" s="17">
        <f>Q15*'Basic diet cal'!$Z$9</f>
        <v>294.76285714285711</v>
      </c>
      <c r="R583" s="17">
        <f>R15*'Basic diet cal'!$Z$9</f>
        <v>442.14428571428567</v>
      </c>
      <c r="S583" s="17">
        <f>S15*'Basic diet cal'!$Z$9</f>
        <v>221.07214285714284</v>
      </c>
      <c r="T583" s="17">
        <f>T15*'Basic diet cal'!$Z$9</f>
        <v>294.76285714285711</v>
      </c>
      <c r="U583" s="17">
        <f>U15*'Basic diet cal'!$Z$9</f>
        <v>442.14428571428567</v>
      </c>
      <c r="V583" s="17">
        <f>V15*'Basic diet cal'!$Z$9</f>
        <v>294.76285714285711</v>
      </c>
      <c r="W583" s="17">
        <f>W15*'Basic diet cal'!$Z$9</f>
        <v>294.76285714285711</v>
      </c>
      <c r="X583" s="17">
        <f>X15*'Basic diet cal'!$Z$9</f>
        <v>589.52571428571423</v>
      </c>
      <c r="Y583" s="17">
        <f>Y15*'Basic diet cal'!$Z$9</f>
        <v>294.76285714285711</v>
      </c>
      <c r="Z583" s="17">
        <f>Z15*'Basic diet cal'!$Z$9</f>
        <v>294.76285714285711</v>
      </c>
      <c r="AA583" s="17">
        <f>AA15*'Basic diet cal'!$Z$9</f>
        <v>515.83499999999992</v>
      </c>
      <c r="AB583" s="17">
        <f>AB15*'Basic diet cal'!$Z$9</f>
        <v>221.07214285714284</v>
      </c>
      <c r="AC583" s="17">
        <f>AC15*'Basic diet cal'!$Z$9</f>
        <v>368.45357142857142</v>
      </c>
      <c r="AD583" s="17">
        <f>AD15*'Basic diet cal'!$Z$9</f>
        <v>515.83499999999992</v>
      </c>
      <c r="AE583" s="17">
        <f>AE15*'Basic diet cal'!$Z$9</f>
        <v>221.07214285714284</v>
      </c>
      <c r="AF583" s="17">
        <f>AF15*'Basic diet cal'!$Z$9</f>
        <v>368.45357142857142</v>
      </c>
      <c r="AG583" s="17">
        <f>AG15*'Basic diet cal'!$Z$9</f>
        <v>515.83499999999992</v>
      </c>
      <c r="AH583" s="17">
        <f>AH15*'Basic diet cal'!$Z$9</f>
        <v>294.76285714285711</v>
      </c>
      <c r="AI583" s="17">
        <f>AI15*'Basic diet cal'!$Z$9</f>
        <v>368.45357142857142</v>
      </c>
      <c r="AJ583" s="17">
        <f>AJ15*'Basic diet cal'!$Z$9</f>
        <v>589.52571428571423</v>
      </c>
      <c r="AK583" s="17">
        <f>AK15*'Basic diet cal'!$Z$9</f>
        <v>294.76285714285711</v>
      </c>
      <c r="AL583" s="132">
        <f>AL15*'Basic diet cal'!$Z$9</f>
        <v>368.45357142857142</v>
      </c>
      <c r="AR583" s="17"/>
    </row>
    <row r="584" spans="1:69" ht="22.5" customHeight="1">
      <c r="A584" s="74" t="s">
        <v>228</v>
      </c>
      <c r="C584" s="17">
        <f>C16*'Basic diet cal'!$Z$9</f>
        <v>221.07214285714284</v>
      </c>
      <c r="D584" s="17">
        <f>D16*'Basic diet cal'!$Z$9</f>
        <v>147.38142857142856</v>
      </c>
      <c r="E584" s="17">
        <f>E16*'Basic diet cal'!$Z$9</f>
        <v>147.38142857142856</v>
      </c>
      <c r="F584" s="17">
        <f>F16*'Basic diet cal'!$Z$9</f>
        <v>221.07214285714284</v>
      </c>
      <c r="G584" s="17">
        <f>G16*'Basic diet cal'!$Z$9</f>
        <v>147.38142857142856</v>
      </c>
      <c r="H584" s="17">
        <f>H16*'Basic diet cal'!$Z$9</f>
        <v>221.07214285714284</v>
      </c>
      <c r="I584" s="17">
        <f>I16*'Basic diet cal'!$Z$9</f>
        <v>294.76285714285711</v>
      </c>
      <c r="J584" s="17">
        <f>J16*'Basic diet cal'!$Z$9</f>
        <v>147.38142857142856</v>
      </c>
      <c r="K584" s="17">
        <f>K16*'Basic diet cal'!$Z$9</f>
        <v>147.38142857142856</v>
      </c>
      <c r="L584" s="17">
        <f>L16*'Basic diet cal'!$Z$9</f>
        <v>294.76285714285711</v>
      </c>
      <c r="M584" s="17">
        <f>M16*'Basic diet cal'!$Z$9</f>
        <v>221.07214285714284</v>
      </c>
      <c r="N584" s="17">
        <f>N16*'Basic diet cal'!$Z$9</f>
        <v>221.07214285714284</v>
      </c>
      <c r="O584" s="17">
        <f>O16*'Basic diet cal'!$Z$9</f>
        <v>368.45357142857142</v>
      </c>
      <c r="P584" s="17">
        <f>P16*'Basic diet cal'!$Z$9</f>
        <v>221.07214285714284</v>
      </c>
      <c r="Q584" s="17">
        <f>Q16*'Basic diet cal'!$Z$9</f>
        <v>294.76285714285711</v>
      </c>
      <c r="R584" s="17">
        <f>R16*'Basic diet cal'!$Z$9</f>
        <v>442.14428571428567</v>
      </c>
      <c r="S584" s="17">
        <f>S16*'Basic diet cal'!$Z$9</f>
        <v>221.07214285714284</v>
      </c>
      <c r="T584" s="17">
        <f>T16*'Basic diet cal'!$Z$9</f>
        <v>294.76285714285711</v>
      </c>
      <c r="U584" s="17">
        <f>U16*'Basic diet cal'!$Z$9</f>
        <v>442.14428571428567</v>
      </c>
      <c r="V584" s="17">
        <f>V16*'Basic diet cal'!$Z$9</f>
        <v>294.76285714285711</v>
      </c>
      <c r="W584" s="17">
        <f>W16*'Basic diet cal'!$Z$9</f>
        <v>294.76285714285711</v>
      </c>
      <c r="X584" s="17">
        <f>X16*'Basic diet cal'!$Z$9</f>
        <v>589.52571428571423</v>
      </c>
      <c r="Y584" s="17">
        <f>Y16*'Basic diet cal'!$Z$9</f>
        <v>294.76285714285711</v>
      </c>
      <c r="Z584" s="17">
        <f>Z16*'Basic diet cal'!$Z$9</f>
        <v>294.76285714285711</v>
      </c>
      <c r="AA584" s="17">
        <f>AA16*'Basic diet cal'!$Z$9</f>
        <v>515.83499999999992</v>
      </c>
      <c r="AB584" s="17">
        <f>AB16*'Basic diet cal'!$Z$9</f>
        <v>221.07214285714284</v>
      </c>
      <c r="AC584" s="17">
        <f>AC16*'Basic diet cal'!$Z$9</f>
        <v>368.45357142857142</v>
      </c>
      <c r="AD584" s="17">
        <f>AD16*'Basic diet cal'!$Z$9</f>
        <v>515.83499999999992</v>
      </c>
      <c r="AE584" s="17">
        <f>AE16*'Basic diet cal'!$Z$9</f>
        <v>294.76285714285711</v>
      </c>
      <c r="AF584" s="17">
        <f>AF16*'Basic diet cal'!$Z$9</f>
        <v>368.45357142857142</v>
      </c>
      <c r="AG584" s="17">
        <f>AG16*'Basic diet cal'!$Z$9</f>
        <v>589.52571428571423</v>
      </c>
      <c r="AH584" s="17">
        <f>AH16*'Basic diet cal'!$Z$9</f>
        <v>294.76285714285711</v>
      </c>
      <c r="AI584" s="17">
        <f>AI16*'Basic diet cal'!$Z$9</f>
        <v>368.45357142857142</v>
      </c>
      <c r="AJ584" s="17">
        <f>AJ16*'Basic diet cal'!$Z$9</f>
        <v>663.21642857142854</v>
      </c>
      <c r="AK584" s="17">
        <f>AK16*'Basic diet cal'!$Z$9</f>
        <v>294.76285714285711</v>
      </c>
      <c r="AL584" s="132">
        <f>AL16*'Basic diet cal'!$Z$9</f>
        <v>368.45357142857142</v>
      </c>
      <c r="AR584" s="17"/>
    </row>
    <row r="585" spans="1:69" ht="15" customHeight="1">
      <c r="A585" s="75" t="s">
        <v>122</v>
      </c>
      <c r="C585" s="49">
        <f>C17*'Basic diet cal'!$Z$10</f>
        <v>0</v>
      </c>
      <c r="D585" s="49">
        <f>D17*'Basic diet cal'!$Z$10</f>
        <v>21.2</v>
      </c>
      <c r="E585" s="49">
        <f>E17*'Basic diet cal'!$Z$10</f>
        <v>63.599999999999994</v>
      </c>
      <c r="F585" s="49">
        <f>F17*'Basic diet cal'!$Z$10</f>
        <v>0</v>
      </c>
      <c r="G585" s="49">
        <f>G17*'Basic diet cal'!$Z$10</f>
        <v>84.8</v>
      </c>
      <c r="H585" s="49">
        <f>H17*'Basic diet cal'!$Z$10</f>
        <v>84.8</v>
      </c>
      <c r="I585" s="49">
        <f>I17*'Basic diet cal'!$Z$10</f>
        <v>0</v>
      </c>
      <c r="J585" s="49">
        <f>J17*'Basic diet cal'!$Z$10</f>
        <v>148.4</v>
      </c>
      <c r="K585" s="49">
        <f>K17*'Basic diet cal'!$Z$10</f>
        <v>148.4</v>
      </c>
      <c r="L585" s="49">
        <f>L17*'Basic diet cal'!$Z$10</f>
        <v>0</v>
      </c>
      <c r="M585" s="49">
        <f>M17*'Basic diet cal'!$Z$10</f>
        <v>222.6</v>
      </c>
      <c r="N585" s="49">
        <f>N17*'Basic diet cal'!$Z$10</f>
        <v>148.4</v>
      </c>
      <c r="O585" s="49">
        <f>O17*'Basic diet cal'!$Z$10</f>
        <v>0</v>
      </c>
      <c r="P585" s="49">
        <f>P17*'Basic diet cal'!$Z$10</f>
        <v>222.6</v>
      </c>
      <c r="Q585" s="49">
        <f>Q17*'Basic diet cal'!$Z$10</f>
        <v>148.4</v>
      </c>
      <c r="R585" s="49">
        <f>R17*'Basic diet cal'!$Z$10</f>
        <v>0</v>
      </c>
      <c r="S585" s="49">
        <f>S17*'Basic diet cal'!$Z$10</f>
        <v>222.6</v>
      </c>
      <c r="T585" s="49">
        <f>T17*'Basic diet cal'!$Z$10</f>
        <v>148.4</v>
      </c>
      <c r="U585" s="49">
        <f>U17*'Basic diet cal'!$Z$10</f>
        <v>0</v>
      </c>
      <c r="V585" s="49">
        <f>V17*'Basic diet cal'!$Z$10</f>
        <v>296.8</v>
      </c>
      <c r="W585" s="49">
        <f>W17*'Basic diet cal'!$Z$10</f>
        <v>148.4</v>
      </c>
      <c r="X585" s="49">
        <f>X17*'Basic diet cal'!$Z$10</f>
        <v>0</v>
      </c>
      <c r="Y585" s="49">
        <f>Y17*'Basic diet cal'!$Z$10</f>
        <v>296.8</v>
      </c>
      <c r="Z585" s="49">
        <f>Z17*'Basic diet cal'!$Z$10</f>
        <v>212</v>
      </c>
      <c r="AA585" s="49">
        <f>AA17*'Basic diet cal'!$Z$10</f>
        <v>0</v>
      </c>
      <c r="AB585" s="49">
        <f>AB17*'Basic diet cal'!$Z$10</f>
        <v>296.8</v>
      </c>
      <c r="AC585" s="49">
        <f>AC17*'Basic diet cal'!$Z$10</f>
        <v>212</v>
      </c>
      <c r="AD585" s="49">
        <f>AD17*'Basic diet cal'!$Z$10</f>
        <v>0</v>
      </c>
      <c r="AE585" s="49">
        <f>AE17*'Basic diet cal'!$Z$10</f>
        <v>296.8</v>
      </c>
      <c r="AF585" s="49">
        <f>AF17*'Basic diet cal'!$Z$10</f>
        <v>212</v>
      </c>
      <c r="AG585" s="49">
        <f>AG17*'Basic diet cal'!$Z$10</f>
        <v>0</v>
      </c>
      <c r="AH585" s="49">
        <f>AH17*'Basic diet cal'!$Z$10</f>
        <v>296.8</v>
      </c>
      <c r="AI585" s="49">
        <f>AI17*'Basic diet cal'!$Z$10</f>
        <v>212</v>
      </c>
      <c r="AJ585" s="49">
        <f>AJ17*'Basic diet cal'!$Z$10</f>
        <v>0</v>
      </c>
      <c r="AK585" s="49">
        <f>AK17*'Basic diet cal'!$Z$10</f>
        <v>296.8</v>
      </c>
      <c r="AL585" s="225">
        <f>AL17*'Basic diet cal'!$Z$10</f>
        <v>212</v>
      </c>
      <c r="AR585" s="17"/>
    </row>
    <row r="586" spans="1:69" ht="21" customHeight="1">
      <c r="A586" s="70" t="s">
        <v>123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32"/>
      <c r="AR586" s="17"/>
    </row>
    <row r="587" spans="1:69" ht="15" customHeight="1">
      <c r="A587" s="72" t="s">
        <v>121</v>
      </c>
      <c r="B587" s="76"/>
      <c r="C587" s="17">
        <f>C20*'Basic diet cal'!$Z$8</f>
        <v>36</v>
      </c>
      <c r="D587" s="17">
        <f>D20*'Basic diet cal'!$Z$8</f>
        <v>36</v>
      </c>
      <c r="E587" s="17">
        <f>E20*'Basic diet cal'!$Z$8</f>
        <v>18</v>
      </c>
      <c r="F587" s="17">
        <f>F20*'Basic diet cal'!$Z$8</f>
        <v>36</v>
      </c>
      <c r="G587" s="17">
        <f>G20*'Basic diet cal'!$Z$8</f>
        <v>36</v>
      </c>
      <c r="H587" s="17">
        <f>H20*'Basic diet cal'!$Z$8</f>
        <v>36</v>
      </c>
      <c r="I587" s="17">
        <f>I20*'Basic diet cal'!$Z$8</f>
        <v>36</v>
      </c>
      <c r="J587" s="17">
        <f>J20*'Basic diet cal'!$Z$8</f>
        <v>54</v>
      </c>
      <c r="K587" s="17">
        <f>K20*'Basic diet cal'!$Z$8</f>
        <v>36</v>
      </c>
      <c r="L587" s="17">
        <f>L20*'Basic diet cal'!$Z$8</f>
        <v>54</v>
      </c>
      <c r="M587" s="17">
        <f>M20*'Basic diet cal'!$Z$8</f>
        <v>54</v>
      </c>
      <c r="N587" s="17">
        <f>N20*'Basic diet cal'!$Z$8</f>
        <v>36</v>
      </c>
      <c r="O587" s="17">
        <f>O20*'Basic diet cal'!$Z$8</f>
        <v>54</v>
      </c>
      <c r="P587" s="17">
        <f>P20*'Basic diet cal'!$Z$8</f>
        <v>54</v>
      </c>
      <c r="Q587" s="17">
        <f>Q20*'Basic diet cal'!$Z$8</f>
        <v>36</v>
      </c>
      <c r="R587" s="17">
        <f>R20*'Basic diet cal'!$Z$8</f>
        <v>54</v>
      </c>
      <c r="S587" s="17">
        <f>S20*'Basic diet cal'!$Z$8</f>
        <v>54</v>
      </c>
      <c r="T587" s="17">
        <f>T20*'Basic diet cal'!$Z$8</f>
        <v>36</v>
      </c>
      <c r="U587" s="17">
        <f>U20*'Basic diet cal'!$Z$8</f>
        <v>54</v>
      </c>
      <c r="V587" s="17">
        <f>V20*'Basic diet cal'!$Z$8</f>
        <v>54</v>
      </c>
      <c r="W587" s="17">
        <f>W20*'Basic diet cal'!$Z$8</f>
        <v>36</v>
      </c>
      <c r="X587" s="17">
        <f>X20*'Basic diet cal'!$Z$8</f>
        <v>54</v>
      </c>
      <c r="Y587" s="17">
        <f>Y20*'Basic diet cal'!$Z$8</f>
        <v>54</v>
      </c>
      <c r="Z587" s="17">
        <f>Z20*'Basic diet cal'!$Z$8</f>
        <v>36</v>
      </c>
      <c r="AA587" s="17">
        <f>AA20*'Basic diet cal'!$Z$8</f>
        <v>54</v>
      </c>
      <c r="AB587" s="17">
        <f>AB20*'Basic diet cal'!$Z$8</f>
        <v>54</v>
      </c>
      <c r="AC587" s="17">
        <f>AC20*'Basic diet cal'!$Z$8</f>
        <v>36</v>
      </c>
      <c r="AD587" s="17">
        <f>AD20*'Basic diet cal'!$Z$8</f>
        <v>54</v>
      </c>
      <c r="AE587" s="17">
        <f>AE20*'Basic diet cal'!$Z$8</f>
        <v>54</v>
      </c>
      <c r="AF587" s="17">
        <f>AF20*'Basic diet cal'!$Z$8</f>
        <v>36</v>
      </c>
      <c r="AG587" s="17">
        <f>AG20*'Basic diet cal'!$Z$8</f>
        <v>54</v>
      </c>
      <c r="AH587" s="17">
        <f>AH20*'Basic diet cal'!$Z$8</f>
        <v>54</v>
      </c>
      <c r="AI587" s="17">
        <f>AI20*'Basic diet cal'!$Z$8</f>
        <v>36</v>
      </c>
      <c r="AJ587" s="17">
        <f>AJ20*'Basic diet cal'!$Z$8</f>
        <v>54</v>
      </c>
      <c r="AK587" s="17">
        <f>AK20*'Basic diet cal'!$Z$8</f>
        <v>90</v>
      </c>
      <c r="AL587" s="132">
        <f>AL20*'Basic diet cal'!$Z$8</f>
        <v>36</v>
      </c>
      <c r="AR587" s="17"/>
    </row>
    <row r="588" spans="1:69" ht="33.75" customHeight="1">
      <c r="A588" s="72" t="s">
        <v>198</v>
      </c>
      <c r="B588" s="76"/>
      <c r="C588" s="17">
        <f>C21*'Basic diet cal'!$Z$11</f>
        <v>-99.928071428571414</v>
      </c>
      <c r="D588" s="17">
        <f>D21*'Basic diet cal'!$Z$11</f>
        <v>-66.618714285714276</v>
      </c>
      <c r="E588" s="17">
        <f>E21*'Basic diet cal'!$Z$11</f>
        <v>-66.618714285714276</v>
      </c>
      <c r="F588" s="17">
        <f>F21*'Basic diet cal'!$Z$11</f>
        <v>-99.928071428571414</v>
      </c>
      <c r="G588" s="17">
        <f>G21*'Basic diet cal'!$Z$11</f>
        <v>-66.618714285714276</v>
      </c>
      <c r="H588" s="17">
        <f>H21*'Basic diet cal'!$Z$11</f>
        <v>-99.928071428571414</v>
      </c>
      <c r="I588" s="17">
        <f>I21*'Basic diet cal'!$Z$11</f>
        <v>-166.5467857142857</v>
      </c>
      <c r="J588" s="17">
        <f>J21*'Basic diet cal'!$Z$11</f>
        <v>-99.928071428571414</v>
      </c>
      <c r="K588" s="17">
        <f>K21*'Basic diet cal'!$Z$11</f>
        <v>-133.23742857142855</v>
      </c>
      <c r="L588" s="17">
        <f>L21*'Basic diet cal'!$Z$11</f>
        <v>-166.5467857142857</v>
      </c>
      <c r="M588" s="17">
        <f>M21*'Basic diet cal'!$Z$11</f>
        <v>-133.23742857142855</v>
      </c>
      <c r="N588" s="17">
        <f>N21*'Basic diet cal'!$Z$11</f>
        <v>-133.23742857142855</v>
      </c>
      <c r="O588" s="17">
        <f>O21*'Basic diet cal'!$Z$11</f>
        <v>-199.85614285714283</v>
      </c>
      <c r="P588" s="17">
        <f>P21*'Basic diet cal'!$Z$11</f>
        <v>-133.23742857142855</v>
      </c>
      <c r="Q588" s="17">
        <f>Q21*'Basic diet cal'!$Z$11</f>
        <v>-133.23742857142855</v>
      </c>
      <c r="R588" s="17">
        <f>R21*'Basic diet cal'!$Z$11</f>
        <v>-233.16549999999995</v>
      </c>
      <c r="S588" s="17">
        <f>S21*'Basic diet cal'!$Z$11</f>
        <v>-133.23742857142855</v>
      </c>
      <c r="T588" s="17">
        <f>T21*'Basic diet cal'!$Z$11</f>
        <v>-133.23742857142855</v>
      </c>
      <c r="U588" s="17">
        <f>U21*'Basic diet cal'!$Z$11</f>
        <v>-199.85614285714283</v>
      </c>
      <c r="V588" s="17">
        <f>V21*'Basic diet cal'!$Z$11</f>
        <v>-133.23742857142855</v>
      </c>
      <c r="W588" s="17">
        <f>W21*'Basic diet cal'!$Z$11</f>
        <v>-133.23742857142855</v>
      </c>
      <c r="X588" s="17">
        <f>X21*'Basic diet cal'!$Z$11</f>
        <v>-333.09357142857141</v>
      </c>
      <c r="Y588" s="17">
        <f>Y21*'Basic diet cal'!$Z$11</f>
        <v>-133.23742857142855</v>
      </c>
      <c r="Z588" s="17">
        <f>Z21*'Basic diet cal'!$Z$11</f>
        <v>-133.23742857142855</v>
      </c>
      <c r="AA588" s="17">
        <f>AA21*'Basic diet cal'!$Z$11</f>
        <v>-266.4748571428571</v>
      </c>
      <c r="AB588" s="17">
        <f>AB21*'Basic diet cal'!$Z$11</f>
        <v>-199.85614285714283</v>
      </c>
      <c r="AC588" s="17">
        <f>AC21*'Basic diet cal'!$Z$11</f>
        <v>-166.5467857142857</v>
      </c>
      <c r="AD588" s="17">
        <f>AD21*'Basic diet cal'!$Z$11</f>
        <v>-299.78421428571426</v>
      </c>
      <c r="AE588" s="17">
        <f>AE21*'Basic diet cal'!$Z$11</f>
        <v>-199.85614285714283</v>
      </c>
      <c r="AF588" s="17">
        <f>AF21*'Basic diet cal'!$Z$11</f>
        <v>-166.5467857142857</v>
      </c>
      <c r="AG588" s="17">
        <f>AG21*'Basic diet cal'!$Z$11</f>
        <v>-333.09357142857141</v>
      </c>
      <c r="AH588" s="17">
        <f>AH21*'Basic diet cal'!$Z$11</f>
        <v>-199.85614285714283</v>
      </c>
      <c r="AI588" s="17">
        <f>AI21*'Basic diet cal'!$Z$11</f>
        <v>-166.5467857142857</v>
      </c>
      <c r="AJ588" s="17">
        <f>AJ21*'Basic diet cal'!$Z$11</f>
        <v>-333.09357142857141</v>
      </c>
      <c r="AK588" s="17">
        <f>AK21*'Basic diet cal'!$Z$11</f>
        <v>-199.85614285714283</v>
      </c>
      <c r="AL588" s="132">
        <f>AL21*'Basic diet cal'!$Z$11</f>
        <v>-166.5467857142857</v>
      </c>
      <c r="AR588" s="17"/>
    </row>
    <row r="589" spans="1:69" ht="45" customHeight="1">
      <c r="A589" s="24" t="s">
        <v>199</v>
      </c>
      <c r="B589" s="69"/>
      <c r="C589" s="17">
        <f>C23*'Basic diet cal'!$Z$12</f>
        <v>0</v>
      </c>
      <c r="D589" s="17">
        <f>D23*'Basic diet cal'!$Z$12</f>
        <v>0</v>
      </c>
      <c r="E589" s="17">
        <f>E23*'Basic diet cal'!$Z$12</f>
        <v>0</v>
      </c>
      <c r="F589" s="17">
        <f>F23*'Basic diet cal'!$Z$12</f>
        <v>0</v>
      </c>
      <c r="G589" s="17">
        <f>G23*'Basic diet cal'!$Z$12</f>
        <v>0</v>
      </c>
      <c r="H589" s="17">
        <f>H23*'Basic diet cal'!$Z$12</f>
        <v>0</v>
      </c>
      <c r="I589" s="17">
        <f>I23*'Basic diet cal'!$Z$12</f>
        <v>0</v>
      </c>
      <c r="J589" s="17">
        <f>J23*'Basic diet cal'!$Z$12</f>
        <v>0</v>
      </c>
      <c r="K589" s="17">
        <f>K23*'Basic diet cal'!$Z$12</f>
        <v>0</v>
      </c>
      <c r="L589" s="17">
        <f>L23*'Basic diet cal'!$Z$12</f>
        <v>0</v>
      </c>
      <c r="M589" s="17">
        <f>M23*'Basic diet cal'!$Z$12</f>
        <v>0</v>
      </c>
      <c r="N589" s="17">
        <f>N23*'Basic diet cal'!$Z$12</f>
        <v>0</v>
      </c>
      <c r="O589" s="17">
        <f>O23*'Basic diet cal'!$Z$12</f>
        <v>0</v>
      </c>
      <c r="P589" s="17">
        <f>P23*'Basic diet cal'!$Z$12</f>
        <v>0</v>
      </c>
      <c r="Q589" s="17">
        <f>Q23*'Basic diet cal'!$Z$12</f>
        <v>0</v>
      </c>
      <c r="R589" s="17">
        <f>R23*'Basic diet cal'!$Z$12</f>
        <v>0</v>
      </c>
      <c r="S589" s="17">
        <f>S23*'Basic diet cal'!$Z$12</f>
        <v>0</v>
      </c>
      <c r="T589" s="17">
        <f>T23*'Basic diet cal'!$Z$12</f>
        <v>0</v>
      </c>
      <c r="U589" s="17">
        <f>U23*'Basic diet cal'!$Z$12</f>
        <v>0</v>
      </c>
      <c r="V589" s="17">
        <f>V23*'Basic diet cal'!$Z$12</f>
        <v>0</v>
      </c>
      <c r="W589" s="17">
        <f>W23*'Basic diet cal'!$Z$12</f>
        <v>0</v>
      </c>
      <c r="X589" s="17">
        <f>X23*'Basic diet cal'!$Z$12</f>
        <v>0</v>
      </c>
      <c r="Y589" s="17">
        <f>Y23*'Basic diet cal'!$Z$12</f>
        <v>0</v>
      </c>
      <c r="Z589" s="17">
        <f>Z23*'Basic diet cal'!$Z$12</f>
        <v>0</v>
      </c>
      <c r="AA589" s="17">
        <f>AA23*'Basic diet cal'!$Z$12</f>
        <v>0</v>
      </c>
      <c r="AB589" s="17">
        <f>AB23*'Basic diet cal'!$Z$12</f>
        <v>0</v>
      </c>
      <c r="AC589" s="17">
        <f>AC23*'Basic diet cal'!$Z$12</f>
        <v>0</v>
      </c>
      <c r="AD589" s="17">
        <f>AD23*'Basic diet cal'!$Z$12</f>
        <v>0</v>
      </c>
      <c r="AE589" s="17">
        <f>AE23*'Basic diet cal'!$Z$12</f>
        <v>0</v>
      </c>
      <c r="AF589" s="17">
        <f>AF23*'Basic diet cal'!$Z$12</f>
        <v>0</v>
      </c>
      <c r="AG589" s="17">
        <f>AG23*'Basic diet cal'!$Z$12</f>
        <v>0</v>
      </c>
      <c r="AH589" s="17">
        <f>AH23*'Basic diet cal'!$Z$12</f>
        <v>0</v>
      </c>
      <c r="AI589" s="17">
        <f>AI23*'Basic diet cal'!$Z$12</f>
        <v>0</v>
      </c>
      <c r="AJ589" s="17">
        <f>AJ23*'Basic diet cal'!$Z$12</f>
        <v>0</v>
      </c>
      <c r="AK589" s="17">
        <f>AK23*'Basic diet cal'!$Z$12</f>
        <v>0</v>
      </c>
      <c r="AL589" s="132">
        <f>AL23*'Basic diet cal'!$Z$12</f>
        <v>0</v>
      </c>
      <c r="AR589" s="17"/>
    </row>
    <row r="590" spans="1:69" ht="15" customHeight="1">
      <c r="A590" s="24" t="s">
        <v>200</v>
      </c>
      <c r="B590" s="69"/>
      <c r="C590" s="17">
        <f>C24*'Basic diet cal'!$Z$12</f>
        <v>0</v>
      </c>
      <c r="D590" s="17">
        <f>D24*'Basic diet cal'!$Z$12</f>
        <v>0</v>
      </c>
      <c r="E590" s="17">
        <f>E24*'Basic diet cal'!$Z$12</f>
        <v>0</v>
      </c>
      <c r="F590" s="17">
        <f>F24*'Basic diet cal'!$Z$12</f>
        <v>0</v>
      </c>
      <c r="G590" s="17">
        <f>G24*'Basic diet cal'!$Z$12</f>
        <v>0</v>
      </c>
      <c r="H590" s="17">
        <f>H24*'Basic diet cal'!$Z$12</f>
        <v>0</v>
      </c>
      <c r="I590" s="17">
        <f>I24*'Basic diet cal'!$Z$12</f>
        <v>0</v>
      </c>
      <c r="J590" s="17">
        <f>J24*'Basic diet cal'!$Z$12</f>
        <v>0</v>
      </c>
      <c r="K590" s="17">
        <f>K24*'Basic diet cal'!$Z$12</f>
        <v>0</v>
      </c>
      <c r="L590" s="17">
        <f>L24*'Basic diet cal'!$Z$12</f>
        <v>0</v>
      </c>
      <c r="M590" s="17">
        <f>M24*'Basic diet cal'!$Z$12</f>
        <v>0</v>
      </c>
      <c r="N590" s="17">
        <f>N24*'Basic diet cal'!$Z$12</f>
        <v>0</v>
      </c>
      <c r="O590" s="17">
        <f>O24*'Basic diet cal'!$Z$12</f>
        <v>0</v>
      </c>
      <c r="P590" s="17">
        <f>P24*'Basic diet cal'!$Z$12</f>
        <v>0</v>
      </c>
      <c r="Q590" s="17">
        <f>Q24*'Basic diet cal'!$Z$12</f>
        <v>0</v>
      </c>
      <c r="R590" s="17">
        <f>R24*'Basic diet cal'!$Z$12</f>
        <v>0</v>
      </c>
      <c r="S590" s="17">
        <f>S24*'Basic diet cal'!$Z$12</f>
        <v>0</v>
      </c>
      <c r="T590" s="17">
        <f>T24*'Basic diet cal'!$Z$12</f>
        <v>0</v>
      </c>
      <c r="U590" s="17">
        <f>U24*'Basic diet cal'!$Z$12</f>
        <v>0</v>
      </c>
      <c r="V590" s="17">
        <f>V24*'Basic diet cal'!$Z$12</f>
        <v>0</v>
      </c>
      <c r="W590" s="17">
        <f>W24*'Basic diet cal'!$Z$12</f>
        <v>0</v>
      </c>
      <c r="X590" s="17">
        <f>X24*'Basic diet cal'!$Z$12</f>
        <v>0</v>
      </c>
      <c r="Y590" s="17">
        <f>Y24*'Basic diet cal'!$Z$12</f>
        <v>0</v>
      </c>
      <c r="Z590" s="17">
        <f>Z24*'Basic diet cal'!$Z$12</f>
        <v>0</v>
      </c>
      <c r="AA590" s="17">
        <f>AA24*'Basic diet cal'!$Z$12</f>
        <v>0</v>
      </c>
      <c r="AB590" s="17">
        <f>AB24*'Basic diet cal'!$Z$12</f>
        <v>0</v>
      </c>
      <c r="AC590" s="17">
        <f>AC24*'Basic diet cal'!$Z$12</f>
        <v>0</v>
      </c>
      <c r="AD590" s="17">
        <f>AD24*'Basic diet cal'!$Z$12</f>
        <v>0</v>
      </c>
      <c r="AE590" s="17">
        <f>AE24*'Basic diet cal'!$Z$12</f>
        <v>0</v>
      </c>
      <c r="AF590" s="17">
        <f>AF24*'Basic diet cal'!$Z$12</f>
        <v>0</v>
      </c>
      <c r="AG590" s="17">
        <f>AG24*'Basic diet cal'!$Z$12</f>
        <v>0</v>
      </c>
      <c r="AH590" s="17">
        <f>AH24*'Basic diet cal'!$Z$12</f>
        <v>0</v>
      </c>
      <c r="AI590" s="17">
        <f>AI24*'Basic diet cal'!$Z$12</f>
        <v>0</v>
      </c>
      <c r="AJ590" s="17">
        <f>AJ24*'Basic diet cal'!$Z$12</f>
        <v>0</v>
      </c>
      <c r="AK590" s="17">
        <f>AK24*'Basic diet cal'!$Z$12</f>
        <v>0</v>
      </c>
      <c r="AL590" s="132">
        <f>AL24*'Basic diet cal'!$Z$12</f>
        <v>0</v>
      </c>
      <c r="AR590" s="17"/>
    </row>
    <row r="591" spans="1:69" ht="45" customHeight="1">
      <c r="A591" s="24" t="s">
        <v>125</v>
      </c>
      <c r="B591" s="69"/>
      <c r="C591" s="17">
        <f>C25*'Basic diet cal'!$Z$13</f>
        <v>0</v>
      </c>
      <c r="D591" s="17">
        <f>D25*'Basic diet cal'!$Z$13</f>
        <v>0</v>
      </c>
      <c r="E591" s="17">
        <f>E25*'Basic diet cal'!$Z$13</f>
        <v>0</v>
      </c>
      <c r="F591" s="17">
        <f>F25*'Basic diet cal'!$Z$13</f>
        <v>0</v>
      </c>
      <c r="G591" s="17">
        <f>G25*'Basic diet cal'!$Z$13</f>
        <v>0</v>
      </c>
      <c r="H591" s="17">
        <f>H25*'Basic diet cal'!$Z$13</f>
        <v>0</v>
      </c>
      <c r="I591" s="17">
        <f>I25*'Basic diet cal'!$Z$13</f>
        <v>0</v>
      </c>
      <c r="J591" s="17">
        <f>J25*'Basic diet cal'!$Z$13</f>
        <v>0</v>
      </c>
      <c r="K591" s="17">
        <f>K25*'Basic diet cal'!$Z$13</f>
        <v>0</v>
      </c>
      <c r="L591" s="17">
        <f>L25*'Basic diet cal'!$Z$13</f>
        <v>0</v>
      </c>
      <c r="M591" s="17">
        <f>M25*'Basic diet cal'!$Z$13</f>
        <v>0</v>
      </c>
      <c r="N591" s="17">
        <f>N25*'Basic diet cal'!$Z$13</f>
        <v>0</v>
      </c>
      <c r="O591" s="17">
        <f>O25*'Basic diet cal'!$Z$13</f>
        <v>0</v>
      </c>
      <c r="P591" s="17">
        <f>P25*'Basic diet cal'!$Z$13</f>
        <v>0</v>
      </c>
      <c r="Q591" s="17">
        <f>Q25*'Basic diet cal'!$Z$13</f>
        <v>0</v>
      </c>
      <c r="R591" s="17">
        <f>R25*'Basic diet cal'!$Z$13</f>
        <v>0</v>
      </c>
      <c r="S591" s="17">
        <f>S25*'Basic diet cal'!$Z$13</f>
        <v>0</v>
      </c>
      <c r="T591" s="17">
        <f>T25*'Basic diet cal'!$Z$13</f>
        <v>0</v>
      </c>
      <c r="U591" s="17">
        <f>U25*'Basic diet cal'!$Z$13</f>
        <v>0</v>
      </c>
      <c r="V591" s="17">
        <f>V25*'Basic diet cal'!$Z$13</f>
        <v>0</v>
      </c>
      <c r="W591" s="17">
        <f>W25*'Basic diet cal'!$Z$13</f>
        <v>0</v>
      </c>
      <c r="X591" s="17">
        <f>X25*'Basic diet cal'!$Z$13</f>
        <v>0</v>
      </c>
      <c r="Y591" s="17">
        <f>Y25*'Basic diet cal'!$Z$13</f>
        <v>0</v>
      </c>
      <c r="Z591" s="17">
        <f>Z25*'Basic diet cal'!$Z$13</f>
        <v>0</v>
      </c>
      <c r="AA591" s="17">
        <f>AA25*'Basic diet cal'!$Z$13</f>
        <v>0</v>
      </c>
      <c r="AB591" s="17">
        <f>AB25*'Basic diet cal'!$Z$13</f>
        <v>0</v>
      </c>
      <c r="AC591" s="17">
        <f>AC25*'Basic diet cal'!$Z$13</f>
        <v>0</v>
      </c>
      <c r="AD591" s="17">
        <f>AD25*'Basic diet cal'!$Z$13</f>
        <v>0</v>
      </c>
      <c r="AE591" s="17">
        <f>AE25*'Basic diet cal'!$Z$13</f>
        <v>0</v>
      </c>
      <c r="AF591" s="17">
        <f>AF25*'Basic diet cal'!$Z$13</f>
        <v>0</v>
      </c>
      <c r="AG591" s="17">
        <f>AG25*'Basic diet cal'!$Z$13</f>
        <v>0</v>
      </c>
      <c r="AH591" s="17">
        <f>AH25*'Basic diet cal'!$Z$13</f>
        <v>0</v>
      </c>
      <c r="AI591" s="17">
        <f>AI25*'Basic diet cal'!$Z$13</f>
        <v>0</v>
      </c>
      <c r="AJ591" s="17">
        <f>AJ25*'Basic diet cal'!$Z$13</f>
        <v>0</v>
      </c>
      <c r="AK591" s="17">
        <f>AK25*'Basic diet cal'!$Z$13</f>
        <v>0</v>
      </c>
      <c r="AL591" s="132">
        <f>AL25*'Basic diet cal'!$Z$13</f>
        <v>0</v>
      </c>
      <c r="AR591" s="17"/>
    </row>
    <row r="592" spans="1:69" ht="15" customHeight="1">
      <c r="A592" s="47" t="s">
        <v>778</v>
      </c>
      <c r="B592" s="25"/>
      <c r="C592" s="25">
        <f>C22*'Basic diet cal'!$Z$10</f>
        <v>0</v>
      </c>
      <c r="D592" s="25">
        <f>D22*'Basic diet cal'!$Z$10</f>
        <v>21.2</v>
      </c>
      <c r="E592" s="25">
        <f>E22*'Basic diet cal'!$Z$10</f>
        <v>63.599999999999994</v>
      </c>
      <c r="F592" s="25">
        <f>F22*'Basic diet cal'!$Z$10</f>
        <v>0</v>
      </c>
      <c r="G592" s="25">
        <f>G22*'Basic diet cal'!$Z$10</f>
        <v>84.8</v>
      </c>
      <c r="H592" s="25">
        <f>H22*'Basic diet cal'!$Z$10</f>
        <v>84.8</v>
      </c>
      <c r="I592" s="25">
        <f>I22*'Basic diet cal'!$Z$10</f>
        <v>0</v>
      </c>
      <c r="J592" s="25">
        <f>J22*'Basic diet cal'!$Z$10</f>
        <v>63.599999999999994</v>
      </c>
      <c r="K592" s="25">
        <f>K22*'Basic diet cal'!$Z$10</f>
        <v>63.599999999999994</v>
      </c>
      <c r="L592" s="25">
        <f>L22*'Basic diet cal'!$Z$10</f>
        <v>0</v>
      </c>
      <c r="M592" s="25">
        <f>M22*'Basic diet cal'!$Z$10</f>
        <v>148.4</v>
      </c>
      <c r="N592" s="25">
        <f>N22*'Basic diet cal'!$Z$10</f>
        <v>63.599999999999994</v>
      </c>
      <c r="O592" s="25">
        <f>O22*'Basic diet cal'!$Z$10</f>
        <v>0</v>
      </c>
      <c r="P592" s="25">
        <f>P22*'Basic diet cal'!$Z$10</f>
        <v>148.4</v>
      </c>
      <c r="Q592" s="25">
        <f>Q22*'Basic diet cal'!$Z$10</f>
        <v>148.4</v>
      </c>
      <c r="R592" s="25">
        <f>R22*'Basic diet cal'!$Z$10</f>
        <v>0</v>
      </c>
      <c r="S592" s="25">
        <f>S22*'Basic diet cal'!$Z$10</f>
        <v>148.4</v>
      </c>
      <c r="T592" s="25">
        <f>T22*'Basic diet cal'!$Z$10</f>
        <v>148.4</v>
      </c>
      <c r="U592" s="25">
        <f>U22*'Basic diet cal'!$Z$10</f>
        <v>0</v>
      </c>
      <c r="V592" s="25">
        <f>V22*'Basic diet cal'!$Z$10</f>
        <v>148.4</v>
      </c>
      <c r="W592" s="25">
        <f>W22*'Basic diet cal'!$Z$10</f>
        <v>148.4</v>
      </c>
      <c r="X592" s="25">
        <f>X22*'Basic diet cal'!$Z$10</f>
        <v>0</v>
      </c>
      <c r="Y592" s="25">
        <f>Y22*'Basic diet cal'!$Z$10</f>
        <v>148.4</v>
      </c>
      <c r="Z592" s="25">
        <f>Z22*'Basic diet cal'!$Z$10</f>
        <v>148.4</v>
      </c>
      <c r="AA592" s="25">
        <f>AA22*'Basic diet cal'!$Z$10</f>
        <v>0</v>
      </c>
      <c r="AB592" s="25">
        <f>AB22*'Basic diet cal'!$Z$10</f>
        <v>148.4</v>
      </c>
      <c r="AC592" s="25">
        <f>AC22*'Basic diet cal'!$Z$10</f>
        <v>148.4</v>
      </c>
      <c r="AD592" s="25">
        <f>AD22*'Basic diet cal'!$Z$10</f>
        <v>0</v>
      </c>
      <c r="AE592" s="25">
        <f>AE22*'Basic diet cal'!$Z$10</f>
        <v>148.4</v>
      </c>
      <c r="AF592" s="25">
        <f>AF22*'Basic diet cal'!$Z$10</f>
        <v>212</v>
      </c>
      <c r="AG592" s="25">
        <f>AG22*'Basic diet cal'!$Z$10</f>
        <v>0</v>
      </c>
      <c r="AH592" s="25">
        <f>AH22*'Basic diet cal'!$Z$10</f>
        <v>148.4</v>
      </c>
      <c r="AI592" s="25">
        <f>AI22*'Basic diet cal'!$Z$10</f>
        <v>212</v>
      </c>
      <c r="AJ592" s="25">
        <f>AJ22*'Basic diet cal'!$Z$10</f>
        <v>0</v>
      </c>
      <c r="AK592" s="25">
        <f>AK22*'Basic diet cal'!$Z$10</f>
        <v>212</v>
      </c>
      <c r="AL592" s="25">
        <f>AL22*'Basic diet cal'!$Z$10</f>
        <v>212</v>
      </c>
      <c r="AS592" s="170"/>
      <c r="AT592" s="9"/>
      <c r="AU592" s="9"/>
      <c r="AV592" s="9"/>
      <c r="AW592" s="9"/>
      <c r="AX592" s="9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</row>
    <row r="593" spans="1:79" ht="15" customHeight="1">
      <c r="C593" s="22">
        <v>1000</v>
      </c>
      <c r="F593" s="9">
        <v>1200</v>
      </c>
      <c r="G593" s="9"/>
      <c r="I593" s="22">
        <v>1400</v>
      </c>
      <c r="L593" s="22">
        <v>1600</v>
      </c>
      <c r="O593" s="22">
        <v>1800</v>
      </c>
      <c r="R593" s="9">
        <v>2000</v>
      </c>
      <c r="S593" s="9"/>
      <c r="U593" s="22">
        <v>2200</v>
      </c>
      <c r="X593" s="22">
        <v>2400</v>
      </c>
      <c r="AA593" s="45">
        <v>2600</v>
      </c>
      <c r="AB593" s="26"/>
      <c r="AD593" s="26">
        <v>2800</v>
      </c>
      <c r="AE593" s="26"/>
      <c r="AF593" s="26"/>
      <c r="AG593" s="26">
        <v>3000</v>
      </c>
      <c r="AH593" s="26"/>
      <c r="AI593" s="26"/>
      <c r="AJ593" s="22">
        <v>3200</v>
      </c>
      <c r="AS593" s="9"/>
      <c r="AT593" s="9"/>
      <c r="AU593" s="9"/>
      <c r="AV593" s="9"/>
      <c r="AW593" s="9"/>
      <c r="AX593" s="9"/>
      <c r="AY593" s="164"/>
      <c r="AZ593" s="164"/>
      <c r="BA593" s="164"/>
      <c r="BB593" s="164"/>
      <c r="BC593" s="164"/>
      <c r="BD593" s="164"/>
      <c r="BE593" s="164"/>
      <c r="BF593" s="123"/>
      <c r="BG593" s="123"/>
      <c r="BH593" s="164"/>
      <c r="BI593" s="123"/>
      <c r="BJ593" s="123"/>
      <c r="BK593" s="123"/>
      <c r="BL593" s="164"/>
      <c r="BM593" s="164"/>
      <c r="BN593" s="164"/>
      <c r="BO593" s="164"/>
      <c r="BP593" s="61"/>
      <c r="BQ593" s="61"/>
    </row>
    <row r="594" spans="1:79" ht="15" customHeight="1">
      <c r="A594" s="77" t="s">
        <v>289</v>
      </c>
      <c r="F594" s="9"/>
      <c r="AD594" s="22"/>
      <c r="AS594" s="9"/>
      <c r="AT594" s="9"/>
      <c r="AU594" s="9"/>
      <c r="AV594" s="9"/>
      <c r="AW594" s="9"/>
      <c r="AX594" s="9"/>
      <c r="AY594" s="164"/>
      <c r="AZ594" s="164"/>
      <c r="BA594" s="164"/>
      <c r="BB594" s="164"/>
      <c r="BC594" s="164"/>
      <c r="BD594" s="164"/>
      <c r="BE594" s="164"/>
      <c r="BF594" s="164"/>
      <c r="BG594" s="164"/>
      <c r="BH594" s="164"/>
      <c r="BI594" s="164"/>
      <c r="BJ594" s="164"/>
      <c r="BK594" s="164"/>
      <c r="BL594" s="164"/>
      <c r="BM594" s="164"/>
      <c r="BN594" s="164"/>
      <c r="BO594" s="164"/>
      <c r="BP594" s="61"/>
      <c r="BQ594" s="61"/>
    </row>
    <row r="595" spans="1:79" ht="15" customHeight="1">
      <c r="A595" s="77" t="s">
        <v>137</v>
      </c>
      <c r="C595" s="22" t="s">
        <v>58</v>
      </c>
      <c r="D595" s="22" t="s">
        <v>116</v>
      </c>
      <c r="E595" s="22" t="s">
        <v>92</v>
      </c>
      <c r="F595" s="9" t="s">
        <v>58</v>
      </c>
      <c r="G595" s="22" t="s">
        <v>116</v>
      </c>
      <c r="H595" s="22" t="s">
        <v>92</v>
      </c>
      <c r="I595" s="22" t="s">
        <v>58</v>
      </c>
      <c r="J595" s="22" t="s">
        <v>116</v>
      </c>
      <c r="K595" s="22" t="s">
        <v>92</v>
      </c>
      <c r="L595" s="22" t="s">
        <v>58</v>
      </c>
      <c r="M595" s="22" t="s">
        <v>116</v>
      </c>
      <c r="N595" s="22" t="s">
        <v>92</v>
      </c>
      <c r="O595" s="22" t="s">
        <v>58</v>
      </c>
      <c r="P595" s="22" t="s">
        <v>116</v>
      </c>
      <c r="Q595" s="22" t="s">
        <v>92</v>
      </c>
      <c r="R595" s="9" t="s">
        <v>58</v>
      </c>
      <c r="S595" s="22" t="s">
        <v>116</v>
      </c>
      <c r="T595" s="22" t="s">
        <v>92</v>
      </c>
      <c r="U595" s="22" t="s">
        <v>58</v>
      </c>
      <c r="V595" s="22" t="s">
        <v>116</v>
      </c>
      <c r="W595" s="22" t="s">
        <v>92</v>
      </c>
      <c r="X595" s="22" t="s">
        <v>58</v>
      </c>
      <c r="Y595" s="22" t="s">
        <v>116</v>
      </c>
      <c r="Z595" s="22" t="s">
        <v>92</v>
      </c>
      <c r="AA595" s="22" t="s">
        <v>58</v>
      </c>
      <c r="AB595" s="22" t="s">
        <v>116</v>
      </c>
      <c r="AC595" s="22" t="s">
        <v>92</v>
      </c>
      <c r="AD595" s="22" t="s">
        <v>58</v>
      </c>
      <c r="AE595" s="22" t="s">
        <v>116</v>
      </c>
      <c r="AF595" s="22" t="s">
        <v>92</v>
      </c>
      <c r="AG595" s="22" t="s">
        <v>58</v>
      </c>
      <c r="AH595" s="22" t="s">
        <v>116</v>
      </c>
      <c r="AI595" s="22" t="s">
        <v>92</v>
      </c>
      <c r="AJ595" s="22" t="s">
        <v>58</v>
      </c>
      <c r="AK595" s="22" t="s">
        <v>116</v>
      </c>
      <c r="AL595" s="127" t="s">
        <v>92</v>
      </c>
      <c r="AS595" s="9"/>
      <c r="AT595" s="9"/>
      <c r="AU595" s="9"/>
      <c r="AV595" s="9"/>
      <c r="AW595" s="9"/>
      <c r="AX595" s="9"/>
      <c r="AY595" s="164"/>
      <c r="AZ595" s="164"/>
      <c r="BA595" s="164"/>
      <c r="BB595" s="164"/>
      <c r="BC595" s="164"/>
      <c r="BD595" s="164"/>
      <c r="BE595" s="164"/>
      <c r="BF595" s="164"/>
      <c r="BG595" s="164"/>
      <c r="BH595" s="164"/>
      <c r="BI595" s="164"/>
      <c r="BJ595" s="164"/>
      <c r="BK595" s="164"/>
      <c r="BL595" s="164"/>
      <c r="BM595" s="164"/>
      <c r="BN595" s="164"/>
      <c r="BO595" s="164"/>
      <c r="BP595" s="61"/>
      <c r="BQ595" s="61"/>
    </row>
    <row r="596" spans="1:79" ht="15" customHeight="1">
      <c r="B596" s="78" t="s">
        <v>543</v>
      </c>
      <c r="C596" s="17">
        <f t="shared" ref="C596:AL596" si="105">C575+C576+C577+C578+C580+(C582/7)+C583+(C585/7)+C590+C591</f>
        <v>325.87766249999999</v>
      </c>
      <c r="D596" s="17">
        <f t="shared" si="105"/>
        <v>270.46307380952379</v>
      </c>
      <c r="E596" s="17">
        <f t="shared" si="105"/>
        <v>293.42545476190475</v>
      </c>
      <c r="F596" s="17">
        <f t="shared" si="105"/>
        <v>368.05277083333328</v>
      </c>
      <c r="G596" s="17">
        <f t="shared" si="105"/>
        <v>305.91634226190473</v>
      </c>
      <c r="H596" s="17">
        <f t="shared" si="105"/>
        <v>409.61127738095234</v>
      </c>
      <c r="I596" s="17">
        <f t="shared" si="105"/>
        <v>459.87491369047621</v>
      </c>
      <c r="J596" s="17">
        <f t="shared" si="105"/>
        <v>325.56205654761902</v>
      </c>
      <c r="K596" s="17">
        <f t="shared" si="105"/>
        <v>373.66526011904756</v>
      </c>
      <c r="L596" s="17">
        <f t="shared" si="105"/>
        <v>517.85757619047615</v>
      </c>
      <c r="M596" s="17">
        <f t="shared" si="105"/>
        <v>441.36318214285711</v>
      </c>
      <c r="N596" s="17">
        <f t="shared" si="105"/>
        <v>462.91597440476187</v>
      </c>
      <c r="O596" s="17">
        <f t="shared" si="105"/>
        <v>617.91584464285711</v>
      </c>
      <c r="P596" s="17">
        <f t="shared" si="105"/>
        <v>446.63746785714284</v>
      </c>
      <c r="Q596" s="17">
        <f t="shared" si="105"/>
        <v>567.7642428571429</v>
      </c>
      <c r="R596" s="17">
        <f t="shared" si="105"/>
        <v>702.16655892857136</v>
      </c>
      <c r="S596" s="17">
        <f t="shared" si="105"/>
        <v>493.53829047619041</v>
      </c>
      <c r="T596" s="17">
        <f t="shared" si="105"/>
        <v>597.69846369047616</v>
      </c>
      <c r="U596" s="17">
        <f t="shared" si="105"/>
        <v>733.53411309523813</v>
      </c>
      <c r="V596" s="17">
        <f t="shared" si="105"/>
        <v>588.38900476190463</v>
      </c>
      <c r="W596" s="17">
        <f t="shared" si="105"/>
        <v>604.69179702380961</v>
      </c>
      <c r="X596" s="17">
        <f t="shared" si="105"/>
        <v>880.91554166666663</v>
      </c>
      <c r="Y596" s="17">
        <f t="shared" si="105"/>
        <v>664.19064999999989</v>
      </c>
      <c r="Z596" s="17">
        <f t="shared" si="105"/>
        <v>634.33751130952385</v>
      </c>
      <c r="AA596" s="17">
        <f t="shared" si="105"/>
        <v>828.34482738095232</v>
      </c>
      <c r="AB596" s="17">
        <f t="shared" si="105"/>
        <v>601.05993571428564</v>
      </c>
      <c r="AC596" s="17">
        <f t="shared" si="105"/>
        <v>743.21000059523817</v>
      </c>
      <c r="AD596" s="17">
        <f t="shared" si="105"/>
        <v>849.46482738095233</v>
      </c>
      <c r="AE596" s="17">
        <f t="shared" si="105"/>
        <v>621.6199357142857</v>
      </c>
      <c r="AF596" s="17">
        <f t="shared" si="105"/>
        <v>780.13755476190477</v>
      </c>
      <c r="AG596" s="17">
        <f t="shared" si="105"/>
        <v>855.02482738095227</v>
      </c>
      <c r="AH596" s="17">
        <f t="shared" si="105"/>
        <v>758.5408666666666</v>
      </c>
      <c r="AI596" s="17">
        <f t="shared" si="105"/>
        <v>799.0542214285714</v>
      </c>
      <c r="AJ596" s="17">
        <f t="shared" si="105"/>
        <v>939.27554166666664</v>
      </c>
      <c r="AK596" s="17">
        <f t="shared" si="105"/>
        <v>769.10086666666655</v>
      </c>
      <c r="AL596" s="132">
        <f t="shared" si="105"/>
        <v>809.61422142857145</v>
      </c>
      <c r="AR596" s="17"/>
      <c r="AS596" s="56"/>
      <c r="AT596" s="56"/>
      <c r="AU596" s="56"/>
      <c r="AV596" s="56"/>
      <c r="AW596" s="56"/>
      <c r="AX596" s="56"/>
      <c r="AY596" s="164"/>
      <c r="AZ596" s="164"/>
      <c r="BA596" s="164"/>
      <c r="BB596" s="164"/>
      <c r="BC596" s="164"/>
      <c r="BD596" s="164"/>
      <c r="BE596" s="164"/>
      <c r="BF596" s="164"/>
      <c r="BG596" s="164"/>
      <c r="BH596" s="164"/>
      <c r="BI596" s="164"/>
      <c r="BJ596" s="164"/>
      <c r="BK596" s="164"/>
      <c r="BL596" s="164"/>
      <c r="BM596" s="164"/>
      <c r="BN596" s="164"/>
      <c r="BO596" s="164"/>
      <c r="BP596" s="61"/>
      <c r="BQ596" s="61"/>
    </row>
    <row r="597" spans="1:79" ht="15" customHeight="1">
      <c r="B597" s="78" t="s">
        <v>544</v>
      </c>
      <c r="C597" s="17">
        <f t="shared" ref="C597:AL597" si="106">C575+C576+C577+C578+C580+C584+(C585/7)+C591+C590</f>
        <v>320.73480535714282</v>
      </c>
      <c r="D597" s="17">
        <f t="shared" si="106"/>
        <v>265.32021666666662</v>
      </c>
      <c r="E597" s="17">
        <f t="shared" si="106"/>
        <v>290.85402619047613</v>
      </c>
      <c r="F597" s="17">
        <f t="shared" si="106"/>
        <v>362.90991369047617</v>
      </c>
      <c r="G597" s="17">
        <f t="shared" si="106"/>
        <v>300.77348511904762</v>
      </c>
      <c r="H597" s="17">
        <f t="shared" si="106"/>
        <v>404.46842023809518</v>
      </c>
      <c r="I597" s="17">
        <f t="shared" si="106"/>
        <v>452.16062797619043</v>
      </c>
      <c r="J597" s="17">
        <f t="shared" si="106"/>
        <v>320.41919940476186</v>
      </c>
      <c r="K597" s="17">
        <f t="shared" si="106"/>
        <v>365.95097440476189</v>
      </c>
      <c r="L597" s="17">
        <f t="shared" si="106"/>
        <v>510.14329047619043</v>
      </c>
      <c r="M597" s="17">
        <f t="shared" si="106"/>
        <v>431.07746785714284</v>
      </c>
      <c r="N597" s="17">
        <f t="shared" si="106"/>
        <v>455.20168869047615</v>
      </c>
      <c r="O597" s="17">
        <f t="shared" si="106"/>
        <v>610.20155892857144</v>
      </c>
      <c r="P597" s="17">
        <f t="shared" si="106"/>
        <v>446.63746785714284</v>
      </c>
      <c r="Q597" s="17">
        <f t="shared" si="106"/>
        <v>560.04995714285724</v>
      </c>
      <c r="R597" s="17">
        <f t="shared" si="106"/>
        <v>694.4522732142857</v>
      </c>
      <c r="S597" s="17">
        <f t="shared" si="106"/>
        <v>483.25257619047619</v>
      </c>
      <c r="T597" s="17">
        <f t="shared" si="106"/>
        <v>589.98417797619049</v>
      </c>
      <c r="U597" s="17">
        <f t="shared" si="106"/>
        <v>725.81982738095235</v>
      </c>
      <c r="V597" s="17">
        <f t="shared" si="106"/>
        <v>578.10329047619041</v>
      </c>
      <c r="W597" s="17">
        <f t="shared" si="106"/>
        <v>596.97751130952383</v>
      </c>
      <c r="X597" s="17">
        <f t="shared" si="106"/>
        <v>873.20125595238096</v>
      </c>
      <c r="Y597" s="17">
        <f t="shared" si="106"/>
        <v>651.33350714285712</v>
      </c>
      <c r="Z597" s="17">
        <f t="shared" si="106"/>
        <v>626.62322559523807</v>
      </c>
      <c r="AA597" s="17">
        <f t="shared" si="106"/>
        <v>820.63054166666666</v>
      </c>
      <c r="AB597" s="17">
        <f t="shared" si="106"/>
        <v>588.20279285714275</v>
      </c>
      <c r="AC597" s="17">
        <f t="shared" si="106"/>
        <v>735.49571488095251</v>
      </c>
      <c r="AD597" s="17">
        <f t="shared" si="106"/>
        <v>841.75054166666655</v>
      </c>
      <c r="AE597" s="17">
        <f t="shared" si="106"/>
        <v>682.45350714285712</v>
      </c>
      <c r="AF597" s="17">
        <f t="shared" si="106"/>
        <v>772.4232690476191</v>
      </c>
      <c r="AG597" s="17">
        <f t="shared" si="106"/>
        <v>921.00125595238092</v>
      </c>
      <c r="AH597" s="17">
        <f t="shared" si="106"/>
        <v>745.68372380952371</v>
      </c>
      <c r="AI597" s="17">
        <f t="shared" si="106"/>
        <v>791.33993571428573</v>
      </c>
      <c r="AJ597" s="17">
        <f t="shared" si="106"/>
        <v>1005.2519702380952</v>
      </c>
      <c r="AK597" s="17">
        <f t="shared" si="106"/>
        <v>756.24372380952377</v>
      </c>
      <c r="AL597" s="132">
        <f t="shared" si="106"/>
        <v>801.89993571428579</v>
      </c>
      <c r="AR597" s="17"/>
      <c r="AS597" s="56"/>
      <c r="AT597" s="56"/>
      <c r="AU597" s="56"/>
      <c r="AV597" s="56"/>
      <c r="AW597" s="56"/>
      <c r="AX597" s="56"/>
      <c r="AY597" s="164"/>
      <c r="AZ597" s="164"/>
      <c r="BA597" s="164"/>
      <c r="BB597" s="164"/>
      <c r="BC597" s="164"/>
      <c r="BD597" s="164"/>
      <c r="BE597" s="164"/>
      <c r="BF597" s="164"/>
      <c r="BG597" s="164"/>
      <c r="BH597" s="164"/>
      <c r="BI597" s="164"/>
      <c r="BJ597" s="164"/>
      <c r="BK597" s="164"/>
      <c r="BL597" s="164"/>
      <c r="BM597" s="164"/>
      <c r="BN597" s="164"/>
      <c r="BO597" s="164"/>
      <c r="BP597" s="61"/>
      <c r="BQ597" s="61"/>
    </row>
    <row r="598" spans="1:79" ht="30" customHeight="1">
      <c r="A598" s="77" t="s">
        <v>138</v>
      </c>
      <c r="C598" s="49">
        <f>C575+C576+C577+C579+C580+C588+(C587/7)+C589+C591+C592/7</f>
        <v>4.8774482142857254</v>
      </c>
      <c r="D598" s="49">
        <f t="shared" ref="D598:AL598" si="107">D575+D576+D577+D579+D580+D588+(D587/7)+D589+D591+D592/7</f>
        <v>56.462930952380972</v>
      </c>
      <c r="E598" s="49">
        <f t="shared" si="107"/>
        <v>79.425311904761898</v>
      </c>
      <c r="F598" s="49">
        <f t="shared" si="107"/>
        <v>47.052556547619069</v>
      </c>
      <c r="G598" s="49">
        <f t="shared" si="107"/>
        <v>91.916199404761912</v>
      </c>
      <c r="H598" s="49">
        <f t="shared" si="107"/>
        <v>88.61106309523808</v>
      </c>
      <c r="I598" s="49">
        <f t="shared" si="107"/>
        <v>-4.0061577380952214</v>
      </c>
      <c r="J598" s="49">
        <f t="shared" si="107"/>
        <v>68.709699404761921</v>
      </c>
      <c r="K598" s="49">
        <f t="shared" si="107"/>
        <v>78.360688690476195</v>
      </c>
      <c r="L598" s="49">
        <f t="shared" si="107"/>
        <v>56.547933333333326</v>
      </c>
      <c r="M598" s="49">
        <f t="shared" si="107"/>
        <v>73.882182142857147</v>
      </c>
      <c r="N598" s="49">
        <f t="shared" si="107"/>
        <v>93.920688690476197</v>
      </c>
      <c r="O598" s="49">
        <f t="shared" si="107"/>
        <v>49.606130357142881</v>
      </c>
      <c r="P598" s="49">
        <f t="shared" si="107"/>
        <v>89.442182142857149</v>
      </c>
      <c r="Q598" s="49">
        <f t="shared" si="107"/>
        <v>137.1925285714286</v>
      </c>
      <c r="R598" s="49">
        <f t="shared" si="107"/>
        <v>26.856773214285759</v>
      </c>
      <c r="S598" s="49">
        <f t="shared" si="107"/>
        <v>126.05729047619047</v>
      </c>
      <c r="T598" s="49">
        <f t="shared" si="107"/>
        <v>167.12674940476185</v>
      </c>
      <c r="U598" s="49">
        <f t="shared" si="107"/>
        <v>91.533684523809555</v>
      </c>
      <c r="V598" s="49">
        <f t="shared" si="107"/>
        <v>136.61729047619048</v>
      </c>
      <c r="W598" s="49">
        <f t="shared" si="107"/>
        <v>174.12008273809525</v>
      </c>
      <c r="X598" s="49">
        <f t="shared" si="107"/>
        <v>-41.703744047619018</v>
      </c>
      <c r="Y598" s="49">
        <f t="shared" si="107"/>
        <v>209.84750714285718</v>
      </c>
      <c r="Z598" s="49">
        <f t="shared" si="107"/>
        <v>194.68008273809519</v>
      </c>
      <c r="AA598" s="49">
        <f t="shared" si="107"/>
        <v>46.034970238095291</v>
      </c>
      <c r="AB598" s="49">
        <f t="shared" si="107"/>
        <v>153.78879285714285</v>
      </c>
      <c r="AC598" s="49">
        <f t="shared" si="107"/>
        <v>196.55250059523812</v>
      </c>
      <c r="AD598" s="49">
        <f t="shared" si="107"/>
        <v>33.845613095238086</v>
      </c>
      <c r="AE598" s="49">
        <f t="shared" si="107"/>
        <v>174.34879285714291</v>
      </c>
      <c r="AF598" s="49">
        <f t="shared" si="107"/>
        <v>242.565769047619</v>
      </c>
      <c r="AG598" s="49">
        <f t="shared" si="107"/>
        <v>6.096255952380992</v>
      </c>
      <c r="AH598" s="49">
        <f t="shared" si="107"/>
        <v>237.57900952380956</v>
      </c>
      <c r="AI598" s="49">
        <f t="shared" si="107"/>
        <v>261.48243571428571</v>
      </c>
      <c r="AJ598" s="49">
        <f t="shared" si="107"/>
        <v>16.656255952380938</v>
      </c>
      <c r="AK598" s="49">
        <f t="shared" si="107"/>
        <v>262.36758095238099</v>
      </c>
      <c r="AL598" s="49">
        <f t="shared" si="107"/>
        <v>272.04243571428572</v>
      </c>
      <c r="AR598" s="17"/>
      <c r="AS598" s="56"/>
      <c r="AT598" s="56"/>
      <c r="AU598" s="56"/>
      <c r="AV598" s="56"/>
      <c r="AW598" s="56"/>
      <c r="AX598" s="56"/>
      <c r="AY598" s="164"/>
      <c r="AZ598" s="164"/>
      <c r="BA598" s="164"/>
      <c r="BB598" s="164"/>
      <c r="BC598" s="164"/>
      <c r="BD598" s="164"/>
      <c r="BE598" s="164"/>
      <c r="BF598" s="164"/>
      <c r="BG598" s="164"/>
      <c r="BH598" s="164"/>
      <c r="BI598" s="164"/>
      <c r="BJ598" s="164"/>
      <c r="BK598" s="164"/>
      <c r="BL598" s="164"/>
      <c r="BM598" s="164"/>
      <c r="BN598" s="164"/>
      <c r="BO598" s="164"/>
      <c r="BP598" s="61"/>
      <c r="BQ598" s="61"/>
    </row>
    <row r="599" spans="1:79" s="218" customFormat="1" ht="15" customHeight="1">
      <c r="A599" s="217"/>
      <c r="C599" s="219"/>
      <c r="D599" s="219"/>
      <c r="E599" s="219"/>
      <c r="F599" s="219"/>
      <c r="G599" s="219"/>
      <c r="H599" s="219"/>
      <c r="I599" s="219"/>
      <c r="J599" s="219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19"/>
      <c r="Z599" s="219"/>
      <c r="AA599" s="219"/>
      <c r="AB599" s="219"/>
      <c r="AC599" s="219"/>
      <c r="AD599" s="219"/>
      <c r="AE599" s="219"/>
      <c r="AF599" s="219"/>
      <c r="AG599" s="219"/>
      <c r="AH599" s="219"/>
      <c r="AI599" s="219"/>
      <c r="AJ599" s="219"/>
      <c r="AK599" s="219"/>
      <c r="AL599" s="220"/>
      <c r="AR599" s="219"/>
      <c r="AS599" s="219"/>
      <c r="AT599" s="219"/>
      <c r="AU599" s="219"/>
      <c r="AV599" s="219"/>
      <c r="AW599" s="219"/>
      <c r="AX599" s="219"/>
      <c r="AY599" s="221"/>
      <c r="AZ599" s="221"/>
      <c r="BA599" s="221"/>
      <c r="BB599" s="221"/>
      <c r="BC599" s="221"/>
      <c r="BD599" s="221"/>
      <c r="BE599" s="221"/>
      <c r="BF599" s="221"/>
      <c r="BG599" s="221"/>
      <c r="BH599" s="221"/>
      <c r="BI599" s="221"/>
      <c r="BJ599" s="221"/>
      <c r="BK599" s="221"/>
      <c r="BL599" s="221"/>
      <c r="BM599" s="221"/>
      <c r="BN599" s="221"/>
      <c r="BO599" s="221"/>
      <c r="BP599" s="222"/>
      <c r="BQ599" s="222"/>
      <c r="BR599" s="222"/>
      <c r="BS599" s="222"/>
      <c r="BT599" s="222"/>
      <c r="BU599" s="222"/>
      <c r="BV599" s="222"/>
      <c r="BW599" s="431"/>
      <c r="BX599" s="222"/>
      <c r="BY599" s="222"/>
      <c r="BZ599" s="222"/>
      <c r="CA599" s="222"/>
    </row>
    <row r="600" spans="1:79" ht="15" customHeight="1">
      <c r="A600" s="66"/>
      <c r="C600" s="22">
        <v>1000</v>
      </c>
      <c r="F600" s="9">
        <v>1200</v>
      </c>
      <c r="G600" s="9"/>
      <c r="I600" s="22">
        <v>1400</v>
      </c>
      <c r="L600" s="22">
        <v>1600</v>
      </c>
      <c r="O600" s="17">
        <v>1800</v>
      </c>
      <c r="P600" s="17"/>
      <c r="Q600" s="17"/>
      <c r="R600" s="56">
        <v>2000</v>
      </c>
      <c r="S600" s="56"/>
      <c r="T600" s="17"/>
      <c r="U600" s="17">
        <v>2200</v>
      </c>
      <c r="V600" s="17"/>
      <c r="W600" s="17"/>
      <c r="X600" s="17">
        <v>2400</v>
      </c>
      <c r="Y600" s="17"/>
      <c r="Z600" s="17"/>
      <c r="AA600" s="111">
        <v>2600</v>
      </c>
      <c r="AB600" s="84"/>
      <c r="AC600" s="17"/>
      <c r="AD600" s="84">
        <v>2800</v>
      </c>
      <c r="AE600" s="84"/>
      <c r="AF600" s="84"/>
      <c r="AG600" s="84">
        <v>3000</v>
      </c>
      <c r="AH600" s="84"/>
      <c r="AI600" s="84"/>
      <c r="AJ600" s="22">
        <v>3200</v>
      </c>
      <c r="AK600" s="17"/>
      <c r="AL600" s="132"/>
      <c r="AR600" s="17"/>
    </row>
    <row r="601" spans="1:79" ht="15" customHeight="1">
      <c r="A601" s="212" t="s">
        <v>61</v>
      </c>
      <c r="F601" s="9"/>
      <c r="O601" s="17"/>
      <c r="P601" s="17"/>
      <c r="Q601" s="17"/>
      <c r="R601" s="56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K601" s="17"/>
      <c r="AL601" s="132"/>
      <c r="AR601" s="17"/>
    </row>
    <row r="602" spans="1:79" ht="15" customHeight="1">
      <c r="A602" s="67" t="s">
        <v>117</v>
      </c>
      <c r="B602" s="68"/>
      <c r="C602" s="22" t="s">
        <v>58</v>
      </c>
      <c r="D602" s="22" t="s">
        <v>116</v>
      </c>
      <c r="E602" s="22" t="s">
        <v>92</v>
      </c>
      <c r="F602" s="9" t="s">
        <v>58</v>
      </c>
      <c r="G602" s="22" t="s">
        <v>116</v>
      </c>
      <c r="H602" s="22" t="s">
        <v>92</v>
      </c>
      <c r="I602" s="22" t="s">
        <v>58</v>
      </c>
      <c r="J602" s="22" t="s">
        <v>116</v>
      </c>
      <c r="K602" s="22" t="s">
        <v>92</v>
      </c>
      <c r="L602" s="22" t="s">
        <v>58</v>
      </c>
      <c r="M602" s="22" t="s">
        <v>116</v>
      </c>
      <c r="N602" s="22" t="s">
        <v>92</v>
      </c>
      <c r="O602" s="17" t="s">
        <v>58</v>
      </c>
      <c r="P602" s="17" t="s">
        <v>116</v>
      </c>
      <c r="Q602" s="17" t="s">
        <v>92</v>
      </c>
      <c r="R602" s="56" t="s">
        <v>58</v>
      </c>
      <c r="S602" s="17" t="s">
        <v>116</v>
      </c>
      <c r="T602" s="17" t="s">
        <v>92</v>
      </c>
      <c r="U602" s="17" t="s">
        <v>58</v>
      </c>
      <c r="V602" s="17" t="s">
        <v>116</v>
      </c>
      <c r="W602" s="17" t="s">
        <v>92</v>
      </c>
      <c r="X602" s="17" t="s">
        <v>58</v>
      </c>
      <c r="Y602" s="17" t="s">
        <v>116</v>
      </c>
      <c r="Z602" s="17" t="s">
        <v>92</v>
      </c>
      <c r="AA602" s="17" t="s">
        <v>58</v>
      </c>
      <c r="AB602" s="17" t="s">
        <v>116</v>
      </c>
      <c r="AC602" s="17" t="s">
        <v>92</v>
      </c>
      <c r="AD602" s="17" t="s">
        <v>58</v>
      </c>
      <c r="AE602" s="17" t="s">
        <v>116</v>
      </c>
      <c r="AF602" s="17" t="s">
        <v>92</v>
      </c>
      <c r="AG602" s="17" t="s">
        <v>58</v>
      </c>
      <c r="AH602" s="17" t="s">
        <v>116</v>
      </c>
      <c r="AI602" s="17" t="s">
        <v>92</v>
      </c>
      <c r="AJ602" s="22" t="s">
        <v>58</v>
      </c>
      <c r="AK602" s="17" t="s">
        <v>116</v>
      </c>
      <c r="AL602" s="132" t="s">
        <v>92</v>
      </c>
      <c r="AR602" s="17"/>
    </row>
    <row r="603" spans="1:79" ht="38.25" customHeight="1">
      <c r="A603" s="24" t="s">
        <v>119</v>
      </c>
      <c r="B603" s="69"/>
      <c r="C603" s="17">
        <f>C7*'Basic diet cal'!$AB$3</f>
        <v>3.6799999999999997</v>
      </c>
      <c r="D603" s="17">
        <f>D7*'Basic diet cal'!$AB$3</f>
        <v>2.76</v>
      </c>
      <c r="E603" s="17">
        <f>E7*'Basic diet cal'!$AB$3</f>
        <v>3.6799999999999997</v>
      </c>
      <c r="F603" s="17">
        <f>F7*'Basic diet cal'!$AB$3</f>
        <v>4.5999999999999996</v>
      </c>
      <c r="G603" s="17">
        <f>G7*'Basic diet cal'!$AB$3</f>
        <v>3.6799999999999997</v>
      </c>
      <c r="H603" s="17">
        <f>H7*'Basic diet cal'!$AB$3</f>
        <v>4.1399999999999997</v>
      </c>
      <c r="I603" s="17">
        <f>I7*'Basic diet cal'!$AB$3</f>
        <v>5.52</v>
      </c>
      <c r="J603" s="17">
        <f>J7*'Basic diet cal'!$AB$3</f>
        <v>4.5999999999999996</v>
      </c>
      <c r="K603" s="17">
        <f>K7*'Basic diet cal'!$AB$3</f>
        <v>4.5999999999999996</v>
      </c>
      <c r="L603" s="17">
        <f>L7*'Basic diet cal'!$AB$3</f>
        <v>6.4399999999999995</v>
      </c>
      <c r="M603" s="17">
        <f>M7*'Basic diet cal'!$AB$3</f>
        <v>5.52</v>
      </c>
      <c r="N603" s="17">
        <f>N7*'Basic diet cal'!$AB$3</f>
        <v>5.52</v>
      </c>
      <c r="O603" s="17">
        <f>O7*'Basic diet cal'!$AB$3</f>
        <v>7.3599999999999994</v>
      </c>
      <c r="P603" s="17">
        <f>P7*'Basic diet cal'!$AB$3</f>
        <v>6.4399999999999995</v>
      </c>
      <c r="Q603" s="17">
        <f>Q7*'Basic diet cal'!$AB$3</f>
        <v>5.52</v>
      </c>
      <c r="R603" s="17">
        <f>R7*'Basic diet cal'!$AB$3</f>
        <v>8.2799999999999994</v>
      </c>
      <c r="S603" s="17">
        <f>S7*'Basic diet cal'!$AB$3</f>
        <v>6.4399999999999995</v>
      </c>
      <c r="T603" s="17">
        <f>T7*'Basic diet cal'!$AB$3</f>
        <v>6.4399999999999995</v>
      </c>
      <c r="U603" s="17">
        <f>U7*'Basic diet cal'!$AB$3</f>
        <v>9.1999999999999993</v>
      </c>
      <c r="V603" s="17">
        <f>V7*'Basic diet cal'!$AB$3</f>
        <v>7.3599999999999994</v>
      </c>
      <c r="W603" s="17">
        <f>W7*'Basic diet cal'!$AB$3</f>
        <v>7.3599999999999994</v>
      </c>
      <c r="X603" s="17">
        <f>X7*'Basic diet cal'!$AB$3</f>
        <v>9.1999999999999993</v>
      </c>
      <c r="Y603" s="17">
        <f>Y7*'Basic diet cal'!$AB$3</f>
        <v>7.3599999999999994</v>
      </c>
      <c r="Z603" s="17">
        <f>Z7*'Basic diet cal'!$AB$3</f>
        <v>8.2799999999999994</v>
      </c>
      <c r="AA603" s="17">
        <f>AA7*'Basic diet cal'!$AB$3</f>
        <v>11.04</v>
      </c>
      <c r="AB603" s="17">
        <f>AB7*'Basic diet cal'!$AB$3</f>
        <v>8.2799999999999994</v>
      </c>
      <c r="AC603" s="17">
        <f>AC7*'Basic diet cal'!$AB$3</f>
        <v>8.2799999999999994</v>
      </c>
      <c r="AD603" s="17">
        <f>AD7*'Basic diet cal'!$AB$3</f>
        <v>12.879999999999999</v>
      </c>
      <c r="AE603" s="17">
        <f>AE7*'Basic diet cal'!$AB$3</f>
        <v>9.1999999999999993</v>
      </c>
      <c r="AF603" s="17">
        <f>AF7*'Basic diet cal'!$AB$3</f>
        <v>10.119999999999999</v>
      </c>
      <c r="AG603" s="17">
        <f>AG7*'Basic diet cal'!$AB$3</f>
        <v>13.799999999999999</v>
      </c>
      <c r="AH603" s="17">
        <f>AH7*'Basic diet cal'!$AB$3</f>
        <v>9.1999999999999993</v>
      </c>
      <c r="AI603" s="17">
        <f>AI7*'Basic diet cal'!$AB$3</f>
        <v>10.119999999999999</v>
      </c>
      <c r="AJ603" s="17">
        <f>AJ7*'Basic diet cal'!$AB$3</f>
        <v>14.719999999999999</v>
      </c>
      <c r="AK603" s="17">
        <f>AK7*'Basic diet cal'!$AB$3</f>
        <v>10.119999999999999</v>
      </c>
      <c r="AL603" s="132">
        <f>AL7*'Basic diet cal'!$AB$3</f>
        <v>11.04</v>
      </c>
      <c r="AR603" s="17"/>
    </row>
    <row r="604" spans="1:79" ht="45" customHeight="1">
      <c r="A604" s="24" t="s">
        <v>127</v>
      </c>
      <c r="B604" s="69"/>
      <c r="C604" s="17">
        <f>C8*'Basic diet cal'!$AB$4</f>
        <v>2.6608749999999999</v>
      </c>
      <c r="D604" s="17">
        <f>D8*'Basic diet cal'!$AB$4</f>
        <v>3.5478333333333332</v>
      </c>
      <c r="E604" s="17">
        <f>E8*'Basic diet cal'!$AB$4</f>
        <v>3.5478333333333332</v>
      </c>
      <c r="F604" s="17">
        <f>F8*'Basic diet cal'!$AB$4</f>
        <v>4.4347916666666665</v>
      </c>
      <c r="G604" s="17">
        <f>G8*'Basic diet cal'!$AB$4</f>
        <v>4.4347916666666665</v>
      </c>
      <c r="H604" s="17">
        <f>H8*'Basic diet cal'!$AB$4</f>
        <v>5.3217499999999998</v>
      </c>
      <c r="I604" s="17">
        <f>I8*'Basic diet cal'!$AB$4</f>
        <v>4.4347916666666665</v>
      </c>
      <c r="J604" s="17">
        <f>J8*'Basic diet cal'!$AB$4</f>
        <v>4.4347916666666665</v>
      </c>
      <c r="K604" s="17">
        <f>K8*'Basic diet cal'!$AB$4</f>
        <v>6.2087083333333331</v>
      </c>
      <c r="L604" s="17">
        <f>L8*'Basic diet cal'!$AB$4</f>
        <v>7.0956666666666663</v>
      </c>
      <c r="M604" s="17">
        <f>M8*'Basic diet cal'!$AB$4</f>
        <v>5.3217499999999998</v>
      </c>
      <c r="N604" s="17">
        <f>N8*'Basic diet cal'!$AB$4</f>
        <v>6.2087083333333331</v>
      </c>
      <c r="O604" s="17">
        <f>O8*'Basic diet cal'!$AB$4</f>
        <v>7.9826249999999996</v>
      </c>
      <c r="P604" s="17">
        <f>P8*'Basic diet cal'!$AB$4</f>
        <v>5.3217499999999998</v>
      </c>
      <c r="Q604" s="17">
        <f>Q8*'Basic diet cal'!$AB$4</f>
        <v>7.0956666666666663</v>
      </c>
      <c r="R604" s="17">
        <f>R8*'Basic diet cal'!$AB$4</f>
        <v>7.9826249999999996</v>
      </c>
      <c r="S604" s="17">
        <f>S8*'Basic diet cal'!$AB$4</f>
        <v>7.0956666666666663</v>
      </c>
      <c r="T604" s="17">
        <f>T8*'Basic diet cal'!$AB$4</f>
        <v>7.9826249999999996</v>
      </c>
      <c r="U604" s="17">
        <f>U8*'Basic diet cal'!$AB$4</f>
        <v>8.8695833333333329</v>
      </c>
      <c r="V604" s="17">
        <f>V8*'Basic diet cal'!$AB$4</f>
        <v>7.0956666666666663</v>
      </c>
      <c r="W604" s="17">
        <f>W8*'Basic diet cal'!$AB$4</f>
        <v>7.9826249999999996</v>
      </c>
      <c r="X604" s="17">
        <f>X8*'Basic diet cal'!$AB$4</f>
        <v>8.8695833333333329</v>
      </c>
      <c r="Y604" s="17">
        <f>Y8*'Basic diet cal'!$AB$4</f>
        <v>10.6435</v>
      </c>
      <c r="Z604" s="17">
        <f>Z8*'Basic diet cal'!$AB$4</f>
        <v>7.9826249999999996</v>
      </c>
      <c r="AA604" s="17">
        <f>AA8*'Basic diet cal'!$AB$4</f>
        <v>8.8695833333333329</v>
      </c>
      <c r="AB604" s="17">
        <f>AB8*'Basic diet cal'!$AB$4</f>
        <v>10.6435</v>
      </c>
      <c r="AC604" s="17">
        <f>AC8*'Basic diet cal'!$AB$4</f>
        <v>9.7565416666666671</v>
      </c>
      <c r="AD604" s="17">
        <f>AD8*'Basic diet cal'!$AB$4</f>
        <v>8.8695833333333329</v>
      </c>
      <c r="AE604" s="17">
        <f>AE8*'Basic diet cal'!$AB$4</f>
        <v>10.6435</v>
      </c>
      <c r="AF604" s="17">
        <f>AF8*'Basic diet cal'!$AB$4</f>
        <v>10.6435</v>
      </c>
      <c r="AG604" s="17">
        <f>AG8*'Basic diet cal'!$AB$4</f>
        <v>8.8695833333333329</v>
      </c>
      <c r="AH604" s="17">
        <f>AH8*'Basic diet cal'!$AB$4</f>
        <v>14.191333333333333</v>
      </c>
      <c r="AI604" s="17">
        <f>AI8*'Basic diet cal'!$AB$4</f>
        <v>10.6435</v>
      </c>
      <c r="AJ604" s="17">
        <f>AJ8*'Basic diet cal'!$AB$4</f>
        <v>8.8695833333333329</v>
      </c>
      <c r="AK604" s="17">
        <f>AK8*'Basic diet cal'!$AB$4</f>
        <v>14.191333333333333</v>
      </c>
      <c r="AL604" s="132">
        <f>AL8*'Basic diet cal'!$AB$4</f>
        <v>10.6435</v>
      </c>
      <c r="AR604" s="17"/>
    </row>
    <row r="605" spans="1:79" ht="45" customHeight="1">
      <c r="A605" s="24" t="s">
        <v>76</v>
      </c>
      <c r="B605" s="69"/>
      <c r="C605" s="17">
        <f>C9*'Basic diet cal'!$AB$5</f>
        <v>1.3771428571428577</v>
      </c>
      <c r="D605" s="17">
        <f>D9*'Basic diet cal'!$AB$5</f>
        <v>2.7542857142857153</v>
      </c>
      <c r="E605" s="17">
        <f>E9*'Basic diet cal'!$AB$5</f>
        <v>2.7542857142857153</v>
      </c>
      <c r="F605" s="17">
        <f>F9*'Basic diet cal'!$AB$5</f>
        <v>1.3771428571428577</v>
      </c>
      <c r="G605" s="17">
        <f>G9*'Basic diet cal'!$AB$5</f>
        <v>2.7542857142857153</v>
      </c>
      <c r="H605" s="17">
        <f>H9*'Basic diet cal'!$AB$5</f>
        <v>2.7542857142857153</v>
      </c>
      <c r="I605" s="17">
        <f>I9*'Basic diet cal'!$AB$5</f>
        <v>2.0657142857142867</v>
      </c>
      <c r="J605" s="17">
        <f>J9*'Basic diet cal'!$AB$5</f>
        <v>2.7542857142857153</v>
      </c>
      <c r="K605" s="17">
        <f>K9*'Basic diet cal'!$AB$5</f>
        <v>3.4428571428571439</v>
      </c>
      <c r="L605" s="17">
        <f>L9*'Basic diet cal'!$AB$5</f>
        <v>2.0657142857142867</v>
      </c>
      <c r="M605" s="17">
        <f>M9*'Basic diet cal'!$AB$5</f>
        <v>2.7542857142857153</v>
      </c>
      <c r="N605" s="17">
        <f>N9*'Basic diet cal'!$AB$5</f>
        <v>4.1314285714285734</v>
      </c>
      <c r="O605" s="17">
        <f>O9*'Basic diet cal'!$AB$5</f>
        <v>2.0657142857142867</v>
      </c>
      <c r="P605" s="17">
        <f>P9*'Basic diet cal'!$AB$5</f>
        <v>3.4428571428571439</v>
      </c>
      <c r="Q605" s="17">
        <f>Q9*'Basic diet cal'!$AB$5</f>
        <v>5.5085714285714307</v>
      </c>
      <c r="R605" s="17">
        <f>R9*'Basic diet cal'!$AB$5</f>
        <v>2.0657142857142867</v>
      </c>
      <c r="S605" s="17">
        <f>S9*'Basic diet cal'!$AB$5</f>
        <v>4.1314285714285734</v>
      </c>
      <c r="T605" s="17">
        <f>T9*'Basic diet cal'!$AB$5</f>
        <v>5.5085714285714307</v>
      </c>
      <c r="U605" s="17">
        <f>U9*'Basic diet cal'!$AB$5</f>
        <v>2.7542857142857153</v>
      </c>
      <c r="V605" s="17">
        <f>V9*'Basic diet cal'!$AB$5</f>
        <v>4.1314285714285734</v>
      </c>
      <c r="W605" s="17">
        <f>W9*'Basic diet cal'!$AB$5</f>
        <v>5.5085714285714307</v>
      </c>
      <c r="X605" s="17">
        <f>X9*'Basic diet cal'!$AB$5</f>
        <v>2.7542857142857153</v>
      </c>
      <c r="Y605" s="17">
        <f>Y9*'Basic diet cal'!$AB$5</f>
        <v>5.5085714285714307</v>
      </c>
      <c r="Z605" s="17">
        <f>Z9*'Basic diet cal'!$AB$5</f>
        <v>6.8857142857142879</v>
      </c>
      <c r="AA605" s="17">
        <f>AA9*'Basic diet cal'!$AB$5</f>
        <v>2.7542857142857153</v>
      </c>
      <c r="AB605" s="17">
        <f>AB9*'Basic diet cal'!$AB$5</f>
        <v>5.5085714285714307</v>
      </c>
      <c r="AC605" s="17">
        <f>AC9*'Basic diet cal'!$AB$5</f>
        <v>6.8857142857142879</v>
      </c>
      <c r="AD605" s="17">
        <f>AD9*'Basic diet cal'!$AB$5</f>
        <v>2.7542857142857153</v>
      </c>
      <c r="AE605" s="17">
        <f>AE9*'Basic diet cal'!$AB$5</f>
        <v>6.8857142857142879</v>
      </c>
      <c r="AF605" s="17">
        <f>AF9*'Basic diet cal'!$AB$5</f>
        <v>6.8857142857142879</v>
      </c>
      <c r="AG605" s="17">
        <f>AG9*'Basic diet cal'!$AB$5</f>
        <v>2.0657142857142867</v>
      </c>
      <c r="AH605" s="17">
        <f>AH9*'Basic diet cal'!$AB$5</f>
        <v>6.8857142857142879</v>
      </c>
      <c r="AI605" s="17">
        <f>AI9*'Basic diet cal'!$AB$5</f>
        <v>8.2628571428571469</v>
      </c>
      <c r="AJ605" s="17">
        <f>AJ9*'Basic diet cal'!$AB$5</f>
        <v>2.0657142857142867</v>
      </c>
      <c r="AK605" s="17">
        <f>AK9*'Basic diet cal'!$AB$5</f>
        <v>6.8857142857142879</v>
      </c>
      <c r="AL605" s="132">
        <f>AL9*'Basic diet cal'!$AB$5</f>
        <v>8.2628571428571469</v>
      </c>
      <c r="AR605" s="17"/>
    </row>
    <row r="606" spans="1:79" ht="31.5" customHeight="1">
      <c r="A606" s="24" t="s">
        <v>255</v>
      </c>
      <c r="B606" s="65"/>
      <c r="C606" s="17">
        <f>C10*'Basic diet cal'!$AB$6</f>
        <v>0</v>
      </c>
      <c r="D606" s="17">
        <f>D10*'Basic diet cal'!$AB$6</f>
        <v>0</v>
      </c>
      <c r="E606" s="17">
        <f>E10*'Basic diet cal'!$AB$6</f>
        <v>0.57750000000000001</v>
      </c>
      <c r="F606" s="17">
        <f>F10*'Basic diet cal'!$AB$6</f>
        <v>0</v>
      </c>
      <c r="G606" s="17">
        <f>G10*'Basic diet cal'!$AB$6</f>
        <v>0</v>
      </c>
      <c r="H606" s="17">
        <f>H10*'Basic diet cal'!$AB$6</f>
        <v>0.57750000000000001</v>
      </c>
      <c r="I606" s="17">
        <f>I10*'Basic diet cal'!$AB$6</f>
        <v>0</v>
      </c>
      <c r="J606" s="17">
        <f>J10*'Basic diet cal'!$AB$6</f>
        <v>0</v>
      </c>
      <c r="K606" s="17">
        <f>K10*'Basic diet cal'!$AB$6</f>
        <v>0.57750000000000001</v>
      </c>
      <c r="L606" s="17">
        <f>L10*'Basic diet cal'!$AB$6</f>
        <v>0</v>
      </c>
      <c r="M606" s="17">
        <f>M10*'Basic diet cal'!$AB$6</f>
        <v>0</v>
      </c>
      <c r="N606" s="17">
        <f>N10*'Basic diet cal'!$AB$6</f>
        <v>0.57750000000000001</v>
      </c>
      <c r="O606" s="17">
        <f>O10*'Basic diet cal'!$AB$6</f>
        <v>0</v>
      </c>
      <c r="P606" s="17">
        <f>P10*'Basic diet cal'!$AB$6</f>
        <v>0</v>
      </c>
      <c r="Q606" s="17">
        <f>Q10*'Basic diet cal'!$AB$6</f>
        <v>0.92400000000000004</v>
      </c>
      <c r="R606" s="17">
        <f>R10*'Basic diet cal'!$AB$6</f>
        <v>0</v>
      </c>
      <c r="S606" s="17">
        <f>S10*'Basic diet cal'!$AB$6</f>
        <v>0</v>
      </c>
      <c r="T606" s="17">
        <f>T10*'Basic diet cal'!$AB$6</f>
        <v>1.155</v>
      </c>
      <c r="U606" s="17">
        <f>U10*'Basic diet cal'!$AB$6</f>
        <v>0</v>
      </c>
      <c r="V606" s="17">
        <f>V10*'Basic diet cal'!$AB$6</f>
        <v>0</v>
      </c>
      <c r="W606" s="17">
        <f>W10*'Basic diet cal'!$AB$6</f>
        <v>0.92400000000000004</v>
      </c>
      <c r="X606" s="17">
        <f>X10*'Basic diet cal'!$AB$6</f>
        <v>0</v>
      </c>
      <c r="Y606" s="17">
        <f>Y10*'Basic diet cal'!$AB$6</f>
        <v>0</v>
      </c>
      <c r="Z606" s="17">
        <f>Z10*'Basic diet cal'!$AB$6</f>
        <v>0.92400000000000004</v>
      </c>
      <c r="AA606" s="17">
        <f>AA10*'Basic diet cal'!$AB$6</f>
        <v>0</v>
      </c>
      <c r="AB606" s="17">
        <f>AB10*'Basic diet cal'!$AB$6</f>
        <v>0</v>
      </c>
      <c r="AC606" s="17">
        <f>AC10*'Basic diet cal'!$AB$6</f>
        <v>1.155</v>
      </c>
      <c r="AD606" s="17">
        <f>AD10*'Basic diet cal'!$AB$6</f>
        <v>0</v>
      </c>
      <c r="AE606" s="17">
        <f>AE10*'Basic diet cal'!$AB$6</f>
        <v>0</v>
      </c>
      <c r="AF606" s="17">
        <f>AF10*'Basic diet cal'!$AB$6</f>
        <v>1.155</v>
      </c>
      <c r="AG606" s="17">
        <f>AG10*'Basic diet cal'!$AB$6</f>
        <v>0</v>
      </c>
      <c r="AH606" s="17">
        <f>AH10*'Basic diet cal'!$AB$6</f>
        <v>0</v>
      </c>
      <c r="AI606" s="17">
        <f>AI10*'Basic diet cal'!$AB$6</f>
        <v>1.7324999999999999</v>
      </c>
      <c r="AJ606" s="17">
        <f>AJ10*'Basic diet cal'!$AB$6</f>
        <v>0</v>
      </c>
      <c r="AK606" s="17">
        <f>AK10*'Basic diet cal'!$AB$6</f>
        <v>0</v>
      </c>
      <c r="AL606" s="132">
        <f>AL10*'Basic diet cal'!$AB$6</f>
        <v>1.7324999999999999</v>
      </c>
      <c r="AR606" s="17"/>
    </row>
    <row r="607" spans="1:79" ht="31.5" customHeight="1">
      <c r="A607" s="24" t="s">
        <v>564</v>
      </c>
      <c r="B607" s="65"/>
      <c r="C607" s="17">
        <f>C11*'Basic diet cal'!$AB$6</f>
        <v>0</v>
      </c>
      <c r="D607" s="17">
        <f>D11*'Basic diet cal'!$AB$6</f>
        <v>0</v>
      </c>
      <c r="E607" s="17">
        <f>E11*'Basic diet cal'!$AB$6</f>
        <v>0.57750000000000001</v>
      </c>
      <c r="F607" s="17">
        <f>F11*'Basic diet cal'!$AB$6</f>
        <v>0</v>
      </c>
      <c r="G607" s="17">
        <f>G11*'Basic diet cal'!$AB$6</f>
        <v>0</v>
      </c>
      <c r="H607" s="17">
        <f>H11*'Basic diet cal'!$AB$6</f>
        <v>0.57750000000000001</v>
      </c>
      <c r="I607" s="17">
        <f>I11*'Basic diet cal'!$AB$6</f>
        <v>0</v>
      </c>
      <c r="J607" s="17">
        <f>J11*'Basic diet cal'!$AB$6</f>
        <v>0</v>
      </c>
      <c r="K607" s="17">
        <f>K11*'Basic diet cal'!$AB$6</f>
        <v>0.57750000000000001</v>
      </c>
      <c r="L607" s="17">
        <f>L11*'Basic diet cal'!$AB$6</f>
        <v>0</v>
      </c>
      <c r="M607" s="17">
        <f>M11*'Basic diet cal'!$AB$6</f>
        <v>0</v>
      </c>
      <c r="N607" s="17">
        <f>N11*'Basic diet cal'!$AB$6</f>
        <v>0.57750000000000001</v>
      </c>
      <c r="O607" s="17">
        <f>O11*'Basic diet cal'!$AB$6</f>
        <v>0</v>
      </c>
      <c r="P607" s="17">
        <f>P11*'Basic diet cal'!$AB$6</f>
        <v>0</v>
      </c>
      <c r="Q607" s="17">
        <f>Q11*'Basic diet cal'!$AB$6</f>
        <v>0.92400000000000004</v>
      </c>
      <c r="R607" s="17">
        <f>R11*'Basic diet cal'!$AB$6</f>
        <v>0</v>
      </c>
      <c r="S607" s="17">
        <f>S11*'Basic diet cal'!$AB$6</f>
        <v>0</v>
      </c>
      <c r="T607" s="17">
        <f>T11*'Basic diet cal'!$AB$6</f>
        <v>1.155</v>
      </c>
      <c r="U607" s="17">
        <f>U11*'Basic diet cal'!$AB$6</f>
        <v>0</v>
      </c>
      <c r="V607" s="17">
        <f>V11*'Basic diet cal'!$AB$6</f>
        <v>0</v>
      </c>
      <c r="W607" s="17">
        <f>W11*'Basic diet cal'!$AB$6</f>
        <v>0.92400000000000004</v>
      </c>
      <c r="X607" s="17">
        <f>X11*'Basic diet cal'!$AB$6</f>
        <v>0</v>
      </c>
      <c r="Y607" s="17">
        <f>Y11*'Basic diet cal'!$AB$6</f>
        <v>0</v>
      </c>
      <c r="Z607" s="17">
        <f>Z11*'Basic diet cal'!$AB$6</f>
        <v>0.92400000000000004</v>
      </c>
      <c r="AA607" s="17">
        <f>AA11*'Basic diet cal'!$AB$6</f>
        <v>0</v>
      </c>
      <c r="AB607" s="17">
        <f>AB11*'Basic diet cal'!$AB$6</f>
        <v>0</v>
      </c>
      <c r="AC607" s="17">
        <f>AC11*'Basic diet cal'!$AB$6</f>
        <v>1.155</v>
      </c>
      <c r="AD607" s="17">
        <f>AD11*'Basic diet cal'!$AB$6</f>
        <v>0</v>
      </c>
      <c r="AE607" s="17">
        <f>AE11*'Basic diet cal'!$AB$6</f>
        <v>0</v>
      </c>
      <c r="AF607" s="17">
        <f>AF11*'Basic diet cal'!$AB$6</f>
        <v>1.155</v>
      </c>
      <c r="AG607" s="17">
        <f>AG11*'Basic diet cal'!$AB$6</f>
        <v>0</v>
      </c>
      <c r="AH607" s="17">
        <f>AH11*'Basic diet cal'!$AB$6</f>
        <v>0</v>
      </c>
      <c r="AI607" s="17">
        <f>AI11*'Basic diet cal'!$AB$6</f>
        <v>1.7324999999999999</v>
      </c>
      <c r="AJ607" s="17">
        <f>AJ11*'Basic diet cal'!$AB$6</f>
        <v>0</v>
      </c>
      <c r="AK607" s="17">
        <f>AK11*'Basic diet cal'!$AB$6</f>
        <v>0</v>
      </c>
      <c r="AL607" s="132">
        <f>AL11*'Basic diet cal'!$AB$6</f>
        <v>1.7324999999999999</v>
      </c>
      <c r="AR607" s="17"/>
    </row>
    <row r="608" spans="1:79" ht="31.5" customHeight="1">
      <c r="A608" s="24" t="s">
        <v>539</v>
      </c>
      <c r="B608" s="69"/>
      <c r="C608" s="17">
        <f>C12*'Basic diet cal'!$AB$7</f>
        <v>0</v>
      </c>
      <c r="D608" s="17">
        <f>D12*'Basic diet cal'!$AB$7</f>
        <v>0</v>
      </c>
      <c r="E608" s="17">
        <f>E12*'Basic diet cal'!$AB$7</f>
        <v>0</v>
      </c>
      <c r="F608" s="17">
        <f>F12*'Basic diet cal'!$AB$7</f>
        <v>0</v>
      </c>
      <c r="G608" s="17">
        <f>G12*'Basic diet cal'!$AB$7</f>
        <v>0</v>
      </c>
      <c r="H608" s="17">
        <f>H12*'Basic diet cal'!$AB$7</f>
        <v>0</v>
      </c>
      <c r="I608" s="17">
        <f>I12*'Basic diet cal'!$AB$7</f>
        <v>0</v>
      </c>
      <c r="J608" s="17">
        <f>J12*'Basic diet cal'!$AB$7</f>
        <v>0</v>
      </c>
      <c r="K608" s="17">
        <f>K12*'Basic diet cal'!$AB$7</f>
        <v>0</v>
      </c>
      <c r="L608" s="17">
        <f>L12*'Basic diet cal'!$AB$7</f>
        <v>0</v>
      </c>
      <c r="M608" s="17">
        <f>M12*'Basic diet cal'!$AB$7</f>
        <v>0</v>
      </c>
      <c r="N608" s="17">
        <f>N12*'Basic diet cal'!$AB$7</f>
        <v>0</v>
      </c>
      <c r="O608" s="17">
        <f>O12*'Basic diet cal'!$AB$7</f>
        <v>0</v>
      </c>
      <c r="P608" s="17">
        <f>P12*'Basic diet cal'!$AB$7</f>
        <v>0</v>
      </c>
      <c r="Q608" s="17">
        <f>Q12*'Basic diet cal'!$AB$7</f>
        <v>0</v>
      </c>
      <c r="R608" s="17">
        <f>R12*'Basic diet cal'!$AB$7</f>
        <v>0</v>
      </c>
      <c r="S608" s="17">
        <f>S12*'Basic diet cal'!$AB$7</f>
        <v>0</v>
      </c>
      <c r="T608" s="17">
        <f>T12*'Basic diet cal'!$AB$7</f>
        <v>0</v>
      </c>
      <c r="U608" s="17">
        <f>U12*'Basic diet cal'!$AB$7</f>
        <v>0</v>
      </c>
      <c r="V608" s="17">
        <f>V12*'Basic diet cal'!$AB$7</f>
        <v>0</v>
      </c>
      <c r="W608" s="17">
        <f>W12*'Basic diet cal'!$AB$7</f>
        <v>0</v>
      </c>
      <c r="X608" s="17">
        <f>X12*'Basic diet cal'!$AB$7</f>
        <v>0</v>
      </c>
      <c r="Y608" s="17">
        <f>Y12*'Basic diet cal'!$AB$7</f>
        <v>0</v>
      </c>
      <c r="Z608" s="17">
        <f>Z12*'Basic diet cal'!$AB$7</f>
        <v>0</v>
      </c>
      <c r="AA608" s="17">
        <f>AA12*'Basic diet cal'!$AB$7</f>
        <v>0</v>
      </c>
      <c r="AB608" s="17">
        <f>AB12*'Basic diet cal'!$AB$7</f>
        <v>0</v>
      </c>
      <c r="AC608" s="17">
        <f>AC12*'Basic diet cal'!$AB$7</f>
        <v>0</v>
      </c>
      <c r="AD608" s="17">
        <f>AD12*'Basic diet cal'!$AB$7</f>
        <v>0</v>
      </c>
      <c r="AE608" s="17">
        <f>AE12*'Basic diet cal'!$AB$7</f>
        <v>0</v>
      </c>
      <c r="AF608" s="17">
        <f>AF12*'Basic diet cal'!$AB$7</f>
        <v>0</v>
      </c>
      <c r="AG608" s="17">
        <f>AG12*'Basic diet cal'!$AB$7</f>
        <v>0</v>
      </c>
      <c r="AH608" s="17">
        <f>AH12*'Basic diet cal'!$AB$7</f>
        <v>0</v>
      </c>
      <c r="AI608" s="17">
        <f>AI12*'Basic diet cal'!$AB$7</f>
        <v>0</v>
      </c>
      <c r="AJ608" s="17">
        <f>AJ12*'Basic diet cal'!$AB$7</f>
        <v>0</v>
      </c>
      <c r="AK608" s="17">
        <f>AK12*'Basic diet cal'!$AB$7</f>
        <v>0</v>
      </c>
      <c r="AL608" s="17">
        <f>AL12*'Basic diet cal'!$AB$7</f>
        <v>0</v>
      </c>
      <c r="AR608" s="17"/>
    </row>
    <row r="609" spans="1:69" ht="21" customHeight="1">
      <c r="A609" s="70" t="s">
        <v>120</v>
      </c>
      <c r="B609" s="71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32"/>
      <c r="AR609" s="17"/>
    </row>
    <row r="610" spans="1:69" ht="15" customHeight="1">
      <c r="A610" s="72" t="s">
        <v>121</v>
      </c>
      <c r="C610" s="17">
        <f>C14*'Basic diet cal'!$AB$8</f>
        <v>1.2</v>
      </c>
      <c r="D610" s="17">
        <f>D14*'Basic diet cal'!$AB$8</f>
        <v>1.2</v>
      </c>
      <c r="E610" s="17">
        <f>E14*'Basic diet cal'!$AB$8</f>
        <v>0.6</v>
      </c>
      <c r="F610" s="17">
        <f>F14*'Basic diet cal'!$AB$8</f>
        <v>1.2</v>
      </c>
      <c r="G610" s="17">
        <f>G14*'Basic diet cal'!$AB$8</f>
        <v>1.2</v>
      </c>
      <c r="H610" s="17">
        <f>H14*'Basic diet cal'!$AB$8</f>
        <v>1.2</v>
      </c>
      <c r="I610" s="17">
        <f>I14*'Basic diet cal'!$AB$8</f>
        <v>1.7999999999999998</v>
      </c>
      <c r="J610" s="17">
        <f>J14*'Basic diet cal'!$AB$8</f>
        <v>1.2</v>
      </c>
      <c r="K610" s="17">
        <f>K14*'Basic diet cal'!$AB$8</f>
        <v>1.7999999999999998</v>
      </c>
      <c r="L610" s="17">
        <f>L14*'Basic diet cal'!$AB$8</f>
        <v>1.7999999999999998</v>
      </c>
      <c r="M610" s="17">
        <f>M14*'Basic diet cal'!$AB$8</f>
        <v>2.4</v>
      </c>
      <c r="N610" s="17">
        <f>N14*'Basic diet cal'!$AB$8</f>
        <v>1.7999999999999998</v>
      </c>
      <c r="O610" s="17">
        <f>O14*'Basic diet cal'!$AB$8</f>
        <v>1.7999999999999998</v>
      </c>
      <c r="P610" s="17">
        <f>P14*'Basic diet cal'!$AB$8</f>
        <v>0</v>
      </c>
      <c r="Q610" s="17">
        <f>Q14*'Basic diet cal'!$AB$8</f>
        <v>1.7999999999999998</v>
      </c>
      <c r="R610" s="17">
        <f>R14*'Basic diet cal'!$AB$8</f>
        <v>1.7999999999999998</v>
      </c>
      <c r="S610" s="17">
        <f>S14*'Basic diet cal'!$AB$8</f>
        <v>2.4</v>
      </c>
      <c r="T610" s="17">
        <f>T14*'Basic diet cal'!$AB$8</f>
        <v>1.7999999999999998</v>
      </c>
      <c r="U610" s="17">
        <f>U14*'Basic diet cal'!$AB$8</f>
        <v>1.7999999999999998</v>
      </c>
      <c r="V610" s="17">
        <f>V14*'Basic diet cal'!$AB$8</f>
        <v>2.4</v>
      </c>
      <c r="W610" s="17">
        <f>W14*'Basic diet cal'!$AB$8</f>
        <v>1.7999999999999998</v>
      </c>
      <c r="X610" s="17">
        <f>X14*'Basic diet cal'!$AB$8</f>
        <v>1.7999999999999998</v>
      </c>
      <c r="Y610" s="17">
        <f>Y14*'Basic diet cal'!$AB$8</f>
        <v>3</v>
      </c>
      <c r="Z610" s="17">
        <f>Z14*'Basic diet cal'!$AB$8</f>
        <v>1.7999999999999998</v>
      </c>
      <c r="AA610" s="17">
        <f>AA14*'Basic diet cal'!$AB$8</f>
        <v>1.7999999999999998</v>
      </c>
      <c r="AB610" s="17">
        <f>AB14*'Basic diet cal'!$AB$8</f>
        <v>3</v>
      </c>
      <c r="AC610" s="17">
        <f>AC14*'Basic diet cal'!$AB$8</f>
        <v>1.7999999999999998</v>
      </c>
      <c r="AD610" s="17">
        <f>AD14*'Basic diet cal'!$AB$8</f>
        <v>1.7999999999999998</v>
      </c>
      <c r="AE610" s="17">
        <f>AE14*'Basic diet cal'!$AB$8</f>
        <v>3</v>
      </c>
      <c r="AF610" s="17">
        <f>AF14*'Basic diet cal'!$AB$8</f>
        <v>1.7999999999999998</v>
      </c>
      <c r="AG610" s="17">
        <f>AG14*'Basic diet cal'!$AB$8</f>
        <v>1.7999999999999998</v>
      </c>
      <c r="AH610" s="17">
        <f>AH14*'Basic diet cal'!$AB$8</f>
        <v>3</v>
      </c>
      <c r="AI610" s="17">
        <f>AI14*'Basic diet cal'!$AB$8</f>
        <v>1.7999999999999998</v>
      </c>
      <c r="AJ610" s="17">
        <f>AJ14*'Basic diet cal'!$AB$8</f>
        <v>1.7999999999999998</v>
      </c>
      <c r="AK610" s="17">
        <f>AK14*'Basic diet cal'!$AB$8</f>
        <v>3</v>
      </c>
      <c r="AL610" s="132">
        <f>AL14*'Basic diet cal'!$AB$8</f>
        <v>1.7999999999999998</v>
      </c>
      <c r="AR610" s="17"/>
    </row>
    <row r="611" spans="1:69" ht="22.5" customHeight="1">
      <c r="A611" s="73" t="s">
        <v>227</v>
      </c>
      <c r="C611" s="17">
        <f>C15*'Basic diet cal'!$AB$9</f>
        <v>2.8381339285714287</v>
      </c>
      <c r="D611" s="17">
        <f>D15*'Basic diet cal'!$AB$9</f>
        <v>1.8920892857142857</v>
      </c>
      <c r="E611" s="17">
        <f>E15*'Basic diet cal'!$AB$9</f>
        <v>1.8920892857142857</v>
      </c>
      <c r="F611" s="17">
        <f>F15*'Basic diet cal'!$AB$9</f>
        <v>2.8381339285714287</v>
      </c>
      <c r="G611" s="17">
        <f>G15*'Basic diet cal'!$AB$9</f>
        <v>1.8920892857142857</v>
      </c>
      <c r="H611" s="17">
        <f>H15*'Basic diet cal'!$AB$9</f>
        <v>2.8381339285714287</v>
      </c>
      <c r="I611" s="17">
        <f>I15*'Basic diet cal'!$AB$9</f>
        <v>3.7841785714285714</v>
      </c>
      <c r="J611" s="17">
        <f>J15*'Basic diet cal'!$AB$9</f>
        <v>1.8920892857142857</v>
      </c>
      <c r="K611" s="17">
        <f>K15*'Basic diet cal'!$AB$9</f>
        <v>1.8920892857142857</v>
      </c>
      <c r="L611" s="17">
        <f>L15*'Basic diet cal'!$AB$9</f>
        <v>3.7841785714285714</v>
      </c>
      <c r="M611" s="17">
        <f>M15*'Basic diet cal'!$AB$9</f>
        <v>2.8381339285714287</v>
      </c>
      <c r="N611" s="17">
        <f>N15*'Basic diet cal'!$AB$9</f>
        <v>2.8381339285714287</v>
      </c>
      <c r="O611" s="17">
        <f>O15*'Basic diet cal'!$AB$9</f>
        <v>4.7302232142857141</v>
      </c>
      <c r="P611" s="17">
        <f>P15*'Basic diet cal'!$AB$9</f>
        <v>2.8381339285714287</v>
      </c>
      <c r="Q611" s="17">
        <f>Q15*'Basic diet cal'!$AB$9</f>
        <v>3.7841785714285714</v>
      </c>
      <c r="R611" s="17">
        <f>R15*'Basic diet cal'!$AB$9</f>
        <v>5.6762678571428573</v>
      </c>
      <c r="S611" s="17">
        <f>S15*'Basic diet cal'!$AB$9</f>
        <v>2.8381339285714287</v>
      </c>
      <c r="T611" s="17">
        <f>T15*'Basic diet cal'!$AB$9</f>
        <v>3.7841785714285714</v>
      </c>
      <c r="U611" s="17">
        <f>U15*'Basic diet cal'!$AB$9</f>
        <v>5.6762678571428573</v>
      </c>
      <c r="V611" s="17">
        <f>V15*'Basic diet cal'!$AB$9</f>
        <v>3.7841785714285714</v>
      </c>
      <c r="W611" s="17">
        <f>W15*'Basic diet cal'!$AB$9</f>
        <v>3.7841785714285714</v>
      </c>
      <c r="X611" s="17">
        <f>X15*'Basic diet cal'!$AB$9</f>
        <v>7.5683571428571428</v>
      </c>
      <c r="Y611" s="17">
        <f>Y15*'Basic diet cal'!$AB$9</f>
        <v>3.7841785714285714</v>
      </c>
      <c r="Z611" s="17">
        <f>Z15*'Basic diet cal'!$AB$9</f>
        <v>3.7841785714285714</v>
      </c>
      <c r="AA611" s="17">
        <f>AA15*'Basic diet cal'!$AB$9</f>
        <v>6.6223124999999996</v>
      </c>
      <c r="AB611" s="17">
        <f>AB15*'Basic diet cal'!$AB$9</f>
        <v>2.8381339285714287</v>
      </c>
      <c r="AC611" s="17">
        <f>AC15*'Basic diet cal'!$AB$9</f>
        <v>4.7302232142857141</v>
      </c>
      <c r="AD611" s="17">
        <f>AD15*'Basic diet cal'!$AB$9</f>
        <v>6.6223124999999996</v>
      </c>
      <c r="AE611" s="17">
        <f>AE15*'Basic diet cal'!$AB$9</f>
        <v>2.8381339285714287</v>
      </c>
      <c r="AF611" s="17">
        <f>AF15*'Basic diet cal'!$AB$9</f>
        <v>4.7302232142857141</v>
      </c>
      <c r="AG611" s="17">
        <f>AG15*'Basic diet cal'!$AB$9</f>
        <v>6.6223124999999996</v>
      </c>
      <c r="AH611" s="17">
        <f>AH15*'Basic diet cal'!$AB$9</f>
        <v>3.7841785714285714</v>
      </c>
      <c r="AI611" s="17">
        <f>AI15*'Basic diet cal'!$AB$9</f>
        <v>4.7302232142857141</v>
      </c>
      <c r="AJ611" s="17">
        <f>AJ15*'Basic diet cal'!$AB$9</f>
        <v>7.5683571428571428</v>
      </c>
      <c r="AK611" s="17">
        <f>AK15*'Basic diet cal'!$AB$9</f>
        <v>3.7841785714285714</v>
      </c>
      <c r="AL611" s="132">
        <f>AL15*'Basic diet cal'!$AB$9</f>
        <v>4.7302232142857141</v>
      </c>
      <c r="AR611" s="17"/>
    </row>
    <row r="612" spans="1:69" ht="22.5" customHeight="1">
      <c r="A612" s="74" t="s">
        <v>228</v>
      </c>
      <c r="C612" s="17">
        <f>C16*'Basic diet cal'!$AB$9</f>
        <v>2.8381339285714287</v>
      </c>
      <c r="D612" s="17">
        <f>D16*'Basic diet cal'!$AB$9</f>
        <v>1.8920892857142857</v>
      </c>
      <c r="E612" s="17">
        <f>E16*'Basic diet cal'!$AB$9</f>
        <v>1.8920892857142857</v>
      </c>
      <c r="F612" s="17">
        <f>F16*'Basic diet cal'!$AB$9</f>
        <v>2.8381339285714287</v>
      </c>
      <c r="G612" s="17">
        <f>G16*'Basic diet cal'!$AB$9</f>
        <v>1.8920892857142857</v>
      </c>
      <c r="H612" s="17">
        <f>H16*'Basic diet cal'!$AB$9</f>
        <v>2.8381339285714287</v>
      </c>
      <c r="I612" s="17">
        <f>I16*'Basic diet cal'!$AB$9</f>
        <v>3.7841785714285714</v>
      </c>
      <c r="J612" s="17">
        <f>J16*'Basic diet cal'!$AB$9</f>
        <v>1.8920892857142857</v>
      </c>
      <c r="K612" s="17">
        <f>K16*'Basic diet cal'!$AB$9</f>
        <v>1.8920892857142857</v>
      </c>
      <c r="L612" s="17">
        <f>L16*'Basic diet cal'!$AB$9</f>
        <v>3.7841785714285714</v>
      </c>
      <c r="M612" s="17">
        <f>M16*'Basic diet cal'!$AB$9</f>
        <v>2.8381339285714287</v>
      </c>
      <c r="N612" s="17">
        <f>N16*'Basic diet cal'!$AB$9</f>
        <v>2.8381339285714287</v>
      </c>
      <c r="O612" s="17">
        <f>O16*'Basic diet cal'!$AB$9</f>
        <v>4.7302232142857141</v>
      </c>
      <c r="P612" s="17">
        <f>P16*'Basic diet cal'!$AB$9</f>
        <v>2.8381339285714287</v>
      </c>
      <c r="Q612" s="17">
        <f>Q16*'Basic diet cal'!$AB$9</f>
        <v>3.7841785714285714</v>
      </c>
      <c r="R612" s="17">
        <f>R16*'Basic diet cal'!$AB$9</f>
        <v>5.6762678571428573</v>
      </c>
      <c r="S612" s="17">
        <f>S16*'Basic diet cal'!$AB$9</f>
        <v>2.8381339285714287</v>
      </c>
      <c r="T612" s="17">
        <f>T16*'Basic diet cal'!$AB$9</f>
        <v>3.7841785714285714</v>
      </c>
      <c r="U612" s="17">
        <f>U16*'Basic diet cal'!$AB$9</f>
        <v>5.6762678571428573</v>
      </c>
      <c r="V612" s="17">
        <f>V16*'Basic diet cal'!$AB$9</f>
        <v>3.7841785714285714</v>
      </c>
      <c r="W612" s="17">
        <f>W16*'Basic diet cal'!$AB$9</f>
        <v>3.7841785714285714</v>
      </c>
      <c r="X612" s="17">
        <f>X16*'Basic diet cal'!$AB$9</f>
        <v>7.5683571428571428</v>
      </c>
      <c r="Y612" s="17">
        <f>Y16*'Basic diet cal'!$AB$9</f>
        <v>3.7841785714285714</v>
      </c>
      <c r="Z612" s="17">
        <f>Z16*'Basic diet cal'!$AB$9</f>
        <v>3.7841785714285714</v>
      </c>
      <c r="AA612" s="17">
        <f>AA16*'Basic diet cal'!$AB$9</f>
        <v>6.6223124999999996</v>
      </c>
      <c r="AB612" s="17">
        <f>AB16*'Basic diet cal'!$AB$9</f>
        <v>2.8381339285714287</v>
      </c>
      <c r="AC612" s="17">
        <f>AC16*'Basic diet cal'!$AB$9</f>
        <v>4.7302232142857141</v>
      </c>
      <c r="AD612" s="17">
        <f>AD16*'Basic diet cal'!$AB$9</f>
        <v>6.6223124999999996</v>
      </c>
      <c r="AE612" s="17">
        <f>AE16*'Basic diet cal'!$AB$9</f>
        <v>3.7841785714285714</v>
      </c>
      <c r="AF612" s="17">
        <f>AF16*'Basic diet cal'!$AB$9</f>
        <v>4.7302232142857141</v>
      </c>
      <c r="AG612" s="17">
        <f>AG16*'Basic diet cal'!$AB$9</f>
        <v>7.5683571428571428</v>
      </c>
      <c r="AH612" s="17">
        <f>AH16*'Basic diet cal'!$AB$9</f>
        <v>3.7841785714285714</v>
      </c>
      <c r="AI612" s="17">
        <f>AI16*'Basic diet cal'!$AB$9</f>
        <v>4.7302232142857141</v>
      </c>
      <c r="AJ612" s="17">
        <f>AJ16*'Basic diet cal'!$AB$9</f>
        <v>8.514401785714286</v>
      </c>
      <c r="AK612" s="17">
        <f>AK16*'Basic diet cal'!$AB$9</f>
        <v>3.7841785714285714</v>
      </c>
      <c r="AL612" s="132">
        <f>AL16*'Basic diet cal'!$AB$9</f>
        <v>4.7302232142857141</v>
      </c>
      <c r="AR612" s="17"/>
    </row>
    <row r="613" spans="1:69" ht="15" customHeight="1">
      <c r="A613" s="75" t="s">
        <v>122</v>
      </c>
      <c r="C613" s="17">
        <f>C17*'Basic diet cal'!$AB$10</f>
        <v>0</v>
      </c>
      <c r="D613" s="17">
        <f>D17*'Basic diet cal'!$AB$10</f>
        <v>2.5</v>
      </c>
      <c r="E613" s="17">
        <f>E17*'Basic diet cal'!$AB$10</f>
        <v>7.5</v>
      </c>
      <c r="F613" s="17">
        <f>F17*'Basic diet cal'!$AB$10</f>
        <v>0</v>
      </c>
      <c r="G613" s="17">
        <f>G17*'Basic diet cal'!$AB$10</f>
        <v>10</v>
      </c>
      <c r="H613" s="17">
        <f>H17*'Basic diet cal'!$AB$10</f>
        <v>10</v>
      </c>
      <c r="I613" s="17">
        <f>I17*'Basic diet cal'!$AB$10</f>
        <v>0</v>
      </c>
      <c r="J613" s="17">
        <f>J17*'Basic diet cal'!$AB$10</f>
        <v>17.5</v>
      </c>
      <c r="K613" s="17">
        <f>K17*'Basic diet cal'!$AB$10</f>
        <v>17.5</v>
      </c>
      <c r="L613" s="17">
        <f>L17*'Basic diet cal'!$AB$10</f>
        <v>0</v>
      </c>
      <c r="M613" s="17">
        <f>M17*'Basic diet cal'!$AB$10</f>
        <v>26.25</v>
      </c>
      <c r="N613" s="17">
        <f>N17*'Basic diet cal'!$AB$10</f>
        <v>17.5</v>
      </c>
      <c r="O613" s="17">
        <f>O17*'Basic diet cal'!$AB$10</f>
        <v>0</v>
      </c>
      <c r="P613" s="17">
        <f>P17*'Basic diet cal'!$AB$10</f>
        <v>26.25</v>
      </c>
      <c r="Q613" s="17">
        <f>Q17*'Basic diet cal'!$AB$10</f>
        <v>17.5</v>
      </c>
      <c r="R613" s="17">
        <f>R17*'Basic diet cal'!$AB$10</f>
        <v>0</v>
      </c>
      <c r="S613" s="17">
        <f>S17*'Basic diet cal'!$AB$10</f>
        <v>26.25</v>
      </c>
      <c r="T613" s="17">
        <f>T17*'Basic diet cal'!$AB$10</f>
        <v>17.5</v>
      </c>
      <c r="U613" s="17">
        <f>U17*'Basic diet cal'!$AB$10</f>
        <v>0</v>
      </c>
      <c r="V613" s="17">
        <f>V17*'Basic diet cal'!$AB$10</f>
        <v>35</v>
      </c>
      <c r="W613" s="17">
        <f>W17*'Basic diet cal'!$AB$10</f>
        <v>17.5</v>
      </c>
      <c r="X613" s="17">
        <f>X17*'Basic diet cal'!$AB$10</f>
        <v>0</v>
      </c>
      <c r="Y613" s="17">
        <f>Y17*'Basic diet cal'!$AB$10</f>
        <v>35</v>
      </c>
      <c r="Z613" s="17">
        <f>Z17*'Basic diet cal'!$AB$10</f>
        <v>25</v>
      </c>
      <c r="AA613" s="17">
        <f>AA17*'Basic diet cal'!$AB$10</f>
        <v>0</v>
      </c>
      <c r="AB613" s="17">
        <f>AB17*'Basic diet cal'!$AB$10</f>
        <v>35</v>
      </c>
      <c r="AC613" s="17">
        <f>AC17*'Basic diet cal'!$AB$10</f>
        <v>25</v>
      </c>
      <c r="AD613" s="17">
        <f>AD17*'Basic diet cal'!$AB$10</f>
        <v>0</v>
      </c>
      <c r="AE613" s="17">
        <f>AE17*'Basic diet cal'!$AB$10</f>
        <v>35</v>
      </c>
      <c r="AF613" s="17">
        <f>AF17*'Basic diet cal'!$AB$10</f>
        <v>25</v>
      </c>
      <c r="AG613" s="17">
        <f>AG17*'Basic diet cal'!$AB$10</f>
        <v>0</v>
      </c>
      <c r="AH613" s="17">
        <f>AH17*'Basic diet cal'!$AB$10</f>
        <v>35</v>
      </c>
      <c r="AI613" s="17">
        <f>AI17*'Basic diet cal'!$AB$10</f>
        <v>25</v>
      </c>
      <c r="AJ613" s="17">
        <f>AJ17*'Basic diet cal'!$AB$10</f>
        <v>0</v>
      </c>
      <c r="AK613" s="17">
        <f>AK17*'Basic diet cal'!$AB$10</f>
        <v>35</v>
      </c>
      <c r="AL613" s="132">
        <f>AL17*'Basic diet cal'!$AB$10</f>
        <v>25</v>
      </c>
      <c r="AR613" s="17"/>
    </row>
    <row r="614" spans="1:69" ht="21" customHeight="1">
      <c r="A614" s="70" t="s">
        <v>123</v>
      </c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32"/>
      <c r="AR614" s="17"/>
    </row>
    <row r="615" spans="1:69" ht="15" customHeight="1">
      <c r="A615" s="72" t="s">
        <v>121</v>
      </c>
      <c r="B615" s="76"/>
      <c r="C615" s="17">
        <f>C20*'Basic diet cal'!$AB$8</f>
        <v>1.2</v>
      </c>
      <c r="D615" s="17">
        <f>D20*'Basic diet cal'!$AB$8</f>
        <v>1.2</v>
      </c>
      <c r="E615" s="17">
        <f>E20*'Basic diet cal'!$AB$8</f>
        <v>0.6</v>
      </c>
      <c r="F615" s="17">
        <f>F20*'Basic diet cal'!$AB$8</f>
        <v>1.2</v>
      </c>
      <c r="G615" s="17">
        <f>G20*'Basic diet cal'!$AB$8</f>
        <v>1.2</v>
      </c>
      <c r="H615" s="17">
        <f>H20*'Basic diet cal'!$AB$8</f>
        <v>1.2</v>
      </c>
      <c r="I615" s="17">
        <f>I20*'Basic diet cal'!$AB$8</f>
        <v>1.2</v>
      </c>
      <c r="J615" s="17">
        <f>J20*'Basic diet cal'!$AB$8</f>
        <v>1.7999999999999998</v>
      </c>
      <c r="K615" s="17">
        <f>K20*'Basic diet cal'!$AB$8</f>
        <v>1.2</v>
      </c>
      <c r="L615" s="17">
        <f>L20*'Basic diet cal'!$AB$8</f>
        <v>1.7999999999999998</v>
      </c>
      <c r="M615" s="17">
        <f>M20*'Basic diet cal'!$AB$8</f>
        <v>1.7999999999999998</v>
      </c>
      <c r="N615" s="17">
        <f>N20*'Basic diet cal'!$AB$8</f>
        <v>1.2</v>
      </c>
      <c r="O615" s="17">
        <f>O20*'Basic diet cal'!$AB$8</f>
        <v>1.7999999999999998</v>
      </c>
      <c r="P615" s="17">
        <f>P20*'Basic diet cal'!$AB$8</f>
        <v>1.7999999999999998</v>
      </c>
      <c r="Q615" s="17">
        <f>Q20*'Basic diet cal'!$AB$8</f>
        <v>1.2</v>
      </c>
      <c r="R615" s="17">
        <f>R20*'Basic diet cal'!$AB$8</f>
        <v>1.7999999999999998</v>
      </c>
      <c r="S615" s="17">
        <f>S20*'Basic diet cal'!$AB$8</f>
        <v>1.7999999999999998</v>
      </c>
      <c r="T615" s="17">
        <f>T20*'Basic diet cal'!$AB$8</f>
        <v>1.2</v>
      </c>
      <c r="U615" s="17">
        <f>U20*'Basic diet cal'!$AB$8</f>
        <v>1.7999999999999998</v>
      </c>
      <c r="V615" s="17">
        <f>V20*'Basic diet cal'!$AB$8</f>
        <v>1.7999999999999998</v>
      </c>
      <c r="W615" s="17">
        <f>W20*'Basic diet cal'!$AB$8</f>
        <v>1.2</v>
      </c>
      <c r="X615" s="17">
        <f>X20*'Basic diet cal'!$AB$8</f>
        <v>1.7999999999999998</v>
      </c>
      <c r="Y615" s="17">
        <f>Y20*'Basic diet cal'!$AB$8</f>
        <v>1.7999999999999998</v>
      </c>
      <c r="Z615" s="17">
        <f>Z20*'Basic diet cal'!$AB$8</f>
        <v>1.2</v>
      </c>
      <c r="AA615" s="17">
        <f>AA20*'Basic diet cal'!$AB$8</f>
        <v>1.7999999999999998</v>
      </c>
      <c r="AB615" s="17">
        <f>AB20*'Basic diet cal'!$AB$8</f>
        <v>1.7999999999999998</v>
      </c>
      <c r="AC615" s="17">
        <f>AC20*'Basic diet cal'!$AB$8</f>
        <v>1.2</v>
      </c>
      <c r="AD615" s="17">
        <f>AD20*'Basic diet cal'!$AB$8</f>
        <v>1.7999999999999998</v>
      </c>
      <c r="AE615" s="17">
        <f>AE20*'Basic diet cal'!$AB$8</f>
        <v>1.7999999999999998</v>
      </c>
      <c r="AF615" s="17">
        <f>AF20*'Basic diet cal'!$AB$8</f>
        <v>1.2</v>
      </c>
      <c r="AG615" s="17">
        <f>AG20*'Basic diet cal'!$AB$8</f>
        <v>1.7999999999999998</v>
      </c>
      <c r="AH615" s="17">
        <f>AH20*'Basic diet cal'!$AB$8</f>
        <v>1.7999999999999998</v>
      </c>
      <c r="AI615" s="17">
        <f>AI20*'Basic diet cal'!$AB$8</f>
        <v>1.2</v>
      </c>
      <c r="AJ615" s="17">
        <f>AJ20*'Basic diet cal'!$AB$8</f>
        <v>1.7999999999999998</v>
      </c>
      <c r="AK615" s="17">
        <f>AK20*'Basic diet cal'!$AB$8</f>
        <v>3</v>
      </c>
      <c r="AL615" s="132">
        <f>AL20*'Basic diet cal'!$AB$8</f>
        <v>1.2</v>
      </c>
      <c r="AR615" s="17"/>
    </row>
    <row r="616" spans="1:69" ht="33.75" customHeight="1">
      <c r="A616" s="72" t="s">
        <v>198</v>
      </c>
      <c r="B616" s="76"/>
      <c r="C616" s="17">
        <f>C21*'Basic diet cal'!$AB$11</f>
        <v>1.4152714285714283</v>
      </c>
      <c r="D616" s="17">
        <f>D21*'Basic diet cal'!$AB$11</f>
        <v>0.94351428571428553</v>
      </c>
      <c r="E616" s="17">
        <f>E21*'Basic diet cal'!$AB$11</f>
        <v>0.94351428571428553</v>
      </c>
      <c r="F616" s="17">
        <f>F21*'Basic diet cal'!$AB$11</f>
        <v>1.4152714285714283</v>
      </c>
      <c r="G616" s="17">
        <f>G21*'Basic diet cal'!$AB$11</f>
        <v>0.94351428571428553</v>
      </c>
      <c r="H616" s="17">
        <f>H21*'Basic diet cal'!$AB$11</f>
        <v>1.4152714285714283</v>
      </c>
      <c r="I616" s="17">
        <f>I21*'Basic diet cal'!$AB$11</f>
        <v>2.3587857142857138</v>
      </c>
      <c r="J616" s="17">
        <f>J21*'Basic diet cal'!$AB$11</f>
        <v>1.4152714285714283</v>
      </c>
      <c r="K616" s="17">
        <f>K21*'Basic diet cal'!$AB$11</f>
        <v>1.8870285714285711</v>
      </c>
      <c r="L616" s="17">
        <f>L21*'Basic diet cal'!$AB$11</f>
        <v>2.3587857142857138</v>
      </c>
      <c r="M616" s="17">
        <f>M21*'Basic diet cal'!$AB$11</f>
        <v>1.8870285714285711</v>
      </c>
      <c r="N616" s="17">
        <f>N21*'Basic diet cal'!$AB$11</f>
        <v>1.8870285714285711</v>
      </c>
      <c r="O616" s="17">
        <f>O21*'Basic diet cal'!$AB$11</f>
        <v>2.8305428571428566</v>
      </c>
      <c r="P616" s="17">
        <f>P21*'Basic diet cal'!$AB$11</f>
        <v>1.8870285714285711</v>
      </c>
      <c r="Q616" s="17">
        <f>Q21*'Basic diet cal'!$AB$11</f>
        <v>1.8870285714285711</v>
      </c>
      <c r="R616" s="17">
        <f>R21*'Basic diet cal'!$AB$11</f>
        <v>3.3022999999999993</v>
      </c>
      <c r="S616" s="17">
        <f>S21*'Basic diet cal'!$AB$11</f>
        <v>1.8870285714285711</v>
      </c>
      <c r="T616" s="17">
        <f>T21*'Basic diet cal'!$AB$11</f>
        <v>1.8870285714285711</v>
      </c>
      <c r="U616" s="17">
        <f>U21*'Basic diet cal'!$AB$11</f>
        <v>2.8305428571428566</v>
      </c>
      <c r="V616" s="17">
        <f>V21*'Basic diet cal'!$AB$11</f>
        <v>1.8870285714285711</v>
      </c>
      <c r="W616" s="17">
        <f>W21*'Basic diet cal'!$AB$11</f>
        <v>1.8870285714285711</v>
      </c>
      <c r="X616" s="17">
        <f>X21*'Basic diet cal'!$AB$11</f>
        <v>4.7175714285714276</v>
      </c>
      <c r="Y616" s="17">
        <f>Y21*'Basic diet cal'!$AB$11</f>
        <v>1.8870285714285711</v>
      </c>
      <c r="Z616" s="17">
        <f>Z21*'Basic diet cal'!$AB$11</f>
        <v>1.8870285714285711</v>
      </c>
      <c r="AA616" s="17">
        <f>AA21*'Basic diet cal'!$AB$11</f>
        <v>3.7740571428571421</v>
      </c>
      <c r="AB616" s="17">
        <f>AB21*'Basic diet cal'!$AB$11</f>
        <v>2.8305428571428566</v>
      </c>
      <c r="AC616" s="17">
        <f>AC21*'Basic diet cal'!$AB$11</f>
        <v>2.3587857142857138</v>
      </c>
      <c r="AD616" s="17">
        <f>AD21*'Basic diet cal'!$AB$11</f>
        <v>4.2458142857142853</v>
      </c>
      <c r="AE616" s="17">
        <f>AE21*'Basic diet cal'!$AB$11</f>
        <v>2.8305428571428566</v>
      </c>
      <c r="AF616" s="17">
        <f>AF21*'Basic diet cal'!$AB$11</f>
        <v>2.3587857142857138</v>
      </c>
      <c r="AG616" s="17">
        <f>AG21*'Basic diet cal'!$AB$11</f>
        <v>4.7175714285714276</v>
      </c>
      <c r="AH616" s="17">
        <f>AH21*'Basic diet cal'!$AB$11</f>
        <v>2.8305428571428566</v>
      </c>
      <c r="AI616" s="17">
        <f>AI21*'Basic diet cal'!$AB$11</f>
        <v>2.3587857142857138</v>
      </c>
      <c r="AJ616" s="17">
        <f>AJ21*'Basic diet cal'!$AB$11</f>
        <v>4.7175714285714276</v>
      </c>
      <c r="AK616" s="17">
        <f>AK21*'Basic diet cal'!$AB$11</f>
        <v>2.8305428571428566</v>
      </c>
      <c r="AL616" s="132">
        <f>AL21*'Basic diet cal'!$AB$11</f>
        <v>2.3587857142857138</v>
      </c>
      <c r="AR616" s="17"/>
    </row>
    <row r="617" spans="1:69" ht="45" customHeight="1">
      <c r="A617" s="24" t="s">
        <v>199</v>
      </c>
      <c r="B617" s="69"/>
      <c r="C617" s="17">
        <f>C23*'Basic diet cal'!$AB$12</f>
        <v>0</v>
      </c>
      <c r="D617" s="17">
        <f>D23*'Basic diet cal'!$AB$12</f>
        <v>0</v>
      </c>
      <c r="E617" s="17">
        <f>E23*'Basic diet cal'!$AB$12</f>
        <v>0</v>
      </c>
      <c r="F617" s="17">
        <f>F23*'Basic diet cal'!$AB$12</f>
        <v>0</v>
      </c>
      <c r="G617" s="17">
        <f>G23*'Basic diet cal'!$AB$12</f>
        <v>0</v>
      </c>
      <c r="H617" s="17">
        <f>H23*'Basic diet cal'!$AB$12</f>
        <v>0</v>
      </c>
      <c r="I617" s="17">
        <f>I23*'Basic diet cal'!$AB$12</f>
        <v>0</v>
      </c>
      <c r="J617" s="17">
        <f>J23*'Basic diet cal'!$AB$12</f>
        <v>0</v>
      </c>
      <c r="K617" s="17">
        <f>K23*'Basic diet cal'!$AB$12</f>
        <v>0</v>
      </c>
      <c r="L617" s="17">
        <f>L23*'Basic diet cal'!$AB$12</f>
        <v>0</v>
      </c>
      <c r="M617" s="17">
        <f>M23*'Basic diet cal'!$AB$12</f>
        <v>0</v>
      </c>
      <c r="N617" s="17">
        <f>N23*'Basic diet cal'!$AB$12</f>
        <v>0</v>
      </c>
      <c r="O617" s="17">
        <f>O23*'Basic diet cal'!$AB$12</f>
        <v>0</v>
      </c>
      <c r="P617" s="17">
        <f>P23*'Basic diet cal'!$AB$12</f>
        <v>0</v>
      </c>
      <c r="Q617" s="17">
        <f>Q23*'Basic diet cal'!$AB$12</f>
        <v>0</v>
      </c>
      <c r="R617" s="17">
        <f>R23*'Basic diet cal'!$AB$12</f>
        <v>0</v>
      </c>
      <c r="S617" s="17">
        <f>S23*'Basic diet cal'!$AB$12</f>
        <v>0</v>
      </c>
      <c r="T617" s="17">
        <f>T23*'Basic diet cal'!$AB$12</f>
        <v>0</v>
      </c>
      <c r="U617" s="17">
        <f>U23*'Basic diet cal'!$AB$12</f>
        <v>0</v>
      </c>
      <c r="V617" s="17">
        <f>V23*'Basic diet cal'!$AB$12</f>
        <v>0</v>
      </c>
      <c r="W617" s="17">
        <f>W23*'Basic diet cal'!$AB$12</f>
        <v>0</v>
      </c>
      <c r="X617" s="17">
        <f>X23*'Basic diet cal'!$AB$12</f>
        <v>0</v>
      </c>
      <c r="Y617" s="17">
        <f>Y23*'Basic diet cal'!$AB$12</f>
        <v>0</v>
      </c>
      <c r="Z617" s="17">
        <f>Z23*'Basic diet cal'!$AB$12</f>
        <v>0</v>
      </c>
      <c r="AA617" s="17">
        <f>AA23*'Basic diet cal'!$AB$12</f>
        <v>0</v>
      </c>
      <c r="AB617" s="17">
        <f>AB23*'Basic diet cal'!$AB$12</f>
        <v>0</v>
      </c>
      <c r="AC617" s="17">
        <f>AC23*'Basic diet cal'!$AB$12</f>
        <v>0</v>
      </c>
      <c r="AD617" s="17">
        <f>AD23*'Basic diet cal'!$AB$12</f>
        <v>0</v>
      </c>
      <c r="AE617" s="17">
        <f>AE23*'Basic diet cal'!$AB$12</f>
        <v>0</v>
      </c>
      <c r="AF617" s="17">
        <f>AF23*'Basic diet cal'!$AB$12</f>
        <v>0</v>
      </c>
      <c r="AG617" s="17">
        <f>AG23*'Basic diet cal'!$AB$12</f>
        <v>0</v>
      </c>
      <c r="AH617" s="17">
        <f>AH23*'Basic diet cal'!$AB$12</f>
        <v>0</v>
      </c>
      <c r="AI617" s="17">
        <f>AI23*'Basic diet cal'!$AB$12</f>
        <v>0</v>
      </c>
      <c r="AJ617" s="17">
        <f>AJ23*'Basic diet cal'!$AB$12</f>
        <v>0</v>
      </c>
      <c r="AK617" s="17">
        <f>AK23*'Basic diet cal'!$AB$12</f>
        <v>0</v>
      </c>
      <c r="AL617" s="132">
        <f>AL23*'Basic diet cal'!$AB$12</f>
        <v>0</v>
      </c>
      <c r="AR617" s="17"/>
    </row>
    <row r="618" spans="1:69" ht="15" customHeight="1">
      <c r="A618" s="24" t="s">
        <v>200</v>
      </c>
      <c r="B618" s="69"/>
      <c r="C618" s="17">
        <f>C24*'Basic diet cal'!$AB$12</f>
        <v>0</v>
      </c>
      <c r="D618" s="17">
        <f>D24*'Basic diet cal'!$AB$12</f>
        <v>0</v>
      </c>
      <c r="E618" s="17">
        <f>E24*'Basic diet cal'!$AB$12</f>
        <v>0</v>
      </c>
      <c r="F618" s="17">
        <f>F24*'Basic diet cal'!$AB$12</f>
        <v>0</v>
      </c>
      <c r="G618" s="17">
        <f>G24*'Basic diet cal'!$AB$12</f>
        <v>0</v>
      </c>
      <c r="H618" s="17">
        <f>H24*'Basic diet cal'!$AB$12</f>
        <v>0</v>
      </c>
      <c r="I618" s="17">
        <f>I24*'Basic diet cal'!$AB$12</f>
        <v>0</v>
      </c>
      <c r="J618" s="17">
        <f>J24*'Basic diet cal'!$AB$12</f>
        <v>0</v>
      </c>
      <c r="K618" s="17">
        <f>K24*'Basic diet cal'!$AB$12</f>
        <v>0</v>
      </c>
      <c r="L618" s="17">
        <f>L24*'Basic diet cal'!$AB$12</f>
        <v>0</v>
      </c>
      <c r="M618" s="17">
        <f>M24*'Basic diet cal'!$AB$12</f>
        <v>0</v>
      </c>
      <c r="N618" s="17">
        <f>N24*'Basic diet cal'!$AB$12</f>
        <v>0</v>
      </c>
      <c r="O618" s="17">
        <f>O24*'Basic diet cal'!$AB$12</f>
        <v>0</v>
      </c>
      <c r="P618" s="17">
        <f>P24*'Basic diet cal'!$AB$12</f>
        <v>0</v>
      </c>
      <c r="Q618" s="17">
        <f>Q24*'Basic diet cal'!$AB$12</f>
        <v>0</v>
      </c>
      <c r="R618" s="17">
        <f>R24*'Basic diet cal'!$AB$12</f>
        <v>0</v>
      </c>
      <c r="S618" s="17">
        <f>S24*'Basic diet cal'!$AB$12</f>
        <v>0</v>
      </c>
      <c r="T618" s="17">
        <f>T24*'Basic diet cal'!$AB$12</f>
        <v>0</v>
      </c>
      <c r="U618" s="17">
        <f>U24*'Basic diet cal'!$AB$12</f>
        <v>0</v>
      </c>
      <c r="V618" s="17">
        <f>V24*'Basic diet cal'!$AB$12</f>
        <v>0</v>
      </c>
      <c r="W618" s="17">
        <f>W24*'Basic diet cal'!$AB$12</f>
        <v>0</v>
      </c>
      <c r="X618" s="17">
        <f>X24*'Basic diet cal'!$AB$12</f>
        <v>0</v>
      </c>
      <c r="Y618" s="17">
        <f>Y24*'Basic diet cal'!$AB$12</f>
        <v>0</v>
      </c>
      <c r="Z618" s="17">
        <f>Z24*'Basic diet cal'!$AB$12</f>
        <v>0</v>
      </c>
      <c r="AA618" s="17">
        <f>AA24*'Basic diet cal'!$AB$12</f>
        <v>0</v>
      </c>
      <c r="AB618" s="17">
        <f>AB24*'Basic diet cal'!$AB$12</f>
        <v>0</v>
      </c>
      <c r="AC618" s="17">
        <f>AC24*'Basic diet cal'!$AB$12</f>
        <v>0</v>
      </c>
      <c r="AD618" s="17">
        <f>AD24*'Basic diet cal'!$AB$12</f>
        <v>0</v>
      </c>
      <c r="AE618" s="17">
        <f>AE24*'Basic diet cal'!$AB$12</f>
        <v>0</v>
      </c>
      <c r="AF618" s="17">
        <f>AF24*'Basic diet cal'!$AB$12</f>
        <v>0</v>
      </c>
      <c r="AG618" s="17">
        <f>AG24*'Basic diet cal'!$AB$12</f>
        <v>0</v>
      </c>
      <c r="AH618" s="17">
        <f>AH24*'Basic diet cal'!$AB$12</f>
        <v>0</v>
      </c>
      <c r="AI618" s="17">
        <f>AI24*'Basic diet cal'!$AB$12</f>
        <v>0</v>
      </c>
      <c r="AJ618" s="17">
        <f>AJ24*'Basic diet cal'!$AB$12</f>
        <v>0</v>
      </c>
      <c r="AK618" s="17">
        <f>AK24*'Basic diet cal'!$AB$12</f>
        <v>0</v>
      </c>
      <c r="AL618" s="132">
        <f>AL24*'Basic diet cal'!$AB$12</f>
        <v>0</v>
      </c>
      <c r="AR618" s="17"/>
    </row>
    <row r="619" spans="1:69" ht="45" customHeight="1">
      <c r="A619" s="24" t="s">
        <v>125</v>
      </c>
      <c r="B619" s="69"/>
      <c r="C619" s="17">
        <f>C25*'Basic diet cal'!$AB$13</f>
        <v>0</v>
      </c>
      <c r="D619" s="17">
        <f>D25*'Basic diet cal'!$AB$13</f>
        <v>0</v>
      </c>
      <c r="E619" s="17">
        <f>E25*'Basic diet cal'!$AB$13</f>
        <v>0</v>
      </c>
      <c r="F619" s="17">
        <f>F25*'Basic diet cal'!$AB$13</f>
        <v>0</v>
      </c>
      <c r="G619" s="17">
        <f>G25*'Basic diet cal'!$AB$13</f>
        <v>0</v>
      </c>
      <c r="H619" s="17">
        <f>H25*'Basic diet cal'!$AB$13</f>
        <v>0</v>
      </c>
      <c r="I619" s="17">
        <f>I25*'Basic diet cal'!$AB$13</f>
        <v>0</v>
      </c>
      <c r="J619" s="17">
        <f>J25*'Basic diet cal'!$AB$13</f>
        <v>0</v>
      </c>
      <c r="K619" s="17">
        <f>K25*'Basic diet cal'!$AB$13</f>
        <v>0</v>
      </c>
      <c r="L619" s="17">
        <f>L25*'Basic diet cal'!$AB$13</f>
        <v>0</v>
      </c>
      <c r="M619" s="17">
        <f>M25*'Basic diet cal'!$AB$13</f>
        <v>0</v>
      </c>
      <c r="N619" s="17">
        <f>N25*'Basic diet cal'!$AB$13</f>
        <v>0</v>
      </c>
      <c r="O619" s="17">
        <f>O25*'Basic diet cal'!$AB$13</f>
        <v>0</v>
      </c>
      <c r="P619" s="17">
        <f>P25*'Basic diet cal'!$AB$13</f>
        <v>0</v>
      </c>
      <c r="Q619" s="17">
        <f>Q25*'Basic diet cal'!$AB$13</f>
        <v>0</v>
      </c>
      <c r="R619" s="17">
        <f>R25*'Basic diet cal'!$AB$13</f>
        <v>0</v>
      </c>
      <c r="S619" s="17">
        <f>S25*'Basic diet cal'!$AB$13</f>
        <v>0</v>
      </c>
      <c r="T619" s="17">
        <f>T25*'Basic diet cal'!$AB$13</f>
        <v>0</v>
      </c>
      <c r="U619" s="17">
        <f>U25*'Basic diet cal'!$AB$13</f>
        <v>0</v>
      </c>
      <c r="V619" s="17">
        <f>V25*'Basic diet cal'!$AB$13</f>
        <v>0</v>
      </c>
      <c r="W619" s="17">
        <f>W25*'Basic diet cal'!$AB$13</f>
        <v>0</v>
      </c>
      <c r="X619" s="17">
        <f>X25*'Basic diet cal'!$AB$13</f>
        <v>0</v>
      </c>
      <c r="Y619" s="17">
        <f>Y25*'Basic diet cal'!$AB$13</f>
        <v>0</v>
      </c>
      <c r="Z619" s="17">
        <f>Z25*'Basic diet cal'!$AB$13</f>
        <v>0</v>
      </c>
      <c r="AA619" s="17">
        <f>AA25*'Basic diet cal'!$AB$13</f>
        <v>0</v>
      </c>
      <c r="AB619" s="17">
        <f>AB25*'Basic diet cal'!$AB$13</f>
        <v>0</v>
      </c>
      <c r="AC619" s="17">
        <f>AC25*'Basic diet cal'!$AB$13</f>
        <v>0</v>
      </c>
      <c r="AD619" s="17">
        <f>AD25*'Basic diet cal'!$AB$13</f>
        <v>0</v>
      </c>
      <c r="AE619" s="17">
        <f>AE25*'Basic diet cal'!$AB$13</f>
        <v>0</v>
      </c>
      <c r="AF619" s="17">
        <f>AF25*'Basic diet cal'!$AB$13</f>
        <v>0</v>
      </c>
      <c r="AG619" s="17">
        <f>AG25*'Basic diet cal'!$AB$13</f>
        <v>0</v>
      </c>
      <c r="AH619" s="17">
        <f>AH25*'Basic diet cal'!$AB$13</f>
        <v>0</v>
      </c>
      <c r="AI619" s="17">
        <f>AI25*'Basic diet cal'!$AB$13</f>
        <v>0</v>
      </c>
      <c r="AJ619" s="17">
        <f>AJ25*'Basic diet cal'!$AB$13</f>
        <v>0</v>
      </c>
      <c r="AK619" s="17">
        <f>AK25*'Basic diet cal'!$AB$13</f>
        <v>0</v>
      </c>
      <c r="AL619" s="132">
        <f>AL25*'Basic diet cal'!$AB$13</f>
        <v>0</v>
      </c>
      <c r="AR619" s="17"/>
    </row>
    <row r="620" spans="1:69" ht="15" customHeight="1">
      <c r="A620" s="47" t="s">
        <v>778</v>
      </c>
      <c r="B620" s="25"/>
      <c r="C620" s="25">
        <f>C22*'Basic diet cal'!$AB$10</f>
        <v>0</v>
      </c>
      <c r="D620" s="25">
        <f>D22*'Basic diet cal'!$AB$10</f>
        <v>2.5</v>
      </c>
      <c r="E620" s="25">
        <f>E22*'Basic diet cal'!$AB$10</f>
        <v>7.5</v>
      </c>
      <c r="F620" s="25">
        <f>F22*'Basic diet cal'!$AB$10</f>
        <v>0</v>
      </c>
      <c r="G620" s="25">
        <f>G22*'Basic diet cal'!$AB$10</f>
        <v>10</v>
      </c>
      <c r="H620" s="25">
        <f>H22*'Basic diet cal'!$AB$10</f>
        <v>10</v>
      </c>
      <c r="I620" s="25">
        <f>I22*'Basic diet cal'!$AB$10</f>
        <v>0</v>
      </c>
      <c r="J620" s="25">
        <f>J22*'Basic diet cal'!$AB$10</f>
        <v>7.5</v>
      </c>
      <c r="K620" s="25">
        <f>K22*'Basic diet cal'!$AB$10</f>
        <v>7.5</v>
      </c>
      <c r="L620" s="25">
        <f>L22*'Basic diet cal'!$AB$10</f>
        <v>0</v>
      </c>
      <c r="M620" s="25">
        <f>M22*'Basic diet cal'!$AB$10</f>
        <v>17.5</v>
      </c>
      <c r="N620" s="25">
        <f>N22*'Basic diet cal'!$AB$10</f>
        <v>7.5</v>
      </c>
      <c r="O620" s="25">
        <f>O22*'Basic diet cal'!$AB$10</f>
        <v>0</v>
      </c>
      <c r="P620" s="25">
        <f>P22*'Basic diet cal'!$AB$10</f>
        <v>17.5</v>
      </c>
      <c r="Q620" s="25">
        <f>Q22*'Basic diet cal'!$AB$10</f>
        <v>17.5</v>
      </c>
      <c r="R620" s="25">
        <f>R22*'Basic diet cal'!$AB$10</f>
        <v>0</v>
      </c>
      <c r="S620" s="25">
        <f>S22*'Basic diet cal'!$AB$10</f>
        <v>17.5</v>
      </c>
      <c r="T620" s="25">
        <f>T22*'Basic diet cal'!$AB$10</f>
        <v>17.5</v>
      </c>
      <c r="U620" s="25">
        <f>U22*'Basic diet cal'!$AB$10</f>
        <v>0</v>
      </c>
      <c r="V620" s="25">
        <f>V22*'Basic diet cal'!$AB$10</f>
        <v>17.5</v>
      </c>
      <c r="W620" s="25">
        <f>W22*'Basic diet cal'!$AB$10</f>
        <v>17.5</v>
      </c>
      <c r="X620" s="25">
        <f>X22*'Basic diet cal'!$AB$10</f>
        <v>0</v>
      </c>
      <c r="Y620" s="25">
        <f>Y22*'Basic diet cal'!$AB$10</f>
        <v>17.5</v>
      </c>
      <c r="Z620" s="25">
        <f>Z22*'Basic diet cal'!$AB$10</f>
        <v>17.5</v>
      </c>
      <c r="AA620" s="25">
        <f>AA22*'Basic diet cal'!$AB$10</f>
        <v>0</v>
      </c>
      <c r="AB620" s="25">
        <f>AB22*'Basic diet cal'!$AB$10</f>
        <v>17.5</v>
      </c>
      <c r="AC620" s="25">
        <f>AC22*'Basic diet cal'!$AB$10</f>
        <v>17.5</v>
      </c>
      <c r="AD620" s="25">
        <f>AD22*'Basic diet cal'!$AB$10</f>
        <v>0</v>
      </c>
      <c r="AE620" s="25">
        <f>AE22*'Basic diet cal'!$AB$10</f>
        <v>17.5</v>
      </c>
      <c r="AF620" s="25">
        <f>AF22*'Basic diet cal'!$AB$10</f>
        <v>25</v>
      </c>
      <c r="AG620" s="25">
        <f>AG22*'Basic diet cal'!$AB$10</f>
        <v>0</v>
      </c>
      <c r="AH620" s="25">
        <f>AH22*'Basic diet cal'!$AB$10</f>
        <v>17.5</v>
      </c>
      <c r="AI620" s="25">
        <f>AI22*'Basic diet cal'!$AB$10</f>
        <v>25</v>
      </c>
      <c r="AJ620" s="25">
        <f>AJ22*'Basic diet cal'!$AB$10</f>
        <v>0</v>
      </c>
      <c r="AK620" s="25">
        <f>AK22*'Basic diet cal'!$AB$10</f>
        <v>25</v>
      </c>
      <c r="AL620" s="25">
        <f>AL22*'Basic diet cal'!$AB$10</f>
        <v>25</v>
      </c>
      <c r="AS620" s="170"/>
      <c r="AT620" s="9"/>
      <c r="AU620" s="9"/>
      <c r="AV620" s="9"/>
      <c r="AW620" s="9"/>
      <c r="AX620" s="9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</row>
    <row r="621" spans="1:69" ht="15" customHeight="1">
      <c r="C621" s="22">
        <v>1000</v>
      </c>
      <c r="F621" s="9">
        <v>1200</v>
      </c>
      <c r="G621" s="9"/>
      <c r="I621" s="22">
        <v>1400</v>
      </c>
      <c r="L621" s="22">
        <v>1600</v>
      </c>
      <c r="O621" s="22">
        <v>1800</v>
      </c>
      <c r="R621" s="9">
        <v>2000</v>
      </c>
      <c r="S621" s="9"/>
      <c r="U621" s="22">
        <v>2200</v>
      </c>
      <c r="X621" s="22">
        <v>2400</v>
      </c>
      <c r="AA621" s="45">
        <v>2600</v>
      </c>
      <c r="AB621" s="26"/>
      <c r="AD621" s="26">
        <v>2800</v>
      </c>
      <c r="AE621" s="26"/>
      <c r="AF621" s="26"/>
      <c r="AG621" s="26">
        <v>3000</v>
      </c>
      <c r="AH621" s="26"/>
      <c r="AI621" s="26"/>
      <c r="AJ621" s="22">
        <v>3200</v>
      </c>
      <c r="AS621" s="9"/>
      <c r="AT621" s="9"/>
      <c r="AU621" s="9"/>
      <c r="AV621" s="9"/>
      <c r="AW621" s="9"/>
      <c r="AX621" s="9"/>
      <c r="AY621" s="164"/>
      <c r="AZ621" s="164"/>
      <c r="BA621" s="164"/>
      <c r="BB621" s="164"/>
      <c r="BC621" s="164"/>
      <c r="BD621" s="164"/>
      <c r="BE621" s="164"/>
      <c r="BF621" s="123"/>
      <c r="BG621" s="123"/>
      <c r="BH621" s="164"/>
      <c r="BI621" s="123"/>
      <c r="BJ621" s="123"/>
      <c r="BK621" s="123"/>
      <c r="BL621" s="164"/>
      <c r="BM621" s="164"/>
      <c r="BN621" s="164"/>
      <c r="BO621" s="164"/>
      <c r="BP621" s="61"/>
      <c r="BQ621" s="61"/>
    </row>
    <row r="622" spans="1:69" ht="15" customHeight="1">
      <c r="A622" s="77" t="s">
        <v>280</v>
      </c>
      <c r="F622" s="9"/>
      <c r="AD622" s="22"/>
      <c r="AS622" s="9"/>
      <c r="AT622" s="9"/>
      <c r="AU622" s="9"/>
      <c r="AV622" s="9"/>
      <c r="AW622" s="9"/>
      <c r="AX622" s="9"/>
      <c r="AY622" s="164"/>
      <c r="AZ622" s="164"/>
      <c r="BA622" s="164"/>
      <c r="BB622" s="164"/>
      <c r="BC622" s="164"/>
      <c r="BD622" s="164"/>
      <c r="BE622" s="164"/>
      <c r="BF622" s="164"/>
      <c r="BG622" s="164"/>
      <c r="BH622" s="164"/>
      <c r="BI622" s="164"/>
      <c r="BJ622" s="164"/>
      <c r="BK622" s="164"/>
      <c r="BL622" s="164"/>
      <c r="BM622" s="164"/>
      <c r="BN622" s="164"/>
      <c r="BO622" s="164"/>
      <c r="BP622" s="61"/>
      <c r="BQ622" s="61"/>
    </row>
    <row r="623" spans="1:69" ht="15" customHeight="1">
      <c r="A623" s="77" t="s">
        <v>137</v>
      </c>
      <c r="C623" s="22" t="s">
        <v>58</v>
      </c>
      <c r="D623" s="22" t="s">
        <v>116</v>
      </c>
      <c r="E623" s="22" t="s">
        <v>92</v>
      </c>
      <c r="F623" s="9" t="s">
        <v>58</v>
      </c>
      <c r="G623" s="22" t="s">
        <v>116</v>
      </c>
      <c r="H623" s="22" t="s">
        <v>92</v>
      </c>
      <c r="I623" s="22" t="s">
        <v>58</v>
      </c>
      <c r="J623" s="22" t="s">
        <v>116</v>
      </c>
      <c r="K623" s="22" t="s">
        <v>92</v>
      </c>
      <c r="L623" s="22" t="s">
        <v>58</v>
      </c>
      <c r="M623" s="22" t="s">
        <v>116</v>
      </c>
      <c r="N623" s="22" t="s">
        <v>92</v>
      </c>
      <c r="O623" s="22" t="s">
        <v>58</v>
      </c>
      <c r="P623" s="22" t="s">
        <v>116</v>
      </c>
      <c r="Q623" s="22" t="s">
        <v>92</v>
      </c>
      <c r="R623" s="9" t="s">
        <v>58</v>
      </c>
      <c r="S623" s="22" t="s">
        <v>116</v>
      </c>
      <c r="T623" s="22" t="s">
        <v>92</v>
      </c>
      <c r="U623" s="22" t="s">
        <v>58</v>
      </c>
      <c r="V623" s="22" t="s">
        <v>116</v>
      </c>
      <c r="W623" s="22" t="s">
        <v>92</v>
      </c>
      <c r="X623" s="22" t="s">
        <v>58</v>
      </c>
      <c r="Y623" s="22" t="s">
        <v>116</v>
      </c>
      <c r="Z623" s="22" t="s">
        <v>92</v>
      </c>
      <c r="AA623" s="22" t="s">
        <v>58</v>
      </c>
      <c r="AB623" s="22" t="s">
        <v>116</v>
      </c>
      <c r="AC623" s="22" t="s">
        <v>92</v>
      </c>
      <c r="AD623" s="22" t="s">
        <v>58</v>
      </c>
      <c r="AE623" s="22" t="s">
        <v>116</v>
      </c>
      <c r="AF623" s="22" t="s">
        <v>92</v>
      </c>
      <c r="AG623" s="22" t="s">
        <v>58</v>
      </c>
      <c r="AH623" s="22" t="s">
        <v>116</v>
      </c>
      <c r="AI623" s="22" t="s">
        <v>92</v>
      </c>
      <c r="AJ623" s="22" t="s">
        <v>58</v>
      </c>
      <c r="AK623" s="22" t="s">
        <v>116</v>
      </c>
      <c r="AL623" s="127" t="s">
        <v>92</v>
      </c>
      <c r="AS623" s="9"/>
      <c r="AT623" s="9"/>
      <c r="AU623" s="9"/>
      <c r="AV623" s="9"/>
      <c r="AW623" s="9"/>
      <c r="AX623" s="9"/>
      <c r="AY623" s="164"/>
      <c r="AZ623" s="164"/>
      <c r="BA623" s="164"/>
      <c r="BB623" s="164"/>
      <c r="BC623" s="164"/>
      <c r="BD623" s="164"/>
      <c r="BE623" s="164"/>
      <c r="BF623" s="164"/>
      <c r="BG623" s="164"/>
      <c r="BH623" s="164"/>
      <c r="BI623" s="164"/>
      <c r="BJ623" s="164"/>
      <c r="BK623" s="164"/>
      <c r="BL623" s="164"/>
      <c r="BM623" s="164"/>
      <c r="BN623" s="164"/>
      <c r="BO623" s="164"/>
      <c r="BP623" s="61"/>
      <c r="BQ623" s="61"/>
    </row>
    <row r="624" spans="1:69" ht="15" customHeight="1">
      <c r="B624" s="78" t="s">
        <v>543</v>
      </c>
      <c r="C624" s="17">
        <f t="shared" ref="C624:AL624" si="108">C603+C604+C605+C606+C608+(C610/7)+C611+(C613/7)+C618+C619</f>
        <v>10.727580357142859</v>
      </c>
      <c r="D624" s="17">
        <f t="shared" si="108"/>
        <v>11.482779761904764</v>
      </c>
      <c r="E624" s="17">
        <f t="shared" si="108"/>
        <v>13.608851190476191</v>
      </c>
      <c r="F624" s="17">
        <f t="shared" si="108"/>
        <v>13.421497023809524</v>
      </c>
      <c r="G624" s="17">
        <f t="shared" si="108"/>
        <v>14.361166666666666</v>
      </c>
      <c r="H624" s="17">
        <f t="shared" si="108"/>
        <v>17.231669642857142</v>
      </c>
      <c r="I624" s="17">
        <f t="shared" si="108"/>
        <v>16.06182738095238</v>
      </c>
      <c r="J624" s="17">
        <f t="shared" si="108"/>
        <v>16.35259523809524</v>
      </c>
      <c r="K624" s="17">
        <f t="shared" si="108"/>
        <v>19.478297619047616</v>
      </c>
      <c r="L624" s="17">
        <f t="shared" si="108"/>
        <v>19.642702380952382</v>
      </c>
      <c r="M624" s="17">
        <f t="shared" si="108"/>
        <v>20.527026785714288</v>
      </c>
      <c r="N624" s="17">
        <f t="shared" si="108"/>
        <v>22.032913690476192</v>
      </c>
      <c r="O624" s="17">
        <f t="shared" si="108"/>
        <v>22.395705357142855</v>
      </c>
      <c r="P624" s="17">
        <f t="shared" si="108"/>
        <v>21.792741071428573</v>
      </c>
      <c r="Q624" s="17">
        <f t="shared" si="108"/>
        <v>25.589559523809527</v>
      </c>
      <c r="R624" s="17">
        <f t="shared" si="108"/>
        <v>24.261749999999999</v>
      </c>
      <c r="S624" s="17">
        <f t="shared" si="108"/>
        <v>24.598086309523808</v>
      </c>
      <c r="T624" s="17">
        <f t="shared" si="108"/>
        <v>27.627517857142863</v>
      </c>
      <c r="U624" s="17">
        <f t="shared" si="108"/>
        <v>26.757279761904762</v>
      </c>
      <c r="V624" s="17">
        <f t="shared" si="108"/>
        <v>27.714130952380952</v>
      </c>
      <c r="W624" s="17">
        <f t="shared" si="108"/>
        <v>28.316517857142856</v>
      </c>
      <c r="X624" s="17">
        <f t="shared" si="108"/>
        <v>28.649369047619047</v>
      </c>
      <c r="Y624" s="17">
        <f t="shared" si="108"/>
        <v>32.724821428571431</v>
      </c>
      <c r="Z624" s="17">
        <f t="shared" si="108"/>
        <v>31.685089285714287</v>
      </c>
      <c r="AA624" s="17">
        <f t="shared" si="108"/>
        <v>29.543324404761901</v>
      </c>
      <c r="AB624" s="17">
        <f t="shared" si="108"/>
        <v>32.69877678571428</v>
      </c>
      <c r="AC624" s="17">
        <f t="shared" si="108"/>
        <v>34.636050595238096</v>
      </c>
      <c r="AD624" s="17">
        <f t="shared" si="108"/>
        <v>31.383324404761904</v>
      </c>
      <c r="AE624" s="17">
        <f t="shared" si="108"/>
        <v>34.995919642857139</v>
      </c>
      <c r="AF624" s="17">
        <f t="shared" si="108"/>
        <v>37.363008928571425</v>
      </c>
      <c r="AG624" s="17">
        <f t="shared" si="108"/>
        <v>31.614752976190474</v>
      </c>
      <c r="AH624" s="17">
        <f t="shared" si="108"/>
        <v>39.489797619047621</v>
      </c>
      <c r="AI624" s="17">
        <f t="shared" si="108"/>
        <v>39.317651785714283</v>
      </c>
      <c r="AJ624" s="17">
        <f t="shared" si="108"/>
        <v>33.480797619047614</v>
      </c>
      <c r="AK624" s="17">
        <f t="shared" si="108"/>
        <v>40.409797619047616</v>
      </c>
      <c r="AL624" s="132">
        <f t="shared" si="108"/>
        <v>40.237651785714284</v>
      </c>
      <c r="AR624" s="17"/>
      <c r="AS624" s="56"/>
      <c r="AT624" s="56"/>
      <c r="AU624" s="56"/>
      <c r="AV624" s="56"/>
      <c r="AW624" s="56"/>
      <c r="AX624" s="56"/>
      <c r="AY624" s="164"/>
      <c r="AZ624" s="164"/>
      <c r="BA624" s="164"/>
      <c r="BB624" s="164"/>
      <c r="BC624" s="164"/>
      <c r="BD624" s="164"/>
      <c r="BE624" s="164"/>
      <c r="BF624" s="164"/>
      <c r="BG624" s="164"/>
      <c r="BH624" s="164"/>
      <c r="BI624" s="164"/>
      <c r="BJ624" s="164"/>
      <c r="BK624" s="164"/>
      <c r="BL624" s="164"/>
      <c r="BM624" s="164"/>
      <c r="BN624" s="164"/>
      <c r="BO624" s="164"/>
      <c r="BP624" s="61"/>
      <c r="BQ624" s="61"/>
    </row>
    <row r="625" spans="1:79" ht="15" customHeight="1">
      <c r="B625" s="78" t="s">
        <v>544</v>
      </c>
      <c r="C625" s="17">
        <f t="shared" ref="C625:AL625" si="109">C603+C604+C605+C606+C608+C612+(C613/7)+C619+C618</f>
        <v>10.556151785714286</v>
      </c>
      <c r="D625" s="17">
        <f t="shared" si="109"/>
        <v>11.311351190476193</v>
      </c>
      <c r="E625" s="17">
        <f t="shared" si="109"/>
        <v>13.523136904761905</v>
      </c>
      <c r="F625" s="17">
        <f t="shared" si="109"/>
        <v>13.250068452380953</v>
      </c>
      <c r="G625" s="17">
        <f t="shared" si="109"/>
        <v>14.189738095238095</v>
      </c>
      <c r="H625" s="17">
        <f t="shared" si="109"/>
        <v>17.060241071428571</v>
      </c>
      <c r="I625" s="17">
        <f t="shared" si="109"/>
        <v>15.804684523809522</v>
      </c>
      <c r="J625" s="17">
        <f t="shared" si="109"/>
        <v>16.18116666666667</v>
      </c>
      <c r="K625" s="17">
        <f t="shared" si="109"/>
        <v>19.22115476190476</v>
      </c>
      <c r="L625" s="17">
        <f t="shared" si="109"/>
        <v>19.385559523809526</v>
      </c>
      <c r="M625" s="17">
        <f t="shared" si="109"/>
        <v>20.184169642857142</v>
      </c>
      <c r="N625" s="17">
        <f t="shared" si="109"/>
        <v>21.775770833333333</v>
      </c>
      <c r="O625" s="17">
        <f t="shared" si="109"/>
        <v>22.138562499999999</v>
      </c>
      <c r="P625" s="17">
        <f t="shared" si="109"/>
        <v>21.792741071428573</v>
      </c>
      <c r="Q625" s="17">
        <f t="shared" si="109"/>
        <v>25.332416666666671</v>
      </c>
      <c r="R625" s="17">
        <f t="shared" si="109"/>
        <v>24.004607142857143</v>
      </c>
      <c r="S625" s="17">
        <f t="shared" si="109"/>
        <v>24.255229166666666</v>
      </c>
      <c r="T625" s="17">
        <f t="shared" si="109"/>
        <v>27.370375000000006</v>
      </c>
      <c r="U625" s="17">
        <f t="shared" si="109"/>
        <v>26.500136904761906</v>
      </c>
      <c r="V625" s="17">
        <f t="shared" si="109"/>
        <v>27.37127380952381</v>
      </c>
      <c r="W625" s="17">
        <f t="shared" si="109"/>
        <v>28.059374999999999</v>
      </c>
      <c r="X625" s="17">
        <f t="shared" si="109"/>
        <v>28.39222619047619</v>
      </c>
      <c r="Y625" s="17">
        <f t="shared" si="109"/>
        <v>32.296250000000001</v>
      </c>
      <c r="Z625" s="17">
        <f t="shared" si="109"/>
        <v>31.427946428571431</v>
      </c>
      <c r="AA625" s="17">
        <f t="shared" si="109"/>
        <v>29.286181547619044</v>
      </c>
      <c r="AB625" s="17">
        <f t="shared" si="109"/>
        <v>32.270205357142856</v>
      </c>
      <c r="AC625" s="17">
        <f t="shared" si="109"/>
        <v>34.378907738095236</v>
      </c>
      <c r="AD625" s="17">
        <f t="shared" si="109"/>
        <v>31.126181547619048</v>
      </c>
      <c r="AE625" s="17">
        <f t="shared" si="109"/>
        <v>35.513392857142861</v>
      </c>
      <c r="AF625" s="17">
        <f t="shared" si="109"/>
        <v>37.105866071428572</v>
      </c>
      <c r="AG625" s="17">
        <f t="shared" si="109"/>
        <v>32.30365476190476</v>
      </c>
      <c r="AH625" s="17">
        <f t="shared" si="109"/>
        <v>39.061226190476191</v>
      </c>
      <c r="AI625" s="17">
        <f t="shared" si="109"/>
        <v>39.06050892857143</v>
      </c>
      <c r="AJ625" s="17">
        <f t="shared" si="109"/>
        <v>34.1696994047619</v>
      </c>
      <c r="AK625" s="17">
        <f t="shared" si="109"/>
        <v>39.981226190476185</v>
      </c>
      <c r="AL625" s="132">
        <f t="shared" si="109"/>
        <v>39.980508928571432</v>
      </c>
      <c r="AR625" s="17"/>
      <c r="AS625" s="56"/>
      <c r="AT625" s="56"/>
      <c r="AU625" s="56"/>
      <c r="AV625" s="56"/>
      <c r="AW625" s="56"/>
      <c r="AX625" s="56"/>
      <c r="AY625" s="164"/>
      <c r="AZ625" s="164"/>
      <c r="BA625" s="164"/>
      <c r="BB625" s="164"/>
      <c r="BC625" s="164"/>
      <c r="BD625" s="164"/>
      <c r="BE625" s="164"/>
      <c r="BF625" s="164"/>
      <c r="BG625" s="164"/>
      <c r="BH625" s="164"/>
      <c r="BI625" s="164"/>
      <c r="BJ625" s="164"/>
      <c r="BK625" s="164"/>
      <c r="BL625" s="164"/>
      <c r="BM625" s="164"/>
      <c r="BN625" s="164"/>
      <c r="BO625" s="164"/>
      <c r="BP625" s="61"/>
      <c r="BQ625" s="61"/>
    </row>
    <row r="626" spans="1:79" ht="30" customHeight="1">
      <c r="A626" s="77" t="s">
        <v>138</v>
      </c>
      <c r="C626" s="49">
        <f>C603+C604+C605+C607+C608+C616+(C615/7)+C617+C619+C620/7</f>
        <v>9.3047178571428564</v>
      </c>
      <c r="D626" s="49">
        <f t="shared" ref="D626:AL626" si="110">D603+D604+D605+D607+D608+D616+(D615/7)+D617+D619+D620/7</f>
        <v>10.534204761904764</v>
      </c>
      <c r="E626" s="49">
        <f t="shared" si="110"/>
        <v>12.660276190476191</v>
      </c>
      <c r="F626" s="49">
        <f t="shared" si="110"/>
        <v>11.998634523809523</v>
      </c>
      <c r="G626" s="49">
        <f t="shared" si="110"/>
        <v>13.412591666666666</v>
      </c>
      <c r="H626" s="49">
        <f t="shared" si="110"/>
        <v>15.808807142857141</v>
      </c>
      <c r="I626" s="49">
        <f t="shared" si="110"/>
        <v>14.550720238095236</v>
      </c>
      <c r="J626" s="49">
        <f t="shared" si="110"/>
        <v>14.532920238095238</v>
      </c>
      <c r="K626" s="49">
        <f t="shared" si="110"/>
        <v>17.958951190476188</v>
      </c>
      <c r="L626" s="49">
        <f t="shared" si="110"/>
        <v>18.217309523809522</v>
      </c>
      <c r="M626" s="49">
        <f t="shared" si="110"/>
        <v>18.240207142857145</v>
      </c>
      <c r="N626" s="49">
        <f t="shared" si="110"/>
        <v>19.567522619047619</v>
      </c>
      <c r="O626" s="49">
        <f t="shared" si="110"/>
        <v>20.496024999999996</v>
      </c>
      <c r="P626" s="49">
        <f t="shared" si="110"/>
        <v>19.848778571428571</v>
      </c>
      <c r="Q626" s="49">
        <f t="shared" si="110"/>
        <v>23.606695238095242</v>
      </c>
      <c r="R626" s="49">
        <f t="shared" si="110"/>
        <v>21.887782142857141</v>
      </c>
      <c r="S626" s="49">
        <f t="shared" si="110"/>
        <v>22.311266666666665</v>
      </c>
      <c r="T626" s="49">
        <f t="shared" si="110"/>
        <v>25.644653571428577</v>
      </c>
      <c r="U626" s="49">
        <f t="shared" si="110"/>
        <v>23.91155476190476</v>
      </c>
      <c r="V626" s="49">
        <f t="shared" si="110"/>
        <v>23.231266666666667</v>
      </c>
      <c r="W626" s="49">
        <f t="shared" si="110"/>
        <v>26.33365357142857</v>
      </c>
      <c r="X626" s="49">
        <f t="shared" si="110"/>
        <v>25.798583333333333</v>
      </c>
      <c r="Y626" s="49">
        <f t="shared" si="110"/>
        <v>28.15624285714286</v>
      </c>
      <c r="Z626" s="49">
        <f t="shared" si="110"/>
        <v>28.630796428571429</v>
      </c>
      <c r="AA626" s="49">
        <f t="shared" si="110"/>
        <v>26.695069047619043</v>
      </c>
      <c r="AB626" s="49">
        <f t="shared" si="110"/>
        <v>30.019757142857138</v>
      </c>
      <c r="AC626" s="49">
        <f t="shared" si="110"/>
        <v>31.107470238095235</v>
      </c>
      <c r="AD626" s="49">
        <f t="shared" si="110"/>
        <v>29.00682619047619</v>
      </c>
      <c r="AE626" s="49">
        <f t="shared" si="110"/>
        <v>32.316899999999997</v>
      </c>
      <c r="AF626" s="49">
        <f t="shared" si="110"/>
        <v>34.905857142857144</v>
      </c>
      <c r="AG626" s="49">
        <f t="shared" si="110"/>
        <v>29.710011904761902</v>
      </c>
      <c r="AH626" s="49">
        <f t="shared" si="110"/>
        <v>35.864733333333341</v>
      </c>
      <c r="AI626" s="49">
        <f t="shared" si="110"/>
        <v>36.860500000000002</v>
      </c>
      <c r="AJ626" s="49">
        <f t="shared" si="110"/>
        <v>30.630011904761901</v>
      </c>
      <c r="AK626" s="49">
        <f t="shared" si="110"/>
        <v>38.027590476190475</v>
      </c>
      <c r="AL626" s="49">
        <f t="shared" si="110"/>
        <v>37.780500000000004</v>
      </c>
      <c r="AR626" s="17"/>
      <c r="AS626" s="56"/>
      <c r="AT626" s="56"/>
      <c r="AU626" s="56"/>
      <c r="AV626" s="56"/>
      <c r="AW626" s="56"/>
      <c r="AX626" s="56"/>
      <c r="AY626" s="164"/>
      <c r="AZ626" s="164"/>
      <c r="BA626" s="164"/>
      <c r="BB626" s="164"/>
      <c r="BC626" s="164"/>
      <c r="BD626" s="164"/>
      <c r="BE626" s="164"/>
      <c r="BF626" s="164"/>
      <c r="BG626" s="164"/>
      <c r="BH626" s="164"/>
      <c r="BI626" s="164"/>
      <c r="BJ626" s="164"/>
      <c r="BK626" s="164"/>
      <c r="BL626" s="164"/>
      <c r="BM626" s="164"/>
      <c r="BN626" s="164"/>
      <c r="BO626" s="164"/>
      <c r="BP626" s="61"/>
      <c r="BQ626" s="61"/>
    </row>
    <row r="627" spans="1:79" s="190" customFormat="1" ht="15" customHeight="1">
      <c r="A627" s="189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  <c r="AA627" s="191"/>
      <c r="AB627" s="191"/>
      <c r="AC627" s="191"/>
      <c r="AD627" s="191"/>
      <c r="AE627" s="191"/>
      <c r="AF627" s="191"/>
      <c r="AG627" s="191"/>
      <c r="AH627" s="191"/>
      <c r="AI627" s="191"/>
      <c r="AJ627" s="191"/>
      <c r="AK627" s="191"/>
      <c r="AL627" s="192"/>
      <c r="AR627" s="191"/>
      <c r="AS627" s="191"/>
      <c r="AT627" s="191"/>
      <c r="AU627" s="191"/>
      <c r="AV627" s="191"/>
      <c r="AW627" s="191"/>
      <c r="AX627" s="191"/>
      <c r="AY627" s="215"/>
      <c r="AZ627" s="215"/>
      <c r="BA627" s="215"/>
      <c r="BB627" s="215"/>
      <c r="BC627" s="215"/>
      <c r="BD627" s="215"/>
      <c r="BE627" s="215"/>
      <c r="BF627" s="215"/>
      <c r="BG627" s="215"/>
      <c r="BH627" s="215"/>
      <c r="BI627" s="215"/>
      <c r="BJ627" s="215"/>
      <c r="BK627" s="215"/>
      <c r="BL627" s="215"/>
      <c r="BM627" s="215"/>
      <c r="BN627" s="215"/>
      <c r="BO627" s="215"/>
      <c r="BP627" s="193"/>
      <c r="BQ627" s="193"/>
      <c r="BR627" s="193"/>
      <c r="BS627" s="193"/>
      <c r="BT627" s="193"/>
      <c r="BU627" s="193"/>
      <c r="BV627" s="193"/>
      <c r="BW627" s="432"/>
      <c r="BX627" s="193"/>
      <c r="BY627" s="193"/>
      <c r="BZ627" s="193"/>
      <c r="CA627" s="193"/>
    </row>
    <row r="628" spans="1:79" ht="15" customHeight="1">
      <c r="A628" s="66"/>
      <c r="C628" s="22">
        <v>1000</v>
      </c>
      <c r="F628" s="9">
        <v>1200</v>
      </c>
      <c r="G628" s="9"/>
      <c r="I628" s="22">
        <v>1400</v>
      </c>
      <c r="L628" s="22">
        <v>1600</v>
      </c>
      <c r="O628" s="17">
        <v>1800</v>
      </c>
      <c r="P628" s="17"/>
      <c r="Q628" s="17"/>
      <c r="R628" s="56">
        <v>2000</v>
      </c>
      <c r="S628" s="56"/>
      <c r="T628" s="17"/>
      <c r="U628" s="17">
        <v>2200</v>
      </c>
      <c r="V628" s="17"/>
      <c r="W628" s="17"/>
      <c r="X628" s="17">
        <v>2400</v>
      </c>
      <c r="Y628" s="17"/>
      <c r="Z628" s="17"/>
      <c r="AA628" s="111">
        <v>2600</v>
      </c>
      <c r="AB628" s="84"/>
      <c r="AC628" s="17"/>
      <c r="AD628" s="84">
        <v>2800</v>
      </c>
      <c r="AE628" s="84"/>
      <c r="AF628" s="84"/>
      <c r="AG628" s="84">
        <v>3000</v>
      </c>
      <c r="AH628" s="84"/>
      <c r="AI628" s="84"/>
      <c r="AJ628" s="22">
        <v>3200</v>
      </c>
      <c r="AK628" s="17"/>
      <c r="AL628" s="132"/>
      <c r="AR628" s="17"/>
    </row>
    <row r="629" spans="1:79" ht="15" customHeight="1">
      <c r="A629" s="212" t="s">
        <v>8</v>
      </c>
      <c r="F629" s="9"/>
      <c r="O629" s="17"/>
      <c r="P629" s="17"/>
      <c r="Q629" s="17"/>
      <c r="R629" s="56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K629" s="17"/>
      <c r="AL629" s="132"/>
      <c r="AR629" s="17"/>
    </row>
    <row r="630" spans="1:79" ht="15" customHeight="1">
      <c r="A630" s="67" t="s">
        <v>117</v>
      </c>
      <c r="B630" s="68"/>
      <c r="C630" s="22" t="s">
        <v>58</v>
      </c>
      <c r="D630" s="22" t="s">
        <v>116</v>
      </c>
      <c r="E630" s="22" t="s">
        <v>92</v>
      </c>
      <c r="F630" s="9" t="s">
        <v>58</v>
      </c>
      <c r="G630" s="22" t="s">
        <v>116</v>
      </c>
      <c r="H630" s="22" t="s">
        <v>92</v>
      </c>
      <c r="I630" s="22" t="s">
        <v>58</v>
      </c>
      <c r="J630" s="22" t="s">
        <v>116</v>
      </c>
      <c r="K630" s="22" t="s">
        <v>92</v>
      </c>
      <c r="L630" s="22" t="s">
        <v>58</v>
      </c>
      <c r="M630" s="22" t="s">
        <v>116</v>
      </c>
      <c r="N630" s="22" t="s">
        <v>92</v>
      </c>
      <c r="O630" s="17" t="s">
        <v>58</v>
      </c>
      <c r="P630" s="17" t="s">
        <v>116</v>
      </c>
      <c r="Q630" s="17" t="s">
        <v>92</v>
      </c>
      <c r="R630" s="56" t="s">
        <v>58</v>
      </c>
      <c r="S630" s="17" t="s">
        <v>116</v>
      </c>
      <c r="T630" s="17" t="s">
        <v>92</v>
      </c>
      <c r="U630" s="17" t="s">
        <v>58</v>
      </c>
      <c r="V630" s="17" t="s">
        <v>116</v>
      </c>
      <c r="W630" s="17" t="s">
        <v>92</v>
      </c>
      <c r="X630" s="17" t="s">
        <v>58</v>
      </c>
      <c r="Y630" s="17" t="s">
        <v>116</v>
      </c>
      <c r="Z630" s="17" t="s">
        <v>92</v>
      </c>
      <c r="AA630" s="17" t="s">
        <v>58</v>
      </c>
      <c r="AB630" s="17" t="s">
        <v>116</v>
      </c>
      <c r="AC630" s="17" t="s">
        <v>92</v>
      </c>
      <c r="AD630" s="17" t="s">
        <v>58</v>
      </c>
      <c r="AE630" s="17" t="s">
        <v>116</v>
      </c>
      <c r="AF630" s="17" t="s">
        <v>92</v>
      </c>
      <c r="AG630" s="17" t="s">
        <v>58</v>
      </c>
      <c r="AH630" s="17" t="s">
        <v>116</v>
      </c>
      <c r="AI630" s="17" t="s">
        <v>92</v>
      </c>
      <c r="AJ630" s="22" t="s">
        <v>58</v>
      </c>
      <c r="AK630" s="17" t="s">
        <v>116</v>
      </c>
      <c r="AL630" s="132" t="s">
        <v>92</v>
      </c>
      <c r="AR630" s="17"/>
    </row>
    <row r="631" spans="1:79" ht="38.25" customHeight="1">
      <c r="A631" s="24" t="s">
        <v>119</v>
      </c>
      <c r="B631" s="69"/>
      <c r="C631" s="17">
        <f>C7*'Basic diet cal'!$P$3</f>
        <v>32</v>
      </c>
      <c r="D631" s="17">
        <f>D7*'Basic diet cal'!$P$3</f>
        <v>24</v>
      </c>
      <c r="E631" s="17">
        <f>E7*'Basic diet cal'!$P$3</f>
        <v>32</v>
      </c>
      <c r="F631" s="17">
        <f>F7*'Basic diet cal'!$P$3</f>
        <v>40</v>
      </c>
      <c r="G631" s="17">
        <f>G7*'Basic diet cal'!$P$3</f>
        <v>32</v>
      </c>
      <c r="H631" s="17">
        <f>H7*'Basic diet cal'!$P$3</f>
        <v>36</v>
      </c>
      <c r="I631" s="17">
        <f>I7*'Basic diet cal'!$P$3</f>
        <v>48</v>
      </c>
      <c r="J631" s="17">
        <f>J7*'Basic diet cal'!$P$3</f>
        <v>40</v>
      </c>
      <c r="K631" s="17">
        <f>K7*'Basic diet cal'!$P$3</f>
        <v>40</v>
      </c>
      <c r="L631" s="17">
        <f>L7*'Basic diet cal'!$P$3</f>
        <v>56</v>
      </c>
      <c r="M631" s="17">
        <f>M7*'Basic diet cal'!$P$3</f>
        <v>48</v>
      </c>
      <c r="N631" s="17">
        <f>N7*'Basic diet cal'!$P$3</f>
        <v>48</v>
      </c>
      <c r="O631" s="17">
        <f>O7*'Basic diet cal'!$P$3</f>
        <v>64</v>
      </c>
      <c r="P631" s="17">
        <f>P7*'Basic diet cal'!$P$3</f>
        <v>56</v>
      </c>
      <c r="Q631" s="17">
        <f>Q7*'Basic diet cal'!$P$3</f>
        <v>48</v>
      </c>
      <c r="R631" s="17">
        <f>R7*'Basic diet cal'!$P$3</f>
        <v>72</v>
      </c>
      <c r="S631" s="17">
        <f>S7*'Basic diet cal'!$P$3</f>
        <v>56</v>
      </c>
      <c r="T631" s="17">
        <f>T7*'Basic diet cal'!$P$3</f>
        <v>56</v>
      </c>
      <c r="U631" s="17">
        <f>U7*'Basic diet cal'!$P$3</f>
        <v>80</v>
      </c>
      <c r="V631" s="17">
        <f>V7*'Basic diet cal'!$P$3</f>
        <v>64</v>
      </c>
      <c r="W631" s="17">
        <f>W7*'Basic diet cal'!$P$3</f>
        <v>64</v>
      </c>
      <c r="X631" s="17">
        <f>X7*'Basic diet cal'!$P$3</f>
        <v>80</v>
      </c>
      <c r="Y631" s="17">
        <f>Y7*'Basic diet cal'!$P$3</f>
        <v>64</v>
      </c>
      <c r="Z631" s="17">
        <f>Z7*'Basic diet cal'!$P$3</f>
        <v>72</v>
      </c>
      <c r="AA631" s="17">
        <f>AA7*'Basic diet cal'!$P$3</f>
        <v>96</v>
      </c>
      <c r="AB631" s="17">
        <f>AB7*'Basic diet cal'!$P$3</f>
        <v>72</v>
      </c>
      <c r="AC631" s="17">
        <f>AC7*'Basic diet cal'!$P$3</f>
        <v>72</v>
      </c>
      <c r="AD631" s="17">
        <f>AD7*'Basic diet cal'!$P$3</f>
        <v>112</v>
      </c>
      <c r="AE631" s="17">
        <f>AE7*'Basic diet cal'!$P$3</f>
        <v>80</v>
      </c>
      <c r="AF631" s="17">
        <f>AF7*'Basic diet cal'!$P$3</f>
        <v>88</v>
      </c>
      <c r="AG631" s="17">
        <f>AG7*'Basic diet cal'!$P$3</f>
        <v>120</v>
      </c>
      <c r="AH631" s="17">
        <f>AH7*'Basic diet cal'!$P$3</f>
        <v>80</v>
      </c>
      <c r="AI631" s="17">
        <f>AI7*'Basic diet cal'!$P$3</f>
        <v>88</v>
      </c>
      <c r="AJ631" s="17">
        <f>AJ7*'Basic diet cal'!$P$3</f>
        <v>128</v>
      </c>
      <c r="AK631" s="17">
        <f>AK7*'Basic diet cal'!$P$3</f>
        <v>88</v>
      </c>
      <c r="AL631" s="132">
        <f>AL7*'Basic diet cal'!$P$3</f>
        <v>96</v>
      </c>
      <c r="AR631" s="17"/>
    </row>
    <row r="632" spans="1:79" ht="45" customHeight="1">
      <c r="A632" s="24" t="s">
        <v>127</v>
      </c>
      <c r="B632" s="69"/>
      <c r="C632" s="17">
        <f>C8*'Basic diet cal'!$P$4</f>
        <v>37.365499999999997</v>
      </c>
      <c r="D632" s="17">
        <f>D8*'Basic diet cal'!$P$4</f>
        <v>49.820666666666668</v>
      </c>
      <c r="E632" s="17">
        <f>E8*'Basic diet cal'!$P$4</f>
        <v>49.820666666666668</v>
      </c>
      <c r="F632" s="17">
        <f>F8*'Basic diet cal'!$P$4</f>
        <v>62.275833333333338</v>
      </c>
      <c r="G632" s="17">
        <f>G8*'Basic diet cal'!$P$4</f>
        <v>62.275833333333338</v>
      </c>
      <c r="H632" s="17">
        <f>H8*'Basic diet cal'!$P$4</f>
        <v>74.730999999999995</v>
      </c>
      <c r="I632" s="17">
        <f>I8*'Basic diet cal'!$P$4</f>
        <v>62.275833333333338</v>
      </c>
      <c r="J632" s="17">
        <f>J8*'Basic diet cal'!$P$4</f>
        <v>62.275833333333338</v>
      </c>
      <c r="K632" s="17">
        <f>K8*'Basic diet cal'!$P$4</f>
        <v>87.186166666666665</v>
      </c>
      <c r="L632" s="17">
        <f>L8*'Basic diet cal'!$P$4</f>
        <v>99.641333333333336</v>
      </c>
      <c r="M632" s="17">
        <f>M8*'Basic diet cal'!$P$4</f>
        <v>74.730999999999995</v>
      </c>
      <c r="N632" s="17">
        <f>N8*'Basic diet cal'!$P$4</f>
        <v>87.186166666666665</v>
      </c>
      <c r="O632" s="17">
        <f>O8*'Basic diet cal'!$P$4</f>
        <v>112.09650000000001</v>
      </c>
      <c r="P632" s="17">
        <f>P8*'Basic diet cal'!$P$4</f>
        <v>74.730999999999995</v>
      </c>
      <c r="Q632" s="17">
        <f>Q8*'Basic diet cal'!$P$4</f>
        <v>99.641333333333336</v>
      </c>
      <c r="R632" s="17">
        <f>R8*'Basic diet cal'!$P$4</f>
        <v>112.09650000000001</v>
      </c>
      <c r="S632" s="17">
        <f>S8*'Basic diet cal'!$P$4</f>
        <v>99.641333333333336</v>
      </c>
      <c r="T632" s="17">
        <f>T8*'Basic diet cal'!$P$4</f>
        <v>112.09650000000001</v>
      </c>
      <c r="U632" s="17">
        <f>U8*'Basic diet cal'!$P$4</f>
        <v>124.55166666666668</v>
      </c>
      <c r="V632" s="17">
        <f>V8*'Basic diet cal'!$P$4</f>
        <v>99.641333333333336</v>
      </c>
      <c r="W632" s="17">
        <f>W8*'Basic diet cal'!$P$4</f>
        <v>112.09650000000001</v>
      </c>
      <c r="X632" s="17">
        <f>X8*'Basic diet cal'!$P$4</f>
        <v>124.55166666666668</v>
      </c>
      <c r="Y632" s="17">
        <f>Y8*'Basic diet cal'!$P$4</f>
        <v>149.46199999999999</v>
      </c>
      <c r="Z632" s="17">
        <f>Z8*'Basic diet cal'!$P$4</f>
        <v>112.09650000000001</v>
      </c>
      <c r="AA632" s="17">
        <f>AA8*'Basic diet cal'!$P$4</f>
        <v>124.55166666666668</v>
      </c>
      <c r="AB632" s="17">
        <f>AB8*'Basic diet cal'!$P$4</f>
        <v>149.46199999999999</v>
      </c>
      <c r="AC632" s="17">
        <f>AC8*'Basic diet cal'!$P$4</f>
        <v>137.00683333333333</v>
      </c>
      <c r="AD632" s="17">
        <f>AD8*'Basic diet cal'!$P$4</f>
        <v>124.55166666666668</v>
      </c>
      <c r="AE632" s="17">
        <f>AE8*'Basic diet cal'!$P$4</f>
        <v>149.46199999999999</v>
      </c>
      <c r="AF632" s="17">
        <f>AF8*'Basic diet cal'!$P$4</f>
        <v>149.46199999999999</v>
      </c>
      <c r="AG632" s="17">
        <f>AG8*'Basic diet cal'!$P$4</f>
        <v>124.55166666666668</v>
      </c>
      <c r="AH632" s="17">
        <f>AH8*'Basic diet cal'!$P$4</f>
        <v>199.28266666666667</v>
      </c>
      <c r="AI632" s="17">
        <f>AI8*'Basic diet cal'!$P$4</f>
        <v>149.46199999999999</v>
      </c>
      <c r="AJ632" s="17">
        <f>AJ8*'Basic diet cal'!$P$4</f>
        <v>124.55166666666668</v>
      </c>
      <c r="AK632" s="17">
        <f>AK8*'Basic diet cal'!$P$4</f>
        <v>199.28266666666667</v>
      </c>
      <c r="AL632" s="132">
        <f>AL8*'Basic diet cal'!$P$4</f>
        <v>149.46199999999999</v>
      </c>
      <c r="AR632" s="17"/>
    </row>
    <row r="633" spans="1:79" ht="45" customHeight="1">
      <c r="A633" s="24" t="s">
        <v>76</v>
      </c>
      <c r="B633" s="69"/>
      <c r="C633" s="17">
        <f>C9*'Basic diet cal'!$P$5</f>
        <v>43.930232558139537</v>
      </c>
      <c r="D633" s="17">
        <f>D9*'Basic diet cal'!$P$5</f>
        <v>87.860465116279073</v>
      </c>
      <c r="E633" s="17">
        <f>E9*'Basic diet cal'!$P$5</f>
        <v>87.860465116279073</v>
      </c>
      <c r="F633" s="17">
        <f>F9*'Basic diet cal'!$P$5</f>
        <v>43.930232558139537</v>
      </c>
      <c r="G633" s="17">
        <f>G9*'Basic diet cal'!$P$5</f>
        <v>87.860465116279073</v>
      </c>
      <c r="H633" s="17">
        <f>H9*'Basic diet cal'!$P$5</f>
        <v>87.860465116279073</v>
      </c>
      <c r="I633" s="17">
        <f>I9*'Basic diet cal'!$P$5</f>
        <v>65.895348837209298</v>
      </c>
      <c r="J633" s="17">
        <f>J9*'Basic diet cal'!$P$5</f>
        <v>87.860465116279073</v>
      </c>
      <c r="K633" s="17">
        <f>K9*'Basic diet cal'!$P$5</f>
        <v>109.82558139534885</v>
      </c>
      <c r="L633" s="17">
        <f>L9*'Basic diet cal'!$P$5</f>
        <v>65.895348837209298</v>
      </c>
      <c r="M633" s="17">
        <f>M9*'Basic diet cal'!$P$5</f>
        <v>87.860465116279073</v>
      </c>
      <c r="N633" s="17">
        <f>N9*'Basic diet cal'!$P$5</f>
        <v>131.7906976744186</v>
      </c>
      <c r="O633" s="17">
        <f>O9*'Basic diet cal'!$P$5</f>
        <v>65.895348837209298</v>
      </c>
      <c r="P633" s="17">
        <f>P9*'Basic diet cal'!$P$5</f>
        <v>109.82558139534885</v>
      </c>
      <c r="Q633" s="17">
        <f>Q9*'Basic diet cal'!$P$5</f>
        <v>175.72093023255815</v>
      </c>
      <c r="R633" s="17">
        <f>R9*'Basic diet cal'!$P$5</f>
        <v>65.895348837209298</v>
      </c>
      <c r="S633" s="17">
        <f>S9*'Basic diet cal'!$P$5</f>
        <v>131.7906976744186</v>
      </c>
      <c r="T633" s="17">
        <f>T9*'Basic diet cal'!$P$5</f>
        <v>175.72093023255815</v>
      </c>
      <c r="U633" s="17">
        <f>U9*'Basic diet cal'!$P$5</f>
        <v>87.860465116279073</v>
      </c>
      <c r="V633" s="17">
        <f>V9*'Basic diet cal'!$P$5</f>
        <v>131.7906976744186</v>
      </c>
      <c r="W633" s="17">
        <f>W9*'Basic diet cal'!$P$5</f>
        <v>175.72093023255815</v>
      </c>
      <c r="X633" s="17">
        <f>X9*'Basic diet cal'!$P$5</f>
        <v>87.860465116279073</v>
      </c>
      <c r="Y633" s="17">
        <f>Y9*'Basic diet cal'!$P$5</f>
        <v>175.72093023255815</v>
      </c>
      <c r="Z633" s="17">
        <f>Z9*'Basic diet cal'!$P$5</f>
        <v>219.6511627906977</v>
      </c>
      <c r="AA633" s="17">
        <f>AA9*'Basic diet cal'!$P$5</f>
        <v>87.860465116279073</v>
      </c>
      <c r="AB633" s="17">
        <f>AB9*'Basic diet cal'!$P$5</f>
        <v>175.72093023255815</v>
      </c>
      <c r="AC633" s="17">
        <f>AC9*'Basic diet cal'!$P$5</f>
        <v>219.6511627906977</v>
      </c>
      <c r="AD633" s="17">
        <f>AD9*'Basic diet cal'!$P$5</f>
        <v>87.860465116279073</v>
      </c>
      <c r="AE633" s="17">
        <f>AE9*'Basic diet cal'!$P$5</f>
        <v>219.6511627906977</v>
      </c>
      <c r="AF633" s="17">
        <f>AF9*'Basic diet cal'!$P$5</f>
        <v>219.6511627906977</v>
      </c>
      <c r="AG633" s="17">
        <f>AG9*'Basic diet cal'!$P$5</f>
        <v>65.895348837209298</v>
      </c>
      <c r="AH633" s="17">
        <f>AH9*'Basic diet cal'!$P$5</f>
        <v>219.6511627906977</v>
      </c>
      <c r="AI633" s="17">
        <f>AI9*'Basic diet cal'!$P$5</f>
        <v>263.58139534883719</v>
      </c>
      <c r="AJ633" s="17">
        <f>AJ9*'Basic diet cal'!$P$5</f>
        <v>65.895348837209298</v>
      </c>
      <c r="AK633" s="17">
        <f>AK9*'Basic diet cal'!$P$5</f>
        <v>219.6511627906977</v>
      </c>
      <c r="AL633" s="132">
        <f>AL9*'Basic diet cal'!$P$5</f>
        <v>263.58139534883719</v>
      </c>
      <c r="AR633" s="17"/>
    </row>
    <row r="634" spans="1:79" ht="31.5" customHeight="1">
      <c r="A634" s="24" t="s">
        <v>255</v>
      </c>
      <c r="B634" s="65"/>
      <c r="C634" s="17">
        <f>C10*'Basic diet cal'!$P$6</f>
        <v>0</v>
      </c>
      <c r="D634" s="17">
        <f>D10*'Basic diet cal'!$P$6</f>
        <v>0</v>
      </c>
      <c r="E634" s="17">
        <f>E10*'Basic diet cal'!$P$6</f>
        <v>15.5</v>
      </c>
      <c r="F634" s="17">
        <f>F10*'Basic diet cal'!$P$6</f>
        <v>0</v>
      </c>
      <c r="G634" s="17">
        <f>G10*'Basic diet cal'!$P$6</f>
        <v>0</v>
      </c>
      <c r="H634" s="17">
        <f>H10*'Basic diet cal'!$P$6</f>
        <v>15.5</v>
      </c>
      <c r="I634" s="17">
        <f>I10*'Basic diet cal'!$P$6</f>
        <v>0</v>
      </c>
      <c r="J634" s="17">
        <f>J10*'Basic diet cal'!$P$6</f>
        <v>0</v>
      </c>
      <c r="K634" s="17">
        <f>K10*'Basic diet cal'!$P$6</f>
        <v>15.5</v>
      </c>
      <c r="L634" s="17">
        <f>L10*'Basic diet cal'!$P$6</f>
        <v>0</v>
      </c>
      <c r="M634" s="17">
        <f>M10*'Basic diet cal'!$P$6</f>
        <v>0</v>
      </c>
      <c r="N634" s="17">
        <f>N10*'Basic diet cal'!$P$6</f>
        <v>15.5</v>
      </c>
      <c r="O634" s="17">
        <f>O10*'Basic diet cal'!$P$6</f>
        <v>0</v>
      </c>
      <c r="P634" s="17">
        <f>P10*'Basic diet cal'!$P$6</f>
        <v>0</v>
      </c>
      <c r="Q634" s="17">
        <f>Q10*'Basic diet cal'!$P$6</f>
        <v>24.8</v>
      </c>
      <c r="R634" s="17">
        <f>R10*'Basic diet cal'!$P$6</f>
        <v>0</v>
      </c>
      <c r="S634" s="17">
        <f>S10*'Basic diet cal'!$P$6</f>
        <v>0</v>
      </c>
      <c r="T634" s="17">
        <f>T10*'Basic diet cal'!$P$6</f>
        <v>31</v>
      </c>
      <c r="U634" s="17">
        <f>U10*'Basic diet cal'!$P$6</f>
        <v>0</v>
      </c>
      <c r="V634" s="17">
        <f>V10*'Basic diet cal'!$P$6</f>
        <v>0</v>
      </c>
      <c r="W634" s="17">
        <f>W10*'Basic diet cal'!$P$6</f>
        <v>24.8</v>
      </c>
      <c r="X634" s="17">
        <f>X10*'Basic diet cal'!$P$6</f>
        <v>0</v>
      </c>
      <c r="Y634" s="17">
        <f>Y10*'Basic diet cal'!$P$6</f>
        <v>0</v>
      </c>
      <c r="Z634" s="17">
        <f>Z10*'Basic diet cal'!$P$6</f>
        <v>24.8</v>
      </c>
      <c r="AA634" s="17">
        <f>AA10*'Basic diet cal'!$P$6</f>
        <v>0</v>
      </c>
      <c r="AB634" s="17">
        <f>AB10*'Basic diet cal'!$P$6</f>
        <v>0</v>
      </c>
      <c r="AC634" s="17">
        <f>AC10*'Basic diet cal'!$P$6</f>
        <v>31</v>
      </c>
      <c r="AD634" s="17">
        <f>AD10*'Basic diet cal'!$P$6</f>
        <v>0</v>
      </c>
      <c r="AE634" s="17">
        <f>AE10*'Basic diet cal'!$P$6</f>
        <v>0</v>
      </c>
      <c r="AF634" s="17">
        <f>AF10*'Basic diet cal'!$P$6</f>
        <v>31</v>
      </c>
      <c r="AG634" s="17">
        <f>AG10*'Basic diet cal'!$P$6</f>
        <v>0</v>
      </c>
      <c r="AH634" s="17">
        <f>AH10*'Basic diet cal'!$P$6</f>
        <v>0</v>
      </c>
      <c r="AI634" s="17">
        <f>AI10*'Basic diet cal'!$P$6</f>
        <v>46.5</v>
      </c>
      <c r="AJ634" s="17">
        <f>AJ10*'Basic diet cal'!$P$6</f>
        <v>0</v>
      </c>
      <c r="AK634" s="17">
        <f>AK10*'Basic diet cal'!$P$6</f>
        <v>0</v>
      </c>
      <c r="AL634" s="132">
        <f>AL10*'Basic diet cal'!$P$6</f>
        <v>46.5</v>
      </c>
      <c r="AR634" s="17"/>
    </row>
    <row r="635" spans="1:79" ht="31.5" customHeight="1">
      <c r="A635" s="24" t="s">
        <v>564</v>
      </c>
      <c r="B635" s="65"/>
      <c r="C635" s="17">
        <f>C11*'Basic diet cal'!$P$6</f>
        <v>0</v>
      </c>
      <c r="D635" s="17">
        <f>D11*'Basic diet cal'!$P$6</f>
        <v>0</v>
      </c>
      <c r="E635" s="17">
        <f>E11*'Basic diet cal'!$P$6</f>
        <v>15.5</v>
      </c>
      <c r="F635" s="17">
        <f>F11*'Basic diet cal'!$P$6</f>
        <v>0</v>
      </c>
      <c r="G635" s="17">
        <f>G11*'Basic diet cal'!$P$6</f>
        <v>0</v>
      </c>
      <c r="H635" s="17">
        <f>H11*'Basic diet cal'!$P$6</f>
        <v>15.5</v>
      </c>
      <c r="I635" s="17">
        <f>I11*'Basic diet cal'!$P$6</f>
        <v>0</v>
      </c>
      <c r="J635" s="17">
        <f>J11*'Basic diet cal'!$P$6</f>
        <v>0</v>
      </c>
      <c r="K635" s="17">
        <f>K11*'Basic diet cal'!$P$6</f>
        <v>15.5</v>
      </c>
      <c r="L635" s="17">
        <f>L11*'Basic diet cal'!$P$6</f>
        <v>0</v>
      </c>
      <c r="M635" s="17">
        <f>M11*'Basic diet cal'!$P$6</f>
        <v>0</v>
      </c>
      <c r="N635" s="17">
        <f>N11*'Basic diet cal'!$P$6</f>
        <v>15.5</v>
      </c>
      <c r="O635" s="17">
        <f>O11*'Basic diet cal'!$P$6</f>
        <v>0</v>
      </c>
      <c r="P635" s="17">
        <f>P11*'Basic diet cal'!$P$6</f>
        <v>0</v>
      </c>
      <c r="Q635" s="17">
        <f>Q11*'Basic diet cal'!$P$6</f>
        <v>24.8</v>
      </c>
      <c r="R635" s="17">
        <f>R11*'Basic diet cal'!$P$6</f>
        <v>0</v>
      </c>
      <c r="S635" s="17">
        <f>S11*'Basic diet cal'!$P$6</f>
        <v>0</v>
      </c>
      <c r="T635" s="17">
        <f>T11*'Basic diet cal'!$P$6</f>
        <v>31</v>
      </c>
      <c r="U635" s="17">
        <f>U11*'Basic diet cal'!$P$6</f>
        <v>0</v>
      </c>
      <c r="V635" s="17">
        <f>V11*'Basic diet cal'!$P$6</f>
        <v>0</v>
      </c>
      <c r="W635" s="17">
        <f>W11*'Basic diet cal'!$P$6</f>
        <v>24.8</v>
      </c>
      <c r="X635" s="17">
        <f>X11*'Basic diet cal'!$P$6</f>
        <v>0</v>
      </c>
      <c r="Y635" s="17">
        <f>Y11*'Basic diet cal'!$P$6</f>
        <v>0</v>
      </c>
      <c r="Z635" s="17">
        <f>Z11*'Basic diet cal'!$P$6</f>
        <v>24.8</v>
      </c>
      <c r="AA635" s="17">
        <f>AA11*'Basic diet cal'!$P$6</f>
        <v>0</v>
      </c>
      <c r="AB635" s="17">
        <f>AB11*'Basic diet cal'!$P$6</f>
        <v>0</v>
      </c>
      <c r="AC635" s="17">
        <f>AC11*'Basic diet cal'!$P$6</f>
        <v>31</v>
      </c>
      <c r="AD635" s="17">
        <f>AD11*'Basic diet cal'!$P$6</f>
        <v>0</v>
      </c>
      <c r="AE635" s="17">
        <f>AE11*'Basic diet cal'!$P$6</f>
        <v>0</v>
      </c>
      <c r="AF635" s="17">
        <f>AF11*'Basic diet cal'!$P$6</f>
        <v>31</v>
      </c>
      <c r="AG635" s="17">
        <f>AG11*'Basic diet cal'!$P$6</f>
        <v>0</v>
      </c>
      <c r="AH635" s="17">
        <f>AH11*'Basic diet cal'!$P$6</f>
        <v>0</v>
      </c>
      <c r="AI635" s="17">
        <f>AI11*'Basic diet cal'!$P$6</f>
        <v>46.5</v>
      </c>
      <c r="AJ635" s="17">
        <f>AJ11*'Basic diet cal'!$P$6</f>
        <v>0</v>
      </c>
      <c r="AK635" s="17">
        <f>AK11*'Basic diet cal'!$P$6</f>
        <v>0</v>
      </c>
      <c r="AL635" s="132">
        <f>AL11*'Basic diet cal'!$P$6</f>
        <v>46.5</v>
      </c>
      <c r="AR635" s="17"/>
    </row>
    <row r="636" spans="1:79" ht="31.5" customHeight="1">
      <c r="A636" s="24" t="s">
        <v>539</v>
      </c>
      <c r="B636" s="69"/>
      <c r="C636" s="17">
        <f>C12*'Basic diet cal'!$P$7</f>
        <v>0</v>
      </c>
      <c r="D636" s="17">
        <f>D12*'Basic diet cal'!$P$7</f>
        <v>0</v>
      </c>
      <c r="E636" s="17">
        <f>E12*'Basic diet cal'!$P$7</f>
        <v>0</v>
      </c>
      <c r="F636" s="17">
        <f>F12*'Basic diet cal'!$P$7</f>
        <v>0</v>
      </c>
      <c r="G636" s="17">
        <f>G12*'Basic diet cal'!$P$7</f>
        <v>0</v>
      </c>
      <c r="H636" s="17">
        <f>H12*'Basic diet cal'!$P$7</f>
        <v>0</v>
      </c>
      <c r="I636" s="17">
        <f>I12*'Basic diet cal'!$P$7</f>
        <v>0</v>
      </c>
      <c r="J636" s="17">
        <f>J12*'Basic diet cal'!$P$7</f>
        <v>0</v>
      </c>
      <c r="K636" s="17">
        <f>K12*'Basic diet cal'!$P$7</f>
        <v>0</v>
      </c>
      <c r="L636" s="17">
        <f>L12*'Basic diet cal'!$P$7</f>
        <v>0</v>
      </c>
      <c r="M636" s="17">
        <f>M12*'Basic diet cal'!$P$7</f>
        <v>0</v>
      </c>
      <c r="N636" s="17">
        <f>N12*'Basic diet cal'!$P$7</f>
        <v>0</v>
      </c>
      <c r="O636" s="17">
        <f>O12*'Basic diet cal'!$P$7</f>
        <v>0</v>
      </c>
      <c r="P636" s="17">
        <f>P12*'Basic diet cal'!$P$7</f>
        <v>0</v>
      </c>
      <c r="Q636" s="17">
        <f>Q12*'Basic diet cal'!$P$7</f>
        <v>0</v>
      </c>
      <c r="R636" s="17">
        <f>R12*'Basic diet cal'!$P$7</f>
        <v>0</v>
      </c>
      <c r="S636" s="17">
        <f>S12*'Basic diet cal'!$P$7</f>
        <v>0</v>
      </c>
      <c r="T636" s="17">
        <f>T12*'Basic diet cal'!$P$7</f>
        <v>0</v>
      </c>
      <c r="U636" s="17">
        <f>U12*'Basic diet cal'!$P$7</f>
        <v>0</v>
      </c>
      <c r="V636" s="17">
        <f>V12*'Basic diet cal'!$P$7</f>
        <v>0</v>
      </c>
      <c r="W636" s="17">
        <f>W12*'Basic diet cal'!$P$7</f>
        <v>0</v>
      </c>
      <c r="X636" s="17">
        <f>X12*'Basic diet cal'!$P$7</f>
        <v>0</v>
      </c>
      <c r="Y636" s="17">
        <f>Y12*'Basic diet cal'!$P$7</f>
        <v>0</v>
      </c>
      <c r="Z636" s="17">
        <f>Z12*'Basic diet cal'!$P$7</f>
        <v>0</v>
      </c>
      <c r="AA636" s="17">
        <f>AA12*'Basic diet cal'!$P$7</f>
        <v>0</v>
      </c>
      <c r="AB636" s="17">
        <f>AB12*'Basic diet cal'!$P$7</f>
        <v>0</v>
      </c>
      <c r="AC636" s="17">
        <f>AC12*'Basic diet cal'!$P$7</f>
        <v>0</v>
      </c>
      <c r="AD636" s="17">
        <f>AD12*'Basic diet cal'!$P$7</f>
        <v>0</v>
      </c>
      <c r="AE636" s="17">
        <f>AE12*'Basic diet cal'!$P$7</f>
        <v>0</v>
      </c>
      <c r="AF636" s="17">
        <f>AF12*'Basic diet cal'!$P$7</f>
        <v>0</v>
      </c>
      <c r="AG636" s="17">
        <f>AG12*'Basic diet cal'!$P$7</f>
        <v>0</v>
      </c>
      <c r="AH636" s="17">
        <f>AH12*'Basic diet cal'!$P$7</f>
        <v>0</v>
      </c>
      <c r="AI636" s="17">
        <f>AI12*'Basic diet cal'!$P$7</f>
        <v>0</v>
      </c>
      <c r="AJ636" s="17">
        <f>AJ12*'Basic diet cal'!$P$7</f>
        <v>0</v>
      </c>
      <c r="AK636" s="17">
        <f>AK12*'Basic diet cal'!$P$7</f>
        <v>0</v>
      </c>
      <c r="AL636" s="17">
        <f>AL12*'Basic diet cal'!$P$7</f>
        <v>0</v>
      </c>
      <c r="AR636" s="17"/>
    </row>
    <row r="637" spans="1:79" ht="21" customHeight="1">
      <c r="A637" s="70" t="s">
        <v>120</v>
      </c>
      <c r="B637" s="71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32"/>
      <c r="AR637" s="17"/>
    </row>
    <row r="638" spans="1:79" ht="15" customHeight="1">
      <c r="A638" s="72" t="s">
        <v>121</v>
      </c>
      <c r="C638" s="17">
        <f>C14*'Basic diet cal'!$P$8</f>
        <v>50</v>
      </c>
      <c r="D638" s="17">
        <f>D14*'Basic diet cal'!$P$8</f>
        <v>50</v>
      </c>
      <c r="E638" s="17">
        <f>E14*'Basic diet cal'!$P$8</f>
        <v>25</v>
      </c>
      <c r="F638" s="17">
        <f>F14*'Basic diet cal'!$P$8</f>
        <v>50</v>
      </c>
      <c r="G638" s="17">
        <f>G14*'Basic diet cal'!$P$8</f>
        <v>50</v>
      </c>
      <c r="H638" s="17">
        <f>H14*'Basic diet cal'!$P$8</f>
        <v>50</v>
      </c>
      <c r="I638" s="17">
        <f>I14*'Basic diet cal'!$P$8</f>
        <v>75</v>
      </c>
      <c r="J638" s="17">
        <f>J14*'Basic diet cal'!$P$8</f>
        <v>50</v>
      </c>
      <c r="K638" s="17">
        <f>K14*'Basic diet cal'!$P$8</f>
        <v>75</v>
      </c>
      <c r="L638" s="17">
        <f>L14*'Basic diet cal'!$P$8</f>
        <v>75</v>
      </c>
      <c r="M638" s="17">
        <f>M14*'Basic diet cal'!$P$8</f>
        <v>100</v>
      </c>
      <c r="N638" s="17">
        <f>N14*'Basic diet cal'!$P$8</f>
        <v>75</v>
      </c>
      <c r="O638" s="17">
        <f>O14*'Basic diet cal'!$P$8</f>
        <v>75</v>
      </c>
      <c r="P638" s="17">
        <f>P14*'Basic diet cal'!$P$8</f>
        <v>0</v>
      </c>
      <c r="Q638" s="17">
        <f>Q14*'Basic diet cal'!$P$8</f>
        <v>75</v>
      </c>
      <c r="R638" s="17">
        <f>R14*'Basic diet cal'!$P$8</f>
        <v>75</v>
      </c>
      <c r="S638" s="17">
        <f>S14*'Basic diet cal'!$P$8</f>
        <v>100</v>
      </c>
      <c r="T638" s="17">
        <f>T14*'Basic diet cal'!$P$8</f>
        <v>75</v>
      </c>
      <c r="U638" s="17">
        <f>U14*'Basic diet cal'!$P$8</f>
        <v>75</v>
      </c>
      <c r="V638" s="17">
        <f>V14*'Basic diet cal'!$P$8</f>
        <v>100</v>
      </c>
      <c r="W638" s="17">
        <f>W14*'Basic diet cal'!$P$8</f>
        <v>75</v>
      </c>
      <c r="X638" s="17">
        <f>X14*'Basic diet cal'!$P$8</f>
        <v>75</v>
      </c>
      <c r="Y638" s="17">
        <f>Y14*'Basic diet cal'!$P$8</f>
        <v>125</v>
      </c>
      <c r="Z638" s="17">
        <f>Z14*'Basic diet cal'!$P$8</f>
        <v>75</v>
      </c>
      <c r="AA638" s="17">
        <f>AA14*'Basic diet cal'!$P$8</f>
        <v>75</v>
      </c>
      <c r="AB638" s="17">
        <f>AB14*'Basic diet cal'!$P$8</f>
        <v>125</v>
      </c>
      <c r="AC638" s="17">
        <f>AC14*'Basic diet cal'!$P$8</f>
        <v>75</v>
      </c>
      <c r="AD638" s="17">
        <f>AD14*'Basic diet cal'!$P$8</f>
        <v>75</v>
      </c>
      <c r="AE638" s="17">
        <f>AE14*'Basic diet cal'!$P$8</f>
        <v>125</v>
      </c>
      <c r="AF638" s="17">
        <f>AF14*'Basic diet cal'!$P$8</f>
        <v>75</v>
      </c>
      <c r="AG638" s="17">
        <f>AG14*'Basic diet cal'!$P$8</f>
        <v>75</v>
      </c>
      <c r="AH638" s="17">
        <f>AH14*'Basic diet cal'!$P$8</f>
        <v>125</v>
      </c>
      <c r="AI638" s="17">
        <f>AI14*'Basic diet cal'!$P$8</f>
        <v>75</v>
      </c>
      <c r="AJ638" s="17">
        <f>AJ14*'Basic diet cal'!$P$8</f>
        <v>75</v>
      </c>
      <c r="AK638" s="17">
        <f>AK14*'Basic diet cal'!$P$8</f>
        <v>125</v>
      </c>
      <c r="AL638" s="132">
        <f>AL14*'Basic diet cal'!$P$8</f>
        <v>75</v>
      </c>
      <c r="AR638" s="17"/>
    </row>
    <row r="639" spans="1:79" ht="22.5" customHeight="1">
      <c r="A639" s="73" t="s">
        <v>227</v>
      </c>
      <c r="C639" s="17">
        <f>C15*'Basic diet cal'!$P$9</f>
        <v>32.978571428571428</v>
      </c>
      <c r="D639" s="17">
        <f>D15*'Basic diet cal'!$P$9</f>
        <v>21.985714285714288</v>
      </c>
      <c r="E639" s="17">
        <f>E15*'Basic diet cal'!$P$9</f>
        <v>21.985714285714288</v>
      </c>
      <c r="F639" s="17">
        <f>F15*'Basic diet cal'!$P$9</f>
        <v>32.978571428571428</v>
      </c>
      <c r="G639" s="17">
        <f>G15*'Basic diet cal'!$P$9</f>
        <v>21.985714285714288</v>
      </c>
      <c r="H639" s="17">
        <f>H15*'Basic diet cal'!$P$9</f>
        <v>32.978571428571428</v>
      </c>
      <c r="I639" s="17">
        <f>I15*'Basic diet cal'!$P$9</f>
        <v>43.971428571428575</v>
      </c>
      <c r="J639" s="17">
        <f>J15*'Basic diet cal'!$P$9</f>
        <v>21.985714285714288</v>
      </c>
      <c r="K639" s="17">
        <f>K15*'Basic diet cal'!$P$9</f>
        <v>21.985714285714288</v>
      </c>
      <c r="L639" s="17">
        <f>L15*'Basic diet cal'!$P$9</f>
        <v>43.971428571428575</v>
      </c>
      <c r="M639" s="17">
        <f>M15*'Basic diet cal'!$P$9</f>
        <v>32.978571428571428</v>
      </c>
      <c r="N639" s="17">
        <f>N15*'Basic diet cal'!$P$9</f>
        <v>32.978571428571428</v>
      </c>
      <c r="O639" s="17">
        <f>O15*'Basic diet cal'!$P$9</f>
        <v>54.964285714285722</v>
      </c>
      <c r="P639" s="17">
        <f>P15*'Basic diet cal'!$P$9</f>
        <v>32.978571428571428</v>
      </c>
      <c r="Q639" s="17">
        <f>Q15*'Basic diet cal'!$P$9</f>
        <v>43.971428571428575</v>
      </c>
      <c r="R639" s="17">
        <f>R15*'Basic diet cal'!$P$9</f>
        <v>65.957142857142856</v>
      </c>
      <c r="S639" s="17">
        <f>S15*'Basic diet cal'!$P$9</f>
        <v>32.978571428571428</v>
      </c>
      <c r="T639" s="17">
        <f>T15*'Basic diet cal'!$P$9</f>
        <v>43.971428571428575</v>
      </c>
      <c r="U639" s="17">
        <f>U15*'Basic diet cal'!$P$9</f>
        <v>65.957142857142856</v>
      </c>
      <c r="V639" s="17">
        <f>V15*'Basic diet cal'!$P$9</f>
        <v>43.971428571428575</v>
      </c>
      <c r="W639" s="17">
        <f>W15*'Basic diet cal'!$P$9</f>
        <v>43.971428571428575</v>
      </c>
      <c r="X639" s="17">
        <f>X15*'Basic diet cal'!$P$9</f>
        <v>87.94285714285715</v>
      </c>
      <c r="Y639" s="17">
        <f>Y15*'Basic diet cal'!$P$9</f>
        <v>43.971428571428575</v>
      </c>
      <c r="Z639" s="17">
        <f>Z15*'Basic diet cal'!$P$9</f>
        <v>43.971428571428575</v>
      </c>
      <c r="AA639" s="17">
        <f>AA15*'Basic diet cal'!$P$9</f>
        <v>76.95</v>
      </c>
      <c r="AB639" s="17">
        <f>AB15*'Basic diet cal'!$P$9</f>
        <v>32.978571428571428</v>
      </c>
      <c r="AC639" s="17">
        <f>AC15*'Basic diet cal'!$P$9</f>
        <v>54.964285714285722</v>
      </c>
      <c r="AD639" s="17">
        <f>AD15*'Basic diet cal'!$P$9</f>
        <v>76.95</v>
      </c>
      <c r="AE639" s="17">
        <f>AE15*'Basic diet cal'!$P$9</f>
        <v>32.978571428571428</v>
      </c>
      <c r="AF639" s="17">
        <f>AF15*'Basic diet cal'!$P$9</f>
        <v>54.964285714285722</v>
      </c>
      <c r="AG639" s="17">
        <f>AG15*'Basic diet cal'!$P$9</f>
        <v>76.95</v>
      </c>
      <c r="AH639" s="17">
        <f>AH15*'Basic diet cal'!$P$9</f>
        <v>43.971428571428575</v>
      </c>
      <c r="AI639" s="17">
        <f>AI15*'Basic diet cal'!$P$9</f>
        <v>54.964285714285722</v>
      </c>
      <c r="AJ639" s="17">
        <f>AJ15*'Basic diet cal'!$P$9</f>
        <v>87.94285714285715</v>
      </c>
      <c r="AK639" s="17">
        <f>AK15*'Basic diet cal'!$P$9</f>
        <v>43.971428571428575</v>
      </c>
      <c r="AL639" s="132">
        <f>AL15*'Basic diet cal'!$P$9</f>
        <v>54.964285714285722</v>
      </c>
      <c r="AR639" s="17"/>
    </row>
    <row r="640" spans="1:79" ht="22.5" customHeight="1">
      <c r="A640" s="74" t="s">
        <v>228</v>
      </c>
      <c r="C640" s="17">
        <f>C16*'Basic diet cal'!$P$9</f>
        <v>32.978571428571428</v>
      </c>
      <c r="D640" s="17">
        <f>D16*'Basic diet cal'!$P$9</f>
        <v>21.985714285714288</v>
      </c>
      <c r="E640" s="17">
        <f>E16*'Basic diet cal'!$P$9</f>
        <v>21.985714285714288</v>
      </c>
      <c r="F640" s="17">
        <f>F16*'Basic diet cal'!$P$9</f>
        <v>32.978571428571428</v>
      </c>
      <c r="G640" s="17">
        <f>G16*'Basic diet cal'!$P$9</f>
        <v>21.985714285714288</v>
      </c>
      <c r="H640" s="17">
        <f>H16*'Basic diet cal'!$P$9</f>
        <v>32.978571428571428</v>
      </c>
      <c r="I640" s="17">
        <f>I16*'Basic diet cal'!$P$9</f>
        <v>43.971428571428575</v>
      </c>
      <c r="J640" s="17">
        <f>J16*'Basic diet cal'!$P$9</f>
        <v>21.985714285714288</v>
      </c>
      <c r="K640" s="17">
        <f>K16*'Basic diet cal'!$P$9</f>
        <v>21.985714285714288</v>
      </c>
      <c r="L640" s="17">
        <f>L16*'Basic diet cal'!$P$9</f>
        <v>43.971428571428575</v>
      </c>
      <c r="M640" s="17">
        <f>M16*'Basic diet cal'!$P$9</f>
        <v>32.978571428571428</v>
      </c>
      <c r="N640" s="17">
        <f>N16*'Basic diet cal'!$P$9</f>
        <v>32.978571428571428</v>
      </c>
      <c r="O640" s="17">
        <f>O16*'Basic diet cal'!$P$9</f>
        <v>54.964285714285722</v>
      </c>
      <c r="P640" s="17">
        <f>P16*'Basic diet cal'!$P$9</f>
        <v>32.978571428571428</v>
      </c>
      <c r="Q640" s="17">
        <f>Q16*'Basic diet cal'!$P$9</f>
        <v>43.971428571428575</v>
      </c>
      <c r="R640" s="17">
        <f>R16*'Basic diet cal'!$P$9</f>
        <v>65.957142857142856</v>
      </c>
      <c r="S640" s="17">
        <f>S16*'Basic diet cal'!$P$9</f>
        <v>32.978571428571428</v>
      </c>
      <c r="T640" s="17">
        <f>T16*'Basic diet cal'!$P$9</f>
        <v>43.971428571428575</v>
      </c>
      <c r="U640" s="17">
        <f>U16*'Basic diet cal'!$P$9</f>
        <v>65.957142857142856</v>
      </c>
      <c r="V640" s="17">
        <f>V16*'Basic diet cal'!$P$9</f>
        <v>43.971428571428575</v>
      </c>
      <c r="W640" s="17">
        <f>W16*'Basic diet cal'!$P$9</f>
        <v>43.971428571428575</v>
      </c>
      <c r="X640" s="17">
        <f>X16*'Basic diet cal'!$P$9</f>
        <v>87.94285714285715</v>
      </c>
      <c r="Y640" s="17">
        <f>Y16*'Basic diet cal'!$P$9</f>
        <v>43.971428571428575</v>
      </c>
      <c r="Z640" s="17">
        <f>Z16*'Basic diet cal'!$P$9</f>
        <v>43.971428571428575</v>
      </c>
      <c r="AA640" s="17">
        <f>AA16*'Basic diet cal'!$P$9</f>
        <v>76.95</v>
      </c>
      <c r="AB640" s="17">
        <f>AB16*'Basic diet cal'!$P$9</f>
        <v>32.978571428571428</v>
      </c>
      <c r="AC640" s="17">
        <f>AC16*'Basic diet cal'!$P$9</f>
        <v>54.964285714285722</v>
      </c>
      <c r="AD640" s="17">
        <f>AD16*'Basic diet cal'!$P$9</f>
        <v>76.95</v>
      </c>
      <c r="AE640" s="17">
        <f>AE16*'Basic diet cal'!$P$9</f>
        <v>43.971428571428575</v>
      </c>
      <c r="AF640" s="17">
        <f>AF16*'Basic diet cal'!$P$9</f>
        <v>54.964285714285722</v>
      </c>
      <c r="AG640" s="17">
        <f>AG16*'Basic diet cal'!$P$9</f>
        <v>87.94285714285715</v>
      </c>
      <c r="AH640" s="17">
        <f>AH16*'Basic diet cal'!$P$9</f>
        <v>43.971428571428575</v>
      </c>
      <c r="AI640" s="17">
        <f>AI16*'Basic diet cal'!$P$9</f>
        <v>54.964285714285722</v>
      </c>
      <c r="AJ640" s="17">
        <f>AJ16*'Basic diet cal'!$P$9</f>
        <v>98.935714285714297</v>
      </c>
      <c r="AK640" s="17">
        <f>AK16*'Basic diet cal'!$P$9</f>
        <v>43.971428571428575</v>
      </c>
      <c r="AL640" s="132">
        <f>AL16*'Basic diet cal'!$P$9</f>
        <v>54.964285714285722</v>
      </c>
      <c r="AR640" s="17"/>
    </row>
    <row r="641" spans="1:79" ht="15" customHeight="1">
      <c r="A641" s="75" t="s">
        <v>122</v>
      </c>
      <c r="C641" s="17">
        <f>C17*'Basic diet cal'!$P$10</f>
        <v>0</v>
      </c>
      <c r="D641" s="17">
        <f>D17*'Basic diet cal'!$P$10</f>
        <v>225</v>
      </c>
      <c r="E641" s="17">
        <f>E17*'Basic diet cal'!$P$10</f>
        <v>675</v>
      </c>
      <c r="F641" s="17">
        <f>F17*'Basic diet cal'!$P$10</f>
        <v>0</v>
      </c>
      <c r="G641" s="17">
        <f>G17*'Basic diet cal'!$P$10</f>
        <v>900</v>
      </c>
      <c r="H641" s="17">
        <f>H17*'Basic diet cal'!$P$10</f>
        <v>900</v>
      </c>
      <c r="I641" s="17">
        <f>I17*'Basic diet cal'!$P$10</f>
        <v>0</v>
      </c>
      <c r="J641" s="17">
        <f>J17*'Basic diet cal'!$P$10</f>
        <v>1575</v>
      </c>
      <c r="K641" s="17">
        <f>K17*'Basic diet cal'!$P$10</f>
        <v>1575</v>
      </c>
      <c r="L641" s="17">
        <f>L17*'Basic diet cal'!$P$10</f>
        <v>0</v>
      </c>
      <c r="M641" s="17">
        <f>M17*'Basic diet cal'!$P$10</f>
        <v>2362.5</v>
      </c>
      <c r="N641" s="17">
        <f>N17*'Basic diet cal'!$P$10</f>
        <v>1575</v>
      </c>
      <c r="O641" s="17">
        <f>O17*'Basic diet cal'!$P$10</f>
        <v>0</v>
      </c>
      <c r="P641" s="17">
        <f>P17*'Basic diet cal'!$P$10</f>
        <v>2362.5</v>
      </c>
      <c r="Q641" s="17">
        <f>Q17*'Basic diet cal'!$P$10</f>
        <v>1575</v>
      </c>
      <c r="R641" s="17">
        <f>R17*'Basic diet cal'!$P$10</f>
        <v>0</v>
      </c>
      <c r="S641" s="17">
        <f>S17*'Basic diet cal'!$P$10</f>
        <v>2362.5</v>
      </c>
      <c r="T641" s="17">
        <f>T17*'Basic diet cal'!$P$10</f>
        <v>1575</v>
      </c>
      <c r="U641" s="17">
        <f>U17*'Basic diet cal'!$P$10</f>
        <v>0</v>
      </c>
      <c r="V641" s="17">
        <f>V17*'Basic diet cal'!$P$10</f>
        <v>3150</v>
      </c>
      <c r="W641" s="17">
        <f>W17*'Basic diet cal'!$P$10</f>
        <v>1575</v>
      </c>
      <c r="X641" s="17">
        <f>X17*'Basic diet cal'!$P$10</f>
        <v>0</v>
      </c>
      <c r="Y641" s="17">
        <f>Y17*'Basic diet cal'!$P$10</f>
        <v>3150</v>
      </c>
      <c r="Z641" s="17">
        <f>Z17*'Basic diet cal'!$P$10</f>
        <v>2250</v>
      </c>
      <c r="AA641" s="17">
        <f>AA17*'Basic diet cal'!$P$10</f>
        <v>0</v>
      </c>
      <c r="AB641" s="17">
        <f>AB17*'Basic diet cal'!$P$10</f>
        <v>3150</v>
      </c>
      <c r="AC641" s="17">
        <f>AC17*'Basic diet cal'!$P$10</f>
        <v>2250</v>
      </c>
      <c r="AD641" s="17">
        <f>AD17*'Basic diet cal'!$P$10</f>
        <v>0</v>
      </c>
      <c r="AE641" s="17">
        <f>AE17*'Basic diet cal'!$P$10</f>
        <v>3150</v>
      </c>
      <c r="AF641" s="17">
        <f>AF17*'Basic diet cal'!$P$10</f>
        <v>2250</v>
      </c>
      <c r="AG641" s="17">
        <f>AG17*'Basic diet cal'!$P$10</f>
        <v>0</v>
      </c>
      <c r="AH641" s="17">
        <f>AH17*'Basic diet cal'!$P$10</f>
        <v>3150</v>
      </c>
      <c r="AI641" s="17">
        <f>AI17*'Basic diet cal'!$P$10</f>
        <v>2250</v>
      </c>
      <c r="AJ641" s="17">
        <f>AJ17*'Basic diet cal'!$P$10</f>
        <v>0</v>
      </c>
      <c r="AK641" s="17">
        <f>AK17*'Basic diet cal'!$P$10</f>
        <v>3150</v>
      </c>
      <c r="AL641" s="132">
        <f>AL17*'Basic diet cal'!$P$10</f>
        <v>2250</v>
      </c>
      <c r="AR641" s="17"/>
    </row>
    <row r="642" spans="1:79" ht="21" customHeight="1">
      <c r="A642" s="70" t="s">
        <v>123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32"/>
      <c r="AR642" s="17"/>
    </row>
    <row r="643" spans="1:79" ht="15" customHeight="1">
      <c r="A643" s="72" t="s">
        <v>121</v>
      </c>
      <c r="B643" s="76"/>
      <c r="C643" s="17">
        <f>C20*'Basic diet cal'!$P$8</f>
        <v>50</v>
      </c>
      <c r="D643" s="17">
        <f>D20*'Basic diet cal'!$P$8</f>
        <v>50</v>
      </c>
      <c r="E643" s="17">
        <f>E20*'Basic diet cal'!$P$8</f>
        <v>25</v>
      </c>
      <c r="F643" s="17">
        <f>F20*'Basic diet cal'!$P$8</f>
        <v>50</v>
      </c>
      <c r="G643" s="17">
        <f>G20*'Basic diet cal'!$P$8</f>
        <v>50</v>
      </c>
      <c r="H643" s="17">
        <f>H20*'Basic diet cal'!$P$8</f>
        <v>50</v>
      </c>
      <c r="I643" s="17">
        <f>I20*'Basic diet cal'!$P$8</f>
        <v>50</v>
      </c>
      <c r="J643" s="17">
        <f>J20*'Basic diet cal'!$P$8</f>
        <v>75</v>
      </c>
      <c r="K643" s="17">
        <f>K20*'Basic diet cal'!$P$8</f>
        <v>50</v>
      </c>
      <c r="L643" s="17">
        <f>L20*'Basic diet cal'!$P$8</f>
        <v>75</v>
      </c>
      <c r="M643" s="17">
        <f>M20*'Basic diet cal'!$P$8</f>
        <v>75</v>
      </c>
      <c r="N643" s="17">
        <f>N20*'Basic diet cal'!$P$8</f>
        <v>50</v>
      </c>
      <c r="O643" s="17">
        <f>O20*'Basic diet cal'!$P$8</f>
        <v>75</v>
      </c>
      <c r="P643" s="17">
        <f>P20*'Basic diet cal'!$P$8</f>
        <v>75</v>
      </c>
      <c r="Q643" s="17">
        <f>Q20*'Basic diet cal'!$P$8</f>
        <v>50</v>
      </c>
      <c r="R643" s="17">
        <f>R20*'Basic diet cal'!$P$8</f>
        <v>75</v>
      </c>
      <c r="S643" s="17">
        <f>S20*'Basic diet cal'!$P$8</f>
        <v>75</v>
      </c>
      <c r="T643" s="17">
        <f>T20*'Basic diet cal'!$P$8</f>
        <v>50</v>
      </c>
      <c r="U643" s="17">
        <f>U20*'Basic diet cal'!$P$8</f>
        <v>75</v>
      </c>
      <c r="V643" s="17">
        <f>V20*'Basic diet cal'!$P$8</f>
        <v>75</v>
      </c>
      <c r="W643" s="17">
        <f>W20*'Basic diet cal'!$P$8</f>
        <v>50</v>
      </c>
      <c r="X643" s="17">
        <f>X20*'Basic diet cal'!$P$8</f>
        <v>75</v>
      </c>
      <c r="Y643" s="17">
        <f>Y20*'Basic diet cal'!$P$8</f>
        <v>75</v>
      </c>
      <c r="Z643" s="17">
        <f>Z20*'Basic diet cal'!$P$8</f>
        <v>50</v>
      </c>
      <c r="AA643" s="17">
        <f>AA20*'Basic diet cal'!$P$8</f>
        <v>75</v>
      </c>
      <c r="AB643" s="17">
        <f>AB20*'Basic diet cal'!$P$8</f>
        <v>75</v>
      </c>
      <c r="AC643" s="17">
        <f>AC20*'Basic diet cal'!$P$8</f>
        <v>50</v>
      </c>
      <c r="AD643" s="17">
        <f>AD20*'Basic diet cal'!$P$8</f>
        <v>75</v>
      </c>
      <c r="AE643" s="17">
        <f>AE20*'Basic diet cal'!$P$8</f>
        <v>75</v>
      </c>
      <c r="AF643" s="17">
        <f>AF20*'Basic diet cal'!$P$8</f>
        <v>50</v>
      </c>
      <c r="AG643" s="17">
        <f>AG20*'Basic diet cal'!$P$8</f>
        <v>75</v>
      </c>
      <c r="AH643" s="17">
        <f>AH20*'Basic diet cal'!$P$8</f>
        <v>75</v>
      </c>
      <c r="AI643" s="17">
        <f>AI20*'Basic diet cal'!$P$8</f>
        <v>50</v>
      </c>
      <c r="AJ643" s="17">
        <f>AJ20*'Basic diet cal'!$P$8</f>
        <v>75</v>
      </c>
      <c r="AK643" s="17">
        <f>AK20*'Basic diet cal'!$P$8</f>
        <v>125</v>
      </c>
      <c r="AL643" s="132">
        <f>AL20*'Basic diet cal'!$P$8</f>
        <v>50</v>
      </c>
      <c r="AR643" s="17"/>
    </row>
    <row r="644" spans="1:79" ht="33.75" customHeight="1">
      <c r="A644" s="72" t="s">
        <v>198</v>
      </c>
      <c r="B644" s="76"/>
      <c r="C644" s="17">
        <f>C21*'Basic diet cal'!$P$11</f>
        <v>10.505142857142857</v>
      </c>
      <c r="D644" s="17">
        <f>D21*'Basic diet cal'!$P$11</f>
        <v>7.0034285714285716</v>
      </c>
      <c r="E644" s="17">
        <f>E21*'Basic diet cal'!$P$11</f>
        <v>7.0034285714285716</v>
      </c>
      <c r="F644" s="17">
        <f>F21*'Basic diet cal'!$P$11</f>
        <v>10.505142857142857</v>
      </c>
      <c r="G644" s="17">
        <f>G21*'Basic diet cal'!$P$11</f>
        <v>7.0034285714285716</v>
      </c>
      <c r="H644" s="17">
        <f>H21*'Basic diet cal'!$P$11</f>
        <v>10.505142857142857</v>
      </c>
      <c r="I644" s="17">
        <f>I21*'Basic diet cal'!$P$11</f>
        <v>17.508571428571429</v>
      </c>
      <c r="J644" s="17">
        <f>J21*'Basic diet cal'!$P$11</f>
        <v>10.505142857142857</v>
      </c>
      <c r="K644" s="17">
        <f>K21*'Basic diet cal'!$P$11</f>
        <v>14.006857142857143</v>
      </c>
      <c r="L644" s="17">
        <f>L21*'Basic diet cal'!$P$11</f>
        <v>17.508571428571429</v>
      </c>
      <c r="M644" s="17">
        <f>M21*'Basic diet cal'!$P$11</f>
        <v>14.006857142857143</v>
      </c>
      <c r="N644" s="17">
        <f>N21*'Basic diet cal'!$P$11</f>
        <v>14.006857142857143</v>
      </c>
      <c r="O644" s="17">
        <f>O21*'Basic diet cal'!$P$11</f>
        <v>21.010285714285715</v>
      </c>
      <c r="P644" s="17">
        <f>P21*'Basic diet cal'!$P$11</f>
        <v>14.006857142857143</v>
      </c>
      <c r="Q644" s="17">
        <f>Q21*'Basic diet cal'!$P$11</f>
        <v>14.006857142857143</v>
      </c>
      <c r="R644" s="17">
        <f>R21*'Basic diet cal'!$P$11</f>
        <v>24.512</v>
      </c>
      <c r="S644" s="17">
        <f>S21*'Basic diet cal'!$P$11</f>
        <v>14.006857142857143</v>
      </c>
      <c r="T644" s="17">
        <f>T21*'Basic diet cal'!$P$11</f>
        <v>14.006857142857143</v>
      </c>
      <c r="U644" s="17">
        <f>U21*'Basic diet cal'!$P$11</f>
        <v>21.010285714285715</v>
      </c>
      <c r="V644" s="17">
        <f>V21*'Basic diet cal'!$P$11</f>
        <v>14.006857142857143</v>
      </c>
      <c r="W644" s="17">
        <f>W21*'Basic diet cal'!$P$11</f>
        <v>14.006857142857143</v>
      </c>
      <c r="X644" s="17">
        <f>X21*'Basic diet cal'!$P$11</f>
        <v>35.017142857142858</v>
      </c>
      <c r="Y644" s="17">
        <f>Y21*'Basic diet cal'!$P$11</f>
        <v>14.006857142857143</v>
      </c>
      <c r="Z644" s="17">
        <f>Z21*'Basic diet cal'!$P$11</f>
        <v>14.006857142857143</v>
      </c>
      <c r="AA644" s="17">
        <f>AA21*'Basic diet cal'!$P$11</f>
        <v>28.013714285714286</v>
      </c>
      <c r="AB644" s="17">
        <f>AB21*'Basic diet cal'!$P$11</f>
        <v>21.010285714285715</v>
      </c>
      <c r="AC644" s="17">
        <f>AC21*'Basic diet cal'!$P$11</f>
        <v>17.508571428571429</v>
      </c>
      <c r="AD644" s="17">
        <f>AD21*'Basic diet cal'!$P$11</f>
        <v>31.515428571428572</v>
      </c>
      <c r="AE644" s="17">
        <f>AE21*'Basic diet cal'!$P$11</f>
        <v>21.010285714285715</v>
      </c>
      <c r="AF644" s="17">
        <f>AF21*'Basic diet cal'!$P$11</f>
        <v>17.508571428571429</v>
      </c>
      <c r="AG644" s="17">
        <f>AG21*'Basic diet cal'!$P$11</f>
        <v>35.017142857142858</v>
      </c>
      <c r="AH644" s="17">
        <f>AH21*'Basic diet cal'!$P$11</f>
        <v>21.010285714285715</v>
      </c>
      <c r="AI644" s="17">
        <f>AI21*'Basic diet cal'!$P$11</f>
        <v>17.508571428571429</v>
      </c>
      <c r="AJ644" s="17">
        <f>AJ21*'Basic diet cal'!$P$11</f>
        <v>35.017142857142858</v>
      </c>
      <c r="AK644" s="17">
        <f>AK21*'Basic diet cal'!$P$11</f>
        <v>21.010285714285715</v>
      </c>
      <c r="AL644" s="132">
        <f>AL21*'Basic diet cal'!$P$11</f>
        <v>17.508571428571429</v>
      </c>
      <c r="AR644" s="17"/>
    </row>
    <row r="645" spans="1:79" ht="45" customHeight="1">
      <c r="A645" s="24" t="s">
        <v>199</v>
      </c>
      <c r="B645" s="69"/>
      <c r="C645" s="17">
        <f>C23*'Basic diet cal'!$P$12</f>
        <v>0</v>
      </c>
      <c r="D645" s="17">
        <f>D23*'Basic diet cal'!$P$12</f>
        <v>0</v>
      </c>
      <c r="E645" s="17">
        <f>E23*'Basic diet cal'!$P$12</f>
        <v>0</v>
      </c>
      <c r="F645" s="17">
        <f>F23*'Basic diet cal'!$P$12</f>
        <v>0</v>
      </c>
      <c r="G645" s="17">
        <f>G23*'Basic diet cal'!$P$12</f>
        <v>0</v>
      </c>
      <c r="H645" s="17">
        <f>H23*'Basic diet cal'!$P$12</f>
        <v>0</v>
      </c>
      <c r="I645" s="17">
        <f>I23*'Basic diet cal'!$P$12</f>
        <v>0</v>
      </c>
      <c r="J645" s="17">
        <f>J23*'Basic diet cal'!$P$12</f>
        <v>0</v>
      </c>
      <c r="K645" s="17">
        <f>K23*'Basic diet cal'!$P$12</f>
        <v>0</v>
      </c>
      <c r="L645" s="17">
        <f>L23*'Basic diet cal'!$P$12</f>
        <v>0</v>
      </c>
      <c r="M645" s="17">
        <f>M23*'Basic diet cal'!$P$12</f>
        <v>0</v>
      </c>
      <c r="N645" s="17">
        <f>N23*'Basic diet cal'!$P$12</f>
        <v>0</v>
      </c>
      <c r="O645" s="17">
        <f>O23*'Basic diet cal'!$P$12</f>
        <v>0</v>
      </c>
      <c r="P645" s="17">
        <f>P23*'Basic diet cal'!$P$12</f>
        <v>0</v>
      </c>
      <c r="Q645" s="17">
        <f>Q23*'Basic diet cal'!$P$12</f>
        <v>0</v>
      </c>
      <c r="R645" s="17">
        <f>R23*'Basic diet cal'!$P$12</f>
        <v>0</v>
      </c>
      <c r="S645" s="17">
        <f>S23*'Basic diet cal'!$P$12</f>
        <v>0</v>
      </c>
      <c r="T645" s="17">
        <f>T23*'Basic diet cal'!$P$12</f>
        <v>0</v>
      </c>
      <c r="U645" s="17">
        <f>U23*'Basic diet cal'!$P$12</f>
        <v>0</v>
      </c>
      <c r="V645" s="17">
        <f>V23*'Basic diet cal'!$P$12</f>
        <v>0</v>
      </c>
      <c r="W645" s="17">
        <f>W23*'Basic diet cal'!$P$12</f>
        <v>0</v>
      </c>
      <c r="X645" s="17">
        <f>X23*'Basic diet cal'!$P$12</f>
        <v>0</v>
      </c>
      <c r="Y645" s="17">
        <f>Y23*'Basic diet cal'!$P$12</f>
        <v>0</v>
      </c>
      <c r="Z645" s="17">
        <f>Z23*'Basic diet cal'!$P$12</f>
        <v>0</v>
      </c>
      <c r="AA645" s="17">
        <f>AA23*'Basic diet cal'!$P$12</f>
        <v>0</v>
      </c>
      <c r="AB645" s="17">
        <f>AB23*'Basic diet cal'!$P$12</f>
        <v>0</v>
      </c>
      <c r="AC645" s="17">
        <f>AC23*'Basic diet cal'!$P$12</f>
        <v>0</v>
      </c>
      <c r="AD645" s="17">
        <f>AD23*'Basic diet cal'!$P$12</f>
        <v>0</v>
      </c>
      <c r="AE645" s="17">
        <f>AE23*'Basic diet cal'!$P$12</f>
        <v>0</v>
      </c>
      <c r="AF645" s="17">
        <f>AF23*'Basic diet cal'!$P$12</f>
        <v>0</v>
      </c>
      <c r="AG645" s="17">
        <f>AG23*'Basic diet cal'!$P$12</f>
        <v>0</v>
      </c>
      <c r="AH645" s="17">
        <f>AH23*'Basic diet cal'!$P$12</f>
        <v>0</v>
      </c>
      <c r="AI645" s="17">
        <f>AI23*'Basic diet cal'!$P$12</f>
        <v>0</v>
      </c>
      <c r="AJ645" s="17">
        <f>AJ23*'Basic diet cal'!$P$12</f>
        <v>0</v>
      </c>
      <c r="AK645" s="17">
        <f>AK23*'Basic diet cal'!$P$12</f>
        <v>0</v>
      </c>
      <c r="AL645" s="132">
        <f>AL23*'Basic diet cal'!$P$12</f>
        <v>0</v>
      </c>
      <c r="AR645" s="17"/>
    </row>
    <row r="646" spans="1:79" ht="15" customHeight="1">
      <c r="A646" s="24" t="s">
        <v>200</v>
      </c>
      <c r="B646" s="69"/>
      <c r="C646" s="17">
        <f>C24*'Basic diet cal'!$P$12</f>
        <v>0</v>
      </c>
      <c r="D646" s="17">
        <f>D24*'Basic diet cal'!$P$12</f>
        <v>0</v>
      </c>
      <c r="E646" s="17">
        <f>E24*'Basic diet cal'!$P$12</f>
        <v>0</v>
      </c>
      <c r="F646" s="17">
        <f>F24*'Basic diet cal'!$P$12</f>
        <v>0</v>
      </c>
      <c r="G646" s="17">
        <f>G24*'Basic diet cal'!$P$12</f>
        <v>0</v>
      </c>
      <c r="H646" s="17">
        <f>H24*'Basic diet cal'!$P$12</f>
        <v>0</v>
      </c>
      <c r="I646" s="17">
        <f>I24*'Basic diet cal'!$P$12</f>
        <v>0</v>
      </c>
      <c r="J646" s="17">
        <f>J24*'Basic diet cal'!$P$12</f>
        <v>0</v>
      </c>
      <c r="K646" s="17">
        <f>K24*'Basic diet cal'!$P$12</f>
        <v>0</v>
      </c>
      <c r="L646" s="17">
        <f>L24*'Basic diet cal'!$P$12</f>
        <v>0</v>
      </c>
      <c r="M646" s="17">
        <f>M24*'Basic diet cal'!$P$12</f>
        <v>0</v>
      </c>
      <c r="N646" s="17">
        <f>N24*'Basic diet cal'!$P$12</f>
        <v>0</v>
      </c>
      <c r="O646" s="17">
        <f>O24*'Basic diet cal'!$P$12</f>
        <v>0</v>
      </c>
      <c r="P646" s="17">
        <f>P24*'Basic diet cal'!$P$12</f>
        <v>0</v>
      </c>
      <c r="Q646" s="17">
        <f>Q24*'Basic diet cal'!$P$12</f>
        <v>0</v>
      </c>
      <c r="R646" s="17">
        <f>R24*'Basic diet cal'!$P$12</f>
        <v>0</v>
      </c>
      <c r="S646" s="17">
        <f>S24*'Basic diet cal'!$P$12</f>
        <v>0</v>
      </c>
      <c r="T646" s="17">
        <f>T24*'Basic diet cal'!$P$12</f>
        <v>0</v>
      </c>
      <c r="U646" s="17">
        <f>U24*'Basic diet cal'!$P$12</f>
        <v>0</v>
      </c>
      <c r="V646" s="17">
        <f>V24*'Basic diet cal'!$P$12</f>
        <v>0</v>
      </c>
      <c r="W646" s="17">
        <f>W24*'Basic diet cal'!$P$12</f>
        <v>0</v>
      </c>
      <c r="X646" s="17">
        <f>X24*'Basic diet cal'!$P$12</f>
        <v>0</v>
      </c>
      <c r="Y646" s="17">
        <f>Y24*'Basic diet cal'!$P$12</f>
        <v>0</v>
      </c>
      <c r="Z646" s="17">
        <f>Z24*'Basic diet cal'!$P$12</f>
        <v>0</v>
      </c>
      <c r="AA646" s="17">
        <f>AA24*'Basic diet cal'!$P$12</f>
        <v>0</v>
      </c>
      <c r="AB646" s="17">
        <f>AB24*'Basic diet cal'!$P$12</f>
        <v>0</v>
      </c>
      <c r="AC646" s="17">
        <f>AC24*'Basic diet cal'!$P$12</f>
        <v>0</v>
      </c>
      <c r="AD646" s="17">
        <f>AD24*'Basic diet cal'!$P$12</f>
        <v>0</v>
      </c>
      <c r="AE646" s="17">
        <f>AE24*'Basic diet cal'!$P$12</f>
        <v>0</v>
      </c>
      <c r="AF646" s="17">
        <f>AF24*'Basic diet cal'!$P$12</f>
        <v>0</v>
      </c>
      <c r="AG646" s="17">
        <f>AG24*'Basic diet cal'!$P$12</f>
        <v>0</v>
      </c>
      <c r="AH646" s="17">
        <f>AH24*'Basic diet cal'!$P$12</f>
        <v>0</v>
      </c>
      <c r="AI646" s="17">
        <f>AI24*'Basic diet cal'!$P$12</f>
        <v>0</v>
      </c>
      <c r="AJ646" s="17">
        <f>AJ24*'Basic diet cal'!$P$12</f>
        <v>0</v>
      </c>
      <c r="AK646" s="17">
        <f>AK24*'Basic diet cal'!$P$12</f>
        <v>0</v>
      </c>
      <c r="AL646" s="132">
        <f>AL24*'Basic diet cal'!$P$12</f>
        <v>0</v>
      </c>
      <c r="AR646" s="17"/>
    </row>
    <row r="647" spans="1:79" ht="45" customHeight="1">
      <c r="A647" s="24" t="s">
        <v>125</v>
      </c>
      <c r="B647" s="69"/>
      <c r="C647" s="17">
        <f>C25*'Basic diet cal'!$P$13</f>
        <v>0</v>
      </c>
      <c r="D647" s="17">
        <f>D25*'Basic diet cal'!$P$13</f>
        <v>0</v>
      </c>
      <c r="E647" s="17">
        <f>E25*'Basic diet cal'!$P$13</f>
        <v>0</v>
      </c>
      <c r="F647" s="17">
        <f>F25*'Basic diet cal'!$P$13</f>
        <v>0</v>
      </c>
      <c r="G647" s="17">
        <f>G25*'Basic diet cal'!$P$13</f>
        <v>0</v>
      </c>
      <c r="H647" s="17">
        <f>H25*'Basic diet cal'!$P$13</f>
        <v>0</v>
      </c>
      <c r="I647" s="17">
        <f>I25*'Basic diet cal'!$P$13</f>
        <v>0</v>
      </c>
      <c r="J647" s="17">
        <f>J25*'Basic diet cal'!$P$13</f>
        <v>0</v>
      </c>
      <c r="K647" s="17">
        <f>K25*'Basic diet cal'!$P$13</f>
        <v>0</v>
      </c>
      <c r="L647" s="17">
        <f>L25*'Basic diet cal'!$P$13</f>
        <v>0</v>
      </c>
      <c r="M647" s="17">
        <f>M25*'Basic diet cal'!$P$13</f>
        <v>0</v>
      </c>
      <c r="N647" s="17">
        <f>N25*'Basic diet cal'!$P$13</f>
        <v>0</v>
      </c>
      <c r="O647" s="17">
        <f>O25*'Basic diet cal'!$P$13</f>
        <v>0</v>
      </c>
      <c r="P647" s="17">
        <f>P25*'Basic diet cal'!$P$13</f>
        <v>0</v>
      </c>
      <c r="Q647" s="17">
        <f>Q25*'Basic diet cal'!$P$13</f>
        <v>0</v>
      </c>
      <c r="R647" s="17">
        <f>R25*'Basic diet cal'!$P$13</f>
        <v>0</v>
      </c>
      <c r="S647" s="17">
        <f>S25*'Basic diet cal'!$P$13</f>
        <v>0</v>
      </c>
      <c r="T647" s="17">
        <f>T25*'Basic diet cal'!$P$13</f>
        <v>0</v>
      </c>
      <c r="U647" s="17">
        <f>U25*'Basic diet cal'!$P$13</f>
        <v>0</v>
      </c>
      <c r="V647" s="17">
        <f>V25*'Basic diet cal'!$P$13</f>
        <v>0</v>
      </c>
      <c r="W647" s="17">
        <f>W25*'Basic diet cal'!$P$13</f>
        <v>0</v>
      </c>
      <c r="X647" s="17">
        <f>X25*'Basic diet cal'!$P$13</f>
        <v>0</v>
      </c>
      <c r="Y647" s="17">
        <f>Y25*'Basic diet cal'!$P$13</f>
        <v>0</v>
      </c>
      <c r="Z647" s="17">
        <f>Z25*'Basic diet cal'!$P$13</f>
        <v>0</v>
      </c>
      <c r="AA647" s="17">
        <f>AA25*'Basic diet cal'!$P$13</f>
        <v>0</v>
      </c>
      <c r="AB647" s="17">
        <f>AB25*'Basic diet cal'!$P$13</f>
        <v>0</v>
      </c>
      <c r="AC647" s="17">
        <f>AC25*'Basic diet cal'!$P$13</f>
        <v>0</v>
      </c>
      <c r="AD647" s="17">
        <f>AD25*'Basic diet cal'!$P$13</f>
        <v>0</v>
      </c>
      <c r="AE647" s="17">
        <f>AE25*'Basic diet cal'!$P$13</f>
        <v>0</v>
      </c>
      <c r="AF647" s="17">
        <f>AF25*'Basic diet cal'!$P$13</f>
        <v>0</v>
      </c>
      <c r="AG647" s="17">
        <f>AG25*'Basic diet cal'!$P$13</f>
        <v>0</v>
      </c>
      <c r="AH647" s="17">
        <f>AH25*'Basic diet cal'!$P$13</f>
        <v>0</v>
      </c>
      <c r="AI647" s="17">
        <f>AI25*'Basic diet cal'!$P$13</f>
        <v>0</v>
      </c>
      <c r="AJ647" s="17">
        <f>AJ25*'Basic diet cal'!$P$13</f>
        <v>0</v>
      </c>
      <c r="AK647" s="17">
        <f>AK25*'Basic diet cal'!$P$13</f>
        <v>0</v>
      </c>
      <c r="AL647" s="132">
        <f>AL25*'Basic diet cal'!$P$13</f>
        <v>0</v>
      </c>
      <c r="AR647" s="17"/>
    </row>
    <row r="648" spans="1:79" ht="15" customHeight="1">
      <c r="A648" s="47" t="s">
        <v>778</v>
      </c>
      <c r="B648" s="25"/>
      <c r="C648" s="656">
        <f>C22*'Basic diet cal'!$P$10</f>
        <v>0</v>
      </c>
      <c r="D648" s="656">
        <f>D22*'Basic diet cal'!$P$10</f>
        <v>225</v>
      </c>
      <c r="E648" s="656">
        <f>E22*'Basic diet cal'!$P$10</f>
        <v>675</v>
      </c>
      <c r="F648" s="656">
        <f>F22*'Basic diet cal'!$P$10</f>
        <v>0</v>
      </c>
      <c r="G648" s="656">
        <f>G22*'Basic diet cal'!$P$10</f>
        <v>900</v>
      </c>
      <c r="H648" s="656">
        <f>H22*'Basic diet cal'!$P$10</f>
        <v>900</v>
      </c>
      <c r="I648" s="656">
        <f>I22*'Basic diet cal'!$P$10</f>
        <v>0</v>
      </c>
      <c r="J648" s="656">
        <f>J22*'Basic diet cal'!$P$10</f>
        <v>675</v>
      </c>
      <c r="K648" s="656">
        <f>K22*'Basic diet cal'!$P$10</f>
        <v>675</v>
      </c>
      <c r="L648" s="656">
        <f>L22*'Basic diet cal'!$P$10</f>
        <v>0</v>
      </c>
      <c r="M648" s="656">
        <f>M22*'Basic diet cal'!$P$10</f>
        <v>1575</v>
      </c>
      <c r="N648" s="656">
        <f>N22*'Basic diet cal'!$P$10</f>
        <v>675</v>
      </c>
      <c r="O648" s="656">
        <f>O22*'Basic diet cal'!$P$10</f>
        <v>0</v>
      </c>
      <c r="P648" s="656">
        <f>P22*'Basic diet cal'!$P$10</f>
        <v>1575</v>
      </c>
      <c r="Q648" s="656">
        <f>Q22*'Basic diet cal'!$P$10</f>
        <v>1575</v>
      </c>
      <c r="R648" s="656">
        <f>R22*'Basic diet cal'!$P$10</f>
        <v>0</v>
      </c>
      <c r="S648" s="656">
        <f>S22*'Basic diet cal'!$P$10</f>
        <v>1575</v>
      </c>
      <c r="T648" s="656">
        <f>T22*'Basic diet cal'!$P$10</f>
        <v>1575</v>
      </c>
      <c r="U648" s="656">
        <f>U22*'Basic diet cal'!$P$10</f>
        <v>0</v>
      </c>
      <c r="V648" s="656">
        <f>V22*'Basic diet cal'!$P$10</f>
        <v>1575</v>
      </c>
      <c r="W648" s="656">
        <f>W22*'Basic diet cal'!$P$10</f>
        <v>1575</v>
      </c>
      <c r="X648" s="656">
        <f>X22*'Basic diet cal'!$P$10</f>
        <v>0</v>
      </c>
      <c r="Y648" s="656">
        <f>Y22*'Basic diet cal'!$P$10</f>
        <v>1575</v>
      </c>
      <c r="Z648" s="656">
        <f>Z22*'Basic diet cal'!$P$10</f>
        <v>1575</v>
      </c>
      <c r="AA648" s="656">
        <f>AA22*'Basic diet cal'!$P$10</f>
        <v>0</v>
      </c>
      <c r="AB648" s="656">
        <f>AB22*'Basic diet cal'!$P$10</f>
        <v>1575</v>
      </c>
      <c r="AC648" s="656">
        <f>AC22*'Basic diet cal'!$P$10</f>
        <v>1575</v>
      </c>
      <c r="AD648" s="656">
        <f>AD22*'Basic diet cal'!$P$10</f>
        <v>0</v>
      </c>
      <c r="AE648" s="656">
        <f>AE22*'Basic diet cal'!$P$10</f>
        <v>1575</v>
      </c>
      <c r="AF648" s="656">
        <f>AF22*'Basic diet cal'!$P$10</f>
        <v>2250</v>
      </c>
      <c r="AG648" s="656">
        <f>AG22*'Basic diet cal'!$P$10</f>
        <v>0</v>
      </c>
      <c r="AH648" s="656">
        <f>AH22*'Basic diet cal'!$P$10</f>
        <v>1575</v>
      </c>
      <c r="AI648" s="656">
        <f>AI22*'Basic diet cal'!$P$10</f>
        <v>2250</v>
      </c>
      <c r="AJ648" s="656">
        <f>AJ22*'Basic diet cal'!$P$10</f>
        <v>0</v>
      </c>
      <c r="AK648" s="656">
        <f>AK22*'Basic diet cal'!$P$10</f>
        <v>2250</v>
      </c>
      <c r="AL648" s="656">
        <f>AL22*'Basic diet cal'!$P$10</f>
        <v>2250</v>
      </c>
      <c r="AS648" s="170"/>
      <c r="AT648" s="9"/>
      <c r="AU648" s="9"/>
      <c r="AV648" s="9"/>
      <c r="AW648" s="9"/>
      <c r="AX648" s="9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</row>
    <row r="649" spans="1:79" ht="15" customHeight="1">
      <c r="C649" s="22">
        <v>1000</v>
      </c>
      <c r="F649" s="9">
        <v>1200</v>
      </c>
      <c r="G649" s="9"/>
      <c r="I649" s="22">
        <v>1400</v>
      </c>
      <c r="L649" s="22">
        <v>1600</v>
      </c>
      <c r="O649" s="22">
        <v>1800</v>
      </c>
      <c r="R649" s="9">
        <v>2000</v>
      </c>
      <c r="S649" s="9"/>
      <c r="U649" s="22">
        <v>2200</v>
      </c>
      <c r="X649" s="22">
        <v>2400</v>
      </c>
      <c r="AA649" s="45">
        <v>2600</v>
      </c>
      <c r="AB649" s="26"/>
      <c r="AD649" s="26">
        <v>2800</v>
      </c>
      <c r="AE649" s="26"/>
      <c r="AF649" s="26"/>
      <c r="AG649" s="26">
        <v>3000</v>
      </c>
      <c r="AH649" s="26"/>
      <c r="AI649" s="26"/>
      <c r="AJ649" s="22">
        <v>3200</v>
      </c>
      <c r="AS649" s="9"/>
      <c r="AT649" s="9"/>
      <c r="AU649" s="9"/>
      <c r="AV649" s="9"/>
      <c r="AW649" s="9"/>
      <c r="AX649" s="9"/>
      <c r="AY649" s="164"/>
      <c r="AZ649" s="164"/>
      <c r="BA649" s="164"/>
      <c r="BB649" s="164"/>
      <c r="BC649" s="164"/>
      <c r="BD649" s="164"/>
      <c r="BE649" s="164"/>
      <c r="BF649" s="123"/>
      <c r="BG649" s="123"/>
      <c r="BH649" s="164"/>
      <c r="BI649" s="123"/>
      <c r="BJ649" s="123"/>
      <c r="BK649" s="123"/>
      <c r="BL649" s="164"/>
      <c r="BM649" s="164"/>
      <c r="BN649" s="164"/>
      <c r="BO649" s="164"/>
      <c r="BP649" s="61"/>
      <c r="BQ649" s="61"/>
    </row>
    <row r="650" spans="1:79" ht="15" customHeight="1">
      <c r="A650" s="77" t="s">
        <v>257</v>
      </c>
      <c r="F650" s="9"/>
      <c r="AD650" s="22"/>
      <c r="AS650" s="9"/>
      <c r="AT650" s="9"/>
      <c r="AU650" s="9"/>
      <c r="AV650" s="9"/>
      <c r="AW650" s="9"/>
      <c r="AX650" s="9"/>
      <c r="AY650" s="164"/>
      <c r="AZ650" s="164"/>
      <c r="BA650" s="164"/>
      <c r="BB650" s="164"/>
      <c r="BC650" s="164"/>
      <c r="BD650" s="164"/>
      <c r="BE650" s="164"/>
      <c r="BF650" s="164"/>
      <c r="BG650" s="164"/>
      <c r="BH650" s="164"/>
      <c r="BI650" s="164"/>
      <c r="BJ650" s="164"/>
      <c r="BK650" s="164"/>
      <c r="BL650" s="164"/>
      <c r="BM650" s="164"/>
      <c r="BN650" s="164"/>
      <c r="BO650" s="164"/>
      <c r="BP650" s="61"/>
      <c r="BQ650" s="61"/>
    </row>
    <row r="651" spans="1:79" ht="15" customHeight="1">
      <c r="A651" s="77" t="s">
        <v>137</v>
      </c>
      <c r="C651" s="22" t="s">
        <v>58</v>
      </c>
      <c r="D651" s="22" t="s">
        <v>116</v>
      </c>
      <c r="E651" s="22" t="s">
        <v>92</v>
      </c>
      <c r="F651" s="9" t="s">
        <v>58</v>
      </c>
      <c r="G651" s="22" t="s">
        <v>116</v>
      </c>
      <c r="H651" s="22" t="s">
        <v>92</v>
      </c>
      <c r="I651" s="22" t="s">
        <v>58</v>
      </c>
      <c r="J651" s="22" t="s">
        <v>116</v>
      </c>
      <c r="K651" s="22" t="s">
        <v>92</v>
      </c>
      <c r="L651" s="22" t="s">
        <v>58</v>
      </c>
      <c r="M651" s="22" t="s">
        <v>116</v>
      </c>
      <c r="N651" s="22" t="s">
        <v>92</v>
      </c>
      <c r="O651" s="22" t="s">
        <v>58</v>
      </c>
      <c r="P651" s="22" t="s">
        <v>116</v>
      </c>
      <c r="Q651" s="22" t="s">
        <v>92</v>
      </c>
      <c r="R651" s="9" t="s">
        <v>58</v>
      </c>
      <c r="S651" s="22" t="s">
        <v>116</v>
      </c>
      <c r="T651" s="22" t="s">
        <v>92</v>
      </c>
      <c r="U651" s="22" t="s">
        <v>58</v>
      </c>
      <c r="V651" s="22" t="s">
        <v>116</v>
      </c>
      <c r="W651" s="22" t="s">
        <v>92</v>
      </c>
      <c r="X651" s="22" t="s">
        <v>58</v>
      </c>
      <c r="Y651" s="22" t="s">
        <v>116</v>
      </c>
      <c r="Z651" s="22" t="s">
        <v>92</v>
      </c>
      <c r="AA651" s="22" t="s">
        <v>58</v>
      </c>
      <c r="AB651" s="22" t="s">
        <v>116</v>
      </c>
      <c r="AC651" s="22" t="s">
        <v>92</v>
      </c>
      <c r="AD651" s="22" t="s">
        <v>58</v>
      </c>
      <c r="AE651" s="22" t="s">
        <v>116</v>
      </c>
      <c r="AF651" s="22" t="s">
        <v>92</v>
      </c>
      <c r="AG651" s="22" t="s">
        <v>58</v>
      </c>
      <c r="AH651" s="22" t="s">
        <v>116</v>
      </c>
      <c r="AI651" s="22" t="s">
        <v>92</v>
      </c>
      <c r="AJ651" s="22" t="s">
        <v>58</v>
      </c>
      <c r="AK651" s="22" t="s">
        <v>116</v>
      </c>
      <c r="AL651" s="127" t="s">
        <v>92</v>
      </c>
      <c r="AS651" s="9"/>
      <c r="AT651" s="9"/>
      <c r="AU651" s="9"/>
      <c r="AV651" s="9"/>
      <c r="AW651" s="9"/>
      <c r="AX651" s="9"/>
      <c r="AY651" s="164"/>
      <c r="AZ651" s="164"/>
      <c r="BA651" s="164"/>
      <c r="BB651" s="164"/>
      <c r="BC651" s="164"/>
      <c r="BD651" s="164"/>
      <c r="BE651" s="164"/>
      <c r="BF651" s="164"/>
      <c r="BG651" s="164"/>
      <c r="BH651" s="164"/>
      <c r="BI651" s="164"/>
      <c r="BJ651" s="164"/>
      <c r="BK651" s="164"/>
      <c r="BL651" s="164"/>
      <c r="BM651" s="164"/>
      <c r="BN651" s="164"/>
      <c r="BO651" s="164"/>
      <c r="BP651" s="61"/>
      <c r="BQ651" s="61"/>
    </row>
    <row r="652" spans="1:79" ht="15" customHeight="1">
      <c r="B652" s="78" t="s">
        <v>543</v>
      </c>
      <c r="C652" s="17">
        <f t="shared" ref="C652:AL652" si="111">C631+C632+C633+C634+C636+(C638/7)+C639+(C641/7)+C646+C647</f>
        <v>153.41716112956811</v>
      </c>
      <c r="D652" s="17">
        <f t="shared" si="111"/>
        <v>222.9525603543743</v>
      </c>
      <c r="E652" s="17">
        <f t="shared" si="111"/>
        <v>307.16684606866005</v>
      </c>
      <c r="F652" s="17">
        <f t="shared" si="111"/>
        <v>186.32749446290143</v>
      </c>
      <c r="G652" s="17">
        <f t="shared" si="111"/>
        <v>339.8362984496124</v>
      </c>
      <c r="H652" s="17">
        <f t="shared" si="111"/>
        <v>382.78432225913622</v>
      </c>
      <c r="I652" s="17">
        <f t="shared" si="111"/>
        <v>230.85689645625695</v>
      </c>
      <c r="J652" s="17">
        <f t="shared" si="111"/>
        <v>444.26486987818384</v>
      </c>
      <c r="K652" s="17">
        <f t="shared" si="111"/>
        <v>510.21174806201549</v>
      </c>
      <c r="L652" s="17">
        <f t="shared" si="111"/>
        <v>276.22239645625694</v>
      </c>
      <c r="M652" s="17">
        <f t="shared" si="111"/>
        <v>595.35575083056483</v>
      </c>
      <c r="N652" s="17">
        <f t="shared" si="111"/>
        <v>551.16972148394245</v>
      </c>
      <c r="O652" s="17">
        <f t="shared" si="111"/>
        <v>307.67042026578076</v>
      </c>
      <c r="P652" s="17">
        <f t="shared" si="111"/>
        <v>611.03515282392027</v>
      </c>
      <c r="Q652" s="17">
        <f t="shared" si="111"/>
        <v>627.84797785160572</v>
      </c>
      <c r="R652" s="17">
        <f t="shared" si="111"/>
        <v>326.66327740863784</v>
      </c>
      <c r="S652" s="17">
        <f t="shared" si="111"/>
        <v>672.19631672203764</v>
      </c>
      <c r="T652" s="17">
        <f t="shared" si="111"/>
        <v>654.50314451827239</v>
      </c>
      <c r="U652" s="17">
        <f t="shared" si="111"/>
        <v>369.0835603543743</v>
      </c>
      <c r="V652" s="17">
        <f t="shared" si="111"/>
        <v>803.68917386489477</v>
      </c>
      <c r="W652" s="17">
        <f t="shared" si="111"/>
        <v>656.30314451827246</v>
      </c>
      <c r="X652" s="17">
        <f t="shared" si="111"/>
        <v>391.06927464008857</v>
      </c>
      <c r="Y652" s="17">
        <f t="shared" si="111"/>
        <v>901.01150166112961</v>
      </c>
      <c r="Z652" s="17">
        <f t="shared" si="111"/>
        <v>804.66194850498346</v>
      </c>
      <c r="AA652" s="17">
        <f t="shared" si="111"/>
        <v>396.07641749723143</v>
      </c>
      <c r="AB652" s="17">
        <f t="shared" si="111"/>
        <v>898.01864451827237</v>
      </c>
      <c r="AC652" s="17">
        <f t="shared" si="111"/>
        <v>846.76513898117389</v>
      </c>
      <c r="AD652" s="17">
        <f t="shared" si="111"/>
        <v>412.07641749723143</v>
      </c>
      <c r="AE652" s="17">
        <f t="shared" si="111"/>
        <v>949.94887707641192</v>
      </c>
      <c r="AF652" s="17">
        <f t="shared" si="111"/>
        <v>875.22030564784052</v>
      </c>
      <c r="AG652" s="17">
        <f t="shared" si="111"/>
        <v>398.11130121816166</v>
      </c>
      <c r="AH652" s="17">
        <f t="shared" si="111"/>
        <v>1010.7624008859358</v>
      </c>
      <c r="AI652" s="17">
        <f t="shared" si="111"/>
        <v>934.65053820598007</v>
      </c>
      <c r="AJ652" s="17">
        <f t="shared" si="111"/>
        <v>417.10415836101879</v>
      </c>
      <c r="AK652" s="17">
        <f t="shared" si="111"/>
        <v>1018.7624008859358</v>
      </c>
      <c r="AL652" s="132">
        <f t="shared" si="111"/>
        <v>942.65053820598007</v>
      </c>
      <c r="AR652" s="17"/>
      <c r="AS652" s="56"/>
      <c r="AT652" s="56"/>
      <c r="AU652" s="56"/>
      <c r="AV652" s="56"/>
      <c r="AW652" s="56"/>
      <c r="AX652" s="56"/>
      <c r="AY652" s="164"/>
      <c r="AZ652" s="164"/>
      <c r="BA652" s="164"/>
      <c r="BB652" s="164"/>
      <c r="BC652" s="164"/>
      <c r="BD652" s="164"/>
      <c r="BE652" s="164"/>
      <c r="BF652" s="164"/>
      <c r="BG652" s="164"/>
      <c r="BH652" s="164"/>
      <c r="BI652" s="164"/>
      <c r="BJ652" s="164"/>
      <c r="BK652" s="164"/>
      <c r="BL652" s="164"/>
      <c r="BM652" s="164"/>
      <c r="BN652" s="164"/>
      <c r="BO652" s="164"/>
      <c r="BP652" s="61"/>
      <c r="BQ652" s="61"/>
    </row>
    <row r="653" spans="1:79" ht="15" customHeight="1">
      <c r="B653" s="78" t="s">
        <v>544</v>
      </c>
      <c r="C653" s="17">
        <f t="shared" ref="C653:AL653" si="112">C631+C632+C633+C634+C636+C640+(C641/7)+C647+C646</f>
        <v>146.27430398671095</v>
      </c>
      <c r="D653" s="17">
        <f t="shared" si="112"/>
        <v>215.80970321151716</v>
      </c>
      <c r="E653" s="17">
        <f t="shared" si="112"/>
        <v>303.59541749723144</v>
      </c>
      <c r="F653" s="17">
        <f t="shared" si="112"/>
        <v>179.18463732004429</v>
      </c>
      <c r="G653" s="17">
        <f t="shared" si="112"/>
        <v>332.69344130675529</v>
      </c>
      <c r="H653" s="17">
        <f t="shared" si="112"/>
        <v>375.64146511627905</v>
      </c>
      <c r="I653" s="17">
        <f t="shared" si="112"/>
        <v>220.14261074197123</v>
      </c>
      <c r="J653" s="17">
        <f t="shared" si="112"/>
        <v>437.12201273532673</v>
      </c>
      <c r="K653" s="17">
        <f t="shared" si="112"/>
        <v>499.49746234772977</v>
      </c>
      <c r="L653" s="17">
        <f t="shared" si="112"/>
        <v>265.50811074197122</v>
      </c>
      <c r="M653" s="17">
        <f t="shared" si="112"/>
        <v>581.0700365448505</v>
      </c>
      <c r="N653" s="17">
        <f t="shared" si="112"/>
        <v>540.45543576965667</v>
      </c>
      <c r="O653" s="17">
        <f t="shared" si="112"/>
        <v>296.95613455149498</v>
      </c>
      <c r="P653" s="17">
        <f t="shared" si="112"/>
        <v>611.03515282392027</v>
      </c>
      <c r="Q653" s="17">
        <f t="shared" si="112"/>
        <v>617.13369213732005</v>
      </c>
      <c r="R653" s="17">
        <f t="shared" si="112"/>
        <v>315.94899169435212</v>
      </c>
      <c r="S653" s="17">
        <f t="shared" si="112"/>
        <v>657.9106024363233</v>
      </c>
      <c r="T653" s="17">
        <f t="shared" si="112"/>
        <v>643.78885880398673</v>
      </c>
      <c r="U653" s="17">
        <f t="shared" si="112"/>
        <v>358.36927464008858</v>
      </c>
      <c r="V653" s="17">
        <f t="shared" si="112"/>
        <v>789.40345957918043</v>
      </c>
      <c r="W653" s="17">
        <f t="shared" si="112"/>
        <v>645.5888588039868</v>
      </c>
      <c r="X653" s="17">
        <f t="shared" si="112"/>
        <v>380.3549889258029</v>
      </c>
      <c r="Y653" s="17">
        <f t="shared" si="112"/>
        <v>883.15435880398672</v>
      </c>
      <c r="Z653" s="17">
        <f t="shared" si="112"/>
        <v>793.94766279069768</v>
      </c>
      <c r="AA653" s="17">
        <f t="shared" si="112"/>
        <v>385.36213178294571</v>
      </c>
      <c r="AB653" s="17">
        <f t="shared" si="112"/>
        <v>880.16150166112959</v>
      </c>
      <c r="AC653" s="17">
        <f t="shared" si="112"/>
        <v>836.05085326688811</v>
      </c>
      <c r="AD653" s="17">
        <f t="shared" si="112"/>
        <v>401.36213178294571</v>
      </c>
      <c r="AE653" s="17">
        <f t="shared" si="112"/>
        <v>943.08459136212628</v>
      </c>
      <c r="AF653" s="17">
        <f t="shared" si="112"/>
        <v>864.50601993355485</v>
      </c>
      <c r="AG653" s="17">
        <f t="shared" si="112"/>
        <v>398.38987264673312</v>
      </c>
      <c r="AH653" s="17">
        <f t="shared" si="112"/>
        <v>992.9052580287929</v>
      </c>
      <c r="AI653" s="17">
        <f t="shared" si="112"/>
        <v>923.93625249169429</v>
      </c>
      <c r="AJ653" s="17">
        <f t="shared" si="112"/>
        <v>417.38272978959026</v>
      </c>
      <c r="AK653" s="17">
        <f t="shared" si="112"/>
        <v>1000.9052580287929</v>
      </c>
      <c r="AL653" s="132">
        <f t="shared" si="112"/>
        <v>931.93625249169429</v>
      </c>
      <c r="AR653" s="17"/>
      <c r="AS653" s="56"/>
      <c r="AT653" s="56"/>
      <c r="AU653" s="56"/>
      <c r="AV653" s="56"/>
      <c r="AW653" s="56"/>
      <c r="AX653" s="56"/>
      <c r="AY653" s="164"/>
      <c r="AZ653" s="164"/>
      <c r="BA653" s="164"/>
      <c r="BB653" s="164"/>
      <c r="BC653" s="164"/>
      <c r="BD653" s="164"/>
      <c r="BE653" s="164"/>
      <c r="BF653" s="164"/>
      <c r="BG653" s="164"/>
      <c r="BH653" s="164"/>
      <c r="BI653" s="164"/>
      <c r="BJ653" s="164"/>
      <c r="BK653" s="164"/>
      <c r="BL653" s="164"/>
      <c r="BM653" s="164"/>
      <c r="BN653" s="164"/>
      <c r="BO653" s="164"/>
      <c r="BP653" s="61"/>
      <c r="BQ653" s="61"/>
    </row>
    <row r="654" spans="1:79" ht="30" customHeight="1">
      <c r="A654" s="77" t="s">
        <v>138</v>
      </c>
      <c r="C654" s="17">
        <f>C631+C632+C633+C635+C636+C644+(C643/7)+C645+C647+C648/7</f>
        <v>130.94373255813954</v>
      </c>
      <c r="D654" s="17">
        <f t="shared" ref="D654:AL654" si="113">D631+D632+D633+D635+D636+D644+(D643/7)+D645+D647+D648/7</f>
        <v>207.97027464008858</v>
      </c>
      <c r="E654" s="17">
        <f t="shared" si="113"/>
        <v>292.1845603543743</v>
      </c>
      <c r="F654" s="17">
        <f t="shared" si="113"/>
        <v>163.85406589147286</v>
      </c>
      <c r="G654" s="17">
        <f t="shared" si="113"/>
        <v>324.85401273532671</v>
      </c>
      <c r="H654" s="17">
        <f t="shared" si="113"/>
        <v>360.31089368770768</v>
      </c>
      <c r="I654" s="17">
        <f t="shared" si="113"/>
        <v>200.8226107419712</v>
      </c>
      <c r="J654" s="17">
        <f t="shared" si="113"/>
        <v>307.78429844961244</v>
      </c>
      <c r="K654" s="17">
        <f t="shared" si="113"/>
        <v>370.09003377630125</v>
      </c>
      <c r="L654" s="17">
        <f t="shared" si="113"/>
        <v>249.75953931339978</v>
      </c>
      <c r="M654" s="17">
        <f t="shared" si="113"/>
        <v>460.3126079734219</v>
      </c>
      <c r="N654" s="17">
        <f t="shared" si="113"/>
        <v>400.05515005537103</v>
      </c>
      <c r="O654" s="17">
        <f t="shared" si="113"/>
        <v>273.71642026578076</v>
      </c>
      <c r="P654" s="17">
        <f t="shared" si="113"/>
        <v>490.27772425249168</v>
      </c>
      <c r="Q654" s="17">
        <f t="shared" si="113"/>
        <v>594.31197785160577</v>
      </c>
      <c r="R654" s="17">
        <f t="shared" si="113"/>
        <v>285.21813455149498</v>
      </c>
      <c r="S654" s="17">
        <f t="shared" si="113"/>
        <v>537.15317386489482</v>
      </c>
      <c r="T654" s="17">
        <f t="shared" si="113"/>
        <v>620.96714451827245</v>
      </c>
      <c r="U654" s="17">
        <f t="shared" si="113"/>
        <v>324.13670321151716</v>
      </c>
      <c r="V654" s="17">
        <f t="shared" si="113"/>
        <v>545.15317386489482</v>
      </c>
      <c r="W654" s="17">
        <f t="shared" si="113"/>
        <v>622.76714451827252</v>
      </c>
      <c r="X654" s="17">
        <f t="shared" si="113"/>
        <v>338.1435603543743</v>
      </c>
      <c r="Y654" s="17">
        <f t="shared" si="113"/>
        <v>638.904073089701</v>
      </c>
      <c r="Z654" s="17">
        <f t="shared" si="113"/>
        <v>674.69737707641207</v>
      </c>
      <c r="AA654" s="17">
        <f t="shared" si="113"/>
        <v>347.14013178294573</v>
      </c>
      <c r="AB654" s="17">
        <f t="shared" si="113"/>
        <v>653.90750166112957</v>
      </c>
      <c r="AC654" s="17">
        <f t="shared" si="113"/>
        <v>709.3094246954596</v>
      </c>
      <c r="AD654" s="17">
        <f t="shared" si="113"/>
        <v>366.64184606866002</v>
      </c>
      <c r="AE654" s="17">
        <f t="shared" si="113"/>
        <v>705.83773421926912</v>
      </c>
      <c r="AF654" s="17">
        <f t="shared" si="113"/>
        <v>834.19316279069767</v>
      </c>
      <c r="AG654" s="17">
        <f t="shared" si="113"/>
        <v>356.17844407530453</v>
      </c>
      <c r="AH654" s="17">
        <f t="shared" si="113"/>
        <v>755.65840088593575</v>
      </c>
      <c r="AI654" s="17">
        <f t="shared" si="113"/>
        <v>893.62339534883711</v>
      </c>
      <c r="AJ654" s="17">
        <f t="shared" si="113"/>
        <v>364.17844407530453</v>
      </c>
      <c r="AK654" s="17">
        <f t="shared" si="113"/>
        <v>867.22982945736442</v>
      </c>
      <c r="AL654" s="17">
        <f t="shared" si="113"/>
        <v>901.62339534883711</v>
      </c>
      <c r="AR654" s="17"/>
      <c r="AS654" s="56"/>
      <c r="AT654" s="56"/>
      <c r="AU654" s="56"/>
      <c r="AV654" s="56"/>
      <c r="AW654" s="56"/>
      <c r="AX654" s="56"/>
      <c r="AY654" s="164"/>
      <c r="AZ654" s="164"/>
      <c r="BA654" s="164"/>
      <c r="BB654" s="164"/>
      <c r="BC654" s="164"/>
      <c r="BD654" s="164"/>
      <c r="BE654" s="164"/>
      <c r="BF654" s="164"/>
      <c r="BG654" s="164"/>
      <c r="BH654" s="164"/>
      <c r="BI654" s="164"/>
      <c r="BJ654" s="164"/>
      <c r="BK654" s="164"/>
      <c r="BL654" s="164"/>
      <c r="BM654" s="164"/>
      <c r="BN654" s="164"/>
      <c r="BO654" s="164"/>
      <c r="BP654" s="61"/>
      <c r="BQ654" s="61"/>
    </row>
    <row r="655" spans="1:79" s="218" customFormat="1" ht="15" customHeight="1">
      <c r="A655" s="217"/>
      <c r="C655" s="219"/>
      <c r="D655" s="219"/>
      <c r="E655" s="219"/>
      <c r="F655" s="219"/>
      <c r="G655" s="219"/>
      <c r="H655" s="219"/>
      <c r="I655" s="219"/>
      <c r="J655" s="219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19"/>
      <c r="W655" s="219"/>
      <c r="X655" s="219"/>
      <c r="Y655" s="219"/>
      <c r="Z655" s="219"/>
      <c r="AA655" s="219"/>
      <c r="AB655" s="219"/>
      <c r="AC655" s="219"/>
      <c r="AD655" s="219"/>
      <c r="AE655" s="219"/>
      <c r="AF655" s="219"/>
      <c r="AG655" s="219"/>
      <c r="AH655" s="219"/>
      <c r="AI655" s="219"/>
      <c r="AJ655" s="219"/>
      <c r="AK655" s="219"/>
      <c r="AL655" s="220"/>
      <c r="AR655" s="219"/>
      <c r="AS655" s="219"/>
      <c r="AT655" s="219"/>
      <c r="AU655" s="219"/>
      <c r="AV655" s="219"/>
      <c r="AW655" s="219"/>
      <c r="AX655" s="219"/>
      <c r="AY655" s="221"/>
      <c r="AZ655" s="221"/>
      <c r="BA655" s="221"/>
      <c r="BB655" s="221"/>
      <c r="BC655" s="221"/>
      <c r="BD655" s="221"/>
      <c r="BE655" s="221"/>
      <c r="BF655" s="221"/>
      <c r="BG655" s="221"/>
      <c r="BH655" s="221"/>
      <c r="BI655" s="221"/>
      <c r="BJ655" s="221"/>
      <c r="BK655" s="221"/>
      <c r="BL655" s="221"/>
      <c r="BM655" s="221"/>
      <c r="BN655" s="221"/>
      <c r="BO655" s="221"/>
      <c r="BP655" s="222"/>
      <c r="BQ655" s="222"/>
      <c r="BR655" s="222"/>
      <c r="BS655" s="222"/>
      <c r="BT655" s="222"/>
      <c r="BU655" s="222"/>
      <c r="BV655" s="222"/>
      <c r="BW655" s="431"/>
      <c r="BX655" s="222"/>
      <c r="BY655" s="222"/>
      <c r="BZ655" s="222"/>
      <c r="CA655" s="222"/>
    </row>
    <row r="656" spans="1:79" ht="15" customHeight="1">
      <c r="A656" s="66"/>
      <c r="C656" s="22">
        <v>1000</v>
      </c>
      <c r="F656" s="9">
        <v>1200</v>
      </c>
      <c r="G656" s="9"/>
      <c r="I656" s="22">
        <v>1400</v>
      </c>
      <c r="L656" s="22">
        <v>1600</v>
      </c>
      <c r="O656" s="17">
        <v>1800</v>
      </c>
      <c r="P656" s="17"/>
      <c r="Q656" s="17"/>
      <c r="R656" s="56">
        <v>2000</v>
      </c>
      <c r="S656" s="56"/>
      <c r="T656" s="17"/>
      <c r="U656" s="17">
        <v>2200</v>
      </c>
      <c r="V656" s="17"/>
      <c r="W656" s="17"/>
      <c r="X656" s="17">
        <v>2400</v>
      </c>
      <c r="Y656" s="17"/>
      <c r="Z656" s="17"/>
      <c r="AA656" s="111">
        <v>2600</v>
      </c>
      <c r="AB656" s="84"/>
      <c r="AC656" s="17"/>
      <c r="AD656" s="84">
        <v>2800</v>
      </c>
      <c r="AE656" s="84"/>
      <c r="AF656" s="84"/>
      <c r="AG656" s="84">
        <v>3000</v>
      </c>
      <c r="AH656" s="84"/>
      <c r="AI656" s="84"/>
      <c r="AJ656" s="22">
        <v>3200</v>
      </c>
      <c r="AK656" s="17"/>
      <c r="AL656" s="132"/>
      <c r="AR656" s="17"/>
    </row>
    <row r="657" spans="1:44" ht="15" customHeight="1">
      <c r="A657" s="212" t="s">
        <v>94</v>
      </c>
      <c r="F657" s="9"/>
      <c r="O657" s="17"/>
      <c r="P657" s="17"/>
      <c r="Q657" s="17"/>
      <c r="R657" s="56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K657" s="17"/>
      <c r="AL657" s="132"/>
      <c r="AR657" s="17"/>
    </row>
    <row r="658" spans="1:44" ht="15" customHeight="1">
      <c r="A658" s="67" t="s">
        <v>117</v>
      </c>
      <c r="B658" s="68"/>
      <c r="C658" s="22" t="s">
        <v>58</v>
      </c>
      <c r="D658" s="22" t="s">
        <v>116</v>
      </c>
      <c r="E658" s="22" t="s">
        <v>92</v>
      </c>
      <c r="F658" s="9" t="s">
        <v>58</v>
      </c>
      <c r="G658" s="22" t="s">
        <v>116</v>
      </c>
      <c r="H658" s="22" t="s">
        <v>92</v>
      </c>
      <c r="I658" s="22" t="s">
        <v>58</v>
      </c>
      <c r="J658" s="22" t="s">
        <v>116</v>
      </c>
      <c r="K658" s="22" t="s">
        <v>92</v>
      </c>
      <c r="L658" s="22" t="s">
        <v>58</v>
      </c>
      <c r="M658" s="22" t="s">
        <v>116</v>
      </c>
      <c r="N658" s="22" t="s">
        <v>92</v>
      </c>
      <c r="O658" s="17" t="s">
        <v>58</v>
      </c>
      <c r="P658" s="17" t="s">
        <v>116</v>
      </c>
      <c r="Q658" s="17" t="s">
        <v>92</v>
      </c>
      <c r="R658" s="56" t="s">
        <v>58</v>
      </c>
      <c r="S658" s="17" t="s">
        <v>116</v>
      </c>
      <c r="T658" s="17" t="s">
        <v>92</v>
      </c>
      <c r="U658" s="17" t="s">
        <v>58</v>
      </c>
      <c r="V658" s="17" t="s">
        <v>116</v>
      </c>
      <c r="W658" s="17" t="s">
        <v>92</v>
      </c>
      <c r="X658" s="17" t="s">
        <v>58</v>
      </c>
      <c r="Y658" s="17" t="s">
        <v>116</v>
      </c>
      <c r="Z658" s="17" t="s">
        <v>92</v>
      </c>
      <c r="AA658" s="17" t="s">
        <v>58</v>
      </c>
      <c r="AB658" s="17" t="s">
        <v>116</v>
      </c>
      <c r="AC658" s="17" t="s">
        <v>92</v>
      </c>
      <c r="AD658" s="17" t="s">
        <v>58</v>
      </c>
      <c r="AE658" s="17" t="s">
        <v>116</v>
      </c>
      <c r="AF658" s="17" t="s">
        <v>92</v>
      </c>
      <c r="AG658" s="17" t="s">
        <v>58</v>
      </c>
      <c r="AH658" s="17" t="s">
        <v>116</v>
      </c>
      <c r="AI658" s="17" t="s">
        <v>92</v>
      </c>
      <c r="AJ658" s="22" t="s">
        <v>58</v>
      </c>
      <c r="AK658" s="17" t="s">
        <v>116</v>
      </c>
      <c r="AL658" s="132" t="s">
        <v>92</v>
      </c>
      <c r="AR658" s="17"/>
    </row>
    <row r="659" spans="1:44" ht="38.25" customHeight="1">
      <c r="A659" s="24" t="s">
        <v>119</v>
      </c>
      <c r="B659" s="69"/>
      <c r="C659" s="17">
        <f>C7*'Basic diet cal'!$AD$3</f>
        <v>390.4</v>
      </c>
      <c r="D659" s="17">
        <f>D7*'Basic diet cal'!$AD$3</f>
        <v>292.79999999999995</v>
      </c>
      <c r="E659" s="17">
        <f>E7*'Basic diet cal'!$AD$3</f>
        <v>390.4</v>
      </c>
      <c r="F659" s="17">
        <f>F7*'Basic diet cal'!$AD$3</f>
        <v>488</v>
      </c>
      <c r="G659" s="17">
        <f>G7*'Basic diet cal'!$AD$3</f>
        <v>390.4</v>
      </c>
      <c r="H659" s="17">
        <f>H7*'Basic diet cal'!$AD$3</f>
        <v>439.2</v>
      </c>
      <c r="I659" s="17">
        <f>I7*'Basic diet cal'!$AD$3</f>
        <v>585.59999999999991</v>
      </c>
      <c r="J659" s="17">
        <f>J7*'Basic diet cal'!$AD$3</f>
        <v>488</v>
      </c>
      <c r="K659" s="17">
        <f>K7*'Basic diet cal'!$AD$3</f>
        <v>488</v>
      </c>
      <c r="L659" s="17">
        <f>L7*'Basic diet cal'!$AD$3</f>
        <v>683.19999999999993</v>
      </c>
      <c r="M659" s="17">
        <f>M7*'Basic diet cal'!$AD$3</f>
        <v>585.59999999999991</v>
      </c>
      <c r="N659" s="17">
        <f>N7*'Basic diet cal'!$AD$3</f>
        <v>585.59999999999991</v>
      </c>
      <c r="O659" s="17">
        <f>O7*'Basic diet cal'!$AD$3</f>
        <v>780.8</v>
      </c>
      <c r="P659" s="17">
        <f>P7*'Basic diet cal'!$AD$3</f>
        <v>683.19999999999993</v>
      </c>
      <c r="Q659" s="17">
        <f>Q7*'Basic diet cal'!$AD$3</f>
        <v>585.59999999999991</v>
      </c>
      <c r="R659" s="17">
        <f>R7*'Basic diet cal'!$AD$3</f>
        <v>878.4</v>
      </c>
      <c r="S659" s="17">
        <f>S7*'Basic diet cal'!$AD$3</f>
        <v>683.19999999999993</v>
      </c>
      <c r="T659" s="17">
        <f>T7*'Basic diet cal'!$AD$3</f>
        <v>683.19999999999993</v>
      </c>
      <c r="U659" s="17">
        <f>U7*'Basic diet cal'!$AD$3</f>
        <v>976</v>
      </c>
      <c r="V659" s="17">
        <f>V7*'Basic diet cal'!$AD$3</f>
        <v>780.8</v>
      </c>
      <c r="W659" s="17">
        <f>W7*'Basic diet cal'!$AD$3</f>
        <v>780.8</v>
      </c>
      <c r="X659" s="17">
        <f>X7*'Basic diet cal'!$AD$3</f>
        <v>976</v>
      </c>
      <c r="Y659" s="17">
        <f>Y7*'Basic diet cal'!$AD$3</f>
        <v>780.8</v>
      </c>
      <c r="Z659" s="17">
        <f>Z7*'Basic diet cal'!$AD$3</f>
        <v>878.4</v>
      </c>
      <c r="AA659" s="17">
        <f>AA7*'Basic diet cal'!$AD$3</f>
        <v>1171.1999999999998</v>
      </c>
      <c r="AB659" s="17">
        <f>AB7*'Basic diet cal'!$AD$3</f>
        <v>878.4</v>
      </c>
      <c r="AC659" s="17">
        <f>AC7*'Basic diet cal'!$AD$3</f>
        <v>878.4</v>
      </c>
      <c r="AD659" s="17">
        <f>AD7*'Basic diet cal'!$AD$3</f>
        <v>1366.3999999999999</v>
      </c>
      <c r="AE659" s="17">
        <f>AE7*'Basic diet cal'!$AD$3</f>
        <v>976</v>
      </c>
      <c r="AF659" s="17">
        <f>AF7*'Basic diet cal'!$AD$3</f>
        <v>1073.5999999999999</v>
      </c>
      <c r="AG659" s="17">
        <f>AG7*'Basic diet cal'!$AD$3</f>
        <v>1464</v>
      </c>
      <c r="AH659" s="17">
        <f>AH7*'Basic diet cal'!$AD$3</f>
        <v>976</v>
      </c>
      <c r="AI659" s="17">
        <f>AI7*'Basic diet cal'!$AD$3</f>
        <v>1073.5999999999999</v>
      </c>
      <c r="AJ659" s="17">
        <f>AJ7*'Basic diet cal'!$AD$3</f>
        <v>1561.6</v>
      </c>
      <c r="AK659" s="17">
        <f>AK7*'Basic diet cal'!$AD$3</f>
        <v>1073.5999999999999</v>
      </c>
      <c r="AL659" s="132">
        <f>AL7*'Basic diet cal'!$AD$3</f>
        <v>1171.1999999999998</v>
      </c>
      <c r="AR659" s="17"/>
    </row>
    <row r="660" spans="1:44" ht="45" customHeight="1">
      <c r="A660" s="24" t="s">
        <v>127</v>
      </c>
      <c r="B660" s="69"/>
      <c r="C660" s="17">
        <f>C8*'Basic diet cal'!$AD$4</f>
        <v>379.14</v>
      </c>
      <c r="D660" s="17">
        <f>D8*'Basic diet cal'!$AD$4</f>
        <v>505.52</v>
      </c>
      <c r="E660" s="17">
        <f>E8*'Basic diet cal'!$AD$4</f>
        <v>505.52</v>
      </c>
      <c r="F660" s="17">
        <f>F8*'Basic diet cal'!$AD$4</f>
        <v>631.9</v>
      </c>
      <c r="G660" s="17">
        <f>G8*'Basic diet cal'!$AD$4</f>
        <v>631.9</v>
      </c>
      <c r="H660" s="17">
        <f>H8*'Basic diet cal'!$AD$4</f>
        <v>758.28</v>
      </c>
      <c r="I660" s="17">
        <f>I8*'Basic diet cal'!$AD$4</f>
        <v>631.9</v>
      </c>
      <c r="J660" s="17">
        <f>J8*'Basic diet cal'!$AD$4</f>
        <v>631.9</v>
      </c>
      <c r="K660" s="17">
        <f>K8*'Basic diet cal'!$AD$4</f>
        <v>884.66</v>
      </c>
      <c r="L660" s="17">
        <f>L8*'Basic diet cal'!$AD$4</f>
        <v>1011.04</v>
      </c>
      <c r="M660" s="17">
        <f>M8*'Basic diet cal'!$AD$4</f>
        <v>758.28</v>
      </c>
      <c r="N660" s="17">
        <f>N8*'Basic diet cal'!$AD$4</f>
        <v>884.66</v>
      </c>
      <c r="O660" s="17">
        <f>O8*'Basic diet cal'!$AD$4</f>
        <v>1137.42</v>
      </c>
      <c r="P660" s="17">
        <f>P8*'Basic diet cal'!$AD$4</f>
        <v>758.28</v>
      </c>
      <c r="Q660" s="17">
        <f>Q8*'Basic diet cal'!$AD$4</f>
        <v>1011.04</v>
      </c>
      <c r="R660" s="17">
        <f>R8*'Basic diet cal'!$AD$4</f>
        <v>1137.42</v>
      </c>
      <c r="S660" s="17">
        <f>S8*'Basic diet cal'!$AD$4</f>
        <v>1011.04</v>
      </c>
      <c r="T660" s="17">
        <f>T8*'Basic diet cal'!$AD$4</f>
        <v>1137.42</v>
      </c>
      <c r="U660" s="17">
        <f>U8*'Basic diet cal'!$AD$4</f>
        <v>1263.8</v>
      </c>
      <c r="V660" s="17">
        <f>V8*'Basic diet cal'!$AD$4</f>
        <v>1011.04</v>
      </c>
      <c r="W660" s="17">
        <f>W8*'Basic diet cal'!$AD$4</f>
        <v>1137.42</v>
      </c>
      <c r="X660" s="17">
        <f>X8*'Basic diet cal'!$AD$4</f>
        <v>1263.8</v>
      </c>
      <c r="Y660" s="17">
        <f>Y8*'Basic diet cal'!$AD$4</f>
        <v>1516.56</v>
      </c>
      <c r="Z660" s="17">
        <f>Z8*'Basic diet cal'!$AD$4</f>
        <v>1137.42</v>
      </c>
      <c r="AA660" s="17">
        <f>AA8*'Basic diet cal'!$AD$4</f>
        <v>1263.8</v>
      </c>
      <c r="AB660" s="17">
        <f>AB8*'Basic diet cal'!$AD$4</f>
        <v>1516.56</v>
      </c>
      <c r="AC660" s="17">
        <f>AC8*'Basic diet cal'!$AD$4</f>
        <v>1390.1799999999998</v>
      </c>
      <c r="AD660" s="17">
        <f>AD8*'Basic diet cal'!$AD$4</f>
        <v>1263.8</v>
      </c>
      <c r="AE660" s="17">
        <f>AE8*'Basic diet cal'!$AD$4</f>
        <v>1516.56</v>
      </c>
      <c r="AF660" s="17">
        <f>AF8*'Basic diet cal'!$AD$4</f>
        <v>1516.56</v>
      </c>
      <c r="AG660" s="17">
        <f>AG8*'Basic diet cal'!$AD$4</f>
        <v>1263.8</v>
      </c>
      <c r="AH660" s="17">
        <f>AH8*'Basic diet cal'!$AD$4</f>
        <v>2022.08</v>
      </c>
      <c r="AI660" s="17">
        <f>AI8*'Basic diet cal'!$AD$4</f>
        <v>1516.56</v>
      </c>
      <c r="AJ660" s="17">
        <f>AJ8*'Basic diet cal'!$AD$4</f>
        <v>1263.8</v>
      </c>
      <c r="AK660" s="17">
        <f>AK8*'Basic diet cal'!$AD$4</f>
        <v>2022.08</v>
      </c>
      <c r="AL660" s="132">
        <f>AL8*'Basic diet cal'!$AD$4</f>
        <v>1516.56</v>
      </c>
      <c r="AR660" s="17"/>
    </row>
    <row r="661" spans="1:44" ht="45" customHeight="1">
      <c r="A661" s="24" t="s">
        <v>76</v>
      </c>
      <c r="B661" s="69"/>
      <c r="C661" s="17">
        <f>C9*'Basic diet cal'!$AD$5</f>
        <v>121.54390243902439</v>
      </c>
      <c r="D661" s="17">
        <f>D9*'Basic diet cal'!$AD$5</f>
        <v>243.08780487804879</v>
      </c>
      <c r="E661" s="17">
        <f>E9*'Basic diet cal'!$AD$5</f>
        <v>243.08780487804879</v>
      </c>
      <c r="F661" s="17">
        <f>F9*'Basic diet cal'!$AD$5</f>
        <v>121.54390243902439</v>
      </c>
      <c r="G661" s="17">
        <f>G9*'Basic diet cal'!$AD$5</f>
        <v>243.08780487804879</v>
      </c>
      <c r="H661" s="17">
        <f>H9*'Basic diet cal'!$AD$5</f>
        <v>243.08780487804879</v>
      </c>
      <c r="I661" s="17">
        <f>I9*'Basic diet cal'!$AD$5</f>
        <v>182.31585365853658</v>
      </c>
      <c r="J661" s="17">
        <f>J9*'Basic diet cal'!$AD$5</f>
        <v>243.08780487804879</v>
      </c>
      <c r="K661" s="17">
        <f>K9*'Basic diet cal'!$AD$5</f>
        <v>303.85975609756099</v>
      </c>
      <c r="L661" s="17">
        <f>L9*'Basic diet cal'!$AD$5</f>
        <v>182.31585365853658</v>
      </c>
      <c r="M661" s="17">
        <f>M9*'Basic diet cal'!$AD$5</f>
        <v>243.08780487804879</v>
      </c>
      <c r="N661" s="17">
        <f>N9*'Basic diet cal'!$AD$5</f>
        <v>364.63170731707316</v>
      </c>
      <c r="O661" s="17">
        <f>O9*'Basic diet cal'!$AD$5</f>
        <v>182.31585365853658</v>
      </c>
      <c r="P661" s="17">
        <f>P9*'Basic diet cal'!$AD$5</f>
        <v>303.85975609756099</v>
      </c>
      <c r="Q661" s="17">
        <f>Q9*'Basic diet cal'!$AD$5</f>
        <v>486.17560975609757</v>
      </c>
      <c r="R661" s="17">
        <f>R9*'Basic diet cal'!$AD$5</f>
        <v>182.31585365853658</v>
      </c>
      <c r="S661" s="17">
        <f>S9*'Basic diet cal'!$AD$5</f>
        <v>364.63170731707316</v>
      </c>
      <c r="T661" s="17">
        <f>T9*'Basic diet cal'!$AD$5</f>
        <v>486.17560975609757</v>
      </c>
      <c r="U661" s="17">
        <f>U9*'Basic diet cal'!$AD$5</f>
        <v>243.08780487804879</v>
      </c>
      <c r="V661" s="17">
        <f>V9*'Basic diet cal'!$AD$5</f>
        <v>364.63170731707316</v>
      </c>
      <c r="W661" s="17">
        <f>W9*'Basic diet cal'!$AD$5</f>
        <v>486.17560975609757</v>
      </c>
      <c r="X661" s="17">
        <f>X9*'Basic diet cal'!$AD$5</f>
        <v>243.08780487804879</v>
      </c>
      <c r="Y661" s="17">
        <f>Y9*'Basic diet cal'!$AD$5</f>
        <v>486.17560975609757</v>
      </c>
      <c r="Z661" s="17">
        <f>Z9*'Basic diet cal'!$AD$5</f>
        <v>607.71951219512198</v>
      </c>
      <c r="AA661" s="17">
        <f>AA9*'Basic diet cal'!$AD$5</f>
        <v>243.08780487804879</v>
      </c>
      <c r="AB661" s="17">
        <f>AB9*'Basic diet cal'!$AD$5</f>
        <v>486.17560975609757</v>
      </c>
      <c r="AC661" s="17">
        <f>AC9*'Basic diet cal'!$AD$5</f>
        <v>607.71951219512198</v>
      </c>
      <c r="AD661" s="17">
        <f>AD9*'Basic diet cal'!$AD$5</f>
        <v>243.08780487804879</v>
      </c>
      <c r="AE661" s="17">
        <f>AE9*'Basic diet cal'!$AD$5</f>
        <v>607.71951219512198</v>
      </c>
      <c r="AF661" s="17">
        <f>AF9*'Basic diet cal'!$AD$5</f>
        <v>607.71951219512198</v>
      </c>
      <c r="AG661" s="17">
        <f>AG9*'Basic diet cal'!$AD$5</f>
        <v>182.31585365853658</v>
      </c>
      <c r="AH661" s="17">
        <f>AH9*'Basic diet cal'!$AD$5</f>
        <v>607.71951219512198</v>
      </c>
      <c r="AI661" s="17">
        <f>AI9*'Basic diet cal'!$AD$5</f>
        <v>729.26341463414633</v>
      </c>
      <c r="AJ661" s="17">
        <f>AJ9*'Basic diet cal'!$AD$5</f>
        <v>182.31585365853658</v>
      </c>
      <c r="AK661" s="17">
        <f>AK9*'Basic diet cal'!$AD$5</f>
        <v>607.71951219512198</v>
      </c>
      <c r="AL661" s="132">
        <f>AL9*'Basic diet cal'!$AD$5</f>
        <v>729.26341463414633</v>
      </c>
      <c r="AR661" s="17"/>
    </row>
    <row r="662" spans="1:44" ht="31.5" customHeight="1">
      <c r="A662" s="24" t="s">
        <v>255</v>
      </c>
      <c r="B662" s="65"/>
      <c r="C662" s="17">
        <f>C10*'Basic diet cal'!$AD$6</f>
        <v>0</v>
      </c>
      <c r="D662" s="17">
        <f>D10*'Basic diet cal'!$AD$6</f>
        <v>0</v>
      </c>
      <c r="E662" s="17">
        <f>E10*'Basic diet cal'!$AD$6</f>
        <v>93.5</v>
      </c>
      <c r="F662" s="17">
        <f>F10*'Basic diet cal'!$AD$6</f>
        <v>0</v>
      </c>
      <c r="G662" s="17">
        <f>G10*'Basic diet cal'!$AD$6</f>
        <v>0</v>
      </c>
      <c r="H662" s="17">
        <f>H10*'Basic diet cal'!$AD$6</f>
        <v>93.5</v>
      </c>
      <c r="I662" s="17">
        <f>I10*'Basic diet cal'!$AD$6</f>
        <v>0</v>
      </c>
      <c r="J662" s="17">
        <f>J10*'Basic diet cal'!$AD$6</f>
        <v>0</v>
      </c>
      <c r="K662" s="17">
        <f>K10*'Basic diet cal'!$AD$6</f>
        <v>93.5</v>
      </c>
      <c r="L662" s="17">
        <f>L10*'Basic diet cal'!$AD$6</f>
        <v>0</v>
      </c>
      <c r="M662" s="17">
        <f>M10*'Basic diet cal'!$AD$6</f>
        <v>0</v>
      </c>
      <c r="N662" s="17">
        <f>N10*'Basic diet cal'!$AD$6</f>
        <v>93.5</v>
      </c>
      <c r="O662" s="17">
        <f>O10*'Basic diet cal'!$AD$6</f>
        <v>0</v>
      </c>
      <c r="P662" s="17">
        <f>P10*'Basic diet cal'!$AD$6</f>
        <v>0</v>
      </c>
      <c r="Q662" s="17">
        <f>Q10*'Basic diet cal'!$AD$6</f>
        <v>149.6</v>
      </c>
      <c r="R662" s="17">
        <f>R10*'Basic diet cal'!$AD$6</f>
        <v>0</v>
      </c>
      <c r="S662" s="17">
        <f>S10*'Basic diet cal'!$AD$6</f>
        <v>0</v>
      </c>
      <c r="T662" s="17">
        <f>T10*'Basic diet cal'!$AD$6</f>
        <v>187</v>
      </c>
      <c r="U662" s="17">
        <f>U10*'Basic diet cal'!$AD$6</f>
        <v>0</v>
      </c>
      <c r="V662" s="17">
        <f>V10*'Basic diet cal'!$AD$6</f>
        <v>0</v>
      </c>
      <c r="W662" s="17">
        <f>W10*'Basic diet cal'!$AD$6</f>
        <v>149.6</v>
      </c>
      <c r="X662" s="17">
        <f>X10*'Basic diet cal'!$AD$6</f>
        <v>0</v>
      </c>
      <c r="Y662" s="17">
        <f>Y10*'Basic diet cal'!$AD$6</f>
        <v>0</v>
      </c>
      <c r="Z662" s="17">
        <f>Z10*'Basic diet cal'!$AD$6</f>
        <v>149.6</v>
      </c>
      <c r="AA662" s="17">
        <f>AA10*'Basic diet cal'!$AD$6</f>
        <v>0</v>
      </c>
      <c r="AB662" s="17">
        <f>AB10*'Basic diet cal'!$AD$6</f>
        <v>0</v>
      </c>
      <c r="AC662" s="17">
        <f>AC10*'Basic diet cal'!$AD$6</f>
        <v>187</v>
      </c>
      <c r="AD662" s="17">
        <f>AD10*'Basic diet cal'!$AD$6</f>
        <v>0</v>
      </c>
      <c r="AE662" s="17">
        <f>AE10*'Basic diet cal'!$AD$6</f>
        <v>0</v>
      </c>
      <c r="AF662" s="17">
        <f>AF10*'Basic diet cal'!$AD$6</f>
        <v>187</v>
      </c>
      <c r="AG662" s="17">
        <f>AG10*'Basic diet cal'!$AD$6</f>
        <v>0</v>
      </c>
      <c r="AH662" s="17">
        <f>AH10*'Basic diet cal'!$AD$6</f>
        <v>0</v>
      </c>
      <c r="AI662" s="17">
        <f>AI10*'Basic diet cal'!$AD$6</f>
        <v>280.5</v>
      </c>
      <c r="AJ662" s="17">
        <f>AJ10*'Basic diet cal'!$AD$6</f>
        <v>0</v>
      </c>
      <c r="AK662" s="17">
        <f>AK10*'Basic diet cal'!$AD$6</f>
        <v>0</v>
      </c>
      <c r="AL662" s="132">
        <f>AL10*'Basic diet cal'!$AD$6</f>
        <v>280.5</v>
      </c>
      <c r="AR662" s="17"/>
    </row>
    <row r="663" spans="1:44" ht="31.5" customHeight="1">
      <c r="A663" s="24" t="s">
        <v>564</v>
      </c>
      <c r="B663" s="65"/>
      <c r="C663" s="17">
        <f>C11*'Basic diet cal'!$AD$6</f>
        <v>0</v>
      </c>
      <c r="D663" s="17">
        <f>D11*'Basic diet cal'!$AD$6</f>
        <v>0</v>
      </c>
      <c r="E663" s="17">
        <f>E11*'Basic diet cal'!$AD$6</f>
        <v>93.5</v>
      </c>
      <c r="F663" s="17">
        <f>F11*'Basic diet cal'!$AD$6</f>
        <v>0</v>
      </c>
      <c r="G663" s="17">
        <f>G11*'Basic diet cal'!$AD$6</f>
        <v>0</v>
      </c>
      <c r="H663" s="17">
        <f>H11*'Basic diet cal'!$AD$6</f>
        <v>93.5</v>
      </c>
      <c r="I663" s="17">
        <f>I11*'Basic diet cal'!$AD$6</f>
        <v>0</v>
      </c>
      <c r="J663" s="17">
        <f>J11*'Basic diet cal'!$AD$6</f>
        <v>0</v>
      </c>
      <c r="K663" s="17">
        <f>K11*'Basic diet cal'!$AD$6</f>
        <v>93.5</v>
      </c>
      <c r="L663" s="17">
        <f>L11*'Basic diet cal'!$AD$6</f>
        <v>0</v>
      </c>
      <c r="M663" s="17">
        <f>M11*'Basic diet cal'!$AD$6</f>
        <v>0</v>
      </c>
      <c r="N663" s="17">
        <f>N11*'Basic diet cal'!$AD$6</f>
        <v>93.5</v>
      </c>
      <c r="O663" s="17">
        <f>O11*'Basic diet cal'!$AD$6</f>
        <v>0</v>
      </c>
      <c r="P663" s="17">
        <f>P11*'Basic diet cal'!$AD$6</f>
        <v>0</v>
      </c>
      <c r="Q663" s="17">
        <f>Q11*'Basic diet cal'!$AD$6</f>
        <v>149.6</v>
      </c>
      <c r="R663" s="17">
        <f>R11*'Basic diet cal'!$AD$6</f>
        <v>0</v>
      </c>
      <c r="S663" s="17">
        <f>S11*'Basic diet cal'!$AD$6</f>
        <v>0</v>
      </c>
      <c r="T663" s="17">
        <f>T11*'Basic diet cal'!$AD$6</f>
        <v>187</v>
      </c>
      <c r="U663" s="17">
        <f>U11*'Basic diet cal'!$AD$6</f>
        <v>0</v>
      </c>
      <c r="V663" s="17">
        <f>V11*'Basic diet cal'!$AD$6</f>
        <v>0</v>
      </c>
      <c r="W663" s="17">
        <f>W11*'Basic diet cal'!$AD$6</f>
        <v>149.6</v>
      </c>
      <c r="X663" s="17">
        <f>X11*'Basic diet cal'!$AD$6</f>
        <v>0</v>
      </c>
      <c r="Y663" s="17">
        <f>Y11*'Basic diet cal'!$AD$6</f>
        <v>0</v>
      </c>
      <c r="Z663" s="17">
        <f>Z11*'Basic diet cal'!$AD$6</f>
        <v>149.6</v>
      </c>
      <c r="AA663" s="17">
        <f>AA11*'Basic diet cal'!$AD$6</f>
        <v>0</v>
      </c>
      <c r="AB663" s="17">
        <f>AB11*'Basic diet cal'!$AD$6</f>
        <v>0</v>
      </c>
      <c r="AC663" s="17">
        <f>AC11*'Basic diet cal'!$AD$6</f>
        <v>187</v>
      </c>
      <c r="AD663" s="17">
        <f>AD11*'Basic diet cal'!$AD$6</f>
        <v>0</v>
      </c>
      <c r="AE663" s="17">
        <f>AE11*'Basic diet cal'!$AD$6</f>
        <v>0</v>
      </c>
      <c r="AF663" s="17">
        <f>AF11*'Basic diet cal'!$AD$6</f>
        <v>187</v>
      </c>
      <c r="AG663" s="17">
        <f>AG11*'Basic diet cal'!$AD$6</f>
        <v>0</v>
      </c>
      <c r="AH663" s="17">
        <f>AH11*'Basic diet cal'!$AD$6</f>
        <v>0</v>
      </c>
      <c r="AI663" s="17">
        <f>AI11*'Basic diet cal'!$AD$6</f>
        <v>280.5</v>
      </c>
      <c r="AJ663" s="17">
        <f>AJ11*'Basic diet cal'!$AD$6</f>
        <v>0</v>
      </c>
      <c r="AK663" s="17">
        <f>AK11*'Basic diet cal'!$AD$6</f>
        <v>0</v>
      </c>
      <c r="AL663" s="132">
        <f>AL11*'Basic diet cal'!$AD$6</f>
        <v>280.5</v>
      </c>
      <c r="AR663" s="17"/>
    </row>
    <row r="664" spans="1:44" ht="31.5" customHeight="1">
      <c r="A664" s="24" t="s">
        <v>539</v>
      </c>
      <c r="B664" s="69"/>
      <c r="C664" s="17">
        <f>C12*'Basic diet cal'!$AD$7</f>
        <v>0</v>
      </c>
      <c r="D664" s="17">
        <f>D12*'Basic diet cal'!$AD$7</f>
        <v>0</v>
      </c>
      <c r="E664" s="17">
        <f>E12*'Basic diet cal'!$AD$7</f>
        <v>0</v>
      </c>
      <c r="F664" s="17">
        <f>F12*'Basic diet cal'!$AD$7</f>
        <v>0</v>
      </c>
      <c r="G664" s="17">
        <f>G12*'Basic diet cal'!$AD$7</f>
        <v>0</v>
      </c>
      <c r="H664" s="17">
        <f>H12*'Basic diet cal'!$AD$7</f>
        <v>0</v>
      </c>
      <c r="I664" s="17">
        <f>I12*'Basic diet cal'!$AD$7</f>
        <v>0</v>
      </c>
      <c r="J664" s="17">
        <f>J12*'Basic diet cal'!$AD$7</f>
        <v>0</v>
      </c>
      <c r="K664" s="17">
        <f>K12*'Basic diet cal'!$AD$7</f>
        <v>0</v>
      </c>
      <c r="L664" s="17">
        <f>L12*'Basic diet cal'!$AD$7</f>
        <v>0</v>
      </c>
      <c r="M664" s="17">
        <f>M12*'Basic diet cal'!$AD$7</f>
        <v>0</v>
      </c>
      <c r="N664" s="17">
        <f>N12*'Basic diet cal'!$AD$7</f>
        <v>0</v>
      </c>
      <c r="O664" s="17">
        <f>O12*'Basic diet cal'!$AD$7</f>
        <v>0</v>
      </c>
      <c r="P664" s="17">
        <f>P12*'Basic diet cal'!$AD$7</f>
        <v>0</v>
      </c>
      <c r="Q664" s="17">
        <f>Q12*'Basic diet cal'!$AD$7</f>
        <v>0</v>
      </c>
      <c r="R664" s="17">
        <f>R12*'Basic diet cal'!$AD$7</f>
        <v>0</v>
      </c>
      <c r="S664" s="17">
        <f>S12*'Basic diet cal'!$AD$7</f>
        <v>0</v>
      </c>
      <c r="T664" s="17">
        <f>T12*'Basic diet cal'!$AD$7</f>
        <v>0</v>
      </c>
      <c r="U664" s="17">
        <f>U12*'Basic diet cal'!$AD$7</f>
        <v>0</v>
      </c>
      <c r="V664" s="17">
        <f>V12*'Basic diet cal'!$AD$7</f>
        <v>0</v>
      </c>
      <c r="W664" s="17">
        <f>W12*'Basic diet cal'!$AD$7</f>
        <v>0</v>
      </c>
      <c r="X664" s="17">
        <f>X12*'Basic diet cal'!$AD$7</f>
        <v>0</v>
      </c>
      <c r="Y664" s="17">
        <f>Y12*'Basic diet cal'!$AD$7</f>
        <v>0</v>
      </c>
      <c r="Z664" s="17">
        <f>Z12*'Basic diet cal'!$AD$7</f>
        <v>0</v>
      </c>
      <c r="AA664" s="17">
        <f>AA12*'Basic diet cal'!$AD$7</f>
        <v>0</v>
      </c>
      <c r="AB664" s="17">
        <f>AB12*'Basic diet cal'!$AD$7</f>
        <v>0</v>
      </c>
      <c r="AC664" s="17">
        <f>AC12*'Basic diet cal'!$AD$7</f>
        <v>0</v>
      </c>
      <c r="AD664" s="17">
        <f>AD12*'Basic diet cal'!$AD$7</f>
        <v>0</v>
      </c>
      <c r="AE664" s="17">
        <f>AE12*'Basic diet cal'!$AD$7</f>
        <v>0</v>
      </c>
      <c r="AF664" s="17">
        <f>AF12*'Basic diet cal'!$AD$7</f>
        <v>0</v>
      </c>
      <c r="AG664" s="17">
        <f>AG12*'Basic diet cal'!$AD$7</f>
        <v>0</v>
      </c>
      <c r="AH664" s="17">
        <f>AH12*'Basic diet cal'!$AD$7</f>
        <v>0</v>
      </c>
      <c r="AI664" s="17">
        <f>AI12*'Basic diet cal'!$AD$7</f>
        <v>0</v>
      </c>
      <c r="AJ664" s="17">
        <f>AJ12*'Basic diet cal'!$AD$7</f>
        <v>0</v>
      </c>
      <c r="AK664" s="17">
        <f>AK12*'Basic diet cal'!$AD$7</f>
        <v>0</v>
      </c>
      <c r="AL664" s="17">
        <f>AL12*'Basic diet cal'!$AD$7</f>
        <v>0</v>
      </c>
      <c r="AR664" s="17"/>
    </row>
    <row r="665" spans="1:44" ht="21" customHeight="1">
      <c r="A665" s="70" t="s">
        <v>120</v>
      </c>
      <c r="B665" s="71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32"/>
      <c r="AR665" s="17"/>
    </row>
    <row r="666" spans="1:44" ht="15" customHeight="1">
      <c r="A666" s="72" t="s">
        <v>121</v>
      </c>
      <c r="C666" s="17">
        <f>C14*'Basic diet cal'!$AD$8</f>
        <v>126</v>
      </c>
      <c r="D666" s="17">
        <f>D14*'Basic diet cal'!$AD$8</f>
        <v>126</v>
      </c>
      <c r="E666" s="17">
        <f>E14*'Basic diet cal'!$AD$8</f>
        <v>63</v>
      </c>
      <c r="F666" s="17">
        <f>F14*'Basic diet cal'!$AD$8</f>
        <v>126</v>
      </c>
      <c r="G666" s="17">
        <f>G14*'Basic diet cal'!$AD$8</f>
        <v>126</v>
      </c>
      <c r="H666" s="17">
        <f>H14*'Basic diet cal'!$AD$8</f>
        <v>126</v>
      </c>
      <c r="I666" s="17">
        <f>I14*'Basic diet cal'!$AD$8</f>
        <v>189</v>
      </c>
      <c r="J666" s="17">
        <f>J14*'Basic diet cal'!$AD$8</f>
        <v>126</v>
      </c>
      <c r="K666" s="17">
        <f>K14*'Basic diet cal'!$AD$8</f>
        <v>189</v>
      </c>
      <c r="L666" s="17">
        <f>L14*'Basic diet cal'!$AD$8</f>
        <v>189</v>
      </c>
      <c r="M666" s="17">
        <f>M14*'Basic diet cal'!$AD$8</f>
        <v>252</v>
      </c>
      <c r="N666" s="17">
        <f>N14*'Basic diet cal'!$AD$8</f>
        <v>189</v>
      </c>
      <c r="O666" s="17">
        <f>O14*'Basic diet cal'!$AD$8</f>
        <v>189</v>
      </c>
      <c r="P666" s="17">
        <f>P14*'Basic diet cal'!$AD$8</f>
        <v>0</v>
      </c>
      <c r="Q666" s="17">
        <f>Q14*'Basic diet cal'!$AD$8</f>
        <v>189</v>
      </c>
      <c r="R666" s="17">
        <f>R14*'Basic diet cal'!$AD$8</f>
        <v>189</v>
      </c>
      <c r="S666" s="17">
        <f>S14*'Basic diet cal'!$AD$8</f>
        <v>252</v>
      </c>
      <c r="T666" s="17">
        <f>T14*'Basic diet cal'!$AD$8</f>
        <v>189</v>
      </c>
      <c r="U666" s="17">
        <f>U14*'Basic diet cal'!$AD$8</f>
        <v>189</v>
      </c>
      <c r="V666" s="17">
        <f>V14*'Basic diet cal'!$AD$8</f>
        <v>252</v>
      </c>
      <c r="W666" s="17">
        <f>W14*'Basic diet cal'!$AD$8</f>
        <v>189</v>
      </c>
      <c r="X666" s="17">
        <f>X14*'Basic diet cal'!$AD$8</f>
        <v>189</v>
      </c>
      <c r="Y666" s="17">
        <f>Y14*'Basic diet cal'!$AD$8</f>
        <v>315</v>
      </c>
      <c r="Z666" s="17">
        <f>Z14*'Basic diet cal'!$AD$8</f>
        <v>189</v>
      </c>
      <c r="AA666" s="17">
        <f>AA14*'Basic diet cal'!$AD$8</f>
        <v>189</v>
      </c>
      <c r="AB666" s="17">
        <f>AB14*'Basic diet cal'!$AD$8</f>
        <v>315</v>
      </c>
      <c r="AC666" s="17">
        <f>AC14*'Basic diet cal'!$AD$8</f>
        <v>189</v>
      </c>
      <c r="AD666" s="17">
        <f>AD14*'Basic diet cal'!$AD$8</f>
        <v>189</v>
      </c>
      <c r="AE666" s="17">
        <f>AE14*'Basic diet cal'!$AD$8</f>
        <v>315</v>
      </c>
      <c r="AF666" s="17">
        <f>AF14*'Basic diet cal'!$AD$8</f>
        <v>189</v>
      </c>
      <c r="AG666" s="17">
        <f>AG14*'Basic diet cal'!$AD$8</f>
        <v>189</v>
      </c>
      <c r="AH666" s="17">
        <f>AH14*'Basic diet cal'!$AD$8</f>
        <v>315</v>
      </c>
      <c r="AI666" s="17">
        <f>AI14*'Basic diet cal'!$AD$8</f>
        <v>189</v>
      </c>
      <c r="AJ666" s="17">
        <f>AJ14*'Basic diet cal'!$AD$8</f>
        <v>189</v>
      </c>
      <c r="AK666" s="17">
        <f>AK14*'Basic diet cal'!$AD$8</f>
        <v>315</v>
      </c>
      <c r="AL666" s="132">
        <f>AL14*'Basic diet cal'!$AD$8</f>
        <v>189</v>
      </c>
      <c r="AR666" s="17"/>
    </row>
    <row r="667" spans="1:44" ht="22.5" customHeight="1">
      <c r="A667" s="73" t="s">
        <v>227</v>
      </c>
      <c r="C667" s="17">
        <f>C15*'Basic diet cal'!$AD$9</f>
        <v>415.79999999999995</v>
      </c>
      <c r="D667" s="17">
        <f>D15*'Basic diet cal'!$AD$9</f>
        <v>277.2</v>
      </c>
      <c r="E667" s="17">
        <f>E15*'Basic diet cal'!$AD$9</f>
        <v>277.2</v>
      </c>
      <c r="F667" s="17">
        <f>F15*'Basic diet cal'!$AD$9</f>
        <v>415.79999999999995</v>
      </c>
      <c r="G667" s="17">
        <f>G15*'Basic diet cal'!$AD$9</f>
        <v>277.2</v>
      </c>
      <c r="H667" s="17">
        <f>H15*'Basic diet cal'!$AD$9</f>
        <v>415.79999999999995</v>
      </c>
      <c r="I667" s="17">
        <f>I15*'Basic diet cal'!$AD$9</f>
        <v>554.4</v>
      </c>
      <c r="J667" s="17">
        <f>J15*'Basic diet cal'!$AD$9</f>
        <v>277.2</v>
      </c>
      <c r="K667" s="17">
        <f>K15*'Basic diet cal'!$AD$9</f>
        <v>277.2</v>
      </c>
      <c r="L667" s="17">
        <f>L15*'Basic diet cal'!$AD$9</f>
        <v>554.4</v>
      </c>
      <c r="M667" s="17">
        <f>M15*'Basic diet cal'!$AD$9</f>
        <v>415.79999999999995</v>
      </c>
      <c r="N667" s="17">
        <f>N15*'Basic diet cal'!$AD$9</f>
        <v>415.79999999999995</v>
      </c>
      <c r="O667" s="17">
        <f>O15*'Basic diet cal'!$AD$9</f>
        <v>693</v>
      </c>
      <c r="P667" s="17">
        <f>P15*'Basic diet cal'!$AD$9</f>
        <v>415.79999999999995</v>
      </c>
      <c r="Q667" s="17">
        <f>Q15*'Basic diet cal'!$AD$9</f>
        <v>554.4</v>
      </c>
      <c r="R667" s="17">
        <f>R15*'Basic diet cal'!$AD$9</f>
        <v>831.59999999999991</v>
      </c>
      <c r="S667" s="17">
        <f>S15*'Basic diet cal'!$AD$9</f>
        <v>415.79999999999995</v>
      </c>
      <c r="T667" s="17">
        <f>T15*'Basic diet cal'!$AD$9</f>
        <v>554.4</v>
      </c>
      <c r="U667" s="17">
        <f>U15*'Basic diet cal'!$AD$9</f>
        <v>831.59999999999991</v>
      </c>
      <c r="V667" s="17">
        <f>V15*'Basic diet cal'!$AD$9</f>
        <v>554.4</v>
      </c>
      <c r="W667" s="17">
        <f>W15*'Basic diet cal'!$AD$9</f>
        <v>554.4</v>
      </c>
      <c r="X667" s="17">
        <f>X15*'Basic diet cal'!$AD$9</f>
        <v>1108.8</v>
      </c>
      <c r="Y667" s="17">
        <f>Y15*'Basic diet cal'!$AD$9</f>
        <v>554.4</v>
      </c>
      <c r="Z667" s="17">
        <f>Z15*'Basic diet cal'!$AD$9</f>
        <v>554.4</v>
      </c>
      <c r="AA667" s="17">
        <f>AA15*'Basic diet cal'!$AD$9</f>
        <v>970.19999999999993</v>
      </c>
      <c r="AB667" s="17">
        <f>AB15*'Basic diet cal'!$AD$9</f>
        <v>415.79999999999995</v>
      </c>
      <c r="AC667" s="17">
        <f>AC15*'Basic diet cal'!$AD$9</f>
        <v>693</v>
      </c>
      <c r="AD667" s="17">
        <f>AD15*'Basic diet cal'!$AD$9</f>
        <v>970.19999999999993</v>
      </c>
      <c r="AE667" s="17">
        <f>AE15*'Basic diet cal'!$AD$9</f>
        <v>415.79999999999995</v>
      </c>
      <c r="AF667" s="17">
        <f>AF15*'Basic diet cal'!$AD$9</f>
        <v>693</v>
      </c>
      <c r="AG667" s="17">
        <f>AG15*'Basic diet cal'!$AD$9</f>
        <v>970.19999999999993</v>
      </c>
      <c r="AH667" s="17">
        <f>AH15*'Basic diet cal'!$AD$9</f>
        <v>554.4</v>
      </c>
      <c r="AI667" s="17">
        <f>AI15*'Basic diet cal'!$AD$9</f>
        <v>693</v>
      </c>
      <c r="AJ667" s="17">
        <f>AJ15*'Basic diet cal'!$AD$9</f>
        <v>1108.8</v>
      </c>
      <c r="AK667" s="17">
        <f>AK15*'Basic diet cal'!$AD$9</f>
        <v>554.4</v>
      </c>
      <c r="AL667" s="132">
        <f>AL15*'Basic diet cal'!$AD$9</f>
        <v>693</v>
      </c>
      <c r="AR667" s="17"/>
    </row>
    <row r="668" spans="1:44" ht="22.5" customHeight="1">
      <c r="A668" s="74" t="s">
        <v>228</v>
      </c>
      <c r="C668" s="17">
        <f>C16*'Basic diet cal'!$AD$9</f>
        <v>415.79999999999995</v>
      </c>
      <c r="D668" s="17">
        <f>D16*'Basic diet cal'!$AD$9</f>
        <v>277.2</v>
      </c>
      <c r="E668" s="17">
        <f>E16*'Basic diet cal'!$AD$9</f>
        <v>277.2</v>
      </c>
      <c r="F668" s="17">
        <f>F16*'Basic diet cal'!$AD$9</f>
        <v>415.79999999999995</v>
      </c>
      <c r="G668" s="17">
        <f>G16*'Basic diet cal'!$AD$9</f>
        <v>277.2</v>
      </c>
      <c r="H668" s="17">
        <f>H16*'Basic diet cal'!$AD$9</f>
        <v>415.79999999999995</v>
      </c>
      <c r="I668" s="17">
        <f>I16*'Basic diet cal'!$AD$9</f>
        <v>554.4</v>
      </c>
      <c r="J668" s="17">
        <f>J16*'Basic diet cal'!$AD$9</f>
        <v>277.2</v>
      </c>
      <c r="K668" s="17">
        <f>K16*'Basic diet cal'!$AD$9</f>
        <v>277.2</v>
      </c>
      <c r="L668" s="17">
        <f>L16*'Basic diet cal'!$AD$9</f>
        <v>554.4</v>
      </c>
      <c r="M668" s="17">
        <f>M16*'Basic diet cal'!$AD$9</f>
        <v>415.79999999999995</v>
      </c>
      <c r="N668" s="17">
        <f>N16*'Basic diet cal'!$AD$9</f>
        <v>415.79999999999995</v>
      </c>
      <c r="O668" s="17">
        <f>O16*'Basic diet cal'!$AD$9</f>
        <v>693</v>
      </c>
      <c r="P668" s="17">
        <f>P16*'Basic diet cal'!$AD$9</f>
        <v>415.79999999999995</v>
      </c>
      <c r="Q668" s="17">
        <f>Q16*'Basic diet cal'!$AD$9</f>
        <v>554.4</v>
      </c>
      <c r="R668" s="17">
        <f>R16*'Basic diet cal'!$AD$9</f>
        <v>831.59999999999991</v>
      </c>
      <c r="S668" s="17">
        <f>S16*'Basic diet cal'!$AD$9</f>
        <v>415.79999999999995</v>
      </c>
      <c r="T668" s="17">
        <f>T16*'Basic diet cal'!$AD$9</f>
        <v>554.4</v>
      </c>
      <c r="U668" s="17">
        <f>U16*'Basic diet cal'!$AD$9</f>
        <v>831.59999999999991</v>
      </c>
      <c r="V668" s="17">
        <f>V16*'Basic diet cal'!$AD$9</f>
        <v>554.4</v>
      </c>
      <c r="W668" s="17">
        <f>W16*'Basic diet cal'!$AD$9</f>
        <v>554.4</v>
      </c>
      <c r="X668" s="17">
        <f>X16*'Basic diet cal'!$AD$9</f>
        <v>1108.8</v>
      </c>
      <c r="Y668" s="17">
        <f>Y16*'Basic diet cal'!$AD$9</f>
        <v>554.4</v>
      </c>
      <c r="Z668" s="17">
        <f>Z16*'Basic diet cal'!$AD$9</f>
        <v>554.4</v>
      </c>
      <c r="AA668" s="17">
        <f>AA16*'Basic diet cal'!$AD$9</f>
        <v>970.19999999999993</v>
      </c>
      <c r="AB668" s="17">
        <f>AB16*'Basic diet cal'!$AD$9</f>
        <v>415.79999999999995</v>
      </c>
      <c r="AC668" s="17">
        <f>AC16*'Basic diet cal'!$AD$9</f>
        <v>693</v>
      </c>
      <c r="AD668" s="17">
        <f>AD16*'Basic diet cal'!$AD$9</f>
        <v>970.19999999999993</v>
      </c>
      <c r="AE668" s="17">
        <f>AE16*'Basic diet cal'!$AD$9</f>
        <v>554.4</v>
      </c>
      <c r="AF668" s="17">
        <f>AF16*'Basic diet cal'!$AD$9</f>
        <v>693</v>
      </c>
      <c r="AG668" s="17">
        <f>AG16*'Basic diet cal'!$AD$9</f>
        <v>1108.8</v>
      </c>
      <c r="AH668" s="17">
        <f>AH16*'Basic diet cal'!$AD$9</f>
        <v>554.4</v>
      </c>
      <c r="AI668" s="17">
        <f>AI16*'Basic diet cal'!$AD$9</f>
        <v>693</v>
      </c>
      <c r="AJ668" s="17">
        <f>AJ16*'Basic diet cal'!$AD$9</f>
        <v>1247.3999999999999</v>
      </c>
      <c r="AK668" s="17">
        <f>AK16*'Basic diet cal'!$AD$9</f>
        <v>554.4</v>
      </c>
      <c r="AL668" s="132">
        <f>AL16*'Basic diet cal'!$AD$9</f>
        <v>693</v>
      </c>
      <c r="AR668" s="17"/>
    </row>
    <row r="669" spans="1:44" ht="15" customHeight="1">
      <c r="A669" s="75" t="s">
        <v>122</v>
      </c>
      <c r="C669" s="17">
        <f>C17*'Basic diet cal'!$AD$10</f>
        <v>0</v>
      </c>
      <c r="D669" s="17">
        <f>D17*'Basic diet cal'!$AD$10</f>
        <v>165.6</v>
      </c>
      <c r="E669" s="17">
        <f>E17*'Basic diet cal'!$AD$10</f>
        <v>496.79999999999995</v>
      </c>
      <c r="F669" s="17">
        <f>F17*'Basic diet cal'!$AD$10</f>
        <v>0</v>
      </c>
      <c r="G669" s="17">
        <f>G17*'Basic diet cal'!$AD$10</f>
        <v>662.4</v>
      </c>
      <c r="H669" s="17">
        <f>H17*'Basic diet cal'!$AD$10</f>
        <v>662.4</v>
      </c>
      <c r="I669" s="17">
        <f>I17*'Basic diet cal'!$AD$10</f>
        <v>0</v>
      </c>
      <c r="J669" s="17">
        <f>J17*'Basic diet cal'!$AD$10</f>
        <v>1159.2</v>
      </c>
      <c r="K669" s="17">
        <f>K17*'Basic diet cal'!$AD$10</f>
        <v>1159.2</v>
      </c>
      <c r="L669" s="17">
        <f>L17*'Basic diet cal'!$AD$10</f>
        <v>0</v>
      </c>
      <c r="M669" s="17">
        <f>M17*'Basic diet cal'!$AD$10</f>
        <v>1738.8</v>
      </c>
      <c r="N669" s="17">
        <f>N17*'Basic diet cal'!$AD$10</f>
        <v>1159.2</v>
      </c>
      <c r="O669" s="17">
        <f>O17*'Basic diet cal'!$AD$10</f>
        <v>0</v>
      </c>
      <c r="P669" s="17">
        <f>P17*'Basic diet cal'!$AD$10</f>
        <v>1738.8</v>
      </c>
      <c r="Q669" s="17">
        <f>Q17*'Basic diet cal'!$AD$10</f>
        <v>1159.2</v>
      </c>
      <c r="R669" s="17">
        <f>R17*'Basic diet cal'!$AD$10</f>
        <v>0</v>
      </c>
      <c r="S669" s="17">
        <f>S17*'Basic diet cal'!$AD$10</f>
        <v>1738.8</v>
      </c>
      <c r="T669" s="17">
        <f>T17*'Basic diet cal'!$AD$10</f>
        <v>1159.2</v>
      </c>
      <c r="U669" s="17">
        <f>U17*'Basic diet cal'!$AD$10</f>
        <v>0</v>
      </c>
      <c r="V669" s="17">
        <f>V17*'Basic diet cal'!$AD$10</f>
        <v>2318.4</v>
      </c>
      <c r="W669" s="17">
        <f>W17*'Basic diet cal'!$AD$10</f>
        <v>1159.2</v>
      </c>
      <c r="X669" s="17">
        <f>X17*'Basic diet cal'!$AD$10</f>
        <v>0</v>
      </c>
      <c r="Y669" s="17">
        <f>Y17*'Basic diet cal'!$AD$10</f>
        <v>2318.4</v>
      </c>
      <c r="Z669" s="17">
        <f>Z17*'Basic diet cal'!$AD$10</f>
        <v>1656</v>
      </c>
      <c r="AA669" s="17">
        <f>AA17*'Basic diet cal'!$AD$10</f>
        <v>0</v>
      </c>
      <c r="AB669" s="17">
        <f>AB17*'Basic diet cal'!$AD$10</f>
        <v>2318.4</v>
      </c>
      <c r="AC669" s="17">
        <f>AC17*'Basic diet cal'!$AD$10</f>
        <v>1656</v>
      </c>
      <c r="AD669" s="17">
        <f>AD17*'Basic diet cal'!$AD$10</f>
        <v>0</v>
      </c>
      <c r="AE669" s="17">
        <f>AE17*'Basic diet cal'!$AD$10</f>
        <v>2318.4</v>
      </c>
      <c r="AF669" s="17">
        <f>AF17*'Basic diet cal'!$AD$10</f>
        <v>1656</v>
      </c>
      <c r="AG669" s="17">
        <f>AG17*'Basic diet cal'!$AD$10</f>
        <v>0</v>
      </c>
      <c r="AH669" s="17">
        <f>AH17*'Basic diet cal'!$AD$10</f>
        <v>2318.4</v>
      </c>
      <c r="AI669" s="17">
        <f>AI17*'Basic diet cal'!$AD$10</f>
        <v>1656</v>
      </c>
      <c r="AJ669" s="17">
        <f>AJ17*'Basic diet cal'!$AD$10</f>
        <v>0</v>
      </c>
      <c r="AK669" s="17">
        <f>AK17*'Basic diet cal'!$AD$10</f>
        <v>2318.4</v>
      </c>
      <c r="AL669" s="132">
        <f>AL17*'Basic diet cal'!$AD$10</f>
        <v>1656</v>
      </c>
      <c r="AR669" s="17"/>
    </row>
    <row r="670" spans="1:44" ht="21" customHeight="1">
      <c r="A670" s="70" t="s">
        <v>123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32"/>
      <c r="AR670" s="17"/>
    </row>
    <row r="671" spans="1:44" ht="15" customHeight="1">
      <c r="A671" s="72" t="s">
        <v>121</v>
      </c>
      <c r="B671" s="76"/>
      <c r="C671" s="17">
        <f>C20*'Basic diet cal'!$AD$8</f>
        <v>126</v>
      </c>
      <c r="D671" s="17">
        <f>D20*'Basic diet cal'!$AD$8</f>
        <v>126</v>
      </c>
      <c r="E671" s="17">
        <f>E20*'Basic diet cal'!$AD$8</f>
        <v>63</v>
      </c>
      <c r="F671" s="17">
        <f>F20*'Basic diet cal'!$AD$8</f>
        <v>126</v>
      </c>
      <c r="G671" s="17">
        <f>G20*'Basic diet cal'!$AD$8</f>
        <v>126</v>
      </c>
      <c r="H671" s="17">
        <f>H20*'Basic diet cal'!$AD$8</f>
        <v>126</v>
      </c>
      <c r="I671" s="17">
        <f>I20*'Basic diet cal'!$AD$8</f>
        <v>126</v>
      </c>
      <c r="J671" s="17">
        <f>J20*'Basic diet cal'!$AD$8</f>
        <v>189</v>
      </c>
      <c r="K671" s="17">
        <f>K20*'Basic diet cal'!$AD$8</f>
        <v>126</v>
      </c>
      <c r="L671" s="17">
        <f>L20*'Basic diet cal'!$AD$8</f>
        <v>189</v>
      </c>
      <c r="M671" s="17">
        <f>M20*'Basic diet cal'!$AD$8</f>
        <v>189</v>
      </c>
      <c r="N671" s="17">
        <f>N20*'Basic diet cal'!$AD$8</f>
        <v>126</v>
      </c>
      <c r="O671" s="17">
        <f>O20*'Basic diet cal'!$AD$8</f>
        <v>189</v>
      </c>
      <c r="P671" s="17">
        <f>P20*'Basic diet cal'!$AD$8</f>
        <v>189</v>
      </c>
      <c r="Q671" s="17">
        <f>Q20*'Basic diet cal'!$AD$8</f>
        <v>126</v>
      </c>
      <c r="R671" s="17">
        <f>R20*'Basic diet cal'!$AD$8</f>
        <v>189</v>
      </c>
      <c r="S671" s="17">
        <f>S20*'Basic diet cal'!$AD$8</f>
        <v>189</v>
      </c>
      <c r="T671" s="17">
        <f>T20*'Basic diet cal'!$AD$8</f>
        <v>126</v>
      </c>
      <c r="U671" s="17">
        <f>U20*'Basic diet cal'!$AD$8</f>
        <v>189</v>
      </c>
      <c r="V671" s="17">
        <f>V20*'Basic diet cal'!$AD$8</f>
        <v>189</v>
      </c>
      <c r="W671" s="17">
        <f>W20*'Basic diet cal'!$AD$8</f>
        <v>126</v>
      </c>
      <c r="X671" s="17">
        <f>X20*'Basic diet cal'!$AD$8</f>
        <v>189</v>
      </c>
      <c r="Y671" s="17">
        <f>Y20*'Basic diet cal'!$AD$8</f>
        <v>189</v>
      </c>
      <c r="Z671" s="17">
        <f>Z20*'Basic diet cal'!$AD$8</f>
        <v>126</v>
      </c>
      <c r="AA671" s="17">
        <f>AA20*'Basic diet cal'!$AD$8</f>
        <v>189</v>
      </c>
      <c r="AB671" s="17">
        <f>AB20*'Basic diet cal'!$AD$8</f>
        <v>189</v>
      </c>
      <c r="AC671" s="17">
        <f>AC20*'Basic diet cal'!$AD$8</f>
        <v>126</v>
      </c>
      <c r="AD671" s="17">
        <f>AD20*'Basic diet cal'!$AD$8</f>
        <v>189</v>
      </c>
      <c r="AE671" s="17">
        <f>AE20*'Basic diet cal'!$AD$8</f>
        <v>189</v>
      </c>
      <c r="AF671" s="17">
        <f>AF20*'Basic diet cal'!$AD$8</f>
        <v>126</v>
      </c>
      <c r="AG671" s="17">
        <f>AG20*'Basic diet cal'!$AD$8</f>
        <v>189</v>
      </c>
      <c r="AH671" s="17">
        <f>AH20*'Basic diet cal'!$AD$8</f>
        <v>189</v>
      </c>
      <c r="AI671" s="17">
        <f>AI20*'Basic diet cal'!$AD$8</f>
        <v>126</v>
      </c>
      <c r="AJ671" s="17">
        <f>AJ20*'Basic diet cal'!$AD$8</f>
        <v>189</v>
      </c>
      <c r="AK671" s="17">
        <f>AK20*'Basic diet cal'!$AD$8</f>
        <v>315</v>
      </c>
      <c r="AL671" s="132">
        <f>AL20*'Basic diet cal'!$AD$8</f>
        <v>126</v>
      </c>
      <c r="AR671" s="17"/>
    </row>
    <row r="672" spans="1:44" ht="33.75" customHeight="1">
      <c r="A672" s="72" t="s">
        <v>198</v>
      </c>
      <c r="B672" s="76"/>
      <c r="C672" s="17">
        <f>C21*'Basic diet cal'!$AD$11</f>
        <v>144.77228571428572</v>
      </c>
      <c r="D672" s="17">
        <f>D21*'Basic diet cal'!$AD$11</f>
        <v>96.514857142857153</v>
      </c>
      <c r="E672" s="17">
        <f>E21*'Basic diet cal'!$AD$11</f>
        <v>96.514857142857153</v>
      </c>
      <c r="F672" s="17">
        <f>F21*'Basic diet cal'!$AD$11</f>
        <v>144.77228571428572</v>
      </c>
      <c r="G672" s="17">
        <f>G21*'Basic diet cal'!$AD$11</f>
        <v>96.514857142857153</v>
      </c>
      <c r="H672" s="17">
        <f>H21*'Basic diet cal'!$AD$11</f>
        <v>144.77228571428572</v>
      </c>
      <c r="I672" s="17">
        <f>I21*'Basic diet cal'!$AD$11</f>
        <v>241.2871428571429</v>
      </c>
      <c r="J672" s="17">
        <f>J21*'Basic diet cal'!$AD$11</f>
        <v>144.77228571428572</v>
      </c>
      <c r="K672" s="17">
        <f>K21*'Basic diet cal'!$AD$11</f>
        <v>193.02971428571431</v>
      </c>
      <c r="L672" s="17">
        <f>L21*'Basic diet cal'!$AD$11</f>
        <v>241.2871428571429</v>
      </c>
      <c r="M672" s="17">
        <f>M21*'Basic diet cal'!$AD$11</f>
        <v>193.02971428571431</v>
      </c>
      <c r="N672" s="17">
        <f>N21*'Basic diet cal'!$AD$11</f>
        <v>193.02971428571431</v>
      </c>
      <c r="O672" s="17">
        <f>O21*'Basic diet cal'!$AD$11</f>
        <v>289.54457142857143</v>
      </c>
      <c r="P672" s="17">
        <f>P21*'Basic diet cal'!$AD$11</f>
        <v>193.02971428571431</v>
      </c>
      <c r="Q672" s="17">
        <f>Q21*'Basic diet cal'!$AD$11</f>
        <v>193.02971428571431</v>
      </c>
      <c r="R672" s="17">
        <f>R21*'Basic diet cal'!$AD$11</f>
        <v>337.80200000000002</v>
      </c>
      <c r="S672" s="17">
        <f>S21*'Basic diet cal'!$AD$11</f>
        <v>193.02971428571431</v>
      </c>
      <c r="T672" s="17">
        <f>T21*'Basic diet cal'!$AD$11</f>
        <v>193.02971428571431</v>
      </c>
      <c r="U672" s="17">
        <f>U21*'Basic diet cal'!$AD$11</f>
        <v>289.54457142857143</v>
      </c>
      <c r="V672" s="17">
        <f>V21*'Basic diet cal'!$AD$11</f>
        <v>193.02971428571431</v>
      </c>
      <c r="W672" s="17">
        <f>W21*'Basic diet cal'!$AD$11</f>
        <v>193.02971428571431</v>
      </c>
      <c r="X672" s="17">
        <f>X21*'Basic diet cal'!$AD$11</f>
        <v>482.57428571428579</v>
      </c>
      <c r="Y672" s="17">
        <f>Y21*'Basic diet cal'!$AD$11</f>
        <v>193.02971428571431</v>
      </c>
      <c r="Z672" s="17">
        <f>Z21*'Basic diet cal'!$AD$11</f>
        <v>193.02971428571431</v>
      </c>
      <c r="AA672" s="17">
        <f>AA21*'Basic diet cal'!$AD$11</f>
        <v>386.05942857142861</v>
      </c>
      <c r="AB672" s="17">
        <f>AB21*'Basic diet cal'!$AD$11</f>
        <v>289.54457142857143</v>
      </c>
      <c r="AC672" s="17">
        <f>AC21*'Basic diet cal'!$AD$11</f>
        <v>241.2871428571429</v>
      </c>
      <c r="AD672" s="17">
        <f>AD21*'Basic diet cal'!$AD$11</f>
        <v>434.3168571428572</v>
      </c>
      <c r="AE672" s="17">
        <f>AE21*'Basic diet cal'!$AD$11</f>
        <v>289.54457142857143</v>
      </c>
      <c r="AF672" s="17">
        <f>AF21*'Basic diet cal'!$AD$11</f>
        <v>241.2871428571429</v>
      </c>
      <c r="AG672" s="17">
        <f>AG21*'Basic diet cal'!$AD$11</f>
        <v>482.57428571428579</v>
      </c>
      <c r="AH672" s="17">
        <f>AH21*'Basic diet cal'!$AD$11</f>
        <v>289.54457142857143</v>
      </c>
      <c r="AI672" s="17">
        <f>AI21*'Basic diet cal'!$AD$11</f>
        <v>241.2871428571429</v>
      </c>
      <c r="AJ672" s="17">
        <f>AJ21*'Basic diet cal'!$AD$11</f>
        <v>482.57428571428579</v>
      </c>
      <c r="AK672" s="17">
        <f>AK21*'Basic diet cal'!$AD$11</f>
        <v>289.54457142857143</v>
      </c>
      <c r="AL672" s="132">
        <f>AL21*'Basic diet cal'!$AD$11</f>
        <v>241.2871428571429</v>
      </c>
      <c r="AR672" s="17"/>
    </row>
    <row r="673" spans="1:79" ht="45" customHeight="1">
      <c r="A673" s="24" t="s">
        <v>199</v>
      </c>
      <c r="B673" s="69"/>
      <c r="C673" s="17">
        <f>C23*'Basic diet cal'!$AD$12</f>
        <v>0</v>
      </c>
      <c r="D673" s="17">
        <f>D23*'Basic diet cal'!$AD$12</f>
        <v>0</v>
      </c>
      <c r="E673" s="17">
        <f>E23*'Basic diet cal'!$AD$12</f>
        <v>0</v>
      </c>
      <c r="F673" s="17">
        <f>F23*'Basic diet cal'!$AD$12</f>
        <v>0</v>
      </c>
      <c r="G673" s="17">
        <f>G23*'Basic diet cal'!$AD$12</f>
        <v>0</v>
      </c>
      <c r="H673" s="17">
        <f>H23*'Basic diet cal'!$AD$12</f>
        <v>0</v>
      </c>
      <c r="I673" s="17">
        <f>I23*'Basic diet cal'!$AD$12</f>
        <v>0</v>
      </c>
      <c r="J673" s="17">
        <f>J23*'Basic diet cal'!$AD$12</f>
        <v>0</v>
      </c>
      <c r="K673" s="17">
        <f>K23*'Basic diet cal'!$AD$12</f>
        <v>0</v>
      </c>
      <c r="L673" s="17">
        <f>L23*'Basic diet cal'!$AD$12</f>
        <v>0</v>
      </c>
      <c r="M673" s="17">
        <f>M23*'Basic diet cal'!$AD$12</f>
        <v>0</v>
      </c>
      <c r="N673" s="17">
        <f>N23*'Basic diet cal'!$AD$12</f>
        <v>0</v>
      </c>
      <c r="O673" s="17">
        <f>O23*'Basic diet cal'!$AD$12</f>
        <v>0</v>
      </c>
      <c r="P673" s="17">
        <f>P23*'Basic diet cal'!$AD$12</f>
        <v>0</v>
      </c>
      <c r="Q673" s="17">
        <f>Q23*'Basic diet cal'!$AD$12</f>
        <v>0</v>
      </c>
      <c r="R673" s="17">
        <f>R23*'Basic diet cal'!$AD$12</f>
        <v>0</v>
      </c>
      <c r="S673" s="17">
        <f>S23*'Basic diet cal'!$AD$12</f>
        <v>0</v>
      </c>
      <c r="T673" s="17">
        <f>T23*'Basic diet cal'!$AD$12</f>
        <v>0</v>
      </c>
      <c r="U673" s="17">
        <f>U23*'Basic diet cal'!$AD$12</f>
        <v>0</v>
      </c>
      <c r="V673" s="17">
        <f>V23*'Basic diet cal'!$AD$12</f>
        <v>0</v>
      </c>
      <c r="W673" s="17">
        <f>W23*'Basic diet cal'!$AD$12</f>
        <v>0</v>
      </c>
      <c r="X673" s="17">
        <f>X23*'Basic diet cal'!$AD$12</f>
        <v>0</v>
      </c>
      <c r="Y673" s="17">
        <f>Y23*'Basic diet cal'!$AD$12</f>
        <v>0</v>
      </c>
      <c r="Z673" s="17">
        <f>Z23*'Basic diet cal'!$AD$12</f>
        <v>0</v>
      </c>
      <c r="AA673" s="17">
        <f>AA23*'Basic diet cal'!$AD$12</f>
        <v>0</v>
      </c>
      <c r="AB673" s="17">
        <f>AB23*'Basic diet cal'!$AD$12</f>
        <v>0</v>
      </c>
      <c r="AC673" s="17">
        <f>AC23*'Basic diet cal'!$AD$12</f>
        <v>0</v>
      </c>
      <c r="AD673" s="17">
        <f>AD23*'Basic diet cal'!$AD$12</f>
        <v>0</v>
      </c>
      <c r="AE673" s="17">
        <f>AE23*'Basic diet cal'!$AD$12</f>
        <v>0</v>
      </c>
      <c r="AF673" s="17">
        <f>AF23*'Basic diet cal'!$AD$12</f>
        <v>0</v>
      </c>
      <c r="AG673" s="17">
        <f>AG23*'Basic diet cal'!$AD$12</f>
        <v>0</v>
      </c>
      <c r="AH673" s="17">
        <f>AH23*'Basic diet cal'!$AD$12</f>
        <v>0</v>
      </c>
      <c r="AI673" s="17">
        <f>AI23*'Basic diet cal'!$AD$12</f>
        <v>0</v>
      </c>
      <c r="AJ673" s="17">
        <f>AJ23*'Basic diet cal'!$AD$12</f>
        <v>0</v>
      </c>
      <c r="AK673" s="17">
        <f>AK23*'Basic diet cal'!$AD$12</f>
        <v>0</v>
      </c>
      <c r="AL673" s="132">
        <f>AL23*'Basic diet cal'!$AD$12</f>
        <v>0</v>
      </c>
      <c r="AR673" s="17"/>
    </row>
    <row r="674" spans="1:79" ht="15" customHeight="1">
      <c r="A674" s="24" t="s">
        <v>200</v>
      </c>
      <c r="B674" s="69"/>
      <c r="C674" s="17">
        <f>C24*'Basic diet cal'!$AD$12</f>
        <v>0</v>
      </c>
      <c r="D674" s="17">
        <f>D24*'Basic diet cal'!$AD$12</f>
        <v>0</v>
      </c>
      <c r="E674" s="17">
        <f>E24*'Basic diet cal'!$AD$12</f>
        <v>0</v>
      </c>
      <c r="F674" s="17">
        <f>F24*'Basic diet cal'!$AD$12</f>
        <v>0</v>
      </c>
      <c r="G674" s="17">
        <f>G24*'Basic diet cal'!$AD$12</f>
        <v>0</v>
      </c>
      <c r="H674" s="17">
        <f>H24*'Basic diet cal'!$AD$12</f>
        <v>0</v>
      </c>
      <c r="I674" s="17">
        <f>I24*'Basic diet cal'!$AD$12</f>
        <v>0</v>
      </c>
      <c r="J674" s="17">
        <f>J24*'Basic diet cal'!$AD$12</f>
        <v>0</v>
      </c>
      <c r="K674" s="17">
        <f>K24*'Basic diet cal'!$AD$12</f>
        <v>0</v>
      </c>
      <c r="L674" s="17">
        <f>L24*'Basic diet cal'!$AD$12</f>
        <v>0</v>
      </c>
      <c r="M674" s="17">
        <f>M24*'Basic diet cal'!$AD$12</f>
        <v>0</v>
      </c>
      <c r="N674" s="17">
        <f>N24*'Basic diet cal'!$AD$12</f>
        <v>0</v>
      </c>
      <c r="O674" s="17">
        <f>O24*'Basic diet cal'!$AD$12</f>
        <v>0</v>
      </c>
      <c r="P674" s="17">
        <f>P24*'Basic diet cal'!$AD$12</f>
        <v>0</v>
      </c>
      <c r="Q674" s="17">
        <f>Q24*'Basic diet cal'!$AD$12</f>
        <v>0</v>
      </c>
      <c r="R674" s="17">
        <f>R24*'Basic diet cal'!$AD$12</f>
        <v>0</v>
      </c>
      <c r="S674" s="17">
        <f>S24*'Basic diet cal'!$AD$12</f>
        <v>0</v>
      </c>
      <c r="T674" s="17">
        <f>T24*'Basic diet cal'!$AD$12</f>
        <v>0</v>
      </c>
      <c r="U674" s="17">
        <f>U24*'Basic diet cal'!$AD$12</f>
        <v>0</v>
      </c>
      <c r="V674" s="17">
        <f>V24*'Basic diet cal'!$AD$12</f>
        <v>0</v>
      </c>
      <c r="W674" s="17">
        <f>W24*'Basic diet cal'!$AD$12</f>
        <v>0</v>
      </c>
      <c r="X674" s="17">
        <f>X24*'Basic diet cal'!$AD$12</f>
        <v>0</v>
      </c>
      <c r="Y674" s="17">
        <f>Y24*'Basic diet cal'!$AD$12</f>
        <v>0</v>
      </c>
      <c r="Z674" s="17">
        <f>Z24*'Basic diet cal'!$AD$12</f>
        <v>0</v>
      </c>
      <c r="AA674" s="17">
        <f>AA24*'Basic diet cal'!$AD$12</f>
        <v>0</v>
      </c>
      <c r="AB674" s="17">
        <f>AB24*'Basic diet cal'!$AD$12</f>
        <v>0</v>
      </c>
      <c r="AC674" s="17">
        <f>AC24*'Basic diet cal'!$AD$12</f>
        <v>0</v>
      </c>
      <c r="AD674" s="17">
        <f>AD24*'Basic diet cal'!$AD$12</f>
        <v>0</v>
      </c>
      <c r="AE674" s="17">
        <f>AE24*'Basic diet cal'!$AD$12</f>
        <v>0</v>
      </c>
      <c r="AF674" s="17">
        <f>AF24*'Basic diet cal'!$AD$12</f>
        <v>0</v>
      </c>
      <c r="AG674" s="17">
        <f>AG24*'Basic diet cal'!$AD$12</f>
        <v>0</v>
      </c>
      <c r="AH674" s="17">
        <f>AH24*'Basic diet cal'!$AD$12</f>
        <v>0</v>
      </c>
      <c r="AI674" s="17">
        <f>AI24*'Basic diet cal'!$AD$12</f>
        <v>0</v>
      </c>
      <c r="AJ674" s="17">
        <f>AJ24*'Basic diet cal'!$AD$12</f>
        <v>0</v>
      </c>
      <c r="AK674" s="17">
        <f>AK24*'Basic diet cal'!$AD$12</f>
        <v>0</v>
      </c>
      <c r="AL674" s="132">
        <f>AL24*'Basic diet cal'!$AD$12</f>
        <v>0</v>
      </c>
      <c r="AR674" s="17"/>
    </row>
    <row r="675" spans="1:79" ht="45" customHeight="1">
      <c r="A675" s="24" t="s">
        <v>125</v>
      </c>
      <c r="B675" s="69"/>
      <c r="C675" s="17">
        <f>C25*'Basic diet cal'!$AD$13</f>
        <v>0</v>
      </c>
      <c r="D675" s="17">
        <f>D25*'Basic diet cal'!$AD$13</f>
        <v>0</v>
      </c>
      <c r="E675" s="17">
        <f>E25*'Basic diet cal'!$AD$13</f>
        <v>0</v>
      </c>
      <c r="F675" s="17">
        <f>F25*'Basic diet cal'!$AD$13</f>
        <v>0</v>
      </c>
      <c r="G675" s="17">
        <f>G25*'Basic diet cal'!$AD$13</f>
        <v>0</v>
      </c>
      <c r="H675" s="17">
        <f>H25*'Basic diet cal'!$AD$13</f>
        <v>0</v>
      </c>
      <c r="I675" s="17">
        <f>I25*'Basic diet cal'!$AD$13</f>
        <v>0</v>
      </c>
      <c r="J675" s="17">
        <f>J25*'Basic diet cal'!$AD$13</f>
        <v>0</v>
      </c>
      <c r="K675" s="17">
        <f>K25*'Basic diet cal'!$AD$13</f>
        <v>0</v>
      </c>
      <c r="L675" s="17">
        <f>L25*'Basic diet cal'!$AD$13</f>
        <v>0</v>
      </c>
      <c r="M675" s="17">
        <f>M25*'Basic diet cal'!$AD$13</f>
        <v>0</v>
      </c>
      <c r="N675" s="17">
        <f>N25*'Basic diet cal'!$AD$13</f>
        <v>0</v>
      </c>
      <c r="O675" s="17">
        <f>O25*'Basic diet cal'!$AD$13</f>
        <v>0</v>
      </c>
      <c r="P675" s="17">
        <f>P25*'Basic diet cal'!$AD$13</f>
        <v>0</v>
      </c>
      <c r="Q675" s="17">
        <f>Q25*'Basic diet cal'!$AD$13</f>
        <v>0</v>
      </c>
      <c r="R675" s="17">
        <f>R25*'Basic diet cal'!$AD$13</f>
        <v>0</v>
      </c>
      <c r="S675" s="17">
        <f>S25*'Basic diet cal'!$AD$13</f>
        <v>0</v>
      </c>
      <c r="T675" s="17">
        <f>T25*'Basic diet cal'!$AD$13</f>
        <v>0</v>
      </c>
      <c r="U675" s="17">
        <f>U25*'Basic diet cal'!$AD$13</f>
        <v>0</v>
      </c>
      <c r="V675" s="17">
        <f>V25*'Basic diet cal'!$AD$13</f>
        <v>0</v>
      </c>
      <c r="W675" s="17">
        <f>W25*'Basic diet cal'!$AD$13</f>
        <v>0</v>
      </c>
      <c r="X675" s="17">
        <f>X25*'Basic diet cal'!$AD$13</f>
        <v>0</v>
      </c>
      <c r="Y675" s="17">
        <f>Y25*'Basic diet cal'!$AD$13</f>
        <v>0</v>
      </c>
      <c r="Z675" s="17">
        <f>Z25*'Basic diet cal'!$AD$13</f>
        <v>0</v>
      </c>
      <c r="AA675" s="17">
        <f>AA25*'Basic diet cal'!$AD$13</f>
        <v>0</v>
      </c>
      <c r="AB675" s="17">
        <f>AB25*'Basic diet cal'!$AD$13</f>
        <v>0</v>
      </c>
      <c r="AC675" s="17">
        <f>AC25*'Basic diet cal'!$AD$13</f>
        <v>0</v>
      </c>
      <c r="AD675" s="17">
        <f>AD25*'Basic diet cal'!$AD$13</f>
        <v>0</v>
      </c>
      <c r="AE675" s="17">
        <f>AE25*'Basic diet cal'!$AD$13</f>
        <v>0</v>
      </c>
      <c r="AF675" s="17">
        <f>AF25*'Basic diet cal'!$AD$13</f>
        <v>0</v>
      </c>
      <c r="AG675" s="17">
        <f>AG25*'Basic diet cal'!$AD$13</f>
        <v>0</v>
      </c>
      <c r="AH675" s="17">
        <f>AH25*'Basic diet cal'!$AD$13</f>
        <v>0</v>
      </c>
      <c r="AI675" s="17">
        <f>AI25*'Basic diet cal'!$AD$13</f>
        <v>0</v>
      </c>
      <c r="AJ675" s="17">
        <f>AJ25*'Basic diet cal'!$AD$13</f>
        <v>0</v>
      </c>
      <c r="AK675" s="17">
        <f>AK25*'Basic diet cal'!$AD$13</f>
        <v>0</v>
      </c>
      <c r="AL675" s="132">
        <f>AL25*'Basic diet cal'!$AD$13</f>
        <v>0</v>
      </c>
      <c r="AR675" s="17"/>
    </row>
    <row r="676" spans="1:79" ht="15" customHeight="1">
      <c r="A676" s="47" t="s">
        <v>778</v>
      </c>
      <c r="B676" s="25"/>
      <c r="C676" s="657">
        <f>C22*'Basic diet cal'!$AD$10</f>
        <v>0</v>
      </c>
      <c r="D676" s="657">
        <f>D22*'Basic diet cal'!$AD$10</f>
        <v>165.6</v>
      </c>
      <c r="E676" s="657">
        <f>E22*'Basic diet cal'!$AD$10</f>
        <v>496.79999999999995</v>
      </c>
      <c r="F676" s="657">
        <f>F22*'Basic diet cal'!$AD$10</f>
        <v>0</v>
      </c>
      <c r="G676" s="657">
        <f>G22*'Basic diet cal'!$AD$10</f>
        <v>662.4</v>
      </c>
      <c r="H676" s="657">
        <f>H22*'Basic diet cal'!$AD$10</f>
        <v>662.4</v>
      </c>
      <c r="I676" s="657">
        <f>I22*'Basic diet cal'!$AD$10</f>
        <v>0</v>
      </c>
      <c r="J676" s="657">
        <f>J22*'Basic diet cal'!$AD$10</f>
        <v>496.79999999999995</v>
      </c>
      <c r="K676" s="657">
        <f>K22*'Basic diet cal'!$AD$10</f>
        <v>496.79999999999995</v>
      </c>
      <c r="L676" s="657">
        <f>L22*'Basic diet cal'!$AD$10</f>
        <v>0</v>
      </c>
      <c r="M676" s="657">
        <f>M22*'Basic diet cal'!$AD$10</f>
        <v>1159.2</v>
      </c>
      <c r="N676" s="657">
        <f>N22*'Basic diet cal'!$AD$10</f>
        <v>496.79999999999995</v>
      </c>
      <c r="O676" s="657">
        <f>O22*'Basic diet cal'!$AD$10</f>
        <v>0</v>
      </c>
      <c r="P676" s="657">
        <f>P22*'Basic diet cal'!$AD$10</f>
        <v>1159.2</v>
      </c>
      <c r="Q676" s="657">
        <f>Q22*'Basic diet cal'!$AD$10</f>
        <v>1159.2</v>
      </c>
      <c r="R676" s="657">
        <f>R22*'Basic diet cal'!$AD$10</f>
        <v>0</v>
      </c>
      <c r="S676" s="657">
        <f>S22*'Basic diet cal'!$AD$10</f>
        <v>1159.2</v>
      </c>
      <c r="T676" s="657">
        <f>T22*'Basic diet cal'!$AD$10</f>
        <v>1159.2</v>
      </c>
      <c r="U676" s="657">
        <f>U22*'Basic diet cal'!$AD$10</f>
        <v>0</v>
      </c>
      <c r="V676" s="657">
        <f>V22*'Basic diet cal'!$AD$10</f>
        <v>1159.2</v>
      </c>
      <c r="W676" s="657">
        <f>W22*'Basic diet cal'!$AD$10</f>
        <v>1159.2</v>
      </c>
      <c r="X676" s="657">
        <f>X22*'Basic diet cal'!$AD$10</f>
        <v>0</v>
      </c>
      <c r="Y676" s="657">
        <f>Y22*'Basic diet cal'!$AD$10</f>
        <v>1159.2</v>
      </c>
      <c r="Z676" s="657">
        <f>Z22*'Basic diet cal'!$AD$10</f>
        <v>1159.2</v>
      </c>
      <c r="AA676" s="657">
        <f>AA22*'Basic diet cal'!$AD$10</f>
        <v>0</v>
      </c>
      <c r="AB676" s="657">
        <f>AB22*'Basic diet cal'!$AD$10</f>
        <v>1159.2</v>
      </c>
      <c r="AC676" s="657">
        <f>AC22*'Basic diet cal'!$AD$10</f>
        <v>1159.2</v>
      </c>
      <c r="AD676" s="657">
        <f>AD22*'Basic diet cal'!$AD$10</f>
        <v>0</v>
      </c>
      <c r="AE676" s="657">
        <f>AE22*'Basic diet cal'!$AD$10</f>
        <v>1159.2</v>
      </c>
      <c r="AF676" s="657">
        <f>AF22*'Basic diet cal'!$AD$10</f>
        <v>1656</v>
      </c>
      <c r="AG676" s="657">
        <f>AG22*'Basic diet cal'!$AD$10</f>
        <v>0</v>
      </c>
      <c r="AH676" s="657">
        <f>AH22*'Basic diet cal'!$AD$10</f>
        <v>1159.2</v>
      </c>
      <c r="AI676" s="657">
        <f>AI22*'Basic diet cal'!$AD$10</f>
        <v>1656</v>
      </c>
      <c r="AJ676" s="657">
        <f>AJ22*'Basic diet cal'!$AD$10</f>
        <v>0</v>
      </c>
      <c r="AK676" s="657">
        <f>AK22*'Basic diet cal'!$AD$10</f>
        <v>1656</v>
      </c>
      <c r="AL676" s="657">
        <f>AL22*'Basic diet cal'!$AD$10</f>
        <v>1656</v>
      </c>
      <c r="AS676" s="170"/>
      <c r="AT676" s="9"/>
      <c r="AU676" s="9"/>
      <c r="AV676" s="9"/>
      <c r="AW676" s="9"/>
      <c r="AX676" s="9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</row>
    <row r="677" spans="1:79" ht="15" customHeight="1">
      <c r="C677" s="22">
        <v>1000</v>
      </c>
      <c r="F677" s="9">
        <v>1200</v>
      </c>
      <c r="G677" s="9"/>
      <c r="I677" s="22">
        <v>1400</v>
      </c>
      <c r="L677" s="22">
        <v>1600</v>
      </c>
      <c r="O677" s="22">
        <v>1800</v>
      </c>
      <c r="R677" s="9">
        <v>2000</v>
      </c>
      <c r="S677" s="9"/>
      <c r="U677" s="22">
        <v>2200</v>
      </c>
      <c r="X677" s="22">
        <v>2400</v>
      </c>
      <c r="AA677" s="45">
        <v>2600</v>
      </c>
      <c r="AB677" s="26"/>
      <c r="AD677" s="26">
        <v>2800</v>
      </c>
      <c r="AE677" s="26"/>
      <c r="AF677" s="26"/>
      <c r="AG677" s="26">
        <v>3000</v>
      </c>
      <c r="AH677" s="26"/>
      <c r="AI677" s="26"/>
      <c r="AJ677" s="22">
        <v>3200</v>
      </c>
      <c r="AS677" s="9"/>
      <c r="AT677" s="9"/>
      <c r="AU677" s="9"/>
      <c r="AV677" s="9"/>
      <c r="AW677" s="9"/>
      <c r="AX677" s="9"/>
      <c r="AY677" s="164"/>
      <c r="AZ677" s="164"/>
      <c r="BA677" s="164"/>
      <c r="BB677" s="164"/>
      <c r="BC677" s="164"/>
      <c r="BD677" s="164"/>
      <c r="BE677" s="164"/>
      <c r="BF677" s="123"/>
      <c r="BG677" s="123"/>
      <c r="BH677" s="164"/>
      <c r="BI677" s="123"/>
      <c r="BJ677" s="123"/>
      <c r="BK677" s="123"/>
      <c r="BL677" s="164"/>
      <c r="BM677" s="164"/>
      <c r="BN677" s="164"/>
      <c r="BO677" s="164"/>
      <c r="BP677" s="61"/>
      <c r="BQ677" s="61"/>
    </row>
    <row r="678" spans="1:79" ht="30" customHeight="1">
      <c r="A678" s="77" t="s">
        <v>279</v>
      </c>
      <c r="F678" s="9"/>
      <c r="AD678" s="22"/>
      <c r="AS678" s="9"/>
      <c r="AT678" s="9"/>
      <c r="AU678" s="9"/>
      <c r="AV678" s="9"/>
      <c r="AW678" s="9"/>
      <c r="AX678" s="9"/>
      <c r="AY678" s="164"/>
      <c r="AZ678" s="164"/>
      <c r="BA678" s="164"/>
      <c r="BB678" s="164"/>
      <c r="BC678" s="164"/>
      <c r="BD678" s="164"/>
      <c r="BE678" s="164"/>
      <c r="BF678" s="164"/>
      <c r="BG678" s="164"/>
      <c r="BH678" s="164"/>
      <c r="BI678" s="164"/>
      <c r="BJ678" s="164"/>
      <c r="BK678" s="164"/>
      <c r="BL678" s="164"/>
      <c r="BM678" s="164"/>
      <c r="BN678" s="164"/>
      <c r="BO678" s="164"/>
      <c r="BP678" s="61"/>
      <c r="BQ678" s="61"/>
    </row>
    <row r="679" spans="1:79" ht="15" customHeight="1">
      <c r="A679" s="77" t="s">
        <v>137</v>
      </c>
      <c r="C679" s="22" t="s">
        <v>58</v>
      </c>
      <c r="D679" s="22" t="s">
        <v>116</v>
      </c>
      <c r="E679" s="22" t="s">
        <v>92</v>
      </c>
      <c r="F679" s="9" t="s">
        <v>58</v>
      </c>
      <c r="G679" s="22" t="s">
        <v>116</v>
      </c>
      <c r="H679" s="22" t="s">
        <v>92</v>
      </c>
      <c r="I679" s="22" t="s">
        <v>58</v>
      </c>
      <c r="J679" s="22" t="s">
        <v>116</v>
      </c>
      <c r="K679" s="22" t="s">
        <v>92</v>
      </c>
      <c r="L679" s="22" t="s">
        <v>58</v>
      </c>
      <c r="M679" s="22" t="s">
        <v>116</v>
      </c>
      <c r="N679" s="22" t="s">
        <v>92</v>
      </c>
      <c r="O679" s="22" t="s">
        <v>58</v>
      </c>
      <c r="P679" s="22" t="s">
        <v>116</v>
      </c>
      <c r="Q679" s="22" t="s">
        <v>92</v>
      </c>
      <c r="R679" s="9" t="s">
        <v>58</v>
      </c>
      <c r="S679" s="22" t="s">
        <v>116</v>
      </c>
      <c r="T679" s="22" t="s">
        <v>92</v>
      </c>
      <c r="U679" s="22" t="s">
        <v>58</v>
      </c>
      <c r="V679" s="22" t="s">
        <v>116</v>
      </c>
      <c r="W679" s="22" t="s">
        <v>92</v>
      </c>
      <c r="X679" s="22" t="s">
        <v>58</v>
      </c>
      <c r="Y679" s="22" t="s">
        <v>116</v>
      </c>
      <c r="Z679" s="22" t="s">
        <v>92</v>
      </c>
      <c r="AA679" s="22" t="s">
        <v>58</v>
      </c>
      <c r="AB679" s="22" t="s">
        <v>116</v>
      </c>
      <c r="AC679" s="22" t="s">
        <v>92</v>
      </c>
      <c r="AD679" s="22" t="s">
        <v>58</v>
      </c>
      <c r="AE679" s="22" t="s">
        <v>116</v>
      </c>
      <c r="AF679" s="22" t="s">
        <v>92</v>
      </c>
      <c r="AG679" s="22" t="s">
        <v>58</v>
      </c>
      <c r="AH679" s="22" t="s">
        <v>116</v>
      </c>
      <c r="AI679" s="22" t="s">
        <v>92</v>
      </c>
      <c r="AJ679" s="22" t="s">
        <v>58</v>
      </c>
      <c r="AK679" s="22" t="s">
        <v>116</v>
      </c>
      <c r="AL679" s="127" t="s">
        <v>92</v>
      </c>
      <c r="AS679" s="9"/>
      <c r="AT679" s="9"/>
      <c r="AU679" s="9"/>
      <c r="AV679" s="9"/>
      <c r="AW679" s="9"/>
      <c r="AX679" s="9"/>
      <c r="AY679" s="164"/>
      <c r="AZ679" s="164"/>
      <c r="BA679" s="164"/>
      <c r="BB679" s="164"/>
      <c r="BC679" s="164"/>
      <c r="BD679" s="164"/>
      <c r="BE679" s="164"/>
      <c r="BF679" s="164"/>
      <c r="BG679" s="164"/>
      <c r="BH679" s="164"/>
      <c r="BI679" s="164"/>
      <c r="BJ679" s="164"/>
      <c r="BK679" s="164"/>
      <c r="BL679" s="164"/>
      <c r="BM679" s="164"/>
      <c r="BN679" s="164"/>
      <c r="BO679" s="164"/>
      <c r="BP679" s="61"/>
      <c r="BQ679" s="61"/>
    </row>
    <row r="680" spans="1:79" ht="15" customHeight="1">
      <c r="B680" s="78" t="s">
        <v>543</v>
      </c>
      <c r="C680" s="17">
        <f t="shared" ref="C680:AL680" si="114">C659+C660+C661+C662+C664+(C666/7)+C667+(C669/7)+C674+C675</f>
        <v>1324.8839024390243</v>
      </c>
      <c r="D680" s="17">
        <f t="shared" si="114"/>
        <v>1360.2649477351915</v>
      </c>
      <c r="E680" s="17">
        <f t="shared" si="114"/>
        <v>1589.6792334494774</v>
      </c>
      <c r="F680" s="17">
        <f t="shared" si="114"/>
        <v>1675.2439024390244</v>
      </c>
      <c r="G680" s="17">
        <f t="shared" si="114"/>
        <v>1655.2163763066201</v>
      </c>
      <c r="H680" s="17">
        <f t="shared" si="114"/>
        <v>2062.4963763066203</v>
      </c>
      <c r="I680" s="17">
        <f t="shared" si="114"/>
        <v>1981.2158536585366</v>
      </c>
      <c r="J680" s="17">
        <f t="shared" si="114"/>
        <v>1823.7878048780487</v>
      </c>
      <c r="K680" s="17">
        <f t="shared" si="114"/>
        <v>2239.8197560975605</v>
      </c>
      <c r="L680" s="17">
        <f t="shared" si="114"/>
        <v>2457.9558536585364</v>
      </c>
      <c r="M680" s="17">
        <f t="shared" si="114"/>
        <v>2287.1678048780486</v>
      </c>
      <c r="N680" s="17">
        <f t="shared" si="114"/>
        <v>2536.7917073170725</v>
      </c>
      <c r="O680" s="17">
        <f t="shared" si="114"/>
        <v>2820.5358536585368</v>
      </c>
      <c r="P680" s="17">
        <f t="shared" si="114"/>
        <v>2409.5397560975612</v>
      </c>
      <c r="Q680" s="17">
        <f t="shared" si="114"/>
        <v>2979.4156097560972</v>
      </c>
      <c r="R680" s="17">
        <f t="shared" si="114"/>
        <v>3056.7358536585366</v>
      </c>
      <c r="S680" s="17">
        <f t="shared" si="114"/>
        <v>2759.0717073170731</v>
      </c>
      <c r="T680" s="17">
        <f t="shared" si="114"/>
        <v>3240.7956097560973</v>
      </c>
      <c r="U680" s="17">
        <f t="shared" si="114"/>
        <v>3341.4878048780488</v>
      </c>
      <c r="V680" s="17">
        <f t="shared" si="114"/>
        <v>3078.0717073170731</v>
      </c>
      <c r="W680" s="17">
        <f t="shared" si="114"/>
        <v>3300.9956097560976</v>
      </c>
      <c r="X680" s="17">
        <f t="shared" si="114"/>
        <v>3618.6878048780491</v>
      </c>
      <c r="Y680" s="17">
        <f t="shared" si="114"/>
        <v>3714.135609756097</v>
      </c>
      <c r="Z680" s="17">
        <f t="shared" si="114"/>
        <v>3591.1109407665508</v>
      </c>
      <c r="AA680" s="17">
        <f t="shared" si="114"/>
        <v>3675.2878048780485</v>
      </c>
      <c r="AB680" s="17">
        <f t="shared" si="114"/>
        <v>3673.1356097560974</v>
      </c>
      <c r="AC680" s="17">
        <f t="shared" si="114"/>
        <v>4019.8709407665501</v>
      </c>
      <c r="AD680" s="17">
        <f t="shared" si="114"/>
        <v>3870.4878048780483</v>
      </c>
      <c r="AE680" s="17">
        <f t="shared" si="114"/>
        <v>3892.2795121951222</v>
      </c>
      <c r="AF680" s="17">
        <f t="shared" si="114"/>
        <v>4341.45094076655</v>
      </c>
      <c r="AG680" s="17">
        <f t="shared" si="114"/>
        <v>3907.3158536585365</v>
      </c>
      <c r="AH680" s="17">
        <f t="shared" si="114"/>
        <v>4536.3995121951211</v>
      </c>
      <c r="AI680" s="17">
        <f t="shared" si="114"/>
        <v>4556.4948432055744</v>
      </c>
      <c r="AJ680" s="17">
        <f t="shared" si="114"/>
        <v>4143.5158536585359</v>
      </c>
      <c r="AK680" s="17">
        <f t="shared" si="114"/>
        <v>4633.9995121951215</v>
      </c>
      <c r="AL680" s="132">
        <f t="shared" si="114"/>
        <v>4654.0948432055748</v>
      </c>
      <c r="AR680" s="17"/>
      <c r="AS680" s="56"/>
      <c r="AT680" s="56"/>
      <c r="AU680" s="56"/>
      <c r="AV680" s="56"/>
      <c r="AW680" s="56"/>
      <c r="AX680" s="56"/>
      <c r="AY680" s="164"/>
      <c r="AZ680" s="164"/>
      <c r="BA680" s="164"/>
      <c r="BB680" s="164"/>
      <c r="BC680" s="164"/>
      <c r="BD680" s="164"/>
      <c r="BE680" s="164"/>
      <c r="BF680" s="164"/>
      <c r="BG680" s="164"/>
      <c r="BH680" s="164"/>
      <c r="BI680" s="164"/>
      <c r="BJ680" s="164"/>
      <c r="BK680" s="164"/>
      <c r="BL680" s="164"/>
      <c r="BM680" s="164"/>
      <c r="BN680" s="164"/>
      <c r="BO680" s="164"/>
      <c r="BP680" s="61"/>
      <c r="BQ680" s="61"/>
    </row>
    <row r="681" spans="1:79" ht="15" customHeight="1">
      <c r="B681" s="78" t="s">
        <v>544</v>
      </c>
      <c r="C681" s="17">
        <f t="shared" ref="C681:AL681" si="115">C659+C660+C661+C662+C664+C668+(C669/7)+C675+C674</f>
        <v>1306.8839024390243</v>
      </c>
      <c r="D681" s="17">
        <f t="shared" si="115"/>
        <v>1342.2649477351915</v>
      </c>
      <c r="E681" s="17">
        <f t="shared" si="115"/>
        <v>1580.6792334494774</v>
      </c>
      <c r="F681" s="17">
        <f t="shared" si="115"/>
        <v>1657.2439024390244</v>
      </c>
      <c r="G681" s="17">
        <f t="shared" si="115"/>
        <v>1637.2163763066201</v>
      </c>
      <c r="H681" s="17">
        <f t="shared" si="115"/>
        <v>2044.49637630662</v>
      </c>
      <c r="I681" s="17">
        <f t="shared" si="115"/>
        <v>1954.2158536585366</v>
      </c>
      <c r="J681" s="17">
        <f t="shared" si="115"/>
        <v>1805.7878048780487</v>
      </c>
      <c r="K681" s="17">
        <f t="shared" si="115"/>
        <v>2212.8197560975609</v>
      </c>
      <c r="L681" s="17">
        <f t="shared" si="115"/>
        <v>2430.9558536585364</v>
      </c>
      <c r="M681" s="17">
        <f t="shared" si="115"/>
        <v>2251.1678048780486</v>
      </c>
      <c r="N681" s="17">
        <f t="shared" si="115"/>
        <v>2509.7917073170725</v>
      </c>
      <c r="O681" s="17">
        <f t="shared" si="115"/>
        <v>2793.5358536585368</v>
      </c>
      <c r="P681" s="17">
        <f t="shared" si="115"/>
        <v>2409.5397560975612</v>
      </c>
      <c r="Q681" s="17">
        <f t="shared" si="115"/>
        <v>2952.4156097560972</v>
      </c>
      <c r="R681" s="17">
        <f t="shared" si="115"/>
        <v>3029.7358536585366</v>
      </c>
      <c r="S681" s="17">
        <f t="shared" si="115"/>
        <v>2723.0717073170731</v>
      </c>
      <c r="T681" s="17">
        <f t="shared" si="115"/>
        <v>3213.7956097560973</v>
      </c>
      <c r="U681" s="17">
        <f t="shared" si="115"/>
        <v>3314.4878048780488</v>
      </c>
      <c r="V681" s="17">
        <f t="shared" si="115"/>
        <v>3042.0717073170731</v>
      </c>
      <c r="W681" s="17">
        <f t="shared" si="115"/>
        <v>3273.9956097560976</v>
      </c>
      <c r="X681" s="17">
        <f t="shared" si="115"/>
        <v>3591.6878048780491</v>
      </c>
      <c r="Y681" s="17">
        <f t="shared" si="115"/>
        <v>3669.135609756097</v>
      </c>
      <c r="Z681" s="17">
        <f t="shared" si="115"/>
        <v>3564.1109407665508</v>
      </c>
      <c r="AA681" s="17">
        <f t="shared" si="115"/>
        <v>3648.2878048780485</v>
      </c>
      <c r="AB681" s="17">
        <f t="shared" si="115"/>
        <v>3628.1356097560974</v>
      </c>
      <c r="AC681" s="17">
        <f t="shared" si="115"/>
        <v>3992.8709407665501</v>
      </c>
      <c r="AD681" s="17">
        <f t="shared" si="115"/>
        <v>3843.4878048780483</v>
      </c>
      <c r="AE681" s="17">
        <f t="shared" si="115"/>
        <v>3985.8795121951221</v>
      </c>
      <c r="AF681" s="17">
        <f t="shared" si="115"/>
        <v>4314.45094076655</v>
      </c>
      <c r="AG681" s="17">
        <f t="shared" si="115"/>
        <v>4018.9158536585364</v>
      </c>
      <c r="AH681" s="17">
        <f t="shared" si="115"/>
        <v>4491.3995121951211</v>
      </c>
      <c r="AI681" s="17">
        <f t="shared" si="115"/>
        <v>4529.4948432055744</v>
      </c>
      <c r="AJ681" s="17">
        <f t="shared" si="115"/>
        <v>4255.1158536585363</v>
      </c>
      <c r="AK681" s="17">
        <f t="shared" si="115"/>
        <v>4588.9995121951215</v>
      </c>
      <c r="AL681" s="132">
        <f t="shared" si="115"/>
        <v>4627.0948432055748</v>
      </c>
      <c r="AR681" s="17"/>
      <c r="AS681" s="56"/>
      <c r="AT681" s="56"/>
      <c r="AU681" s="56"/>
      <c r="AV681" s="56"/>
      <c r="AW681" s="56"/>
      <c r="AX681" s="56"/>
      <c r="AY681" s="164"/>
      <c r="AZ681" s="164"/>
      <c r="BA681" s="164"/>
      <c r="BB681" s="164"/>
      <c r="BC681" s="164"/>
      <c r="BD681" s="164"/>
      <c r="BE681" s="164"/>
      <c r="BF681" s="164"/>
      <c r="BG681" s="164"/>
      <c r="BH681" s="164"/>
      <c r="BI681" s="164"/>
      <c r="BJ681" s="164"/>
      <c r="BK681" s="164"/>
      <c r="BL681" s="164"/>
      <c r="BM681" s="164"/>
      <c r="BN681" s="164"/>
      <c r="BO681" s="164"/>
      <c r="BP681" s="61"/>
      <c r="BQ681" s="61"/>
    </row>
    <row r="682" spans="1:79" ht="30" customHeight="1">
      <c r="A682" s="77" t="s">
        <v>138</v>
      </c>
      <c r="C682" s="17">
        <f>C659+C660+C661+C663+C664+C672+(C671/7)+C673+C675+C676/7</f>
        <v>1053.8561881533101</v>
      </c>
      <c r="D682" s="17">
        <f t="shared" ref="D682:AL682" si="116">D659+D660+D661+D663+D664+D672+(D671/7)+D673+D675+D676/7</f>
        <v>1179.5798048780487</v>
      </c>
      <c r="E682" s="17">
        <f t="shared" si="116"/>
        <v>1408.9940905923345</v>
      </c>
      <c r="F682" s="17">
        <f t="shared" si="116"/>
        <v>1404.2161881533102</v>
      </c>
      <c r="G682" s="17">
        <f t="shared" si="116"/>
        <v>1474.5312334494772</v>
      </c>
      <c r="H682" s="17">
        <f t="shared" si="116"/>
        <v>1791.4686620209059</v>
      </c>
      <c r="I682" s="17">
        <f t="shared" si="116"/>
        <v>1659.1029965156795</v>
      </c>
      <c r="J682" s="17">
        <f t="shared" si="116"/>
        <v>1605.7315191637631</v>
      </c>
      <c r="K682" s="17">
        <f t="shared" si="116"/>
        <v>2052.0208989547036</v>
      </c>
      <c r="L682" s="17">
        <f t="shared" si="116"/>
        <v>2144.8429965156793</v>
      </c>
      <c r="M682" s="17">
        <f t="shared" si="116"/>
        <v>1972.5975191637629</v>
      </c>
      <c r="N682" s="17">
        <f t="shared" si="116"/>
        <v>2210.3928501742157</v>
      </c>
      <c r="O682" s="17">
        <f t="shared" si="116"/>
        <v>2417.0804250871083</v>
      </c>
      <c r="P682" s="17">
        <f t="shared" si="116"/>
        <v>2130.9694703832752</v>
      </c>
      <c r="Q682" s="17">
        <f t="shared" si="116"/>
        <v>2609.0453240418115</v>
      </c>
      <c r="R682" s="17">
        <f t="shared" si="116"/>
        <v>2562.9378536585368</v>
      </c>
      <c r="S682" s="17">
        <f t="shared" si="116"/>
        <v>2444.5014216027871</v>
      </c>
      <c r="T682" s="17">
        <f t="shared" si="116"/>
        <v>2870.4253240418116</v>
      </c>
      <c r="U682" s="17">
        <f t="shared" si="116"/>
        <v>2799.4323763066204</v>
      </c>
      <c r="V682" s="17">
        <f t="shared" si="116"/>
        <v>2542.1014216027875</v>
      </c>
      <c r="W682" s="17">
        <f t="shared" si="116"/>
        <v>2930.6253240418118</v>
      </c>
      <c r="X682" s="17">
        <f t="shared" si="116"/>
        <v>2992.4620905923348</v>
      </c>
      <c r="Y682" s="17">
        <f t="shared" si="116"/>
        <v>3169.1653240418113</v>
      </c>
      <c r="Z682" s="17">
        <f t="shared" si="116"/>
        <v>3149.7692264808366</v>
      </c>
      <c r="AA682" s="17">
        <f t="shared" si="116"/>
        <v>3091.1472334494774</v>
      </c>
      <c r="AB682" s="17">
        <f t="shared" si="116"/>
        <v>3363.2801811846689</v>
      </c>
      <c r="AC682" s="17">
        <f t="shared" si="116"/>
        <v>3488.1866550522645</v>
      </c>
      <c r="AD682" s="17">
        <f t="shared" si="116"/>
        <v>3334.6046620209058</v>
      </c>
      <c r="AE682" s="17">
        <f t="shared" si="116"/>
        <v>3582.4240836236936</v>
      </c>
      <c r="AF682" s="17">
        <f t="shared" si="116"/>
        <v>3880.738083623693</v>
      </c>
      <c r="AG682" s="17">
        <f t="shared" si="116"/>
        <v>3419.6901393728226</v>
      </c>
      <c r="AH682" s="17">
        <f t="shared" si="116"/>
        <v>4087.9440836236931</v>
      </c>
      <c r="AI682" s="17">
        <f t="shared" si="116"/>
        <v>4095.7819860627174</v>
      </c>
      <c r="AJ682" s="17">
        <f t="shared" si="116"/>
        <v>3517.2901393728221</v>
      </c>
      <c r="AK682" s="17">
        <f t="shared" si="116"/>
        <v>4274.515512195122</v>
      </c>
      <c r="AL682" s="17">
        <f t="shared" si="116"/>
        <v>4193.3819860627182</v>
      </c>
      <c r="AR682" s="17"/>
      <c r="AS682" s="56"/>
      <c r="AT682" s="56"/>
      <c r="AU682" s="56"/>
      <c r="AV682" s="56"/>
      <c r="AW682" s="56"/>
      <c r="AX682" s="56"/>
      <c r="AY682" s="164"/>
      <c r="AZ682" s="164"/>
      <c r="BA682" s="164"/>
      <c r="BB682" s="164"/>
      <c r="BC682" s="164"/>
      <c r="BD682" s="164"/>
      <c r="BE682" s="164"/>
      <c r="BF682" s="164"/>
      <c r="BG682" s="164"/>
      <c r="BH682" s="164"/>
      <c r="BI682" s="164"/>
      <c r="BJ682" s="164"/>
      <c r="BK682" s="164"/>
      <c r="BL682" s="164"/>
      <c r="BM682" s="164"/>
      <c r="BN682" s="164"/>
      <c r="BO682" s="164"/>
      <c r="BP682" s="61"/>
      <c r="BQ682" s="61"/>
    </row>
    <row r="683" spans="1:79" s="218" customFormat="1" ht="15" customHeight="1">
      <c r="A683" s="217"/>
      <c r="C683" s="219"/>
      <c r="D683" s="219"/>
      <c r="E683" s="219"/>
      <c r="F683" s="219"/>
      <c r="G683" s="219"/>
      <c r="H683" s="219"/>
      <c r="I683" s="219"/>
      <c r="J683" s="219"/>
      <c r="K683" s="219"/>
      <c r="L683" s="219"/>
      <c r="M683" s="219"/>
      <c r="N683" s="219"/>
      <c r="O683" s="219"/>
      <c r="P683" s="219"/>
      <c r="Q683" s="219"/>
      <c r="R683" s="219"/>
      <c r="S683" s="219"/>
      <c r="T683" s="219"/>
      <c r="U683" s="219"/>
      <c r="V683" s="219"/>
      <c r="W683" s="219"/>
      <c r="X683" s="219"/>
      <c r="Y683" s="219"/>
      <c r="Z683" s="219"/>
      <c r="AA683" s="219"/>
      <c r="AB683" s="219"/>
      <c r="AC683" s="219"/>
      <c r="AD683" s="219"/>
      <c r="AE683" s="219"/>
      <c r="AF683" s="219"/>
      <c r="AG683" s="219"/>
      <c r="AH683" s="219"/>
      <c r="AI683" s="219"/>
      <c r="AJ683" s="219"/>
      <c r="AK683" s="219"/>
      <c r="AL683" s="220"/>
      <c r="AR683" s="219"/>
      <c r="AS683" s="219"/>
      <c r="AT683" s="219"/>
      <c r="AU683" s="219"/>
      <c r="AV683" s="219"/>
      <c r="AW683" s="219"/>
      <c r="AX683" s="219"/>
      <c r="AY683" s="221"/>
      <c r="AZ683" s="221"/>
      <c r="BA683" s="221"/>
      <c r="BB683" s="221"/>
      <c r="BC683" s="221"/>
      <c r="BD683" s="221"/>
      <c r="BE683" s="221"/>
      <c r="BF683" s="221"/>
      <c r="BG683" s="221"/>
      <c r="BH683" s="221"/>
      <c r="BI683" s="221"/>
      <c r="BJ683" s="221"/>
      <c r="BK683" s="221"/>
      <c r="BL683" s="221"/>
      <c r="BM683" s="221"/>
      <c r="BN683" s="221"/>
      <c r="BO683" s="221"/>
      <c r="BP683" s="222"/>
      <c r="BQ683" s="222"/>
      <c r="BR683" s="222"/>
      <c r="BS683" s="222"/>
      <c r="BT683" s="222"/>
      <c r="BU683" s="222"/>
      <c r="BV683" s="222"/>
      <c r="BW683" s="431"/>
      <c r="BX683" s="222"/>
      <c r="BY683" s="222"/>
      <c r="BZ683" s="222"/>
      <c r="CA683" s="222"/>
    </row>
    <row r="684" spans="1:79" ht="15" customHeight="1">
      <c r="A684" s="66"/>
      <c r="C684" s="22">
        <v>1000</v>
      </c>
      <c r="F684" s="9">
        <v>1200</v>
      </c>
      <c r="G684" s="9"/>
      <c r="I684" s="22">
        <v>1400</v>
      </c>
      <c r="L684" s="22">
        <v>1600</v>
      </c>
      <c r="O684" s="17">
        <v>1800</v>
      </c>
      <c r="P684" s="17"/>
      <c r="Q684" s="17"/>
      <c r="R684" s="56">
        <v>2000</v>
      </c>
      <c r="S684" s="56"/>
      <c r="T684" s="17"/>
      <c r="U684" s="17">
        <v>2200</v>
      </c>
      <c r="V684" s="17"/>
      <c r="W684" s="17"/>
      <c r="X684" s="17">
        <v>2400</v>
      </c>
      <c r="Y684" s="17"/>
      <c r="Z684" s="17"/>
      <c r="AA684" s="111">
        <v>2600</v>
      </c>
      <c r="AB684" s="84"/>
      <c r="AC684" s="17"/>
      <c r="AD684" s="84">
        <v>2800</v>
      </c>
      <c r="AE684" s="84"/>
      <c r="AF684" s="84"/>
      <c r="AG684" s="84">
        <v>3000</v>
      </c>
      <c r="AH684" s="84"/>
      <c r="AI684" s="84"/>
      <c r="AJ684" s="22">
        <v>3200</v>
      </c>
      <c r="AK684" s="17"/>
      <c r="AL684" s="132"/>
      <c r="AR684" s="17"/>
    </row>
    <row r="685" spans="1:79" ht="15" customHeight="1">
      <c r="A685" s="212" t="s">
        <v>95</v>
      </c>
      <c r="F685" s="9"/>
      <c r="O685" s="17"/>
      <c r="P685" s="17"/>
      <c r="Q685" s="17"/>
      <c r="R685" s="56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K685" s="17"/>
      <c r="AL685" s="132"/>
      <c r="AR685" s="17"/>
    </row>
    <row r="686" spans="1:79" ht="15" customHeight="1">
      <c r="A686" s="67" t="s">
        <v>117</v>
      </c>
      <c r="B686" s="68"/>
      <c r="C686" s="22" t="s">
        <v>58</v>
      </c>
      <c r="D686" s="22" t="s">
        <v>116</v>
      </c>
      <c r="E686" s="22" t="s">
        <v>92</v>
      </c>
      <c r="F686" s="9" t="s">
        <v>58</v>
      </c>
      <c r="G686" s="22" t="s">
        <v>116</v>
      </c>
      <c r="H686" s="22" t="s">
        <v>92</v>
      </c>
      <c r="I686" s="22" t="s">
        <v>58</v>
      </c>
      <c r="J686" s="22" t="s">
        <v>116</v>
      </c>
      <c r="K686" s="22" t="s">
        <v>92</v>
      </c>
      <c r="L686" s="22" t="s">
        <v>58</v>
      </c>
      <c r="M686" s="22" t="s">
        <v>116</v>
      </c>
      <c r="N686" s="22" t="s">
        <v>92</v>
      </c>
      <c r="O686" s="17" t="s">
        <v>58</v>
      </c>
      <c r="P686" s="17" t="s">
        <v>116</v>
      </c>
      <c r="Q686" s="17" t="s">
        <v>92</v>
      </c>
      <c r="R686" s="56" t="s">
        <v>58</v>
      </c>
      <c r="S686" s="17" t="s">
        <v>116</v>
      </c>
      <c r="T686" s="17" t="s">
        <v>92</v>
      </c>
      <c r="U686" s="17" t="s">
        <v>58</v>
      </c>
      <c r="V686" s="17" t="s">
        <v>116</v>
      </c>
      <c r="W686" s="17" t="s">
        <v>92</v>
      </c>
      <c r="X686" s="17" t="s">
        <v>58</v>
      </c>
      <c r="Y686" s="17" t="s">
        <v>116</v>
      </c>
      <c r="Z686" s="17" t="s">
        <v>92</v>
      </c>
      <c r="AA686" s="17" t="s">
        <v>58</v>
      </c>
      <c r="AB686" s="17" t="s">
        <v>116</v>
      </c>
      <c r="AC686" s="17" t="s">
        <v>92</v>
      </c>
      <c r="AD686" s="17" t="s">
        <v>58</v>
      </c>
      <c r="AE686" s="17" t="s">
        <v>116</v>
      </c>
      <c r="AF686" s="17" t="s">
        <v>92</v>
      </c>
      <c r="AG686" s="17" t="s">
        <v>58</v>
      </c>
      <c r="AH686" s="17" t="s">
        <v>116</v>
      </c>
      <c r="AI686" s="17" t="s">
        <v>92</v>
      </c>
      <c r="AJ686" s="22" t="s">
        <v>58</v>
      </c>
      <c r="AK686" s="17" t="s">
        <v>116</v>
      </c>
      <c r="AL686" s="132" t="s">
        <v>92</v>
      </c>
      <c r="AR686" s="17"/>
    </row>
    <row r="687" spans="1:79" ht="38.25" customHeight="1">
      <c r="A687" s="24" t="s">
        <v>119</v>
      </c>
      <c r="B687" s="69"/>
      <c r="C687" s="17">
        <f>C7*'Basic diet cal'!$AC$3</f>
        <v>132.47999999999999</v>
      </c>
      <c r="D687" s="17">
        <f>D7*'Basic diet cal'!$AC$3</f>
        <v>99.359999999999985</v>
      </c>
      <c r="E687" s="17">
        <f>E7*'Basic diet cal'!$AC$3</f>
        <v>132.47999999999999</v>
      </c>
      <c r="F687" s="17">
        <f>F7*'Basic diet cal'!$AC$3</f>
        <v>165.6</v>
      </c>
      <c r="G687" s="17">
        <f>G7*'Basic diet cal'!$AC$3</f>
        <v>132.47999999999999</v>
      </c>
      <c r="H687" s="17">
        <f>H7*'Basic diet cal'!$AC$3</f>
        <v>149.04</v>
      </c>
      <c r="I687" s="17">
        <f>I7*'Basic diet cal'!$AC$3</f>
        <v>198.71999999999997</v>
      </c>
      <c r="J687" s="17">
        <f>J7*'Basic diet cal'!$AC$3</f>
        <v>165.6</v>
      </c>
      <c r="K687" s="17">
        <f>K7*'Basic diet cal'!$AC$3</f>
        <v>165.6</v>
      </c>
      <c r="L687" s="17">
        <f>L7*'Basic diet cal'!$AC$3</f>
        <v>231.83999999999997</v>
      </c>
      <c r="M687" s="17">
        <f>M7*'Basic diet cal'!$AC$3</f>
        <v>198.71999999999997</v>
      </c>
      <c r="N687" s="17">
        <f>N7*'Basic diet cal'!$AC$3</f>
        <v>198.71999999999997</v>
      </c>
      <c r="O687" s="17">
        <f>O7*'Basic diet cal'!$AC$3</f>
        <v>264.95999999999998</v>
      </c>
      <c r="P687" s="17">
        <f>P7*'Basic diet cal'!$AC$3</f>
        <v>231.83999999999997</v>
      </c>
      <c r="Q687" s="17">
        <f>Q7*'Basic diet cal'!$AC$3</f>
        <v>198.71999999999997</v>
      </c>
      <c r="R687" s="17">
        <f>R7*'Basic diet cal'!$AC$3</f>
        <v>298.08</v>
      </c>
      <c r="S687" s="17">
        <f>S7*'Basic diet cal'!$AC$3</f>
        <v>231.83999999999997</v>
      </c>
      <c r="T687" s="17">
        <f>T7*'Basic diet cal'!$AC$3</f>
        <v>231.83999999999997</v>
      </c>
      <c r="U687" s="17">
        <f>U7*'Basic diet cal'!$AC$3</f>
        <v>331.2</v>
      </c>
      <c r="V687" s="17">
        <f>V7*'Basic diet cal'!$AC$3</f>
        <v>264.95999999999998</v>
      </c>
      <c r="W687" s="17">
        <f>W7*'Basic diet cal'!$AC$3</f>
        <v>264.95999999999998</v>
      </c>
      <c r="X687" s="17">
        <f>X7*'Basic diet cal'!$AC$3</f>
        <v>331.2</v>
      </c>
      <c r="Y687" s="17">
        <f>Y7*'Basic diet cal'!$AC$3</f>
        <v>264.95999999999998</v>
      </c>
      <c r="Z687" s="17">
        <f>Z7*'Basic diet cal'!$AC$3</f>
        <v>298.08</v>
      </c>
      <c r="AA687" s="17">
        <f>AA7*'Basic diet cal'!$AC$3</f>
        <v>397.43999999999994</v>
      </c>
      <c r="AB687" s="17">
        <f>AB7*'Basic diet cal'!$AC$3</f>
        <v>298.08</v>
      </c>
      <c r="AC687" s="17">
        <f>AC7*'Basic diet cal'!$AC$3</f>
        <v>298.08</v>
      </c>
      <c r="AD687" s="17">
        <f>AD7*'Basic diet cal'!$AC$3</f>
        <v>463.67999999999995</v>
      </c>
      <c r="AE687" s="17">
        <f>AE7*'Basic diet cal'!$AC$3</f>
        <v>331.2</v>
      </c>
      <c r="AF687" s="17">
        <f>AF7*'Basic diet cal'!$AC$3</f>
        <v>364.32</v>
      </c>
      <c r="AG687" s="17">
        <f>AG7*'Basic diet cal'!$AC$3</f>
        <v>496.79999999999995</v>
      </c>
      <c r="AH687" s="17">
        <f>AH7*'Basic diet cal'!$AC$3</f>
        <v>331.2</v>
      </c>
      <c r="AI687" s="17">
        <f>AI7*'Basic diet cal'!$AC$3</f>
        <v>364.32</v>
      </c>
      <c r="AJ687" s="17">
        <f>AJ7*'Basic diet cal'!$AC$3</f>
        <v>529.91999999999996</v>
      </c>
      <c r="AK687" s="17">
        <f>AK7*'Basic diet cal'!$AC$3</f>
        <v>364.32</v>
      </c>
      <c r="AL687" s="132">
        <f>AL7*'Basic diet cal'!$AC$3</f>
        <v>397.43999999999994</v>
      </c>
      <c r="AR687" s="17"/>
    </row>
    <row r="688" spans="1:79" ht="45" customHeight="1">
      <c r="A688" s="24" t="s">
        <v>127</v>
      </c>
      <c r="B688" s="69"/>
      <c r="C688" s="17">
        <f>C8*'Basic diet cal'!$AC$4</f>
        <v>48.675000000000004</v>
      </c>
      <c r="D688" s="17">
        <f>D8*'Basic diet cal'!$AC$4</f>
        <v>64.900000000000006</v>
      </c>
      <c r="E688" s="17">
        <f>E8*'Basic diet cal'!$AC$4</f>
        <v>64.900000000000006</v>
      </c>
      <c r="F688" s="17">
        <f>F8*'Basic diet cal'!$AC$4</f>
        <v>81.125</v>
      </c>
      <c r="G688" s="17">
        <f>G8*'Basic diet cal'!$AC$4</f>
        <v>81.125</v>
      </c>
      <c r="H688" s="17">
        <f>H8*'Basic diet cal'!$AC$4</f>
        <v>97.350000000000009</v>
      </c>
      <c r="I688" s="17">
        <f>I8*'Basic diet cal'!$AC$4</f>
        <v>81.125</v>
      </c>
      <c r="J688" s="17">
        <f>J8*'Basic diet cal'!$AC$4</f>
        <v>81.125</v>
      </c>
      <c r="K688" s="17">
        <f>K8*'Basic diet cal'!$AC$4</f>
        <v>113.57500000000002</v>
      </c>
      <c r="L688" s="17">
        <f>L8*'Basic diet cal'!$AC$4</f>
        <v>129.80000000000001</v>
      </c>
      <c r="M688" s="17">
        <f>M8*'Basic diet cal'!$AC$4</f>
        <v>97.350000000000009</v>
      </c>
      <c r="N688" s="17">
        <f>N8*'Basic diet cal'!$AC$4</f>
        <v>113.57500000000002</v>
      </c>
      <c r="O688" s="17">
        <f>O8*'Basic diet cal'!$AC$4</f>
        <v>146.02500000000001</v>
      </c>
      <c r="P688" s="17">
        <f>P8*'Basic diet cal'!$AC$4</f>
        <v>97.350000000000009</v>
      </c>
      <c r="Q688" s="17">
        <f>Q8*'Basic diet cal'!$AC$4</f>
        <v>129.80000000000001</v>
      </c>
      <c r="R688" s="17">
        <f>R8*'Basic diet cal'!$AC$4</f>
        <v>146.02500000000001</v>
      </c>
      <c r="S688" s="17">
        <f>S8*'Basic diet cal'!$AC$4</f>
        <v>129.80000000000001</v>
      </c>
      <c r="T688" s="17">
        <f>T8*'Basic diet cal'!$AC$4</f>
        <v>146.02500000000001</v>
      </c>
      <c r="U688" s="17">
        <f>U8*'Basic diet cal'!$AC$4</f>
        <v>162.25</v>
      </c>
      <c r="V688" s="17">
        <f>V8*'Basic diet cal'!$AC$4</f>
        <v>129.80000000000001</v>
      </c>
      <c r="W688" s="17">
        <f>W8*'Basic diet cal'!$AC$4</f>
        <v>146.02500000000001</v>
      </c>
      <c r="X688" s="17">
        <f>X8*'Basic diet cal'!$AC$4</f>
        <v>162.25</v>
      </c>
      <c r="Y688" s="17">
        <f>Y8*'Basic diet cal'!$AC$4</f>
        <v>194.70000000000002</v>
      </c>
      <c r="Z688" s="17">
        <f>Z8*'Basic diet cal'!$AC$4</f>
        <v>146.02500000000001</v>
      </c>
      <c r="AA688" s="17">
        <f>AA8*'Basic diet cal'!$AC$4</f>
        <v>162.25</v>
      </c>
      <c r="AB688" s="17">
        <f>AB8*'Basic diet cal'!$AC$4</f>
        <v>194.70000000000002</v>
      </c>
      <c r="AC688" s="17">
        <f>AC8*'Basic diet cal'!$AC$4</f>
        <v>178.47500000000002</v>
      </c>
      <c r="AD688" s="17">
        <f>AD8*'Basic diet cal'!$AC$4</f>
        <v>162.25</v>
      </c>
      <c r="AE688" s="17">
        <f>AE8*'Basic diet cal'!$AC$4</f>
        <v>194.70000000000002</v>
      </c>
      <c r="AF688" s="17">
        <f>AF8*'Basic diet cal'!$AC$4</f>
        <v>194.70000000000002</v>
      </c>
      <c r="AG688" s="17">
        <f>AG8*'Basic diet cal'!$AC$4</f>
        <v>162.25</v>
      </c>
      <c r="AH688" s="17">
        <f>AH8*'Basic diet cal'!$AC$4</f>
        <v>259.60000000000002</v>
      </c>
      <c r="AI688" s="17">
        <f>AI8*'Basic diet cal'!$AC$4</f>
        <v>194.70000000000002</v>
      </c>
      <c r="AJ688" s="17">
        <f>AJ8*'Basic diet cal'!$AC$4</f>
        <v>162.25</v>
      </c>
      <c r="AK688" s="17">
        <f>AK8*'Basic diet cal'!$AC$4</f>
        <v>259.60000000000002</v>
      </c>
      <c r="AL688" s="132">
        <f>AL8*'Basic diet cal'!$AC$4</f>
        <v>194.70000000000002</v>
      </c>
      <c r="AR688" s="17"/>
    </row>
    <row r="689" spans="1:69" ht="45" customHeight="1">
      <c r="A689" s="24" t="s">
        <v>76</v>
      </c>
      <c r="B689" s="69"/>
      <c r="C689" s="17">
        <f>C9*'Basic diet cal'!$AC$5</f>
        <v>25.666666666666668</v>
      </c>
      <c r="D689" s="17">
        <f>D9*'Basic diet cal'!$AC$5</f>
        <v>51.333333333333336</v>
      </c>
      <c r="E689" s="17">
        <f>E9*'Basic diet cal'!$AC$5</f>
        <v>51.333333333333336</v>
      </c>
      <c r="F689" s="17">
        <f>F9*'Basic diet cal'!$AC$5</f>
        <v>25.666666666666668</v>
      </c>
      <c r="G689" s="17">
        <f>G9*'Basic diet cal'!$AC$5</f>
        <v>51.333333333333336</v>
      </c>
      <c r="H689" s="17">
        <f>H9*'Basic diet cal'!$AC$5</f>
        <v>51.333333333333336</v>
      </c>
      <c r="I689" s="17">
        <f>I9*'Basic diet cal'!$AC$5</f>
        <v>38.5</v>
      </c>
      <c r="J689" s="17">
        <f>J9*'Basic diet cal'!$AC$5</f>
        <v>51.333333333333336</v>
      </c>
      <c r="K689" s="17">
        <f>K9*'Basic diet cal'!$AC$5</f>
        <v>64.166666666666671</v>
      </c>
      <c r="L689" s="17">
        <f>L9*'Basic diet cal'!$AC$5</f>
        <v>38.5</v>
      </c>
      <c r="M689" s="17">
        <f>M9*'Basic diet cal'!$AC$5</f>
        <v>51.333333333333336</v>
      </c>
      <c r="N689" s="17">
        <f>N9*'Basic diet cal'!$AC$5</f>
        <v>77</v>
      </c>
      <c r="O689" s="17">
        <f>O9*'Basic diet cal'!$AC$5</f>
        <v>38.5</v>
      </c>
      <c r="P689" s="17">
        <f>P9*'Basic diet cal'!$AC$5</f>
        <v>64.166666666666671</v>
      </c>
      <c r="Q689" s="17">
        <f>Q9*'Basic diet cal'!$AC$5</f>
        <v>102.66666666666667</v>
      </c>
      <c r="R689" s="17">
        <f>R9*'Basic diet cal'!$AC$5</f>
        <v>38.5</v>
      </c>
      <c r="S689" s="17">
        <f>S9*'Basic diet cal'!$AC$5</f>
        <v>77</v>
      </c>
      <c r="T689" s="17">
        <f>T9*'Basic diet cal'!$AC$5</f>
        <v>102.66666666666667</v>
      </c>
      <c r="U689" s="17">
        <f>U9*'Basic diet cal'!$AC$5</f>
        <v>51.333333333333336</v>
      </c>
      <c r="V689" s="17">
        <f>V9*'Basic diet cal'!$AC$5</f>
        <v>77</v>
      </c>
      <c r="W689" s="17">
        <f>W9*'Basic diet cal'!$AC$5</f>
        <v>102.66666666666667</v>
      </c>
      <c r="X689" s="17">
        <f>X9*'Basic diet cal'!$AC$5</f>
        <v>51.333333333333336</v>
      </c>
      <c r="Y689" s="17">
        <f>Y9*'Basic diet cal'!$AC$5</f>
        <v>102.66666666666667</v>
      </c>
      <c r="Z689" s="17">
        <f>Z9*'Basic diet cal'!$AC$5</f>
        <v>128.33333333333334</v>
      </c>
      <c r="AA689" s="17">
        <f>AA9*'Basic diet cal'!$AC$5</f>
        <v>51.333333333333336</v>
      </c>
      <c r="AB689" s="17">
        <f>AB9*'Basic diet cal'!$AC$5</f>
        <v>102.66666666666667</v>
      </c>
      <c r="AC689" s="17">
        <f>AC9*'Basic diet cal'!$AC$5</f>
        <v>128.33333333333334</v>
      </c>
      <c r="AD689" s="17">
        <f>AD9*'Basic diet cal'!$AC$5</f>
        <v>51.333333333333336</v>
      </c>
      <c r="AE689" s="17">
        <f>AE9*'Basic diet cal'!$AC$5</f>
        <v>128.33333333333334</v>
      </c>
      <c r="AF689" s="17">
        <f>AF9*'Basic diet cal'!$AC$5</f>
        <v>128.33333333333334</v>
      </c>
      <c r="AG689" s="17">
        <f>AG9*'Basic diet cal'!$AC$5</f>
        <v>38.5</v>
      </c>
      <c r="AH689" s="17">
        <f>AH9*'Basic diet cal'!$AC$5</f>
        <v>128.33333333333334</v>
      </c>
      <c r="AI689" s="17">
        <f>AI9*'Basic diet cal'!$AC$5</f>
        <v>154</v>
      </c>
      <c r="AJ689" s="17">
        <f>AJ9*'Basic diet cal'!$AC$5</f>
        <v>38.5</v>
      </c>
      <c r="AK689" s="17">
        <f>AK9*'Basic diet cal'!$AC$5</f>
        <v>128.33333333333334</v>
      </c>
      <c r="AL689" s="132">
        <f>AL9*'Basic diet cal'!$AC$5</f>
        <v>154</v>
      </c>
      <c r="AR689" s="17"/>
    </row>
    <row r="690" spans="1:69" ht="31.5" customHeight="1">
      <c r="A690" s="24" t="s">
        <v>255</v>
      </c>
      <c r="B690" s="65"/>
      <c r="C690" s="17">
        <f>C10*'Basic diet cal'!$AC$6</f>
        <v>0</v>
      </c>
      <c r="D690" s="17">
        <f>D10*'Basic diet cal'!$AC$6</f>
        <v>0</v>
      </c>
      <c r="E690" s="17">
        <f>E10*'Basic diet cal'!$AC$6</f>
        <v>28.041666666666668</v>
      </c>
      <c r="F690" s="17">
        <f>F10*'Basic diet cal'!$AC$6</f>
        <v>0</v>
      </c>
      <c r="G690" s="17">
        <f>G10*'Basic diet cal'!$AC$6</f>
        <v>0</v>
      </c>
      <c r="H690" s="17">
        <f>H10*'Basic diet cal'!$AC$6</f>
        <v>28.041666666666668</v>
      </c>
      <c r="I690" s="17">
        <f>I10*'Basic diet cal'!$AC$6</f>
        <v>0</v>
      </c>
      <c r="J690" s="17">
        <f>J10*'Basic diet cal'!$AC$6</f>
        <v>0</v>
      </c>
      <c r="K690" s="17">
        <f>K10*'Basic diet cal'!$AC$6</f>
        <v>28.041666666666668</v>
      </c>
      <c r="L690" s="17">
        <f>L10*'Basic diet cal'!$AC$6</f>
        <v>0</v>
      </c>
      <c r="M690" s="17">
        <f>M10*'Basic diet cal'!$AC$6</f>
        <v>0</v>
      </c>
      <c r="N690" s="17">
        <f>N10*'Basic diet cal'!$AC$6</f>
        <v>28.041666666666668</v>
      </c>
      <c r="O690" s="17">
        <f>O10*'Basic diet cal'!$AC$6</f>
        <v>0</v>
      </c>
      <c r="P690" s="17">
        <f>P10*'Basic diet cal'!$AC$6</f>
        <v>0</v>
      </c>
      <c r="Q690" s="17">
        <f>Q10*'Basic diet cal'!$AC$6</f>
        <v>44.866666666666674</v>
      </c>
      <c r="R690" s="17">
        <f>R10*'Basic diet cal'!$AC$6</f>
        <v>0</v>
      </c>
      <c r="S690" s="17">
        <f>S10*'Basic diet cal'!$AC$6</f>
        <v>0</v>
      </c>
      <c r="T690" s="17">
        <f>T10*'Basic diet cal'!$AC$6</f>
        <v>56.083333333333336</v>
      </c>
      <c r="U690" s="17">
        <f>U10*'Basic diet cal'!$AC$6</f>
        <v>0</v>
      </c>
      <c r="V690" s="17">
        <f>V10*'Basic diet cal'!$AC$6</f>
        <v>0</v>
      </c>
      <c r="W690" s="17">
        <f>W10*'Basic diet cal'!$AC$6</f>
        <v>44.866666666666674</v>
      </c>
      <c r="X690" s="17">
        <f>X10*'Basic diet cal'!$AC$6</f>
        <v>0</v>
      </c>
      <c r="Y690" s="17">
        <f>Y10*'Basic diet cal'!$AC$6</f>
        <v>0</v>
      </c>
      <c r="Z690" s="17">
        <f>Z10*'Basic diet cal'!$AC$6</f>
        <v>44.866666666666674</v>
      </c>
      <c r="AA690" s="17">
        <f>AA10*'Basic diet cal'!$AC$6</f>
        <v>0</v>
      </c>
      <c r="AB690" s="17">
        <f>AB10*'Basic diet cal'!$AC$6</f>
        <v>0</v>
      </c>
      <c r="AC690" s="17">
        <f>AC10*'Basic diet cal'!$AC$6</f>
        <v>56.083333333333336</v>
      </c>
      <c r="AD690" s="17">
        <f>AD10*'Basic diet cal'!$AC$6</f>
        <v>0</v>
      </c>
      <c r="AE690" s="17">
        <f>AE10*'Basic diet cal'!$AC$6</f>
        <v>0</v>
      </c>
      <c r="AF690" s="17">
        <f>AF10*'Basic diet cal'!$AC$6</f>
        <v>56.083333333333336</v>
      </c>
      <c r="AG690" s="17">
        <f>AG10*'Basic diet cal'!$AC$6</f>
        <v>0</v>
      </c>
      <c r="AH690" s="17">
        <f>AH10*'Basic diet cal'!$AC$6</f>
        <v>0</v>
      </c>
      <c r="AI690" s="17">
        <f>AI10*'Basic diet cal'!$AC$6</f>
        <v>84.125</v>
      </c>
      <c r="AJ690" s="17">
        <f>AJ10*'Basic diet cal'!$AC$6</f>
        <v>0</v>
      </c>
      <c r="AK690" s="17">
        <f>AK10*'Basic diet cal'!$AC$6</f>
        <v>0</v>
      </c>
      <c r="AL690" s="132">
        <f>AL10*'Basic diet cal'!$AC$6</f>
        <v>84.125</v>
      </c>
      <c r="AR690" s="17"/>
    </row>
    <row r="691" spans="1:69" ht="31.5" customHeight="1">
      <c r="A691" s="24" t="s">
        <v>564</v>
      </c>
      <c r="B691" s="65"/>
      <c r="C691" s="17">
        <f>C11*'Basic diet cal'!$AC$6</f>
        <v>0</v>
      </c>
      <c r="D691" s="17">
        <f>D11*'Basic diet cal'!$AC$6</f>
        <v>0</v>
      </c>
      <c r="E691" s="17">
        <f>E11*'Basic diet cal'!$AC$6</f>
        <v>28.041666666666668</v>
      </c>
      <c r="F691" s="17">
        <f>F11*'Basic diet cal'!$AC$6</f>
        <v>0</v>
      </c>
      <c r="G691" s="17">
        <f>G11*'Basic diet cal'!$AC$6</f>
        <v>0</v>
      </c>
      <c r="H691" s="17">
        <f>H11*'Basic diet cal'!$AC$6</f>
        <v>28.041666666666668</v>
      </c>
      <c r="I691" s="17">
        <f>I11*'Basic diet cal'!$AC$6</f>
        <v>0</v>
      </c>
      <c r="J691" s="17">
        <f>J11*'Basic diet cal'!$AC$6</f>
        <v>0</v>
      </c>
      <c r="K691" s="17">
        <f>K11*'Basic diet cal'!$AC$6</f>
        <v>28.041666666666668</v>
      </c>
      <c r="L691" s="17">
        <f>L11*'Basic diet cal'!$AC$6</f>
        <v>0</v>
      </c>
      <c r="M691" s="17">
        <f>M11*'Basic diet cal'!$AC$6</f>
        <v>0</v>
      </c>
      <c r="N691" s="17">
        <f>N11*'Basic diet cal'!$AC$6</f>
        <v>28.041666666666668</v>
      </c>
      <c r="O691" s="17">
        <f>O11*'Basic diet cal'!$AC$6</f>
        <v>0</v>
      </c>
      <c r="P691" s="17">
        <f>P11*'Basic diet cal'!$AC$6</f>
        <v>0</v>
      </c>
      <c r="Q691" s="17">
        <f>Q11*'Basic diet cal'!$AC$6</f>
        <v>44.866666666666674</v>
      </c>
      <c r="R691" s="17">
        <f>R11*'Basic diet cal'!$AC$6</f>
        <v>0</v>
      </c>
      <c r="S691" s="17">
        <f>S11*'Basic diet cal'!$AC$6</f>
        <v>0</v>
      </c>
      <c r="T691" s="17">
        <f>T11*'Basic diet cal'!$AC$6</f>
        <v>56.083333333333336</v>
      </c>
      <c r="U691" s="17">
        <f>U11*'Basic diet cal'!$AC$6</f>
        <v>0</v>
      </c>
      <c r="V691" s="17">
        <f>V11*'Basic diet cal'!$AC$6</f>
        <v>0</v>
      </c>
      <c r="W691" s="17">
        <f>W11*'Basic diet cal'!$AC$6</f>
        <v>44.866666666666674</v>
      </c>
      <c r="X691" s="17">
        <f>X11*'Basic diet cal'!$AC$6</f>
        <v>0</v>
      </c>
      <c r="Y691" s="17">
        <f>Y11*'Basic diet cal'!$AC$6</f>
        <v>0</v>
      </c>
      <c r="Z691" s="17">
        <f>Z11*'Basic diet cal'!$AC$6</f>
        <v>44.866666666666674</v>
      </c>
      <c r="AA691" s="17">
        <f>AA11*'Basic diet cal'!$AC$6</f>
        <v>0</v>
      </c>
      <c r="AB691" s="17">
        <f>AB11*'Basic diet cal'!$AC$6</f>
        <v>0</v>
      </c>
      <c r="AC691" s="17">
        <f>AC11*'Basic diet cal'!$AC$6</f>
        <v>56.083333333333336</v>
      </c>
      <c r="AD691" s="17">
        <f>AD11*'Basic diet cal'!$AC$6</f>
        <v>0</v>
      </c>
      <c r="AE691" s="17">
        <f>AE11*'Basic diet cal'!$AC$6</f>
        <v>0</v>
      </c>
      <c r="AF691" s="17">
        <f>AF11*'Basic diet cal'!$AC$6</f>
        <v>56.083333333333336</v>
      </c>
      <c r="AG691" s="17">
        <f>AG11*'Basic diet cal'!$AC$6</f>
        <v>0</v>
      </c>
      <c r="AH691" s="17">
        <f>AH11*'Basic diet cal'!$AC$6</f>
        <v>0</v>
      </c>
      <c r="AI691" s="17">
        <f>AI11*'Basic diet cal'!$AC$6</f>
        <v>84.125</v>
      </c>
      <c r="AJ691" s="17">
        <f>AJ11*'Basic diet cal'!$AC$6</f>
        <v>0</v>
      </c>
      <c r="AK691" s="17">
        <f>AK11*'Basic diet cal'!$AC$6</f>
        <v>0</v>
      </c>
      <c r="AL691" s="132">
        <f>AL11*'Basic diet cal'!$AC$6</f>
        <v>84.125</v>
      </c>
      <c r="AR691" s="17"/>
    </row>
    <row r="692" spans="1:69" ht="31.5" customHeight="1">
      <c r="A692" s="24" t="s">
        <v>539</v>
      </c>
      <c r="B692" s="69"/>
      <c r="C692" s="17">
        <f>C12*'Basic diet cal'!$AC$7</f>
        <v>0</v>
      </c>
      <c r="D692" s="17">
        <f>D12*'Basic diet cal'!$AC$7</f>
        <v>0</v>
      </c>
      <c r="E692" s="17">
        <f>E12*'Basic diet cal'!$AC$7</f>
        <v>0</v>
      </c>
      <c r="F692" s="17">
        <f>F12*'Basic diet cal'!$AC$7</f>
        <v>0</v>
      </c>
      <c r="G692" s="17">
        <f>G12*'Basic diet cal'!$AC$7</f>
        <v>0</v>
      </c>
      <c r="H692" s="17">
        <f>H12*'Basic diet cal'!$AC$7</f>
        <v>0</v>
      </c>
      <c r="I692" s="17">
        <f>I12*'Basic diet cal'!$AC$7</f>
        <v>0</v>
      </c>
      <c r="J692" s="17">
        <f>J12*'Basic diet cal'!$AC$7</f>
        <v>0</v>
      </c>
      <c r="K692" s="17">
        <f>K12*'Basic diet cal'!$AC$7</f>
        <v>0</v>
      </c>
      <c r="L692" s="17">
        <f>L12*'Basic diet cal'!$AC$7</f>
        <v>0</v>
      </c>
      <c r="M692" s="17">
        <f>M12*'Basic diet cal'!$AC$7</f>
        <v>0</v>
      </c>
      <c r="N692" s="17">
        <f>N12*'Basic diet cal'!$AC$7</f>
        <v>0</v>
      </c>
      <c r="O692" s="17">
        <f>O12*'Basic diet cal'!$AC$7</f>
        <v>0</v>
      </c>
      <c r="P692" s="17">
        <f>P12*'Basic diet cal'!$AC$7</f>
        <v>0</v>
      </c>
      <c r="Q692" s="17">
        <f>Q12*'Basic diet cal'!$AC$7</f>
        <v>0</v>
      </c>
      <c r="R692" s="17">
        <f>R12*'Basic diet cal'!$AC$7</f>
        <v>0</v>
      </c>
      <c r="S692" s="17">
        <f>S12*'Basic diet cal'!$AC$7</f>
        <v>0</v>
      </c>
      <c r="T692" s="17">
        <f>T12*'Basic diet cal'!$AC$7</f>
        <v>0</v>
      </c>
      <c r="U692" s="17">
        <f>U12*'Basic diet cal'!$AC$7</f>
        <v>0</v>
      </c>
      <c r="V692" s="17">
        <f>V12*'Basic diet cal'!$AC$7</f>
        <v>0</v>
      </c>
      <c r="W692" s="17">
        <f>W12*'Basic diet cal'!$AC$7</f>
        <v>0</v>
      </c>
      <c r="X692" s="17">
        <f>X12*'Basic diet cal'!$AC$7</f>
        <v>0</v>
      </c>
      <c r="Y692" s="17">
        <f>Y12*'Basic diet cal'!$AC$7</f>
        <v>0</v>
      </c>
      <c r="Z692" s="17">
        <f>Z12*'Basic diet cal'!$AC$7</f>
        <v>0</v>
      </c>
      <c r="AA692" s="17">
        <f>AA12*'Basic diet cal'!$AC$7</f>
        <v>0</v>
      </c>
      <c r="AB692" s="17">
        <f>AB12*'Basic diet cal'!$AC$7</f>
        <v>0</v>
      </c>
      <c r="AC692" s="17">
        <f>AC12*'Basic diet cal'!$AC$7</f>
        <v>0</v>
      </c>
      <c r="AD692" s="17">
        <f>AD12*'Basic diet cal'!$AC$7</f>
        <v>0</v>
      </c>
      <c r="AE692" s="17">
        <f>AE12*'Basic diet cal'!$AC$7</f>
        <v>0</v>
      </c>
      <c r="AF692" s="17">
        <f>AF12*'Basic diet cal'!$AC$7</f>
        <v>0</v>
      </c>
      <c r="AG692" s="17">
        <f>AG12*'Basic diet cal'!$AC$7</f>
        <v>0</v>
      </c>
      <c r="AH692" s="17">
        <f>AH12*'Basic diet cal'!$AC$7</f>
        <v>0</v>
      </c>
      <c r="AI692" s="17">
        <f>AI12*'Basic diet cal'!$AC$7</f>
        <v>0</v>
      </c>
      <c r="AJ692" s="17">
        <f>AJ12*'Basic diet cal'!$AC$7</f>
        <v>0</v>
      </c>
      <c r="AK692" s="17">
        <f>AK12*'Basic diet cal'!$AC$7</f>
        <v>0</v>
      </c>
      <c r="AL692" s="17">
        <f>AL12*'Basic diet cal'!$AC$7</f>
        <v>0</v>
      </c>
      <c r="AR692" s="17"/>
    </row>
    <row r="693" spans="1:69" ht="21" customHeight="1">
      <c r="A693" s="70" t="s">
        <v>120</v>
      </c>
      <c r="B693" s="71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32"/>
      <c r="AR693" s="17"/>
    </row>
    <row r="694" spans="1:69" ht="15" customHeight="1">
      <c r="A694" s="72" t="s">
        <v>121</v>
      </c>
      <c r="C694" s="17">
        <f>C14*'Basic diet cal'!$AC$8</f>
        <v>10</v>
      </c>
      <c r="D694" s="17">
        <f>D14*'Basic diet cal'!$AC$8</f>
        <v>10</v>
      </c>
      <c r="E694" s="17">
        <f>E14*'Basic diet cal'!$AC$8</f>
        <v>5</v>
      </c>
      <c r="F694" s="17">
        <f>F14*'Basic diet cal'!$AC$8</f>
        <v>10</v>
      </c>
      <c r="G694" s="17">
        <f>G14*'Basic diet cal'!$AC$8</f>
        <v>10</v>
      </c>
      <c r="H694" s="17">
        <f>H14*'Basic diet cal'!$AC$8</f>
        <v>10</v>
      </c>
      <c r="I694" s="17">
        <f>I14*'Basic diet cal'!$AC$8</f>
        <v>15</v>
      </c>
      <c r="J694" s="17">
        <f>J14*'Basic diet cal'!$AC$8</f>
        <v>10</v>
      </c>
      <c r="K694" s="17">
        <f>K14*'Basic diet cal'!$AC$8</f>
        <v>15</v>
      </c>
      <c r="L694" s="17">
        <f>L14*'Basic diet cal'!$AC$8</f>
        <v>15</v>
      </c>
      <c r="M694" s="17">
        <f>M14*'Basic diet cal'!$AC$8</f>
        <v>20</v>
      </c>
      <c r="N694" s="17">
        <f>N14*'Basic diet cal'!$AC$8</f>
        <v>15</v>
      </c>
      <c r="O694" s="17">
        <f>O14*'Basic diet cal'!$AC$8</f>
        <v>15</v>
      </c>
      <c r="P694" s="17">
        <f>P14*'Basic diet cal'!$AC$8</f>
        <v>0</v>
      </c>
      <c r="Q694" s="17">
        <f>Q14*'Basic diet cal'!$AC$8</f>
        <v>15</v>
      </c>
      <c r="R694" s="17">
        <f>R14*'Basic diet cal'!$AC$8</f>
        <v>15</v>
      </c>
      <c r="S694" s="17">
        <f>S14*'Basic diet cal'!$AC$8</f>
        <v>20</v>
      </c>
      <c r="T694" s="17">
        <f>T14*'Basic diet cal'!$AC$8</f>
        <v>15</v>
      </c>
      <c r="U694" s="17">
        <f>U14*'Basic diet cal'!$AC$8</f>
        <v>15</v>
      </c>
      <c r="V694" s="17">
        <f>V14*'Basic diet cal'!$AC$8</f>
        <v>20</v>
      </c>
      <c r="W694" s="17">
        <f>W14*'Basic diet cal'!$AC$8</f>
        <v>15</v>
      </c>
      <c r="X694" s="17">
        <f>X14*'Basic diet cal'!$AC$8</f>
        <v>15</v>
      </c>
      <c r="Y694" s="17">
        <f>Y14*'Basic diet cal'!$AC$8</f>
        <v>25</v>
      </c>
      <c r="Z694" s="17">
        <f>Z14*'Basic diet cal'!$AC$8</f>
        <v>15</v>
      </c>
      <c r="AA694" s="17">
        <f>AA14*'Basic diet cal'!$AC$8</f>
        <v>15</v>
      </c>
      <c r="AB694" s="17">
        <f>AB14*'Basic diet cal'!$AC$8</f>
        <v>25</v>
      </c>
      <c r="AC694" s="17">
        <f>AC14*'Basic diet cal'!$AC$8</f>
        <v>15</v>
      </c>
      <c r="AD694" s="17">
        <f>AD14*'Basic diet cal'!$AC$8</f>
        <v>15</v>
      </c>
      <c r="AE694" s="17">
        <f>AE14*'Basic diet cal'!$AC$8</f>
        <v>25</v>
      </c>
      <c r="AF694" s="17">
        <f>AF14*'Basic diet cal'!$AC$8</f>
        <v>15</v>
      </c>
      <c r="AG694" s="17">
        <f>AG14*'Basic diet cal'!$AC$8</f>
        <v>15</v>
      </c>
      <c r="AH694" s="17">
        <f>AH14*'Basic diet cal'!$AC$8</f>
        <v>25</v>
      </c>
      <c r="AI694" s="17">
        <f>AI14*'Basic diet cal'!$AC$8</f>
        <v>15</v>
      </c>
      <c r="AJ694" s="17">
        <f>AJ14*'Basic diet cal'!$AC$8</f>
        <v>15</v>
      </c>
      <c r="AK694" s="17">
        <f>AK14*'Basic diet cal'!$AC$8</f>
        <v>25</v>
      </c>
      <c r="AL694" s="132">
        <f>AL14*'Basic diet cal'!$AC$8</f>
        <v>15</v>
      </c>
      <c r="AR694" s="17"/>
    </row>
    <row r="695" spans="1:69" ht="22.5" customHeight="1">
      <c r="A695" s="73" t="s">
        <v>227</v>
      </c>
      <c r="C695" s="17">
        <f>C15*'Basic diet cal'!$AC$9</f>
        <v>53.038848214285721</v>
      </c>
      <c r="D695" s="17">
        <f>D15*'Basic diet cal'!$AC$9</f>
        <v>35.359232142857145</v>
      </c>
      <c r="E695" s="17">
        <f>E15*'Basic diet cal'!$AC$9</f>
        <v>35.359232142857145</v>
      </c>
      <c r="F695" s="17">
        <f>F15*'Basic diet cal'!$AC$9</f>
        <v>53.038848214285721</v>
      </c>
      <c r="G695" s="17">
        <f>G15*'Basic diet cal'!$AC$9</f>
        <v>35.359232142857145</v>
      </c>
      <c r="H695" s="17">
        <f>H15*'Basic diet cal'!$AC$9</f>
        <v>53.038848214285721</v>
      </c>
      <c r="I695" s="17">
        <f>I15*'Basic diet cal'!$AC$9</f>
        <v>70.71846428571429</v>
      </c>
      <c r="J695" s="17">
        <f>J15*'Basic diet cal'!$AC$9</f>
        <v>35.359232142857145</v>
      </c>
      <c r="K695" s="17">
        <f>K15*'Basic diet cal'!$AC$9</f>
        <v>35.359232142857145</v>
      </c>
      <c r="L695" s="17">
        <f>L15*'Basic diet cal'!$AC$9</f>
        <v>70.71846428571429</v>
      </c>
      <c r="M695" s="17">
        <f>M15*'Basic diet cal'!$AC$9</f>
        <v>53.038848214285721</v>
      </c>
      <c r="N695" s="17">
        <f>N15*'Basic diet cal'!$AC$9</f>
        <v>53.038848214285721</v>
      </c>
      <c r="O695" s="17">
        <f>O15*'Basic diet cal'!$AC$9</f>
        <v>88.398080357142859</v>
      </c>
      <c r="P695" s="17">
        <f>P15*'Basic diet cal'!$AC$9</f>
        <v>53.038848214285721</v>
      </c>
      <c r="Q695" s="17">
        <f>Q15*'Basic diet cal'!$AC$9</f>
        <v>70.71846428571429</v>
      </c>
      <c r="R695" s="17">
        <f>R15*'Basic diet cal'!$AC$9</f>
        <v>106.07769642857144</v>
      </c>
      <c r="S695" s="17">
        <f>S15*'Basic diet cal'!$AC$9</f>
        <v>53.038848214285721</v>
      </c>
      <c r="T695" s="17">
        <f>T15*'Basic diet cal'!$AC$9</f>
        <v>70.71846428571429</v>
      </c>
      <c r="U695" s="17">
        <f>U15*'Basic diet cal'!$AC$9</f>
        <v>106.07769642857144</v>
      </c>
      <c r="V695" s="17">
        <f>V15*'Basic diet cal'!$AC$9</f>
        <v>70.71846428571429</v>
      </c>
      <c r="W695" s="17">
        <f>W15*'Basic diet cal'!$AC$9</f>
        <v>70.71846428571429</v>
      </c>
      <c r="X695" s="17">
        <f>X15*'Basic diet cal'!$AC$9</f>
        <v>141.43692857142858</v>
      </c>
      <c r="Y695" s="17">
        <f>Y15*'Basic diet cal'!$AC$9</f>
        <v>70.71846428571429</v>
      </c>
      <c r="Z695" s="17">
        <f>Z15*'Basic diet cal'!$AC$9</f>
        <v>70.71846428571429</v>
      </c>
      <c r="AA695" s="17">
        <f>AA15*'Basic diet cal'!$AC$9</f>
        <v>123.75731250000001</v>
      </c>
      <c r="AB695" s="17">
        <f>AB15*'Basic diet cal'!$AC$9</f>
        <v>53.038848214285721</v>
      </c>
      <c r="AC695" s="17">
        <f>AC15*'Basic diet cal'!$AC$9</f>
        <v>88.398080357142859</v>
      </c>
      <c r="AD695" s="17">
        <f>AD15*'Basic diet cal'!$AC$9</f>
        <v>123.75731250000001</v>
      </c>
      <c r="AE695" s="17">
        <f>AE15*'Basic diet cal'!$AC$9</f>
        <v>53.038848214285721</v>
      </c>
      <c r="AF695" s="17">
        <f>AF15*'Basic diet cal'!$AC$9</f>
        <v>88.398080357142859</v>
      </c>
      <c r="AG695" s="17">
        <f>AG15*'Basic diet cal'!$AC$9</f>
        <v>123.75731250000001</v>
      </c>
      <c r="AH695" s="17">
        <f>AH15*'Basic diet cal'!$AC$9</f>
        <v>70.71846428571429</v>
      </c>
      <c r="AI695" s="17">
        <f>AI15*'Basic diet cal'!$AC$9</f>
        <v>88.398080357142859</v>
      </c>
      <c r="AJ695" s="17">
        <f>AJ15*'Basic diet cal'!$AC$9</f>
        <v>141.43692857142858</v>
      </c>
      <c r="AK695" s="17">
        <f>AK15*'Basic diet cal'!$AC$9</f>
        <v>70.71846428571429</v>
      </c>
      <c r="AL695" s="132">
        <f>AL15*'Basic diet cal'!$AC$9</f>
        <v>88.398080357142859</v>
      </c>
      <c r="AR695" s="17"/>
    </row>
    <row r="696" spans="1:69" ht="22.5" customHeight="1">
      <c r="A696" s="74" t="s">
        <v>228</v>
      </c>
      <c r="C696" s="17">
        <f>C16*'Basic diet cal'!$AC$9</f>
        <v>53.038848214285721</v>
      </c>
      <c r="D696" s="17">
        <f>D16*'Basic diet cal'!$AC$9</f>
        <v>35.359232142857145</v>
      </c>
      <c r="E696" s="17">
        <f>E16*'Basic diet cal'!$AC$9</f>
        <v>35.359232142857145</v>
      </c>
      <c r="F696" s="17">
        <f>F16*'Basic diet cal'!$AC$9</f>
        <v>53.038848214285721</v>
      </c>
      <c r="G696" s="17">
        <f>G16*'Basic diet cal'!$AC$9</f>
        <v>35.359232142857145</v>
      </c>
      <c r="H696" s="17">
        <f>H16*'Basic diet cal'!$AC$9</f>
        <v>53.038848214285721</v>
      </c>
      <c r="I696" s="17">
        <f>I16*'Basic diet cal'!$AC$9</f>
        <v>70.71846428571429</v>
      </c>
      <c r="J696" s="17">
        <f>J16*'Basic diet cal'!$AC$9</f>
        <v>35.359232142857145</v>
      </c>
      <c r="K696" s="17">
        <f>K16*'Basic diet cal'!$AC$9</f>
        <v>35.359232142857145</v>
      </c>
      <c r="L696" s="17">
        <f>L16*'Basic diet cal'!$AC$9</f>
        <v>70.71846428571429</v>
      </c>
      <c r="M696" s="17">
        <f>M16*'Basic diet cal'!$AC$9</f>
        <v>53.038848214285721</v>
      </c>
      <c r="N696" s="17">
        <f>N16*'Basic diet cal'!$AC$9</f>
        <v>53.038848214285721</v>
      </c>
      <c r="O696" s="17">
        <f>O16*'Basic diet cal'!$AC$9</f>
        <v>88.398080357142859</v>
      </c>
      <c r="P696" s="17">
        <f>P16*'Basic diet cal'!$AC$9</f>
        <v>53.038848214285721</v>
      </c>
      <c r="Q696" s="17">
        <f>Q16*'Basic diet cal'!$AC$9</f>
        <v>70.71846428571429</v>
      </c>
      <c r="R696" s="17">
        <f>R16*'Basic diet cal'!$AC$9</f>
        <v>106.07769642857144</v>
      </c>
      <c r="S696" s="17">
        <f>S16*'Basic diet cal'!$AC$9</f>
        <v>53.038848214285721</v>
      </c>
      <c r="T696" s="17">
        <f>T16*'Basic diet cal'!$AC$9</f>
        <v>70.71846428571429</v>
      </c>
      <c r="U696" s="17">
        <f>U16*'Basic diet cal'!$AC$9</f>
        <v>106.07769642857144</v>
      </c>
      <c r="V696" s="17">
        <f>V16*'Basic diet cal'!$AC$9</f>
        <v>70.71846428571429</v>
      </c>
      <c r="W696" s="17">
        <f>W16*'Basic diet cal'!$AC$9</f>
        <v>70.71846428571429</v>
      </c>
      <c r="X696" s="17">
        <f>X16*'Basic diet cal'!$AC$9</f>
        <v>141.43692857142858</v>
      </c>
      <c r="Y696" s="17">
        <f>Y16*'Basic diet cal'!$AC$9</f>
        <v>70.71846428571429</v>
      </c>
      <c r="Z696" s="17">
        <f>Z16*'Basic diet cal'!$AC$9</f>
        <v>70.71846428571429</v>
      </c>
      <c r="AA696" s="17">
        <f>AA16*'Basic diet cal'!$AC$9</f>
        <v>123.75731250000001</v>
      </c>
      <c r="AB696" s="17">
        <f>AB16*'Basic diet cal'!$AC$9</f>
        <v>53.038848214285721</v>
      </c>
      <c r="AC696" s="17">
        <f>AC16*'Basic diet cal'!$AC$9</f>
        <v>88.398080357142859</v>
      </c>
      <c r="AD696" s="17">
        <f>AD16*'Basic diet cal'!$AC$9</f>
        <v>123.75731250000001</v>
      </c>
      <c r="AE696" s="17">
        <f>AE16*'Basic diet cal'!$AC$9</f>
        <v>70.71846428571429</v>
      </c>
      <c r="AF696" s="17">
        <f>AF16*'Basic diet cal'!$AC$9</f>
        <v>88.398080357142859</v>
      </c>
      <c r="AG696" s="17">
        <f>AG16*'Basic diet cal'!$AC$9</f>
        <v>141.43692857142858</v>
      </c>
      <c r="AH696" s="17">
        <f>AH16*'Basic diet cal'!$AC$9</f>
        <v>70.71846428571429</v>
      </c>
      <c r="AI696" s="17">
        <f>AI16*'Basic diet cal'!$AC$9</f>
        <v>88.398080357142859</v>
      </c>
      <c r="AJ696" s="17">
        <f>AJ16*'Basic diet cal'!$AC$9</f>
        <v>159.11654464285715</v>
      </c>
      <c r="AK696" s="17">
        <f>AK16*'Basic diet cal'!$AC$9</f>
        <v>70.71846428571429</v>
      </c>
      <c r="AL696" s="132">
        <f>AL16*'Basic diet cal'!$AC$9</f>
        <v>88.398080357142859</v>
      </c>
      <c r="AR696" s="17"/>
    </row>
    <row r="697" spans="1:69" ht="15" customHeight="1">
      <c r="A697" s="75" t="s">
        <v>122</v>
      </c>
      <c r="C697" s="17">
        <f>C17*'Basic diet cal'!$AC$10</f>
        <v>0</v>
      </c>
      <c r="D697" s="17">
        <f>D17*'Basic diet cal'!$AC$10</f>
        <v>41.6</v>
      </c>
      <c r="E697" s="17">
        <f>E17*'Basic diet cal'!$AC$10</f>
        <v>124.80000000000001</v>
      </c>
      <c r="F697" s="17">
        <f>F17*'Basic diet cal'!$AC$10</f>
        <v>0</v>
      </c>
      <c r="G697" s="17">
        <f>G17*'Basic diet cal'!$AC$10</f>
        <v>166.4</v>
      </c>
      <c r="H697" s="17">
        <f>H17*'Basic diet cal'!$AC$10</f>
        <v>166.4</v>
      </c>
      <c r="I697" s="17">
        <f>I17*'Basic diet cal'!$AC$10</f>
        <v>0</v>
      </c>
      <c r="J697" s="17">
        <f>J17*'Basic diet cal'!$AC$10</f>
        <v>291.2</v>
      </c>
      <c r="K697" s="17">
        <f>K17*'Basic diet cal'!$AC$10</f>
        <v>291.2</v>
      </c>
      <c r="L697" s="17">
        <f>L17*'Basic diet cal'!$AC$10</f>
        <v>0</v>
      </c>
      <c r="M697" s="17">
        <f>M17*'Basic diet cal'!$AC$10</f>
        <v>436.8</v>
      </c>
      <c r="N697" s="17">
        <f>N17*'Basic diet cal'!$AC$10</f>
        <v>291.2</v>
      </c>
      <c r="O697" s="17">
        <f>O17*'Basic diet cal'!$AC$10</f>
        <v>0</v>
      </c>
      <c r="P697" s="17">
        <f>P17*'Basic diet cal'!$AC$10</f>
        <v>436.8</v>
      </c>
      <c r="Q697" s="17">
        <f>Q17*'Basic diet cal'!$AC$10</f>
        <v>291.2</v>
      </c>
      <c r="R697" s="17">
        <f>R17*'Basic diet cal'!$AC$10</f>
        <v>0</v>
      </c>
      <c r="S697" s="17">
        <f>S17*'Basic diet cal'!$AC$10</f>
        <v>436.8</v>
      </c>
      <c r="T697" s="17">
        <f>T17*'Basic diet cal'!$AC$10</f>
        <v>291.2</v>
      </c>
      <c r="U697" s="17">
        <f>U17*'Basic diet cal'!$AC$10</f>
        <v>0</v>
      </c>
      <c r="V697" s="17">
        <f>V17*'Basic diet cal'!$AC$10</f>
        <v>582.4</v>
      </c>
      <c r="W697" s="17">
        <f>W17*'Basic diet cal'!$AC$10</f>
        <v>291.2</v>
      </c>
      <c r="X697" s="17">
        <f>X17*'Basic diet cal'!$AC$10</f>
        <v>0</v>
      </c>
      <c r="Y697" s="17">
        <f>Y17*'Basic diet cal'!$AC$10</f>
        <v>582.4</v>
      </c>
      <c r="Z697" s="17">
        <f>Z17*'Basic diet cal'!$AC$10</f>
        <v>416</v>
      </c>
      <c r="AA697" s="17">
        <f>AA17*'Basic diet cal'!$AC$10</f>
        <v>0</v>
      </c>
      <c r="AB697" s="17">
        <f>AB17*'Basic diet cal'!$AC$10</f>
        <v>582.4</v>
      </c>
      <c r="AC697" s="17">
        <f>AC17*'Basic diet cal'!$AC$10</f>
        <v>416</v>
      </c>
      <c r="AD697" s="17">
        <f>AD17*'Basic diet cal'!$AC$10</f>
        <v>0</v>
      </c>
      <c r="AE697" s="17">
        <f>AE17*'Basic diet cal'!$AC$10</f>
        <v>582.4</v>
      </c>
      <c r="AF697" s="17">
        <f>AF17*'Basic diet cal'!$AC$10</f>
        <v>416</v>
      </c>
      <c r="AG697" s="17">
        <f>AG17*'Basic diet cal'!$AC$10</f>
        <v>0</v>
      </c>
      <c r="AH697" s="17">
        <f>AH17*'Basic diet cal'!$AC$10</f>
        <v>582.4</v>
      </c>
      <c r="AI697" s="17">
        <f>AI17*'Basic diet cal'!$AC$10</f>
        <v>416</v>
      </c>
      <c r="AJ697" s="17">
        <f>AJ17*'Basic diet cal'!$AC$10</f>
        <v>0</v>
      </c>
      <c r="AK697" s="17">
        <f>AK17*'Basic diet cal'!$AC$10</f>
        <v>582.4</v>
      </c>
      <c r="AL697" s="132">
        <f>AL17*'Basic diet cal'!$AC$10</f>
        <v>416</v>
      </c>
      <c r="AR697" s="17"/>
    </row>
    <row r="698" spans="1:69" ht="21" customHeight="1">
      <c r="A698" s="70" t="s">
        <v>123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32"/>
      <c r="AR698" s="17"/>
    </row>
    <row r="699" spans="1:69" ht="15" customHeight="1">
      <c r="A699" s="72" t="s">
        <v>121</v>
      </c>
      <c r="B699" s="76"/>
      <c r="C699" s="17">
        <f>C20*'Basic diet cal'!$AC$8</f>
        <v>10</v>
      </c>
      <c r="D699" s="17">
        <f>D20*'Basic diet cal'!$AC$8</f>
        <v>10</v>
      </c>
      <c r="E699" s="17">
        <f>E20*'Basic diet cal'!$AC$8</f>
        <v>5</v>
      </c>
      <c r="F699" s="17">
        <f>F20*'Basic diet cal'!$AC$8</f>
        <v>10</v>
      </c>
      <c r="G699" s="17">
        <f>G20*'Basic diet cal'!$AC$8</f>
        <v>10</v>
      </c>
      <c r="H699" s="17">
        <f>H20*'Basic diet cal'!$AC$8</f>
        <v>10</v>
      </c>
      <c r="I699" s="17">
        <f>I20*'Basic diet cal'!$AC$8</f>
        <v>10</v>
      </c>
      <c r="J699" s="17">
        <f>J20*'Basic diet cal'!$AC$8</f>
        <v>15</v>
      </c>
      <c r="K699" s="17">
        <f>K20*'Basic diet cal'!$AC$8</f>
        <v>10</v>
      </c>
      <c r="L699" s="17">
        <f>L20*'Basic diet cal'!$AC$8</f>
        <v>15</v>
      </c>
      <c r="M699" s="17">
        <f>M20*'Basic diet cal'!$AC$8</f>
        <v>15</v>
      </c>
      <c r="N699" s="17">
        <f>N20*'Basic diet cal'!$AC$8</f>
        <v>10</v>
      </c>
      <c r="O699" s="17">
        <f>O20*'Basic diet cal'!$AC$8</f>
        <v>15</v>
      </c>
      <c r="P699" s="17">
        <f>P20*'Basic diet cal'!$AC$8</f>
        <v>15</v>
      </c>
      <c r="Q699" s="17">
        <f>Q20*'Basic diet cal'!$AC$8</f>
        <v>10</v>
      </c>
      <c r="R699" s="17">
        <f>R20*'Basic diet cal'!$AC$8</f>
        <v>15</v>
      </c>
      <c r="S699" s="17">
        <f>S20*'Basic diet cal'!$AC$8</f>
        <v>15</v>
      </c>
      <c r="T699" s="17">
        <f>T20*'Basic diet cal'!$AC$8</f>
        <v>10</v>
      </c>
      <c r="U699" s="17">
        <f>U20*'Basic diet cal'!$AC$8</f>
        <v>15</v>
      </c>
      <c r="V699" s="17">
        <f>V20*'Basic diet cal'!$AC$8</f>
        <v>15</v>
      </c>
      <c r="W699" s="17">
        <f>W20*'Basic diet cal'!$AC$8</f>
        <v>10</v>
      </c>
      <c r="X699" s="17">
        <f>X20*'Basic diet cal'!$AC$8</f>
        <v>15</v>
      </c>
      <c r="Y699" s="17">
        <f>Y20*'Basic diet cal'!$AC$8</f>
        <v>15</v>
      </c>
      <c r="Z699" s="17">
        <f>Z20*'Basic diet cal'!$AC$8</f>
        <v>10</v>
      </c>
      <c r="AA699" s="17">
        <f>AA20*'Basic diet cal'!$AC$8</f>
        <v>15</v>
      </c>
      <c r="AB699" s="17">
        <f>AB20*'Basic diet cal'!$AC$8</f>
        <v>15</v>
      </c>
      <c r="AC699" s="17">
        <f>AC20*'Basic diet cal'!$AC$8</f>
        <v>10</v>
      </c>
      <c r="AD699" s="17">
        <f>AD20*'Basic diet cal'!$AC$8</f>
        <v>15</v>
      </c>
      <c r="AE699" s="17">
        <f>AE20*'Basic diet cal'!$AC$8</f>
        <v>15</v>
      </c>
      <c r="AF699" s="17">
        <f>AF20*'Basic diet cal'!$AC$8</f>
        <v>10</v>
      </c>
      <c r="AG699" s="17">
        <f>AG20*'Basic diet cal'!$AC$8</f>
        <v>15</v>
      </c>
      <c r="AH699" s="17">
        <f>AH20*'Basic diet cal'!$AC$8</f>
        <v>15</v>
      </c>
      <c r="AI699" s="17">
        <f>AI20*'Basic diet cal'!$AC$8</f>
        <v>10</v>
      </c>
      <c r="AJ699" s="17">
        <f>AJ20*'Basic diet cal'!$AC$8</f>
        <v>15</v>
      </c>
      <c r="AK699" s="17">
        <f>AK20*'Basic diet cal'!$AC$8</f>
        <v>25</v>
      </c>
      <c r="AL699" s="132">
        <f>AL20*'Basic diet cal'!$AC$8</f>
        <v>10</v>
      </c>
      <c r="AR699" s="17"/>
    </row>
    <row r="700" spans="1:69" ht="33.75" customHeight="1">
      <c r="A700" s="72" t="s">
        <v>198</v>
      </c>
      <c r="B700" s="76"/>
      <c r="C700" s="17">
        <f>C21*'Basic diet cal'!$AC$11</f>
        <v>-3.8231383928571461</v>
      </c>
      <c r="D700" s="17">
        <f>D21*'Basic diet cal'!$AC$11</f>
        <v>-2.5487589285714307</v>
      </c>
      <c r="E700" s="17">
        <f>E21*'Basic diet cal'!$AC$11</f>
        <v>-2.5487589285714307</v>
      </c>
      <c r="F700" s="17">
        <f>F21*'Basic diet cal'!$AC$11</f>
        <v>-3.8231383928571461</v>
      </c>
      <c r="G700" s="17">
        <f>G21*'Basic diet cal'!$AC$11</f>
        <v>-2.5487589285714307</v>
      </c>
      <c r="H700" s="17">
        <f>H21*'Basic diet cal'!$AC$11</f>
        <v>-3.8231383928571461</v>
      </c>
      <c r="I700" s="17">
        <f>I21*'Basic diet cal'!$AC$11</f>
        <v>-6.3718973214285768</v>
      </c>
      <c r="J700" s="17">
        <f>J21*'Basic diet cal'!$AC$11</f>
        <v>-3.8231383928571461</v>
      </c>
      <c r="K700" s="17">
        <f>K21*'Basic diet cal'!$AC$11</f>
        <v>-5.0975178571428614</v>
      </c>
      <c r="L700" s="17">
        <f>L21*'Basic diet cal'!$AC$11</f>
        <v>-6.3718973214285768</v>
      </c>
      <c r="M700" s="17">
        <f>M21*'Basic diet cal'!$AC$11</f>
        <v>-5.0975178571428614</v>
      </c>
      <c r="N700" s="17">
        <f>N21*'Basic diet cal'!$AC$11</f>
        <v>-5.0975178571428614</v>
      </c>
      <c r="O700" s="17">
        <f>O21*'Basic diet cal'!$AC$11</f>
        <v>-7.6462767857142921</v>
      </c>
      <c r="P700" s="17">
        <f>P21*'Basic diet cal'!$AC$11</f>
        <v>-5.0975178571428614</v>
      </c>
      <c r="Q700" s="17">
        <f>Q21*'Basic diet cal'!$AC$11</f>
        <v>-5.0975178571428614</v>
      </c>
      <c r="R700" s="17">
        <f>R21*'Basic diet cal'!$AC$11</f>
        <v>-8.9206562500000075</v>
      </c>
      <c r="S700" s="17">
        <f>S21*'Basic diet cal'!$AC$11</f>
        <v>-5.0975178571428614</v>
      </c>
      <c r="T700" s="17">
        <f>T21*'Basic diet cal'!$AC$11</f>
        <v>-5.0975178571428614</v>
      </c>
      <c r="U700" s="17">
        <f>U21*'Basic diet cal'!$AC$11</f>
        <v>-7.6462767857142921</v>
      </c>
      <c r="V700" s="17">
        <f>V21*'Basic diet cal'!$AC$11</f>
        <v>-5.0975178571428614</v>
      </c>
      <c r="W700" s="17">
        <f>W21*'Basic diet cal'!$AC$11</f>
        <v>-5.0975178571428614</v>
      </c>
      <c r="X700" s="17">
        <f>X21*'Basic diet cal'!$AC$11</f>
        <v>-12.743794642857154</v>
      </c>
      <c r="Y700" s="17">
        <f>Y21*'Basic diet cal'!$AC$11</f>
        <v>-5.0975178571428614</v>
      </c>
      <c r="Z700" s="17">
        <f>Z21*'Basic diet cal'!$AC$11</f>
        <v>-5.0975178571428614</v>
      </c>
      <c r="AA700" s="17">
        <f>AA21*'Basic diet cal'!$AC$11</f>
        <v>-10.195035714285723</v>
      </c>
      <c r="AB700" s="17">
        <f>AB21*'Basic diet cal'!$AC$11</f>
        <v>-7.6462767857142921</v>
      </c>
      <c r="AC700" s="17">
        <f>AC21*'Basic diet cal'!$AC$11</f>
        <v>-6.3718973214285768</v>
      </c>
      <c r="AD700" s="17">
        <f>AD21*'Basic diet cal'!$AC$11</f>
        <v>-11.469415178571438</v>
      </c>
      <c r="AE700" s="17">
        <f>AE21*'Basic diet cal'!$AC$11</f>
        <v>-7.6462767857142921</v>
      </c>
      <c r="AF700" s="17">
        <f>AF21*'Basic diet cal'!$AC$11</f>
        <v>-6.3718973214285768</v>
      </c>
      <c r="AG700" s="17">
        <f>AG21*'Basic diet cal'!$AC$11</f>
        <v>-12.743794642857154</v>
      </c>
      <c r="AH700" s="17">
        <f>AH21*'Basic diet cal'!$AC$11</f>
        <v>-7.6462767857142921</v>
      </c>
      <c r="AI700" s="17">
        <f>AI21*'Basic diet cal'!$AC$11</f>
        <v>-6.3718973214285768</v>
      </c>
      <c r="AJ700" s="17">
        <f>AJ21*'Basic diet cal'!$AC$11</f>
        <v>-12.743794642857154</v>
      </c>
      <c r="AK700" s="17">
        <f>AK21*'Basic diet cal'!$AC$11</f>
        <v>-7.6462767857142921</v>
      </c>
      <c r="AL700" s="132">
        <f>AL21*'Basic diet cal'!$AC$11</f>
        <v>-6.3718973214285768</v>
      </c>
      <c r="AR700" s="17"/>
    </row>
    <row r="701" spans="1:69" ht="45" customHeight="1">
      <c r="A701" s="24" t="s">
        <v>199</v>
      </c>
      <c r="B701" s="69"/>
      <c r="C701" s="17">
        <f>C23*'Basic diet cal'!$AC$12</f>
        <v>0</v>
      </c>
      <c r="D701" s="17">
        <f>D23*'Basic diet cal'!$AC$12</f>
        <v>0</v>
      </c>
      <c r="E701" s="17">
        <f>E23*'Basic diet cal'!$AC$12</f>
        <v>0</v>
      </c>
      <c r="F701" s="17">
        <f>F23*'Basic diet cal'!$AC$12</f>
        <v>0</v>
      </c>
      <c r="G701" s="17">
        <f>G23*'Basic diet cal'!$AC$12</f>
        <v>0</v>
      </c>
      <c r="H701" s="17">
        <f>H23*'Basic diet cal'!$AC$12</f>
        <v>0</v>
      </c>
      <c r="I701" s="17">
        <f>I23*'Basic diet cal'!$AC$12</f>
        <v>0</v>
      </c>
      <c r="J701" s="17">
        <f>J23*'Basic diet cal'!$AC$12</f>
        <v>0</v>
      </c>
      <c r="K701" s="17">
        <f>K23*'Basic diet cal'!$AC$12</f>
        <v>0</v>
      </c>
      <c r="L701" s="17">
        <f>L23*'Basic diet cal'!$AC$12</f>
        <v>0</v>
      </c>
      <c r="M701" s="17">
        <f>M23*'Basic diet cal'!$AC$12</f>
        <v>0</v>
      </c>
      <c r="N701" s="17">
        <f>N23*'Basic diet cal'!$AC$12</f>
        <v>0</v>
      </c>
      <c r="O701" s="17">
        <f>O23*'Basic diet cal'!$AC$12</f>
        <v>0</v>
      </c>
      <c r="P701" s="17">
        <f>P23*'Basic diet cal'!$AC$12</f>
        <v>0</v>
      </c>
      <c r="Q701" s="17">
        <f>Q23*'Basic diet cal'!$AC$12</f>
        <v>0</v>
      </c>
      <c r="R701" s="17">
        <f>R23*'Basic diet cal'!$AC$12</f>
        <v>0</v>
      </c>
      <c r="S701" s="17">
        <f>S23*'Basic diet cal'!$AC$12</f>
        <v>0</v>
      </c>
      <c r="T701" s="17">
        <f>T23*'Basic diet cal'!$AC$12</f>
        <v>0</v>
      </c>
      <c r="U701" s="17">
        <f>U23*'Basic diet cal'!$AC$12</f>
        <v>0</v>
      </c>
      <c r="V701" s="17">
        <f>V23*'Basic diet cal'!$AC$12</f>
        <v>0</v>
      </c>
      <c r="W701" s="17">
        <f>W23*'Basic diet cal'!$AC$12</f>
        <v>0</v>
      </c>
      <c r="X701" s="17">
        <f>X23*'Basic diet cal'!$AC$12</f>
        <v>0</v>
      </c>
      <c r="Y701" s="17">
        <f>Y23*'Basic diet cal'!$AC$12</f>
        <v>0</v>
      </c>
      <c r="Z701" s="17">
        <f>Z23*'Basic diet cal'!$AC$12</f>
        <v>0</v>
      </c>
      <c r="AA701" s="17">
        <f>AA23*'Basic diet cal'!$AC$12</f>
        <v>0</v>
      </c>
      <c r="AB701" s="17">
        <f>AB23*'Basic diet cal'!$AC$12</f>
        <v>0</v>
      </c>
      <c r="AC701" s="17">
        <f>AC23*'Basic diet cal'!$AC$12</f>
        <v>0</v>
      </c>
      <c r="AD701" s="17">
        <f>AD23*'Basic diet cal'!$AC$12</f>
        <v>0</v>
      </c>
      <c r="AE701" s="17">
        <f>AE23*'Basic diet cal'!$AC$12</f>
        <v>0</v>
      </c>
      <c r="AF701" s="17">
        <f>AF23*'Basic diet cal'!$AC$12</f>
        <v>0</v>
      </c>
      <c r="AG701" s="17">
        <f>AG23*'Basic diet cal'!$AC$12</f>
        <v>0</v>
      </c>
      <c r="AH701" s="17">
        <f>AH23*'Basic diet cal'!$AC$12</f>
        <v>0</v>
      </c>
      <c r="AI701" s="17">
        <f>AI23*'Basic diet cal'!$AC$12</f>
        <v>0</v>
      </c>
      <c r="AJ701" s="17">
        <f>AJ23*'Basic diet cal'!$AC$12</f>
        <v>0</v>
      </c>
      <c r="AK701" s="17">
        <f>AK23*'Basic diet cal'!$AC$12</f>
        <v>0</v>
      </c>
      <c r="AL701" s="132">
        <f>AL23*'Basic diet cal'!$AC$12</f>
        <v>0</v>
      </c>
      <c r="AR701" s="17"/>
    </row>
    <row r="702" spans="1:69" ht="15" customHeight="1">
      <c r="A702" s="24" t="s">
        <v>200</v>
      </c>
      <c r="B702" s="69"/>
      <c r="C702" s="17">
        <f>C24*'Basic diet cal'!$AC$12</f>
        <v>0</v>
      </c>
      <c r="D702" s="17">
        <f>D24*'Basic diet cal'!$AC$12</f>
        <v>0</v>
      </c>
      <c r="E702" s="17">
        <f>E24*'Basic diet cal'!$AC$12</f>
        <v>0</v>
      </c>
      <c r="F702" s="17">
        <f>F24*'Basic diet cal'!$AC$12</f>
        <v>0</v>
      </c>
      <c r="G702" s="17">
        <f>G24*'Basic diet cal'!$AC$12</f>
        <v>0</v>
      </c>
      <c r="H702" s="17">
        <f>H24*'Basic diet cal'!$AC$12</f>
        <v>0</v>
      </c>
      <c r="I702" s="17">
        <f>I24*'Basic diet cal'!$AC$12</f>
        <v>0</v>
      </c>
      <c r="J702" s="17">
        <f>J24*'Basic diet cal'!$AC$12</f>
        <v>0</v>
      </c>
      <c r="K702" s="17">
        <f>K24*'Basic diet cal'!$AC$12</f>
        <v>0</v>
      </c>
      <c r="L702" s="17">
        <f>L24*'Basic diet cal'!$AC$12</f>
        <v>0</v>
      </c>
      <c r="M702" s="17">
        <f>M24*'Basic diet cal'!$AC$12</f>
        <v>0</v>
      </c>
      <c r="N702" s="17">
        <f>N24*'Basic diet cal'!$AC$12</f>
        <v>0</v>
      </c>
      <c r="O702" s="17">
        <f>O24*'Basic diet cal'!$AC$12</f>
        <v>0</v>
      </c>
      <c r="P702" s="17">
        <f>P24*'Basic diet cal'!$AC$12</f>
        <v>0</v>
      </c>
      <c r="Q702" s="17">
        <f>Q24*'Basic diet cal'!$AC$12</f>
        <v>0</v>
      </c>
      <c r="R702" s="17">
        <f>R24*'Basic diet cal'!$AC$12</f>
        <v>0</v>
      </c>
      <c r="S702" s="17">
        <f>S24*'Basic diet cal'!$AC$12</f>
        <v>0</v>
      </c>
      <c r="T702" s="17">
        <f>T24*'Basic diet cal'!$AC$12</f>
        <v>0</v>
      </c>
      <c r="U702" s="17">
        <f>U24*'Basic diet cal'!$AC$12</f>
        <v>0</v>
      </c>
      <c r="V702" s="17">
        <f>V24*'Basic diet cal'!$AC$12</f>
        <v>0</v>
      </c>
      <c r="W702" s="17">
        <f>W24*'Basic diet cal'!$AC$12</f>
        <v>0</v>
      </c>
      <c r="X702" s="17">
        <f>X24*'Basic diet cal'!$AC$12</f>
        <v>0</v>
      </c>
      <c r="Y702" s="17">
        <f>Y24*'Basic diet cal'!$AC$12</f>
        <v>0</v>
      </c>
      <c r="Z702" s="17">
        <f>Z24*'Basic diet cal'!$AC$12</f>
        <v>0</v>
      </c>
      <c r="AA702" s="17">
        <f>AA24*'Basic diet cal'!$AC$12</f>
        <v>0</v>
      </c>
      <c r="AB702" s="17">
        <f>AB24*'Basic diet cal'!$AC$12</f>
        <v>0</v>
      </c>
      <c r="AC702" s="17">
        <f>AC24*'Basic diet cal'!$AC$12</f>
        <v>0</v>
      </c>
      <c r="AD702" s="17">
        <f>AD24*'Basic diet cal'!$AC$12</f>
        <v>0</v>
      </c>
      <c r="AE702" s="17">
        <f>AE24*'Basic diet cal'!$AC$12</f>
        <v>0</v>
      </c>
      <c r="AF702" s="17">
        <f>AF24*'Basic diet cal'!$AC$12</f>
        <v>0</v>
      </c>
      <c r="AG702" s="17">
        <f>AG24*'Basic diet cal'!$AC$12</f>
        <v>0</v>
      </c>
      <c r="AH702" s="17">
        <f>AH24*'Basic diet cal'!$AC$12</f>
        <v>0</v>
      </c>
      <c r="AI702" s="17">
        <f>AI24*'Basic diet cal'!$AC$12</f>
        <v>0</v>
      </c>
      <c r="AJ702" s="17">
        <f>AJ24*'Basic diet cal'!$AC$12</f>
        <v>0</v>
      </c>
      <c r="AK702" s="17">
        <f>AK24*'Basic diet cal'!$AC$12</f>
        <v>0</v>
      </c>
      <c r="AL702" s="132">
        <f>AL24*'Basic diet cal'!$AC$12</f>
        <v>0</v>
      </c>
      <c r="AR702" s="17"/>
    </row>
    <row r="703" spans="1:69" ht="45" customHeight="1">
      <c r="A703" s="24" t="s">
        <v>125</v>
      </c>
      <c r="B703" s="69"/>
      <c r="C703" s="17">
        <f>C25*'Basic diet cal'!$AC$13</f>
        <v>0</v>
      </c>
      <c r="D703" s="17">
        <f>D25*'Basic diet cal'!$AC$13</f>
        <v>0</v>
      </c>
      <c r="E703" s="17">
        <f>E25*'Basic diet cal'!$AC$13</f>
        <v>0</v>
      </c>
      <c r="F703" s="17">
        <f>F25*'Basic diet cal'!$AC$13</f>
        <v>0</v>
      </c>
      <c r="G703" s="17">
        <f>G25*'Basic diet cal'!$AC$13</f>
        <v>0</v>
      </c>
      <c r="H703" s="17">
        <f>H25*'Basic diet cal'!$AC$13</f>
        <v>0</v>
      </c>
      <c r="I703" s="17">
        <f>I25*'Basic diet cal'!$AC$13</f>
        <v>0</v>
      </c>
      <c r="J703" s="17">
        <f>J25*'Basic diet cal'!$AC$13</f>
        <v>0</v>
      </c>
      <c r="K703" s="17">
        <f>K25*'Basic diet cal'!$AC$13</f>
        <v>0</v>
      </c>
      <c r="L703" s="17">
        <f>L25*'Basic diet cal'!$AC$13</f>
        <v>0</v>
      </c>
      <c r="M703" s="17">
        <f>M25*'Basic diet cal'!$AC$13</f>
        <v>0</v>
      </c>
      <c r="N703" s="17">
        <f>N25*'Basic diet cal'!$AC$13</f>
        <v>0</v>
      </c>
      <c r="O703" s="17">
        <f>O25*'Basic diet cal'!$AC$13</f>
        <v>0</v>
      </c>
      <c r="P703" s="17">
        <f>P25*'Basic diet cal'!$AC$13</f>
        <v>0</v>
      </c>
      <c r="Q703" s="17">
        <f>Q25*'Basic diet cal'!$AC$13</f>
        <v>0</v>
      </c>
      <c r="R703" s="17">
        <f>R25*'Basic diet cal'!$AC$13</f>
        <v>0</v>
      </c>
      <c r="S703" s="17">
        <f>S25*'Basic diet cal'!$AC$13</f>
        <v>0</v>
      </c>
      <c r="T703" s="17">
        <f>T25*'Basic diet cal'!$AC$13</f>
        <v>0</v>
      </c>
      <c r="U703" s="17">
        <f>U25*'Basic diet cal'!$AC$13</f>
        <v>0</v>
      </c>
      <c r="V703" s="17">
        <f>V25*'Basic diet cal'!$AC$13</f>
        <v>0</v>
      </c>
      <c r="W703" s="17">
        <f>W25*'Basic diet cal'!$AC$13</f>
        <v>0</v>
      </c>
      <c r="X703" s="17">
        <f>X25*'Basic diet cal'!$AC$13</f>
        <v>0</v>
      </c>
      <c r="Y703" s="17">
        <f>Y25*'Basic diet cal'!$AC$13</f>
        <v>0</v>
      </c>
      <c r="Z703" s="17">
        <f>Z25*'Basic diet cal'!$AC$13</f>
        <v>0</v>
      </c>
      <c r="AA703" s="17">
        <f>AA25*'Basic diet cal'!$AC$13</f>
        <v>0</v>
      </c>
      <c r="AB703" s="17">
        <f>AB25*'Basic diet cal'!$AC$13</f>
        <v>0</v>
      </c>
      <c r="AC703" s="17">
        <f>AC25*'Basic diet cal'!$AC$13</f>
        <v>0</v>
      </c>
      <c r="AD703" s="17">
        <f>AD25*'Basic diet cal'!$AC$13</f>
        <v>0</v>
      </c>
      <c r="AE703" s="17">
        <f>AE25*'Basic diet cal'!$AC$13</f>
        <v>0</v>
      </c>
      <c r="AF703" s="17">
        <f>AF25*'Basic diet cal'!$AC$13</f>
        <v>0</v>
      </c>
      <c r="AG703" s="17">
        <f>AG25*'Basic diet cal'!$AC$13</f>
        <v>0</v>
      </c>
      <c r="AH703" s="17">
        <f>AH25*'Basic diet cal'!$AC$13</f>
        <v>0</v>
      </c>
      <c r="AI703" s="17">
        <f>AI25*'Basic diet cal'!$AC$13</f>
        <v>0</v>
      </c>
      <c r="AJ703" s="17">
        <f>AJ25*'Basic diet cal'!$AC$13</f>
        <v>0</v>
      </c>
      <c r="AK703" s="17">
        <f>AK25*'Basic diet cal'!$AC$13</f>
        <v>0</v>
      </c>
      <c r="AL703" s="132">
        <f>AL25*'Basic diet cal'!$AC$13</f>
        <v>0</v>
      </c>
      <c r="AR703" s="17"/>
    </row>
    <row r="704" spans="1:69" ht="15" customHeight="1">
      <c r="A704" s="47" t="s">
        <v>778</v>
      </c>
      <c r="B704" s="25"/>
      <c r="C704" s="657">
        <f>C22*'Basic diet cal'!$AC$10</f>
        <v>0</v>
      </c>
      <c r="D704" s="657">
        <f>D22*'Basic diet cal'!$AC$10</f>
        <v>41.6</v>
      </c>
      <c r="E704" s="657">
        <f>E22*'Basic diet cal'!$AC$10</f>
        <v>124.80000000000001</v>
      </c>
      <c r="F704" s="657">
        <f>F22*'Basic diet cal'!$AC$10</f>
        <v>0</v>
      </c>
      <c r="G704" s="657">
        <f>G22*'Basic diet cal'!$AC$10</f>
        <v>166.4</v>
      </c>
      <c r="H704" s="657">
        <f>H22*'Basic diet cal'!$AC$10</f>
        <v>166.4</v>
      </c>
      <c r="I704" s="657">
        <f>I22*'Basic diet cal'!$AC$10</f>
        <v>0</v>
      </c>
      <c r="J704" s="657">
        <f>J22*'Basic diet cal'!$AC$10</f>
        <v>124.80000000000001</v>
      </c>
      <c r="K704" s="657">
        <f>K22*'Basic diet cal'!$AC$10</f>
        <v>124.80000000000001</v>
      </c>
      <c r="L704" s="657">
        <f>L22*'Basic diet cal'!$AC$10</f>
        <v>0</v>
      </c>
      <c r="M704" s="657">
        <f>M22*'Basic diet cal'!$AC$10</f>
        <v>291.2</v>
      </c>
      <c r="N704" s="657">
        <f>N22*'Basic diet cal'!$AC$10</f>
        <v>124.80000000000001</v>
      </c>
      <c r="O704" s="657">
        <f>O22*'Basic diet cal'!$AC$10</f>
        <v>0</v>
      </c>
      <c r="P704" s="657">
        <f>P22*'Basic diet cal'!$AC$10</f>
        <v>291.2</v>
      </c>
      <c r="Q704" s="657">
        <f>Q22*'Basic diet cal'!$AC$10</f>
        <v>291.2</v>
      </c>
      <c r="R704" s="657">
        <f>R22*'Basic diet cal'!$AC$10</f>
        <v>0</v>
      </c>
      <c r="S704" s="657">
        <f>S22*'Basic diet cal'!$AC$10</f>
        <v>291.2</v>
      </c>
      <c r="T704" s="657">
        <f>T22*'Basic diet cal'!$AC$10</f>
        <v>291.2</v>
      </c>
      <c r="U704" s="657">
        <f>U22*'Basic diet cal'!$AC$10</f>
        <v>0</v>
      </c>
      <c r="V704" s="657">
        <f>V22*'Basic diet cal'!$AC$10</f>
        <v>291.2</v>
      </c>
      <c r="W704" s="657">
        <f>W22*'Basic diet cal'!$AC$10</f>
        <v>291.2</v>
      </c>
      <c r="X704" s="657">
        <f>X22*'Basic diet cal'!$AC$10</f>
        <v>0</v>
      </c>
      <c r="Y704" s="657">
        <f>Y22*'Basic diet cal'!$AC$10</f>
        <v>291.2</v>
      </c>
      <c r="Z704" s="657">
        <f>Z22*'Basic diet cal'!$AC$10</f>
        <v>291.2</v>
      </c>
      <c r="AA704" s="657">
        <f>AA22*'Basic diet cal'!$AC$10</f>
        <v>0</v>
      </c>
      <c r="AB704" s="657">
        <f>AB22*'Basic diet cal'!$AC$10</f>
        <v>291.2</v>
      </c>
      <c r="AC704" s="657">
        <f>AC22*'Basic diet cal'!$AC$10</f>
        <v>291.2</v>
      </c>
      <c r="AD704" s="657">
        <f>AD22*'Basic diet cal'!$AC$10</f>
        <v>0</v>
      </c>
      <c r="AE704" s="657">
        <f>AE22*'Basic diet cal'!$AC$10</f>
        <v>291.2</v>
      </c>
      <c r="AF704" s="657">
        <f>AF22*'Basic diet cal'!$AC$10</f>
        <v>416</v>
      </c>
      <c r="AG704" s="657">
        <f>AG22*'Basic diet cal'!$AC$10</f>
        <v>0</v>
      </c>
      <c r="AH704" s="657">
        <f>AH22*'Basic diet cal'!$AC$10</f>
        <v>291.2</v>
      </c>
      <c r="AI704" s="657">
        <f>AI22*'Basic diet cal'!$AC$10</f>
        <v>416</v>
      </c>
      <c r="AJ704" s="657">
        <f>AJ22*'Basic diet cal'!$AC$10</f>
        <v>0</v>
      </c>
      <c r="AK704" s="657">
        <f>AK22*'Basic diet cal'!$AC$10</f>
        <v>416</v>
      </c>
      <c r="AL704" s="657">
        <f>AL22*'Basic diet cal'!$AC$10</f>
        <v>416</v>
      </c>
      <c r="AS704" s="170"/>
      <c r="AT704" s="9"/>
      <c r="AU704" s="9"/>
      <c r="AV704" s="9"/>
      <c r="AW704" s="9"/>
      <c r="AX704" s="9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</row>
    <row r="705" spans="1:79" ht="15" customHeight="1">
      <c r="C705" s="22">
        <v>1000</v>
      </c>
      <c r="F705" s="9">
        <v>1200</v>
      </c>
      <c r="G705" s="9"/>
      <c r="I705" s="22">
        <v>1400</v>
      </c>
      <c r="L705" s="22">
        <v>1600</v>
      </c>
      <c r="O705" s="22">
        <v>1800</v>
      </c>
      <c r="R705" s="9">
        <v>2000</v>
      </c>
      <c r="S705" s="9"/>
      <c r="U705" s="22">
        <v>2200</v>
      </c>
      <c r="X705" s="22">
        <v>2400</v>
      </c>
      <c r="AA705" s="45">
        <v>2600</v>
      </c>
      <c r="AB705" s="26"/>
      <c r="AD705" s="26">
        <v>2800</v>
      </c>
      <c r="AE705" s="26"/>
      <c r="AF705" s="26"/>
      <c r="AG705" s="26">
        <v>3000</v>
      </c>
      <c r="AH705" s="26"/>
      <c r="AI705" s="26"/>
      <c r="AJ705" s="22">
        <v>3200</v>
      </c>
      <c r="AS705" s="9"/>
      <c r="AT705" s="9"/>
      <c r="AU705" s="9"/>
      <c r="AV705" s="9"/>
      <c r="AW705" s="9"/>
      <c r="AX705" s="9"/>
      <c r="AY705" s="164"/>
      <c r="AZ705" s="164"/>
      <c r="BA705" s="164"/>
      <c r="BB705" s="164"/>
      <c r="BC705" s="164"/>
      <c r="BD705" s="164"/>
      <c r="BE705" s="164"/>
      <c r="BF705" s="123"/>
      <c r="BG705" s="123"/>
      <c r="BH705" s="164"/>
      <c r="BI705" s="123"/>
      <c r="BJ705" s="123"/>
      <c r="BK705" s="123"/>
      <c r="BL705" s="164"/>
      <c r="BM705" s="164"/>
      <c r="BN705" s="164"/>
      <c r="BO705" s="164"/>
      <c r="BP705" s="61"/>
      <c r="BQ705" s="61"/>
    </row>
    <row r="706" spans="1:79" ht="30" customHeight="1">
      <c r="A706" s="77" t="s">
        <v>281</v>
      </c>
      <c r="F706" s="9"/>
      <c r="AD706" s="22"/>
      <c r="AS706" s="9"/>
      <c r="AT706" s="9"/>
      <c r="AU706" s="9"/>
      <c r="AV706" s="9"/>
      <c r="AW706" s="9"/>
      <c r="AX706" s="9"/>
      <c r="AY706" s="164"/>
      <c r="AZ706" s="164"/>
      <c r="BA706" s="164"/>
      <c r="BB706" s="164"/>
      <c r="BC706" s="164"/>
      <c r="BD706" s="164"/>
      <c r="BE706" s="164"/>
      <c r="BF706" s="164"/>
      <c r="BG706" s="164"/>
      <c r="BH706" s="164"/>
      <c r="BI706" s="164"/>
      <c r="BJ706" s="164"/>
      <c r="BK706" s="164"/>
      <c r="BL706" s="164"/>
      <c r="BM706" s="164"/>
      <c r="BN706" s="164"/>
      <c r="BO706" s="164"/>
      <c r="BP706" s="61"/>
      <c r="BQ706" s="61"/>
    </row>
    <row r="707" spans="1:79" ht="15" customHeight="1">
      <c r="A707" s="77" t="s">
        <v>137</v>
      </c>
      <c r="C707" s="22" t="s">
        <v>58</v>
      </c>
      <c r="D707" s="22" t="s">
        <v>116</v>
      </c>
      <c r="E707" s="22" t="s">
        <v>92</v>
      </c>
      <c r="F707" s="9" t="s">
        <v>58</v>
      </c>
      <c r="G707" s="22" t="s">
        <v>116</v>
      </c>
      <c r="H707" s="22" t="s">
        <v>92</v>
      </c>
      <c r="I707" s="22" t="s">
        <v>58</v>
      </c>
      <c r="J707" s="22" t="s">
        <v>116</v>
      </c>
      <c r="K707" s="22" t="s">
        <v>92</v>
      </c>
      <c r="L707" s="22" t="s">
        <v>58</v>
      </c>
      <c r="M707" s="22" t="s">
        <v>116</v>
      </c>
      <c r="N707" s="22" t="s">
        <v>92</v>
      </c>
      <c r="O707" s="22" t="s">
        <v>58</v>
      </c>
      <c r="P707" s="22" t="s">
        <v>116</v>
      </c>
      <c r="Q707" s="22" t="s">
        <v>92</v>
      </c>
      <c r="R707" s="9" t="s">
        <v>58</v>
      </c>
      <c r="S707" s="22" t="s">
        <v>116</v>
      </c>
      <c r="T707" s="22" t="s">
        <v>92</v>
      </c>
      <c r="U707" s="22" t="s">
        <v>58</v>
      </c>
      <c r="V707" s="22" t="s">
        <v>116</v>
      </c>
      <c r="W707" s="22" t="s">
        <v>92</v>
      </c>
      <c r="X707" s="22" t="s">
        <v>58</v>
      </c>
      <c r="Y707" s="22" t="s">
        <v>116</v>
      </c>
      <c r="Z707" s="22" t="s">
        <v>92</v>
      </c>
      <c r="AA707" s="22" t="s">
        <v>58</v>
      </c>
      <c r="AB707" s="22" t="s">
        <v>116</v>
      </c>
      <c r="AC707" s="22" t="s">
        <v>92</v>
      </c>
      <c r="AD707" s="22" t="s">
        <v>58</v>
      </c>
      <c r="AE707" s="22" t="s">
        <v>116</v>
      </c>
      <c r="AF707" s="22" t="s">
        <v>92</v>
      </c>
      <c r="AG707" s="22" t="s">
        <v>58</v>
      </c>
      <c r="AH707" s="22" t="s">
        <v>116</v>
      </c>
      <c r="AI707" s="22" t="s">
        <v>92</v>
      </c>
      <c r="AJ707" s="22" t="s">
        <v>58</v>
      </c>
      <c r="AK707" s="22" t="s">
        <v>116</v>
      </c>
      <c r="AL707" s="127" t="s">
        <v>92</v>
      </c>
      <c r="AS707" s="9"/>
      <c r="AT707" s="9"/>
      <c r="AU707" s="9"/>
      <c r="AV707" s="9"/>
      <c r="AW707" s="9"/>
      <c r="AX707" s="9"/>
      <c r="AY707" s="164"/>
      <c r="AZ707" s="164"/>
      <c r="BA707" s="164"/>
      <c r="BB707" s="164"/>
      <c r="BC707" s="164"/>
      <c r="BD707" s="164"/>
      <c r="BE707" s="164"/>
      <c r="BF707" s="164"/>
      <c r="BG707" s="164"/>
      <c r="BH707" s="164"/>
      <c r="BI707" s="164"/>
      <c r="BJ707" s="164"/>
      <c r="BK707" s="164"/>
      <c r="BL707" s="164"/>
      <c r="BM707" s="164"/>
      <c r="BN707" s="164"/>
      <c r="BO707" s="164"/>
      <c r="BP707" s="61"/>
      <c r="BQ707" s="61"/>
    </row>
    <row r="708" spans="1:79" ht="15" customHeight="1">
      <c r="B708" s="78" t="s">
        <v>543</v>
      </c>
      <c r="C708" s="17">
        <f t="shared" ref="C708:AL708" si="117">C687+C688+C689+C690+C692+(C694/7)+C695+(C697/7)+C702+C703</f>
        <v>261.28908630952378</v>
      </c>
      <c r="D708" s="17">
        <f t="shared" si="117"/>
        <v>258.32399404761901</v>
      </c>
      <c r="E708" s="17">
        <f t="shared" si="117"/>
        <v>330.65708928571428</v>
      </c>
      <c r="F708" s="17">
        <f t="shared" si="117"/>
        <v>326.85908630952383</v>
      </c>
      <c r="G708" s="17">
        <f t="shared" si="117"/>
        <v>325.49756547619052</v>
      </c>
      <c r="H708" s="17">
        <f t="shared" si="117"/>
        <v>404.00384821428577</v>
      </c>
      <c r="I708" s="17">
        <f t="shared" si="117"/>
        <v>391.20632142857141</v>
      </c>
      <c r="J708" s="17">
        <f t="shared" si="117"/>
        <v>376.44613690476194</v>
      </c>
      <c r="K708" s="17">
        <f t="shared" si="117"/>
        <v>450.48542261904771</v>
      </c>
      <c r="L708" s="17">
        <f t="shared" si="117"/>
        <v>473.00132142857143</v>
      </c>
      <c r="M708" s="17">
        <f t="shared" si="117"/>
        <v>465.69932440476185</v>
      </c>
      <c r="N708" s="17">
        <f t="shared" si="117"/>
        <v>514.11837202380957</v>
      </c>
      <c r="O708" s="17">
        <f t="shared" si="117"/>
        <v>540.02593750000005</v>
      </c>
      <c r="P708" s="17">
        <f t="shared" si="117"/>
        <v>508.7955148809524</v>
      </c>
      <c r="Q708" s="17">
        <f t="shared" si="117"/>
        <v>590.51465476190481</v>
      </c>
      <c r="R708" s="17">
        <f t="shared" si="117"/>
        <v>590.8255535714286</v>
      </c>
      <c r="S708" s="17">
        <f t="shared" si="117"/>
        <v>556.93599107142859</v>
      </c>
      <c r="T708" s="17">
        <f t="shared" si="117"/>
        <v>651.07632142857142</v>
      </c>
      <c r="U708" s="17">
        <f t="shared" si="117"/>
        <v>653.00388690476188</v>
      </c>
      <c r="V708" s="17">
        <f t="shared" si="117"/>
        <v>628.5356071428572</v>
      </c>
      <c r="W708" s="17">
        <f t="shared" si="117"/>
        <v>672.97965476190473</v>
      </c>
      <c r="X708" s="17">
        <f t="shared" si="117"/>
        <v>688.36311904761897</v>
      </c>
      <c r="Y708" s="17">
        <f t="shared" si="117"/>
        <v>719.81655952380947</v>
      </c>
      <c r="Z708" s="17">
        <f t="shared" si="117"/>
        <v>749.5948928571429</v>
      </c>
      <c r="AA708" s="17">
        <f t="shared" si="117"/>
        <v>736.92350297619043</v>
      </c>
      <c r="AB708" s="17">
        <f t="shared" si="117"/>
        <v>735.25694345238094</v>
      </c>
      <c r="AC708" s="17">
        <f t="shared" si="117"/>
        <v>810.94117559523806</v>
      </c>
      <c r="AD708" s="17">
        <f t="shared" si="117"/>
        <v>803.16350297619044</v>
      </c>
      <c r="AE708" s="17">
        <f t="shared" si="117"/>
        <v>794.04361011904768</v>
      </c>
      <c r="AF708" s="17">
        <f t="shared" si="117"/>
        <v>893.4061755952381</v>
      </c>
      <c r="AG708" s="17">
        <f t="shared" si="117"/>
        <v>823.45016964285708</v>
      </c>
      <c r="AH708" s="17">
        <f t="shared" si="117"/>
        <v>876.6232261904762</v>
      </c>
      <c r="AI708" s="17">
        <f t="shared" si="117"/>
        <v>947.11450892857135</v>
      </c>
      <c r="AJ708" s="17">
        <f t="shared" si="117"/>
        <v>874.24978571428562</v>
      </c>
      <c r="AK708" s="17">
        <f t="shared" si="117"/>
        <v>909.74322619047632</v>
      </c>
      <c r="AL708" s="132">
        <f t="shared" si="117"/>
        <v>980.23450892857136</v>
      </c>
      <c r="AR708" s="17"/>
      <c r="AS708" s="56"/>
      <c r="AT708" s="56"/>
      <c r="AU708" s="56"/>
      <c r="AV708" s="56"/>
      <c r="AW708" s="56"/>
      <c r="AX708" s="56"/>
      <c r="AY708" s="164"/>
      <c r="AZ708" s="164"/>
      <c r="BA708" s="164"/>
      <c r="BB708" s="164"/>
      <c r="BC708" s="164"/>
      <c r="BD708" s="164"/>
      <c r="BE708" s="164"/>
      <c r="BF708" s="164"/>
      <c r="BG708" s="164"/>
      <c r="BH708" s="164"/>
      <c r="BI708" s="164"/>
      <c r="BJ708" s="164"/>
      <c r="BK708" s="164"/>
      <c r="BL708" s="164"/>
      <c r="BM708" s="164"/>
      <c r="BN708" s="164"/>
      <c r="BO708" s="164"/>
      <c r="BP708" s="61"/>
      <c r="BQ708" s="61"/>
    </row>
    <row r="709" spans="1:79" ht="15" customHeight="1">
      <c r="B709" s="78" t="s">
        <v>544</v>
      </c>
      <c r="C709" s="17">
        <f t="shared" ref="C709:AL709" si="118">C687+C688+C689+C690+C692+C696+(C697/7)+C703+C702</f>
        <v>259.86051488095239</v>
      </c>
      <c r="D709" s="17">
        <f t="shared" si="118"/>
        <v>256.89542261904762</v>
      </c>
      <c r="E709" s="17">
        <f t="shared" si="118"/>
        <v>329.94280357142856</v>
      </c>
      <c r="F709" s="17">
        <f t="shared" si="118"/>
        <v>325.43051488095239</v>
      </c>
      <c r="G709" s="17">
        <f t="shared" si="118"/>
        <v>324.06899404761907</v>
      </c>
      <c r="H709" s="17">
        <f t="shared" si="118"/>
        <v>402.57527678571432</v>
      </c>
      <c r="I709" s="17">
        <f t="shared" si="118"/>
        <v>389.06346428571425</v>
      </c>
      <c r="J709" s="17">
        <f t="shared" si="118"/>
        <v>375.0175654761905</v>
      </c>
      <c r="K709" s="17">
        <f t="shared" si="118"/>
        <v>448.34256547619054</v>
      </c>
      <c r="L709" s="17">
        <f t="shared" si="118"/>
        <v>470.85846428571426</v>
      </c>
      <c r="M709" s="17">
        <f t="shared" si="118"/>
        <v>462.84218154761902</v>
      </c>
      <c r="N709" s="17">
        <f t="shared" si="118"/>
        <v>511.9755148809524</v>
      </c>
      <c r="O709" s="17">
        <f t="shared" si="118"/>
        <v>537.88308035714283</v>
      </c>
      <c r="P709" s="17">
        <f t="shared" si="118"/>
        <v>508.7955148809524</v>
      </c>
      <c r="Q709" s="17">
        <f t="shared" si="118"/>
        <v>588.3717976190477</v>
      </c>
      <c r="R709" s="17">
        <f t="shared" si="118"/>
        <v>588.68269642857149</v>
      </c>
      <c r="S709" s="17">
        <f t="shared" si="118"/>
        <v>554.0788482142857</v>
      </c>
      <c r="T709" s="17">
        <f t="shared" si="118"/>
        <v>648.93346428571431</v>
      </c>
      <c r="U709" s="17">
        <f t="shared" si="118"/>
        <v>650.86102976190477</v>
      </c>
      <c r="V709" s="17">
        <f t="shared" si="118"/>
        <v>625.67846428571431</v>
      </c>
      <c r="W709" s="17">
        <f t="shared" si="118"/>
        <v>670.83679761904762</v>
      </c>
      <c r="X709" s="17">
        <f t="shared" si="118"/>
        <v>686.22026190476186</v>
      </c>
      <c r="Y709" s="17">
        <f t="shared" si="118"/>
        <v>716.24513095238092</v>
      </c>
      <c r="Z709" s="17">
        <f t="shared" si="118"/>
        <v>747.45203571428578</v>
      </c>
      <c r="AA709" s="17">
        <f t="shared" si="118"/>
        <v>734.78064583333332</v>
      </c>
      <c r="AB709" s="17">
        <f t="shared" si="118"/>
        <v>731.68551488095238</v>
      </c>
      <c r="AC709" s="17">
        <f t="shared" si="118"/>
        <v>808.79831845238095</v>
      </c>
      <c r="AD709" s="17">
        <f t="shared" si="118"/>
        <v>801.02064583333333</v>
      </c>
      <c r="AE709" s="17">
        <f t="shared" si="118"/>
        <v>808.15179761904767</v>
      </c>
      <c r="AF709" s="17">
        <f t="shared" si="118"/>
        <v>891.26331845238099</v>
      </c>
      <c r="AG709" s="17">
        <f t="shared" si="118"/>
        <v>838.98692857142851</v>
      </c>
      <c r="AH709" s="17">
        <f t="shared" si="118"/>
        <v>873.05179761904765</v>
      </c>
      <c r="AI709" s="17">
        <f t="shared" si="118"/>
        <v>944.97165178571424</v>
      </c>
      <c r="AJ709" s="17">
        <f t="shared" si="118"/>
        <v>889.78654464285705</v>
      </c>
      <c r="AK709" s="17">
        <f t="shared" si="118"/>
        <v>906.17179761904777</v>
      </c>
      <c r="AL709" s="132">
        <f t="shared" si="118"/>
        <v>978.09165178571425</v>
      </c>
      <c r="AR709" s="17"/>
      <c r="AS709" s="56"/>
      <c r="AT709" s="56"/>
      <c r="AU709" s="56"/>
      <c r="AV709" s="56"/>
      <c r="AW709" s="56"/>
      <c r="AX709" s="56"/>
      <c r="AY709" s="164"/>
      <c r="AZ709" s="164"/>
      <c r="BA709" s="164"/>
      <c r="BB709" s="164"/>
      <c r="BC709" s="164"/>
      <c r="BD709" s="164"/>
      <c r="BE709" s="164"/>
      <c r="BF709" s="164"/>
      <c r="BG709" s="164"/>
      <c r="BH709" s="164"/>
      <c r="BI709" s="164"/>
      <c r="BJ709" s="164"/>
      <c r="BK709" s="164"/>
      <c r="BL709" s="164"/>
      <c r="BM709" s="164"/>
      <c r="BN709" s="164"/>
      <c r="BO709" s="164"/>
      <c r="BP709" s="61"/>
      <c r="BQ709" s="61"/>
    </row>
    <row r="710" spans="1:79" ht="30" customHeight="1">
      <c r="A710" s="77" t="s">
        <v>138</v>
      </c>
      <c r="C710" s="17">
        <f>C687+C688+C689+C691+C692+C700+(C699/7)+C701+C703+C704/7</f>
        <v>204.42709970238093</v>
      </c>
      <c r="D710" s="17">
        <f t="shared" ref="D710:AL710" si="119">D687+D688+D689+D691+D692+D700+(D699/7)+D701+D703+D704/7</f>
        <v>220.41600297619047</v>
      </c>
      <c r="E710" s="17">
        <f t="shared" si="119"/>
        <v>292.74909821428571</v>
      </c>
      <c r="F710" s="17">
        <f t="shared" si="119"/>
        <v>269.99709970238098</v>
      </c>
      <c r="G710" s="17">
        <f t="shared" si="119"/>
        <v>287.58957440476195</v>
      </c>
      <c r="H710" s="17">
        <f t="shared" si="119"/>
        <v>347.14186160714291</v>
      </c>
      <c r="I710" s="17">
        <f t="shared" si="119"/>
        <v>313.40167410714287</v>
      </c>
      <c r="J710" s="17">
        <f t="shared" si="119"/>
        <v>314.20662351190475</v>
      </c>
      <c r="K710" s="17">
        <f t="shared" si="119"/>
        <v>385.54295833333339</v>
      </c>
      <c r="L710" s="17">
        <f t="shared" si="119"/>
        <v>395.91095982142855</v>
      </c>
      <c r="M710" s="17">
        <f t="shared" si="119"/>
        <v>386.04867261904764</v>
      </c>
      <c r="N710" s="17">
        <f t="shared" si="119"/>
        <v>431.49629166666665</v>
      </c>
      <c r="O710" s="17">
        <f t="shared" si="119"/>
        <v>443.98158035714289</v>
      </c>
      <c r="P710" s="17">
        <f t="shared" si="119"/>
        <v>432.00200595238101</v>
      </c>
      <c r="Q710" s="17">
        <f t="shared" si="119"/>
        <v>513.98438690476189</v>
      </c>
      <c r="R710" s="17">
        <f t="shared" si="119"/>
        <v>475.82720089285721</v>
      </c>
      <c r="S710" s="17">
        <f t="shared" si="119"/>
        <v>477.28533928571431</v>
      </c>
      <c r="T710" s="17">
        <f t="shared" si="119"/>
        <v>574.54605357142862</v>
      </c>
      <c r="U710" s="17">
        <f t="shared" si="119"/>
        <v>539.27991369047618</v>
      </c>
      <c r="V710" s="17">
        <f t="shared" si="119"/>
        <v>510.40533928571432</v>
      </c>
      <c r="W710" s="17">
        <f t="shared" si="119"/>
        <v>596.44938690476192</v>
      </c>
      <c r="X710" s="17">
        <f t="shared" si="119"/>
        <v>534.1823958333332</v>
      </c>
      <c r="Y710" s="17">
        <f t="shared" si="119"/>
        <v>600.97200595238087</v>
      </c>
      <c r="Z710" s="17">
        <f t="shared" si="119"/>
        <v>655.23605357142867</v>
      </c>
      <c r="AA710" s="17">
        <f t="shared" si="119"/>
        <v>602.9711547619047</v>
      </c>
      <c r="AB710" s="17">
        <f t="shared" si="119"/>
        <v>631.54324702380939</v>
      </c>
      <c r="AC710" s="17">
        <f t="shared" si="119"/>
        <v>697.62834077380955</v>
      </c>
      <c r="AD710" s="17">
        <f t="shared" si="119"/>
        <v>667.93677529761896</v>
      </c>
      <c r="AE710" s="17">
        <f t="shared" si="119"/>
        <v>690.32991369047625</v>
      </c>
      <c r="AF710" s="17">
        <f t="shared" si="119"/>
        <v>797.92191220238101</v>
      </c>
      <c r="AG710" s="17">
        <f t="shared" si="119"/>
        <v>686.94906249999985</v>
      </c>
      <c r="AH710" s="17">
        <f t="shared" si="119"/>
        <v>755.22991369047611</v>
      </c>
      <c r="AI710" s="17">
        <f t="shared" si="119"/>
        <v>851.63024553571427</v>
      </c>
      <c r="AJ710" s="17">
        <f t="shared" si="119"/>
        <v>720.06906249999997</v>
      </c>
      <c r="AK710" s="17">
        <f t="shared" si="119"/>
        <v>807.60705654761909</v>
      </c>
      <c r="AL710" s="17">
        <f t="shared" si="119"/>
        <v>884.75024553571427</v>
      </c>
      <c r="AR710" s="17"/>
      <c r="AS710" s="56"/>
      <c r="AT710" s="56"/>
      <c r="AU710" s="56"/>
      <c r="AV710" s="56"/>
      <c r="AW710" s="56"/>
      <c r="AX710" s="56"/>
      <c r="AY710" s="164"/>
      <c r="AZ710" s="164"/>
      <c r="BA710" s="164"/>
      <c r="BB710" s="164"/>
      <c r="BC710" s="164"/>
      <c r="BD710" s="164"/>
      <c r="BE710" s="164"/>
      <c r="BF710" s="164"/>
      <c r="BG710" s="164"/>
      <c r="BH710" s="164"/>
      <c r="BI710" s="164"/>
      <c r="BJ710" s="164"/>
      <c r="BK710" s="164"/>
      <c r="BL710" s="164"/>
      <c r="BM710" s="164"/>
      <c r="BN710" s="164"/>
      <c r="BO710" s="164"/>
      <c r="BP710" s="61"/>
      <c r="BQ710" s="61"/>
    </row>
    <row r="711" spans="1:79" s="190" customFormat="1" ht="15" customHeight="1">
      <c r="A711" s="189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  <c r="AA711" s="191"/>
      <c r="AB711" s="191"/>
      <c r="AC711" s="191"/>
      <c r="AD711" s="191"/>
      <c r="AE711" s="191"/>
      <c r="AF711" s="191"/>
      <c r="AG711" s="191"/>
      <c r="AH711" s="191"/>
      <c r="AI711" s="191"/>
      <c r="AJ711" s="191"/>
      <c r="AK711" s="191"/>
      <c r="AL711" s="192"/>
      <c r="AR711" s="191"/>
      <c r="AS711" s="191"/>
      <c r="AT711" s="191"/>
      <c r="AU711" s="191"/>
      <c r="AV711" s="191"/>
      <c r="AW711" s="191"/>
      <c r="AX711" s="191"/>
      <c r="AY711" s="215"/>
      <c r="AZ711" s="215"/>
      <c r="BA711" s="215"/>
      <c r="BB711" s="215"/>
      <c r="BC711" s="215"/>
      <c r="BD711" s="215"/>
      <c r="BE711" s="215"/>
      <c r="BF711" s="215"/>
      <c r="BG711" s="215"/>
      <c r="BH711" s="215"/>
      <c r="BI711" s="215"/>
      <c r="BJ711" s="215"/>
      <c r="BK711" s="215"/>
      <c r="BL711" s="215"/>
      <c r="BM711" s="215"/>
      <c r="BN711" s="215"/>
      <c r="BO711" s="215"/>
      <c r="BP711" s="193"/>
      <c r="BQ711" s="193"/>
      <c r="BR711" s="193"/>
      <c r="BS711" s="193"/>
      <c r="BT711" s="193"/>
      <c r="BU711" s="193"/>
      <c r="BV711" s="193"/>
      <c r="BW711" s="432"/>
      <c r="BX711" s="193"/>
      <c r="BY711" s="193"/>
      <c r="BZ711" s="193"/>
      <c r="CA711" s="193"/>
    </row>
    <row r="712" spans="1:79" ht="15" customHeight="1">
      <c r="A712" s="66"/>
      <c r="C712" s="22">
        <v>1000</v>
      </c>
      <c r="F712" s="9">
        <v>1200</v>
      </c>
      <c r="G712" s="9"/>
      <c r="I712" s="22">
        <v>1400</v>
      </c>
      <c r="L712" s="22">
        <v>1600</v>
      </c>
      <c r="O712" s="17">
        <v>1800</v>
      </c>
      <c r="P712" s="17"/>
      <c r="Q712" s="17"/>
      <c r="R712" s="56">
        <v>2000</v>
      </c>
      <c r="S712" s="56"/>
      <c r="T712" s="17"/>
      <c r="U712" s="17">
        <v>2200</v>
      </c>
      <c r="V712" s="17"/>
      <c r="W712" s="17"/>
      <c r="X712" s="17">
        <v>2400</v>
      </c>
      <c r="Y712" s="17"/>
      <c r="Z712" s="17"/>
      <c r="AA712" s="111">
        <v>2600</v>
      </c>
      <c r="AB712" s="84"/>
      <c r="AC712" s="17"/>
      <c r="AD712" s="84">
        <v>2800</v>
      </c>
      <c r="AE712" s="84"/>
      <c r="AF712" s="84"/>
      <c r="AG712" s="84">
        <v>3000</v>
      </c>
      <c r="AH712" s="84"/>
      <c r="AI712" s="84"/>
      <c r="AJ712" s="22">
        <v>3200</v>
      </c>
      <c r="AK712" s="17"/>
      <c r="AL712" s="132"/>
      <c r="AR712" s="17"/>
    </row>
    <row r="713" spans="1:79" ht="15" customHeight="1">
      <c r="A713" s="212" t="s">
        <v>97</v>
      </c>
      <c r="F713" s="9"/>
      <c r="O713" s="17"/>
      <c r="P713" s="17"/>
      <c r="Q713" s="17"/>
      <c r="R713" s="56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K713" s="17"/>
      <c r="AL713" s="132"/>
      <c r="AR713" s="17"/>
    </row>
    <row r="714" spans="1:79" ht="15" customHeight="1">
      <c r="A714" s="67" t="s">
        <v>117</v>
      </c>
      <c r="B714" s="68"/>
      <c r="C714" s="22" t="s">
        <v>58</v>
      </c>
      <c r="D714" s="22" t="s">
        <v>116</v>
      </c>
      <c r="E714" s="22" t="s">
        <v>92</v>
      </c>
      <c r="F714" s="9" t="s">
        <v>58</v>
      </c>
      <c r="G714" s="22" t="s">
        <v>116</v>
      </c>
      <c r="H714" s="22" t="s">
        <v>92</v>
      </c>
      <c r="I714" s="22" t="s">
        <v>58</v>
      </c>
      <c r="J714" s="22" t="s">
        <v>116</v>
      </c>
      <c r="K714" s="22" t="s">
        <v>92</v>
      </c>
      <c r="L714" s="22" t="s">
        <v>58</v>
      </c>
      <c r="M714" s="22" t="s">
        <v>116</v>
      </c>
      <c r="N714" s="22" t="s">
        <v>92</v>
      </c>
      <c r="O714" s="17" t="s">
        <v>58</v>
      </c>
      <c r="P714" s="17" t="s">
        <v>116</v>
      </c>
      <c r="Q714" s="17" t="s">
        <v>92</v>
      </c>
      <c r="R714" s="56" t="s">
        <v>58</v>
      </c>
      <c r="S714" s="17" t="s">
        <v>116</v>
      </c>
      <c r="T714" s="17" t="s">
        <v>92</v>
      </c>
      <c r="U714" s="17" t="s">
        <v>58</v>
      </c>
      <c r="V714" s="17" t="s">
        <v>116</v>
      </c>
      <c r="W714" s="17" t="s">
        <v>92</v>
      </c>
      <c r="X714" s="17" t="s">
        <v>58</v>
      </c>
      <c r="Y714" s="17" t="s">
        <v>116</v>
      </c>
      <c r="Z714" s="17" t="s">
        <v>92</v>
      </c>
      <c r="AA714" s="17" t="s">
        <v>58</v>
      </c>
      <c r="AB714" s="17" t="s">
        <v>116</v>
      </c>
      <c r="AC714" s="17" t="s">
        <v>92</v>
      </c>
      <c r="AD714" s="17" t="s">
        <v>58</v>
      </c>
      <c r="AE714" s="17" t="s">
        <v>116</v>
      </c>
      <c r="AF714" s="17" t="s">
        <v>92</v>
      </c>
      <c r="AG714" s="17" t="s">
        <v>58</v>
      </c>
      <c r="AH714" s="17" t="s">
        <v>116</v>
      </c>
      <c r="AI714" s="17" t="s">
        <v>92</v>
      </c>
      <c r="AJ714" s="22" t="s">
        <v>58</v>
      </c>
      <c r="AK714" s="17" t="s">
        <v>116</v>
      </c>
      <c r="AL714" s="132" t="s">
        <v>92</v>
      </c>
      <c r="AR714" s="17"/>
    </row>
    <row r="715" spans="1:79" ht="38.25" customHeight="1">
      <c r="A715" s="24" t="s">
        <v>119</v>
      </c>
      <c r="B715" s="69"/>
      <c r="C715" s="15">
        <f>C7*'Basic diet cal'!$L$3</f>
        <v>12.8</v>
      </c>
      <c r="D715" s="15">
        <f>D7*'Basic diet cal'!$L$3</f>
        <v>9.6000000000000014</v>
      </c>
      <c r="E715" s="15">
        <f>E7*'Basic diet cal'!$L$3</f>
        <v>12.8</v>
      </c>
      <c r="F715" s="15">
        <f>F7*'Basic diet cal'!$L$3</f>
        <v>16</v>
      </c>
      <c r="G715" s="15">
        <f>G7*'Basic diet cal'!$L$3</f>
        <v>12.8</v>
      </c>
      <c r="H715" s="15">
        <f>H7*'Basic diet cal'!$L$3</f>
        <v>14.4</v>
      </c>
      <c r="I715" s="15">
        <f>I7*'Basic diet cal'!$L$3</f>
        <v>19.200000000000003</v>
      </c>
      <c r="J715" s="15">
        <f>J7*'Basic diet cal'!$L$3</f>
        <v>16</v>
      </c>
      <c r="K715" s="15">
        <f>K7*'Basic diet cal'!$L$3</f>
        <v>16</v>
      </c>
      <c r="L715" s="15">
        <f>L7*'Basic diet cal'!$L$3</f>
        <v>22.400000000000002</v>
      </c>
      <c r="M715" s="15">
        <f>M7*'Basic diet cal'!$L$3</f>
        <v>19.200000000000003</v>
      </c>
      <c r="N715" s="15">
        <f>N7*'Basic diet cal'!$L$3</f>
        <v>19.200000000000003</v>
      </c>
      <c r="O715" s="15">
        <f>O7*'Basic diet cal'!$L$3</f>
        <v>25.6</v>
      </c>
      <c r="P715" s="15">
        <f>P7*'Basic diet cal'!$L$3</f>
        <v>22.400000000000002</v>
      </c>
      <c r="Q715" s="15">
        <f>Q7*'Basic diet cal'!$L$3</f>
        <v>19.200000000000003</v>
      </c>
      <c r="R715" s="15">
        <f>R7*'Basic diet cal'!$L$3</f>
        <v>28.8</v>
      </c>
      <c r="S715" s="15">
        <f>S7*'Basic diet cal'!$L$3</f>
        <v>22.400000000000002</v>
      </c>
      <c r="T715" s="15">
        <f>T7*'Basic diet cal'!$L$3</f>
        <v>22.400000000000002</v>
      </c>
      <c r="U715" s="15">
        <f>U7*'Basic diet cal'!$L$3</f>
        <v>32</v>
      </c>
      <c r="V715" s="15">
        <f>V7*'Basic diet cal'!$L$3</f>
        <v>25.6</v>
      </c>
      <c r="W715" s="15">
        <f>W7*'Basic diet cal'!$L$3</f>
        <v>25.6</v>
      </c>
      <c r="X715" s="15">
        <f>X7*'Basic diet cal'!$L$3</f>
        <v>32</v>
      </c>
      <c r="Y715" s="15">
        <f>Y7*'Basic diet cal'!$L$3</f>
        <v>25.6</v>
      </c>
      <c r="Z715" s="15">
        <f>Z7*'Basic diet cal'!$L$3</f>
        <v>28.8</v>
      </c>
      <c r="AA715" s="15">
        <f>AA7*'Basic diet cal'!$L$3</f>
        <v>38.400000000000006</v>
      </c>
      <c r="AB715" s="15">
        <f>AB7*'Basic diet cal'!$L$3</f>
        <v>28.8</v>
      </c>
      <c r="AC715" s="15">
        <f>AC7*'Basic diet cal'!$L$3</f>
        <v>28.8</v>
      </c>
      <c r="AD715" s="15">
        <f>AD7*'Basic diet cal'!$L$3</f>
        <v>44.800000000000004</v>
      </c>
      <c r="AE715" s="15">
        <f>AE7*'Basic diet cal'!$L$3</f>
        <v>32</v>
      </c>
      <c r="AF715" s="15">
        <f>AF7*'Basic diet cal'!$L$3</f>
        <v>35.200000000000003</v>
      </c>
      <c r="AG715" s="15">
        <f>AG7*'Basic diet cal'!$L$3</f>
        <v>48</v>
      </c>
      <c r="AH715" s="15">
        <f>AH7*'Basic diet cal'!$L$3</f>
        <v>32</v>
      </c>
      <c r="AI715" s="15">
        <f>AI7*'Basic diet cal'!$L$3</f>
        <v>35.200000000000003</v>
      </c>
      <c r="AJ715" s="15">
        <f>AJ7*'Basic diet cal'!$L$3</f>
        <v>51.2</v>
      </c>
      <c r="AK715" s="15">
        <f>AK7*'Basic diet cal'!$L$3</f>
        <v>35.200000000000003</v>
      </c>
      <c r="AL715" s="133">
        <f>AL7*'Basic diet cal'!$L$3</f>
        <v>38.400000000000006</v>
      </c>
      <c r="AR715" s="17"/>
    </row>
    <row r="716" spans="1:79" ht="45" customHeight="1">
      <c r="A716" s="24" t="s">
        <v>127</v>
      </c>
      <c r="B716" s="69"/>
      <c r="C716" s="15">
        <f>C8*'Basic diet cal'!$L$4</f>
        <v>2.9981250000000004</v>
      </c>
      <c r="D716" s="15">
        <f>D8*'Basic diet cal'!$L$4</f>
        <v>3.9975000000000005</v>
      </c>
      <c r="E716" s="15">
        <f>E8*'Basic diet cal'!$L$4</f>
        <v>3.9975000000000005</v>
      </c>
      <c r="F716" s="15">
        <f>F8*'Basic diet cal'!$L$4</f>
        <v>4.9968750000000011</v>
      </c>
      <c r="G716" s="15">
        <f>G8*'Basic diet cal'!$L$4</f>
        <v>4.9968750000000011</v>
      </c>
      <c r="H716" s="15">
        <f>H8*'Basic diet cal'!$L$4</f>
        <v>5.9962500000000007</v>
      </c>
      <c r="I716" s="15">
        <f>I8*'Basic diet cal'!$L$4</f>
        <v>4.9968750000000011</v>
      </c>
      <c r="J716" s="15">
        <f>J8*'Basic diet cal'!$L$4</f>
        <v>4.9968750000000011</v>
      </c>
      <c r="K716" s="15">
        <f>K8*'Basic diet cal'!$L$4</f>
        <v>6.9956250000000004</v>
      </c>
      <c r="L716" s="15">
        <f>L8*'Basic diet cal'!$L$4</f>
        <v>7.995000000000001</v>
      </c>
      <c r="M716" s="15">
        <f>M8*'Basic diet cal'!$L$4</f>
        <v>5.9962500000000007</v>
      </c>
      <c r="N716" s="15">
        <f>N8*'Basic diet cal'!$L$4</f>
        <v>6.9956250000000004</v>
      </c>
      <c r="O716" s="15">
        <f>O8*'Basic diet cal'!$L$4</f>
        <v>8.9943750000000016</v>
      </c>
      <c r="P716" s="15">
        <f>P8*'Basic diet cal'!$L$4</f>
        <v>5.9962500000000007</v>
      </c>
      <c r="Q716" s="15">
        <f>Q8*'Basic diet cal'!$L$4</f>
        <v>7.995000000000001</v>
      </c>
      <c r="R716" s="15">
        <f>R8*'Basic diet cal'!$L$4</f>
        <v>8.9943750000000016</v>
      </c>
      <c r="S716" s="15">
        <f>S8*'Basic diet cal'!$L$4</f>
        <v>7.995000000000001</v>
      </c>
      <c r="T716" s="15">
        <f>T8*'Basic diet cal'!$L$4</f>
        <v>8.9943750000000016</v>
      </c>
      <c r="U716" s="15">
        <f>U8*'Basic diet cal'!$L$4</f>
        <v>9.9937500000000021</v>
      </c>
      <c r="V716" s="15">
        <f>V8*'Basic diet cal'!$L$4</f>
        <v>7.995000000000001</v>
      </c>
      <c r="W716" s="15">
        <f>W8*'Basic diet cal'!$L$4</f>
        <v>8.9943750000000016</v>
      </c>
      <c r="X716" s="15">
        <f>X8*'Basic diet cal'!$L$4</f>
        <v>9.9937500000000021</v>
      </c>
      <c r="Y716" s="15">
        <f>Y8*'Basic diet cal'!$L$4</f>
        <v>11.992500000000001</v>
      </c>
      <c r="Z716" s="15">
        <f>Z8*'Basic diet cal'!$L$4</f>
        <v>8.9943750000000016</v>
      </c>
      <c r="AA716" s="15">
        <f>AA8*'Basic diet cal'!$L$4</f>
        <v>9.9937500000000021</v>
      </c>
      <c r="AB716" s="15">
        <f>AB8*'Basic diet cal'!$L$4</f>
        <v>11.992500000000001</v>
      </c>
      <c r="AC716" s="15">
        <f>AC8*'Basic diet cal'!$L$4</f>
        <v>10.993125000000001</v>
      </c>
      <c r="AD716" s="15">
        <f>AD8*'Basic diet cal'!$L$4</f>
        <v>9.9937500000000021</v>
      </c>
      <c r="AE716" s="15">
        <f>AE8*'Basic diet cal'!$L$4</f>
        <v>11.992500000000001</v>
      </c>
      <c r="AF716" s="15">
        <f>AF8*'Basic diet cal'!$L$4</f>
        <v>11.992500000000001</v>
      </c>
      <c r="AG716" s="15">
        <f>AG8*'Basic diet cal'!$L$4</f>
        <v>9.9937500000000021</v>
      </c>
      <c r="AH716" s="15">
        <f>AH8*'Basic diet cal'!$L$4</f>
        <v>15.990000000000002</v>
      </c>
      <c r="AI716" s="15">
        <f>AI8*'Basic diet cal'!$L$4</f>
        <v>11.992500000000001</v>
      </c>
      <c r="AJ716" s="15">
        <f>AJ8*'Basic diet cal'!$L$4</f>
        <v>9.9937500000000021</v>
      </c>
      <c r="AK716" s="15">
        <f>AK8*'Basic diet cal'!$L$4</f>
        <v>15.990000000000002</v>
      </c>
      <c r="AL716" s="133">
        <f>AL8*'Basic diet cal'!$L$4</f>
        <v>11.992500000000001</v>
      </c>
      <c r="AR716" s="17"/>
    </row>
    <row r="717" spans="1:79" ht="45" customHeight="1">
      <c r="A717" s="24" t="s">
        <v>76</v>
      </c>
      <c r="B717" s="69"/>
      <c r="C717" s="15">
        <f>C9*'Basic diet cal'!$L$5</f>
        <v>3.6599999999999993</v>
      </c>
      <c r="D717" s="15">
        <f>D9*'Basic diet cal'!$L$5</f>
        <v>7.3199999999999985</v>
      </c>
      <c r="E717" s="15">
        <f>E9*'Basic diet cal'!$L$5</f>
        <v>7.3199999999999985</v>
      </c>
      <c r="F717" s="15">
        <f>F9*'Basic diet cal'!$L$5</f>
        <v>3.6599999999999993</v>
      </c>
      <c r="G717" s="15">
        <f>G9*'Basic diet cal'!$L$5</f>
        <v>7.3199999999999985</v>
      </c>
      <c r="H717" s="15">
        <f>H9*'Basic diet cal'!$L$5</f>
        <v>7.3199999999999985</v>
      </c>
      <c r="I717" s="15">
        <f>I9*'Basic diet cal'!$L$5</f>
        <v>5.4899999999999984</v>
      </c>
      <c r="J717" s="15">
        <f>J9*'Basic diet cal'!$L$5</f>
        <v>7.3199999999999985</v>
      </c>
      <c r="K717" s="15">
        <f>K9*'Basic diet cal'!$L$5</f>
        <v>9.1499999999999986</v>
      </c>
      <c r="L717" s="15">
        <f>L9*'Basic diet cal'!$L$5</f>
        <v>5.4899999999999984</v>
      </c>
      <c r="M717" s="15">
        <f>M9*'Basic diet cal'!$L$5</f>
        <v>7.3199999999999985</v>
      </c>
      <c r="N717" s="15">
        <f>N9*'Basic diet cal'!$L$5</f>
        <v>10.979999999999997</v>
      </c>
      <c r="O717" s="15">
        <f>O9*'Basic diet cal'!$L$5</f>
        <v>5.4899999999999984</v>
      </c>
      <c r="P717" s="15">
        <f>P9*'Basic diet cal'!$L$5</f>
        <v>9.1499999999999986</v>
      </c>
      <c r="Q717" s="15">
        <f>Q9*'Basic diet cal'!$L$5</f>
        <v>14.639999999999997</v>
      </c>
      <c r="R717" s="15">
        <f>R9*'Basic diet cal'!$L$5</f>
        <v>5.4899999999999984</v>
      </c>
      <c r="S717" s="15">
        <f>S9*'Basic diet cal'!$L$5</f>
        <v>10.979999999999997</v>
      </c>
      <c r="T717" s="15">
        <f>T9*'Basic diet cal'!$L$5</f>
        <v>14.639999999999997</v>
      </c>
      <c r="U717" s="15">
        <f>U9*'Basic diet cal'!$L$5</f>
        <v>7.3199999999999985</v>
      </c>
      <c r="V717" s="15">
        <f>V9*'Basic diet cal'!$L$5</f>
        <v>10.979999999999997</v>
      </c>
      <c r="W717" s="15">
        <f>W9*'Basic diet cal'!$L$5</f>
        <v>14.639999999999997</v>
      </c>
      <c r="X717" s="15">
        <f>X9*'Basic diet cal'!$L$5</f>
        <v>7.3199999999999985</v>
      </c>
      <c r="Y717" s="15">
        <f>Y9*'Basic diet cal'!$L$5</f>
        <v>14.639999999999997</v>
      </c>
      <c r="Z717" s="15">
        <f>Z9*'Basic diet cal'!$L$5</f>
        <v>18.299999999999997</v>
      </c>
      <c r="AA717" s="15">
        <f>AA9*'Basic diet cal'!$L$5</f>
        <v>7.3199999999999985</v>
      </c>
      <c r="AB717" s="15">
        <f>AB9*'Basic diet cal'!$L$5</f>
        <v>14.639999999999997</v>
      </c>
      <c r="AC717" s="15">
        <f>AC9*'Basic diet cal'!$L$5</f>
        <v>18.299999999999997</v>
      </c>
      <c r="AD717" s="15">
        <f>AD9*'Basic diet cal'!$L$5</f>
        <v>7.3199999999999985</v>
      </c>
      <c r="AE717" s="15">
        <f>AE9*'Basic diet cal'!$L$5</f>
        <v>18.299999999999997</v>
      </c>
      <c r="AF717" s="15">
        <f>AF9*'Basic diet cal'!$L$5</f>
        <v>18.299999999999997</v>
      </c>
      <c r="AG717" s="15">
        <f>AG9*'Basic diet cal'!$L$5</f>
        <v>5.4899999999999984</v>
      </c>
      <c r="AH717" s="15">
        <f>AH9*'Basic diet cal'!$L$5</f>
        <v>18.299999999999997</v>
      </c>
      <c r="AI717" s="15">
        <f>AI9*'Basic diet cal'!$L$5</f>
        <v>21.959999999999994</v>
      </c>
      <c r="AJ717" s="15">
        <f>AJ9*'Basic diet cal'!$L$5</f>
        <v>5.4899999999999984</v>
      </c>
      <c r="AK717" s="15">
        <f>AK9*'Basic diet cal'!$L$5</f>
        <v>18.299999999999997</v>
      </c>
      <c r="AL717" s="133">
        <f>AL9*'Basic diet cal'!$L$5</f>
        <v>21.959999999999994</v>
      </c>
      <c r="AR717" s="17"/>
    </row>
    <row r="718" spans="1:79" ht="31.5" customHeight="1">
      <c r="A718" s="24" t="s">
        <v>255</v>
      </c>
      <c r="B718" s="65"/>
      <c r="C718" s="223">
        <f>C10*'Basic diet cal'!$L$6</f>
        <v>0</v>
      </c>
      <c r="D718" s="223">
        <f>D10*'Basic diet cal'!$L$6</f>
        <v>0</v>
      </c>
      <c r="E718" s="223">
        <f>E10*'Basic diet cal'!$L$6</f>
        <v>1.0666666666666667</v>
      </c>
      <c r="F718" s="223">
        <f>F10*'Basic diet cal'!$L$6</f>
        <v>0</v>
      </c>
      <c r="G718" s="223">
        <f>G10*'Basic diet cal'!$L$6</f>
        <v>0</v>
      </c>
      <c r="H718" s="223">
        <f>H10*'Basic diet cal'!$L$6</f>
        <v>1.0666666666666667</v>
      </c>
      <c r="I718" s="223">
        <f>I10*'Basic diet cal'!$L$6</f>
        <v>0</v>
      </c>
      <c r="J718" s="223">
        <f>J10*'Basic diet cal'!$L$6</f>
        <v>0</v>
      </c>
      <c r="K718" s="223">
        <f>K10*'Basic diet cal'!$L$6</f>
        <v>1.0666666666666667</v>
      </c>
      <c r="L718" s="223">
        <f>L10*'Basic diet cal'!$L$6</f>
        <v>0</v>
      </c>
      <c r="M718" s="223">
        <f>M10*'Basic diet cal'!$L$6</f>
        <v>0</v>
      </c>
      <c r="N718" s="223">
        <f>N10*'Basic diet cal'!$L$6</f>
        <v>1.0666666666666667</v>
      </c>
      <c r="O718" s="223">
        <f>O10*'Basic diet cal'!$L$6</f>
        <v>0</v>
      </c>
      <c r="P718" s="223">
        <f>P10*'Basic diet cal'!$L$6</f>
        <v>0</v>
      </c>
      <c r="Q718" s="223">
        <f>Q10*'Basic diet cal'!$L$6</f>
        <v>1.7066666666666668</v>
      </c>
      <c r="R718" s="223">
        <f>R10*'Basic diet cal'!$L$6</f>
        <v>0</v>
      </c>
      <c r="S718" s="223">
        <f>S10*'Basic diet cal'!$L$6</f>
        <v>0</v>
      </c>
      <c r="T718" s="223">
        <f>T10*'Basic diet cal'!$L$6</f>
        <v>2.1333333333333333</v>
      </c>
      <c r="U718" s="223">
        <f>U10*'Basic diet cal'!$L$6</f>
        <v>0</v>
      </c>
      <c r="V718" s="223">
        <f>V10*'Basic diet cal'!$L$6</f>
        <v>0</v>
      </c>
      <c r="W718" s="223">
        <f>W10*'Basic diet cal'!$L$6</f>
        <v>1.7066666666666668</v>
      </c>
      <c r="X718" s="223">
        <f>X10*'Basic diet cal'!$L$6</f>
        <v>0</v>
      </c>
      <c r="Y718" s="223">
        <f>Y10*'Basic diet cal'!$L$6</f>
        <v>0</v>
      </c>
      <c r="Z718" s="223">
        <f>Z10*'Basic diet cal'!$L$6</f>
        <v>1.7066666666666668</v>
      </c>
      <c r="AA718" s="223">
        <f>AA10*'Basic diet cal'!$L$6</f>
        <v>0</v>
      </c>
      <c r="AB718" s="223">
        <f>AB10*'Basic diet cal'!$L$6</f>
        <v>0</v>
      </c>
      <c r="AC718" s="223">
        <f>AC10*'Basic diet cal'!$L$6</f>
        <v>2.1333333333333333</v>
      </c>
      <c r="AD718" s="223">
        <f>AD10*'Basic diet cal'!$L$6</f>
        <v>0</v>
      </c>
      <c r="AE718" s="223">
        <f>AE10*'Basic diet cal'!$L$6</f>
        <v>0</v>
      </c>
      <c r="AF718" s="223">
        <f>AF10*'Basic diet cal'!$L$6</f>
        <v>2.1333333333333333</v>
      </c>
      <c r="AG718" s="223">
        <f>AG10*'Basic diet cal'!$L$6</f>
        <v>0</v>
      </c>
      <c r="AH718" s="223">
        <f>AH10*'Basic diet cal'!$L$6</f>
        <v>0</v>
      </c>
      <c r="AI718" s="223">
        <f>AI10*'Basic diet cal'!$L$6</f>
        <v>3.2</v>
      </c>
      <c r="AJ718" s="223">
        <f>AJ10*'Basic diet cal'!$L$6</f>
        <v>0</v>
      </c>
      <c r="AK718" s="223">
        <f>AK10*'Basic diet cal'!$L$6</f>
        <v>0</v>
      </c>
      <c r="AL718" s="224">
        <f>AL10*'Basic diet cal'!$L$6</f>
        <v>3.2</v>
      </c>
      <c r="AR718" s="17"/>
    </row>
    <row r="719" spans="1:79" ht="31.5" customHeight="1">
      <c r="A719" s="24" t="s">
        <v>564</v>
      </c>
      <c r="B719" s="65"/>
      <c r="C719" s="49">
        <f>C11*'Basic diet cal'!$L$6</f>
        <v>0</v>
      </c>
      <c r="D719" s="49">
        <f>D11*'Basic diet cal'!$L$6</f>
        <v>0</v>
      </c>
      <c r="E719" s="49">
        <f>E11*'Basic diet cal'!$L$6</f>
        <v>1.0666666666666667</v>
      </c>
      <c r="F719" s="49">
        <f>F11*'Basic diet cal'!$L$6</f>
        <v>0</v>
      </c>
      <c r="G719" s="49">
        <f>G11*'Basic diet cal'!$L$6</f>
        <v>0</v>
      </c>
      <c r="H719" s="49">
        <f>H11*'Basic diet cal'!$L$6</f>
        <v>1.0666666666666667</v>
      </c>
      <c r="I719" s="49">
        <f>I11*'Basic diet cal'!$L$6</f>
        <v>0</v>
      </c>
      <c r="J719" s="49">
        <f>J11*'Basic diet cal'!$L$6</f>
        <v>0</v>
      </c>
      <c r="K719" s="49">
        <f>K11*'Basic diet cal'!$L$6</f>
        <v>1.0666666666666667</v>
      </c>
      <c r="L719" s="49">
        <f>L11*'Basic diet cal'!$L$6</f>
        <v>0</v>
      </c>
      <c r="M719" s="49">
        <f>M11*'Basic diet cal'!$L$6</f>
        <v>0</v>
      </c>
      <c r="N719" s="49">
        <f>N11*'Basic diet cal'!$L$6</f>
        <v>1.0666666666666667</v>
      </c>
      <c r="O719" s="49">
        <f>O11*'Basic diet cal'!$L$6</f>
        <v>0</v>
      </c>
      <c r="P719" s="49">
        <f>P11*'Basic diet cal'!$L$6</f>
        <v>0</v>
      </c>
      <c r="Q719" s="49">
        <f>Q11*'Basic diet cal'!$L$6</f>
        <v>1.7066666666666668</v>
      </c>
      <c r="R719" s="49">
        <f>R11*'Basic diet cal'!$L$6</f>
        <v>0</v>
      </c>
      <c r="S719" s="49">
        <f>S11*'Basic diet cal'!$L$6</f>
        <v>0</v>
      </c>
      <c r="T719" s="49">
        <f>T11*'Basic diet cal'!$L$6</f>
        <v>2.1333333333333333</v>
      </c>
      <c r="U719" s="49">
        <f>U11*'Basic diet cal'!$L$6</f>
        <v>0</v>
      </c>
      <c r="V719" s="49">
        <f>V11*'Basic diet cal'!$L$6</f>
        <v>0</v>
      </c>
      <c r="W719" s="49">
        <f>W11*'Basic diet cal'!$L$6</f>
        <v>1.7066666666666668</v>
      </c>
      <c r="X719" s="49">
        <f>X11*'Basic diet cal'!$L$6</f>
        <v>0</v>
      </c>
      <c r="Y719" s="49">
        <f>Y11*'Basic diet cal'!$L$6</f>
        <v>0</v>
      </c>
      <c r="Z719" s="49">
        <f>Z11*'Basic diet cal'!$L$6</f>
        <v>1.7066666666666668</v>
      </c>
      <c r="AA719" s="49">
        <f>AA11*'Basic diet cal'!$L$6</f>
        <v>0</v>
      </c>
      <c r="AB719" s="49">
        <f>AB11*'Basic diet cal'!$L$6</f>
        <v>0</v>
      </c>
      <c r="AC719" s="49">
        <f>AC11*'Basic diet cal'!$L$6</f>
        <v>2.1333333333333333</v>
      </c>
      <c r="AD719" s="49">
        <f>AD11*'Basic diet cal'!$L$6</f>
        <v>0</v>
      </c>
      <c r="AE719" s="49">
        <f>AE11*'Basic diet cal'!$L$6</f>
        <v>0</v>
      </c>
      <c r="AF719" s="49">
        <f>AF11*'Basic diet cal'!$L$6</f>
        <v>2.1333333333333333</v>
      </c>
      <c r="AG719" s="49">
        <f>AG11*'Basic diet cal'!$L$6</f>
        <v>0</v>
      </c>
      <c r="AH719" s="49">
        <f>AH11*'Basic diet cal'!$L$6</f>
        <v>0</v>
      </c>
      <c r="AI719" s="49">
        <f>AI11*'Basic diet cal'!$L$6</f>
        <v>3.2</v>
      </c>
      <c r="AJ719" s="49">
        <f>AJ11*'Basic diet cal'!$L$6</f>
        <v>0</v>
      </c>
      <c r="AK719" s="49">
        <f>AK11*'Basic diet cal'!$L$6</f>
        <v>0</v>
      </c>
      <c r="AL719" s="225">
        <f>AL11*'Basic diet cal'!$L$6</f>
        <v>3.2</v>
      </c>
      <c r="AR719" s="17"/>
    </row>
    <row r="720" spans="1:79" ht="31.5" customHeight="1">
      <c r="A720" s="24" t="s">
        <v>539</v>
      </c>
      <c r="B720" s="69"/>
      <c r="C720" s="17">
        <f>C12*'Basic diet cal'!$L$7</f>
        <v>0</v>
      </c>
      <c r="D720" s="17">
        <f>D12*'Basic diet cal'!$L$7</f>
        <v>0</v>
      </c>
      <c r="E720" s="17">
        <f>E12*'Basic diet cal'!$L$7</f>
        <v>0</v>
      </c>
      <c r="F720" s="17">
        <f>F12*'Basic diet cal'!$L$7</f>
        <v>0</v>
      </c>
      <c r="G720" s="17">
        <f>G12*'Basic diet cal'!$L$7</f>
        <v>0</v>
      </c>
      <c r="H720" s="17">
        <f>H12*'Basic diet cal'!$L$7</f>
        <v>0</v>
      </c>
      <c r="I720" s="17">
        <f>I12*'Basic diet cal'!$L$7</f>
        <v>0</v>
      </c>
      <c r="J720" s="17">
        <f>J12*'Basic diet cal'!$L$7</f>
        <v>0</v>
      </c>
      <c r="K720" s="17">
        <f>K12*'Basic diet cal'!$L$7</f>
        <v>0</v>
      </c>
      <c r="L720" s="17">
        <f>L12*'Basic diet cal'!$L$7</f>
        <v>0</v>
      </c>
      <c r="M720" s="17">
        <f>M12*'Basic diet cal'!$L$7</f>
        <v>0</v>
      </c>
      <c r="N720" s="17">
        <f>N12*'Basic diet cal'!$L$7</f>
        <v>0</v>
      </c>
      <c r="O720" s="17">
        <f>O12*'Basic diet cal'!$L$7</f>
        <v>0</v>
      </c>
      <c r="P720" s="17">
        <f>P12*'Basic diet cal'!$L$7</f>
        <v>0</v>
      </c>
      <c r="Q720" s="17">
        <f>Q12*'Basic diet cal'!$L$7</f>
        <v>0</v>
      </c>
      <c r="R720" s="17">
        <f>R12*'Basic diet cal'!$L$7</f>
        <v>0</v>
      </c>
      <c r="S720" s="17">
        <f>S12*'Basic diet cal'!$L$7</f>
        <v>0</v>
      </c>
      <c r="T720" s="17">
        <f>T12*'Basic diet cal'!$L$7</f>
        <v>0</v>
      </c>
      <c r="U720" s="17">
        <f>U12*'Basic diet cal'!$L$7</f>
        <v>0</v>
      </c>
      <c r="V720" s="17">
        <f>V12*'Basic diet cal'!$L$7</f>
        <v>0</v>
      </c>
      <c r="W720" s="17">
        <f>W12*'Basic diet cal'!$L$7</f>
        <v>0</v>
      </c>
      <c r="X720" s="17">
        <f>X12*'Basic diet cal'!$L$7</f>
        <v>0</v>
      </c>
      <c r="Y720" s="17">
        <f>Y12*'Basic diet cal'!$L$7</f>
        <v>0</v>
      </c>
      <c r="Z720" s="17">
        <f>Z12*'Basic diet cal'!$L$7</f>
        <v>0</v>
      </c>
      <c r="AA720" s="17">
        <f>AA12*'Basic diet cal'!$L$7</f>
        <v>0</v>
      </c>
      <c r="AB720" s="17">
        <f>AB12*'Basic diet cal'!$L$7</f>
        <v>0</v>
      </c>
      <c r="AC720" s="17">
        <f>AC12*'Basic diet cal'!$L$7</f>
        <v>0</v>
      </c>
      <c r="AD720" s="17">
        <f>AD12*'Basic diet cal'!$L$7</f>
        <v>0</v>
      </c>
      <c r="AE720" s="17">
        <f>AE12*'Basic diet cal'!$L$7</f>
        <v>0</v>
      </c>
      <c r="AF720" s="17">
        <f>AF12*'Basic diet cal'!$L$7</f>
        <v>0</v>
      </c>
      <c r="AG720" s="17">
        <f>AG12*'Basic diet cal'!$L$7</f>
        <v>0</v>
      </c>
      <c r="AH720" s="17">
        <f>AH12*'Basic diet cal'!$L$7</f>
        <v>0</v>
      </c>
      <c r="AI720" s="17">
        <f>AI12*'Basic diet cal'!$L$7</f>
        <v>0</v>
      </c>
      <c r="AJ720" s="17">
        <f>AJ12*'Basic diet cal'!$L$7</f>
        <v>0</v>
      </c>
      <c r="AK720" s="17">
        <f>AK12*'Basic diet cal'!$L$7</f>
        <v>0</v>
      </c>
      <c r="AL720" s="17">
        <f>AL12*'Basic diet cal'!$L$7</f>
        <v>0</v>
      </c>
      <c r="AR720" s="17"/>
    </row>
    <row r="721" spans="1:69" ht="21" customHeight="1">
      <c r="A721" s="70" t="s">
        <v>120</v>
      </c>
      <c r="B721" s="71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32"/>
      <c r="AR721" s="17"/>
    </row>
    <row r="722" spans="1:69" ht="15" customHeight="1">
      <c r="A722" s="72" t="s">
        <v>121</v>
      </c>
      <c r="C722" s="17">
        <f>C14*'Basic diet cal'!$L$8</f>
        <v>0</v>
      </c>
      <c r="D722" s="17">
        <f>D14*'Basic diet cal'!$L$8</f>
        <v>0</v>
      </c>
      <c r="E722" s="17">
        <f>E14*'Basic diet cal'!$L$8</f>
        <v>0</v>
      </c>
      <c r="F722" s="17">
        <f>F14*'Basic diet cal'!$L$8</f>
        <v>0</v>
      </c>
      <c r="G722" s="17">
        <f>G14*'Basic diet cal'!$L$8</f>
        <v>0</v>
      </c>
      <c r="H722" s="17">
        <f>H14*'Basic diet cal'!$L$8</f>
        <v>0</v>
      </c>
      <c r="I722" s="17">
        <f>I14*'Basic diet cal'!$L$8</f>
        <v>0</v>
      </c>
      <c r="J722" s="17">
        <f>J14*'Basic diet cal'!$L$8</f>
        <v>0</v>
      </c>
      <c r="K722" s="17">
        <f>K14*'Basic diet cal'!$L$8</f>
        <v>0</v>
      </c>
      <c r="L722" s="17">
        <f>L14*'Basic diet cal'!$L$8</f>
        <v>0</v>
      </c>
      <c r="M722" s="17">
        <f>M14*'Basic diet cal'!$L$8</f>
        <v>0</v>
      </c>
      <c r="N722" s="17">
        <f>N14*'Basic diet cal'!$L$8</f>
        <v>0</v>
      </c>
      <c r="O722" s="17">
        <f>O14*'Basic diet cal'!$L$8</f>
        <v>0</v>
      </c>
      <c r="P722" s="17">
        <f>P14*'Basic diet cal'!$L$8</f>
        <v>0</v>
      </c>
      <c r="Q722" s="17">
        <f>Q14*'Basic diet cal'!$L$8</f>
        <v>0</v>
      </c>
      <c r="R722" s="17">
        <f>R14*'Basic diet cal'!$L$8</f>
        <v>0</v>
      </c>
      <c r="S722" s="17">
        <f>S14*'Basic diet cal'!$L$8</f>
        <v>0</v>
      </c>
      <c r="T722" s="17">
        <f>T14*'Basic diet cal'!$L$8</f>
        <v>0</v>
      </c>
      <c r="U722" s="17">
        <f>U14*'Basic diet cal'!$L$8</f>
        <v>0</v>
      </c>
      <c r="V722" s="17">
        <f>V14*'Basic diet cal'!$L$8</f>
        <v>0</v>
      </c>
      <c r="W722" s="17">
        <f>W14*'Basic diet cal'!$L$8</f>
        <v>0</v>
      </c>
      <c r="X722" s="17">
        <f>X14*'Basic diet cal'!$L$8</f>
        <v>0</v>
      </c>
      <c r="Y722" s="17">
        <f>Y14*'Basic diet cal'!$L$8</f>
        <v>0</v>
      </c>
      <c r="Z722" s="17">
        <f>Z14*'Basic diet cal'!$L$8</f>
        <v>0</v>
      </c>
      <c r="AA722" s="17">
        <f>AA14*'Basic diet cal'!$L$8</f>
        <v>0</v>
      </c>
      <c r="AB722" s="17">
        <f>AB14*'Basic diet cal'!$L$8</f>
        <v>0</v>
      </c>
      <c r="AC722" s="17">
        <f>AC14*'Basic diet cal'!$L$8</f>
        <v>0</v>
      </c>
      <c r="AD722" s="17">
        <f>AD14*'Basic diet cal'!$L$8</f>
        <v>0</v>
      </c>
      <c r="AE722" s="17">
        <f>AE14*'Basic diet cal'!$L$8</f>
        <v>0</v>
      </c>
      <c r="AF722" s="17">
        <f>AF14*'Basic diet cal'!$L$8</f>
        <v>0</v>
      </c>
      <c r="AG722" s="17">
        <f>AG14*'Basic diet cal'!$L$8</f>
        <v>0</v>
      </c>
      <c r="AH722" s="17">
        <f>AH14*'Basic diet cal'!$L$8</f>
        <v>0</v>
      </c>
      <c r="AI722" s="17">
        <f>AI14*'Basic diet cal'!$L$8</f>
        <v>0</v>
      </c>
      <c r="AJ722" s="17">
        <f>AJ14*'Basic diet cal'!$L$8</f>
        <v>0</v>
      </c>
      <c r="AK722" s="17">
        <f>AK14*'Basic diet cal'!$L$8</f>
        <v>0</v>
      </c>
      <c r="AL722" s="132">
        <f>AL14*'Basic diet cal'!$L$8</f>
        <v>0</v>
      </c>
      <c r="AR722" s="17"/>
    </row>
    <row r="723" spans="1:69" ht="22.5" customHeight="1">
      <c r="A723" s="73" t="s">
        <v>227</v>
      </c>
      <c r="C723" s="17">
        <f>C15*'Basic diet cal'!$L$9</f>
        <v>6.8464285714285715</v>
      </c>
      <c r="D723" s="17">
        <f>D15*'Basic diet cal'!$L$9</f>
        <v>4.5642857142857141</v>
      </c>
      <c r="E723" s="17">
        <f>E15*'Basic diet cal'!$L$9</f>
        <v>4.5642857142857141</v>
      </c>
      <c r="F723" s="17">
        <f>F15*'Basic diet cal'!$L$9</f>
        <v>6.8464285714285715</v>
      </c>
      <c r="G723" s="17">
        <f>G15*'Basic diet cal'!$L$9</f>
        <v>4.5642857142857141</v>
      </c>
      <c r="H723" s="17">
        <f>H15*'Basic diet cal'!$L$9</f>
        <v>6.8464285714285715</v>
      </c>
      <c r="I723" s="17">
        <f>I15*'Basic diet cal'!$L$9</f>
        <v>9.1285714285714281</v>
      </c>
      <c r="J723" s="17">
        <f>J15*'Basic diet cal'!$L$9</f>
        <v>4.5642857142857141</v>
      </c>
      <c r="K723" s="17">
        <f>K15*'Basic diet cal'!$L$9</f>
        <v>4.5642857142857141</v>
      </c>
      <c r="L723" s="17">
        <f>L15*'Basic diet cal'!$L$9</f>
        <v>9.1285714285714281</v>
      </c>
      <c r="M723" s="17">
        <f>M15*'Basic diet cal'!$L$9</f>
        <v>6.8464285714285715</v>
      </c>
      <c r="N723" s="17">
        <f>N15*'Basic diet cal'!$L$9</f>
        <v>6.8464285714285715</v>
      </c>
      <c r="O723" s="17">
        <f>O15*'Basic diet cal'!$L$9</f>
        <v>11.410714285714285</v>
      </c>
      <c r="P723" s="17">
        <f>P15*'Basic diet cal'!$L$9</f>
        <v>6.8464285714285715</v>
      </c>
      <c r="Q723" s="17">
        <f>Q15*'Basic diet cal'!$L$9</f>
        <v>9.1285714285714281</v>
      </c>
      <c r="R723" s="17">
        <f>R15*'Basic diet cal'!$L$9</f>
        <v>13.692857142857143</v>
      </c>
      <c r="S723" s="17">
        <f>S15*'Basic diet cal'!$L$9</f>
        <v>6.8464285714285715</v>
      </c>
      <c r="T723" s="17">
        <f>T15*'Basic diet cal'!$L$9</f>
        <v>9.1285714285714281</v>
      </c>
      <c r="U723" s="17">
        <f>U15*'Basic diet cal'!$L$9</f>
        <v>13.692857142857143</v>
      </c>
      <c r="V723" s="17">
        <f>V15*'Basic diet cal'!$L$9</f>
        <v>9.1285714285714281</v>
      </c>
      <c r="W723" s="17">
        <f>W15*'Basic diet cal'!$L$9</f>
        <v>9.1285714285714281</v>
      </c>
      <c r="X723" s="17">
        <f>X15*'Basic diet cal'!$L$9</f>
        <v>18.257142857142856</v>
      </c>
      <c r="Y723" s="17">
        <f>Y15*'Basic diet cal'!$L$9</f>
        <v>9.1285714285714281</v>
      </c>
      <c r="Z723" s="17">
        <f>Z15*'Basic diet cal'!$L$9</f>
        <v>9.1285714285714281</v>
      </c>
      <c r="AA723" s="17">
        <f>AA15*'Basic diet cal'!$L$9</f>
        <v>15.975</v>
      </c>
      <c r="AB723" s="17">
        <f>AB15*'Basic diet cal'!$L$9</f>
        <v>6.8464285714285715</v>
      </c>
      <c r="AC723" s="17">
        <f>AC15*'Basic diet cal'!$L$9</f>
        <v>11.410714285714285</v>
      </c>
      <c r="AD723" s="17">
        <f>AD15*'Basic diet cal'!$L$9</f>
        <v>15.975</v>
      </c>
      <c r="AE723" s="17">
        <f>AE15*'Basic diet cal'!$L$9</f>
        <v>6.8464285714285715</v>
      </c>
      <c r="AF723" s="17">
        <f>AF15*'Basic diet cal'!$L$9</f>
        <v>11.410714285714285</v>
      </c>
      <c r="AG723" s="17">
        <f>AG15*'Basic diet cal'!$L$9</f>
        <v>15.975</v>
      </c>
      <c r="AH723" s="17">
        <f>AH15*'Basic diet cal'!$L$9</f>
        <v>9.1285714285714281</v>
      </c>
      <c r="AI723" s="17">
        <f>AI15*'Basic diet cal'!$L$9</f>
        <v>11.410714285714285</v>
      </c>
      <c r="AJ723" s="17">
        <f>AJ15*'Basic diet cal'!$L$9</f>
        <v>18.257142857142856</v>
      </c>
      <c r="AK723" s="17">
        <f>AK15*'Basic diet cal'!$L$9</f>
        <v>9.1285714285714281</v>
      </c>
      <c r="AL723" s="132">
        <f>AL15*'Basic diet cal'!$L$9</f>
        <v>11.410714285714285</v>
      </c>
      <c r="AR723" s="17"/>
    </row>
    <row r="724" spans="1:69" ht="22.5" customHeight="1">
      <c r="A724" s="74" t="s">
        <v>228</v>
      </c>
      <c r="C724" s="17">
        <f>C16*'Basic diet cal'!$L$9</f>
        <v>6.8464285714285715</v>
      </c>
      <c r="D724" s="17">
        <f>D16*'Basic diet cal'!$L$9</f>
        <v>4.5642857142857141</v>
      </c>
      <c r="E724" s="17">
        <f>E16*'Basic diet cal'!$L$9</f>
        <v>4.5642857142857141</v>
      </c>
      <c r="F724" s="17">
        <f>F16*'Basic diet cal'!$L$9</f>
        <v>6.8464285714285715</v>
      </c>
      <c r="G724" s="17">
        <f>G16*'Basic diet cal'!$L$9</f>
        <v>4.5642857142857141</v>
      </c>
      <c r="H724" s="17">
        <f>H16*'Basic diet cal'!$L$9</f>
        <v>6.8464285714285715</v>
      </c>
      <c r="I724" s="17">
        <f>I16*'Basic diet cal'!$L$9</f>
        <v>9.1285714285714281</v>
      </c>
      <c r="J724" s="17">
        <f>J16*'Basic diet cal'!$L$9</f>
        <v>4.5642857142857141</v>
      </c>
      <c r="K724" s="17">
        <f>K16*'Basic diet cal'!$L$9</f>
        <v>4.5642857142857141</v>
      </c>
      <c r="L724" s="17">
        <f>L16*'Basic diet cal'!$L$9</f>
        <v>9.1285714285714281</v>
      </c>
      <c r="M724" s="17">
        <f>M16*'Basic diet cal'!$L$9</f>
        <v>6.8464285714285715</v>
      </c>
      <c r="N724" s="17">
        <f>N16*'Basic diet cal'!$L$9</f>
        <v>6.8464285714285715</v>
      </c>
      <c r="O724" s="17">
        <f>O16*'Basic diet cal'!$L$9</f>
        <v>11.410714285714285</v>
      </c>
      <c r="P724" s="17">
        <f>P16*'Basic diet cal'!$L$9</f>
        <v>6.8464285714285715</v>
      </c>
      <c r="Q724" s="17">
        <f>Q16*'Basic diet cal'!$L$9</f>
        <v>9.1285714285714281</v>
      </c>
      <c r="R724" s="17">
        <f>R16*'Basic diet cal'!$L$9</f>
        <v>13.692857142857143</v>
      </c>
      <c r="S724" s="17">
        <f>S16*'Basic diet cal'!$L$9</f>
        <v>6.8464285714285715</v>
      </c>
      <c r="T724" s="17">
        <f>T16*'Basic diet cal'!$L$9</f>
        <v>9.1285714285714281</v>
      </c>
      <c r="U724" s="17">
        <f>U16*'Basic diet cal'!$L$9</f>
        <v>13.692857142857143</v>
      </c>
      <c r="V724" s="17">
        <f>V16*'Basic diet cal'!$L$9</f>
        <v>9.1285714285714281</v>
      </c>
      <c r="W724" s="17">
        <f>W16*'Basic diet cal'!$L$9</f>
        <v>9.1285714285714281</v>
      </c>
      <c r="X724" s="17">
        <f>X16*'Basic diet cal'!$L$9</f>
        <v>18.257142857142856</v>
      </c>
      <c r="Y724" s="17">
        <f>Y16*'Basic diet cal'!$L$9</f>
        <v>9.1285714285714281</v>
      </c>
      <c r="Z724" s="17">
        <f>Z16*'Basic diet cal'!$L$9</f>
        <v>9.1285714285714281</v>
      </c>
      <c r="AA724" s="17">
        <f>AA16*'Basic diet cal'!$L$9</f>
        <v>15.975</v>
      </c>
      <c r="AB724" s="17">
        <f>AB16*'Basic diet cal'!$L$9</f>
        <v>6.8464285714285715</v>
      </c>
      <c r="AC724" s="17">
        <f>AC16*'Basic diet cal'!$L$9</f>
        <v>11.410714285714285</v>
      </c>
      <c r="AD724" s="17">
        <f>AD16*'Basic diet cal'!$L$9</f>
        <v>15.975</v>
      </c>
      <c r="AE724" s="17">
        <f>AE16*'Basic diet cal'!$L$9</f>
        <v>9.1285714285714281</v>
      </c>
      <c r="AF724" s="17">
        <f>AF16*'Basic diet cal'!$L$9</f>
        <v>11.410714285714285</v>
      </c>
      <c r="AG724" s="17">
        <f>AG16*'Basic diet cal'!$L$9</f>
        <v>18.257142857142856</v>
      </c>
      <c r="AH724" s="17">
        <f>AH16*'Basic diet cal'!$L$9</f>
        <v>9.1285714285714281</v>
      </c>
      <c r="AI724" s="17">
        <f>AI16*'Basic diet cal'!$L$9</f>
        <v>11.410714285714285</v>
      </c>
      <c r="AJ724" s="17">
        <f>AJ16*'Basic diet cal'!$L$9</f>
        <v>20.539285714285715</v>
      </c>
      <c r="AK724" s="17">
        <f>AK16*'Basic diet cal'!$L$9</f>
        <v>9.1285714285714281</v>
      </c>
      <c r="AL724" s="132">
        <f>AL16*'Basic diet cal'!$L$9</f>
        <v>11.410714285714285</v>
      </c>
      <c r="AR724" s="17"/>
    </row>
    <row r="725" spans="1:69" ht="15" customHeight="1">
      <c r="A725" s="75" t="s">
        <v>122</v>
      </c>
      <c r="C725" s="49">
        <f>C17*'Basic diet cal'!$L$10</f>
        <v>0</v>
      </c>
      <c r="D725" s="49">
        <f>D17*'Basic diet cal'!$L$10</f>
        <v>1.2</v>
      </c>
      <c r="E725" s="49">
        <f>E17*'Basic diet cal'!$L$10</f>
        <v>3.5999999999999996</v>
      </c>
      <c r="F725" s="49">
        <f>F17*'Basic diet cal'!$L$10</f>
        <v>0</v>
      </c>
      <c r="G725" s="49">
        <f>G17*'Basic diet cal'!$L$10</f>
        <v>4.8</v>
      </c>
      <c r="H725" s="49">
        <f>H17*'Basic diet cal'!$L$10</f>
        <v>4.8</v>
      </c>
      <c r="I725" s="49">
        <f>I17*'Basic diet cal'!$L$10</f>
        <v>0</v>
      </c>
      <c r="J725" s="49">
        <f>J17*'Basic diet cal'!$L$10</f>
        <v>8.4</v>
      </c>
      <c r="K725" s="49">
        <f>K17*'Basic diet cal'!$L$10</f>
        <v>8.4</v>
      </c>
      <c r="L725" s="49">
        <f>L17*'Basic diet cal'!$L$10</f>
        <v>0</v>
      </c>
      <c r="M725" s="49">
        <f>M17*'Basic diet cal'!$L$10</f>
        <v>12.6</v>
      </c>
      <c r="N725" s="49">
        <f>N17*'Basic diet cal'!$L$10</f>
        <v>8.4</v>
      </c>
      <c r="O725" s="49">
        <f>O17*'Basic diet cal'!$L$10</f>
        <v>0</v>
      </c>
      <c r="P725" s="49">
        <f>P17*'Basic diet cal'!$L$10</f>
        <v>12.6</v>
      </c>
      <c r="Q725" s="49">
        <f>Q17*'Basic diet cal'!$L$10</f>
        <v>8.4</v>
      </c>
      <c r="R725" s="49">
        <f>R17*'Basic diet cal'!$L$10</f>
        <v>0</v>
      </c>
      <c r="S725" s="49">
        <f>S17*'Basic diet cal'!$L$10</f>
        <v>12.6</v>
      </c>
      <c r="T725" s="49">
        <f>T17*'Basic diet cal'!$L$10</f>
        <v>8.4</v>
      </c>
      <c r="U725" s="49">
        <f>U17*'Basic diet cal'!$L$10</f>
        <v>0</v>
      </c>
      <c r="V725" s="49">
        <f>V17*'Basic diet cal'!$L$10</f>
        <v>16.8</v>
      </c>
      <c r="W725" s="49">
        <f>W17*'Basic diet cal'!$L$10</f>
        <v>8.4</v>
      </c>
      <c r="X725" s="49">
        <f>X17*'Basic diet cal'!$L$10</f>
        <v>0</v>
      </c>
      <c r="Y725" s="49">
        <f>Y17*'Basic diet cal'!$L$10</f>
        <v>16.8</v>
      </c>
      <c r="Z725" s="49">
        <f>Z17*'Basic diet cal'!$L$10</f>
        <v>12</v>
      </c>
      <c r="AA725" s="49">
        <f>AA17*'Basic diet cal'!$L$10</f>
        <v>0</v>
      </c>
      <c r="AB725" s="49">
        <f>AB17*'Basic diet cal'!$L$10</f>
        <v>16.8</v>
      </c>
      <c r="AC725" s="49">
        <f>AC17*'Basic diet cal'!$L$10</f>
        <v>12</v>
      </c>
      <c r="AD725" s="49">
        <f>AD17*'Basic diet cal'!$L$10</f>
        <v>0</v>
      </c>
      <c r="AE725" s="49">
        <f>AE17*'Basic diet cal'!$L$10</f>
        <v>16.8</v>
      </c>
      <c r="AF725" s="49">
        <f>AF17*'Basic diet cal'!$L$10</f>
        <v>12</v>
      </c>
      <c r="AG725" s="49">
        <f>AG17*'Basic diet cal'!$L$10</f>
        <v>0</v>
      </c>
      <c r="AH725" s="49">
        <f>AH17*'Basic diet cal'!$L$10</f>
        <v>16.8</v>
      </c>
      <c r="AI725" s="49">
        <f>AI17*'Basic diet cal'!$L$10</f>
        <v>12</v>
      </c>
      <c r="AJ725" s="49">
        <f>AJ17*'Basic diet cal'!$L$10</f>
        <v>0</v>
      </c>
      <c r="AK725" s="49">
        <f>AK17*'Basic diet cal'!$L$10</f>
        <v>16.8</v>
      </c>
      <c r="AL725" s="225">
        <f>AL17*'Basic diet cal'!$L$10</f>
        <v>12</v>
      </c>
      <c r="AR725" s="17"/>
    </row>
    <row r="726" spans="1:69" ht="21" customHeight="1">
      <c r="A726" s="70" t="s">
        <v>123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32"/>
      <c r="AR726" s="17"/>
    </row>
    <row r="727" spans="1:69" ht="15" customHeight="1">
      <c r="A727" s="72" t="s">
        <v>121</v>
      </c>
      <c r="B727" s="76"/>
      <c r="C727" s="17">
        <f>C20*'Basic diet cal'!$L$8</f>
        <v>0</v>
      </c>
      <c r="D727" s="17">
        <f>D20*'Basic diet cal'!$L$8</f>
        <v>0</v>
      </c>
      <c r="E727" s="17">
        <f>E20*'Basic diet cal'!$L$8</f>
        <v>0</v>
      </c>
      <c r="F727" s="17">
        <f>F20*'Basic diet cal'!$L$8</f>
        <v>0</v>
      </c>
      <c r="G727" s="17">
        <f>G20*'Basic diet cal'!$L$8</f>
        <v>0</v>
      </c>
      <c r="H727" s="17">
        <f>H20*'Basic diet cal'!$L$8</f>
        <v>0</v>
      </c>
      <c r="I727" s="17">
        <f>I20*'Basic diet cal'!$L$8</f>
        <v>0</v>
      </c>
      <c r="J727" s="17">
        <f>J20*'Basic diet cal'!$L$8</f>
        <v>0</v>
      </c>
      <c r="K727" s="17">
        <f>K20*'Basic diet cal'!$L$8</f>
        <v>0</v>
      </c>
      <c r="L727" s="17">
        <f>L20*'Basic diet cal'!$L$8</f>
        <v>0</v>
      </c>
      <c r="M727" s="17">
        <f>M20*'Basic diet cal'!$L$8</f>
        <v>0</v>
      </c>
      <c r="N727" s="17">
        <f>N20*'Basic diet cal'!$L$8</f>
        <v>0</v>
      </c>
      <c r="O727" s="17">
        <f>O20*'Basic diet cal'!$L$8</f>
        <v>0</v>
      </c>
      <c r="P727" s="17">
        <f>P20*'Basic diet cal'!$L$8</f>
        <v>0</v>
      </c>
      <c r="Q727" s="17">
        <f>Q20*'Basic diet cal'!$L$8</f>
        <v>0</v>
      </c>
      <c r="R727" s="17">
        <f>R20*'Basic diet cal'!$L$8</f>
        <v>0</v>
      </c>
      <c r="S727" s="17">
        <f>S20*'Basic diet cal'!$L$8</f>
        <v>0</v>
      </c>
      <c r="T727" s="17">
        <f>T20*'Basic diet cal'!$L$8</f>
        <v>0</v>
      </c>
      <c r="U727" s="17">
        <f>U20*'Basic diet cal'!$L$8</f>
        <v>0</v>
      </c>
      <c r="V727" s="17">
        <f>V20*'Basic diet cal'!$L$8</f>
        <v>0</v>
      </c>
      <c r="W727" s="17">
        <f>W20*'Basic diet cal'!$L$8</f>
        <v>0</v>
      </c>
      <c r="X727" s="17">
        <f>X20*'Basic diet cal'!$L$8</f>
        <v>0</v>
      </c>
      <c r="Y727" s="17">
        <f>Y20*'Basic diet cal'!$L$8</f>
        <v>0</v>
      </c>
      <c r="Z727" s="17">
        <f>Z20*'Basic diet cal'!$L$8</f>
        <v>0</v>
      </c>
      <c r="AA727" s="17">
        <f>AA20*'Basic diet cal'!$L$8</f>
        <v>0</v>
      </c>
      <c r="AB727" s="17">
        <f>AB20*'Basic diet cal'!$L$8</f>
        <v>0</v>
      </c>
      <c r="AC727" s="17">
        <f>AC20*'Basic diet cal'!$L$8</f>
        <v>0</v>
      </c>
      <c r="AD727" s="17">
        <f>AD20*'Basic diet cal'!$L$8</f>
        <v>0</v>
      </c>
      <c r="AE727" s="17">
        <f>AE20*'Basic diet cal'!$L$8</f>
        <v>0</v>
      </c>
      <c r="AF727" s="17">
        <f>AF20*'Basic diet cal'!$L$8</f>
        <v>0</v>
      </c>
      <c r="AG727" s="17">
        <f>AG20*'Basic diet cal'!$L$8</f>
        <v>0</v>
      </c>
      <c r="AH727" s="17">
        <f>AH20*'Basic diet cal'!$L$8</f>
        <v>0</v>
      </c>
      <c r="AI727" s="17">
        <f>AI20*'Basic diet cal'!$L$8</f>
        <v>0</v>
      </c>
      <c r="AJ727" s="17">
        <f>AJ20*'Basic diet cal'!$L$8</f>
        <v>0</v>
      </c>
      <c r="AK727" s="17">
        <f>AK20*'Basic diet cal'!$L$8</f>
        <v>0</v>
      </c>
      <c r="AL727" s="132">
        <f>AL20*'Basic diet cal'!$L$8</f>
        <v>0</v>
      </c>
      <c r="AR727" s="17"/>
    </row>
    <row r="728" spans="1:69" ht="33.75" customHeight="1">
      <c r="A728" s="72" t="s">
        <v>198</v>
      </c>
      <c r="B728" s="76"/>
      <c r="C728" s="17">
        <f>C21*'Basic diet cal'!$L$11</f>
        <v>-3.5196428571428564</v>
      </c>
      <c r="D728" s="17">
        <f>D21*'Basic diet cal'!$L$11</f>
        <v>-2.3464285714285711</v>
      </c>
      <c r="E728" s="17">
        <f>E21*'Basic diet cal'!$L$11</f>
        <v>-2.3464285714285711</v>
      </c>
      <c r="F728" s="17">
        <f>F21*'Basic diet cal'!$L$11</f>
        <v>-3.5196428571428564</v>
      </c>
      <c r="G728" s="17">
        <f>G21*'Basic diet cal'!$L$11</f>
        <v>-2.3464285714285711</v>
      </c>
      <c r="H728" s="17">
        <f>H21*'Basic diet cal'!$L$11</f>
        <v>-3.5196428571428564</v>
      </c>
      <c r="I728" s="17">
        <f>I21*'Basic diet cal'!$L$11</f>
        <v>-5.8660714285714279</v>
      </c>
      <c r="J728" s="17">
        <f>J21*'Basic diet cal'!$L$11</f>
        <v>-3.5196428571428564</v>
      </c>
      <c r="K728" s="17">
        <f>K21*'Basic diet cal'!$L$11</f>
        <v>-4.6928571428571422</v>
      </c>
      <c r="L728" s="17">
        <f>L21*'Basic diet cal'!$L$11</f>
        <v>-5.8660714285714279</v>
      </c>
      <c r="M728" s="17">
        <f>M21*'Basic diet cal'!$L$11</f>
        <v>-4.6928571428571422</v>
      </c>
      <c r="N728" s="17">
        <f>N21*'Basic diet cal'!$L$11</f>
        <v>-4.6928571428571422</v>
      </c>
      <c r="O728" s="17">
        <f>O21*'Basic diet cal'!$L$11</f>
        <v>-7.0392857142857128</v>
      </c>
      <c r="P728" s="17">
        <f>P21*'Basic diet cal'!$L$11</f>
        <v>-4.6928571428571422</v>
      </c>
      <c r="Q728" s="17">
        <f>Q21*'Basic diet cal'!$L$11</f>
        <v>-4.6928571428571422</v>
      </c>
      <c r="R728" s="17">
        <f>R21*'Basic diet cal'!$L$11</f>
        <v>-8.2124999999999986</v>
      </c>
      <c r="S728" s="17">
        <f>S21*'Basic diet cal'!$L$11</f>
        <v>-4.6928571428571422</v>
      </c>
      <c r="T728" s="17">
        <f>T21*'Basic diet cal'!$L$11</f>
        <v>-4.6928571428571422</v>
      </c>
      <c r="U728" s="17">
        <f>U21*'Basic diet cal'!$L$11</f>
        <v>-7.0392857142857128</v>
      </c>
      <c r="V728" s="17">
        <f>V21*'Basic diet cal'!$L$11</f>
        <v>-4.6928571428571422</v>
      </c>
      <c r="W728" s="17">
        <f>W21*'Basic diet cal'!$L$11</f>
        <v>-4.6928571428571422</v>
      </c>
      <c r="X728" s="17">
        <f>X21*'Basic diet cal'!$L$11</f>
        <v>-11.732142857142856</v>
      </c>
      <c r="Y728" s="17">
        <f>Y21*'Basic diet cal'!$L$11</f>
        <v>-4.6928571428571422</v>
      </c>
      <c r="Z728" s="17">
        <f>Z21*'Basic diet cal'!$L$11</f>
        <v>-4.6928571428571422</v>
      </c>
      <c r="AA728" s="17">
        <f>AA21*'Basic diet cal'!$L$11</f>
        <v>-9.3857142857142843</v>
      </c>
      <c r="AB728" s="17">
        <f>AB21*'Basic diet cal'!$L$11</f>
        <v>-7.0392857142857128</v>
      </c>
      <c r="AC728" s="17">
        <f>AC21*'Basic diet cal'!$L$11</f>
        <v>-5.8660714285714279</v>
      </c>
      <c r="AD728" s="17">
        <f>AD21*'Basic diet cal'!$L$11</f>
        <v>-10.55892857142857</v>
      </c>
      <c r="AE728" s="17">
        <f>AE21*'Basic diet cal'!$L$11</f>
        <v>-7.0392857142857128</v>
      </c>
      <c r="AF728" s="17">
        <f>AF21*'Basic diet cal'!$L$11</f>
        <v>-5.8660714285714279</v>
      </c>
      <c r="AG728" s="17">
        <f>AG21*'Basic diet cal'!$L$11</f>
        <v>-11.732142857142856</v>
      </c>
      <c r="AH728" s="17">
        <f>AH21*'Basic diet cal'!$L$11</f>
        <v>-7.0392857142857128</v>
      </c>
      <c r="AI728" s="17">
        <f>AI21*'Basic diet cal'!$L$11</f>
        <v>-5.8660714285714279</v>
      </c>
      <c r="AJ728" s="17">
        <f>AJ21*'Basic diet cal'!$L$11</f>
        <v>-11.732142857142856</v>
      </c>
      <c r="AK728" s="17">
        <f>AK21*'Basic diet cal'!$L$11</f>
        <v>-7.0392857142857128</v>
      </c>
      <c r="AL728" s="132">
        <f>AL21*'Basic diet cal'!$L$11</f>
        <v>-5.8660714285714279</v>
      </c>
      <c r="AR728" s="17"/>
    </row>
    <row r="729" spans="1:69" ht="45" customHeight="1">
      <c r="A729" s="24" t="s">
        <v>199</v>
      </c>
      <c r="B729" s="69"/>
      <c r="C729" s="17">
        <f>C23*'Basic diet cal'!$L$12</f>
        <v>0</v>
      </c>
      <c r="D729" s="17">
        <f>D23*'Basic diet cal'!$L$12</f>
        <v>0</v>
      </c>
      <c r="E729" s="17">
        <f>E23*'Basic diet cal'!$L$12</f>
        <v>0</v>
      </c>
      <c r="F729" s="17">
        <f>F23*'Basic diet cal'!$L$12</f>
        <v>0</v>
      </c>
      <c r="G729" s="17">
        <f>G23*'Basic diet cal'!$L$12</f>
        <v>0</v>
      </c>
      <c r="H729" s="17">
        <f>H23*'Basic diet cal'!$L$12</f>
        <v>0</v>
      </c>
      <c r="I729" s="17">
        <f>I23*'Basic diet cal'!$L$12</f>
        <v>0</v>
      </c>
      <c r="J729" s="17">
        <f>J23*'Basic diet cal'!$L$12</f>
        <v>0</v>
      </c>
      <c r="K729" s="17">
        <f>K23*'Basic diet cal'!$L$12</f>
        <v>0</v>
      </c>
      <c r="L729" s="17">
        <f>L23*'Basic diet cal'!$L$12</f>
        <v>0</v>
      </c>
      <c r="M729" s="17">
        <f>M23*'Basic diet cal'!$L$12</f>
        <v>0</v>
      </c>
      <c r="N729" s="17">
        <f>N23*'Basic diet cal'!$L$12</f>
        <v>0</v>
      </c>
      <c r="O729" s="17">
        <f>O23*'Basic diet cal'!$L$12</f>
        <v>0</v>
      </c>
      <c r="P729" s="17">
        <f>P23*'Basic diet cal'!$L$12</f>
        <v>0</v>
      </c>
      <c r="Q729" s="17">
        <f>Q23*'Basic diet cal'!$L$12</f>
        <v>0</v>
      </c>
      <c r="R729" s="17">
        <f>R23*'Basic diet cal'!$L$12</f>
        <v>0</v>
      </c>
      <c r="S729" s="17">
        <f>S23*'Basic diet cal'!$L$12</f>
        <v>0</v>
      </c>
      <c r="T729" s="17">
        <f>T23*'Basic diet cal'!$L$12</f>
        <v>0</v>
      </c>
      <c r="U729" s="17">
        <f>U23*'Basic diet cal'!$L$12</f>
        <v>0</v>
      </c>
      <c r="V729" s="17">
        <f>V23*'Basic diet cal'!$L$12</f>
        <v>0</v>
      </c>
      <c r="W729" s="17">
        <f>W23*'Basic diet cal'!$L$12</f>
        <v>0</v>
      </c>
      <c r="X729" s="17">
        <f>X23*'Basic diet cal'!$L$12</f>
        <v>0</v>
      </c>
      <c r="Y729" s="17">
        <f>Y23*'Basic diet cal'!$L$12</f>
        <v>0</v>
      </c>
      <c r="Z729" s="17">
        <f>Z23*'Basic diet cal'!$L$12</f>
        <v>0</v>
      </c>
      <c r="AA729" s="17">
        <f>AA23*'Basic diet cal'!$L$12</f>
        <v>0</v>
      </c>
      <c r="AB729" s="17">
        <f>AB23*'Basic diet cal'!$L$12</f>
        <v>0</v>
      </c>
      <c r="AC729" s="17">
        <f>AC23*'Basic diet cal'!$L$12</f>
        <v>0</v>
      </c>
      <c r="AD729" s="17">
        <f>AD23*'Basic diet cal'!$L$12</f>
        <v>0</v>
      </c>
      <c r="AE729" s="17">
        <f>AE23*'Basic diet cal'!$L$12</f>
        <v>0</v>
      </c>
      <c r="AF729" s="17">
        <f>AF23*'Basic diet cal'!$L$12</f>
        <v>0</v>
      </c>
      <c r="AG729" s="17">
        <f>AG23*'Basic diet cal'!$L$12</f>
        <v>0</v>
      </c>
      <c r="AH729" s="17">
        <f>AH23*'Basic diet cal'!$L$12</f>
        <v>0</v>
      </c>
      <c r="AI729" s="17">
        <f>AI23*'Basic diet cal'!$L$12</f>
        <v>0</v>
      </c>
      <c r="AJ729" s="17">
        <f>AJ23*'Basic diet cal'!$L$12</f>
        <v>0</v>
      </c>
      <c r="AK729" s="17">
        <f>AK23*'Basic diet cal'!$L$12</f>
        <v>0</v>
      </c>
      <c r="AL729" s="132">
        <f>AL23*'Basic diet cal'!$L$12</f>
        <v>0</v>
      </c>
      <c r="AR729" s="17"/>
    </row>
    <row r="730" spans="1:69" ht="15" customHeight="1">
      <c r="A730" s="24" t="s">
        <v>200</v>
      </c>
      <c r="B730" s="69"/>
      <c r="C730" s="17">
        <f>C24*'Basic diet cal'!$L$12</f>
        <v>0</v>
      </c>
      <c r="D730" s="17">
        <f>D24*'Basic diet cal'!$L$12</f>
        <v>0</v>
      </c>
      <c r="E730" s="17">
        <f>E24*'Basic diet cal'!$L$12</f>
        <v>0</v>
      </c>
      <c r="F730" s="17">
        <f>F24*'Basic diet cal'!$L$12</f>
        <v>0</v>
      </c>
      <c r="G730" s="17">
        <f>G24*'Basic diet cal'!$L$12</f>
        <v>0</v>
      </c>
      <c r="H730" s="17">
        <f>H24*'Basic diet cal'!$L$12</f>
        <v>0</v>
      </c>
      <c r="I730" s="17">
        <f>I24*'Basic diet cal'!$L$12</f>
        <v>0</v>
      </c>
      <c r="J730" s="17">
        <f>J24*'Basic diet cal'!$L$12</f>
        <v>0</v>
      </c>
      <c r="K730" s="17">
        <f>K24*'Basic diet cal'!$L$12</f>
        <v>0</v>
      </c>
      <c r="L730" s="17">
        <f>L24*'Basic diet cal'!$L$12</f>
        <v>0</v>
      </c>
      <c r="M730" s="17">
        <f>M24*'Basic diet cal'!$L$12</f>
        <v>0</v>
      </c>
      <c r="N730" s="17">
        <f>N24*'Basic diet cal'!$L$12</f>
        <v>0</v>
      </c>
      <c r="O730" s="17">
        <f>O24*'Basic diet cal'!$L$12</f>
        <v>0</v>
      </c>
      <c r="P730" s="17">
        <f>P24*'Basic diet cal'!$L$12</f>
        <v>0</v>
      </c>
      <c r="Q730" s="17">
        <f>Q24*'Basic diet cal'!$L$12</f>
        <v>0</v>
      </c>
      <c r="R730" s="17">
        <f>R24*'Basic diet cal'!$L$12</f>
        <v>0</v>
      </c>
      <c r="S730" s="17">
        <f>S24*'Basic diet cal'!$L$12</f>
        <v>0</v>
      </c>
      <c r="T730" s="17">
        <f>T24*'Basic diet cal'!$L$12</f>
        <v>0</v>
      </c>
      <c r="U730" s="17">
        <f>U24*'Basic diet cal'!$L$12</f>
        <v>0</v>
      </c>
      <c r="V730" s="17">
        <f>V24*'Basic diet cal'!$L$12</f>
        <v>0</v>
      </c>
      <c r="W730" s="17">
        <f>W24*'Basic diet cal'!$L$12</f>
        <v>0</v>
      </c>
      <c r="X730" s="17">
        <f>X24*'Basic diet cal'!$L$12</f>
        <v>0</v>
      </c>
      <c r="Y730" s="17">
        <f>Y24*'Basic diet cal'!$L$12</f>
        <v>0</v>
      </c>
      <c r="Z730" s="17">
        <f>Z24*'Basic diet cal'!$L$12</f>
        <v>0</v>
      </c>
      <c r="AA730" s="17">
        <f>AA24*'Basic diet cal'!$L$12</f>
        <v>0</v>
      </c>
      <c r="AB730" s="17">
        <f>AB24*'Basic diet cal'!$L$12</f>
        <v>0</v>
      </c>
      <c r="AC730" s="17">
        <f>AC24*'Basic diet cal'!$L$12</f>
        <v>0</v>
      </c>
      <c r="AD730" s="17">
        <f>AD24*'Basic diet cal'!$L$12</f>
        <v>0</v>
      </c>
      <c r="AE730" s="17">
        <f>AE24*'Basic diet cal'!$L$12</f>
        <v>0</v>
      </c>
      <c r="AF730" s="17">
        <f>AF24*'Basic diet cal'!$L$12</f>
        <v>0</v>
      </c>
      <c r="AG730" s="17">
        <f>AG24*'Basic diet cal'!$L$12</f>
        <v>0</v>
      </c>
      <c r="AH730" s="17">
        <f>AH24*'Basic diet cal'!$L$12</f>
        <v>0</v>
      </c>
      <c r="AI730" s="17">
        <f>AI24*'Basic diet cal'!$L$12</f>
        <v>0</v>
      </c>
      <c r="AJ730" s="17">
        <f>AJ24*'Basic diet cal'!$L$12</f>
        <v>0</v>
      </c>
      <c r="AK730" s="17">
        <f>AK24*'Basic diet cal'!$L$12</f>
        <v>0</v>
      </c>
      <c r="AL730" s="132">
        <f>AL24*'Basic diet cal'!$L$12</f>
        <v>0</v>
      </c>
      <c r="AR730" s="17"/>
    </row>
    <row r="731" spans="1:69" ht="45" customHeight="1">
      <c r="A731" s="24" t="s">
        <v>125</v>
      </c>
      <c r="B731" s="69"/>
      <c r="C731" s="17">
        <f>C25*'Basic diet cal'!$L$13</f>
        <v>0</v>
      </c>
      <c r="D731" s="17">
        <f>D25*'Basic diet cal'!$L$13</f>
        <v>0</v>
      </c>
      <c r="E731" s="17">
        <f>E25*'Basic diet cal'!$L$13</f>
        <v>0</v>
      </c>
      <c r="F731" s="17">
        <f>F25*'Basic diet cal'!$L$13</f>
        <v>0</v>
      </c>
      <c r="G731" s="17">
        <f>G25*'Basic diet cal'!$L$13</f>
        <v>0</v>
      </c>
      <c r="H731" s="17">
        <f>H25*'Basic diet cal'!$L$13</f>
        <v>0</v>
      </c>
      <c r="I731" s="17">
        <f>I25*'Basic diet cal'!$L$13</f>
        <v>0</v>
      </c>
      <c r="J731" s="17">
        <f>J25*'Basic diet cal'!$L$13</f>
        <v>0</v>
      </c>
      <c r="K731" s="17">
        <f>K25*'Basic diet cal'!$L$13</f>
        <v>0</v>
      </c>
      <c r="L731" s="17">
        <f>L25*'Basic diet cal'!$L$13</f>
        <v>0</v>
      </c>
      <c r="M731" s="17">
        <f>M25*'Basic diet cal'!$L$13</f>
        <v>0</v>
      </c>
      <c r="N731" s="17">
        <f>N25*'Basic diet cal'!$L$13</f>
        <v>0</v>
      </c>
      <c r="O731" s="17">
        <f>O25*'Basic diet cal'!$L$13</f>
        <v>0</v>
      </c>
      <c r="P731" s="17">
        <f>P25*'Basic diet cal'!$L$13</f>
        <v>0</v>
      </c>
      <c r="Q731" s="17">
        <f>Q25*'Basic diet cal'!$L$13</f>
        <v>0</v>
      </c>
      <c r="R731" s="17">
        <f>R25*'Basic diet cal'!$L$13</f>
        <v>0</v>
      </c>
      <c r="S731" s="17">
        <f>S25*'Basic diet cal'!$L$13</f>
        <v>0</v>
      </c>
      <c r="T731" s="17">
        <f>T25*'Basic diet cal'!$L$13</f>
        <v>0</v>
      </c>
      <c r="U731" s="17">
        <f>U25*'Basic diet cal'!$L$13</f>
        <v>0</v>
      </c>
      <c r="V731" s="17">
        <f>V25*'Basic diet cal'!$L$13</f>
        <v>0</v>
      </c>
      <c r="W731" s="17">
        <f>W25*'Basic diet cal'!$L$13</f>
        <v>0</v>
      </c>
      <c r="X731" s="17">
        <f>X25*'Basic diet cal'!$L$13</f>
        <v>0</v>
      </c>
      <c r="Y731" s="17">
        <f>Y25*'Basic diet cal'!$L$13</f>
        <v>0</v>
      </c>
      <c r="Z731" s="17">
        <f>Z25*'Basic diet cal'!$L$13</f>
        <v>0</v>
      </c>
      <c r="AA731" s="17">
        <f>AA25*'Basic diet cal'!$L$13</f>
        <v>0</v>
      </c>
      <c r="AB731" s="17">
        <f>AB25*'Basic diet cal'!$L$13</f>
        <v>0</v>
      </c>
      <c r="AC731" s="17">
        <f>AC25*'Basic diet cal'!$L$13</f>
        <v>0</v>
      </c>
      <c r="AD731" s="17">
        <f>AD25*'Basic diet cal'!$L$13</f>
        <v>0</v>
      </c>
      <c r="AE731" s="17">
        <f>AE25*'Basic diet cal'!$L$13</f>
        <v>0</v>
      </c>
      <c r="AF731" s="17">
        <f>AF25*'Basic diet cal'!$L$13</f>
        <v>0</v>
      </c>
      <c r="AG731" s="17">
        <f>AG25*'Basic diet cal'!$L$13</f>
        <v>0</v>
      </c>
      <c r="AH731" s="17">
        <f>AH25*'Basic diet cal'!$L$13</f>
        <v>0</v>
      </c>
      <c r="AI731" s="17">
        <f>AI25*'Basic diet cal'!$L$13</f>
        <v>0</v>
      </c>
      <c r="AJ731" s="17">
        <f>AJ25*'Basic diet cal'!$L$13</f>
        <v>0</v>
      </c>
      <c r="AK731" s="17">
        <f>AK25*'Basic diet cal'!$L$13</f>
        <v>0</v>
      </c>
      <c r="AL731" s="132">
        <f>AL25*'Basic diet cal'!$L$13</f>
        <v>0</v>
      </c>
      <c r="AR731" s="17"/>
    </row>
    <row r="732" spans="1:69" ht="15" customHeight="1">
      <c r="A732" s="47" t="s">
        <v>778</v>
      </c>
      <c r="B732" s="25"/>
      <c r="C732" s="657">
        <f>C22*'Basic diet cal'!$L$10</f>
        <v>0</v>
      </c>
      <c r="D732" s="657">
        <f>D22*'Basic diet cal'!$L$10</f>
        <v>1.2</v>
      </c>
      <c r="E732" s="657">
        <f>E22*'Basic diet cal'!$L$10</f>
        <v>3.5999999999999996</v>
      </c>
      <c r="F732" s="657">
        <f>F22*'Basic diet cal'!$L$10</f>
        <v>0</v>
      </c>
      <c r="G732" s="657">
        <f>G22*'Basic diet cal'!$L$10</f>
        <v>4.8</v>
      </c>
      <c r="H732" s="657">
        <f>H22*'Basic diet cal'!$L$10</f>
        <v>4.8</v>
      </c>
      <c r="I732" s="657">
        <f>I22*'Basic diet cal'!$L$10</f>
        <v>0</v>
      </c>
      <c r="J732" s="657">
        <f>J22*'Basic diet cal'!$L$10</f>
        <v>3.5999999999999996</v>
      </c>
      <c r="K732" s="657">
        <f>K22*'Basic diet cal'!$L$10</f>
        <v>3.5999999999999996</v>
      </c>
      <c r="L732" s="657">
        <f>L22*'Basic diet cal'!$L$10</f>
        <v>0</v>
      </c>
      <c r="M732" s="657">
        <f>M22*'Basic diet cal'!$L$10</f>
        <v>8.4</v>
      </c>
      <c r="N732" s="657">
        <f>N22*'Basic diet cal'!$L$10</f>
        <v>3.5999999999999996</v>
      </c>
      <c r="O732" s="657">
        <f>O22*'Basic diet cal'!$L$10</f>
        <v>0</v>
      </c>
      <c r="P732" s="657">
        <f>P22*'Basic diet cal'!$L$10</f>
        <v>8.4</v>
      </c>
      <c r="Q732" s="657">
        <f>Q22*'Basic diet cal'!$L$10</f>
        <v>8.4</v>
      </c>
      <c r="R732" s="657">
        <f>R22*'Basic diet cal'!$L$10</f>
        <v>0</v>
      </c>
      <c r="S732" s="657">
        <f>S22*'Basic diet cal'!$L$10</f>
        <v>8.4</v>
      </c>
      <c r="T732" s="657">
        <f>T22*'Basic diet cal'!$L$10</f>
        <v>8.4</v>
      </c>
      <c r="U732" s="657">
        <f>U22*'Basic diet cal'!$L$10</f>
        <v>0</v>
      </c>
      <c r="V732" s="657">
        <f>V22*'Basic diet cal'!$L$10</f>
        <v>8.4</v>
      </c>
      <c r="W732" s="657">
        <f>W22*'Basic diet cal'!$L$10</f>
        <v>8.4</v>
      </c>
      <c r="X732" s="657">
        <f>X22*'Basic diet cal'!$L$10</f>
        <v>0</v>
      </c>
      <c r="Y732" s="657">
        <f>Y22*'Basic diet cal'!$L$10</f>
        <v>8.4</v>
      </c>
      <c r="Z732" s="657">
        <f>Z22*'Basic diet cal'!$L$10</f>
        <v>8.4</v>
      </c>
      <c r="AA732" s="657">
        <f>AA22*'Basic diet cal'!$L$10</f>
        <v>0</v>
      </c>
      <c r="AB732" s="657">
        <f>AB22*'Basic diet cal'!$L$10</f>
        <v>8.4</v>
      </c>
      <c r="AC732" s="657">
        <f>AC22*'Basic diet cal'!$L$10</f>
        <v>8.4</v>
      </c>
      <c r="AD732" s="657">
        <f>AD22*'Basic diet cal'!$L$10</f>
        <v>0</v>
      </c>
      <c r="AE732" s="657">
        <f>AE22*'Basic diet cal'!$L$10</f>
        <v>8.4</v>
      </c>
      <c r="AF732" s="657">
        <f>AF22*'Basic diet cal'!$L$10</f>
        <v>12</v>
      </c>
      <c r="AG732" s="657">
        <f>AG22*'Basic diet cal'!$L$10</f>
        <v>0</v>
      </c>
      <c r="AH732" s="657">
        <f>AH22*'Basic diet cal'!$L$10</f>
        <v>8.4</v>
      </c>
      <c r="AI732" s="657">
        <f>AI22*'Basic diet cal'!$L$10</f>
        <v>12</v>
      </c>
      <c r="AJ732" s="657">
        <f>AJ22*'Basic diet cal'!$L$10</f>
        <v>0</v>
      </c>
      <c r="AK732" s="657">
        <f>AK22*'Basic diet cal'!$L$10</f>
        <v>12</v>
      </c>
      <c r="AL732" s="657">
        <f>AL22*'Basic diet cal'!$L$10</f>
        <v>12</v>
      </c>
      <c r="AS732" s="170"/>
      <c r="AT732" s="9"/>
      <c r="AU732" s="9"/>
      <c r="AV732" s="9"/>
      <c r="AW732" s="9"/>
      <c r="AX732" s="9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</row>
    <row r="733" spans="1:69" ht="15" customHeight="1">
      <c r="C733" s="22">
        <v>1000</v>
      </c>
      <c r="F733" s="9">
        <v>1200</v>
      </c>
      <c r="G733" s="9"/>
      <c r="I733" s="22">
        <v>1400</v>
      </c>
      <c r="L733" s="22">
        <v>1600</v>
      </c>
      <c r="O733" s="22">
        <v>1800</v>
      </c>
      <c r="R733" s="9">
        <v>2000</v>
      </c>
      <c r="S733" s="9"/>
      <c r="U733" s="22">
        <v>2200</v>
      </c>
      <c r="X733" s="22">
        <v>2400</v>
      </c>
      <c r="AA733" s="45">
        <v>2600</v>
      </c>
      <c r="AB733" s="26"/>
      <c r="AD733" s="26">
        <v>2800</v>
      </c>
      <c r="AE733" s="26"/>
      <c r="AF733" s="26"/>
      <c r="AG733" s="26">
        <v>3000</v>
      </c>
      <c r="AH733" s="26"/>
      <c r="AI733" s="26"/>
      <c r="AJ733" s="22">
        <v>3200</v>
      </c>
      <c r="AS733" s="9"/>
      <c r="AT733" s="9"/>
      <c r="AU733" s="9"/>
      <c r="AV733" s="9"/>
      <c r="AW733" s="9"/>
      <c r="AX733" s="9"/>
      <c r="AY733" s="164"/>
      <c r="AZ733" s="164"/>
      <c r="BA733" s="164"/>
      <c r="BB733" s="164"/>
      <c r="BC733" s="164"/>
      <c r="BD733" s="164"/>
      <c r="BE733" s="164"/>
      <c r="BF733" s="123"/>
      <c r="BG733" s="123"/>
      <c r="BH733" s="164"/>
      <c r="BI733" s="123"/>
      <c r="BJ733" s="123"/>
      <c r="BK733" s="123"/>
      <c r="BL733" s="164"/>
      <c r="BM733" s="164"/>
      <c r="BN733" s="164"/>
      <c r="BO733" s="164"/>
      <c r="BP733" s="61"/>
      <c r="BQ733" s="61"/>
    </row>
    <row r="734" spans="1:69" ht="30" customHeight="1">
      <c r="A734" s="77" t="s">
        <v>297</v>
      </c>
      <c r="F734" s="9"/>
      <c r="AD734" s="22"/>
      <c r="AS734" s="9"/>
      <c r="AT734" s="9"/>
      <c r="AU734" s="9"/>
      <c r="AV734" s="9"/>
      <c r="AW734" s="9"/>
      <c r="AX734" s="9"/>
      <c r="AY734" s="164"/>
      <c r="AZ734" s="164"/>
      <c r="BA734" s="164"/>
      <c r="BB734" s="164"/>
      <c r="BC734" s="164"/>
      <c r="BD734" s="164"/>
      <c r="BE734" s="164"/>
      <c r="BF734" s="164"/>
      <c r="BG734" s="164"/>
      <c r="BH734" s="164"/>
      <c r="BI734" s="164"/>
      <c r="BJ734" s="164"/>
      <c r="BK734" s="164"/>
      <c r="BL734" s="164"/>
      <c r="BM734" s="164"/>
      <c r="BN734" s="164"/>
      <c r="BO734" s="164"/>
      <c r="BP734" s="61"/>
      <c r="BQ734" s="61"/>
    </row>
    <row r="735" spans="1:69" ht="15" customHeight="1">
      <c r="A735" s="77" t="s">
        <v>137</v>
      </c>
      <c r="C735" s="22" t="s">
        <v>58</v>
      </c>
      <c r="D735" s="22" t="s">
        <v>116</v>
      </c>
      <c r="E735" s="22" t="s">
        <v>92</v>
      </c>
      <c r="F735" s="9" t="s">
        <v>58</v>
      </c>
      <c r="G735" s="22" t="s">
        <v>116</v>
      </c>
      <c r="H735" s="22" t="s">
        <v>92</v>
      </c>
      <c r="I735" s="22" t="s">
        <v>58</v>
      </c>
      <c r="J735" s="22" t="s">
        <v>116</v>
      </c>
      <c r="K735" s="22" t="s">
        <v>92</v>
      </c>
      <c r="L735" s="22" t="s">
        <v>58</v>
      </c>
      <c r="M735" s="22" t="s">
        <v>116</v>
      </c>
      <c r="N735" s="22" t="s">
        <v>92</v>
      </c>
      <c r="O735" s="22" t="s">
        <v>58</v>
      </c>
      <c r="P735" s="22" t="s">
        <v>116</v>
      </c>
      <c r="Q735" s="22" t="s">
        <v>92</v>
      </c>
      <c r="R735" s="9" t="s">
        <v>58</v>
      </c>
      <c r="S735" s="22" t="s">
        <v>116</v>
      </c>
      <c r="T735" s="22" t="s">
        <v>92</v>
      </c>
      <c r="U735" s="22" t="s">
        <v>58</v>
      </c>
      <c r="V735" s="22" t="s">
        <v>116</v>
      </c>
      <c r="W735" s="22" t="s">
        <v>92</v>
      </c>
      <c r="X735" s="22" t="s">
        <v>58</v>
      </c>
      <c r="Y735" s="22" t="s">
        <v>116</v>
      </c>
      <c r="Z735" s="22" t="s">
        <v>92</v>
      </c>
      <c r="AA735" s="22" t="s">
        <v>58</v>
      </c>
      <c r="AB735" s="22" t="s">
        <v>116</v>
      </c>
      <c r="AC735" s="22" t="s">
        <v>92</v>
      </c>
      <c r="AD735" s="22" t="s">
        <v>58</v>
      </c>
      <c r="AE735" s="22" t="s">
        <v>116</v>
      </c>
      <c r="AF735" s="22" t="s">
        <v>92</v>
      </c>
      <c r="AG735" s="22" t="s">
        <v>58</v>
      </c>
      <c r="AH735" s="22" t="s">
        <v>116</v>
      </c>
      <c r="AI735" s="22" t="s">
        <v>92</v>
      </c>
      <c r="AJ735" s="22" t="s">
        <v>58</v>
      </c>
      <c r="AK735" s="22" t="s">
        <v>116</v>
      </c>
      <c r="AL735" s="127" t="s">
        <v>92</v>
      </c>
      <c r="AS735" s="9"/>
      <c r="AT735" s="9"/>
      <c r="AU735" s="9"/>
      <c r="AV735" s="9"/>
      <c r="AW735" s="9"/>
      <c r="AX735" s="9"/>
      <c r="AY735" s="164"/>
      <c r="AZ735" s="164"/>
      <c r="BA735" s="164"/>
      <c r="BB735" s="164"/>
      <c r="BC735" s="164"/>
      <c r="BD735" s="164"/>
      <c r="BE735" s="164"/>
      <c r="BF735" s="164"/>
      <c r="BG735" s="164"/>
      <c r="BH735" s="164"/>
      <c r="BI735" s="164"/>
      <c r="BJ735" s="164"/>
      <c r="BK735" s="164"/>
      <c r="BL735" s="164"/>
      <c r="BM735" s="164"/>
      <c r="BN735" s="164"/>
      <c r="BO735" s="164"/>
      <c r="BP735" s="61"/>
      <c r="BQ735" s="61"/>
    </row>
    <row r="736" spans="1:69" ht="15" customHeight="1">
      <c r="B736" s="78" t="s">
        <v>543</v>
      </c>
      <c r="C736" s="17">
        <f t="shared" ref="C736:AL736" si="120">C715+C716+C717+C718+C720+(C722/7)+C723+(C725/7)+C730+C731</f>
        <v>26.304553571428571</v>
      </c>
      <c r="D736" s="17">
        <f t="shared" si="120"/>
        <v>25.653214285714284</v>
      </c>
      <c r="E736" s="17">
        <f t="shared" si="120"/>
        <v>30.262738095238092</v>
      </c>
      <c r="F736" s="17">
        <f t="shared" si="120"/>
        <v>31.503303571428575</v>
      </c>
      <c r="G736" s="17">
        <f t="shared" si="120"/>
        <v>30.366875</v>
      </c>
      <c r="H736" s="17">
        <f t="shared" si="120"/>
        <v>36.315059523809524</v>
      </c>
      <c r="I736" s="17">
        <f t="shared" si="120"/>
        <v>38.815446428571434</v>
      </c>
      <c r="J736" s="17">
        <f t="shared" si="120"/>
        <v>34.081160714285723</v>
      </c>
      <c r="K736" s="17">
        <f t="shared" si="120"/>
        <v>38.976577380952385</v>
      </c>
      <c r="L736" s="17">
        <f t="shared" si="120"/>
        <v>45.013571428571431</v>
      </c>
      <c r="M736" s="17">
        <f t="shared" si="120"/>
        <v>41.162678571428572</v>
      </c>
      <c r="N736" s="17">
        <f t="shared" si="120"/>
        <v>46.288720238095237</v>
      </c>
      <c r="O736" s="17">
        <f t="shared" si="120"/>
        <v>51.495089285714279</v>
      </c>
      <c r="P736" s="17">
        <f t="shared" si="120"/>
        <v>46.192678571428573</v>
      </c>
      <c r="Q736" s="17">
        <f t="shared" si="120"/>
        <v>53.870238095238093</v>
      </c>
      <c r="R736" s="17">
        <f t="shared" si="120"/>
        <v>56.97723214285714</v>
      </c>
      <c r="S736" s="17">
        <f t="shared" si="120"/>
        <v>50.021428571428572</v>
      </c>
      <c r="T736" s="17">
        <f t="shared" si="120"/>
        <v>58.496279761904759</v>
      </c>
      <c r="U736" s="17">
        <f t="shared" si="120"/>
        <v>63.006607142857149</v>
      </c>
      <c r="V736" s="17">
        <f t="shared" si="120"/>
        <v>56.103571428571421</v>
      </c>
      <c r="W736" s="17">
        <f t="shared" si="120"/>
        <v>61.269613095238093</v>
      </c>
      <c r="X736" s="17">
        <f t="shared" si="120"/>
        <v>67.570892857142866</v>
      </c>
      <c r="Y736" s="17">
        <f t="shared" si="120"/>
        <v>63.761071428571427</v>
      </c>
      <c r="Z736" s="17">
        <f t="shared" si="120"/>
        <v>68.643898809523805</v>
      </c>
      <c r="AA736" s="17">
        <f t="shared" si="120"/>
        <v>71.688750000000013</v>
      </c>
      <c r="AB736" s="17">
        <f t="shared" si="120"/>
        <v>64.678928571428585</v>
      </c>
      <c r="AC736" s="17">
        <f t="shared" si="120"/>
        <v>73.351458333333326</v>
      </c>
      <c r="AD736" s="17">
        <f t="shared" si="120"/>
        <v>78.088750000000005</v>
      </c>
      <c r="AE736" s="17">
        <f t="shared" si="120"/>
        <v>71.538928571428571</v>
      </c>
      <c r="AF736" s="17">
        <f t="shared" si="120"/>
        <v>80.750833333333347</v>
      </c>
      <c r="AG736" s="17">
        <f t="shared" si="120"/>
        <v>79.458749999999995</v>
      </c>
      <c r="AH736" s="17">
        <f t="shared" si="120"/>
        <v>77.818571428571431</v>
      </c>
      <c r="AI736" s="17">
        <f t="shared" si="120"/>
        <v>85.477500000000006</v>
      </c>
      <c r="AJ736" s="17">
        <f t="shared" si="120"/>
        <v>84.940892857142856</v>
      </c>
      <c r="AK736" s="17">
        <f t="shared" si="120"/>
        <v>81.018571428571448</v>
      </c>
      <c r="AL736" s="132">
        <f t="shared" si="120"/>
        <v>88.677499999999995</v>
      </c>
      <c r="AR736" s="17"/>
      <c r="AS736" s="56"/>
      <c r="AT736" s="56"/>
      <c r="AU736" s="56"/>
      <c r="AV736" s="56"/>
      <c r="AW736" s="56"/>
      <c r="AX736" s="56"/>
      <c r="AY736" s="164"/>
      <c r="AZ736" s="164"/>
      <c r="BA736" s="164"/>
      <c r="BB736" s="164"/>
      <c r="BC736" s="164"/>
      <c r="BD736" s="164"/>
      <c r="BE736" s="164"/>
      <c r="BF736" s="164"/>
      <c r="BG736" s="164"/>
      <c r="BH736" s="164"/>
      <c r="BI736" s="164"/>
      <c r="BJ736" s="164"/>
      <c r="BK736" s="164"/>
      <c r="BL736" s="164"/>
      <c r="BM736" s="164"/>
      <c r="BN736" s="164"/>
      <c r="BO736" s="164"/>
      <c r="BP736" s="61"/>
      <c r="BQ736" s="61"/>
    </row>
    <row r="737" spans="1:79" ht="15" customHeight="1">
      <c r="B737" s="78" t="s">
        <v>544</v>
      </c>
      <c r="C737" s="17">
        <f t="shared" ref="C737:AL737" si="121">C715+C716+C717+C718+C720+C724+(C725/7)+C731+C730</f>
        <v>26.304553571428571</v>
      </c>
      <c r="D737" s="17">
        <f t="shared" si="121"/>
        <v>25.653214285714284</v>
      </c>
      <c r="E737" s="17">
        <f t="shared" si="121"/>
        <v>30.262738095238092</v>
      </c>
      <c r="F737" s="17">
        <f t="shared" si="121"/>
        <v>31.503303571428575</v>
      </c>
      <c r="G737" s="17">
        <f t="shared" si="121"/>
        <v>30.366875</v>
      </c>
      <c r="H737" s="17">
        <f t="shared" si="121"/>
        <v>36.315059523809524</v>
      </c>
      <c r="I737" s="17">
        <f t="shared" si="121"/>
        <v>38.815446428571434</v>
      </c>
      <c r="J737" s="17">
        <f t="shared" si="121"/>
        <v>34.081160714285723</v>
      </c>
      <c r="K737" s="17">
        <f t="shared" si="121"/>
        <v>38.976577380952385</v>
      </c>
      <c r="L737" s="17">
        <f t="shared" si="121"/>
        <v>45.013571428571431</v>
      </c>
      <c r="M737" s="17">
        <f t="shared" si="121"/>
        <v>41.162678571428572</v>
      </c>
      <c r="N737" s="17">
        <f t="shared" si="121"/>
        <v>46.288720238095237</v>
      </c>
      <c r="O737" s="17">
        <f t="shared" si="121"/>
        <v>51.495089285714279</v>
      </c>
      <c r="P737" s="17">
        <f t="shared" si="121"/>
        <v>46.192678571428573</v>
      </c>
      <c r="Q737" s="17">
        <f t="shared" si="121"/>
        <v>53.870238095238093</v>
      </c>
      <c r="R737" s="17">
        <f t="shared" si="121"/>
        <v>56.97723214285714</v>
      </c>
      <c r="S737" s="17">
        <f t="shared" si="121"/>
        <v>50.021428571428572</v>
      </c>
      <c r="T737" s="17">
        <f t="shared" si="121"/>
        <v>58.496279761904759</v>
      </c>
      <c r="U737" s="17">
        <f t="shared" si="121"/>
        <v>63.006607142857149</v>
      </c>
      <c r="V737" s="17">
        <f t="shared" si="121"/>
        <v>56.103571428571421</v>
      </c>
      <c r="W737" s="17">
        <f t="shared" si="121"/>
        <v>61.269613095238093</v>
      </c>
      <c r="X737" s="17">
        <f t="shared" si="121"/>
        <v>67.570892857142866</v>
      </c>
      <c r="Y737" s="17">
        <f t="shared" si="121"/>
        <v>63.761071428571427</v>
      </c>
      <c r="Z737" s="17">
        <f t="shared" si="121"/>
        <v>68.643898809523805</v>
      </c>
      <c r="AA737" s="17">
        <f t="shared" si="121"/>
        <v>71.688750000000013</v>
      </c>
      <c r="AB737" s="17">
        <f t="shared" si="121"/>
        <v>64.678928571428585</v>
      </c>
      <c r="AC737" s="17">
        <f t="shared" si="121"/>
        <v>73.351458333333326</v>
      </c>
      <c r="AD737" s="17">
        <f t="shared" si="121"/>
        <v>78.088750000000005</v>
      </c>
      <c r="AE737" s="17">
        <f t="shared" si="121"/>
        <v>73.821071428571429</v>
      </c>
      <c r="AF737" s="17">
        <f t="shared" si="121"/>
        <v>80.750833333333347</v>
      </c>
      <c r="AG737" s="17">
        <f t="shared" si="121"/>
        <v>81.740892857142853</v>
      </c>
      <c r="AH737" s="17">
        <f t="shared" si="121"/>
        <v>77.818571428571431</v>
      </c>
      <c r="AI737" s="17">
        <f t="shared" si="121"/>
        <v>85.477500000000006</v>
      </c>
      <c r="AJ737" s="17">
        <f t="shared" si="121"/>
        <v>87.223035714285714</v>
      </c>
      <c r="AK737" s="17">
        <f t="shared" si="121"/>
        <v>81.018571428571448</v>
      </c>
      <c r="AL737" s="132">
        <f t="shared" si="121"/>
        <v>88.677499999999995</v>
      </c>
      <c r="AR737" s="17"/>
      <c r="AS737" s="56"/>
      <c r="AT737" s="56"/>
      <c r="AU737" s="56"/>
      <c r="AV737" s="56"/>
      <c r="AW737" s="56"/>
      <c r="AX737" s="56"/>
      <c r="AY737" s="164"/>
      <c r="AZ737" s="164"/>
      <c r="BA737" s="164"/>
      <c r="BB737" s="164"/>
      <c r="BC737" s="164"/>
      <c r="BD737" s="164"/>
      <c r="BE737" s="164"/>
      <c r="BF737" s="164"/>
      <c r="BG737" s="164"/>
      <c r="BH737" s="164"/>
      <c r="BI737" s="164"/>
      <c r="BJ737" s="164"/>
      <c r="BK737" s="164"/>
      <c r="BL737" s="164"/>
      <c r="BM737" s="164"/>
      <c r="BN737" s="164"/>
      <c r="BO737" s="164"/>
      <c r="BP737" s="61"/>
      <c r="BQ737" s="61"/>
    </row>
    <row r="738" spans="1:79" ht="30" customHeight="1">
      <c r="A738" s="77" t="s">
        <v>138</v>
      </c>
      <c r="C738" s="49">
        <f>C715+C716+C717+C719+C720+C728+(C727/7)+C729+C731+C732/7</f>
        <v>15.938482142857143</v>
      </c>
      <c r="D738" s="49">
        <f t="shared" ref="D738:AL738" si="122">D715+D716+D717+D719+D720+D728+(D727/7)+D729+D731+D732/7</f>
        <v>18.7425</v>
      </c>
      <c r="E738" s="49">
        <f t="shared" si="122"/>
        <v>23.352023809523807</v>
      </c>
      <c r="F738" s="49">
        <f t="shared" si="122"/>
        <v>21.137232142857147</v>
      </c>
      <c r="G738" s="49">
        <f t="shared" si="122"/>
        <v>23.456160714285716</v>
      </c>
      <c r="H738" s="49">
        <f t="shared" si="122"/>
        <v>25.9489880952381</v>
      </c>
      <c r="I738" s="49">
        <f t="shared" si="122"/>
        <v>23.820803571428577</v>
      </c>
      <c r="J738" s="49">
        <f t="shared" si="122"/>
        <v>25.31151785714286</v>
      </c>
      <c r="K738" s="49">
        <f t="shared" si="122"/>
        <v>29.033720238095235</v>
      </c>
      <c r="L738" s="49">
        <f t="shared" si="122"/>
        <v>30.018928571428578</v>
      </c>
      <c r="M738" s="49">
        <f t="shared" si="122"/>
        <v>29.023392857142856</v>
      </c>
      <c r="N738" s="49">
        <f t="shared" si="122"/>
        <v>34.063720238095236</v>
      </c>
      <c r="O738" s="49">
        <f t="shared" si="122"/>
        <v>33.045089285714283</v>
      </c>
      <c r="P738" s="49">
        <f t="shared" si="122"/>
        <v>34.05339285714286</v>
      </c>
      <c r="Q738" s="49">
        <f t="shared" si="122"/>
        <v>40.048809523809524</v>
      </c>
      <c r="R738" s="49">
        <f t="shared" si="122"/>
        <v>35.071874999999999</v>
      </c>
      <c r="S738" s="49">
        <f t="shared" si="122"/>
        <v>37.88214285714286</v>
      </c>
      <c r="T738" s="49">
        <f t="shared" si="122"/>
        <v>44.67485119047619</v>
      </c>
      <c r="U738" s="49">
        <f t="shared" si="122"/>
        <v>42.274464285714295</v>
      </c>
      <c r="V738" s="49">
        <f t="shared" si="122"/>
        <v>41.082142857142856</v>
      </c>
      <c r="W738" s="49">
        <f t="shared" si="122"/>
        <v>47.448184523809523</v>
      </c>
      <c r="X738" s="49">
        <f t="shared" si="122"/>
        <v>37.581607142857152</v>
      </c>
      <c r="Y738" s="49">
        <f t="shared" si="122"/>
        <v>48.739642857142861</v>
      </c>
      <c r="Z738" s="49">
        <f t="shared" si="122"/>
        <v>54.308184523809523</v>
      </c>
      <c r="AA738" s="49">
        <f t="shared" si="122"/>
        <v>46.328035714285726</v>
      </c>
      <c r="AB738" s="49">
        <f t="shared" si="122"/>
        <v>49.593214285714296</v>
      </c>
      <c r="AC738" s="49">
        <f t="shared" si="122"/>
        <v>55.560386904761906</v>
      </c>
      <c r="AD738" s="49">
        <f t="shared" si="122"/>
        <v>51.554821428571429</v>
      </c>
      <c r="AE738" s="49">
        <f t="shared" si="122"/>
        <v>56.453214285714289</v>
      </c>
      <c r="AF738" s="49">
        <f t="shared" si="122"/>
        <v>63.474047619047631</v>
      </c>
      <c r="AG738" s="49">
        <f t="shared" si="122"/>
        <v>51.751607142857146</v>
      </c>
      <c r="AH738" s="49">
        <f t="shared" si="122"/>
        <v>60.450714285714284</v>
      </c>
      <c r="AI738" s="49">
        <f t="shared" si="122"/>
        <v>68.200714285714284</v>
      </c>
      <c r="AJ738" s="49">
        <f t="shared" si="122"/>
        <v>54.951607142857149</v>
      </c>
      <c r="AK738" s="49">
        <f t="shared" si="122"/>
        <v>64.165000000000006</v>
      </c>
      <c r="AL738" s="49">
        <f t="shared" si="122"/>
        <v>71.400714285714272</v>
      </c>
      <c r="AR738" s="17"/>
      <c r="AS738" s="56"/>
      <c r="AT738" s="56"/>
      <c r="AU738" s="56"/>
      <c r="AV738" s="56"/>
      <c r="AW738" s="56"/>
      <c r="AX738" s="56"/>
      <c r="AY738" s="164"/>
      <c r="AZ738" s="164"/>
      <c r="BA738" s="164"/>
      <c r="BB738" s="164"/>
      <c r="BC738" s="164"/>
      <c r="BD738" s="164"/>
      <c r="BE738" s="164"/>
      <c r="BF738" s="164"/>
      <c r="BG738" s="164"/>
      <c r="BH738" s="164"/>
      <c r="BI738" s="164"/>
      <c r="BJ738" s="164"/>
      <c r="BK738" s="164"/>
      <c r="BL738" s="164"/>
      <c r="BM738" s="164"/>
      <c r="BN738" s="164"/>
      <c r="BO738" s="164"/>
      <c r="BP738" s="61"/>
      <c r="BQ738" s="61"/>
    </row>
    <row r="739" spans="1:79" s="218" customFormat="1" ht="15" customHeight="1">
      <c r="A739" s="217"/>
      <c r="C739" s="219"/>
      <c r="D739" s="219"/>
      <c r="E739" s="219"/>
      <c r="F739" s="219"/>
      <c r="G739" s="219"/>
      <c r="H739" s="219"/>
      <c r="I739" s="219"/>
      <c r="J739" s="219"/>
      <c r="K739" s="219"/>
      <c r="L739" s="219"/>
      <c r="M739" s="219"/>
      <c r="N739" s="219"/>
      <c r="O739" s="219"/>
      <c r="P739" s="219"/>
      <c r="Q739" s="219"/>
      <c r="R739" s="219"/>
      <c r="S739" s="219"/>
      <c r="T739" s="219"/>
      <c r="U739" s="219"/>
      <c r="V739" s="219"/>
      <c r="W739" s="219"/>
      <c r="X739" s="219"/>
      <c r="Y739" s="219"/>
      <c r="Z739" s="219"/>
      <c r="AA739" s="219"/>
      <c r="AB739" s="219"/>
      <c r="AC739" s="219"/>
      <c r="AD739" s="219"/>
      <c r="AE739" s="219"/>
      <c r="AF739" s="219"/>
      <c r="AG739" s="219"/>
      <c r="AH739" s="219"/>
      <c r="AI739" s="219"/>
      <c r="AJ739" s="219"/>
      <c r="AK739" s="219"/>
      <c r="AL739" s="220"/>
      <c r="AR739" s="219"/>
      <c r="AS739" s="219"/>
      <c r="AT739" s="219"/>
      <c r="AU739" s="219"/>
      <c r="AV739" s="219"/>
      <c r="AW739" s="219"/>
      <c r="AX739" s="219"/>
      <c r="AY739" s="221"/>
      <c r="AZ739" s="221"/>
      <c r="BA739" s="221"/>
      <c r="BB739" s="221"/>
      <c r="BC739" s="221"/>
      <c r="BD739" s="221"/>
      <c r="BE739" s="221"/>
      <c r="BF739" s="221"/>
      <c r="BG739" s="221"/>
      <c r="BH739" s="221"/>
      <c r="BI739" s="221"/>
      <c r="BJ739" s="221"/>
      <c r="BK739" s="221"/>
      <c r="BL739" s="221"/>
      <c r="BM739" s="221"/>
      <c r="BN739" s="221"/>
      <c r="BO739" s="221"/>
      <c r="BP739" s="222"/>
      <c r="BQ739" s="222"/>
      <c r="BR739" s="222"/>
      <c r="BS739" s="222"/>
      <c r="BT739" s="222"/>
      <c r="BU739" s="222"/>
      <c r="BV739" s="222"/>
      <c r="BW739" s="431"/>
      <c r="BX739" s="222"/>
      <c r="BY739" s="222"/>
      <c r="BZ739" s="222"/>
      <c r="CA739" s="222"/>
    </row>
    <row r="740" spans="1:79" ht="15" customHeight="1">
      <c r="A740" s="66"/>
      <c r="C740" s="22">
        <v>1000</v>
      </c>
      <c r="F740" s="9">
        <v>1200</v>
      </c>
      <c r="G740" s="9"/>
      <c r="I740" s="22">
        <v>1400</v>
      </c>
      <c r="L740" s="22">
        <v>1600</v>
      </c>
      <c r="O740" s="17">
        <v>1800</v>
      </c>
      <c r="P740" s="17"/>
      <c r="Q740" s="17"/>
      <c r="R740" s="56">
        <v>2000</v>
      </c>
      <c r="S740" s="56"/>
      <c r="T740" s="17"/>
      <c r="U740" s="17">
        <v>2200</v>
      </c>
      <c r="V740" s="17"/>
      <c r="W740" s="17"/>
      <c r="X740" s="17">
        <v>2400</v>
      </c>
      <c r="Y740" s="17"/>
      <c r="Z740" s="17"/>
      <c r="AA740" s="111">
        <v>2600</v>
      </c>
      <c r="AB740" s="84"/>
      <c r="AC740" s="17"/>
      <c r="AD740" s="84">
        <v>2800</v>
      </c>
      <c r="AE740" s="84"/>
      <c r="AF740" s="84"/>
      <c r="AG740" s="84">
        <v>3000</v>
      </c>
      <c r="AH740" s="84"/>
      <c r="AI740" s="84"/>
      <c r="AJ740" s="22">
        <v>3200</v>
      </c>
      <c r="AK740" s="17"/>
      <c r="AL740" s="132"/>
      <c r="AR740" s="17"/>
    </row>
    <row r="741" spans="1:79" ht="15" customHeight="1">
      <c r="A741" s="212" t="s">
        <v>266</v>
      </c>
      <c r="F741" s="9"/>
      <c r="O741" s="17"/>
      <c r="P741" s="17"/>
      <c r="Q741" s="17"/>
      <c r="R741" s="56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K741" s="17"/>
      <c r="AL741" s="132"/>
      <c r="AR741" s="17"/>
    </row>
    <row r="742" spans="1:79" ht="15" customHeight="1">
      <c r="A742" s="67" t="s">
        <v>117</v>
      </c>
      <c r="B742" s="68"/>
      <c r="C742" s="22" t="s">
        <v>58</v>
      </c>
      <c r="D742" s="22" t="s">
        <v>116</v>
      </c>
      <c r="E742" s="22" t="s">
        <v>92</v>
      </c>
      <c r="F742" s="9" t="s">
        <v>58</v>
      </c>
      <c r="G742" s="22" t="s">
        <v>116</v>
      </c>
      <c r="H742" s="22" t="s">
        <v>92</v>
      </c>
      <c r="I742" s="22" t="s">
        <v>58</v>
      </c>
      <c r="J742" s="22" t="s">
        <v>116</v>
      </c>
      <c r="K742" s="22" t="s">
        <v>92</v>
      </c>
      <c r="L742" s="22" t="s">
        <v>58</v>
      </c>
      <c r="M742" s="22" t="s">
        <v>116</v>
      </c>
      <c r="N742" s="22" t="s">
        <v>92</v>
      </c>
      <c r="O742" s="17" t="s">
        <v>58</v>
      </c>
      <c r="P742" s="17" t="s">
        <v>116</v>
      </c>
      <c r="Q742" s="17" t="s">
        <v>92</v>
      </c>
      <c r="R742" s="56" t="s">
        <v>58</v>
      </c>
      <c r="S742" s="17" t="s">
        <v>116</v>
      </c>
      <c r="T742" s="17" t="s">
        <v>92</v>
      </c>
      <c r="U742" s="17" t="s">
        <v>58</v>
      </c>
      <c r="V742" s="17" t="s">
        <v>116</v>
      </c>
      <c r="W742" s="17" t="s">
        <v>92</v>
      </c>
      <c r="X742" s="17" t="s">
        <v>58</v>
      </c>
      <c r="Y742" s="17" t="s">
        <v>116</v>
      </c>
      <c r="Z742" s="17" t="s">
        <v>92</v>
      </c>
      <c r="AA742" s="17" t="s">
        <v>58</v>
      </c>
      <c r="AB742" s="17" t="s">
        <v>116</v>
      </c>
      <c r="AC742" s="17" t="s">
        <v>92</v>
      </c>
      <c r="AD742" s="17" t="s">
        <v>58</v>
      </c>
      <c r="AE742" s="17" t="s">
        <v>116</v>
      </c>
      <c r="AF742" s="17" t="s">
        <v>92</v>
      </c>
      <c r="AG742" s="17" t="s">
        <v>58</v>
      </c>
      <c r="AH742" s="17" t="s">
        <v>116</v>
      </c>
      <c r="AI742" s="17" t="s">
        <v>92</v>
      </c>
      <c r="AJ742" s="22" t="s">
        <v>58</v>
      </c>
      <c r="AK742" s="17" t="s">
        <v>116</v>
      </c>
      <c r="AL742" s="132" t="s">
        <v>92</v>
      </c>
      <c r="AR742" s="17"/>
    </row>
    <row r="743" spans="1:79" ht="38.25" customHeight="1">
      <c r="A743" s="24" t="s">
        <v>119</v>
      </c>
      <c r="B743" s="69"/>
      <c r="C743" s="17">
        <f>C7*'Basic diet cal'!$AG$3</f>
        <v>272</v>
      </c>
      <c r="D743" s="17">
        <f>D7*'Basic diet cal'!$AG$3</f>
        <v>204</v>
      </c>
      <c r="E743" s="17">
        <f>E7*'Basic diet cal'!$AG$3</f>
        <v>272</v>
      </c>
      <c r="F743" s="17">
        <f>F7*'Basic diet cal'!$AG$3</f>
        <v>340</v>
      </c>
      <c r="G743" s="17">
        <f>G7*'Basic diet cal'!$AG$3</f>
        <v>272</v>
      </c>
      <c r="H743" s="17">
        <f>H7*'Basic diet cal'!$AG$3</f>
        <v>306</v>
      </c>
      <c r="I743" s="17">
        <f>I7*'Basic diet cal'!$AG$3</f>
        <v>408</v>
      </c>
      <c r="J743" s="17">
        <f>J7*'Basic diet cal'!$AG$3</f>
        <v>340</v>
      </c>
      <c r="K743" s="17">
        <f>K7*'Basic diet cal'!$AG$3</f>
        <v>340</v>
      </c>
      <c r="L743" s="17">
        <f>L7*'Basic diet cal'!$AG$3</f>
        <v>476</v>
      </c>
      <c r="M743" s="17">
        <f>M7*'Basic diet cal'!$AG$3</f>
        <v>408</v>
      </c>
      <c r="N743" s="17">
        <f>N7*'Basic diet cal'!$AG$3</f>
        <v>408</v>
      </c>
      <c r="O743" s="17">
        <f>O7*'Basic diet cal'!$AG$3</f>
        <v>544</v>
      </c>
      <c r="P743" s="17">
        <f>P7*'Basic diet cal'!$AG$3</f>
        <v>476</v>
      </c>
      <c r="Q743" s="17">
        <f>Q7*'Basic diet cal'!$AG$3</f>
        <v>408</v>
      </c>
      <c r="R743" s="17">
        <f>R7*'Basic diet cal'!$AG$3</f>
        <v>612</v>
      </c>
      <c r="S743" s="17">
        <f>S7*'Basic diet cal'!$AG$3</f>
        <v>476</v>
      </c>
      <c r="T743" s="17">
        <f>T7*'Basic diet cal'!$AG$3</f>
        <v>476</v>
      </c>
      <c r="U743" s="17">
        <f>U7*'Basic diet cal'!$AG$3</f>
        <v>680</v>
      </c>
      <c r="V743" s="17">
        <f>V7*'Basic diet cal'!$AG$3</f>
        <v>544</v>
      </c>
      <c r="W743" s="17">
        <f>W7*'Basic diet cal'!$AG$3</f>
        <v>544</v>
      </c>
      <c r="X743" s="17">
        <f>X7*'Basic diet cal'!$AG$3</f>
        <v>680</v>
      </c>
      <c r="Y743" s="17">
        <f>Y7*'Basic diet cal'!$AG$3</f>
        <v>544</v>
      </c>
      <c r="Z743" s="17">
        <f>Z7*'Basic diet cal'!$AG$3</f>
        <v>612</v>
      </c>
      <c r="AA743" s="17">
        <f>AA7*'Basic diet cal'!$AG$3</f>
        <v>816</v>
      </c>
      <c r="AB743" s="17">
        <f>AB7*'Basic diet cal'!$AG$3</f>
        <v>612</v>
      </c>
      <c r="AC743" s="17">
        <f>AC7*'Basic diet cal'!$AG$3</f>
        <v>612</v>
      </c>
      <c r="AD743" s="17">
        <f>AD7*'Basic diet cal'!$AG$3</f>
        <v>952</v>
      </c>
      <c r="AE743" s="17">
        <f>AE7*'Basic diet cal'!$AG$3</f>
        <v>680</v>
      </c>
      <c r="AF743" s="17">
        <f>AF7*'Basic diet cal'!$AG$3</f>
        <v>748</v>
      </c>
      <c r="AG743" s="17">
        <f>AG7*'Basic diet cal'!$AG$3</f>
        <v>1020</v>
      </c>
      <c r="AH743" s="17">
        <f>AH7*'Basic diet cal'!$AG$3</f>
        <v>680</v>
      </c>
      <c r="AI743" s="17">
        <f>AI7*'Basic diet cal'!$AG$3</f>
        <v>748</v>
      </c>
      <c r="AJ743" s="17">
        <f>AJ7*'Basic diet cal'!$AG$3</f>
        <v>1088</v>
      </c>
      <c r="AK743" s="17">
        <f>AK7*'Basic diet cal'!$AG$3</f>
        <v>748</v>
      </c>
      <c r="AL743" s="132">
        <f>AL7*'Basic diet cal'!$AG$3</f>
        <v>816</v>
      </c>
      <c r="AR743" s="17"/>
    </row>
    <row r="744" spans="1:79" ht="45" customHeight="1">
      <c r="A744" s="24" t="s">
        <v>127</v>
      </c>
      <c r="B744" s="69"/>
      <c r="C744" s="17">
        <f>C8*'Basic diet cal'!$AG$4</f>
        <v>0</v>
      </c>
      <c r="D744" s="17">
        <f>D8*'Basic diet cal'!$AG$4</f>
        <v>0</v>
      </c>
      <c r="E744" s="17">
        <f>E8*'Basic diet cal'!$AG$4</f>
        <v>0</v>
      </c>
      <c r="F744" s="17">
        <f>F8*'Basic diet cal'!$AG$4</f>
        <v>0</v>
      </c>
      <c r="G744" s="17">
        <f>G8*'Basic diet cal'!$AG$4</f>
        <v>0</v>
      </c>
      <c r="H744" s="17">
        <f>H8*'Basic diet cal'!$AG$4</f>
        <v>0</v>
      </c>
      <c r="I744" s="17">
        <f>I8*'Basic diet cal'!$AG$4</f>
        <v>0</v>
      </c>
      <c r="J744" s="17">
        <f>J8*'Basic diet cal'!$AG$4</f>
        <v>0</v>
      </c>
      <c r="K744" s="17">
        <f>K8*'Basic diet cal'!$AG$4</f>
        <v>0</v>
      </c>
      <c r="L744" s="17">
        <f>L8*'Basic diet cal'!$AG$4</f>
        <v>0</v>
      </c>
      <c r="M744" s="17">
        <f>M8*'Basic diet cal'!$AG$4</f>
        <v>0</v>
      </c>
      <c r="N744" s="17">
        <f>N8*'Basic diet cal'!$AG$4</f>
        <v>0</v>
      </c>
      <c r="O744" s="17">
        <f>O8*'Basic diet cal'!$AG$4</f>
        <v>0</v>
      </c>
      <c r="P744" s="17">
        <f>P8*'Basic diet cal'!$AG$4</f>
        <v>0</v>
      </c>
      <c r="Q744" s="17">
        <f>Q8*'Basic diet cal'!$AG$4</f>
        <v>0</v>
      </c>
      <c r="R744" s="17">
        <f>R8*'Basic diet cal'!$AG$4</f>
        <v>0</v>
      </c>
      <c r="S744" s="17">
        <f>S8*'Basic diet cal'!$AG$4</f>
        <v>0</v>
      </c>
      <c r="T744" s="17">
        <f>T8*'Basic diet cal'!$AG$4</f>
        <v>0</v>
      </c>
      <c r="U744" s="17">
        <f>U8*'Basic diet cal'!$AG$4</f>
        <v>0</v>
      </c>
      <c r="V744" s="17">
        <f>V8*'Basic diet cal'!$AG$4</f>
        <v>0</v>
      </c>
      <c r="W744" s="17">
        <f>W8*'Basic diet cal'!$AG$4</f>
        <v>0</v>
      </c>
      <c r="X744" s="17">
        <f>X8*'Basic diet cal'!$AG$4</f>
        <v>0</v>
      </c>
      <c r="Y744" s="17">
        <f>Y8*'Basic diet cal'!$AG$4</f>
        <v>0</v>
      </c>
      <c r="Z744" s="17">
        <f>Z8*'Basic diet cal'!$AG$4</f>
        <v>0</v>
      </c>
      <c r="AA744" s="17">
        <f>AA8*'Basic diet cal'!$AG$4</f>
        <v>0</v>
      </c>
      <c r="AB744" s="17">
        <f>AB8*'Basic diet cal'!$AG$4</f>
        <v>0</v>
      </c>
      <c r="AC744" s="17">
        <f>AC8*'Basic diet cal'!$AG$4</f>
        <v>0</v>
      </c>
      <c r="AD744" s="17">
        <f>AD8*'Basic diet cal'!$AG$4</f>
        <v>0</v>
      </c>
      <c r="AE744" s="17">
        <f>AE8*'Basic diet cal'!$AG$4</f>
        <v>0</v>
      </c>
      <c r="AF744" s="17">
        <f>AF8*'Basic diet cal'!$AG$4</f>
        <v>0</v>
      </c>
      <c r="AG744" s="17">
        <f>AG8*'Basic diet cal'!$AG$4</f>
        <v>0</v>
      </c>
      <c r="AH744" s="17">
        <f>AH8*'Basic diet cal'!$AG$4</f>
        <v>0</v>
      </c>
      <c r="AI744" s="17">
        <f>AI8*'Basic diet cal'!$AG$4</f>
        <v>0</v>
      </c>
      <c r="AJ744" s="17">
        <f>AJ8*'Basic diet cal'!$AG$4</f>
        <v>0</v>
      </c>
      <c r="AK744" s="17">
        <f>AK8*'Basic diet cal'!$AG$4</f>
        <v>0</v>
      </c>
      <c r="AL744" s="132">
        <f>AL8*'Basic diet cal'!$AG$4</f>
        <v>0</v>
      </c>
      <c r="AR744" s="17"/>
    </row>
    <row r="745" spans="1:79" ht="45" customHeight="1">
      <c r="A745" s="24" t="s">
        <v>76</v>
      </c>
      <c r="B745" s="69"/>
      <c r="C745" s="17">
        <f>C9*'Basic diet cal'!$AG$5</f>
        <v>1</v>
      </c>
      <c r="D745" s="17">
        <f>D9*'Basic diet cal'!$AG$5</f>
        <v>2</v>
      </c>
      <c r="E745" s="17">
        <f>E9*'Basic diet cal'!$AG$5</f>
        <v>2</v>
      </c>
      <c r="F745" s="17">
        <f>F9*'Basic diet cal'!$AG$5</f>
        <v>1</v>
      </c>
      <c r="G745" s="17">
        <f>G9*'Basic diet cal'!$AG$5</f>
        <v>2</v>
      </c>
      <c r="H745" s="17">
        <f>H9*'Basic diet cal'!$AG$5</f>
        <v>2</v>
      </c>
      <c r="I745" s="17">
        <f>I9*'Basic diet cal'!$AG$5</f>
        <v>1.5</v>
      </c>
      <c r="J745" s="17">
        <f>J9*'Basic diet cal'!$AG$5</f>
        <v>2</v>
      </c>
      <c r="K745" s="17">
        <f>K9*'Basic diet cal'!$AG$5</f>
        <v>2.5</v>
      </c>
      <c r="L745" s="17">
        <f>L9*'Basic diet cal'!$AG$5</f>
        <v>1.5</v>
      </c>
      <c r="M745" s="17">
        <f>M9*'Basic diet cal'!$AG$5</f>
        <v>2</v>
      </c>
      <c r="N745" s="17">
        <f>N9*'Basic diet cal'!$AG$5</f>
        <v>3</v>
      </c>
      <c r="O745" s="17">
        <f>O9*'Basic diet cal'!$AG$5</f>
        <v>1.5</v>
      </c>
      <c r="P745" s="17">
        <f>P9*'Basic diet cal'!$AG$5</f>
        <v>2.5</v>
      </c>
      <c r="Q745" s="17">
        <f>Q9*'Basic diet cal'!$AG$5</f>
        <v>4</v>
      </c>
      <c r="R745" s="17">
        <f>R9*'Basic diet cal'!$AG$5</f>
        <v>1.5</v>
      </c>
      <c r="S745" s="17">
        <f>S9*'Basic diet cal'!$AG$5</f>
        <v>3</v>
      </c>
      <c r="T745" s="17">
        <f>T9*'Basic diet cal'!$AG$5</f>
        <v>4</v>
      </c>
      <c r="U745" s="17">
        <f>U9*'Basic diet cal'!$AG$5</f>
        <v>2</v>
      </c>
      <c r="V745" s="17">
        <f>V9*'Basic diet cal'!$AG$5</f>
        <v>3</v>
      </c>
      <c r="W745" s="17">
        <f>W9*'Basic diet cal'!$AG$5</f>
        <v>4</v>
      </c>
      <c r="X745" s="17">
        <f>X9*'Basic diet cal'!$AG$5</f>
        <v>2</v>
      </c>
      <c r="Y745" s="17">
        <f>Y9*'Basic diet cal'!$AG$5</f>
        <v>4</v>
      </c>
      <c r="Z745" s="17">
        <f>Z9*'Basic diet cal'!$AG$5</f>
        <v>5</v>
      </c>
      <c r="AA745" s="17">
        <f>AA9*'Basic diet cal'!$AG$5</f>
        <v>2</v>
      </c>
      <c r="AB745" s="17">
        <f>AB9*'Basic diet cal'!$AG$5</f>
        <v>4</v>
      </c>
      <c r="AC745" s="17">
        <f>AC9*'Basic diet cal'!$AG$5</f>
        <v>5</v>
      </c>
      <c r="AD745" s="17">
        <f>AD9*'Basic diet cal'!$AG$5</f>
        <v>2</v>
      </c>
      <c r="AE745" s="17">
        <f>AE9*'Basic diet cal'!$AG$5</f>
        <v>5</v>
      </c>
      <c r="AF745" s="17">
        <f>AF9*'Basic diet cal'!$AG$5</f>
        <v>5</v>
      </c>
      <c r="AG745" s="17">
        <f>AG9*'Basic diet cal'!$AG$5</f>
        <v>1.5</v>
      </c>
      <c r="AH745" s="17">
        <f>AH9*'Basic diet cal'!$AG$5</f>
        <v>5</v>
      </c>
      <c r="AI745" s="17">
        <f>AI9*'Basic diet cal'!$AG$5</f>
        <v>6</v>
      </c>
      <c r="AJ745" s="17">
        <f>AJ9*'Basic diet cal'!$AG$5</f>
        <v>1.5</v>
      </c>
      <c r="AK745" s="17">
        <f>AK9*'Basic diet cal'!$AG$5</f>
        <v>5</v>
      </c>
      <c r="AL745" s="132">
        <f>AL9*'Basic diet cal'!$AG$5</f>
        <v>6</v>
      </c>
      <c r="AR745" s="17"/>
    </row>
    <row r="746" spans="1:79" ht="31.5" customHeight="1">
      <c r="A746" s="24" t="s">
        <v>255</v>
      </c>
      <c r="B746" s="65"/>
      <c r="C746" s="17">
        <f>C10*'Basic diet cal'!$AG$6</f>
        <v>0</v>
      </c>
      <c r="D746" s="17">
        <f>D10*'Basic diet cal'!$AG$6</f>
        <v>0</v>
      </c>
      <c r="E746" s="17">
        <f>E10*'Basic diet cal'!$AG$6</f>
        <v>1.4500000000000002</v>
      </c>
      <c r="F746" s="17">
        <f>F10*'Basic diet cal'!$AG$6</f>
        <v>0</v>
      </c>
      <c r="G746" s="17">
        <f>G10*'Basic diet cal'!$AG$6</f>
        <v>0</v>
      </c>
      <c r="H746" s="17">
        <f>H10*'Basic diet cal'!$AG$6</f>
        <v>1.4500000000000002</v>
      </c>
      <c r="I746" s="17">
        <f>I10*'Basic diet cal'!$AG$6</f>
        <v>0</v>
      </c>
      <c r="J746" s="17">
        <f>J10*'Basic diet cal'!$AG$6</f>
        <v>0</v>
      </c>
      <c r="K746" s="17">
        <f>K10*'Basic diet cal'!$AG$6</f>
        <v>1.4500000000000002</v>
      </c>
      <c r="L746" s="17">
        <f>L10*'Basic diet cal'!$AG$6</f>
        <v>0</v>
      </c>
      <c r="M746" s="17">
        <f>M10*'Basic diet cal'!$AG$6</f>
        <v>0</v>
      </c>
      <c r="N746" s="17">
        <f>N10*'Basic diet cal'!$AG$6</f>
        <v>1.4500000000000002</v>
      </c>
      <c r="O746" s="17">
        <f>O10*'Basic diet cal'!$AG$6</f>
        <v>0</v>
      </c>
      <c r="P746" s="17">
        <f>P10*'Basic diet cal'!$AG$6</f>
        <v>0</v>
      </c>
      <c r="Q746" s="17">
        <f>Q10*'Basic diet cal'!$AG$6</f>
        <v>2.3200000000000003</v>
      </c>
      <c r="R746" s="17">
        <f>R10*'Basic diet cal'!$AG$6</f>
        <v>0</v>
      </c>
      <c r="S746" s="17">
        <f>S10*'Basic diet cal'!$AG$6</f>
        <v>0</v>
      </c>
      <c r="T746" s="17">
        <f>T10*'Basic diet cal'!$AG$6</f>
        <v>2.9000000000000004</v>
      </c>
      <c r="U746" s="17">
        <f>U10*'Basic diet cal'!$AG$6</f>
        <v>0</v>
      </c>
      <c r="V746" s="17">
        <f>V10*'Basic diet cal'!$AG$6</f>
        <v>0</v>
      </c>
      <c r="W746" s="17">
        <f>W10*'Basic diet cal'!$AG$6</f>
        <v>2.3200000000000003</v>
      </c>
      <c r="X746" s="17">
        <f>X10*'Basic diet cal'!$AG$6</f>
        <v>0</v>
      </c>
      <c r="Y746" s="17">
        <f>Y10*'Basic diet cal'!$AG$6</f>
        <v>0</v>
      </c>
      <c r="Z746" s="17">
        <f>Z10*'Basic diet cal'!$AG$6</f>
        <v>2.3200000000000003</v>
      </c>
      <c r="AA746" s="17">
        <f>AA10*'Basic diet cal'!$AG$6</f>
        <v>0</v>
      </c>
      <c r="AB746" s="17">
        <f>AB10*'Basic diet cal'!$AG$6</f>
        <v>0</v>
      </c>
      <c r="AC746" s="17">
        <f>AC10*'Basic diet cal'!$AG$6</f>
        <v>2.9000000000000004</v>
      </c>
      <c r="AD746" s="17">
        <f>AD10*'Basic diet cal'!$AG$6</f>
        <v>0</v>
      </c>
      <c r="AE746" s="17">
        <f>AE10*'Basic diet cal'!$AG$6</f>
        <v>0</v>
      </c>
      <c r="AF746" s="17">
        <f>AF10*'Basic diet cal'!$AG$6</f>
        <v>2.9000000000000004</v>
      </c>
      <c r="AG746" s="17">
        <f>AG10*'Basic diet cal'!$AG$6</f>
        <v>0</v>
      </c>
      <c r="AH746" s="17">
        <f>AH10*'Basic diet cal'!$AG$6</f>
        <v>0</v>
      </c>
      <c r="AI746" s="17">
        <f>AI10*'Basic diet cal'!$AG$6</f>
        <v>4.3500000000000005</v>
      </c>
      <c r="AJ746" s="17">
        <f>AJ10*'Basic diet cal'!$AG$6</f>
        <v>0</v>
      </c>
      <c r="AK746" s="17">
        <f>AK10*'Basic diet cal'!$AG$6</f>
        <v>0</v>
      </c>
      <c r="AL746" s="132">
        <f>AL10*'Basic diet cal'!$AG$6</f>
        <v>4.3500000000000005</v>
      </c>
      <c r="AR746" s="17"/>
    </row>
    <row r="747" spans="1:79" ht="31.5" customHeight="1">
      <c r="A747" s="24" t="s">
        <v>564</v>
      </c>
      <c r="B747" s="65"/>
      <c r="C747" s="17">
        <f>C11*'Basic diet cal'!$AG$6</f>
        <v>0</v>
      </c>
      <c r="D747" s="17">
        <f>D11*'Basic diet cal'!$AG$6</f>
        <v>0</v>
      </c>
      <c r="E747" s="17">
        <f>E11*'Basic diet cal'!$AG$6</f>
        <v>1.4500000000000002</v>
      </c>
      <c r="F747" s="17">
        <f>F11*'Basic diet cal'!$AG$6</f>
        <v>0</v>
      </c>
      <c r="G747" s="17">
        <f>G11*'Basic diet cal'!$AG$6</f>
        <v>0</v>
      </c>
      <c r="H747" s="17">
        <f>H11*'Basic diet cal'!$AG$6</f>
        <v>1.4500000000000002</v>
      </c>
      <c r="I747" s="17">
        <f>I11*'Basic diet cal'!$AG$6</f>
        <v>0</v>
      </c>
      <c r="J747" s="17">
        <f>J11*'Basic diet cal'!$AG$6</f>
        <v>0</v>
      </c>
      <c r="K747" s="17">
        <f>K11*'Basic diet cal'!$AG$6</f>
        <v>1.4500000000000002</v>
      </c>
      <c r="L747" s="17">
        <f>L11*'Basic diet cal'!$AG$6</f>
        <v>0</v>
      </c>
      <c r="M747" s="17">
        <f>M11*'Basic diet cal'!$AG$6</f>
        <v>0</v>
      </c>
      <c r="N747" s="17">
        <f>N11*'Basic diet cal'!$AG$6</f>
        <v>1.4500000000000002</v>
      </c>
      <c r="O747" s="17">
        <f>O11*'Basic diet cal'!$AG$6</f>
        <v>0</v>
      </c>
      <c r="P747" s="17">
        <f>P11*'Basic diet cal'!$AG$6</f>
        <v>0</v>
      </c>
      <c r="Q747" s="17">
        <f>Q11*'Basic diet cal'!$AG$6</f>
        <v>2.3200000000000003</v>
      </c>
      <c r="R747" s="17">
        <f>R11*'Basic diet cal'!$AG$6</f>
        <v>0</v>
      </c>
      <c r="S747" s="17">
        <f>S11*'Basic diet cal'!$AG$6</f>
        <v>0</v>
      </c>
      <c r="T747" s="17">
        <f>T11*'Basic diet cal'!$AG$6</f>
        <v>2.9000000000000004</v>
      </c>
      <c r="U747" s="17">
        <f>U11*'Basic diet cal'!$AG$6</f>
        <v>0</v>
      </c>
      <c r="V747" s="17">
        <f>V11*'Basic diet cal'!$AG$6</f>
        <v>0</v>
      </c>
      <c r="W747" s="17">
        <f>W11*'Basic diet cal'!$AG$6</f>
        <v>2.3200000000000003</v>
      </c>
      <c r="X747" s="17">
        <f>X11*'Basic diet cal'!$AG$6</f>
        <v>0</v>
      </c>
      <c r="Y747" s="17">
        <f>Y11*'Basic diet cal'!$AG$6</f>
        <v>0</v>
      </c>
      <c r="Z747" s="17">
        <f>Z11*'Basic diet cal'!$AG$6</f>
        <v>2.3200000000000003</v>
      </c>
      <c r="AA747" s="17">
        <f>AA11*'Basic diet cal'!$AG$6</f>
        <v>0</v>
      </c>
      <c r="AB747" s="17">
        <f>AB11*'Basic diet cal'!$AG$6</f>
        <v>0</v>
      </c>
      <c r="AC747" s="17">
        <f>AC11*'Basic diet cal'!$AG$6</f>
        <v>2.9000000000000004</v>
      </c>
      <c r="AD747" s="17">
        <f>AD11*'Basic diet cal'!$AG$6</f>
        <v>0</v>
      </c>
      <c r="AE747" s="17">
        <f>AE11*'Basic diet cal'!$AG$6</f>
        <v>0</v>
      </c>
      <c r="AF747" s="17">
        <f>AF11*'Basic diet cal'!$AG$6</f>
        <v>2.9000000000000004</v>
      </c>
      <c r="AG747" s="17">
        <f>AG11*'Basic diet cal'!$AG$6</f>
        <v>0</v>
      </c>
      <c r="AH747" s="17">
        <f>AH11*'Basic diet cal'!$AG$6</f>
        <v>0</v>
      </c>
      <c r="AI747" s="17">
        <f>AI11*'Basic diet cal'!$AG$6</f>
        <v>4.3500000000000005</v>
      </c>
      <c r="AJ747" s="17">
        <f>AJ11*'Basic diet cal'!$AG$6</f>
        <v>0</v>
      </c>
      <c r="AK747" s="17">
        <f>AK11*'Basic diet cal'!$AG$6</f>
        <v>0</v>
      </c>
      <c r="AL747" s="132">
        <f>AL11*'Basic diet cal'!$AG$6</f>
        <v>4.3500000000000005</v>
      </c>
      <c r="AR747" s="17"/>
    </row>
    <row r="748" spans="1:79" ht="31.5" customHeight="1">
      <c r="A748" s="24" t="s">
        <v>539</v>
      </c>
      <c r="B748" s="69"/>
      <c r="C748" s="17">
        <f>C12*'Basic diet cal'!$AG$7</f>
        <v>0</v>
      </c>
      <c r="D748" s="17">
        <f>D12*'Basic diet cal'!$AG$7</f>
        <v>0</v>
      </c>
      <c r="E748" s="17">
        <f>E12*'Basic diet cal'!$AG$7</f>
        <v>0</v>
      </c>
      <c r="F748" s="17">
        <f>F12*'Basic diet cal'!$AG$7</f>
        <v>0</v>
      </c>
      <c r="G748" s="17">
        <f>G12*'Basic diet cal'!$AG$7</f>
        <v>0</v>
      </c>
      <c r="H748" s="17">
        <f>H12*'Basic diet cal'!$AG$7</f>
        <v>0</v>
      </c>
      <c r="I748" s="17">
        <f>I12*'Basic diet cal'!$AG$7</f>
        <v>0</v>
      </c>
      <c r="J748" s="17">
        <f>J12*'Basic diet cal'!$AG$7</f>
        <v>0</v>
      </c>
      <c r="K748" s="17">
        <f>K12*'Basic diet cal'!$AG$7</f>
        <v>0</v>
      </c>
      <c r="L748" s="17">
        <f>L12*'Basic diet cal'!$AG$7</f>
        <v>0</v>
      </c>
      <c r="M748" s="17">
        <f>M12*'Basic diet cal'!$AG$7</f>
        <v>0</v>
      </c>
      <c r="N748" s="17">
        <f>N12*'Basic diet cal'!$AG$7</f>
        <v>0</v>
      </c>
      <c r="O748" s="17">
        <f>O12*'Basic diet cal'!$AG$7</f>
        <v>0</v>
      </c>
      <c r="P748" s="17">
        <f>P12*'Basic diet cal'!$AG$7</f>
        <v>0</v>
      </c>
      <c r="Q748" s="17">
        <f>Q12*'Basic diet cal'!$AG$7</f>
        <v>0</v>
      </c>
      <c r="R748" s="17">
        <f>R12*'Basic diet cal'!$AG$7</f>
        <v>0</v>
      </c>
      <c r="S748" s="17">
        <f>S12*'Basic diet cal'!$AG$7</f>
        <v>0</v>
      </c>
      <c r="T748" s="17">
        <f>T12*'Basic diet cal'!$AG$7</f>
        <v>0</v>
      </c>
      <c r="U748" s="17">
        <f>U12*'Basic diet cal'!$AG$7</f>
        <v>0</v>
      </c>
      <c r="V748" s="17">
        <f>V12*'Basic diet cal'!$AG$7</f>
        <v>0</v>
      </c>
      <c r="W748" s="17">
        <f>W12*'Basic diet cal'!$AG$7</f>
        <v>0</v>
      </c>
      <c r="X748" s="17">
        <f>X12*'Basic diet cal'!$AG$7</f>
        <v>0</v>
      </c>
      <c r="Y748" s="17">
        <f>Y12*'Basic diet cal'!$AG$7</f>
        <v>0</v>
      </c>
      <c r="Z748" s="17">
        <f>Z12*'Basic diet cal'!$AG$7</f>
        <v>0</v>
      </c>
      <c r="AA748" s="17">
        <f>AA12*'Basic diet cal'!$AG$7</f>
        <v>0</v>
      </c>
      <c r="AB748" s="17">
        <f>AB12*'Basic diet cal'!$AG$7</f>
        <v>0</v>
      </c>
      <c r="AC748" s="17">
        <f>AC12*'Basic diet cal'!$AG$7</f>
        <v>0</v>
      </c>
      <c r="AD748" s="17">
        <f>AD12*'Basic diet cal'!$AG$7</f>
        <v>0</v>
      </c>
      <c r="AE748" s="17">
        <f>AE12*'Basic diet cal'!$AG$7</f>
        <v>0</v>
      </c>
      <c r="AF748" s="17">
        <f>AF12*'Basic diet cal'!$AG$7</f>
        <v>0</v>
      </c>
      <c r="AG748" s="17">
        <f>AG12*'Basic diet cal'!$AG$7</f>
        <v>0</v>
      </c>
      <c r="AH748" s="17">
        <f>AH12*'Basic diet cal'!$AG$7</f>
        <v>0</v>
      </c>
      <c r="AI748" s="17">
        <f>AI12*'Basic diet cal'!$AG$7</f>
        <v>0</v>
      </c>
      <c r="AJ748" s="17">
        <f>AJ12*'Basic diet cal'!$AG$7</f>
        <v>0</v>
      </c>
      <c r="AK748" s="17">
        <f>AK12*'Basic diet cal'!$AG$7</f>
        <v>0</v>
      </c>
      <c r="AL748" s="17">
        <f>AL12*'Basic diet cal'!$AG$7</f>
        <v>0</v>
      </c>
      <c r="AR748" s="17"/>
    </row>
    <row r="749" spans="1:79" ht="21" customHeight="1">
      <c r="A749" s="70" t="s">
        <v>120</v>
      </c>
      <c r="B749" s="71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32"/>
      <c r="AR749" s="17"/>
    </row>
    <row r="750" spans="1:79" ht="15" customHeight="1">
      <c r="A750" s="72" t="s">
        <v>121</v>
      </c>
      <c r="C750" s="17">
        <f>C14*'Basic diet cal'!$AG$8</f>
        <v>32</v>
      </c>
      <c r="D750" s="17">
        <f>D14*'Basic diet cal'!$AG$8</f>
        <v>32</v>
      </c>
      <c r="E750" s="17">
        <f>E14*'Basic diet cal'!$AG$8</f>
        <v>16</v>
      </c>
      <c r="F750" s="17">
        <f>F14*'Basic diet cal'!$AG$8</f>
        <v>32</v>
      </c>
      <c r="G750" s="17">
        <f>G14*'Basic diet cal'!$AG$8</f>
        <v>32</v>
      </c>
      <c r="H750" s="17">
        <f>H14*'Basic diet cal'!$AG$8</f>
        <v>32</v>
      </c>
      <c r="I750" s="17">
        <f>I14*'Basic diet cal'!$AG$8</f>
        <v>48</v>
      </c>
      <c r="J750" s="17">
        <f>J14*'Basic diet cal'!$AG$8</f>
        <v>32</v>
      </c>
      <c r="K750" s="17">
        <f>K14*'Basic diet cal'!$AG$8</f>
        <v>48</v>
      </c>
      <c r="L750" s="17">
        <f>L14*'Basic diet cal'!$AG$8</f>
        <v>48</v>
      </c>
      <c r="M750" s="17">
        <f>M14*'Basic diet cal'!$AG$8</f>
        <v>64</v>
      </c>
      <c r="N750" s="17">
        <f>N14*'Basic diet cal'!$AG$8</f>
        <v>48</v>
      </c>
      <c r="O750" s="17">
        <f>O14*'Basic diet cal'!$AG$8</f>
        <v>48</v>
      </c>
      <c r="P750" s="17">
        <f>P14*'Basic diet cal'!$AG$8</f>
        <v>0</v>
      </c>
      <c r="Q750" s="17">
        <f>Q14*'Basic diet cal'!$AG$8</f>
        <v>48</v>
      </c>
      <c r="R750" s="17">
        <f>R14*'Basic diet cal'!$AG$8</f>
        <v>48</v>
      </c>
      <c r="S750" s="17">
        <f>S14*'Basic diet cal'!$AG$8</f>
        <v>64</v>
      </c>
      <c r="T750" s="17">
        <f>T14*'Basic diet cal'!$AG$8</f>
        <v>48</v>
      </c>
      <c r="U750" s="17">
        <f>U14*'Basic diet cal'!$AG$8</f>
        <v>48</v>
      </c>
      <c r="V750" s="17">
        <f>V14*'Basic diet cal'!$AG$8</f>
        <v>64</v>
      </c>
      <c r="W750" s="17">
        <f>W14*'Basic diet cal'!$AG$8</f>
        <v>48</v>
      </c>
      <c r="X750" s="17">
        <f>X14*'Basic diet cal'!$AG$8</f>
        <v>48</v>
      </c>
      <c r="Y750" s="17">
        <f>Y14*'Basic diet cal'!$AG$8</f>
        <v>80</v>
      </c>
      <c r="Z750" s="17">
        <f>Z14*'Basic diet cal'!$AG$8</f>
        <v>48</v>
      </c>
      <c r="AA750" s="17">
        <f>AA14*'Basic diet cal'!$AG$8</f>
        <v>48</v>
      </c>
      <c r="AB750" s="17">
        <f>AB14*'Basic diet cal'!$AG$8</f>
        <v>80</v>
      </c>
      <c r="AC750" s="17">
        <f>AC14*'Basic diet cal'!$AG$8</f>
        <v>48</v>
      </c>
      <c r="AD750" s="17">
        <f>AD14*'Basic diet cal'!$AG$8</f>
        <v>48</v>
      </c>
      <c r="AE750" s="17">
        <f>AE14*'Basic diet cal'!$AG$8</f>
        <v>80</v>
      </c>
      <c r="AF750" s="17">
        <f>AF14*'Basic diet cal'!$AG$8</f>
        <v>48</v>
      </c>
      <c r="AG750" s="17">
        <f>AG14*'Basic diet cal'!$AG$8</f>
        <v>48</v>
      </c>
      <c r="AH750" s="17">
        <f>AH14*'Basic diet cal'!$AG$8</f>
        <v>80</v>
      </c>
      <c r="AI750" s="17">
        <f>AI14*'Basic diet cal'!$AG$8</f>
        <v>48</v>
      </c>
      <c r="AJ750" s="17">
        <f>AJ14*'Basic diet cal'!$AG$8</f>
        <v>48</v>
      </c>
      <c r="AK750" s="17">
        <f>AK14*'Basic diet cal'!$AG$8</f>
        <v>80</v>
      </c>
      <c r="AL750" s="132">
        <f>AL14*'Basic diet cal'!$AG$8</f>
        <v>48</v>
      </c>
      <c r="AR750" s="17"/>
    </row>
    <row r="751" spans="1:79" ht="22.5" customHeight="1">
      <c r="A751" s="73" t="s">
        <v>227</v>
      </c>
      <c r="C751" s="17">
        <f>C15*'Basic diet cal'!$AG$9</f>
        <v>6.9187499999999993</v>
      </c>
      <c r="D751" s="17">
        <f>D15*'Basic diet cal'!$AG$9</f>
        <v>4.6124999999999998</v>
      </c>
      <c r="E751" s="17">
        <f>E15*'Basic diet cal'!$AG$9</f>
        <v>4.6124999999999998</v>
      </c>
      <c r="F751" s="17">
        <f>F15*'Basic diet cal'!$AG$9</f>
        <v>6.9187499999999993</v>
      </c>
      <c r="G751" s="17">
        <f>G15*'Basic diet cal'!$AG$9</f>
        <v>4.6124999999999998</v>
      </c>
      <c r="H751" s="17">
        <f>H15*'Basic diet cal'!$AG$9</f>
        <v>6.9187499999999993</v>
      </c>
      <c r="I751" s="17">
        <f>I15*'Basic diet cal'!$AG$9</f>
        <v>9.2249999999999996</v>
      </c>
      <c r="J751" s="17">
        <f>J15*'Basic diet cal'!$AG$9</f>
        <v>4.6124999999999998</v>
      </c>
      <c r="K751" s="17">
        <f>K15*'Basic diet cal'!$AG$9</f>
        <v>4.6124999999999998</v>
      </c>
      <c r="L751" s="17">
        <f>L15*'Basic diet cal'!$AG$9</f>
        <v>9.2249999999999996</v>
      </c>
      <c r="M751" s="17">
        <f>M15*'Basic diet cal'!$AG$9</f>
        <v>6.9187499999999993</v>
      </c>
      <c r="N751" s="17">
        <f>N15*'Basic diet cal'!$AG$9</f>
        <v>6.9187499999999993</v>
      </c>
      <c r="O751" s="17">
        <f>O15*'Basic diet cal'!$AG$9</f>
        <v>11.53125</v>
      </c>
      <c r="P751" s="17">
        <f>P15*'Basic diet cal'!$AG$9</f>
        <v>6.9187499999999993</v>
      </c>
      <c r="Q751" s="17">
        <f>Q15*'Basic diet cal'!$AG$9</f>
        <v>9.2249999999999996</v>
      </c>
      <c r="R751" s="17">
        <f>R15*'Basic diet cal'!$AG$9</f>
        <v>13.837499999999999</v>
      </c>
      <c r="S751" s="17">
        <f>S15*'Basic diet cal'!$AG$9</f>
        <v>6.9187499999999993</v>
      </c>
      <c r="T751" s="17">
        <f>T15*'Basic diet cal'!$AG$9</f>
        <v>9.2249999999999996</v>
      </c>
      <c r="U751" s="17">
        <f>U15*'Basic diet cal'!$AG$9</f>
        <v>13.837499999999999</v>
      </c>
      <c r="V751" s="17">
        <f>V15*'Basic diet cal'!$AG$9</f>
        <v>9.2249999999999996</v>
      </c>
      <c r="W751" s="17">
        <f>W15*'Basic diet cal'!$AG$9</f>
        <v>9.2249999999999996</v>
      </c>
      <c r="X751" s="17">
        <f>X15*'Basic diet cal'!$AG$9</f>
        <v>18.45</v>
      </c>
      <c r="Y751" s="17">
        <f>Y15*'Basic diet cal'!$AG$9</f>
        <v>9.2249999999999996</v>
      </c>
      <c r="Z751" s="17">
        <f>Z15*'Basic diet cal'!$AG$9</f>
        <v>9.2249999999999996</v>
      </c>
      <c r="AA751" s="17">
        <f>AA15*'Basic diet cal'!$AG$9</f>
        <v>16.143750000000001</v>
      </c>
      <c r="AB751" s="17">
        <f>AB15*'Basic diet cal'!$AG$9</f>
        <v>6.9187499999999993</v>
      </c>
      <c r="AC751" s="17">
        <f>AC15*'Basic diet cal'!$AG$9</f>
        <v>11.53125</v>
      </c>
      <c r="AD751" s="17">
        <f>AD15*'Basic diet cal'!$AG$9</f>
        <v>16.143750000000001</v>
      </c>
      <c r="AE751" s="17">
        <f>AE15*'Basic diet cal'!$AG$9</f>
        <v>6.9187499999999993</v>
      </c>
      <c r="AF751" s="17">
        <f>AF15*'Basic diet cal'!$AG$9</f>
        <v>11.53125</v>
      </c>
      <c r="AG751" s="17">
        <f>AG15*'Basic diet cal'!$AG$9</f>
        <v>16.143750000000001</v>
      </c>
      <c r="AH751" s="17">
        <f>AH15*'Basic diet cal'!$AG$9</f>
        <v>9.2249999999999996</v>
      </c>
      <c r="AI751" s="17">
        <f>AI15*'Basic diet cal'!$AG$9</f>
        <v>11.53125</v>
      </c>
      <c r="AJ751" s="17">
        <f>AJ15*'Basic diet cal'!$AG$9</f>
        <v>18.45</v>
      </c>
      <c r="AK751" s="17">
        <f>AK15*'Basic diet cal'!$AG$9</f>
        <v>9.2249999999999996</v>
      </c>
      <c r="AL751" s="132">
        <f>AL15*'Basic diet cal'!$AG$9</f>
        <v>11.53125</v>
      </c>
      <c r="AR751" s="17"/>
    </row>
    <row r="752" spans="1:79" ht="22.5" customHeight="1">
      <c r="A752" s="74" t="s">
        <v>228</v>
      </c>
      <c r="C752" s="17">
        <f>C16*'Basic diet cal'!$AG$9</f>
        <v>6.9187499999999993</v>
      </c>
      <c r="D752" s="17">
        <f>D16*'Basic diet cal'!$AG$9</f>
        <v>4.6124999999999998</v>
      </c>
      <c r="E752" s="17">
        <f>E16*'Basic diet cal'!$AG$9</f>
        <v>4.6124999999999998</v>
      </c>
      <c r="F752" s="17">
        <f>F16*'Basic diet cal'!$AG$9</f>
        <v>6.9187499999999993</v>
      </c>
      <c r="G752" s="17">
        <f>G16*'Basic diet cal'!$AG$9</f>
        <v>4.6124999999999998</v>
      </c>
      <c r="H752" s="17">
        <f>H16*'Basic diet cal'!$AG$9</f>
        <v>6.9187499999999993</v>
      </c>
      <c r="I752" s="17">
        <f>I16*'Basic diet cal'!$AG$9</f>
        <v>9.2249999999999996</v>
      </c>
      <c r="J752" s="17">
        <f>J16*'Basic diet cal'!$AG$9</f>
        <v>4.6124999999999998</v>
      </c>
      <c r="K752" s="17">
        <f>K16*'Basic diet cal'!$AG$9</f>
        <v>4.6124999999999998</v>
      </c>
      <c r="L752" s="17">
        <f>L16*'Basic diet cal'!$AG$9</f>
        <v>9.2249999999999996</v>
      </c>
      <c r="M752" s="17">
        <f>M16*'Basic diet cal'!$AG$9</f>
        <v>6.9187499999999993</v>
      </c>
      <c r="N752" s="17">
        <f>N16*'Basic diet cal'!$AG$9</f>
        <v>6.9187499999999993</v>
      </c>
      <c r="O752" s="17">
        <f>O16*'Basic diet cal'!$AG$9</f>
        <v>11.53125</v>
      </c>
      <c r="P752" s="17">
        <f>P16*'Basic diet cal'!$AG$9</f>
        <v>6.9187499999999993</v>
      </c>
      <c r="Q752" s="17">
        <f>Q16*'Basic diet cal'!$AG$9</f>
        <v>9.2249999999999996</v>
      </c>
      <c r="R752" s="17">
        <f>R16*'Basic diet cal'!$AG$9</f>
        <v>13.837499999999999</v>
      </c>
      <c r="S752" s="17">
        <f>S16*'Basic diet cal'!$AG$9</f>
        <v>6.9187499999999993</v>
      </c>
      <c r="T752" s="17">
        <f>T16*'Basic diet cal'!$AG$9</f>
        <v>9.2249999999999996</v>
      </c>
      <c r="U752" s="17">
        <f>U16*'Basic diet cal'!$AG$9</f>
        <v>13.837499999999999</v>
      </c>
      <c r="V752" s="17">
        <f>V16*'Basic diet cal'!$AG$9</f>
        <v>9.2249999999999996</v>
      </c>
      <c r="W752" s="17">
        <f>W16*'Basic diet cal'!$AG$9</f>
        <v>9.2249999999999996</v>
      </c>
      <c r="X752" s="17">
        <f>X16*'Basic diet cal'!$AG$9</f>
        <v>18.45</v>
      </c>
      <c r="Y752" s="17">
        <f>Y16*'Basic diet cal'!$AG$9</f>
        <v>9.2249999999999996</v>
      </c>
      <c r="Z752" s="17">
        <f>Z16*'Basic diet cal'!$AG$9</f>
        <v>9.2249999999999996</v>
      </c>
      <c r="AA752" s="17">
        <f>AA16*'Basic diet cal'!$AG$9</f>
        <v>16.143750000000001</v>
      </c>
      <c r="AB752" s="17">
        <f>AB16*'Basic diet cal'!$AG$9</f>
        <v>6.9187499999999993</v>
      </c>
      <c r="AC752" s="17">
        <f>AC16*'Basic diet cal'!$AG$9</f>
        <v>11.53125</v>
      </c>
      <c r="AD752" s="17">
        <f>AD16*'Basic diet cal'!$AG$9</f>
        <v>16.143750000000001</v>
      </c>
      <c r="AE752" s="17">
        <f>AE16*'Basic diet cal'!$AG$9</f>
        <v>9.2249999999999996</v>
      </c>
      <c r="AF752" s="17">
        <f>AF16*'Basic diet cal'!$AG$9</f>
        <v>11.53125</v>
      </c>
      <c r="AG752" s="17">
        <f>AG16*'Basic diet cal'!$AG$9</f>
        <v>18.45</v>
      </c>
      <c r="AH752" s="17">
        <f>AH16*'Basic diet cal'!$AG$9</f>
        <v>9.2249999999999996</v>
      </c>
      <c r="AI752" s="17">
        <f>AI16*'Basic diet cal'!$AG$9</f>
        <v>11.53125</v>
      </c>
      <c r="AJ752" s="17">
        <f>AJ16*'Basic diet cal'!$AG$9</f>
        <v>20.756249999999998</v>
      </c>
      <c r="AK752" s="17">
        <f>AK16*'Basic diet cal'!$AG$9</f>
        <v>9.2249999999999996</v>
      </c>
      <c r="AL752" s="132">
        <f>AL16*'Basic diet cal'!$AG$9</f>
        <v>11.53125</v>
      </c>
      <c r="AR752" s="17"/>
    </row>
    <row r="753" spans="1:79" ht="15" customHeight="1">
      <c r="A753" s="75" t="s">
        <v>122</v>
      </c>
      <c r="C753" s="17">
        <f>C17*'Basic diet cal'!$AG$10</f>
        <v>0</v>
      </c>
      <c r="D753" s="17">
        <f>D17*'Basic diet cal'!$AG$10</f>
        <v>11.2</v>
      </c>
      <c r="E753" s="17">
        <f>E17*'Basic diet cal'!$AG$10</f>
        <v>33.599999999999994</v>
      </c>
      <c r="F753" s="17">
        <f>F17*'Basic diet cal'!$AG$10</f>
        <v>0</v>
      </c>
      <c r="G753" s="17">
        <f>G17*'Basic diet cal'!$AG$10</f>
        <v>44.8</v>
      </c>
      <c r="H753" s="17">
        <f>H17*'Basic diet cal'!$AG$10</f>
        <v>44.8</v>
      </c>
      <c r="I753" s="17">
        <f>I17*'Basic diet cal'!$AG$10</f>
        <v>0</v>
      </c>
      <c r="J753" s="17">
        <f>J17*'Basic diet cal'!$AG$10</f>
        <v>78.399999999999991</v>
      </c>
      <c r="K753" s="17">
        <f>K17*'Basic diet cal'!$AG$10</f>
        <v>78.399999999999991</v>
      </c>
      <c r="L753" s="17">
        <f>L17*'Basic diet cal'!$AG$10</f>
        <v>0</v>
      </c>
      <c r="M753" s="17">
        <f>M17*'Basic diet cal'!$AG$10</f>
        <v>117.6</v>
      </c>
      <c r="N753" s="17">
        <f>N17*'Basic diet cal'!$AG$10</f>
        <v>78.399999999999991</v>
      </c>
      <c r="O753" s="17">
        <f>O17*'Basic diet cal'!$AG$10</f>
        <v>0</v>
      </c>
      <c r="P753" s="17">
        <f>P17*'Basic diet cal'!$AG$10</f>
        <v>117.6</v>
      </c>
      <c r="Q753" s="17">
        <f>Q17*'Basic diet cal'!$AG$10</f>
        <v>78.399999999999991</v>
      </c>
      <c r="R753" s="17">
        <f>R17*'Basic diet cal'!$AG$10</f>
        <v>0</v>
      </c>
      <c r="S753" s="17">
        <f>S17*'Basic diet cal'!$AG$10</f>
        <v>117.6</v>
      </c>
      <c r="T753" s="17">
        <f>T17*'Basic diet cal'!$AG$10</f>
        <v>78.399999999999991</v>
      </c>
      <c r="U753" s="17">
        <f>U17*'Basic diet cal'!$AG$10</f>
        <v>0</v>
      </c>
      <c r="V753" s="17">
        <f>V17*'Basic diet cal'!$AG$10</f>
        <v>156.79999999999998</v>
      </c>
      <c r="W753" s="17">
        <f>W17*'Basic diet cal'!$AG$10</f>
        <v>78.399999999999991</v>
      </c>
      <c r="X753" s="17">
        <f>X17*'Basic diet cal'!$AG$10</f>
        <v>0</v>
      </c>
      <c r="Y753" s="17">
        <f>Y17*'Basic diet cal'!$AG$10</f>
        <v>156.79999999999998</v>
      </c>
      <c r="Z753" s="17">
        <f>Z17*'Basic diet cal'!$AG$10</f>
        <v>112</v>
      </c>
      <c r="AA753" s="17">
        <f>AA17*'Basic diet cal'!$AG$10</f>
        <v>0</v>
      </c>
      <c r="AB753" s="17">
        <f>AB17*'Basic diet cal'!$AG$10</f>
        <v>156.79999999999998</v>
      </c>
      <c r="AC753" s="17">
        <f>AC17*'Basic diet cal'!$AG$10</f>
        <v>112</v>
      </c>
      <c r="AD753" s="17">
        <f>AD17*'Basic diet cal'!$AG$10</f>
        <v>0</v>
      </c>
      <c r="AE753" s="17">
        <f>AE17*'Basic diet cal'!$AG$10</f>
        <v>156.79999999999998</v>
      </c>
      <c r="AF753" s="17">
        <f>AF17*'Basic diet cal'!$AG$10</f>
        <v>112</v>
      </c>
      <c r="AG753" s="17">
        <f>AG17*'Basic diet cal'!$AG$10</f>
        <v>0</v>
      </c>
      <c r="AH753" s="17">
        <f>AH17*'Basic diet cal'!$AG$10</f>
        <v>156.79999999999998</v>
      </c>
      <c r="AI753" s="17">
        <f>AI17*'Basic diet cal'!$AG$10</f>
        <v>112</v>
      </c>
      <c r="AJ753" s="17">
        <f>AJ17*'Basic diet cal'!$AG$10</f>
        <v>0</v>
      </c>
      <c r="AK753" s="17">
        <f>AK17*'Basic diet cal'!$AG$10</f>
        <v>156.79999999999998</v>
      </c>
      <c r="AL753" s="132">
        <f>AL17*'Basic diet cal'!$AG$10</f>
        <v>112</v>
      </c>
      <c r="AR753" s="17"/>
    </row>
    <row r="754" spans="1:79" ht="21" customHeight="1">
      <c r="A754" s="70" t="s">
        <v>123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32"/>
      <c r="AR754" s="17"/>
    </row>
    <row r="755" spans="1:79" ht="15" customHeight="1">
      <c r="A755" s="72" t="s">
        <v>121</v>
      </c>
      <c r="B755" s="76"/>
      <c r="C755" s="17">
        <f>C20*'Basic diet cal'!$AG$8</f>
        <v>32</v>
      </c>
      <c r="D755" s="17">
        <f>D20*'Basic diet cal'!$AG$8</f>
        <v>32</v>
      </c>
      <c r="E755" s="17">
        <f>E20*'Basic diet cal'!$AG$8</f>
        <v>16</v>
      </c>
      <c r="F755" s="17">
        <f>F20*'Basic diet cal'!$AG$8</f>
        <v>32</v>
      </c>
      <c r="G755" s="17">
        <f>G20*'Basic diet cal'!$AG$8</f>
        <v>32</v>
      </c>
      <c r="H755" s="17">
        <f>H20*'Basic diet cal'!$AG$8</f>
        <v>32</v>
      </c>
      <c r="I755" s="17">
        <f>I20*'Basic diet cal'!$AG$8</f>
        <v>32</v>
      </c>
      <c r="J755" s="17">
        <f>J20*'Basic diet cal'!$AG$8</f>
        <v>48</v>
      </c>
      <c r="K755" s="17">
        <f>K20*'Basic diet cal'!$AG$8</f>
        <v>32</v>
      </c>
      <c r="L755" s="17">
        <f>L20*'Basic diet cal'!$AG$8</f>
        <v>48</v>
      </c>
      <c r="M755" s="17">
        <f>M20*'Basic diet cal'!$AG$8</f>
        <v>48</v>
      </c>
      <c r="N755" s="17">
        <f>N20*'Basic diet cal'!$AG$8</f>
        <v>32</v>
      </c>
      <c r="O755" s="17">
        <f>O20*'Basic diet cal'!$AG$8</f>
        <v>48</v>
      </c>
      <c r="P755" s="17">
        <f>P20*'Basic diet cal'!$AG$8</f>
        <v>48</v>
      </c>
      <c r="Q755" s="17">
        <f>Q20*'Basic diet cal'!$AG$8</f>
        <v>32</v>
      </c>
      <c r="R755" s="17">
        <f>R20*'Basic diet cal'!$AG$8</f>
        <v>48</v>
      </c>
      <c r="S755" s="17">
        <f>S20*'Basic diet cal'!$AG$8</f>
        <v>48</v>
      </c>
      <c r="T755" s="17">
        <f>T20*'Basic diet cal'!$AG$8</f>
        <v>32</v>
      </c>
      <c r="U755" s="17">
        <f>U20*'Basic diet cal'!$AG$8</f>
        <v>48</v>
      </c>
      <c r="V755" s="17">
        <f>V20*'Basic diet cal'!$AG$8</f>
        <v>48</v>
      </c>
      <c r="W755" s="17">
        <f>W20*'Basic diet cal'!$AG$8</f>
        <v>32</v>
      </c>
      <c r="X755" s="17">
        <f>X20*'Basic diet cal'!$AG$8</f>
        <v>48</v>
      </c>
      <c r="Y755" s="17">
        <f>Y20*'Basic diet cal'!$AG$8</f>
        <v>48</v>
      </c>
      <c r="Z755" s="17">
        <f>Z20*'Basic diet cal'!$AG$8</f>
        <v>32</v>
      </c>
      <c r="AA755" s="17">
        <f>AA20*'Basic diet cal'!$AG$8</f>
        <v>48</v>
      </c>
      <c r="AB755" s="17">
        <f>AB20*'Basic diet cal'!$AG$8</f>
        <v>48</v>
      </c>
      <c r="AC755" s="17">
        <f>AC20*'Basic diet cal'!$AG$8</f>
        <v>32</v>
      </c>
      <c r="AD755" s="17">
        <f>AD20*'Basic diet cal'!$AG$8</f>
        <v>48</v>
      </c>
      <c r="AE755" s="17">
        <f>AE20*'Basic diet cal'!$AG$8</f>
        <v>48</v>
      </c>
      <c r="AF755" s="17">
        <f>AF20*'Basic diet cal'!$AG$8</f>
        <v>32</v>
      </c>
      <c r="AG755" s="17">
        <f>AG20*'Basic diet cal'!$AG$8</f>
        <v>48</v>
      </c>
      <c r="AH755" s="17">
        <f>AH20*'Basic diet cal'!$AG$8</f>
        <v>48</v>
      </c>
      <c r="AI755" s="17">
        <f>AI20*'Basic diet cal'!$AG$8</f>
        <v>32</v>
      </c>
      <c r="AJ755" s="17">
        <f>AJ20*'Basic diet cal'!$AG$8</f>
        <v>48</v>
      </c>
      <c r="AK755" s="17">
        <f>AK20*'Basic diet cal'!$AG$8</f>
        <v>80</v>
      </c>
      <c r="AL755" s="132">
        <f>AL20*'Basic diet cal'!$AG$8</f>
        <v>32</v>
      </c>
      <c r="AR755" s="17"/>
    </row>
    <row r="756" spans="1:79" ht="33.75" customHeight="1">
      <c r="A756" s="72" t="s">
        <v>198</v>
      </c>
      <c r="B756" s="76"/>
      <c r="C756" s="17">
        <f>C21*'Basic diet cal'!$AG$11</f>
        <v>19.030339285714284</v>
      </c>
      <c r="D756" s="17">
        <f>D21*'Basic diet cal'!$AG$11</f>
        <v>12.686892857142857</v>
      </c>
      <c r="E756" s="17">
        <f>E21*'Basic diet cal'!$AG$11</f>
        <v>12.686892857142857</v>
      </c>
      <c r="F756" s="17">
        <f>F21*'Basic diet cal'!$AG$11</f>
        <v>19.030339285714284</v>
      </c>
      <c r="G756" s="17">
        <f>G21*'Basic diet cal'!$AG$11</f>
        <v>12.686892857142857</v>
      </c>
      <c r="H756" s="17">
        <f>H21*'Basic diet cal'!$AG$11</f>
        <v>19.030339285714284</v>
      </c>
      <c r="I756" s="17">
        <f>I21*'Basic diet cal'!$AG$11</f>
        <v>31.717232142857142</v>
      </c>
      <c r="J756" s="17">
        <f>J21*'Basic diet cal'!$AG$11</f>
        <v>19.030339285714284</v>
      </c>
      <c r="K756" s="17">
        <f>K21*'Basic diet cal'!$AG$11</f>
        <v>25.373785714285713</v>
      </c>
      <c r="L756" s="17">
        <f>L21*'Basic diet cal'!$AG$11</f>
        <v>31.717232142857142</v>
      </c>
      <c r="M756" s="17">
        <f>M21*'Basic diet cal'!$AG$11</f>
        <v>25.373785714285713</v>
      </c>
      <c r="N756" s="17">
        <f>N21*'Basic diet cal'!$AG$11</f>
        <v>25.373785714285713</v>
      </c>
      <c r="O756" s="17">
        <f>O21*'Basic diet cal'!$AG$11</f>
        <v>38.060678571428568</v>
      </c>
      <c r="P756" s="17">
        <f>P21*'Basic diet cal'!$AG$11</f>
        <v>25.373785714285713</v>
      </c>
      <c r="Q756" s="17">
        <f>Q21*'Basic diet cal'!$AG$11</f>
        <v>25.373785714285713</v>
      </c>
      <c r="R756" s="17">
        <f>R21*'Basic diet cal'!$AG$11</f>
        <v>44.404125000000001</v>
      </c>
      <c r="S756" s="17">
        <f>S21*'Basic diet cal'!$AG$11</f>
        <v>25.373785714285713</v>
      </c>
      <c r="T756" s="17">
        <f>T21*'Basic diet cal'!$AG$11</f>
        <v>25.373785714285713</v>
      </c>
      <c r="U756" s="17">
        <f>U21*'Basic diet cal'!$AG$11</f>
        <v>38.060678571428568</v>
      </c>
      <c r="V756" s="17">
        <f>V21*'Basic diet cal'!$AG$11</f>
        <v>25.373785714285713</v>
      </c>
      <c r="W756" s="17">
        <f>W21*'Basic diet cal'!$AG$11</f>
        <v>25.373785714285713</v>
      </c>
      <c r="X756" s="17">
        <f>X21*'Basic diet cal'!$AG$11</f>
        <v>63.434464285714284</v>
      </c>
      <c r="Y756" s="17">
        <f>Y21*'Basic diet cal'!$AG$11</f>
        <v>25.373785714285713</v>
      </c>
      <c r="Z756" s="17">
        <f>Z21*'Basic diet cal'!$AG$11</f>
        <v>25.373785714285713</v>
      </c>
      <c r="AA756" s="17">
        <f>AA21*'Basic diet cal'!$AG$11</f>
        <v>50.747571428571426</v>
      </c>
      <c r="AB756" s="17">
        <f>AB21*'Basic diet cal'!$AG$11</f>
        <v>38.060678571428568</v>
      </c>
      <c r="AC756" s="17">
        <f>AC21*'Basic diet cal'!$AG$11</f>
        <v>31.717232142857142</v>
      </c>
      <c r="AD756" s="17">
        <f>AD21*'Basic diet cal'!$AG$11</f>
        <v>57.091017857142852</v>
      </c>
      <c r="AE756" s="17">
        <f>AE21*'Basic diet cal'!$AG$11</f>
        <v>38.060678571428568</v>
      </c>
      <c r="AF756" s="17">
        <f>AF21*'Basic diet cal'!$AG$11</f>
        <v>31.717232142857142</v>
      </c>
      <c r="AG756" s="17">
        <f>AG21*'Basic diet cal'!$AG$11</f>
        <v>63.434464285714284</v>
      </c>
      <c r="AH756" s="17">
        <f>AH21*'Basic diet cal'!$AG$11</f>
        <v>38.060678571428568</v>
      </c>
      <c r="AI756" s="17">
        <f>AI21*'Basic diet cal'!$AG$11</f>
        <v>31.717232142857142</v>
      </c>
      <c r="AJ756" s="17">
        <f>AJ21*'Basic diet cal'!$AG$11</f>
        <v>63.434464285714284</v>
      </c>
      <c r="AK756" s="17">
        <f>AK21*'Basic diet cal'!$AG$11</f>
        <v>38.060678571428568</v>
      </c>
      <c r="AL756" s="132">
        <f>AL21*'Basic diet cal'!$AG$11</f>
        <v>31.717232142857142</v>
      </c>
      <c r="AR756" s="17"/>
    </row>
    <row r="757" spans="1:79" ht="45" customHeight="1">
      <c r="A757" s="24" t="s">
        <v>199</v>
      </c>
      <c r="B757" s="69"/>
      <c r="C757" s="17">
        <f>C23*'Basic diet cal'!$AG$12</f>
        <v>0</v>
      </c>
      <c r="D757" s="17">
        <f>D23*'Basic diet cal'!$AG$12</f>
        <v>0</v>
      </c>
      <c r="E757" s="17">
        <f>E23*'Basic diet cal'!$AG$12</f>
        <v>0</v>
      </c>
      <c r="F757" s="17">
        <f>F23*'Basic diet cal'!$AG$12</f>
        <v>0</v>
      </c>
      <c r="G757" s="17">
        <f>G23*'Basic diet cal'!$AG$12</f>
        <v>0</v>
      </c>
      <c r="H757" s="17">
        <f>H23*'Basic diet cal'!$AG$12</f>
        <v>0</v>
      </c>
      <c r="I757" s="17">
        <f>I23*'Basic diet cal'!$AG$12</f>
        <v>0</v>
      </c>
      <c r="J757" s="17">
        <f>J23*'Basic diet cal'!$AG$12</f>
        <v>0</v>
      </c>
      <c r="K757" s="17">
        <f>K23*'Basic diet cal'!$AG$12</f>
        <v>0</v>
      </c>
      <c r="L757" s="17">
        <f>L23*'Basic diet cal'!$AG$12</f>
        <v>0</v>
      </c>
      <c r="M757" s="17">
        <f>M23*'Basic diet cal'!$AG$12</f>
        <v>0</v>
      </c>
      <c r="N757" s="17">
        <f>N23*'Basic diet cal'!$AG$12</f>
        <v>0</v>
      </c>
      <c r="O757" s="17">
        <f>O23*'Basic diet cal'!$AG$12</f>
        <v>0</v>
      </c>
      <c r="P757" s="17">
        <f>P23*'Basic diet cal'!$AG$12</f>
        <v>0</v>
      </c>
      <c r="Q757" s="17">
        <f>Q23*'Basic diet cal'!$AG$12</f>
        <v>0</v>
      </c>
      <c r="R757" s="17">
        <f>R23*'Basic diet cal'!$AG$12</f>
        <v>0</v>
      </c>
      <c r="S757" s="17">
        <f>S23*'Basic diet cal'!$AG$12</f>
        <v>0</v>
      </c>
      <c r="T757" s="17">
        <f>T23*'Basic diet cal'!$AG$12</f>
        <v>0</v>
      </c>
      <c r="U757" s="17">
        <f>U23*'Basic diet cal'!$AG$12</f>
        <v>0</v>
      </c>
      <c r="V757" s="17">
        <f>V23*'Basic diet cal'!$AG$12</f>
        <v>0</v>
      </c>
      <c r="W757" s="17">
        <f>W23*'Basic diet cal'!$AG$12</f>
        <v>0</v>
      </c>
      <c r="X757" s="17">
        <f>X23*'Basic diet cal'!$AG$12</f>
        <v>0</v>
      </c>
      <c r="Y757" s="17">
        <f>Y23*'Basic diet cal'!$AG$12</f>
        <v>0</v>
      </c>
      <c r="Z757" s="17">
        <f>Z23*'Basic diet cal'!$AG$12</f>
        <v>0</v>
      </c>
      <c r="AA757" s="17">
        <f>AA23*'Basic diet cal'!$AG$12</f>
        <v>0</v>
      </c>
      <c r="AB757" s="17">
        <f>AB23*'Basic diet cal'!$AG$12</f>
        <v>0</v>
      </c>
      <c r="AC757" s="17">
        <f>AC23*'Basic diet cal'!$AG$12</f>
        <v>0</v>
      </c>
      <c r="AD757" s="17">
        <f>AD23*'Basic diet cal'!$AG$12</f>
        <v>0</v>
      </c>
      <c r="AE757" s="17">
        <f>AE23*'Basic diet cal'!$AG$12</f>
        <v>0</v>
      </c>
      <c r="AF757" s="17">
        <f>AF23*'Basic diet cal'!$AG$12</f>
        <v>0</v>
      </c>
      <c r="AG757" s="17">
        <f>AG23*'Basic diet cal'!$AG$12</f>
        <v>0</v>
      </c>
      <c r="AH757" s="17">
        <f>AH23*'Basic diet cal'!$AG$12</f>
        <v>0</v>
      </c>
      <c r="AI757" s="17">
        <f>AI23*'Basic diet cal'!$AG$12</f>
        <v>0</v>
      </c>
      <c r="AJ757" s="17">
        <f>AJ23*'Basic diet cal'!$AG$12</f>
        <v>0</v>
      </c>
      <c r="AK757" s="17">
        <f>AK23*'Basic diet cal'!$AG$12</f>
        <v>0</v>
      </c>
      <c r="AL757" s="132">
        <f>AL23*'Basic diet cal'!$AG$12</f>
        <v>0</v>
      </c>
      <c r="AR757" s="17"/>
    </row>
    <row r="758" spans="1:79" ht="15" customHeight="1">
      <c r="A758" s="24" t="s">
        <v>200</v>
      </c>
      <c r="B758" s="69"/>
      <c r="C758" s="17">
        <f>C24*'Basic diet cal'!$AG$12</f>
        <v>0</v>
      </c>
      <c r="D758" s="17">
        <f>D24*'Basic diet cal'!$AG$12</f>
        <v>0</v>
      </c>
      <c r="E758" s="17">
        <f>E24*'Basic diet cal'!$AG$12</f>
        <v>0</v>
      </c>
      <c r="F758" s="17">
        <f>F24*'Basic diet cal'!$AG$12</f>
        <v>0</v>
      </c>
      <c r="G758" s="17">
        <f>G24*'Basic diet cal'!$AG$12</f>
        <v>0</v>
      </c>
      <c r="H758" s="17">
        <f>H24*'Basic diet cal'!$AG$12</f>
        <v>0</v>
      </c>
      <c r="I758" s="17">
        <f>I24*'Basic diet cal'!$AG$12</f>
        <v>0</v>
      </c>
      <c r="J758" s="17">
        <f>J24*'Basic diet cal'!$AG$12</f>
        <v>0</v>
      </c>
      <c r="K758" s="17">
        <f>K24*'Basic diet cal'!$AG$12</f>
        <v>0</v>
      </c>
      <c r="L758" s="17">
        <f>L24*'Basic diet cal'!$AG$12</f>
        <v>0</v>
      </c>
      <c r="M758" s="17">
        <f>M24*'Basic diet cal'!$AG$12</f>
        <v>0</v>
      </c>
      <c r="N758" s="17">
        <f>N24*'Basic diet cal'!$AG$12</f>
        <v>0</v>
      </c>
      <c r="O758" s="17">
        <f>O24*'Basic diet cal'!$AG$12</f>
        <v>0</v>
      </c>
      <c r="P758" s="17">
        <f>P24*'Basic diet cal'!$AG$12</f>
        <v>0</v>
      </c>
      <c r="Q758" s="17">
        <f>Q24*'Basic diet cal'!$AG$12</f>
        <v>0</v>
      </c>
      <c r="R758" s="17">
        <f>R24*'Basic diet cal'!$AG$12</f>
        <v>0</v>
      </c>
      <c r="S758" s="17">
        <f>S24*'Basic diet cal'!$AG$12</f>
        <v>0</v>
      </c>
      <c r="T758" s="17">
        <f>T24*'Basic diet cal'!$AG$12</f>
        <v>0</v>
      </c>
      <c r="U758" s="17">
        <f>U24*'Basic diet cal'!$AG$12</f>
        <v>0</v>
      </c>
      <c r="V758" s="17">
        <f>V24*'Basic diet cal'!$AG$12</f>
        <v>0</v>
      </c>
      <c r="W758" s="17">
        <f>W24*'Basic diet cal'!$AG$12</f>
        <v>0</v>
      </c>
      <c r="X758" s="17">
        <f>X24*'Basic diet cal'!$AG$12</f>
        <v>0</v>
      </c>
      <c r="Y758" s="17">
        <f>Y24*'Basic diet cal'!$AG$12</f>
        <v>0</v>
      </c>
      <c r="Z758" s="17">
        <f>Z24*'Basic diet cal'!$AG$12</f>
        <v>0</v>
      </c>
      <c r="AA758" s="17">
        <f>AA24*'Basic diet cal'!$AG$12</f>
        <v>0</v>
      </c>
      <c r="AB758" s="17">
        <f>AB24*'Basic diet cal'!$AG$12</f>
        <v>0</v>
      </c>
      <c r="AC758" s="17">
        <f>AC24*'Basic diet cal'!$AG$12</f>
        <v>0</v>
      </c>
      <c r="AD758" s="17">
        <f>AD24*'Basic diet cal'!$AG$12</f>
        <v>0</v>
      </c>
      <c r="AE758" s="17">
        <f>AE24*'Basic diet cal'!$AG$12</f>
        <v>0</v>
      </c>
      <c r="AF758" s="17">
        <f>AF24*'Basic diet cal'!$AG$12</f>
        <v>0</v>
      </c>
      <c r="AG758" s="17">
        <f>AG24*'Basic diet cal'!$AG$12</f>
        <v>0</v>
      </c>
      <c r="AH758" s="17">
        <f>AH24*'Basic diet cal'!$AG$12</f>
        <v>0</v>
      </c>
      <c r="AI758" s="17">
        <f>AI24*'Basic diet cal'!$AG$12</f>
        <v>0</v>
      </c>
      <c r="AJ758" s="17">
        <f>AJ24*'Basic diet cal'!$AG$12</f>
        <v>0</v>
      </c>
      <c r="AK758" s="17">
        <f>AK24*'Basic diet cal'!$AG$12</f>
        <v>0</v>
      </c>
      <c r="AL758" s="132">
        <f>AL24*'Basic diet cal'!$AG$12</f>
        <v>0</v>
      </c>
      <c r="AR758" s="17"/>
    </row>
    <row r="759" spans="1:79" ht="45" customHeight="1">
      <c r="A759" s="24" t="s">
        <v>125</v>
      </c>
      <c r="B759" s="69"/>
      <c r="C759" s="17">
        <f>C25*'Basic diet cal'!$AG$13</f>
        <v>0</v>
      </c>
      <c r="D759" s="17">
        <f>D25*'Basic diet cal'!$AG$13</f>
        <v>0</v>
      </c>
      <c r="E759" s="17">
        <f>E25*'Basic diet cal'!$AG$13</f>
        <v>0</v>
      </c>
      <c r="F759" s="17">
        <f>F25*'Basic diet cal'!$AG$13</f>
        <v>0</v>
      </c>
      <c r="G759" s="17">
        <f>G25*'Basic diet cal'!$AG$13</f>
        <v>0</v>
      </c>
      <c r="H759" s="17">
        <f>H25*'Basic diet cal'!$AG$13</f>
        <v>0</v>
      </c>
      <c r="I759" s="17">
        <f>I25*'Basic diet cal'!$AG$13</f>
        <v>0</v>
      </c>
      <c r="J759" s="17">
        <f>J25*'Basic diet cal'!$AG$13</f>
        <v>0</v>
      </c>
      <c r="K759" s="17">
        <f>K25*'Basic diet cal'!$AG$13</f>
        <v>0</v>
      </c>
      <c r="L759" s="17">
        <f>L25*'Basic diet cal'!$AG$13</f>
        <v>0</v>
      </c>
      <c r="M759" s="17">
        <f>M25*'Basic diet cal'!$AG$13</f>
        <v>0</v>
      </c>
      <c r="N759" s="17">
        <f>N25*'Basic diet cal'!$AG$13</f>
        <v>0</v>
      </c>
      <c r="O759" s="17">
        <f>O25*'Basic diet cal'!$AG$13</f>
        <v>0</v>
      </c>
      <c r="P759" s="17">
        <f>P25*'Basic diet cal'!$AG$13</f>
        <v>0</v>
      </c>
      <c r="Q759" s="17">
        <f>Q25*'Basic diet cal'!$AG$13</f>
        <v>0</v>
      </c>
      <c r="R759" s="17">
        <f>R25*'Basic diet cal'!$AG$13</f>
        <v>0</v>
      </c>
      <c r="S759" s="17">
        <f>S25*'Basic diet cal'!$AG$13</f>
        <v>0</v>
      </c>
      <c r="T759" s="17">
        <f>T25*'Basic diet cal'!$AG$13</f>
        <v>0</v>
      </c>
      <c r="U759" s="17">
        <f>U25*'Basic diet cal'!$AG$13</f>
        <v>0</v>
      </c>
      <c r="V759" s="17">
        <f>V25*'Basic diet cal'!$AG$13</f>
        <v>0</v>
      </c>
      <c r="W759" s="17">
        <f>W25*'Basic diet cal'!$AG$13</f>
        <v>0</v>
      </c>
      <c r="X759" s="17">
        <f>X25*'Basic diet cal'!$AG$13</f>
        <v>0</v>
      </c>
      <c r="Y759" s="17">
        <f>Y25*'Basic diet cal'!$AG$13</f>
        <v>0</v>
      </c>
      <c r="Z759" s="17">
        <f>Z25*'Basic diet cal'!$AG$13</f>
        <v>0</v>
      </c>
      <c r="AA759" s="17">
        <f>AA25*'Basic diet cal'!$AG$13</f>
        <v>0</v>
      </c>
      <c r="AB759" s="17">
        <f>AB25*'Basic diet cal'!$AG$13</f>
        <v>0</v>
      </c>
      <c r="AC759" s="17">
        <f>AC25*'Basic diet cal'!$AG$13</f>
        <v>0</v>
      </c>
      <c r="AD759" s="17">
        <f>AD25*'Basic diet cal'!$AG$13</f>
        <v>0</v>
      </c>
      <c r="AE759" s="17">
        <f>AE25*'Basic diet cal'!$AG$13</f>
        <v>0</v>
      </c>
      <c r="AF759" s="17">
        <f>AF25*'Basic diet cal'!$AG$13</f>
        <v>0</v>
      </c>
      <c r="AG759" s="17">
        <f>AG25*'Basic diet cal'!$AG$13</f>
        <v>0</v>
      </c>
      <c r="AH759" s="17">
        <f>AH25*'Basic diet cal'!$AG$13</f>
        <v>0</v>
      </c>
      <c r="AI759" s="17">
        <f>AI25*'Basic diet cal'!$AG$13</f>
        <v>0</v>
      </c>
      <c r="AJ759" s="17">
        <f>AJ25*'Basic diet cal'!$AG$13</f>
        <v>0</v>
      </c>
      <c r="AK759" s="17">
        <f>AK25*'Basic diet cal'!$AG$13</f>
        <v>0</v>
      </c>
      <c r="AL759" s="132">
        <f>AL25*'Basic diet cal'!$AG$13</f>
        <v>0</v>
      </c>
      <c r="AR759" s="17"/>
    </row>
    <row r="760" spans="1:79" ht="15" customHeight="1">
      <c r="A760" s="47" t="s">
        <v>778</v>
      </c>
      <c r="B760" s="25"/>
      <c r="C760" s="657">
        <f>C22*'Basic diet cal'!$AG$10</f>
        <v>0</v>
      </c>
      <c r="D760" s="657">
        <f>D22*'Basic diet cal'!$AG$10</f>
        <v>11.2</v>
      </c>
      <c r="E760" s="657">
        <f>E22*'Basic diet cal'!$AG$10</f>
        <v>33.599999999999994</v>
      </c>
      <c r="F760" s="657">
        <f>F22*'Basic diet cal'!$AG$10</f>
        <v>0</v>
      </c>
      <c r="G760" s="657">
        <f>G22*'Basic diet cal'!$AG$10</f>
        <v>44.8</v>
      </c>
      <c r="H760" s="657">
        <f>H22*'Basic diet cal'!$AG$10</f>
        <v>44.8</v>
      </c>
      <c r="I760" s="657">
        <f>I22*'Basic diet cal'!$AG$10</f>
        <v>0</v>
      </c>
      <c r="J760" s="657">
        <f>J22*'Basic diet cal'!$AG$10</f>
        <v>33.599999999999994</v>
      </c>
      <c r="K760" s="657">
        <f>K22*'Basic diet cal'!$AG$10</f>
        <v>33.599999999999994</v>
      </c>
      <c r="L760" s="657">
        <f>L22*'Basic diet cal'!$AG$10</f>
        <v>0</v>
      </c>
      <c r="M760" s="657">
        <f>M22*'Basic diet cal'!$AG$10</f>
        <v>78.399999999999991</v>
      </c>
      <c r="N760" s="657">
        <f>N22*'Basic diet cal'!$AG$10</f>
        <v>33.599999999999994</v>
      </c>
      <c r="O760" s="657">
        <f>O22*'Basic diet cal'!$AG$10</f>
        <v>0</v>
      </c>
      <c r="P760" s="657">
        <f>P22*'Basic diet cal'!$AG$10</f>
        <v>78.399999999999991</v>
      </c>
      <c r="Q760" s="657">
        <f>Q22*'Basic diet cal'!$AG$10</f>
        <v>78.399999999999991</v>
      </c>
      <c r="R760" s="657">
        <f>R22*'Basic diet cal'!$AG$10</f>
        <v>0</v>
      </c>
      <c r="S760" s="657">
        <f>S22*'Basic diet cal'!$AG$10</f>
        <v>78.399999999999991</v>
      </c>
      <c r="T760" s="657">
        <f>T22*'Basic diet cal'!$AG$10</f>
        <v>78.399999999999991</v>
      </c>
      <c r="U760" s="657">
        <f>U22*'Basic diet cal'!$AG$10</f>
        <v>0</v>
      </c>
      <c r="V760" s="657">
        <f>V22*'Basic diet cal'!$AG$10</f>
        <v>78.399999999999991</v>
      </c>
      <c r="W760" s="657">
        <f>W22*'Basic diet cal'!$AG$10</f>
        <v>78.399999999999991</v>
      </c>
      <c r="X760" s="657">
        <f>X22*'Basic diet cal'!$AG$10</f>
        <v>0</v>
      </c>
      <c r="Y760" s="657">
        <f>Y22*'Basic diet cal'!$AG$10</f>
        <v>78.399999999999991</v>
      </c>
      <c r="Z760" s="657">
        <f>Z22*'Basic diet cal'!$AG$10</f>
        <v>78.399999999999991</v>
      </c>
      <c r="AA760" s="657">
        <f>AA22*'Basic diet cal'!$AG$10</f>
        <v>0</v>
      </c>
      <c r="AB760" s="657">
        <f>AB22*'Basic diet cal'!$AG$10</f>
        <v>78.399999999999991</v>
      </c>
      <c r="AC760" s="657">
        <f>AC22*'Basic diet cal'!$AG$10</f>
        <v>78.399999999999991</v>
      </c>
      <c r="AD760" s="657">
        <f>AD22*'Basic diet cal'!$AG$10</f>
        <v>0</v>
      </c>
      <c r="AE760" s="657">
        <f>AE22*'Basic diet cal'!$AG$10</f>
        <v>78.399999999999991</v>
      </c>
      <c r="AF760" s="657">
        <f>AF22*'Basic diet cal'!$AG$10</f>
        <v>112</v>
      </c>
      <c r="AG760" s="657">
        <f>AG22*'Basic diet cal'!$AG$10</f>
        <v>0</v>
      </c>
      <c r="AH760" s="657">
        <f>AH22*'Basic diet cal'!$AG$10</f>
        <v>78.399999999999991</v>
      </c>
      <c r="AI760" s="657">
        <f>AI22*'Basic diet cal'!$AG$10</f>
        <v>112</v>
      </c>
      <c r="AJ760" s="657">
        <f>AJ22*'Basic diet cal'!$AG$10</f>
        <v>0</v>
      </c>
      <c r="AK760" s="657">
        <f>AK22*'Basic diet cal'!$AG$10</f>
        <v>112</v>
      </c>
      <c r="AL760" s="657">
        <f>AL22*'Basic diet cal'!$AG$10</f>
        <v>112</v>
      </c>
      <c r="AS760" s="170"/>
      <c r="AT760" s="9"/>
      <c r="AU760" s="9"/>
      <c r="AV760" s="9"/>
      <c r="AW760" s="9"/>
      <c r="AX760" s="9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</row>
    <row r="761" spans="1:79" ht="15" customHeight="1">
      <c r="C761" s="22">
        <v>1000</v>
      </c>
      <c r="F761" s="9">
        <v>1200</v>
      </c>
      <c r="G761" s="9"/>
      <c r="I761" s="22">
        <v>1400</v>
      </c>
      <c r="L761" s="22">
        <v>1600</v>
      </c>
      <c r="O761" s="22">
        <v>1800</v>
      </c>
      <c r="R761" s="9">
        <v>2000</v>
      </c>
      <c r="S761" s="9"/>
      <c r="U761" s="22">
        <v>2200</v>
      </c>
      <c r="X761" s="22">
        <v>2400</v>
      </c>
      <c r="AA761" s="45">
        <v>2600</v>
      </c>
      <c r="AB761" s="26"/>
      <c r="AD761" s="26">
        <v>2800</v>
      </c>
      <c r="AE761" s="26"/>
      <c r="AF761" s="26"/>
      <c r="AG761" s="26">
        <v>3000</v>
      </c>
      <c r="AH761" s="26"/>
      <c r="AI761" s="26"/>
      <c r="AJ761" s="22">
        <v>3200</v>
      </c>
      <c r="AS761" s="9"/>
      <c r="AT761" s="9"/>
      <c r="AU761" s="9"/>
      <c r="AV761" s="9"/>
      <c r="AW761" s="9"/>
      <c r="AX761" s="9"/>
      <c r="AY761" s="164"/>
      <c r="AZ761" s="164"/>
      <c r="BA761" s="164"/>
      <c r="BB761" s="164"/>
      <c r="BC761" s="164"/>
      <c r="BD761" s="164"/>
      <c r="BE761" s="164"/>
      <c r="BF761" s="123"/>
      <c r="BG761" s="123"/>
      <c r="BH761" s="164"/>
      <c r="BI761" s="123"/>
      <c r="BJ761" s="123"/>
      <c r="BK761" s="123"/>
      <c r="BL761" s="164"/>
      <c r="BM761" s="164"/>
      <c r="BN761" s="164"/>
      <c r="BO761" s="164"/>
      <c r="BP761" s="61"/>
      <c r="BQ761" s="61"/>
    </row>
    <row r="762" spans="1:79" ht="30" customHeight="1">
      <c r="A762" s="77" t="s">
        <v>283</v>
      </c>
      <c r="F762" s="9"/>
      <c r="AD762" s="22"/>
      <c r="AS762" s="9"/>
      <c r="AT762" s="9"/>
      <c r="AU762" s="9"/>
      <c r="AV762" s="9"/>
      <c r="AW762" s="9"/>
      <c r="AX762" s="9"/>
      <c r="AY762" s="164"/>
      <c r="AZ762" s="164"/>
      <c r="BA762" s="164"/>
      <c r="BB762" s="164"/>
      <c r="BC762" s="164"/>
      <c r="BD762" s="164"/>
      <c r="BE762" s="164"/>
      <c r="BF762" s="164"/>
      <c r="BG762" s="164"/>
      <c r="BH762" s="164"/>
      <c r="BI762" s="164"/>
      <c r="BJ762" s="164"/>
      <c r="BK762" s="164"/>
      <c r="BL762" s="164"/>
      <c r="BM762" s="164"/>
      <c r="BN762" s="164"/>
      <c r="BO762" s="164"/>
      <c r="BP762" s="61"/>
      <c r="BQ762" s="61"/>
    </row>
    <row r="763" spans="1:79" ht="15" customHeight="1">
      <c r="A763" s="77" t="s">
        <v>137</v>
      </c>
      <c r="C763" s="22" t="s">
        <v>58</v>
      </c>
      <c r="D763" s="22" t="s">
        <v>116</v>
      </c>
      <c r="E763" s="22" t="s">
        <v>92</v>
      </c>
      <c r="F763" s="9" t="s">
        <v>58</v>
      </c>
      <c r="G763" s="22" t="s">
        <v>116</v>
      </c>
      <c r="H763" s="22" t="s">
        <v>92</v>
      </c>
      <c r="I763" s="22" t="s">
        <v>58</v>
      </c>
      <c r="J763" s="22" t="s">
        <v>116</v>
      </c>
      <c r="K763" s="22" t="s">
        <v>92</v>
      </c>
      <c r="L763" s="22" t="s">
        <v>58</v>
      </c>
      <c r="M763" s="22" t="s">
        <v>116</v>
      </c>
      <c r="N763" s="22" t="s">
        <v>92</v>
      </c>
      <c r="O763" s="22" t="s">
        <v>58</v>
      </c>
      <c r="P763" s="22" t="s">
        <v>116</v>
      </c>
      <c r="Q763" s="22" t="s">
        <v>92</v>
      </c>
      <c r="R763" s="9" t="s">
        <v>58</v>
      </c>
      <c r="S763" s="22" t="s">
        <v>116</v>
      </c>
      <c r="T763" s="22" t="s">
        <v>92</v>
      </c>
      <c r="U763" s="22" t="s">
        <v>58</v>
      </c>
      <c r="V763" s="22" t="s">
        <v>116</v>
      </c>
      <c r="W763" s="22" t="s">
        <v>92</v>
      </c>
      <c r="X763" s="22" t="s">
        <v>58</v>
      </c>
      <c r="Y763" s="22" t="s">
        <v>116</v>
      </c>
      <c r="Z763" s="22" t="s">
        <v>92</v>
      </c>
      <c r="AA763" s="22" t="s">
        <v>58</v>
      </c>
      <c r="AB763" s="22" t="s">
        <v>116</v>
      </c>
      <c r="AC763" s="22" t="s">
        <v>92</v>
      </c>
      <c r="AD763" s="22" t="s">
        <v>58</v>
      </c>
      <c r="AE763" s="22" t="s">
        <v>116</v>
      </c>
      <c r="AF763" s="22" t="s">
        <v>92</v>
      </c>
      <c r="AG763" s="22" t="s">
        <v>58</v>
      </c>
      <c r="AH763" s="22" t="s">
        <v>116</v>
      </c>
      <c r="AI763" s="22" t="s">
        <v>92</v>
      </c>
      <c r="AJ763" s="22" t="s">
        <v>58</v>
      </c>
      <c r="AK763" s="22" t="s">
        <v>116</v>
      </c>
      <c r="AL763" s="127" t="s">
        <v>92</v>
      </c>
      <c r="AS763" s="9"/>
      <c r="AT763" s="9"/>
      <c r="AU763" s="9"/>
      <c r="AV763" s="9"/>
      <c r="AW763" s="9"/>
      <c r="AX763" s="9"/>
      <c r="AY763" s="164"/>
      <c r="AZ763" s="164"/>
      <c r="BA763" s="164"/>
      <c r="BB763" s="164"/>
      <c r="BC763" s="164"/>
      <c r="BD763" s="164"/>
      <c r="BE763" s="164"/>
      <c r="BF763" s="164"/>
      <c r="BG763" s="164"/>
      <c r="BH763" s="164"/>
      <c r="BI763" s="164"/>
      <c r="BJ763" s="164"/>
      <c r="BK763" s="164"/>
      <c r="BL763" s="164"/>
      <c r="BM763" s="164"/>
      <c r="BN763" s="164"/>
      <c r="BO763" s="164"/>
      <c r="BP763" s="61"/>
      <c r="BQ763" s="61"/>
    </row>
    <row r="764" spans="1:79" ht="15" customHeight="1">
      <c r="B764" s="78" t="s">
        <v>543</v>
      </c>
      <c r="C764" s="17">
        <f t="shared" ref="C764:AL764" si="123">C743+C744+C745+C746+C748+(C750/7)+C751+(C753/7)+C758+C759</f>
        <v>284.49017857142854</v>
      </c>
      <c r="D764" s="17">
        <f t="shared" si="123"/>
        <v>216.78392857142859</v>
      </c>
      <c r="E764" s="17">
        <f t="shared" si="123"/>
        <v>287.14821428571429</v>
      </c>
      <c r="F764" s="17">
        <f t="shared" si="123"/>
        <v>352.49017857142854</v>
      </c>
      <c r="G764" s="17">
        <f t="shared" si="123"/>
        <v>289.58392857142854</v>
      </c>
      <c r="H764" s="17">
        <f t="shared" si="123"/>
        <v>327.34017857142851</v>
      </c>
      <c r="I764" s="17">
        <f t="shared" si="123"/>
        <v>425.58214285714286</v>
      </c>
      <c r="J764" s="17">
        <f t="shared" si="123"/>
        <v>362.38392857142856</v>
      </c>
      <c r="K764" s="17">
        <f t="shared" si="123"/>
        <v>366.61964285714282</v>
      </c>
      <c r="L764" s="17">
        <f t="shared" si="123"/>
        <v>493.58214285714286</v>
      </c>
      <c r="M764" s="17">
        <f t="shared" si="123"/>
        <v>442.86160714285717</v>
      </c>
      <c r="N764" s="17">
        <f t="shared" si="123"/>
        <v>437.4258928571428</v>
      </c>
      <c r="O764" s="17">
        <f t="shared" si="123"/>
        <v>563.88839285714289</v>
      </c>
      <c r="P764" s="17">
        <f t="shared" si="123"/>
        <v>502.21875</v>
      </c>
      <c r="Q764" s="17">
        <f t="shared" si="123"/>
        <v>441.60214285714284</v>
      </c>
      <c r="R764" s="17">
        <f t="shared" si="123"/>
        <v>634.19464285714287</v>
      </c>
      <c r="S764" s="17">
        <f t="shared" si="123"/>
        <v>511.86160714285717</v>
      </c>
      <c r="T764" s="17">
        <f t="shared" si="123"/>
        <v>510.18214285714282</v>
      </c>
      <c r="U764" s="17">
        <f t="shared" si="123"/>
        <v>702.69464285714287</v>
      </c>
      <c r="V764" s="17">
        <f t="shared" si="123"/>
        <v>587.76785714285711</v>
      </c>
      <c r="W764" s="17">
        <f t="shared" si="123"/>
        <v>577.60214285714301</v>
      </c>
      <c r="X764" s="17">
        <f t="shared" si="123"/>
        <v>707.30714285714294</v>
      </c>
      <c r="Y764" s="17">
        <f t="shared" si="123"/>
        <v>591.05357142857144</v>
      </c>
      <c r="Z764" s="17">
        <f t="shared" si="123"/>
        <v>651.40214285714296</v>
      </c>
      <c r="AA764" s="17">
        <f t="shared" si="123"/>
        <v>841.00089285714284</v>
      </c>
      <c r="AB764" s="17">
        <f t="shared" si="123"/>
        <v>656.74732142857147</v>
      </c>
      <c r="AC764" s="17">
        <f t="shared" si="123"/>
        <v>654.28839285714287</v>
      </c>
      <c r="AD764" s="17">
        <f t="shared" si="123"/>
        <v>977.00089285714284</v>
      </c>
      <c r="AE764" s="17">
        <f t="shared" si="123"/>
        <v>725.74732142857147</v>
      </c>
      <c r="AF764" s="17">
        <f t="shared" si="123"/>
        <v>790.28839285714287</v>
      </c>
      <c r="AG764" s="17">
        <f t="shared" si="123"/>
        <v>1044.5008928571428</v>
      </c>
      <c r="AH764" s="17">
        <f t="shared" si="123"/>
        <v>728.05357142857144</v>
      </c>
      <c r="AI764" s="17">
        <f t="shared" si="123"/>
        <v>792.73839285714291</v>
      </c>
      <c r="AJ764" s="17">
        <f t="shared" si="123"/>
        <v>1114.8071428571429</v>
      </c>
      <c r="AK764" s="17">
        <f t="shared" si="123"/>
        <v>796.05357142857144</v>
      </c>
      <c r="AL764" s="132">
        <f t="shared" si="123"/>
        <v>860.73839285714291</v>
      </c>
      <c r="AR764" s="17"/>
      <c r="AS764" s="56"/>
      <c r="AT764" s="56"/>
      <c r="AU764" s="56"/>
      <c r="AV764" s="56"/>
      <c r="AW764" s="56"/>
      <c r="AX764" s="56"/>
      <c r="AY764" s="164"/>
      <c r="AZ764" s="164"/>
      <c r="BA764" s="164"/>
      <c r="BB764" s="164"/>
      <c r="BC764" s="164"/>
      <c r="BD764" s="164"/>
      <c r="BE764" s="164"/>
      <c r="BF764" s="164"/>
      <c r="BG764" s="164"/>
      <c r="BH764" s="164"/>
      <c r="BI764" s="164"/>
      <c r="BJ764" s="164"/>
      <c r="BK764" s="164"/>
      <c r="BL764" s="164"/>
      <c r="BM764" s="164"/>
      <c r="BN764" s="164"/>
      <c r="BO764" s="164"/>
      <c r="BP764" s="61"/>
      <c r="BQ764" s="61"/>
    </row>
    <row r="765" spans="1:79" ht="15" customHeight="1">
      <c r="B765" s="78" t="s">
        <v>544</v>
      </c>
      <c r="C765" s="17">
        <f t="shared" ref="C765:AL765" si="124">C743+C744+C745+C746+C748+C752+(C753/7)+C759+C758</f>
        <v>279.91874999999999</v>
      </c>
      <c r="D765" s="17">
        <f t="shared" si="124"/>
        <v>212.21250000000001</v>
      </c>
      <c r="E765" s="17">
        <f t="shared" si="124"/>
        <v>284.86250000000001</v>
      </c>
      <c r="F765" s="17">
        <f t="shared" si="124"/>
        <v>347.91874999999999</v>
      </c>
      <c r="G765" s="17">
        <f t="shared" si="124"/>
        <v>285.01249999999999</v>
      </c>
      <c r="H765" s="17">
        <f t="shared" si="124"/>
        <v>322.76874999999995</v>
      </c>
      <c r="I765" s="17">
        <f t="shared" si="124"/>
        <v>418.72500000000002</v>
      </c>
      <c r="J765" s="17">
        <f t="shared" si="124"/>
        <v>357.8125</v>
      </c>
      <c r="K765" s="17">
        <f t="shared" si="124"/>
        <v>359.76249999999999</v>
      </c>
      <c r="L765" s="17">
        <f t="shared" si="124"/>
        <v>486.72500000000002</v>
      </c>
      <c r="M765" s="17">
        <f t="shared" si="124"/>
        <v>433.71875</v>
      </c>
      <c r="N765" s="17">
        <f t="shared" si="124"/>
        <v>430.56874999999997</v>
      </c>
      <c r="O765" s="17">
        <f t="shared" si="124"/>
        <v>557.03125</v>
      </c>
      <c r="P765" s="17">
        <f t="shared" si="124"/>
        <v>502.21875</v>
      </c>
      <c r="Q765" s="17">
        <f t="shared" si="124"/>
        <v>434.745</v>
      </c>
      <c r="R765" s="17">
        <f t="shared" si="124"/>
        <v>627.33749999999998</v>
      </c>
      <c r="S765" s="17">
        <f t="shared" si="124"/>
        <v>502.71875</v>
      </c>
      <c r="T765" s="17">
        <f t="shared" si="124"/>
        <v>503.32499999999999</v>
      </c>
      <c r="U765" s="17">
        <f t="shared" si="124"/>
        <v>695.83749999999998</v>
      </c>
      <c r="V765" s="17">
        <f t="shared" si="124"/>
        <v>578.625</v>
      </c>
      <c r="W765" s="17">
        <f t="shared" si="124"/>
        <v>570.74500000000012</v>
      </c>
      <c r="X765" s="17">
        <f t="shared" si="124"/>
        <v>700.45</v>
      </c>
      <c r="Y765" s="17">
        <f t="shared" si="124"/>
        <v>579.625</v>
      </c>
      <c r="Z765" s="17">
        <f t="shared" si="124"/>
        <v>644.54500000000007</v>
      </c>
      <c r="AA765" s="17">
        <f t="shared" si="124"/>
        <v>834.14374999999995</v>
      </c>
      <c r="AB765" s="17">
        <f t="shared" si="124"/>
        <v>645.31875000000002</v>
      </c>
      <c r="AC765" s="17">
        <f t="shared" si="124"/>
        <v>647.43124999999998</v>
      </c>
      <c r="AD765" s="17">
        <f t="shared" si="124"/>
        <v>970.14374999999995</v>
      </c>
      <c r="AE765" s="17">
        <f t="shared" si="124"/>
        <v>716.625</v>
      </c>
      <c r="AF765" s="17">
        <f t="shared" si="124"/>
        <v>783.43124999999998</v>
      </c>
      <c r="AG765" s="17">
        <f t="shared" si="124"/>
        <v>1039.95</v>
      </c>
      <c r="AH765" s="17">
        <f t="shared" si="124"/>
        <v>716.625</v>
      </c>
      <c r="AI765" s="17">
        <f t="shared" si="124"/>
        <v>785.88125000000002</v>
      </c>
      <c r="AJ765" s="17">
        <f t="shared" si="124"/>
        <v>1110.2562499999999</v>
      </c>
      <c r="AK765" s="17">
        <f t="shared" si="124"/>
        <v>784.625</v>
      </c>
      <c r="AL765" s="132">
        <f t="shared" si="124"/>
        <v>853.88125000000002</v>
      </c>
      <c r="AR765" s="17"/>
      <c r="AS765" s="56"/>
      <c r="AT765" s="56"/>
      <c r="AU765" s="56"/>
      <c r="AV765" s="56"/>
      <c r="AW765" s="56"/>
      <c r="AX765" s="56"/>
      <c r="AY765" s="164"/>
      <c r="AZ765" s="164"/>
      <c r="BA765" s="164"/>
      <c r="BB765" s="164"/>
      <c r="BC765" s="164"/>
      <c r="BD765" s="164"/>
      <c r="BE765" s="164"/>
      <c r="BF765" s="164"/>
      <c r="BG765" s="164"/>
      <c r="BH765" s="164"/>
      <c r="BI765" s="164"/>
      <c r="BJ765" s="164"/>
      <c r="BK765" s="164"/>
      <c r="BL765" s="164"/>
      <c r="BM765" s="164"/>
      <c r="BN765" s="164"/>
      <c r="BO765" s="164"/>
      <c r="BP765" s="61"/>
      <c r="BQ765" s="61"/>
    </row>
    <row r="766" spans="1:79" ht="30" customHeight="1">
      <c r="A766" s="77" t="s">
        <v>138</v>
      </c>
      <c r="C766" s="49">
        <f>C743+C744+C745+C747+C748+C756+(C755/7)+C757+C759+C760/7</f>
        <v>296.60176785714282</v>
      </c>
      <c r="D766" s="49">
        <f t="shared" ref="D766:AL766" si="125">D743+D744+D745+D747+D748+D756+(D755/7)+D757+D759+D760/7</f>
        <v>224.85832142857143</v>
      </c>
      <c r="E766" s="49">
        <f t="shared" si="125"/>
        <v>295.22260714285716</v>
      </c>
      <c r="F766" s="49">
        <f t="shared" si="125"/>
        <v>364.60176785714282</v>
      </c>
      <c r="G766" s="49">
        <f t="shared" si="125"/>
        <v>297.65832142857141</v>
      </c>
      <c r="H766" s="49">
        <f t="shared" si="125"/>
        <v>339.45176785714278</v>
      </c>
      <c r="I766" s="49">
        <f t="shared" si="125"/>
        <v>445.7886607142857</v>
      </c>
      <c r="J766" s="49">
        <f t="shared" si="125"/>
        <v>372.68748214285711</v>
      </c>
      <c r="K766" s="49">
        <f t="shared" si="125"/>
        <v>378.69521428571426</v>
      </c>
      <c r="L766" s="49">
        <f t="shared" si="125"/>
        <v>516.07437500000003</v>
      </c>
      <c r="M766" s="49">
        <f t="shared" si="125"/>
        <v>453.43092857142852</v>
      </c>
      <c r="N766" s="49">
        <f t="shared" si="125"/>
        <v>447.19521428571426</v>
      </c>
      <c r="O766" s="49">
        <f t="shared" si="125"/>
        <v>590.41782142857141</v>
      </c>
      <c r="P766" s="49">
        <f t="shared" si="125"/>
        <v>521.93092857142858</v>
      </c>
      <c r="Q766" s="49">
        <f t="shared" si="125"/>
        <v>455.46521428571424</v>
      </c>
      <c r="R766" s="49">
        <f t="shared" si="125"/>
        <v>664.76126785714291</v>
      </c>
      <c r="S766" s="49">
        <f t="shared" si="125"/>
        <v>522.43092857142858</v>
      </c>
      <c r="T766" s="49">
        <f t="shared" si="125"/>
        <v>524.04521428571434</v>
      </c>
      <c r="U766" s="49">
        <f t="shared" si="125"/>
        <v>726.91782142857141</v>
      </c>
      <c r="V766" s="49">
        <f t="shared" si="125"/>
        <v>590.43092857142869</v>
      </c>
      <c r="W766" s="49">
        <f t="shared" si="125"/>
        <v>591.46521428571441</v>
      </c>
      <c r="X766" s="49">
        <f t="shared" si="125"/>
        <v>752.29160714285717</v>
      </c>
      <c r="Y766" s="49">
        <f t="shared" si="125"/>
        <v>591.43092857142869</v>
      </c>
      <c r="Z766" s="49">
        <f t="shared" si="125"/>
        <v>660.46521428571441</v>
      </c>
      <c r="AA766" s="49">
        <f t="shared" si="125"/>
        <v>875.60471428571429</v>
      </c>
      <c r="AB766" s="49">
        <f t="shared" si="125"/>
        <v>672.11782142857146</v>
      </c>
      <c r="AC766" s="49">
        <f t="shared" si="125"/>
        <v>667.38866071428572</v>
      </c>
      <c r="AD766" s="49">
        <f t="shared" si="125"/>
        <v>1017.9481607142858</v>
      </c>
      <c r="AE766" s="49">
        <f t="shared" si="125"/>
        <v>741.11782142857146</v>
      </c>
      <c r="AF766" s="49">
        <f t="shared" si="125"/>
        <v>808.18866071428567</v>
      </c>
      <c r="AG766" s="49">
        <f t="shared" si="125"/>
        <v>1091.7916071428572</v>
      </c>
      <c r="AH766" s="49">
        <f t="shared" si="125"/>
        <v>741.11782142857146</v>
      </c>
      <c r="AI766" s="49">
        <f t="shared" si="125"/>
        <v>810.63866071428572</v>
      </c>
      <c r="AJ766" s="49">
        <f t="shared" si="125"/>
        <v>1159.7916071428572</v>
      </c>
      <c r="AK766" s="49">
        <f t="shared" si="125"/>
        <v>818.48924999999997</v>
      </c>
      <c r="AL766" s="49">
        <f t="shared" si="125"/>
        <v>878.63866071428572</v>
      </c>
      <c r="AR766" s="17"/>
      <c r="AS766" s="56"/>
      <c r="AT766" s="56"/>
      <c r="AU766" s="56"/>
      <c r="AV766" s="56"/>
      <c r="AW766" s="56"/>
      <c r="AX766" s="56"/>
      <c r="AY766" s="164"/>
      <c r="AZ766" s="164"/>
      <c r="BA766" s="164"/>
      <c r="BB766" s="164"/>
      <c r="BC766" s="164"/>
      <c r="BD766" s="164"/>
      <c r="BE766" s="164"/>
      <c r="BF766" s="164"/>
      <c r="BG766" s="164"/>
      <c r="BH766" s="164"/>
      <c r="BI766" s="164"/>
      <c r="BJ766" s="164"/>
      <c r="BK766" s="164"/>
      <c r="BL766" s="164"/>
      <c r="BM766" s="164"/>
      <c r="BN766" s="164"/>
      <c r="BO766" s="164"/>
      <c r="BP766" s="61"/>
      <c r="BQ766" s="61"/>
    </row>
    <row r="767" spans="1:79" s="218" customFormat="1" ht="15" customHeight="1">
      <c r="A767" s="217"/>
      <c r="C767" s="219"/>
      <c r="D767" s="219"/>
      <c r="E767" s="219"/>
      <c r="F767" s="219"/>
      <c r="G767" s="219"/>
      <c r="H767" s="219"/>
      <c r="I767" s="219"/>
      <c r="J767" s="219"/>
      <c r="K767" s="219"/>
      <c r="L767" s="219"/>
      <c r="M767" s="219"/>
      <c r="N767" s="219"/>
      <c r="O767" s="219"/>
      <c r="P767" s="219"/>
      <c r="Q767" s="219"/>
      <c r="R767" s="219"/>
      <c r="S767" s="219"/>
      <c r="T767" s="219"/>
      <c r="U767" s="219"/>
      <c r="V767" s="219"/>
      <c r="W767" s="219"/>
      <c r="X767" s="219"/>
      <c r="Y767" s="219"/>
      <c r="Z767" s="219"/>
      <c r="AA767" s="219"/>
      <c r="AB767" s="219"/>
      <c r="AC767" s="219"/>
      <c r="AD767" s="219"/>
      <c r="AE767" s="219"/>
      <c r="AF767" s="219"/>
      <c r="AG767" s="219"/>
      <c r="AH767" s="219"/>
      <c r="AI767" s="219"/>
      <c r="AJ767" s="219"/>
      <c r="AK767" s="219"/>
      <c r="AL767" s="220"/>
      <c r="AR767" s="219"/>
      <c r="AS767" s="219"/>
      <c r="AT767" s="219"/>
      <c r="AU767" s="219"/>
      <c r="AV767" s="219"/>
      <c r="AW767" s="219"/>
      <c r="AX767" s="219"/>
      <c r="AY767" s="221"/>
      <c r="AZ767" s="221"/>
      <c r="BA767" s="221"/>
      <c r="BB767" s="221"/>
      <c r="BC767" s="221"/>
      <c r="BD767" s="221"/>
      <c r="BE767" s="221"/>
      <c r="BF767" s="221"/>
      <c r="BG767" s="221"/>
      <c r="BH767" s="221"/>
      <c r="BI767" s="221"/>
      <c r="BJ767" s="221"/>
      <c r="BK767" s="221"/>
      <c r="BL767" s="221"/>
      <c r="BM767" s="221"/>
      <c r="BN767" s="221"/>
      <c r="BO767" s="221"/>
      <c r="BP767" s="222"/>
      <c r="BQ767" s="222"/>
      <c r="BR767" s="222"/>
      <c r="BS767" s="222"/>
      <c r="BT767" s="222"/>
      <c r="BU767" s="222"/>
      <c r="BV767" s="222"/>
      <c r="BW767" s="431"/>
      <c r="BX767" s="222"/>
      <c r="BY767" s="222"/>
      <c r="BZ767" s="222"/>
      <c r="CA767" s="222"/>
    </row>
    <row r="768" spans="1:79" ht="15" customHeight="1">
      <c r="A768" s="66"/>
      <c r="C768" s="22">
        <v>1000</v>
      </c>
      <c r="F768" s="9">
        <v>1200</v>
      </c>
      <c r="G768" s="9"/>
      <c r="I768" s="22">
        <v>1400</v>
      </c>
      <c r="L768" s="22">
        <v>1600</v>
      </c>
      <c r="O768" s="17">
        <v>1800</v>
      </c>
      <c r="P768" s="17"/>
      <c r="Q768" s="17"/>
      <c r="R768" s="56">
        <v>2000</v>
      </c>
      <c r="S768" s="56"/>
      <c r="T768" s="17"/>
      <c r="U768" s="17">
        <v>2200</v>
      </c>
      <c r="V768" s="17"/>
      <c r="W768" s="17"/>
      <c r="X768" s="17">
        <v>2400</v>
      </c>
      <c r="Y768" s="17"/>
      <c r="Z768" s="17"/>
      <c r="AA768" s="111">
        <v>2600</v>
      </c>
      <c r="AB768" s="84"/>
      <c r="AC768" s="17"/>
      <c r="AD768" s="84">
        <v>2800</v>
      </c>
      <c r="AE768" s="84"/>
      <c r="AF768" s="84"/>
      <c r="AG768" s="84">
        <v>3000</v>
      </c>
      <c r="AH768" s="84"/>
      <c r="AI768" s="84"/>
      <c r="AJ768" s="22">
        <v>3200</v>
      </c>
      <c r="AK768" s="17"/>
      <c r="AL768" s="132"/>
      <c r="AR768" s="17"/>
    </row>
    <row r="769" spans="1:44" ht="15" customHeight="1">
      <c r="A769" s="212" t="s">
        <v>268</v>
      </c>
      <c r="F769" s="9"/>
      <c r="O769" s="17"/>
      <c r="P769" s="17"/>
      <c r="Q769" s="17"/>
      <c r="R769" s="56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K769" s="17"/>
      <c r="AL769" s="132"/>
      <c r="AR769" s="17"/>
    </row>
    <row r="770" spans="1:44" ht="15" customHeight="1">
      <c r="A770" s="67" t="s">
        <v>117</v>
      </c>
      <c r="B770" s="68"/>
      <c r="C770" s="22" t="s">
        <v>58</v>
      </c>
      <c r="D770" s="22" t="s">
        <v>116</v>
      </c>
      <c r="E770" s="22" t="s">
        <v>92</v>
      </c>
      <c r="F770" s="9" t="s">
        <v>58</v>
      </c>
      <c r="G770" s="22" t="s">
        <v>116</v>
      </c>
      <c r="H770" s="22" t="s">
        <v>92</v>
      </c>
      <c r="I770" s="22" t="s">
        <v>58</v>
      </c>
      <c r="J770" s="22" t="s">
        <v>116</v>
      </c>
      <c r="K770" s="22" t="s">
        <v>92</v>
      </c>
      <c r="L770" s="22" t="s">
        <v>58</v>
      </c>
      <c r="M770" s="22" t="s">
        <v>116</v>
      </c>
      <c r="N770" s="22" t="s">
        <v>92</v>
      </c>
      <c r="O770" s="17" t="s">
        <v>58</v>
      </c>
      <c r="P770" s="17" t="s">
        <v>116</v>
      </c>
      <c r="Q770" s="17" t="s">
        <v>92</v>
      </c>
      <c r="R770" s="56" t="s">
        <v>58</v>
      </c>
      <c r="S770" s="17" t="s">
        <v>116</v>
      </c>
      <c r="T770" s="17" t="s">
        <v>92</v>
      </c>
      <c r="U770" s="17" t="s">
        <v>58</v>
      </c>
      <c r="V770" s="17" t="s">
        <v>116</v>
      </c>
      <c r="W770" s="17" t="s">
        <v>92</v>
      </c>
      <c r="X770" s="17" t="s">
        <v>58</v>
      </c>
      <c r="Y770" s="17" t="s">
        <v>116</v>
      </c>
      <c r="Z770" s="17" t="s">
        <v>92</v>
      </c>
      <c r="AA770" s="17" t="s">
        <v>58</v>
      </c>
      <c r="AB770" s="17" t="s">
        <v>116</v>
      </c>
      <c r="AC770" s="17" t="s">
        <v>92</v>
      </c>
      <c r="AD770" s="17" t="s">
        <v>58</v>
      </c>
      <c r="AE770" s="17" t="s">
        <v>116</v>
      </c>
      <c r="AF770" s="17" t="s">
        <v>92</v>
      </c>
      <c r="AG770" s="17" t="s">
        <v>58</v>
      </c>
      <c r="AH770" s="17" t="s">
        <v>116</v>
      </c>
      <c r="AI770" s="17" t="s">
        <v>92</v>
      </c>
      <c r="AJ770" s="22" t="s">
        <v>58</v>
      </c>
      <c r="AK770" s="17" t="s">
        <v>116</v>
      </c>
      <c r="AL770" s="132" t="s">
        <v>92</v>
      </c>
      <c r="AR770" s="17"/>
    </row>
    <row r="771" spans="1:44" ht="38.25" customHeight="1">
      <c r="A771" s="24" t="s">
        <v>119</v>
      </c>
      <c r="B771" s="69"/>
      <c r="C771" s="17">
        <f>C7*'Basic diet cal'!$AF$3</f>
        <v>1.6</v>
      </c>
      <c r="D771" s="17">
        <f>D7*'Basic diet cal'!$AF$3</f>
        <v>1.2000000000000002</v>
      </c>
      <c r="E771" s="17">
        <f>E7*'Basic diet cal'!$AF$3</f>
        <v>1.6</v>
      </c>
      <c r="F771" s="17">
        <f>F7*'Basic diet cal'!$AF$3</f>
        <v>2</v>
      </c>
      <c r="G771" s="17">
        <f>G7*'Basic diet cal'!$AF$3</f>
        <v>1.6</v>
      </c>
      <c r="H771" s="17">
        <f>H7*'Basic diet cal'!$AF$3</f>
        <v>1.8</v>
      </c>
      <c r="I771" s="17">
        <f>I7*'Basic diet cal'!$AF$3</f>
        <v>2.4000000000000004</v>
      </c>
      <c r="J771" s="17">
        <f>J7*'Basic diet cal'!$AF$3</f>
        <v>2</v>
      </c>
      <c r="K771" s="17">
        <f>K7*'Basic diet cal'!$AF$3</f>
        <v>2</v>
      </c>
      <c r="L771" s="17">
        <f>L7*'Basic diet cal'!$AF$3</f>
        <v>2.8000000000000003</v>
      </c>
      <c r="M771" s="17">
        <f>M7*'Basic diet cal'!$AF$3</f>
        <v>2.4000000000000004</v>
      </c>
      <c r="N771" s="17">
        <f>N7*'Basic diet cal'!$AF$3</f>
        <v>2.4000000000000004</v>
      </c>
      <c r="O771" s="17">
        <f>O7*'Basic diet cal'!$AF$3</f>
        <v>3.2</v>
      </c>
      <c r="P771" s="17">
        <f>P7*'Basic diet cal'!$AF$3</f>
        <v>2.8000000000000003</v>
      </c>
      <c r="Q771" s="17">
        <f>Q7*'Basic diet cal'!$AF$3</f>
        <v>2.4000000000000004</v>
      </c>
      <c r="R771" s="17">
        <f>R7*'Basic diet cal'!$AF$3</f>
        <v>3.6</v>
      </c>
      <c r="S771" s="17">
        <f>S7*'Basic diet cal'!$AF$3</f>
        <v>2.8000000000000003</v>
      </c>
      <c r="T771" s="17">
        <f>T7*'Basic diet cal'!$AF$3</f>
        <v>2.8000000000000003</v>
      </c>
      <c r="U771" s="17">
        <f>U7*'Basic diet cal'!$AF$3</f>
        <v>4</v>
      </c>
      <c r="V771" s="17">
        <f>V7*'Basic diet cal'!$AF$3</f>
        <v>3.2</v>
      </c>
      <c r="W771" s="17">
        <f>W7*'Basic diet cal'!$AF$3</f>
        <v>3.2</v>
      </c>
      <c r="X771" s="17">
        <f>X7*'Basic diet cal'!$AF$3</f>
        <v>4</v>
      </c>
      <c r="Y771" s="17">
        <f>Y7*'Basic diet cal'!$AF$3</f>
        <v>3.2</v>
      </c>
      <c r="Z771" s="17">
        <f>Z7*'Basic diet cal'!$AF$3</f>
        <v>3.6</v>
      </c>
      <c r="AA771" s="17">
        <f>AA7*'Basic diet cal'!$AF$3</f>
        <v>4.8000000000000007</v>
      </c>
      <c r="AB771" s="17">
        <f>AB7*'Basic diet cal'!$AF$3</f>
        <v>3.6</v>
      </c>
      <c r="AC771" s="17">
        <f>AC7*'Basic diet cal'!$AF$3</f>
        <v>3.6</v>
      </c>
      <c r="AD771" s="17">
        <f>AD7*'Basic diet cal'!$AF$3</f>
        <v>5.6000000000000005</v>
      </c>
      <c r="AE771" s="17">
        <f>AE7*'Basic diet cal'!$AF$3</f>
        <v>4</v>
      </c>
      <c r="AF771" s="17">
        <f>AF7*'Basic diet cal'!$AF$3</f>
        <v>4.4000000000000004</v>
      </c>
      <c r="AG771" s="17">
        <f>AG7*'Basic diet cal'!$AF$3</f>
        <v>6</v>
      </c>
      <c r="AH771" s="17">
        <f>AH7*'Basic diet cal'!$AF$3</f>
        <v>4</v>
      </c>
      <c r="AI771" s="17">
        <f>AI7*'Basic diet cal'!$AF$3</f>
        <v>4.4000000000000004</v>
      </c>
      <c r="AJ771" s="17">
        <f>AJ7*'Basic diet cal'!$AF$3</f>
        <v>6.4</v>
      </c>
      <c r="AK771" s="17">
        <f>AK7*'Basic diet cal'!$AF$3</f>
        <v>4.4000000000000004</v>
      </c>
      <c r="AL771" s="132">
        <f>AL7*'Basic diet cal'!$AF$3</f>
        <v>4.8000000000000007</v>
      </c>
      <c r="AR771" s="17"/>
    </row>
    <row r="772" spans="1:44" ht="45" customHeight="1">
      <c r="A772" s="24" t="s">
        <v>127</v>
      </c>
      <c r="B772" s="69"/>
      <c r="C772" s="17">
        <f>C8*'Basic diet cal'!$AF$4</f>
        <v>0</v>
      </c>
      <c r="D772" s="17">
        <f>D8*'Basic diet cal'!$AF$4</f>
        <v>0</v>
      </c>
      <c r="E772" s="17">
        <f>E8*'Basic diet cal'!$AF$4</f>
        <v>0</v>
      </c>
      <c r="F772" s="17">
        <f>F8*'Basic diet cal'!$AF$4</f>
        <v>0</v>
      </c>
      <c r="G772" s="17">
        <f>G8*'Basic diet cal'!$AF$4</f>
        <v>0</v>
      </c>
      <c r="H772" s="17">
        <f>H8*'Basic diet cal'!$AF$4</f>
        <v>0</v>
      </c>
      <c r="I772" s="17">
        <f>I8*'Basic diet cal'!$AF$4</f>
        <v>0</v>
      </c>
      <c r="J772" s="17">
        <f>J8*'Basic diet cal'!$AF$4</f>
        <v>0</v>
      </c>
      <c r="K772" s="17">
        <f>K8*'Basic diet cal'!$AF$4</f>
        <v>0</v>
      </c>
      <c r="L772" s="17">
        <f>L8*'Basic diet cal'!$AF$4</f>
        <v>0</v>
      </c>
      <c r="M772" s="17">
        <f>M8*'Basic diet cal'!$AF$4</f>
        <v>0</v>
      </c>
      <c r="N772" s="17">
        <f>N8*'Basic diet cal'!$AF$4</f>
        <v>0</v>
      </c>
      <c r="O772" s="17">
        <f>O8*'Basic diet cal'!$AF$4</f>
        <v>0</v>
      </c>
      <c r="P772" s="17">
        <f>P8*'Basic diet cal'!$AF$4</f>
        <v>0</v>
      </c>
      <c r="Q772" s="17">
        <f>Q8*'Basic diet cal'!$AF$4</f>
        <v>0</v>
      </c>
      <c r="R772" s="17">
        <f>R8*'Basic diet cal'!$AF$4</f>
        <v>0</v>
      </c>
      <c r="S772" s="17">
        <f>S8*'Basic diet cal'!$AF$4</f>
        <v>0</v>
      </c>
      <c r="T772" s="17">
        <f>T8*'Basic diet cal'!$AF$4</f>
        <v>0</v>
      </c>
      <c r="U772" s="17">
        <f>U8*'Basic diet cal'!$AF$4</f>
        <v>0</v>
      </c>
      <c r="V772" s="17">
        <f>V8*'Basic diet cal'!$AF$4</f>
        <v>0</v>
      </c>
      <c r="W772" s="17">
        <f>W8*'Basic diet cal'!$AF$4</f>
        <v>0</v>
      </c>
      <c r="X772" s="17">
        <f>X8*'Basic diet cal'!$AF$4</f>
        <v>0</v>
      </c>
      <c r="Y772" s="17">
        <f>Y8*'Basic diet cal'!$AF$4</f>
        <v>0</v>
      </c>
      <c r="Z772" s="17">
        <f>Z8*'Basic diet cal'!$AF$4</f>
        <v>0</v>
      </c>
      <c r="AA772" s="17">
        <f>AA8*'Basic diet cal'!$AF$4</f>
        <v>0</v>
      </c>
      <c r="AB772" s="17">
        <f>AB8*'Basic diet cal'!$AF$4</f>
        <v>0</v>
      </c>
      <c r="AC772" s="17">
        <f>AC8*'Basic diet cal'!$AF$4</f>
        <v>0</v>
      </c>
      <c r="AD772" s="17">
        <f>AD8*'Basic diet cal'!$AF$4</f>
        <v>0</v>
      </c>
      <c r="AE772" s="17">
        <f>AE8*'Basic diet cal'!$AF$4</f>
        <v>0</v>
      </c>
      <c r="AF772" s="17">
        <f>AF8*'Basic diet cal'!$AF$4</f>
        <v>0</v>
      </c>
      <c r="AG772" s="17">
        <f>AG8*'Basic diet cal'!$AF$4</f>
        <v>0</v>
      </c>
      <c r="AH772" s="17">
        <f>AH8*'Basic diet cal'!$AF$4</f>
        <v>0</v>
      </c>
      <c r="AI772" s="17">
        <f>AI8*'Basic diet cal'!$AF$4</f>
        <v>0</v>
      </c>
      <c r="AJ772" s="17">
        <f>AJ8*'Basic diet cal'!$AF$4</f>
        <v>0</v>
      </c>
      <c r="AK772" s="17">
        <f>AK8*'Basic diet cal'!$AF$4</f>
        <v>0</v>
      </c>
      <c r="AL772" s="132">
        <f>AL8*'Basic diet cal'!$AF$4</f>
        <v>0</v>
      </c>
      <c r="AR772" s="17"/>
    </row>
    <row r="773" spans="1:44" ht="45" customHeight="1">
      <c r="A773" s="24" t="s">
        <v>76</v>
      </c>
      <c r="B773" s="69"/>
      <c r="C773" s="17">
        <f>C9*'Basic diet cal'!$AF$5</f>
        <v>0.17655172413793105</v>
      </c>
      <c r="D773" s="17">
        <f>D9*'Basic diet cal'!$AF$5</f>
        <v>0.3531034482758621</v>
      </c>
      <c r="E773" s="17">
        <f>E9*'Basic diet cal'!$AF$5</f>
        <v>0.3531034482758621</v>
      </c>
      <c r="F773" s="17">
        <f>F9*'Basic diet cal'!$AF$5</f>
        <v>0.17655172413793105</v>
      </c>
      <c r="G773" s="17">
        <f>G9*'Basic diet cal'!$AF$5</f>
        <v>0.3531034482758621</v>
      </c>
      <c r="H773" s="17">
        <f>H9*'Basic diet cal'!$AF$5</f>
        <v>0.3531034482758621</v>
      </c>
      <c r="I773" s="17">
        <f>I9*'Basic diet cal'!$AF$5</f>
        <v>0.26482758620689656</v>
      </c>
      <c r="J773" s="17">
        <f>J9*'Basic diet cal'!$AF$5</f>
        <v>0.3531034482758621</v>
      </c>
      <c r="K773" s="17">
        <f>K9*'Basic diet cal'!$AF$5</f>
        <v>0.44137931034482764</v>
      </c>
      <c r="L773" s="17">
        <f>L9*'Basic diet cal'!$AF$5</f>
        <v>0.26482758620689656</v>
      </c>
      <c r="M773" s="17">
        <f>M9*'Basic diet cal'!$AF$5</f>
        <v>0.3531034482758621</v>
      </c>
      <c r="N773" s="17">
        <f>N9*'Basic diet cal'!$AF$5</f>
        <v>0.52965517241379312</v>
      </c>
      <c r="O773" s="17">
        <f>O9*'Basic diet cal'!$AF$5</f>
        <v>0.26482758620689656</v>
      </c>
      <c r="P773" s="17">
        <f>P9*'Basic diet cal'!$AF$5</f>
        <v>0.44137931034482764</v>
      </c>
      <c r="Q773" s="17">
        <f>Q9*'Basic diet cal'!$AF$5</f>
        <v>0.70620689655172419</v>
      </c>
      <c r="R773" s="17">
        <f>R9*'Basic diet cal'!$AF$5</f>
        <v>0.26482758620689656</v>
      </c>
      <c r="S773" s="17">
        <f>S9*'Basic diet cal'!$AF$5</f>
        <v>0.52965517241379312</v>
      </c>
      <c r="T773" s="17">
        <f>T9*'Basic diet cal'!$AF$5</f>
        <v>0.70620689655172419</v>
      </c>
      <c r="U773" s="17">
        <f>U9*'Basic diet cal'!$AF$5</f>
        <v>0.3531034482758621</v>
      </c>
      <c r="V773" s="17">
        <f>V9*'Basic diet cal'!$AF$5</f>
        <v>0.52965517241379312</v>
      </c>
      <c r="W773" s="17">
        <f>W9*'Basic diet cal'!$AF$5</f>
        <v>0.70620689655172419</v>
      </c>
      <c r="X773" s="17">
        <f>X9*'Basic diet cal'!$AF$5</f>
        <v>0.3531034482758621</v>
      </c>
      <c r="Y773" s="17">
        <f>Y9*'Basic diet cal'!$AF$5</f>
        <v>0.70620689655172419</v>
      </c>
      <c r="Z773" s="17">
        <f>Z9*'Basic diet cal'!$AF$5</f>
        <v>0.88275862068965527</v>
      </c>
      <c r="AA773" s="17">
        <f>AA9*'Basic diet cal'!$AF$5</f>
        <v>0.3531034482758621</v>
      </c>
      <c r="AB773" s="17">
        <f>AB9*'Basic diet cal'!$AF$5</f>
        <v>0.70620689655172419</v>
      </c>
      <c r="AC773" s="17">
        <f>AC9*'Basic diet cal'!$AF$5</f>
        <v>0.88275862068965527</v>
      </c>
      <c r="AD773" s="17">
        <f>AD9*'Basic diet cal'!$AF$5</f>
        <v>0.3531034482758621</v>
      </c>
      <c r="AE773" s="17">
        <f>AE9*'Basic diet cal'!$AF$5</f>
        <v>0.88275862068965527</v>
      </c>
      <c r="AF773" s="17">
        <f>AF9*'Basic diet cal'!$AF$5</f>
        <v>0.88275862068965527</v>
      </c>
      <c r="AG773" s="17">
        <f>AG9*'Basic diet cal'!$AF$5</f>
        <v>0.26482758620689656</v>
      </c>
      <c r="AH773" s="17">
        <f>AH9*'Basic diet cal'!$AF$5</f>
        <v>0.88275862068965527</v>
      </c>
      <c r="AI773" s="17">
        <f>AI9*'Basic diet cal'!$AF$5</f>
        <v>1.0593103448275862</v>
      </c>
      <c r="AJ773" s="17">
        <f>AJ9*'Basic diet cal'!$AF$5</f>
        <v>0.26482758620689656</v>
      </c>
      <c r="AK773" s="17">
        <f>AK9*'Basic diet cal'!$AF$5</f>
        <v>0.88275862068965527</v>
      </c>
      <c r="AL773" s="132">
        <f>AL9*'Basic diet cal'!$AF$5</f>
        <v>1.0593103448275862</v>
      </c>
      <c r="AR773" s="17"/>
    </row>
    <row r="774" spans="1:44" ht="31.5" customHeight="1">
      <c r="A774" s="24" t="s">
        <v>255</v>
      </c>
      <c r="B774" s="65"/>
      <c r="C774" s="17">
        <f>C10*'Basic diet cal'!$AF$6</f>
        <v>0</v>
      </c>
      <c r="D774" s="17">
        <f>D10*'Basic diet cal'!$AF$6</f>
        <v>0</v>
      </c>
      <c r="E774" s="17">
        <f>E10*'Basic diet cal'!$AF$6</f>
        <v>0.19166666666666665</v>
      </c>
      <c r="F774" s="17">
        <f>F10*'Basic diet cal'!$AF$6</f>
        <v>0</v>
      </c>
      <c r="G774" s="17">
        <f>G10*'Basic diet cal'!$AF$6</f>
        <v>0</v>
      </c>
      <c r="H774" s="17">
        <f>H10*'Basic diet cal'!$AF$6</f>
        <v>0.19166666666666665</v>
      </c>
      <c r="I774" s="17">
        <f>I10*'Basic diet cal'!$AF$6</f>
        <v>0</v>
      </c>
      <c r="J774" s="17">
        <f>J10*'Basic diet cal'!$AF$6</f>
        <v>0</v>
      </c>
      <c r="K774" s="17">
        <f>K10*'Basic diet cal'!$AF$6</f>
        <v>0.19166666666666665</v>
      </c>
      <c r="L774" s="17">
        <f>L10*'Basic diet cal'!$AF$6</f>
        <v>0</v>
      </c>
      <c r="M774" s="17">
        <f>M10*'Basic diet cal'!$AF$6</f>
        <v>0</v>
      </c>
      <c r="N774" s="17">
        <f>N10*'Basic diet cal'!$AF$6</f>
        <v>0.19166666666666665</v>
      </c>
      <c r="O774" s="17">
        <f>O10*'Basic diet cal'!$AF$6</f>
        <v>0</v>
      </c>
      <c r="P774" s="17">
        <f>P10*'Basic diet cal'!$AF$6</f>
        <v>0</v>
      </c>
      <c r="Q774" s="17">
        <f>Q10*'Basic diet cal'!$AF$6</f>
        <v>0.30666666666666664</v>
      </c>
      <c r="R774" s="17">
        <f>R10*'Basic diet cal'!$AF$6</f>
        <v>0</v>
      </c>
      <c r="S774" s="17">
        <f>S10*'Basic diet cal'!$AF$6</f>
        <v>0</v>
      </c>
      <c r="T774" s="17">
        <f>T10*'Basic diet cal'!$AF$6</f>
        <v>0.3833333333333333</v>
      </c>
      <c r="U774" s="17">
        <f>U10*'Basic diet cal'!$AF$6</f>
        <v>0</v>
      </c>
      <c r="V774" s="17">
        <f>V10*'Basic diet cal'!$AF$6</f>
        <v>0</v>
      </c>
      <c r="W774" s="17">
        <f>W10*'Basic diet cal'!$AF$6</f>
        <v>0.30666666666666664</v>
      </c>
      <c r="X774" s="17">
        <f>X10*'Basic diet cal'!$AF$6</f>
        <v>0</v>
      </c>
      <c r="Y774" s="17">
        <f>Y10*'Basic diet cal'!$AF$6</f>
        <v>0</v>
      </c>
      <c r="Z774" s="17">
        <f>Z10*'Basic diet cal'!$AF$6</f>
        <v>0.30666666666666664</v>
      </c>
      <c r="AA774" s="17">
        <f>AA10*'Basic diet cal'!$AF$6</f>
        <v>0</v>
      </c>
      <c r="AB774" s="17">
        <f>AB10*'Basic diet cal'!$AF$6</f>
        <v>0</v>
      </c>
      <c r="AC774" s="17">
        <f>AC10*'Basic diet cal'!$AF$6</f>
        <v>0.3833333333333333</v>
      </c>
      <c r="AD774" s="17">
        <f>AD10*'Basic diet cal'!$AF$6</f>
        <v>0</v>
      </c>
      <c r="AE774" s="17">
        <f>AE10*'Basic diet cal'!$AF$6</f>
        <v>0</v>
      </c>
      <c r="AF774" s="17">
        <f>AF10*'Basic diet cal'!$AF$6</f>
        <v>0.3833333333333333</v>
      </c>
      <c r="AG774" s="17">
        <f>AG10*'Basic diet cal'!$AF$6</f>
        <v>0</v>
      </c>
      <c r="AH774" s="17">
        <f>AH10*'Basic diet cal'!$AF$6</f>
        <v>0</v>
      </c>
      <c r="AI774" s="17">
        <f>AI10*'Basic diet cal'!$AF$6</f>
        <v>0.57499999999999996</v>
      </c>
      <c r="AJ774" s="17">
        <f>AJ10*'Basic diet cal'!$AF$6</f>
        <v>0</v>
      </c>
      <c r="AK774" s="17">
        <f>AK10*'Basic diet cal'!$AF$6</f>
        <v>0</v>
      </c>
      <c r="AL774" s="132">
        <f>AL10*'Basic diet cal'!$AF$6</f>
        <v>0.57499999999999996</v>
      </c>
      <c r="AR774" s="17"/>
    </row>
    <row r="775" spans="1:44" ht="31.5" customHeight="1">
      <c r="A775" s="24" t="s">
        <v>564</v>
      </c>
      <c r="B775" s="65"/>
      <c r="C775" s="17">
        <f>C11*'Basic diet cal'!$AF$6</f>
        <v>0</v>
      </c>
      <c r="D775" s="17">
        <f>D11*'Basic diet cal'!$AF$6</f>
        <v>0</v>
      </c>
      <c r="E775" s="17">
        <f>E11*'Basic diet cal'!$AF$6</f>
        <v>0.19166666666666665</v>
      </c>
      <c r="F775" s="17">
        <f>F11*'Basic diet cal'!$AF$6</f>
        <v>0</v>
      </c>
      <c r="G775" s="17">
        <f>G11*'Basic diet cal'!$AF$6</f>
        <v>0</v>
      </c>
      <c r="H775" s="17">
        <f>H11*'Basic diet cal'!$AF$6</f>
        <v>0.19166666666666665</v>
      </c>
      <c r="I775" s="17">
        <f>I11*'Basic diet cal'!$AF$6</f>
        <v>0</v>
      </c>
      <c r="J775" s="17">
        <f>J11*'Basic diet cal'!$AF$6</f>
        <v>0</v>
      </c>
      <c r="K775" s="17">
        <f>K11*'Basic diet cal'!$AF$6</f>
        <v>0.19166666666666665</v>
      </c>
      <c r="L775" s="17">
        <f>L11*'Basic diet cal'!$AF$6</f>
        <v>0</v>
      </c>
      <c r="M775" s="17">
        <f>M11*'Basic diet cal'!$AF$6</f>
        <v>0</v>
      </c>
      <c r="N775" s="17">
        <f>N11*'Basic diet cal'!$AF$6</f>
        <v>0.19166666666666665</v>
      </c>
      <c r="O775" s="17">
        <f>O11*'Basic diet cal'!$AF$6</f>
        <v>0</v>
      </c>
      <c r="P775" s="17">
        <f>P11*'Basic diet cal'!$AF$6</f>
        <v>0</v>
      </c>
      <c r="Q775" s="17">
        <f>Q11*'Basic diet cal'!$AF$6</f>
        <v>0.30666666666666664</v>
      </c>
      <c r="R775" s="17">
        <f>R11*'Basic diet cal'!$AF$6</f>
        <v>0</v>
      </c>
      <c r="S775" s="17">
        <f>S11*'Basic diet cal'!$AF$6</f>
        <v>0</v>
      </c>
      <c r="T775" s="17">
        <f>T11*'Basic diet cal'!$AF$6</f>
        <v>0.3833333333333333</v>
      </c>
      <c r="U775" s="17">
        <f>U11*'Basic diet cal'!$AF$6</f>
        <v>0</v>
      </c>
      <c r="V775" s="17">
        <f>V11*'Basic diet cal'!$AF$6</f>
        <v>0</v>
      </c>
      <c r="W775" s="17">
        <f>W11*'Basic diet cal'!$AF$6</f>
        <v>0.30666666666666664</v>
      </c>
      <c r="X775" s="17">
        <f>X11*'Basic diet cal'!$AF$6</f>
        <v>0</v>
      </c>
      <c r="Y775" s="17">
        <f>Y11*'Basic diet cal'!$AF$6</f>
        <v>0</v>
      </c>
      <c r="Z775" s="17">
        <f>Z11*'Basic diet cal'!$AF$6</f>
        <v>0.30666666666666664</v>
      </c>
      <c r="AA775" s="17">
        <f>AA11*'Basic diet cal'!$AF$6</f>
        <v>0</v>
      </c>
      <c r="AB775" s="17">
        <f>AB11*'Basic diet cal'!$AF$6</f>
        <v>0</v>
      </c>
      <c r="AC775" s="17">
        <f>AC11*'Basic diet cal'!$AF$6</f>
        <v>0.3833333333333333</v>
      </c>
      <c r="AD775" s="17">
        <f>AD11*'Basic diet cal'!$AF$6</f>
        <v>0</v>
      </c>
      <c r="AE775" s="17">
        <f>AE11*'Basic diet cal'!$AF$6</f>
        <v>0</v>
      </c>
      <c r="AF775" s="17">
        <f>AF11*'Basic diet cal'!$AF$6</f>
        <v>0.3833333333333333</v>
      </c>
      <c r="AG775" s="17">
        <f>AG11*'Basic diet cal'!$AF$6</f>
        <v>0</v>
      </c>
      <c r="AH775" s="17">
        <f>AH11*'Basic diet cal'!$AF$6</f>
        <v>0</v>
      </c>
      <c r="AI775" s="17">
        <f>AI11*'Basic diet cal'!$AF$6</f>
        <v>0.57499999999999996</v>
      </c>
      <c r="AJ775" s="17">
        <f>AJ11*'Basic diet cal'!$AF$6</f>
        <v>0</v>
      </c>
      <c r="AK775" s="17">
        <f>AK11*'Basic diet cal'!$AF$6</f>
        <v>0</v>
      </c>
      <c r="AL775" s="132">
        <f>AL11*'Basic diet cal'!$AF$6</f>
        <v>0.57499999999999996</v>
      </c>
      <c r="AR775" s="17"/>
    </row>
    <row r="776" spans="1:44" ht="31.5" customHeight="1">
      <c r="A776" s="24" t="s">
        <v>539</v>
      </c>
      <c r="B776" s="69"/>
      <c r="C776" s="223">
        <f>C12*'Basic diet cal'!$AF$7</f>
        <v>0</v>
      </c>
      <c r="D776" s="223">
        <f>D12*'Basic diet cal'!$AF$7</f>
        <v>0</v>
      </c>
      <c r="E776" s="223">
        <f>E12*'Basic diet cal'!$AF$7</f>
        <v>0</v>
      </c>
      <c r="F776" s="223">
        <f>F12*'Basic diet cal'!$AF$7</f>
        <v>0</v>
      </c>
      <c r="G776" s="223">
        <f>G12*'Basic diet cal'!$AF$7</f>
        <v>0</v>
      </c>
      <c r="H776" s="223">
        <f>H12*'Basic diet cal'!$AF$7</f>
        <v>0</v>
      </c>
      <c r="I776" s="223">
        <f>I12*'Basic diet cal'!$AF$7</f>
        <v>0</v>
      </c>
      <c r="J776" s="223">
        <f>J12*'Basic diet cal'!$AF$7</f>
        <v>0</v>
      </c>
      <c r="K776" s="223">
        <f>K12*'Basic diet cal'!$AF$7</f>
        <v>0</v>
      </c>
      <c r="L776" s="223">
        <f>L12*'Basic diet cal'!$AF$7</f>
        <v>0</v>
      </c>
      <c r="M776" s="223">
        <f>M12*'Basic diet cal'!$AF$7</f>
        <v>0</v>
      </c>
      <c r="N776" s="223">
        <f>N12*'Basic diet cal'!$AF$7</f>
        <v>0</v>
      </c>
      <c r="O776" s="223">
        <f>O12*'Basic diet cal'!$AF$7</f>
        <v>0</v>
      </c>
      <c r="P776" s="223">
        <f>P12*'Basic diet cal'!$AF$7</f>
        <v>0</v>
      </c>
      <c r="Q776" s="223">
        <f>Q12*'Basic diet cal'!$AF$7</f>
        <v>0</v>
      </c>
      <c r="R776" s="223">
        <f>R12*'Basic diet cal'!$AF$7</f>
        <v>0</v>
      </c>
      <c r="S776" s="223">
        <f>S12*'Basic diet cal'!$AF$7</f>
        <v>0</v>
      </c>
      <c r="T776" s="223">
        <f>T12*'Basic diet cal'!$AF$7</f>
        <v>0</v>
      </c>
      <c r="U776" s="223">
        <f>U12*'Basic diet cal'!$AF$7</f>
        <v>0</v>
      </c>
      <c r="V776" s="223">
        <f>V12*'Basic diet cal'!$AF$7</f>
        <v>0</v>
      </c>
      <c r="W776" s="223">
        <f>W12*'Basic diet cal'!$AF$7</f>
        <v>0</v>
      </c>
      <c r="X776" s="223">
        <f>X12*'Basic diet cal'!$AF$7</f>
        <v>0</v>
      </c>
      <c r="Y776" s="223">
        <f>Y12*'Basic diet cal'!$AF$7</f>
        <v>0</v>
      </c>
      <c r="Z776" s="223">
        <f>Z12*'Basic diet cal'!$AF$7</f>
        <v>0</v>
      </c>
      <c r="AA776" s="223">
        <f>AA12*'Basic diet cal'!$AF$7</f>
        <v>0</v>
      </c>
      <c r="AB776" s="223">
        <f>AB12*'Basic diet cal'!$AF$7</f>
        <v>0</v>
      </c>
      <c r="AC776" s="223">
        <f>AC12*'Basic diet cal'!$AF$7</f>
        <v>0</v>
      </c>
      <c r="AD776" s="223">
        <f>AD12*'Basic diet cal'!$AF$7</f>
        <v>0</v>
      </c>
      <c r="AE776" s="223">
        <f>AE12*'Basic diet cal'!$AF$7</f>
        <v>0</v>
      </c>
      <c r="AF776" s="223">
        <f>AF12*'Basic diet cal'!$AF$7</f>
        <v>0</v>
      </c>
      <c r="AG776" s="223">
        <f>AG12*'Basic diet cal'!$AF$7</f>
        <v>0</v>
      </c>
      <c r="AH776" s="223">
        <f>AH12*'Basic diet cal'!$AF$7</f>
        <v>0</v>
      </c>
      <c r="AI776" s="223">
        <f>AI12*'Basic diet cal'!$AF$7</f>
        <v>0</v>
      </c>
      <c r="AJ776" s="223">
        <f>AJ12*'Basic diet cal'!$AF$7</f>
        <v>0</v>
      </c>
      <c r="AK776" s="223">
        <f>AK12*'Basic diet cal'!$AF$7</f>
        <v>0</v>
      </c>
      <c r="AL776" s="223">
        <f>AL12*'Basic diet cal'!$AF$7</f>
        <v>0</v>
      </c>
      <c r="AR776" s="17"/>
    </row>
    <row r="777" spans="1:44" ht="21" customHeight="1">
      <c r="A777" s="70" t="s">
        <v>120</v>
      </c>
      <c r="B777" s="71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32"/>
      <c r="AR777" s="17"/>
    </row>
    <row r="778" spans="1:44" ht="15" customHeight="1">
      <c r="A778" s="72" t="s">
        <v>121</v>
      </c>
      <c r="C778" s="17">
        <f>C14*'Basic diet cal'!$AF$8</f>
        <v>5.2999999999999999E-2</v>
      </c>
      <c r="D778" s="17">
        <f>D14*'Basic diet cal'!$AF$8</f>
        <v>5.2999999999999999E-2</v>
      </c>
      <c r="E778" s="17">
        <f>E14*'Basic diet cal'!$AF$8</f>
        <v>2.6499999999999999E-2</v>
      </c>
      <c r="F778" s="17">
        <f>F14*'Basic diet cal'!$AF$8</f>
        <v>5.2999999999999999E-2</v>
      </c>
      <c r="G778" s="17">
        <f>G14*'Basic diet cal'!$AF$8</f>
        <v>5.2999999999999999E-2</v>
      </c>
      <c r="H778" s="17">
        <f>H14*'Basic diet cal'!$AF$8</f>
        <v>5.2999999999999999E-2</v>
      </c>
      <c r="I778" s="17">
        <f>I14*'Basic diet cal'!$AF$8</f>
        <v>7.9500000000000001E-2</v>
      </c>
      <c r="J778" s="17">
        <f>J14*'Basic diet cal'!$AF$8</f>
        <v>5.2999999999999999E-2</v>
      </c>
      <c r="K778" s="17">
        <f>K14*'Basic diet cal'!$AF$8</f>
        <v>7.9500000000000001E-2</v>
      </c>
      <c r="L778" s="17">
        <f>L14*'Basic diet cal'!$AF$8</f>
        <v>7.9500000000000001E-2</v>
      </c>
      <c r="M778" s="17">
        <f>M14*'Basic diet cal'!$AF$8</f>
        <v>0.106</v>
      </c>
      <c r="N778" s="17">
        <f>N14*'Basic diet cal'!$AF$8</f>
        <v>7.9500000000000001E-2</v>
      </c>
      <c r="O778" s="17">
        <f>O14*'Basic diet cal'!$AF$8</f>
        <v>7.9500000000000001E-2</v>
      </c>
      <c r="P778" s="17">
        <f>P14*'Basic diet cal'!$AF$8</f>
        <v>0</v>
      </c>
      <c r="Q778" s="17">
        <f>Q14*'Basic diet cal'!$AF$8</f>
        <v>7.9500000000000001E-2</v>
      </c>
      <c r="R778" s="17">
        <f>R14*'Basic diet cal'!$AF$8</f>
        <v>7.9500000000000001E-2</v>
      </c>
      <c r="S778" s="17">
        <f>S14*'Basic diet cal'!$AF$8</f>
        <v>0.106</v>
      </c>
      <c r="T778" s="17">
        <f>T14*'Basic diet cal'!$AF$8</f>
        <v>7.9500000000000001E-2</v>
      </c>
      <c r="U778" s="17">
        <f>U14*'Basic diet cal'!$AF$8</f>
        <v>7.9500000000000001E-2</v>
      </c>
      <c r="V778" s="17">
        <f>V14*'Basic diet cal'!$AF$8</f>
        <v>0.106</v>
      </c>
      <c r="W778" s="17">
        <f>W14*'Basic diet cal'!$AF$8</f>
        <v>7.9500000000000001E-2</v>
      </c>
      <c r="X778" s="17">
        <f>X14*'Basic diet cal'!$AF$8</f>
        <v>7.9500000000000001E-2</v>
      </c>
      <c r="Y778" s="17">
        <f>Y14*'Basic diet cal'!$AF$8</f>
        <v>0.13250000000000001</v>
      </c>
      <c r="Z778" s="17">
        <f>Z14*'Basic diet cal'!$AF$8</f>
        <v>7.9500000000000001E-2</v>
      </c>
      <c r="AA778" s="17">
        <f>AA14*'Basic diet cal'!$AF$8</f>
        <v>7.9500000000000001E-2</v>
      </c>
      <c r="AB778" s="17">
        <f>AB14*'Basic diet cal'!$AF$8</f>
        <v>0.13250000000000001</v>
      </c>
      <c r="AC778" s="17">
        <f>AC14*'Basic diet cal'!$AF$8</f>
        <v>7.9500000000000001E-2</v>
      </c>
      <c r="AD778" s="17">
        <f>AD14*'Basic diet cal'!$AF$8</f>
        <v>7.9500000000000001E-2</v>
      </c>
      <c r="AE778" s="17">
        <f>AE14*'Basic diet cal'!$AF$8</f>
        <v>0.13250000000000001</v>
      </c>
      <c r="AF778" s="17">
        <f>AF14*'Basic diet cal'!$AF$8</f>
        <v>7.9500000000000001E-2</v>
      </c>
      <c r="AG778" s="17">
        <f>AG14*'Basic diet cal'!$AF$8</f>
        <v>7.9500000000000001E-2</v>
      </c>
      <c r="AH778" s="17">
        <f>AH14*'Basic diet cal'!$AF$8</f>
        <v>0.13250000000000001</v>
      </c>
      <c r="AI778" s="17">
        <f>AI14*'Basic diet cal'!$AF$8</f>
        <v>7.9500000000000001E-2</v>
      </c>
      <c r="AJ778" s="17">
        <f>AJ14*'Basic diet cal'!$AF$8</f>
        <v>7.9500000000000001E-2</v>
      </c>
      <c r="AK778" s="17">
        <f>AK14*'Basic diet cal'!$AF$8</f>
        <v>0.13250000000000001</v>
      </c>
      <c r="AL778" s="132">
        <f>AL14*'Basic diet cal'!$AF$8</f>
        <v>7.9500000000000001E-2</v>
      </c>
      <c r="AR778" s="17"/>
    </row>
    <row r="779" spans="1:44" ht="22.5" customHeight="1">
      <c r="A779" s="73" t="s">
        <v>227</v>
      </c>
      <c r="C779" s="17">
        <f>C15*'Basic diet cal'!$AF$9</f>
        <v>0.46147676785714298</v>
      </c>
      <c r="D779" s="17">
        <f>D15*'Basic diet cal'!$AF$9</f>
        <v>0.30765117857142865</v>
      </c>
      <c r="E779" s="17">
        <f>E15*'Basic diet cal'!$AF$9</f>
        <v>0.30765117857142865</v>
      </c>
      <c r="F779" s="17">
        <f>F15*'Basic diet cal'!$AF$9</f>
        <v>0.46147676785714298</v>
      </c>
      <c r="G779" s="17">
        <f>G15*'Basic diet cal'!$AF$9</f>
        <v>0.30765117857142865</v>
      </c>
      <c r="H779" s="17">
        <f>H15*'Basic diet cal'!$AF$9</f>
        <v>0.46147676785714298</v>
      </c>
      <c r="I779" s="17">
        <f>I15*'Basic diet cal'!$AF$9</f>
        <v>0.6153023571428573</v>
      </c>
      <c r="J779" s="17">
        <f>J15*'Basic diet cal'!$AF$9</f>
        <v>0.30765117857142865</v>
      </c>
      <c r="K779" s="17">
        <f>K15*'Basic diet cal'!$AF$9</f>
        <v>0.30765117857142865</v>
      </c>
      <c r="L779" s="17">
        <f>L15*'Basic diet cal'!$AF$9</f>
        <v>0.6153023571428573</v>
      </c>
      <c r="M779" s="17">
        <f>M15*'Basic diet cal'!$AF$9</f>
        <v>0.46147676785714298</v>
      </c>
      <c r="N779" s="17">
        <f>N15*'Basic diet cal'!$AF$9</f>
        <v>0.46147676785714298</v>
      </c>
      <c r="O779" s="17">
        <f>O15*'Basic diet cal'!$AF$9</f>
        <v>0.76912794642857163</v>
      </c>
      <c r="P779" s="17">
        <f>P15*'Basic diet cal'!$AF$9</f>
        <v>0.46147676785714298</v>
      </c>
      <c r="Q779" s="17">
        <f>Q15*'Basic diet cal'!$AF$9</f>
        <v>0.6153023571428573</v>
      </c>
      <c r="R779" s="17">
        <f>R15*'Basic diet cal'!$AF$9</f>
        <v>0.92295353571428596</v>
      </c>
      <c r="S779" s="17">
        <f>S15*'Basic diet cal'!$AF$9</f>
        <v>0.46147676785714298</v>
      </c>
      <c r="T779" s="17">
        <f>T15*'Basic diet cal'!$AF$9</f>
        <v>0.6153023571428573</v>
      </c>
      <c r="U779" s="17">
        <f>U15*'Basic diet cal'!$AF$9</f>
        <v>0.92295353571428596</v>
      </c>
      <c r="V779" s="17">
        <f>V15*'Basic diet cal'!$AF$9</f>
        <v>0.6153023571428573</v>
      </c>
      <c r="W779" s="17">
        <f>W15*'Basic diet cal'!$AF$9</f>
        <v>0.6153023571428573</v>
      </c>
      <c r="X779" s="17">
        <f>X15*'Basic diet cal'!$AF$9</f>
        <v>1.2306047142857146</v>
      </c>
      <c r="Y779" s="17">
        <f>Y15*'Basic diet cal'!$AF$9</f>
        <v>0.6153023571428573</v>
      </c>
      <c r="Z779" s="17">
        <f>Z15*'Basic diet cal'!$AF$9</f>
        <v>0.6153023571428573</v>
      </c>
      <c r="AA779" s="17">
        <f>AA15*'Basic diet cal'!$AF$9</f>
        <v>1.0767791250000003</v>
      </c>
      <c r="AB779" s="17">
        <f>AB15*'Basic diet cal'!$AF$9</f>
        <v>0.46147676785714298</v>
      </c>
      <c r="AC779" s="17">
        <f>AC15*'Basic diet cal'!$AF$9</f>
        <v>0.76912794642857163</v>
      </c>
      <c r="AD779" s="17">
        <f>AD15*'Basic diet cal'!$AF$9</f>
        <v>1.0767791250000003</v>
      </c>
      <c r="AE779" s="17">
        <f>AE15*'Basic diet cal'!$AF$9</f>
        <v>0.46147676785714298</v>
      </c>
      <c r="AF779" s="17">
        <f>AF15*'Basic diet cal'!$AF$9</f>
        <v>0.76912794642857163</v>
      </c>
      <c r="AG779" s="17">
        <f>AG15*'Basic diet cal'!$AF$9</f>
        <v>1.0767791250000003</v>
      </c>
      <c r="AH779" s="17">
        <f>AH15*'Basic diet cal'!$AF$9</f>
        <v>0.6153023571428573</v>
      </c>
      <c r="AI779" s="17">
        <f>AI15*'Basic diet cal'!$AF$9</f>
        <v>0.76912794642857163</v>
      </c>
      <c r="AJ779" s="17">
        <f>AJ15*'Basic diet cal'!$AF$9</f>
        <v>1.2306047142857146</v>
      </c>
      <c r="AK779" s="17">
        <f>AK15*'Basic diet cal'!$AF$9</f>
        <v>0.6153023571428573</v>
      </c>
      <c r="AL779" s="132">
        <f>AL15*'Basic diet cal'!$AF$9</f>
        <v>0.76912794642857163</v>
      </c>
      <c r="AR779" s="17"/>
    </row>
    <row r="780" spans="1:44" ht="22.5" customHeight="1">
      <c r="A780" s="74" t="s">
        <v>228</v>
      </c>
      <c r="C780" s="17">
        <f>C16*'Basic diet cal'!$AF$9</f>
        <v>0.46147676785714298</v>
      </c>
      <c r="D780" s="17">
        <f>D16*'Basic diet cal'!$AF$9</f>
        <v>0.30765117857142865</v>
      </c>
      <c r="E780" s="17">
        <f>E16*'Basic diet cal'!$AF$9</f>
        <v>0.30765117857142865</v>
      </c>
      <c r="F780" s="17">
        <f>F16*'Basic diet cal'!$AF$9</f>
        <v>0.46147676785714298</v>
      </c>
      <c r="G780" s="17">
        <f>G16*'Basic diet cal'!$AF$9</f>
        <v>0.30765117857142865</v>
      </c>
      <c r="H780" s="17">
        <f>H16*'Basic diet cal'!$AF$9</f>
        <v>0.46147676785714298</v>
      </c>
      <c r="I780" s="17">
        <f>I16*'Basic diet cal'!$AF$9</f>
        <v>0.6153023571428573</v>
      </c>
      <c r="J780" s="17">
        <f>J16*'Basic diet cal'!$AF$9</f>
        <v>0.30765117857142865</v>
      </c>
      <c r="K780" s="17">
        <f>K16*'Basic diet cal'!$AF$9</f>
        <v>0.30765117857142865</v>
      </c>
      <c r="L780" s="17">
        <f>L16*'Basic diet cal'!$AF$9</f>
        <v>0.6153023571428573</v>
      </c>
      <c r="M780" s="17">
        <f>M16*'Basic diet cal'!$AF$9</f>
        <v>0.46147676785714298</v>
      </c>
      <c r="N780" s="17">
        <f>N16*'Basic diet cal'!$AF$9</f>
        <v>0.46147676785714298</v>
      </c>
      <c r="O780" s="17">
        <f>O16*'Basic diet cal'!$AF$9</f>
        <v>0.76912794642857163</v>
      </c>
      <c r="P780" s="17">
        <f>P16*'Basic diet cal'!$AF$9</f>
        <v>0.46147676785714298</v>
      </c>
      <c r="Q780" s="17">
        <f>Q16*'Basic diet cal'!$AF$9</f>
        <v>0.6153023571428573</v>
      </c>
      <c r="R780" s="17">
        <f>R16*'Basic diet cal'!$AF$9</f>
        <v>0.92295353571428596</v>
      </c>
      <c r="S780" s="17">
        <f>S16*'Basic diet cal'!$AF$9</f>
        <v>0.46147676785714298</v>
      </c>
      <c r="T780" s="17">
        <f>T16*'Basic diet cal'!$AF$9</f>
        <v>0.6153023571428573</v>
      </c>
      <c r="U780" s="17">
        <f>U16*'Basic diet cal'!$AF$9</f>
        <v>0.92295353571428596</v>
      </c>
      <c r="V780" s="17">
        <f>V16*'Basic diet cal'!$AF$9</f>
        <v>0.6153023571428573</v>
      </c>
      <c r="W780" s="17">
        <f>W16*'Basic diet cal'!$AF$9</f>
        <v>0.6153023571428573</v>
      </c>
      <c r="X780" s="17">
        <f>X16*'Basic diet cal'!$AF$9</f>
        <v>1.2306047142857146</v>
      </c>
      <c r="Y780" s="17">
        <f>Y16*'Basic diet cal'!$AF$9</f>
        <v>0.6153023571428573</v>
      </c>
      <c r="Z780" s="17">
        <f>Z16*'Basic diet cal'!$AF$9</f>
        <v>0.6153023571428573</v>
      </c>
      <c r="AA780" s="17">
        <f>AA16*'Basic diet cal'!$AF$9</f>
        <v>1.0767791250000003</v>
      </c>
      <c r="AB780" s="17">
        <f>AB16*'Basic diet cal'!$AF$9</f>
        <v>0.46147676785714298</v>
      </c>
      <c r="AC780" s="17">
        <f>AC16*'Basic diet cal'!$AF$9</f>
        <v>0.76912794642857163</v>
      </c>
      <c r="AD780" s="17">
        <f>AD16*'Basic diet cal'!$AF$9</f>
        <v>1.0767791250000003</v>
      </c>
      <c r="AE780" s="17">
        <f>AE16*'Basic diet cal'!$AF$9</f>
        <v>0.6153023571428573</v>
      </c>
      <c r="AF780" s="17">
        <f>AF16*'Basic diet cal'!$AF$9</f>
        <v>0.76912794642857163</v>
      </c>
      <c r="AG780" s="17">
        <f>AG16*'Basic diet cal'!$AF$9</f>
        <v>1.2306047142857146</v>
      </c>
      <c r="AH780" s="17">
        <f>AH16*'Basic diet cal'!$AF$9</f>
        <v>0.6153023571428573</v>
      </c>
      <c r="AI780" s="17">
        <f>AI16*'Basic diet cal'!$AF$9</f>
        <v>0.76912794642857163</v>
      </c>
      <c r="AJ780" s="17">
        <f>AJ16*'Basic diet cal'!$AF$9</f>
        <v>1.3844303035714289</v>
      </c>
      <c r="AK780" s="17">
        <f>AK16*'Basic diet cal'!$AF$9</f>
        <v>0.6153023571428573</v>
      </c>
      <c r="AL780" s="132">
        <f>AL16*'Basic diet cal'!$AF$9</f>
        <v>0.76912794642857163</v>
      </c>
      <c r="AR780" s="17"/>
    </row>
    <row r="781" spans="1:44" ht="15" customHeight="1">
      <c r="A781" s="75" t="s">
        <v>122</v>
      </c>
      <c r="C781" s="17">
        <f>C17*'Basic diet cal'!$AF$10</f>
        <v>0</v>
      </c>
      <c r="D781" s="17">
        <f>D17*'Basic diet cal'!$AF$10</f>
        <v>0.4</v>
      </c>
      <c r="E781" s="17">
        <f>E17*'Basic diet cal'!$AF$10</f>
        <v>1.2000000000000002</v>
      </c>
      <c r="F781" s="17">
        <f>F17*'Basic diet cal'!$AF$10</f>
        <v>0</v>
      </c>
      <c r="G781" s="17">
        <f>G17*'Basic diet cal'!$AF$10</f>
        <v>1.6</v>
      </c>
      <c r="H781" s="17">
        <f>H17*'Basic diet cal'!$AF$10</f>
        <v>1.6</v>
      </c>
      <c r="I781" s="17">
        <f>I17*'Basic diet cal'!$AF$10</f>
        <v>0</v>
      </c>
      <c r="J781" s="17">
        <f>J17*'Basic diet cal'!$AF$10</f>
        <v>2.8000000000000003</v>
      </c>
      <c r="K781" s="17">
        <f>K17*'Basic diet cal'!$AF$10</f>
        <v>2.8000000000000003</v>
      </c>
      <c r="L781" s="17">
        <f>L17*'Basic diet cal'!$AF$10</f>
        <v>0</v>
      </c>
      <c r="M781" s="17">
        <f>M17*'Basic diet cal'!$AF$10</f>
        <v>4.2</v>
      </c>
      <c r="N781" s="17">
        <f>N17*'Basic diet cal'!$AF$10</f>
        <v>2.8000000000000003</v>
      </c>
      <c r="O781" s="17">
        <f>O17*'Basic diet cal'!$AF$10</f>
        <v>0</v>
      </c>
      <c r="P781" s="17">
        <f>P17*'Basic diet cal'!$AF$10</f>
        <v>4.2</v>
      </c>
      <c r="Q781" s="17">
        <f>Q17*'Basic diet cal'!$AF$10</f>
        <v>2.8000000000000003</v>
      </c>
      <c r="R781" s="17">
        <f>R17*'Basic diet cal'!$AF$10</f>
        <v>0</v>
      </c>
      <c r="S781" s="17">
        <f>S17*'Basic diet cal'!$AF$10</f>
        <v>4.2</v>
      </c>
      <c r="T781" s="17">
        <f>T17*'Basic diet cal'!$AF$10</f>
        <v>2.8000000000000003</v>
      </c>
      <c r="U781" s="17">
        <f>U17*'Basic diet cal'!$AF$10</f>
        <v>0</v>
      </c>
      <c r="V781" s="17">
        <f>V17*'Basic diet cal'!$AF$10</f>
        <v>5.6000000000000005</v>
      </c>
      <c r="W781" s="17">
        <f>W17*'Basic diet cal'!$AF$10</f>
        <v>2.8000000000000003</v>
      </c>
      <c r="X781" s="17">
        <f>X17*'Basic diet cal'!$AF$10</f>
        <v>0</v>
      </c>
      <c r="Y781" s="17">
        <f>Y17*'Basic diet cal'!$AF$10</f>
        <v>5.6000000000000005</v>
      </c>
      <c r="Z781" s="17">
        <f>Z17*'Basic diet cal'!$AF$10</f>
        <v>4</v>
      </c>
      <c r="AA781" s="17">
        <f>AA17*'Basic diet cal'!$AF$10</f>
        <v>0</v>
      </c>
      <c r="AB781" s="17">
        <f>AB17*'Basic diet cal'!$AF$10</f>
        <v>5.6000000000000005</v>
      </c>
      <c r="AC781" s="17">
        <f>AC17*'Basic diet cal'!$AF$10</f>
        <v>4</v>
      </c>
      <c r="AD781" s="17">
        <f>AD17*'Basic diet cal'!$AF$10</f>
        <v>0</v>
      </c>
      <c r="AE781" s="17">
        <f>AE17*'Basic diet cal'!$AF$10</f>
        <v>5.6000000000000005</v>
      </c>
      <c r="AF781" s="17">
        <f>AF17*'Basic diet cal'!$AF$10</f>
        <v>4</v>
      </c>
      <c r="AG781" s="17">
        <f>AG17*'Basic diet cal'!$AF$10</f>
        <v>0</v>
      </c>
      <c r="AH781" s="17">
        <f>AH17*'Basic diet cal'!$AF$10</f>
        <v>5.6000000000000005</v>
      </c>
      <c r="AI781" s="17">
        <f>AI17*'Basic diet cal'!$AF$10</f>
        <v>4</v>
      </c>
      <c r="AJ781" s="17">
        <f>AJ17*'Basic diet cal'!$AF$10</f>
        <v>0</v>
      </c>
      <c r="AK781" s="17">
        <f>AK17*'Basic diet cal'!$AF$10</f>
        <v>5.6000000000000005</v>
      </c>
      <c r="AL781" s="132">
        <f>AL17*'Basic diet cal'!$AF$10</f>
        <v>4</v>
      </c>
      <c r="AR781" s="17"/>
    </row>
    <row r="782" spans="1:44" ht="21" customHeight="1">
      <c r="A782" s="70" t="s">
        <v>123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32"/>
      <c r="AR782" s="17"/>
    </row>
    <row r="783" spans="1:44" ht="15" customHeight="1">
      <c r="A783" s="72" t="s">
        <v>121</v>
      </c>
      <c r="B783" s="76"/>
      <c r="C783" s="17">
        <f>C20*'Basic diet cal'!$AF$8</f>
        <v>5.2999999999999999E-2</v>
      </c>
      <c r="D783" s="17">
        <f>D20*'Basic diet cal'!$AF$8</f>
        <v>5.2999999999999999E-2</v>
      </c>
      <c r="E783" s="17">
        <f>E20*'Basic diet cal'!$AF$8</f>
        <v>2.6499999999999999E-2</v>
      </c>
      <c r="F783" s="17">
        <f>F20*'Basic diet cal'!$AF$8</f>
        <v>5.2999999999999999E-2</v>
      </c>
      <c r="G783" s="17">
        <f>G20*'Basic diet cal'!$AF$8</f>
        <v>5.2999999999999999E-2</v>
      </c>
      <c r="H783" s="17">
        <f>H20*'Basic diet cal'!$AF$8</f>
        <v>5.2999999999999999E-2</v>
      </c>
      <c r="I783" s="17">
        <f>I20*'Basic diet cal'!$AF$8</f>
        <v>5.2999999999999999E-2</v>
      </c>
      <c r="J783" s="17">
        <f>J20*'Basic diet cal'!$AF$8</f>
        <v>7.9500000000000001E-2</v>
      </c>
      <c r="K783" s="17">
        <f>K20*'Basic diet cal'!$AF$8</f>
        <v>5.2999999999999999E-2</v>
      </c>
      <c r="L783" s="17">
        <f>L20*'Basic diet cal'!$AF$8</f>
        <v>7.9500000000000001E-2</v>
      </c>
      <c r="M783" s="17">
        <f>M20*'Basic diet cal'!$AF$8</f>
        <v>7.9500000000000001E-2</v>
      </c>
      <c r="N783" s="17">
        <f>N20*'Basic diet cal'!$AF$8</f>
        <v>5.2999999999999999E-2</v>
      </c>
      <c r="O783" s="17">
        <f>O20*'Basic diet cal'!$AF$8</f>
        <v>7.9500000000000001E-2</v>
      </c>
      <c r="P783" s="17">
        <f>P20*'Basic diet cal'!$AF$8</f>
        <v>7.9500000000000001E-2</v>
      </c>
      <c r="Q783" s="17">
        <f>Q20*'Basic diet cal'!$AF$8</f>
        <v>5.2999999999999999E-2</v>
      </c>
      <c r="R783" s="17">
        <f>R20*'Basic diet cal'!$AF$8</f>
        <v>7.9500000000000001E-2</v>
      </c>
      <c r="S783" s="17">
        <f>S20*'Basic diet cal'!$AF$8</f>
        <v>7.9500000000000001E-2</v>
      </c>
      <c r="T783" s="17">
        <f>T20*'Basic diet cal'!$AF$8</f>
        <v>5.2999999999999999E-2</v>
      </c>
      <c r="U783" s="17">
        <f>U20*'Basic diet cal'!$AF$8</f>
        <v>7.9500000000000001E-2</v>
      </c>
      <c r="V783" s="17">
        <f>V20*'Basic diet cal'!$AF$8</f>
        <v>7.9500000000000001E-2</v>
      </c>
      <c r="W783" s="17">
        <f>W20*'Basic diet cal'!$AF$8</f>
        <v>5.2999999999999999E-2</v>
      </c>
      <c r="X783" s="17">
        <f>X20*'Basic diet cal'!$AF$8</f>
        <v>7.9500000000000001E-2</v>
      </c>
      <c r="Y783" s="17">
        <f>Y20*'Basic diet cal'!$AF$8</f>
        <v>7.9500000000000001E-2</v>
      </c>
      <c r="Z783" s="17">
        <f>Z20*'Basic diet cal'!$AF$8</f>
        <v>5.2999999999999999E-2</v>
      </c>
      <c r="AA783" s="17">
        <f>AA20*'Basic diet cal'!$AF$8</f>
        <v>7.9500000000000001E-2</v>
      </c>
      <c r="AB783" s="17">
        <f>AB20*'Basic diet cal'!$AF$8</f>
        <v>7.9500000000000001E-2</v>
      </c>
      <c r="AC783" s="17">
        <f>AC20*'Basic diet cal'!$AF$8</f>
        <v>5.2999999999999999E-2</v>
      </c>
      <c r="AD783" s="17">
        <f>AD20*'Basic diet cal'!$AF$8</f>
        <v>7.9500000000000001E-2</v>
      </c>
      <c r="AE783" s="17">
        <f>AE20*'Basic diet cal'!$AF$8</f>
        <v>7.9500000000000001E-2</v>
      </c>
      <c r="AF783" s="17">
        <f>AF20*'Basic diet cal'!$AF$8</f>
        <v>5.2999999999999999E-2</v>
      </c>
      <c r="AG783" s="17">
        <f>AG20*'Basic diet cal'!$AF$8</f>
        <v>7.9500000000000001E-2</v>
      </c>
      <c r="AH783" s="17">
        <f>AH20*'Basic diet cal'!$AF$8</f>
        <v>7.9500000000000001E-2</v>
      </c>
      <c r="AI783" s="17">
        <f>AI20*'Basic diet cal'!$AF$8</f>
        <v>5.2999999999999999E-2</v>
      </c>
      <c r="AJ783" s="17">
        <f>AJ20*'Basic diet cal'!$AF$8</f>
        <v>7.9500000000000001E-2</v>
      </c>
      <c r="AK783" s="17">
        <f>AK20*'Basic diet cal'!$AF$8</f>
        <v>0.13250000000000001</v>
      </c>
      <c r="AL783" s="132">
        <f>AL20*'Basic diet cal'!$AF$8</f>
        <v>5.2999999999999999E-2</v>
      </c>
      <c r="AR783" s="17"/>
    </row>
    <row r="784" spans="1:44" ht="33.75" customHeight="1">
      <c r="A784" s="72" t="s">
        <v>198</v>
      </c>
      <c r="B784" s="76"/>
      <c r="C784" s="17">
        <f>C21*'Basic diet cal'!$AF$11</f>
        <v>6.0901874999999966E-3</v>
      </c>
      <c r="D784" s="17">
        <f>D21*'Basic diet cal'!$AF$11</f>
        <v>4.0601249999999978E-3</v>
      </c>
      <c r="E784" s="17">
        <f>E21*'Basic diet cal'!$AF$11</f>
        <v>4.0601249999999978E-3</v>
      </c>
      <c r="F784" s="17">
        <f>F21*'Basic diet cal'!$AF$11</f>
        <v>6.0901874999999966E-3</v>
      </c>
      <c r="G784" s="17">
        <f>G21*'Basic diet cal'!$AF$11</f>
        <v>4.0601249999999978E-3</v>
      </c>
      <c r="H784" s="17">
        <f>H21*'Basic diet cal'!$AF$11</f>
        <v>6.0901874999999966E-3</v>
      </c>
      <c r="I784" s="17">
        <f>I21*'Basic diet cal'!$AF$11</f>
        <v>1.0150312499999994E-2</v>
      </c>
      <c r="J784" s="17">
        <f>J21*'Basic diet cal'!$AF$11</f>
        <v>6.0901874999999966E-3</v>
      </c>
      <c r="K784" s="17">
        <f>K21*'Basic diet cal'!$AF$11</f>
        <v>8.1202499999999955E-3</v>
      </c>
      <c r="L784" s="17">
        <f>L21*'Basic diet cal'!$AF$11</f>
        <v>1.0150312499999994E-2</v>
      </c>
      <c r="M784" s="17">
        <f>M21*'Basic diet cal'!$AF$11</f>
        <v>8.1202499999999955E-3</v>
      </c>
      <c r="N784" s="17">
        <f>N21*'Basic diet cal'!$AF$11</f>
        <v>8.1202499999999955E-3</v>
      </c>
      <c r="O784" s="17">
        <f>O21*'Basic diet cal'!$AF$11</f>
        <v>1.2180374999999993E-2</v>
      </c>
      <c r="P784" s="17">
        <f>P21*'Basic diet cal'!$AF$11</f>
        <v>8.1202499999999955E-3</v>
      </c>
      <c r="Q784" s="17">
        <f>Q21*'Basic diet cal'!$AF$11</f>
        <v>8.1202499999999955E-3</v>
      </c>
      <c r="R784" s="17">
        <f>R21*'Basic diet cal'!$AF$11</f>
        <v>1.4210437499999992E-2</v>
      </c>
      <c r="S784" s="17">
        <f>S21*'Basic diet cal'!$AF$11</f>
        <v>8.1202499999999955E-3</v>
      </c>
      <c r="T784" s="17">
        <f>T21*'Basic diet cal'!$AF$11</f>
        <v>8.1202499999999955E-3</v>
      </c>
      <c r="U784" s="17">
        <f>U21*'Basic diet cal'!$AF$11</f>
        <v>1.2180374999999993E-2</v>
      </c>
      <c r="V784" s="17">
        <f>V21*'Basic diet cal'!$AF$11</f>
        <v>8.1202499999999955E-3</v>
      </c>
      <c r="W784" s="17">
        <f>W21*'Basic diet cal'!$AF$11</f>
        <v>8.1202499999999955E-3</v>
      </c>
      <c r="X784" s="17">
        <f>X21*'Basic diet cal'!$AF$11</f>
        <v>2.0300624999999989E-2</v>
      </c>
      <c r="Y784" s="17">
        <f>Y21*'Basic diet cal'!$AF$11</f>
        <v>8.1202499999999955E-3</v>
      </c>
      <c r="Z784" s="17">
        <f>Z21*'Basic diet cal'!$AF$11</f>
        <v>8.1202499999999955E-3</v>
      </c>
      <c r="AA784" s="17">
        <f>AA21*'Basic diet cal'!$AF$11</f>
        <v>1.6240499999999991E-2</v>
      </c>
      <c r="AB784" s="17">
        <f>AB21*'Basic diet cal'!$AF$11</f>
        <v>1.2180374999999993E-2</v>
      </c>
      <c r="AC784" s="17">
        <f>AC21*'Basic diet cal'!$AF$11</f>
        <v>1.0150312499999994E-2</v>
      </c>
      <c r="AD784" s="17">
        <f>AD21*'Basic diet cal'!$AF$11</f>
        <v>1.827056249999999E-2</v>
      </c>
      <c r="AE784" s="17">
        <f>AE21*'Basic diet cal'!$AF$11</f>
        <v>1.2180374999999993E-2</v>
      </c>
      <c r="AF784" s="17">
        <f>AF21*'Basic diet cal'!$AF$11</f>
        <v>1.0150312499999994E-2</v>
      </c>
      <c r="AG784" s="17">
        <f>AG21*'Basic diet cal'!$AF$11</f>
        <v>2.0300624999999989E-2</v>
      </c>
      <c r="AH784" s="17">
        <f>AH21*'Basic diet cal'!$AF$11</f>
        <v>1.2180374999999993E-2</v>
      </c>
      <c r="AI784" s="17">
        <f>AI21*'Basic diet cal'!$AF$11</f>
        <v>1.0150312499999994E-2</v>
      </c>
      <c r="AJ784" s="17">
        <f>AJ21*'Basic diet cal'!$AF$11</f>
        <v>2.0300624999999989E-2</v>
      </c>
      <c r="AK784" s="17">
        <f>AK21*'Basic diet cal'!$AF$11</f>
        <v>1.2180374999999993E-2</v>
      </c>
      <c r="AL784" s="132">
        <f>AL21*'Basic diet cal'!$AF$11</f>
        <v>1.0150312499999994E-2</v>
      </c>
      <c r="AR784" s="17"/>
    </row>
    <row r="785" spans="1:79" ht="45" customHeight="1">
      <c r="A785" s="24" t="s">
        <v>199</v>
      </c>
      <c r="B785" s="69"/>
      <c r="C785" s="17">
        <f>C23*'Basic diet cal'!$AF$12</f>
        <v>0</v>
      </c>
      <c r="D785" s="17">
        <f>D23*'Basic diet cal'!$AF$12</f>
        <v>0</v>
      </c>
      <c r="E785" s="17">
        <f>E23*'Basic diet cal'!$AF$12</f>
        <v>0</v>
      </c>
      <c r="F785" s="17">
        <f>F23*'Basic diet cal'!$AF$12</f>
        <v>0</v>
      </c>
      <c r="G785" s="17">
        <f>G23*'Basic diet cal'!$AF$12</f>
        <v>0</v>
      </c>
      <c r="H785" s="17">
        <f>H23*'Basic diet cal'!$AF$12</f>
        <v>0</v>
      </c>
      <c r="I785" s="17">
        <f>I23*'Basic diet cal'!$AF$12</f>
        <v>0</v>
      </c>
      <c r="J785" s="17">
        <f>J23*'Basic diet cal'!$AF$12</f>
        <v>0</v>
      </c>
      <c r="K785" s="17">
        <f>K23*'Basic diet cal'!$AF$12</f>
        <v>0</v>
      </c>
      <c r="L785" s="17">
        <f>L23*'Basic diet cal'!$AF$12</f>
        <v>0</v>
      </c>
      <c r="M785" s="17">
        <f>M23*'Basic diet cal'!$AF$12</f>
        <v>0</v>
      </c>
      <c r="N785" s="17">
        <f>N23*'Basic diet cal'!$AF$12</f>
        <v>0</v>
      </c>
      <c r="O785" s="17">
        <f>O23*'Basic diet cal'!$AF$12</f>
        <v>0</v>
      </c>
      <c r="P785" s="17">
        <f>P23*'Basic diet cal'!$AF$12</f>
        <v>0</v>
      </c>
      <c r="Q785" s="17">
        <f>Q23*'Basic diet cal'!$AF$12</f>
        <v>0</v>
      </c>
      <c r="R785" s="17">
        <f>R23*'Basic diet cal'!$AF$12</f>
        <v>0</v>
      </c>
      <c r="S785" s="17">
        <f>S23*'Basic diet cal'!$AF$12</f>
        <v>0</v>
      </c>
      <c r="T785" s="17">
        <f>T23*'Basic diet cal'!$AF$12</f>
        <v>0</v>
      </c>
      <c r="U785" s="17">
        <f>U23*'Basic diet cal'!$AF$12</f>
        <v>0</v>
      </c>
      <c r="V785" s="17">
        <f>V23*'Basic diet cal'!$AF$12</f>
        <v>0</v>
      </c>
      <c r="W785" s="17">
        <f>W23*'Basic diet cal'!$AF$12</f>
        <v>0</v>
      </c>
      <c r="X785" s="17">
        <f>X23*'Basic diet cal'!$AF$12</f>
        <v>0</v>
      </c>
      <c r="Y785" s="17">
        <f>Y23*'Basic diet cal'!$AF$12</f>
        <v>0</v>
      </c>
      <c r="Z785" s="17">
        <f>Z23*'Basic diet cal'!$AF$12</f>
        <v>0</v>
      </c>
      <c r="AA785" s="17">
        <f>AA23*'Basic diet cal'!$AF$12</f>
        <v>0</v>
      </c>
      <c r="AB785" s="17">
        <f>AB23*'Basic diet cal'!$AF$12</f>
        <v>0</v>
      </c>
      <c r="AC785" s="17">
        <f>AC23*'Basic diet cal'!$AF$12</f>
        <v>0</v>
      </c>
      <c r="AD785" s="17">
        <f>AD23*'Basic diet cal'!$AF$12</f>
        <v>0</v>
      </c>
      <c r="AE785" s="17">
        <f>AE23*'Basic diet cal'!$AF$12</f>
        <v>0</v>
      </c>
      <c r="AF785" s="17">
        <f>AF23*'Basic diet cal'!$AF$12</f>
        <v>0</v>
      </c>
      <c r="AG785" s="17">
        <f>AG23*'Basic diet cal'!$AF$12</f>
        <v>0</v>
      </c>
      <c r="AH785" s="17">
        <f>AH23*'Basic diet cal'!$AF$12</f>
        <v>0</v>
      </c>
      <c r="AI785" s="17">
        <f>AI23*'Basic diet cal'!$AF$12</f>
        <v>0</v>
      </c>
      <c r="AJ785" s="17">
        <f>AJ23*'Basic diet cal'!$AF$12</f>
        <v>0</v>
      </c>
      <c r="AK785" s="17">
        <f>AK23*'Basic diet cal'!$AF$12</f>
        <v>0</v>
      </c>
      <c r="AL785" s="132">
        <f>AL23*'Basic diet cal'!$AF$12</f>
        <v>0</v>
      </c>
      <c r="AR785" s="17"/>
    </row>
    <row r="786" spans="1:79" ht="15" customHeight="1">
      <c r="A786" s="24" t="s">
        <v>200</v>
      </c>
      <c r="B786" s="69"/>
      <c r="C786" s="17">
        <f>C24*'Basic diet cal'!$AF$12</f>
        <v>0</v>
      </c>
      <c r="D786" s="17">
        <f>D24*'Basic diet cal'!$AF$12</f>
        <v>0</v>
      </c>
      <c r="E786" s="17">
        <f>E24*'Basic diet cal'!$AF$12</f>
        <v>0</v>
      </c>
      <c r="F786" s="17">
        <f>F24*'Basic diet cal'!$AF$12</f>
        <v>0</v>
      </c>
      <c r="G786" s="17">
        <f>G24*'Basic diet cal'!$AF$12</f>
        <v>0</v>
      </c>
      <c r="H786" s="17">
        <f>H24*'Basic diet cal'!$AF$12</f>
        <v>0</v>
      </c>
      <c r="I786" s="17">
        <f>I24*'Basic diet cal'!$AF$12</f>
        <v>0</v>
      </c>
      <c r="J786" s="17">
        <f>J24*'Basic diet cal'!$AF$12</f>
        <v>0</v>
      </c>
      <c r="K786" s="17">
        <f>K24*'Basic diet cal'!$AF$12</f>
        <v>0</v>
      </c>
      <c r="L786" s="17">
        <f>L24*'Basic diet cal'!$AF$12</f>
        <v>0</v>
      </c>
      <c r="M786" s="17">
        <f>M24*'Basic diet cal'!$AF$12</f>
        <v>0</v>
      </c>
      <c r="N786" s="17">
        <f>N24*'Basic diet cal'!$AF$12</f>
        <v>0</v>
      </c>
      <c r="O786" s="17">
        <f>O24*'Basic diet cal'!$AF$12</f>
        <v>0</v>
      </c>
      <c r="P786" s="17">
        <f>P24*'Basic diet cal'!$AF$12</f>
        <v>0</v>
      </c>
      <c r="Q786" s="17">
        <f>Q24*'Basic diet cal'!$AF$12</f>
        <v>0</v>
      </c>
      <c r="R786" s="17">
        <f>R24*'Basic diet cal'!$AF$12</f>
        <v>0</v>
      </c>
      <c r="S786" s="17">
        <f>S24*'Basic diet cal'!$AF$12</f>
        <v>0</v>
      </c>
      <c r="T786" s="17">
        <f>T24*'Basic diet cal'!$AF$12</f>
        <v>0</v>
      </c>
      <c r="U786" s="17">
        <f>U24*'Basic diet cal'!$AF$12</f>
        <v>0</v>
      </c>
      <c r="V786" s="17">
        <f>V24*'Basic diet cal'!$AF$12</f>
        <v>0</v>
      </c>
      <c r="W786" s="17">
        <f>W24*'Basic diet cal'!$AF$12</f>
        <v>0</v>
      </c>
      <c r="X786" s="17">
        <f>X24*'Basic diet cal'!$AF$12</f>
        <v>0</v>
      </c>
      <c r="Y786" s="17">
        <f>Y24*'Basic diet cal'!$AF$12</f>
        <v>0</v>
      </c>
      <c r="Z786" s="17">
        <f>Z24*'Basic diet cal'!$AF$12</f>
        <v>0</v>
      </c>
      <c r="AA786" s="17">
        <f>AA24*'Basic diet cal'!$AF$12</f>
        <v>0</v>
      </c>
      <c r="AB786" s="17">
        <f>AB24*'Basic diet cal'!$AF$12</f>
        <v>0</v>
      </c>
      <c r="AC786" s="17">
        <f>AC24*'Basic diet cal'!$AF$12</f>
        <v>0</v>
      </c>
      <c r="AD786" s="17">
        <f>AD24*'Basic diet cal'!$AF$12</f>
        <v>0</v>
      </c>
      <c r="AE786" s="17">
        <f>AE24*'Basic diet cal'!$AF$12</f>
        <v>0</v>
      </c>
      <c r="AF786" s="17">
        <f>AF24*'Basic diet cal'!$AF$12</f>
        <v>0</v>
      </c>
      <c r="AG786" s="17">
        <f>AG24*'Basic diet cal'!$AF$12</f>
        <v>0</v>
      </c>
      <c r="AH786" s="17">
        <f>AH24*'Basic diet cal'!$AF$12</f>
        <v>0</v>
      </c>
      <c r="AI786" s="17">
        <f>AI24*'Basic diet cal'!$AF$12</f>
        <v>0</v>
      </c>
      <c r="AJ786" s="17">
        <f>AJ24*'Basic diet cal'!$AF$12</f>
        <v>0</v>
      </c>
      <c r="AK786" s="17">
        <f>AK24*'Basic diet cal'!$AF$12</f>
        <v>0</v>
      </c>
      <c r="AL786" s="132">
        <f>AL24*'Basic diet cal'!$AF$12</f>
        <v>0</v>
      </c>
      <c r="AR786" s="17"/>
    </row>
    <row r="787" spans="1:79" ht="45" customHeight="1">
      <c r="A787" s="24" t="s">
        <v>125</v>
      </c>
      <c r="B787" s="69"/>
      <c r="C787" s="17">
        <f>C25*'Basic diet cal'!$AF$13</f>
        <v>0</v>
      </c>
      <c r="D787" s="17">
        <f>D25*'Basic diet cal'!$AF$13</f>
        <v>0</v>
      </c>
      <c r="E787" s="17">
        <f>E25*'Basic diet cal'!$AF$13</f>
        <v>0</v>
      </c>
      <c r="F787" s="17">
        <f>F25*'Basic diet cal'!$AF$13</f>
        <v>0</v>
      </c>
      <c r="G787" s="17">
        <f>G25*'Basic diet cal'!$AF$13</f>
        <v>0</v>
      </c>
      <c r="H787" s="17">
        <f>H25*'Basic diet cal'!$AF$13</f>
        <v>0</v>
      </c>
      <c r="I787" s="17">
        <f>I25*'Basic diet cal'!$AF$13</f>
        <v>0</v>
      </c>
      <c r="J787" s="17">
        <f>J25*'Basic diet cal'!$AF$13</f>
        <v>0</v>
      </c>
      <c r="K787" s="17">
        <f>K25*'Basic diet cal'!$AF$13</f>
        <v>0</v>
      </c>
      <c r="L787" s="17">
        <f>L25*'Basic diet cal'!$AF$13</f>
        <v>0</v>
      </c>
      <c r="M787" s="17">
        <f>M25*'Basic diet cal'!$AF$13</f>
        <v>0</v>
      </c>
      <c r="N787" s="17">
        <f>N25*'Basic diet cal'!$AF$13</f>
        <v>0</v>
      </c>
      <c r="O787" s="17">
        <f>O25*'Basic diet cal'!$AF$13</f>
        <v>0</v>
      </c>
      <c r="P787" s="17">
        <f>P25*'Basic diet cal'!$AF$13</f>
        <v>0</v>
      </c>
      <c r="Q787" s="17">
        <f>Q25*'Basic diet cal'!$AF$13</f>
        <v>0</v>
      </c>
      <c r="R787" s="17">
        <f>R25*'Basic diet cal'!$AF$13</f>
        <v>0</v>
      </c>
      <c r="S787" s="17">
        <f>S25*'Basic diet cal'!$AF$13</f>
        <v>0</v>
      </c>
      <c r="T787" s="17">
        <f>T25*'Basic diet cal'!$AF$13</f>
        <v>0</v>
      </c>
      <c r="U787" s="17">
        <f>U25*'Basic diet cal'!$AF$13</f>
        <v>0</v>
      </c>
      <c r="V787" s="17">
        <f>V25*'Basic diet cal'!$AF$13</f>
        <v>0</v>
      </c>
      <c r="W787" s="17">
        <f>W25*'Basic diet cal'!$AF$13</f>
        <v>0</v>
      </c>
      <c r="X787" s="17">
        <f>X25*'Basic diet cal'!$AF$13</f>
        <v>0</v>
      </c>
      <c r="Y787" s="17">
        <f>Y25*'Basic diet cal'!$AF$13</f>
        <v>0</v>
      </c>
      <c r="Z787" s="17">
        <f>Z25*'Basic diet cal'!$AF$13</f>
        <v>0</v>
      </c>
      <c r="AA787" s="17">
        <f>AA25*'Basic diet cal'!$AF$13</f>
        <v>0</v>
      </c>
      <c r="AB787" s="17">
        <f>AB25*'Basic diet cal'!$AF$13</f>
        <v>0</v>
      </c>
      <c r="AC787" s="17">
        <f>AC25*'Basic diet cal'!$AF$13</f>
        <v>0</v>
      </c>
      <c r="AD787" s="17">
        <f>AD25*'Basic diet cal'!$AF$13</f>
        <v>0</v>
      </c>
      <c r="AE787" s="17">
        <f>AE25*'Basic diet cal'!$AF$13</f>
        <v>0</v>
      </c>
      <c r="AF787" s="17">
        <f>AF25*'Basic diet cal'!$AF$13</f>
        <v>0</v>
      </c>
      <c r="AG787" s="17">
        <f>AG25*'Basic diet cal'!$AF$13</f>
        <v>0</v>
      </c>
      <c r="AH787" s="17">
        <f>AH25*'Basic diet cal'!$AF$13</f>
        <v>0</v>
      </c>
      <c r="AI787" s="17">
        <f>AI25*'Basic diet cal'!$AF$13</f>
        <v>0</v>
      </c>
      <c r="AJ787" s="17">
        <f>AJ25*'Basic diet cal'!$AF$13</f>
        <v>0</v>
      </c>
      <c r="AK787" s="17">
        <f>AK25*'Basic diet cal'!$AF$13</f>
        <v>0</v>
      </c>
      <c r="AL787" s="132">
        <f>AL25*'Basic diet cal'!$AF$13</f>
        <v>0</v>
      </c>
      <c r="AR787" s="17"/>
    </row>
    <row r="788" spans="1:79" ht="15" customHeight="1">
      <c r="A788" s="47" t="s">
        <v>778</v>
      </c>
      <c r="B788" s="25"/>
      <c r="C788" s="657">
        <f>C22*'Basic diet cal'!$AF$10</f>
        <v>0</v>
      </c>
      <c r="D788" s="657">
        <f>D22*'Basic diet cal'!$AF$10</f>
        <v>0.4</v>
      </c>
      <c r="E788" s="657">
        <f>E22*'Basic diet cal'!$AF$10</f>
        <v>1.2000000000000002</v>
      </c>
      <c r="F788" s="657">
        <f>F22*'Basic diet cal'!$AF$10</f>
        <v>0</v>
      </c>
      <c r="G788" s="657">
        <f>G22*'Basic diet cal'!$AF$10</f>
        <v>1.6</v>
      </c>
      <c r="H788" s="657">
        <f>H22*'Basic diet cal'!$AF$10</f>
        <v>1.6</v>
      </c>
      <c r="I788" s="657">
        <f>I22*'Basic diet cal'!$AF$10</f>
        <v>0</v>
      </c>
      <c r="J788" s="657">
        <f>J22*'Basic diet cal'!$AF$10</f>
        <v>1.2000000000000002</v>
      </c>
      <c r="K788" s="657">
        <f>K22*'Basic diet cal'!$AF$10</f>
        <v>1.2000000000000002</v>
      </c>
      <c r="L788" s="657">
        <f>L22*'Basic diet cal'!$AF$10</f>
        <v>0</v>
      </c>
      <c r="M788" s="657">
        <f>M22*'Basic diet cal'!$AF$10</f>
        <v>2.8000000000000003</v>
      </c>
      <c r="N788" s="657">
        <f>N22*'Basic diet cal'!$AF$10</f>
        <v>1.2000000000000002</v>
      </c>
      <c r="O788" s="657">
        <f>O22*'Basic diet cal'!$AF$10</f>
        <v>0</v>
      </c>
      <c r="P788" s="657">
        <f>P22*'Basic diet cal'!$AF$10</f>
        <v>2.8000000000000003</v>
      </c>
      <c r="Q788" s="657">
        <f>Q22*'Basic diet cal'!$AF$10</f>
        <v>2.8000000000000003</v>
      </c>
      <c r="R788" s="657">
        <f>R22*'Basic diet cal'!$AF$10</f>
        <v>0</v>
      </c>
      <c r="S788" s="657">
        <f>S22*'Basic diet cal'!$AF$10</f>
        <v>2.8000000000000003</v>
      </c>
      <c r="T788" s="657">
        <f>T22*'Basic diet cal'!$AF$10</f>
        <v>2.8000000000000003</v>
      </c>
      <c r="U788" s="657">
        <f>U22*'Basic diet cal'!$AF$10</f>
        <v>0</v>
      </c>
      <c r="V788" s="657">
        <f>V22*'Basic diet cal'!$AF$10</f>
        <v>2.8000000000000003</v>
      </c>
      <c r="W788" s="657">
        <f>W22*'Basic diet cal'!$AF$10</f>
        <v>2.8000000000000003</v>
      </c>
      <c r="X788" s="657">
        <f>X22*'Basic diet cal'!$AF$10</f>
        <v>0</v>
      </c>
      <c r="Y788" s="657">
        <f>Y22*'Basic diet cal'!$AF$10</f>
        <v>2.8000000000000003</v>
      </c>
      <c r="Z788" s="657">
        <f>Z22*'Basic diet cal'!$AF$10</f>
        <v>2.8000000000000003</v>
      </c>
      <c r="AA788" s="657">
        <f>AA22*'Basic diet cal'!$AF$10</f>
        <v>0</v>
      </c>
      <c r="AB788" s="657">
        <f>AB22*'Basic diet cal'!$AF$10</f>
        <v>2.8000000000000003</v>
      </c>
      <c r="AC788" s="657">
        <f>AC22*'Basic diet cal'!$AF$10</f>
        <v>2.8000000000000003</v>
      </c>
      <c r="AD788" s="657">
        <f>AD22*'Basic diet cal'!$AF$10</f>
        <v>0</v>
      </c>
      <c r="AE788" s="657">
        <f>AE22*'Basic diet cal'!$AF$10</f>
        <v>2.8000000000000003</v>
      </c>
      <c r="AF788" s="657">
        <f>AF22*'Basic diet cal'!$AF$10</f>
        <v>4</v>
      </c>
      <c r="AG788" s="657">
        <f>AG22*'Basic diet cal'!$AF$10</f>
        <v>0</v>
      </c>
      <c r="AH788" s="657">
        <f>AH22*'Basic diet cal'!$AF$10</f>
        <v>2.8000000000000003</v>
      </c>
      <c r="AI788" s="657">
        <f>AI22*'Basic diet cal'!$AF$10</f>
        <v>4</v>
      </c>
      <c r="AJ788" s="657">
        <f>AJ22*'Basic diet cal'!$AF$10</f>
        <v>0</v>
      </c>
      <c r="AK788" s="657">
        <f>AK22*'Basic diet cal'!$AF$10</f>
        <v>4</v>
      </c>
      <c r="AL788" s="657">
        <f>AL22*'Basic diet cal'!$AF$10</f>
        <v>4</v>
      </c>
      <c r="AS788" s="170"/>
      <c r="AT788" s="9"/>
      <c r="AU788" s="9"/>
      <c r="AV788" s="9"/>
      <c r="AW788" s="9"/>
      <c r="AX788" s="9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</row>
    <row r="789" spans="1:79" ht="15" customHeight="1">
      <c r="C789" s="22">
        <v>1000</v>
      </c>
      <c r="F789" s="9">
        <v>1200</v>
      </c>
      <c r="G789" s="9"/>
      <c r="I789" s="22">
        <v>1400</v>
      </c>
      <c r="L789" s="22">
        <v>1600</v>
      </c>
      <c r="O789" s="22">
        <v>1800</v>
      </c>
      <c r="R789" s="9">
        <v>2000</v>
      </c>
      <c r="S789" s="9"/>
      <c r="U789" s="22">
        <v>2200</v>
      </c>
      <c r="X789" s="22">
        <v>2400</v>
      </c>
      <c r="AA789" s="45">
        <v>2600</v>
      </c>
      <c r="AB789" s="26"/>
      <c r="AD789" s="26">
        <v>2800</v>
      </c>
      <c r="AE789" s="26"/>
      <c r="AF789" s="26"/>
      <c r="AG789" s="26">
        <v>3000</v>
      </c>
      <c r="AH789" s="26"/>
      <c r="AI789" s="26"/>
      <c r="AJ789" s="22">
        <v>3200</v>
      </c>
      <c r="AS789" s="9"/>
      <c r="AT789" s="9"/>
      <c r="AU789" s="9"/>
      <c r="AV789" s="9"/>
      <c r="AW789" s="9"/>
      <c r="AX789" s="9"/>
      <c r="AY789" s="164"/>
      <c r="AZ789" s="164"/>
      <c r="BA789" s="164"/>
      <c r="BB789" s="164"/>
      <c r="BC789" s="164"/>
      <c r="BD789" s="164"/>
      <c r="BE789" s="164"/>
      <c r="BF789" s="123"/>
      <c r="BG789" s="123"/>
      <c r="BH789" s="164"/>
      <c r="BI789" s="123"/>
      <c r="BJ789" s="123"/>
      <c r="BK789" s="123"/>
      <c r="BL789" s="164"/>
      <c r="BM789" s="164"/>
      <c r="BN789" s="164"/>
      <c r="BO789" s="164"/>
      <c r="BP789" s="61"/>
      <c r="BQ789" s="61"/>
    </row>
    <row r="790" spans="1:79" ht="15" customHeight="1">
      <c r="A790" s="77" t="s">
        <v>300</v>
      </c>
      <c r="F790" s="9"/>
      <c r="AD790" s="22"/>
      <c r="AS790" s="9"/>
      <c r="AT790" s="9"/>
      <c r="AU790" s="9"/>
      <c r="AV790" s="9"/>
      <c r="AW790" s="9"/>
      <c r="AX790" s="9"/>
      <c r="AY790" s="164"/>
      <c r="AZ790" s="164"/>
      <c r="BA790" s="164"/>
      <c r="BB790" s="164"/>
      <c r="BC790" s="164"/>
      <c r="BD790" s="164"/>
      <c r="BE790" s="164"/>
      <c r="BF790" s="164"/>
      <c r="BG790" s="164"/>
      <c r="BH790" s="164"/>
      <c r="BI790" s="164"/>
      <c r="BJ790" s="164"/>
      <c r="BK790" s="164"/>
      <c r="BL790" s="164"/>
      <c r="BM790" s="164"/>
      <c r="BN790" s="164"/>
      <c r="BO790" s="164"/>
      <c r="BP790" s="61"/>
      <c r="BQ790" s="61"/>
    </row>
    <row r="791" spans="1:79" ht="15" customHeight="1">
      <c r="A791" s="77" t="s">
        <v>137</v>
      </c>
      <c r="C791" s="22" t="s">
        <v>58</v>
      </c>
      <c r="D791" s="22" t="s">
        <v>116</v>
      </c>
      <c r="E791" s="22" t="s">
        <v>92</v>
      </c>
      <c r="F791" s="9" t="s">
        <v>58</v>
      </c>
      <c r="G791" s="22" t="s">
        <v>116</v>
      </c>
      <c r="H791" s="22" t="s">
        <v>92</v>
      </c>
      <c r="I791" s="22" t="s">
        <v>58</v>
      </c>
      <c r="J791" s="22" t="s">
        <v>116</v>
      </c>
      <c r="K791" s="22" t="s">
        <v>92</v>
      </c>
      <c r="L791" s="22" t="s">
        <v>58</v>
      </c>
      <c r="M791" s="22" t="s">
        <v>116</v>
      </c>
      <c r="N791" s="22" t="s">
        <v>92</v>
      </c>
      <c r="O791" s="22" t="s">
        <v>58</v>
      </c>
      <c r="P791" s="22" t="s">
        <v>116</v>
      </c>
      <c r="Q791" s="22" t="s">
        <v>92</v>
      </c>
      <c r="R791" s="9" t="s">
        <v>58</v>
      </c>
      <c r="S791" s="22" t="s">
        <v>116</v>
      </c>
      <c r="T791" s="22" t="s">
        <v>92</v>
      </c>
      <c r="U791" s="22" t="s">
        <v>58</v>
      </c>
      <c r="V791" s="22" t="s">
        <v>116</v>
      </c>
      <c r="W791" s="22" t="s">
        <v>92</v>
      </c>
      <c r="X791" s="22" t="s">
        <v>58</v>
      </c>
      <c r="Y791" s="22" t="s">
        <v>116</v>
      </c>
      <c r="Z791" s="22" t="s">
        <v>92</v>
      </c>
      <c r="AA791" s="22" t="s">
        <v>58</v>
      </c>
      <c r="AB791" s="22" t="s">
        <v>116</v>
      </c>
      <c r="AC791" s="22" t="s">
        <v>92</v>
      </c>
      <c r="AD791" s="22" t="s">
        <v>58</v>
      </c>
      <c r="AE791" s="22" t="s">
        <v>116</v>
      </c>
      <c r="AF791" s="22" t="s">
        <v>92</v>
      </c>
      <c r="AG791" s="22" t="s">
        <v>58</v>
      </c>
      <c r="AH791" s="22" t="s">
        <v>116</v>
      </c>
      <c r="AI791" s="22" t="s">
        <v>92</v>
      </c>
      <c r="AJ791" s="22" t="s">
        <v>58</v>
      </c>
      <c r="AK791" s="22" t="s">
        <v>116</v>
      </c>
      <c r="AL791" s="127" t="s">
        <v>92</v>
      </c>
      <c r="AS791" s="9"/>
      <c r="AT791" s="9"/>
      <c r="AU791" s="9"/>
      <c r="AV791" s="9"/>
      <c r="AW791" s="9"/>
      <c r="AX791" s="9"/>
      <c r="AY791" s="164"/>
      <c r="AZ791" s="164"/>
      <c r="BA791" s="164"/>
      <c r="BB791" s="164"/>
      <c r="BC791" s="164"/>
      <c r="BD791" s="164"/>
      <c r="BE791" s="164"/>
      <c r="BF791" s="164"/>
      <c r="BG791" s="164"/>
      <c r="BH791" s="164"/>
      <c r="BI791" s="164"/>
      <c r="BJ791" s="164"/>
      <c r="BK791" s="164"/>
      <c r="BL791" s="164"/>
      <c r="BM791" s="164"/>
      <c r="BN791" s="164"/>
      <c r="BO791" s="164"/>
      <c r="BP791" s="61"/>
      <c r="BQ791" s="61"/>
    </row>
    <row r="792" spans="1:79" ht="15" customHeight="1">
      <c r="B792" s="78" t="s">
        <v>543</v>
      </c>
      <c r="C792" s="17">
        <f t="shared" ref="C792:AL792" si="126">C771+C772+C773+C774+C776+(C778/7)+C779+(C781/7)+C786+C787</f>
        <v>2.2455999205665025</v>
      </c>
      <c r="D792" s="17">
        <f t="shared" si="126"/>
        <v>1.9254689125615767</v>
      </c>
      <c r="E792" s="17">
        <f t="shared" si="126"/>
        <v>2.6276355792282429</v>
      </c>
      <c r="F792" s="17">
        <f t="shared" si="126"/>
        <v>2.6455999205665024</v>
      </c>
      <c r="G792" s="17">
        <f t="shared" si="126"/>
        <v>2.4968974839901481</v>
      </c>
      <c r="H792" s="17">
        <f t="shared" si="126"/>
        <v>3.042389739942529</v>
      </c>
      <c r="I792" s="17">
        <f t="shared" si="126"/>
        <v>3.2914870862068972</v>
      </c>
      <c r="J792" s="17">
        <f t="shared" si="126"/>
        <v>3.0683260554187193</v>
      </c>
      <c r="K792" s="17">
        <f t="shared" si="126"/>
        <v>3.3520542984400654</v>
      </c>
      <c r="L792" s="17">
        <f t="shared" si="126"/>
        <v>3.6914870862068971</v>
      </c>
      <c r="M792" s="17">
        <f t="shared" si="126"/>
        <v>3.8297230732758627</v>
      </c>
      <c r="N792" s="17">
        <f t="shared" si="126"/>
        <v>3.994155749794746</v>
      </c>
      <c r="O792" s="17">
        <f t="shared" si="126"/>
        <v>4.2453126754926114</v>
      </c>
      <c r="P792" s="17">
        <f t="shared" si="126"/>
        <v>4.3028560782019705</v>
      </c>
      <c r="Q792" s="17">
        <f t="shared" si="126"/>
        <v>4.4395330632183914</v>
      </c>
      <c r="R792" s="17">
        <f t="shared" si="126"/>
        <v>4.7991382647783256</v>
      </c>
      <c r="S792" s="17">
        <f t="shared" si="126"/>
        <v>4.4062747974137935</v>
      </c>
      <c r="T792" s="17">
        <f t="shared" si="126"/>
        <v>4.9161997298850579</v>
      </c>
      <c r="U792" s="17">
        <f t="shared" si="126"/>
        <v>5.287414126847291</v>
      </c>
      <c r="V792" s="17">
        <f t="shared" si="126"/>
        <v>5.160100386699507</v>
      </c>
      <c r="W792" s="17">
        <f t="shared" si="126"/>
        <v>5.2395330632183921</v>
      </c>
      <c r="X792" s="17">
        <f t="shared" si="126"/>
        <v>5.5950653054187196</v>
      </c>
      <c r="Y792" s="17">
        <f t="shared" si="126"/>
        <v>5.3404378251231526</v>
      </c>
      <c r="Z792" s="17">
        <f t="shared" si="126"/>
        <v>5.9875133587848941</v>
      </c>
      <c r="AA792" s="17">
        <f t="shared" si="126"/>
        <v>6.2412397161330055</v>
      </c>
      <c r="AB792" s="17">
        <f t="shared" si="126"/>
        <v>5.5866122358374382</v>
      </c>
      <c r="AC792" s="17">
        <f t="shared" si="126"/>
        <v>6.218005614737276</v>
      </c>
      <c r="AD792" s="17">
        <f t="shared" si="126"/>
        <v>7.0412397161330063</v>
      </c>
      <c r="AE792" s="17">
        <f t="shared" si="126"/>
        <v>6.1631639599753703</v>
      </c>
      <c r="AF792" s="17">
        <f t="shared" si="126"/>
        <v>7.0180056147372749</v>
      </c>
      <c r="AG792" s="17">
        <f t="shared" si="126"/>
        <v>7.3529638540640399</v>
      </c>
      <c r="AH792" s="17">
        <f t="shared" si="126"/>
        <v>6.3169895492610841</v>
      </c>
      <c r="AI792" s="17">
        <f t="shared" si="126"/>
        <v>7.3862240055418731</v>
      </c>
      <c r="AJ792" s="17">
        <f t="shared" si="126"/>
        <v>7.906789443349755</v>
      </c>
      <c r="AK792" s="17">
        <f t="shared" si="126"/>
        <v>6.7169895492610845</v>
      </c>
      <c r="AL792" s="132">
        <f t="shared" si="126"/>
        <v>7.7862240055418734</v>
      </c>
      <c r="AR792" s="17"/>
      <c r="AS792" s="56"/>
      <c r="AT792" s="56"/>
      <c r="AU792" s="56"/>
      <c r="AV792" s="56"/>
      <c r="AW792" s="56"/>
      <c r="AX792" s="56"/>
      <c r="AY792" s="164"/>
      <c r="AZ792" s="164"/>
      <c r="BA792" s="164"/>
      <c r="BB792" s="164"/>
      <c r="BC792" s="164"/>
      <c r="BD792" s="164"/>
      <c r="BE792" s="164"/>
      <c r="BF792" s="164"/>
      <c r="BG792" s="164"/>
      <c r="BH792" s="164"/>
      <c r="BI792" s="164"/>
      <c r="BJ792" s="164"/>
      <c r="BK792" s="164"/>
      <c r="BL792" s="164"/>
      <c r="BM792" s="164"/>
      <c r="BN792" s="164"/>
      <c r="BO792" s="164"/>
      <c r="BP792" s="61"/>
      <c r="BQ792" s="61"/>
    </row>
    <row r="793" spans="1:79" ht="15" customHeight="1">
      <c r="B793" s="78" t="s">
        <v>544</v>
      </c>
      <c r="C793" s="17">
        <f t="shared" ref="C793:AL793" si="127">C771+C772+C773+C774+C776+C780+(C781/7)+C787+C786</f>
        <v>2.2380284919950739</v>
      </c>
      <c r="D793" s="17">
        <f t="shared" si="127"/>
        <v>1.9178974839901481</v>
      </c>
      <c r="E793" s="17">
        <f t="shared" si="127"/>
        <v>2.6238498649425286</v>
      </c>
      <c r="F793" s="17">
        <f t="shared" si="127"/>
        <v>2.6380284919950738</v>
      </c>
      <c r="G793" s="17">
        <f t="shared" si="127"/>
        <v>2.4893260554187195</v>
      </c>
      <c r="H793" s="17">
        <f t="shared" si="127"/>
        <v>3.0348183113711005</v>
      </c>
      <c r="I793" s="17">
        <f t="shared" si="127"/>
        <v>3.2801299433497544</v>
      </c>
      <c r="J793" s="17">
        <f t="shared" si="127"/>
        <v>3.0607546268472907</v>
      </c>
      <c r="K793" s="17">
        <f t="shared" si="127"/>
        <v>3.3406971555829226</v>
      </c>
      <c r="L793" s="17">
        <f t="shared" si="127"/>
        <v>3.6801299433497543</v>
      </c>
      <c r="M793" s="17">
        <f t="shared" si="127"/>
        <v>3.8145802161330056</v>
      </c>
      <c r="N793" s="17">
        <f t="shared" si="127"/>
        <v>3.9827986069376031</v>
      </c>
      <c r="O793" s="17">
        <f t="shared" si="127"/>
        <v>4.2339555326354681</v>
      </c>
      <c r="P793" s="17">
        <f t="shared" si="127"/>
        <v>4.3028560782019705</v>
      </c>
      <c r="Q793" s="17">
        <f t="shared" si="127"/>
        <v>4.428175920361249</v>
      </c>
      <c r="R793" s="17">
        <f t="shared" si="127"/>
        <v>4.7877811219211832</v>
      </c>
      <c r="S793" s="17">
        <f t="shared" si="127"/>
        <v>4.3911319402709363</v>
      </c>
      <c r="T793" s="17">
        <f t="shared" si="127"/>
        <v>4.9048425870279155</v>
      </c>
      <c r="U793" s="17">
        <f t="shared" si="127"/>
        <v>5.2760569839901477</v>
      </c>
      <c r="V793" s="17">
        <f t="shared" si="127"/>
        <v>5.1449575295566499</v>
      </c>
      <c r="W793" s="17">
        <f t="shared" si="127"/>
        <v>5.2281759203612488</v>
      </c>
      <c r="X793" s="17">
        <f t="shared" si="127"/>
        <v>5.5837081625615763</v>
      </c>
      <c r="Y793" s="17">
        <f t="shared" si="127"/>
        <v>5.3215092536945816</v>
      </c>
      <c r="Z793" s="17">
        <f t="shared" si="127"/>
        <v>5.9761562159277508</v>
      </c>
      <c r="AA793" s="17">
        <f t="shared" si="127"/>
        <v>6.2298825732758623</v>
      </c>
      <c r="AB793" s="17">
        <f t="shared" si="127"/>
        <v>5.5676836644088672</v>
      </c>
      <c r="AC793" s="17">
        <f t="shared" si="127"/>
        <v>6.2066484718801327</v>
      </c>
      <c r="AD793" s="17">
        <f t="shared" si="127"/>
        <v>7.029882573275863</v>
      </c>
      <c r="AE793" s="17">
        <f t="shared" si="127"/>
        <v>6.2980609778325123</v>
      </c>
      <c r="AF793" s="17">
        <f t="shared" si="127"/>
        <v>7.0066484718801316</v>
      </c>
      <c r="AG793" s="17">
        <f t="shared" si="127"/>
        <v>7.4954323004926113</v>
      </c>
      <c r="AH793" s="17">
        <f t="shared" si="127"/>
        <v>6.2980609778325123</v>
      </c>
      <c r="AI793" s="17">
        <f t="shared" si="127"/>
        <v>7.3748668626847298</v>
      </c>
      <c r="AJ793" s="17">
        <f t="shared" si="127"/>
        <v>8.0492578897783265</v>
      </c>
      <c r="AK793" s="17">
        <f t="shared" si="127"/>
        <v>6.6980609778325126</v>
      </c>
      <c r="AL793" s="132">
        <f t="shared" si="127"/>
        <v>7.7748668626847302</v>
      </c>
      <c r="AR793" s="17"/>
      <c r="AS793" s="56"/>
      <c r="AT793" s="56"/>
      <c r="AU793" s="56"/>
      <c r="AV793" s="56"/>
      <c r="AW793" s="56"/>
      <c r="AX793" s="56"/>
      <c r="AY793" s="164"/>
      <c r="AZ793" s="164"/>
      <c r="BA793" s="164"/>
      <c r="BB793" s="164"/>
      <c r="BC793" s="164"/>
      <c r="BD793" s="164"/>
      <c r="BE793" s="164"/>
      <c r="BF793" s="164"/>
      <c r="BG793" s="164"/>
      <c r="BH793" s="164"/>
      <c r="BI793" s="164"/>
      <c r="BJ793" s="164"/>
      <c r="BK793" s="164"/>
      <c r="BL793" s="164"/>
      <c r="BM793" s="164"/>
      <c r="BN793" s="164"/>
      <c r="BO793" s="164"/>
      <c r="BP793" s="61"/>
      <c r="BQ793" s="61"/>
    </row>
    <row r="794" spans="1:79" ht="30" customHeight="1">
      <c r="A794" s="77" t="s">
        <v>138</v>
      </c>
      <c r="C794" s="49">
        <f>C771+C772+C773+C775+C776+C784+(C783/7)+C785+C787+C788/7</f>
        <v>1.7902133402093596</v>
      </c>
      <c r="D794" s="49">
        <f t="shared" ref="D794:AL794" si="128">D771+D772+D773+D775+D776+D784+(D783/7)+D785+D787+D788/7</f>
        <v>1.6218778589901481</v>
      </c>
      <c r="E794" s="49">
        <f t="shared" si="128"/>
        <v>2.3240445256568143</v>
      </c>
      <c r="F794" s="49">
        <f t="shared" si="128"/>
        <v>2.1902133402093593</v>
      </c>
      <c r="G794" s="49">
        <f t="shared" si="128"/>
        <v>2.1933064304187195</v>
      </c>
      <c r="H794" s="49">
        <f t="shared" si="128"/>
        <v>2.587003159585386</v>
      </c>
      <c r="I794" s="49">
        <f t="shared" si="128"/>
        <v>2.6825493272783256</v>
      </c>
      <c r="J794" s="49">
        <f t="shared" si="128"/>
        <v>2.5419793500615762</v>
      </c>
      <c r="K794" s="49">
        <f t="shared" si="128"/>
        <v>2.820166227011494</v>
      </c>
      <c r="L794" s="49">
        <f t="shared" si="128"/>
        <v>3.0863350415640398</v>
      </c>
      <c r="M794" s="49">
        <f t="shared" si="128"/>
        <v>3.1725808411330054</v>
      </c>
      <c r="N794" s="49">
        <f t="shared" si="128"/>
        <v>3.3084420890804602</v>
      </c>
      <c r="O794" s="49">
        <f t="shared" si="128"/>
        <v>3.4883651040640395</v>
      </c>
      <c r="P794" s="49">
        <f t="shared" si="128"/>
        <v>3.6608567032019708</v>
      </c>
      <c r="Q794" s="49">
        <f t="shared" si="128"/>
        <v>3.8285652417898199</v>
      </c>
      <c r="R794" s="49">
        <f t="shared" si="128"/>
        <v>3.8903951665640397</v>
      </c>
      <c r="S794" s="49">
        <f t="shared" si="128"/>
        <v>3.7491325652709362</v>
      </c>
      <c r="T794" s="49">
        <f t="shared" si="128"/>
        <v>4.305231908456487</v>
      </c>
      <c r="U794" s="49">
        <f t="shared" si="128"/>
        <v>4.3766409661330048</v>
      </c>
      <c r="V794" s="49">
        <f t="shared" si="128"/>
        <v>4.1491325652709365</v>
      </c>
      <c r="W794" s="49">
        <f t="shared" si="128"/>
        <v>4.6285652417898202</v>
      </c>
      <c r="X794" s="49">
        <f t="shared" si="128"/>
        <v>4.384761216133005</v>
      </c>
      <c r="Y794" s="49">
        <f t="shared" si="128"/>
        <v>4.3256842894088674</v>
      </c>
      <c r="Z794" s="49">
        <f t="shared" si="128"/>
        <v>5.2051169659277514</v>
      </c>
      <c r="AA794" s="49">
        <f t="shared" si="128"/>
        <v>5.180701091133006</v>
      </c>
      <c r="AB794" s="49">
        <f t="shared" si="128"/>
        <v>4.7297444144088674</v>
      </c>
      <c r="AC794" s="49">
        <f t="shared" si="128"/>
        <v>5.2838136950944188</v>
      </c>
      <c r="AD794" s="49">
        <f t="shared" si="128"/>
        <v>5.9827311536330052</v>
      </c>
      <c r="AE794" s="49">
        <f t="shared" si="128"/>
        <v>5.3062961385467986</v>
      </c>
      <c r="AF794" s="49">
        <f t="shared" si="128"/>
        <v>6.2552422665229885</v>
      </c>
      <c r="AG794" s="49">
        <f t="shared" si="128"/>
        <v>6.29648535406404</v>
      </c>
      <c r="AH794" s="49">
        <f t="shared" si="128"/>
        <v>5.3062961385467986</v>
      </c>
      <c r="AI794" s="49">
        <f t="shared" si="128"/>
        <v>6.6234606573275867</v>
      </c>
      <c r="AJ794" s="49">
        <f t="shared" si="128"/>
        <v>6.6964853540640403</v>
      </c>
      <c r="AK794" s="49">
        <f t="shared" si="128"/>
        <v>5.8852961385467983</v>
      </c>
      <c r="AL794" s="49">
        <f t="shared" si="128"/>
        <v>7.0234606573275871</v>
      </c>
      <c r="AR794" s="17"/>
      <c r="AS794" s="56"/>
      <c r="AT794" s="56"/>
      <c r="AU794" s="56"/>
      <c r="AV794" s="56"/>
      <c r="AW794" s="56"/>
      <c r="AX794" s="56"/>
      <c r="AY794" s="164"/>
      <c r="AZ794" s="164"/>
      <c r="BA794" s="164"/>
      <c r="BB794" s="164"/>
      <c r="BC794" s="164"/>
      <c r="BD794" s="164"/>
      <c r="BE794" s="164"/>
      <c r="BF794" s="164"/>
      <c r="BG794" s="164"/>
      <c r="BH794" s="164"/>
      <c r="BI794" s="164"/>
      <c r="BJ794" s="164"/>
      <c r="BK794" s="164"/>
      <c r="BL794" s="164"/>
      <c r="BM794" s="164"/>
      <c r="BN794" s="164"/>
      <c r="BO794" s="164"/>
      <c r="BP794" s="61"/>
      <c r="BQ794" s="61"/>
    </row>
    <row r="795" spans="1:79" s="218" customFormat="1" ht="15" customHeight="1">
      <c r="A795" s="217"/>
      <c r="C795" s="219"/>
      <c r="D795" s="219"/>
      <c r="E795" s="219"/>
      <c r="F795" s="219"/>
      <c r="G795" s="219"/>
      <c r="H795" s="219"/>
      <c r="I795" s="219"/>
      <c r="J795" s="219"/>
      <c r="K795" s="219"/>
      <c r="L795" s="219"/>
      <c r="M795" s="219"/>
      <c r="N795" s="219"/>
      <c r="O795" s="219"/>
      <c r="P795" s="219"/>
      <c r="Q795" s="219"/>
      <c r="R795" s="219"/>
      <c r="S795" s="219"/>
      <c r="T795" s="219"/>
      <c r="U795" s="219"/>
      <c r="V795" s="219"/>
      <c r="W795" s="219"/>
      <c r="X795" s="219"/>
      <c r="Y795" s="219"/>
      <c r="Z795" s="219"/>
      <c r="AA795" s="219"/>
      <c r="AB795" s="219"/>
      <c r="AC795" s="219"/>
      <c r="AD795" s="219"/>
      <c r="AE795" s="219"/>
      <c r="AF795" s="219"/>
      <c r="AG795" s="219"/>
      <c r="AH795" s="219"/>
      <c r="AI795" s="219"/>
      <c r="AJ795" s="219"/>
      <c r="AK795" s="219"/>
      <c r="AL795" s="220"/>
      <c r="AR795" s="219"/>
      <c r="AS795" s="219"/>
      <c r="AT795" s="219"/>
      <c r="AU795" s="219"/>
      <c r="AV795" s="219"/>
      <c r="AW795" s="219"/>
      <c r="AX795" s="219"/>
      <c r="AY795" s="221"/>
      <c r="AZ795" s="221"/>
      <c r="BA795" s="221"/>
      <c r="BB795" s="221"/>
      <c r="BC795" s="221"/>
      <c r="BD795" s="221"/>
      <c r="BE795" s="221"/>
      <c r="BF795" s="221"/>
      <c r="BG795" s="221"/>
      <c r="BH795" s="221"/>
      <c r="BI795" s="221"/>
      <c r="BJ795" s="221"/>
      <c r="BK795" s="221"/>
      <c r="BL795" s="221"/>
      <c r="BM795" s="221"/>
      <c r="BN795" s="221"/>
      <c r="BO795" s="221"/>
      <c r="BP795" s="222"/>
      <c r="BQ795" s="222"/>
      <c r="BR795" s="222"/>
      <c r="BS795" s="222"/>
      <c r="BT795" s="222"/>
      <c r="BU795" s="222"/>
      <c r="BV795" s="222"/>
      <c r="BW795" s="431"/>
      <c r="BX795" s="222"/>
      <c r="BY795" s="222"/>
      <c r="BZ795" s="222"/>
      <c r="CA795" s="222"/>
    </row>
    <row r="796" spans="1:79" ht="15" customHeight="1">
      <c r="A796" s="66"/>
      <c r="C796" s="22">
        <v>1000</v>
      </c>
      <c r="F796" s="9">
        <v>1200</v>
      </c>
      <c r="G796" s="9"/>
      <c r="I796" s="22">
        <v>1400</v>
      </c>
      <c r="L796" s="22">
        <v>1600</v>
      </c>
      <c r="O796" s="17">
        <v>1800</v>
      </c>
      <c r="P796" s="17"/>
      <c r="Q796" s="17"/>
      <c r="R796" s="56">
        <v>2000</v>
      </c>
      <c r="S796" s="56"/>
      <c r="T796" s="17"/>
      <c r="U796" s="17">
        <v>2200</v>
      </c>
      <c r="V796" s="17"/>
      <c r="W796" s="17"/>
      <c r="X796" s="17">
        <v>2400</v>
      </c>
      <c r="Y796" s="17"/>
      <c r="Z796" s="17"/>
      <c r="AA796" s="111">
        <v>2600</v>
      </c>
      <c r="AB796" s="84"/>
      <c r="AC796" s="17"/>
      <c r="AD796" s="84">
        <v>2800</v>
      </c>
      <c r="AE796" s="84"/>
      <c r="AF796" s="84"/>
      <c r="AG796" s="84">
        <v>3000</v>
      </c>
      <c r="AH796" s="84"/>
      <c r="AI796" s="84"/>
      <c r="AJ796" s="22">
        <v>3200</v>
      </c>
      <c r="AK796" s="17"/>
      <c r="AL796" s="132"/>
      <c r="AR796" s="17"/>
    </row>
    <row r="797" spans="1:79" ht="15" customHeight="1">
      <c r="A797" s="212" t="s">
        <v>62</v>
      </c>
      <c r="F797" s="9"/>
      <c r="O797" s="17"/>
      <c r="P797" s="17"/>
      <c r="Q797" s="17"/>
      <c r="R797" s="56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K797" s="17"/>
      <c r="AL797" s="132"/>
      <c r="AR797" s="17"/>
    </row>
    <row r="798" spans="1:79" ht="15" customHeight="1">
      <c r="A798" s="67" t="s">
        <v>117</v>
      </c>
      <c r="B798" s="68"/>
      <c r="C798" s="22" t="s">
        <v>58</v>
      </c>
      <c r="D798" s="22" t="s">
        <v>116</v>
      </c>
      <c r="E798" s="22" t="s">
        <v>92</v>
      </c>
      <c r="F798" s="9" t="s">
        <v>58</v>
      </c>
      <c r="G798" s="22" t="s">
        <v>116</v>
      </c>
      <c r="H798" s="22" t="s">
        <v>92</v>
      </c>
      <c r="I798" s="22" t="s">
        <v>58</v>
      </c>
      <c r="J798" s="22" t="s">
        <v>116</v>
      </c>
      <c r="K798" s="22" t="s">
        <v>92</v>
      </c>
      <c r="L798" s="22" t="s">
        <v>58</v>
      </c>
      <c r="M798" s="22" t="s">
        <v>116</v>
      </c>
      <c r="N798" s="22" t="s">
        <v>92</v>
      </c>
      <c r="O798" s="17" t="s">
        <v>58</v>
      </c>
      <c r="P798" s="17" t="s">
        <v>116</v>
      </c>
      <c r="Q798" s="17" t="s">
        <v>92</v>
      </c>
      <c r="R798" s="56" t="s">
        <v>58</v>
      </c>
      <c r="S798" s="17" t="s">
        <v>116</v>
      </c>
      <c r="T798" s="17" t="s">
        <v>92</v>
      </c>
      <c r="U798" s="17" t="s">
        <v>58</v>
      </c>
      <c r="V798" s="17" t="s">
        <v>116</v>
      </c>
      <c r="W798" s="17" t="s">
        <v>92</v>
      </c>
      <c r="X798" s="17" t="s">
        <v>58</v>
      </c>
      <c r="Y798" s="17" t="s">
        <v>116</v>
      </c>
      <c r="Z798" s="17" t="s">
        <v>92</v>
      </c>
      <c r="AA798" s="17" t="s">
        <v>58</v>
      </c>
      <c r="AB798" s="17" t="s">
        <v>116</v>
      </c>
      <c r="AC798" s="17" t="s">
        <v>92</v>
      </c>
      <c r="AD798" s="17" t="s">
        <v>58</v>
      </c>
      <c r="AE798" s="17" t="s">
        <v>116</v>
      </c>
      <c r="AF798" s="17" t="s">
        <v>92</v>
      </c>
      <c r="AG798" s="17" t="s">
        <v>58</v>
      </c>
      <c r="AH798" s="17" t="s">
        <v>116</v>
      </c>
      <c r="AI798" s="17" t="s">
        <v>92</v>
      </c>
      <c r="AJ798" s="22" t="s">
        <v>58</v>
      </c>
      <c r="AK798" s="17" t="s">
        <v>116</v>
      </c>
      <c r="AL798" s="132" t="s">
        <v>92</v>
      </c>
      <c r="AR798" s="17"/>
    </row>
    <row r="799" spans="1:79" ht="38.25" customHeight="1">
      <c r="A799" s="24" t="s">
        <v>119</v>
      </c>
      <c r="B799" s="69"/>
      <c r="C799" s="17">
        <f>C7*'Basic diet cal'!$AE$3</f>
        <v>2.88</v>
      </c>
      <c r="D799" s="17">
        <f>D7*'Basic diet cal'!$AE$3</f>
        <v>2.16</v>
      </c>
      <c r="E799" s="17">
        <f>E7*'Basic diet cal'!$AE$3</f>
        <v>2.88</v>
      </c>
      <c r="F799" s="17">
        <f>F7*'Basic diet cal'!$AE$3</f>
        <v>3.5999999999999996</v>
      </c>
      <c r="G799" s="17">
        <f>G7*'Basic diet cal'!$AE$3</f>
        <v>2.88</v>
      </c>
      <c r="H799" s="17">
        <f>H7*'Basic diet cal'!$AE$3</f>
        <v>3.2399999999999998</v>
      </c>
      <c r="I799" s="17">
        <f>I7*'Basic diet cal'!$AE$3</f>
        <v>4.32</v>
      </c>
      <c r="J799" s="17">
        <f>J7*'Basic diet cal'!$AE$3</f>
        <v>3.5999999999999996</v>
      </c>
      <c r="K799" s="17">
        <f>K7*'Basic diet cal'!$AE$3</f>
        <v>3.5999999999999996</v>
      </c>
      <c r="L799" s="17">
        <f>L7*'Basic diet cal'!$AE$3</f>
        <v>5.04</v>
      </c>
      <c r="M799" s="17">
        <f>M7*'Basic diet cal'!$AE$3</f>
        <v>4.32</v>
      </c>
      <c r="N799" s="17">
        <f>N7*'Basic diet cal'!$AE$3</f>
        <v>4.32</v>
      </c>
      <c r="O799" s="17">
        <f>O7*'Basic diet cal'!$AE$3</f>
        <v>5.76</v>
      </c>
      <c r="P799" s="17">
        <f>P7*'Basic diet cal'!$AE$3</f>
        <v>5.04</v>
      </c>
      <c r="Q799" s="17">
        <f>Q7*'Basic diet cal'!$AE$3</f>
        <v>4.32</v>
      </c>
      <c r="R799" s="17">
        <f>R7*'Basic diet cal'!$AE$3</f>
        <v>6.4799999999999995</v>
      </c>
      <c r="S799" s="17">
        <f>S7*'Basic diet cal'!$AE$3</f>
        <v>5.04</v>
      </c>
      <c r="T799" s="17">
        <f>T7*'Basic diet cal'!$AE$3</f>
        <v>5.04</v>
      </c>
      <c r="U799" s="17">
        <f>U7*'Basic diet cal'!$AE$3</f>
        <v>7.1999999999999993</v>
      </c>
      <c r="V799" s="17">
        <f>V7*'Basic diet cal'!$AE$3</f>
        <v>5.76</v>
      </c>
      <c r="W799" s="17">
        <f>W7*'Basic diet cal'!$AE$3</f>
        <v>5.76</v>
      </c>
      <c r="X799" s="17">
        <f>X7*'Basic diet cal'!$AE$3</f>
        <v>7.1999999999999993</v>
      </c>
      <c r="Y799" s="17">
        <f>Y7*'Basic diet cal'!$AE$3</f>
        <v>5.76</v>
      </c>
      <c r="Z799" s="17">
        <f>Z7*'Basic diet cal'!$AE$3</f>
        <v>6.4799999999999995</v>
      </c>
      <c r="AA799" s="17">
        <f>AA7*'Basic diet cal'!$AE$3</f>
        <v>8.64</v>
      </c>
      <c r="AB799" s="17">
        <f>AB7*'Basic diet cal'!$AE$3</f>
        <v>6.4799999999999995</v>
      </c>
      <c r="AC799" s="17">
        <f>AC7*'Basic diet cal'!$AE$3</f>
        <v>6.4799999999999995</v>
      </c>
      <c r="AD799" s="17">
        <f>AD7*'Basic diet cal'!$AE$3</f>
        <v>10.08</v>
      </c>
      <c r="AE799" s="17">
        <f>AE7*'Basic diet cal'!$AE$3</f>
        <v>7.1999999999999993</v>
      </c>
      <c r="AF799" s="17">
        <f>AF7*'Basic diet cal'!$AE$3</f>
        <v>7.92</v>
      </c>
      <c r="AG799" s="17">
        <f>AG7*'Basic diet cal'!$AE$3</f>
        <v>10.799999999999999</v>
      </c>
      <c r="AH799" s="17">
        <f>AH7*'Basic diet cal'!$AE$3</f>
        <v>7.1999999999999993</v>
      </c>
      <c r="AI799" s="17">
        <f>AI7*'Basic diet cal'!$AE$3</f>
        <v>7.92</v>
      </c>
      <c r="AJ799" s="17">
        <f>AJ7*'Basic diet cal'!$AE$3</f>
        <v>11.52</v>
      </c>
      <c r="AK799" s="17">
        <f>AK7*'Basic diet cal'!$AE$3</f>
        <v>7.92</v>
      </c>
      <c r="AL799" s="132">
        <f>AL7*'Basic diet cal'!$AE$3</f>
        <v>8.64</v>
      </c>
      <c r="AR799" s="17"/>
    </row>
    <row r="800" spans="1:79" ht="45" customHeight="1">
      <c r="A800" s="24" t="s">
        <v>127</v>
      </c>
      <c r="B800" s="69"/>
      <c r="C800" s="17">
        <f>C8*'Basic diet cal'!$AE$4</f>
        <v>0.22275000000000003</v>
      </c>
      <c r="D800" s="17">
        <f>D8*'Basic diet cal'!$AE$4</f>
        <v>0.29700000000000004</v>
      </c>
      <c r="E800" s="17">
        <f>E8*'Basic diet cal'!$AE$4</f>
        <v>0.29700000000000004</v>
      </c>
      <c r="F800" s="17">
        <f>F8*'Basic diet cal'!$AE$4</f>
        <v>0.37125000000000008</v>
      </c>
      <c r="G800" s="17">
        <f>G8*'Basic diet cal'!$AE$4</f>
        <v>0.37125000000000008</v>
      </c>
      <c r="H800" s="17">
        <f>H8*'Basic diet cal'!$AE$4</f>
        <v>0.44550000000000006</v>
      </c>
      <c r="I800" s="17">
        <f>I8*'Basic diet cal'!$AE$4</f>
        <v>0.37125000000000008</v>
      </c>
      <c r="J800" s="17">
        <f>J8*'Basic diet cal'!$AE$4</f>
        <v>0.37125000000000008</v>
      </c>
      <c r="K800" s="17">
        <f>K8*'Basic diet cal'!$AE$4</f>
        <v>0.51975000000000005</v>
      </c>
      <c r="L800" s="17">
        <f>L8*'Basic diet cal'!$AE$4</f>
        <v>0.59400000000000008</v>
      </c>
      <c r="M800" s="17">
        <f>M8*'Basic diet cal'!$AE$4</f>
        <v>0.44550000000000006</v>
      </c>
      <c r="N800" s="17">
        <f>N8*'Basic diet cal'!$AE$4</f>
        <v>0.51975000000000005</v>
      </c>
      <c r="O800" s="17">
        <f>O8*'Basic diet cal'!$AE$4</f>
        <v>0.66825000000000012</v>
      </c>
      <c r="P800" s="17">
        <f>P8*'Basic diet cal'!$AE$4</f>
        <v>0.44550000000000006</v>
      </c>
      <c r="Q800" s="17">
        <f>Q8*'Basic diet cal'!$AE$4</f>
        <v>0.59400000000000008</v>
      </c>
      <c r="R800" s="17">
        <f>R8*'Basic diet cal'!$AE$4</f>
        <v>0.66825000000000012</v>
      </c>
      <c r="S800" s="17">
        <f>S8*'Basic diet cal'!$AE$4</f>
        <v>0.59400000000000008</v>
      </c>
      <c r="T800" s="17">
        <f>T8*'Basic diet cal'!$AE$4</f>
        <v>0.66825000000000012</v>
      </c>
      <c r="U800" s="17">
        <f>U8*'Basic diet cal'!$AE$4</f>
        <v>0.74250000000000016</v>
      </c>
      <c r="V800" s="17">
        <f>V8*'Basic diet cal'!$AE$4</f>
        <v>0.59400000000000008</v>
      </c>
      <c r="W800" s="17">
        <f>W8*'Basic diet cal'!$AE$4</f>
        <v>0.66825000000000012</v>
      </c>
      <c r="X800" s="17">
        <f>X8*'Basic diet cal'!$AE$4</f>
        <v>0.74250000000000016</v>
      </c>
      <c r="Y800" s="17">
        <f>Y8*'Basic diet cal'!$AE$4</f>
        <v>0.89100000000000013</v>
      </c>
      <c r="Z800" s="17">
        <f>Z8*'Basic diet cal'!$AE$4</f>
        <v>0.66825000000000012</v>
      </c>
      <c r="AA800" s="17">
        <f>AA8*'Basic diet cal'!$AE$4</f>
        <v>0.74250000000000016</v>
      </c>
      <c r="AB800" s="17">
        <f>AB8*'Basic diet cal'!$AE$4</f>
        <v>0.89100000000000013</v>
      </c>
      <c r="AC800" s="17">
        <f>AC8*'Basic diet cal'!$AE$4</f>
        <v>0.81675000000000009</v>
      </c>
      <c r="AD800" s="17">
        <f>AD8*'Basic diet cal'!$AE$4</f>
        <v>0.74250000000000016</v>
      </c>
      <c r="AE800" s="17">
        <f>AE8*'Basic diet cal'!$AE$4</f>
        <v>0.89100000000000013</v>
      </c>
      <c r="AF800" s="17">
        <f>AF8*'Basic diet cal'!$AE$4</f>
        <v>0.89100000000000013</v>
      </c>
      <c r="AG800" s="17">
        <f>AG8*'Basic diet cal'!$AE$4</f>
        <v>0.74250000000000016</v>
      </c>
      <c r="AH800" s="17">
        <f>AH8*'Basic diet cal'!$AE$4</f>
        <v>1.1880000000000002</v>
      </c>
      <c r="AI800" s="17">
        <f>AI8*'Basic diet cal'!$AE$4</f>
        <v>0.89100000000000013</v>
      </c>
      <c r="AJ800" s="17">
        <f>AJ8*'Basic diet cal'!$AE$4</f>
        <v>0.74250000000000016</v>
      </c>
      <c r="AK800" s="17">
        <f>AK8*'Basic diet cal'!$AE$4</f>
        <v>1.1880000000000002</v>
      </c>
      <c r="AL800" s="132">
        <f>AL8*'Basic diet cal'!$AE$4</f>
        <v>0.89100000000000013</v>
      </c>
      <c r="AR800" s="17"/>
    </row>
    <row r="801" spans="1:69" ht="45" customHeight="1">
      <c r="A801" s="24" t="s">
        <v>76</v>
      </c>
      <c r="B801" s="69"/>
      <c r="C801" s="17">
        <f>C9*'Basic diet cal'!$AE$5</f>
        <v>0.24399999999999997</v>
      </c>
      <c r="D801" s="17">
        <f>D9*'Basic diet cal'!$AE$5</f>
        <v>0.48799999999999993</v>
      </c>
      <c r="E801" s="17">
        <f>E9*'Basic diet cal'!$AE$5</f>
        <v>0.48799999999999993</v>
      </c>
      <c r="F801" s="17">
        <f>F9*'Basic diet cal'!$AE$5</f>
        <v>0.24399999999999997</v>
      </c>
      <c r="G801" s="17">
        <f>G9*'Basic diet cal'!$AE$5</f>
        <v>0.48799999999999993</v>
      </c>
      <c r="H801" s="17">
        <f>H9*'Basic diet cal'!$AE$5</f>
        <v>0.48799999999999993</v>
      </c>
      <c r="I801" s="17">
        <f>I9*'Basic diet cal'!$AE$5</f>
        <v>0.36599999999999994</v>
      </c>
      <c r="J801" s="17">
        <f>J9*'Basic diet cal'!$AE$5</f>
        <v>0.48799999999999993</v>
      </c>
      <c r="K801" s="17">
        <f>K9*'Basic diet cal'!$AE$5</f>
        <v>0.60999999999999988</v>
      </c>
      <c r="L801" s="17">
        <f>L9*'Basic diet cal'!$AE$5</f>
        <v>0.36599999999999994</v>
      </c>
      <c r="M801" s="17">
        <f>M9*'Basic diet cal'!$AE$5</f>
        <v>0.48799999999999993</v>
      </c>
      <c r="N801" s="17">
        <f>N9*'Basic diet cal'!$AE$5</f>
        <v>0.73199999999999987</v>
      </c>
      <c r="O801" s="17">
        <f>O9*'Basic diet cal'!$AE$5</f>
        <v>0.36599999999999994</v>
      </c>
      <c r="P801" s="17">
        <f>P9*'Basic diet cal'!$AE$5</f>
        <v>0.60999999999999988</v>
      </c>
      <c r="Q801" s="17">
        <f>Q9*'Basic diet cal'!$AE$5</f>
        <v>0.97599999999999987</v>
      </c>
      <c r="R801" s="17">
        <f>R9*'Basic diet cal'!$AE$5</f>
        <v>0.36599999999999994</v>
      </c>
      <c r="S801" s="17">
        <f>S9*'Basic diet cal'!$AE$5</f>
        <v>0.73199999999999987</v>
      </c>
      <c r="T801" s="17">
        <f>T9*'Basic diet cal'!$AE$5</f>
        <v>0.97599999999999987</v>
      </c>
      <c r="U801" s="17">
        <f>U9*'Basic diet cal'!$AE$5</f>
        <v>0.48799999999999993</v>
      </c>
      <c r="V801" s="17">
        <f>V9*'Basic diet cal'!$AE$5</f>
        <v>0.73199999999999987</v>
      </c>
      <c r="W801" s="17">
        <f>W9*'Basic diet cal'!$AE$5</f>
        <v>0.97599999999999987</v>
      </c>
      <c r="X801" s="17">
        <f>X9*'Basic diet cal'!$AE$5</f>
        <v>0.48799999999999993</v>
      </c>
      <c r="Y801" s="17">
        <f>Y9*'Basic diet cal'!$AE$5</f>
        <v>0.97599999999999987</v>
      </c>
      <c r="Z801" s="17">
        <f>Z9*'Basic diet cal'!$AE$5</f>
        <v>1.2199999999999998</v>
      </c>
      <c r="AA801" s="17">
        <f>AA9*'Basic diet cal'!$AE$5</f>
        <v>0.48799999999999993</v>
      </c>
      <c r="AB801" s="17">
        <f>AB9*'Basic diet cal'!$AE$5</f>
        <v>0.97599999999999987</v>
      </c>
      <c r="AC801" s="17">
        <f>AC9*'Basic diet cal'!$AE$5</f>
        <v>1.2199999999999998</v>
      </c>
      <c r="AD801" s="17">
        <f>AD9*'Basic diet cal'!$AE$5</f>
        <v>0.48799999999999993</v>
      </c>
      <c r="AE801" s="17">
        <f>AE9*'Basic diet cal'!$AE$5</f>
        <v>1.2199999999999998</v>
      </c>
      <c r="AF801" s="17">
        <f>AF9*'Basic diet cal'!$AE$5</f>
        <v>1.2199999999999998</v>
      </c>
      <c r="AG801" s="17">
        <f>AG9*'Basic diet cal'!$AE$5</f>
        <v>0.36599999999999994</v>
      </c>
      <c r="AH801" s="17">
        <f>AH9*'Basic diet cal'!$AE$5</f>
        <v>1.2199999999999998</v>
      </c>
      <c r="AI801" s="17">
        <f>AI9*'Basic diet cal'!$AE$5</f>
        <v>1.4639999999999997</v>
      </c>
      <c r="AJ801" s="17">
        <f>AJ9*'Basic diet cal'!$AE$5</f>
        <v>0.36599999999999994</v>
      </c>
      <c r="AK801" s="17">
        <f>AK9*'Basic diet cal'!$AE$5</f>
        <v>1.2199999999999998</v>
      </c>
      <c r="AL801" s="132">
        <f>AL9*'Basic diet cal'!$AE$5</f>
        <v>1.4639999999999997</v>
      </c>
      <c r="AR801" s="17"/>
    </row>
    <row r="802" spans="1:69" ht="31.5" customHeight="1">
      <c r="A802" s="24" t="s">
        <v>255</v>
      </c>
      <c r="B802" s="65"/>
      <c r="C802" s="17">
        <f>C10*'Basic diet cal'!$AE$6</f>
        <v>0</v>
      </c>
      <c r="D802" s="17">
        <f>D10*'Basic diet cal'!$AE$6</f>
        <v>0</v>
      </c>
      <c r="E802" s="17">
        <f>E10*'Basic diet cal'!$AE$6</f>
        <v>0.47500000000000003</v>
      </c>
      <c r="F802" s="17">
        <f>F10*'Basic diet cal'!$AE$6</f>
        <v>0</v>
      </c>
      <c r="G802" s="17">
        <f>G10*'Basic diet cal'!$AE$6</f>
        <v>0</v>
      </c>
      <c r="H802" s="17">
        <f>H10*'Basic diet cal'!$AE$6</f>
        <v>0.47500000000000003</v>
      </c>
      <c r="I802" s="17">
        <f>I10*'Basic diet cal'!$AE$6</f>
        <v>0</v>
      </c>
      <c r="J802" s="17">
        <f>J10*'Basic diet cal'!$AE$6</f>
        <v>0</v>
      </c>
      <c r="K802" s="17">
        <f>K10*'Basic diet cal'!$AE$6</f>
        <v>0.47500000000000003</v>
      </c>
      <c r="L802" s="17">
        <f>L10*'Basic diet cal'!$AE$6</f>
        <v>0</v>
      </c>
      <c r="M802" s="17">
        <f>M10*'Basic diet cal'!$AE$6</f>
        <v>0</v>
      </c>
      <c r="N802" s="17">
        <f>N10*'Basic diet cal'!$AE$6</f>
        <v>0.47500000000000003</v>
      </c>
      <c r="O802" s="17">
        <f>O10*'Basic diet cal'!$AE$6</f>
        <v>0</v>
      </c>
      <c r="P802" s="17">
        <f>P10*'Basic diet cal'!$AE$6</f>
        <v>0</v>
      </c>
      <c r="Q802" s="17">
        <f>Q10*'Basic diet cal'!$AE$6</f>
        <v>0.76000000000000012</v>
      </c>
      <c r="R802" s="17">
        <f>R10*'Basic diet cal'!$AE$6</f>
        <v>0</v>
      </c>
      <c r="S802" s="17">
        <f>S10*'Basic diet cal'!$AE$6</f>
        <v>0</v>
      </c>
      <c r="T802" s="17">
        <f>T10*'Basic diet cal'!$AE$6</f>
        <v>0.95000000000000007</v>
      </c>
      <c r="U802" s="17">
        <f>U10*'Basic diet cal'!$AE$6</f>
        <v>0</v>
      </c>
      <c r="V802" s="17">
        <f>V10*'Basic diet cal'!$AE$6</f>
        <v>0</v>
      </c>
      <c r="W802" s="17">
        <f>W10*'Basic diet cal'!$AE$6</f>
        <v>0.76000000000000012</v>
      </c>
      <c r="X802" s="17">
        <f>X10*'Basic diet cal'!$AE$6</f>
        <v>0</v>
      </c>
      <c r="Y802" s="17">
        <f>Y10*'Basic diet cal'!$AE$6</f>
        <v>0</v>
      </c>
      <c r="Z802" s="17">
        <f>Z10*'Basic diet cal'!$AE$6</f>
        <v>0.76000000000000012</v>
      </c>
      <c r="AA802" s="17">
        <f>AA10*'Basic diet cal'!$AE$6</f>
        <v>0</v>
      </c>
      <c r="AB802" s="17">
        <f>AB10*'Basic diet cal'!$AE$6</f>
        <v>0</v>
      </c>
      <c r="AC802" s="17">
        <f>AC10*'Basic diet cal'!$AE$6</f>
        <v>0.95000000000000007</v>
      </c>
      <c r="AD802" s="17">
        <f>AD10*'Basic diet cal'!$AE$6</f>
        <v>0</v>
      </c>
      <c r="AE802" s="17">
        <f>AE10*'Basic diet cal'!$AE$6</f>
        <v>0</v>
      </c>
      <c r="AF802" s="17">
        <f>AF10*'Basic diet cal'!$AE$6</f>
        <v>0.95000000000000007</v>
      </c>
      <c r="AG802" s="17">
        <f>AG10*'Basic diet cal'!$AE$6</f>
        <v>0</v>
      </c>
      <c r="AH802" s="17">
        <f>AH10*'Basic diet cal'!$AE$6</f>
        <v>0</v>
      </c>
      <c r="AI802" s="17">
        <f>AI10*'Basic diet cal'!$AE$6</f>
        <v>1.425</v>
      </c>
      <c r="AJ802" s="17">
        <f>AJ10*'Basic diet cal'!$AE$6</f>
        <v>0</v>
      </c>
      <c r="AK802" s="17">
        <f>AK10*'Basic diet cal'!$AE$6</f>
        <v>0</v>
      </c>
      <c r="AL802" s="132">
        <f>AL10*'Basic diet cal'!$AE$6</f>
        <v>1.425</v>
      </c>
      <c r="AR802" s="17"/>
    </row>
    <row r="803" spans="1:69" ht="31.5" customHeight="1">
      <c r="A803" s="24" t="s">
        <v>564</v>
      </c>
      <c r="B803" s="65"/>
      <c r="C803" s="17">
        <f>C11*'Basic diet cal'!$AE$6</f>
        <v>0</v>
      </c>
      <c r="D803" s="17">
        <f>D11*'Basic diet cal'!$AE$6</f>
        <v>0</v>
      </c>
      <c r="E803" s="17">
        <f>E11*'Basic diet cal'!$AE$6</f>
        <v>0.47500000000000003</v>
      </c>
      <c r="F803" s="17">
        <f>F11*'Basic diet cal'!$AE$6</f>
        <v>0</v>
      </c>
      <c r="G803" s="17">
        <f>G11*'Basic diet cal'!$AE$6</f>
        <v>0</v>
      </c>
      <c r="H803" s="17">
        <f>H11*'Basic diet cal'!$AE$6</f>
        <v>0.47500000000000003</v>
      </c>
      <c r="I803" s="17">
        <f>I11*'Basic diet cal'!$AE$6</f>
        <v>0</v>
      </c>
      <c r="J803" s="17">
        <f>J11*'Basic diet cal'!$AE$6</f>
        <v>0</v>
      </c>
      <c r="K803" s="17">
        <f>K11*'Basic diet cal'!$AE$6</f>
        <v>0.47500000000000003</v>
      </c>
      <c r="L803" s="17">
        <f>L11*'Basic diet cal'!$AE$6</f>
        <v>0</v>
      </c>
      <c r="M803" s="17">
        <f>M11*'Basic diet cal'!$AE$6</f>
        <v>0</v>
      </c>
      <c r="N803" s="17">
        <f>N11*'Basic diet cal'!$AE$6</f>
        <v>0.47500000000000003</v>
      </c>
      <c r="O803" s="17">
        <f>O11*'Basic diet cal'!$AE$6</f>
        <v>0</v>
      </c>
      <c r="P803" s="17">
        <f>P11*'Basic diet cal'!$AE$6</f>
        <v>0</v>
      </c>
      <c r="Q803" s="17">
        <f>Q11*'Basic diet cal'!$AE$6</f>
        <v>0.76000000000000012</v>
      </c>
      <c r="R803" s="17">
        <f>R11*'Basic diet cal'!$AE$6</f>
        <v>0</v>
      </c>
      <c r="S803" s="17">
        <f>S11*'Basic diet cal'!$AE$6</f>
        <v>0</v>
      </c>
      <c r="T803" s="17">
        <f>T11*'Basic diet cal'!$AE$6</f>
        <v>0.95000000000000007</v>
      </c>
      <c r="U803" s="17">
        <f>U11*'Basic diet cal'!$AE$6</f>
        <v>0</v>
      </c>
      <c r="V803" s="17">
        <f>V11*'Basic diet cal'!$AE$6</f>
        <v>0</v>
      </c>
      <c r="W803" s="17">
        <f>W11*'Basic diet cal'!$AE$6</f>
        <v>0.76000000000000012</v>
      </c>
      <c r="X803" s="17">
        <f>X11*'Basic diet cal'!$AE$6</f>
        <v>0</v>
      </c>
      <c r="Y803" s="17">
        <f>Y11*'Basic diet cal'!$AE$6</f>
        <v>0</v>
      </c>
      <c r="Z803" s="17">
        <f>Z11*'Basic diet cal'!$AE$6</f>
        <v>0.76000000000000012</v>
      </c>
      <c r="AA803" s="17">
        <f>AA11*'Basic diet cal'!$AE$6</f>
        <v>0</v>
      </c>
      <c r="AB803" s="17">
        <f>AB11*'Basic diet cal'!$AE$6</f>
        <v>0</v>
      </c>
      <c r="AC803" s="17">
        <f>AC11*'Basic diet cal'!$AE$6</f>
        <v>0.95000000000000007</v>
      </c>
      <c r="AD803" s="17">
        <f>AD11*'Basic diet cal'!$AE$6</f>
        <v>0</v>
      </c>
      <c r="AE803" s="17">
        <f>AE11*'Basic diet cal'!$AE$6</f>
        <v>0</v>
      </c>
      <c r="AF803" s="17">
        <f>AF11*'Basic diet cal'!$AE$6</f>
        <v>0.95000000000000007</v>
      </c>
      <c r="AG803" s="17">
        <f>AG11*'Basic diet cal'!$AE$6</f>
        <v>0</v>
      </c>
      <c r="AH803" s="17">
        <f>AH11*'Basic diet cal'!$AE$6</f>
        <v>0</v>
      </c>
      <c r="AI803" s="17">
        <f>AI11*'Basic diet cal'!$AE$6</f>
        <v>1.425</v>
      </c>
      <c r="AJ803" s="17">
        <f>AJ11*'Basic diet cal'!$AE$6</f>
        <v>0</v>
      </c>
      <c r="AK803" s="17">
        <f>AK11*'Basic diet cal'!$AE$6</f>
        <v>0</v>
      </c>
      <c r="AL803" s="132">
        <f>AL11*'Basic diet cal'!$AE$6</f>
        <v>1.425</v>
      </c>
      <c r="AR803" s="17"/>
    </row>
    <row r="804" spans="1:69" ht="31.5" customHeight="1">
      <c r="A804" s="24" t="s">
        <v>539</v>
      </c>
      <c r="B804" s="69"/>
      <c r="C804" s="17">
        <f>C12*'Basic diet cal'!$AE$7</f>
        <v>0</v>
      </c>
      <c r="D804" s="17">
        <f>D12*'Basic diet cal'!$AE$7</f>
        <v>0</v>
      </c>
      <c r="E804" s="17">
        <f>E12*'Basic diet cal'!$AE$7</f>
        <v>0</v>
      </c>
      <c r="F804" s="17">
        <f>F12*'Basic diet cal'!$AE$7</f>
        <v>0</v>
      </c>
      <c r="G804" s="17">
        <f>G12*'Basic diet cal'!$AE$7</f>
        <v>0</v>
      </c>
      <c r="H804" s="17">
        <f>H12*'Basic diet cal'!$AE$7</f>
        <v>0</v>
      </c>
      <c r="I804" s="17">
        <f>I12*'Basic diet cal'!$AE$7</f>
        <v>0</v>
      </c>
      <c r="J804" s="17">
        <f>J12*'Basic diet cal'!$AE$7</f>
        <v>0</v>
      </c>
      <c r="K804" s="17">
        <f>K12*'Basic diet cal'!$AE$7</f>
        <v>0</v>
      </c>
      <c r="L804" s="17">
        <f>L12*'Basic diet cal'!$AE$7</f>
        <v>0</v>
      </c>
      <c r="M804" s="17">
        <f>M12*'Basic diet cal'!$AE$7</f>
        <v>0</v>
      </c>
      <c r="N804" s="17">
        <f>N12*'Basic diet cal'!$AE$7</f>
        <v>0</v>
      </c>
      <c r="O804" s="17">
        <f>O12*'Basic diet cal'!$AE$7</f>
        <v>0</v>
      </c>
      <c r="P804" s="17">
        <f>P12*'Basic diet cal'!$AE$7</f>
        <v>0</v>
      </c>
      <c r="Q804" s="17">
        <f>Q12*'Basic diet cal'!$AE$7</f>
        <v>0</v>
      </c>
      <c r="R804" s="17">
        <f>R12*'Basic diet cal'!$AE$7</f>
        <v>0</v>
      </c>
      <c r="S804" s="17">
        <f>S12*'Basic diet cal'!$AE$7</f>
        <v>0</v>
      </c>
      <c r="T804" s="17">
        <f>T12*'Basic diet cal'!$AE$7</f>
        <v>0</v>
      </c>
      <c r="U804" s="17">
        <f>U12*'Basic diet cal'!$AE$7</f>
        <v>0</v>
      </c>
      <c r="V804" s="17">
        <f>V12*'Basic diet cal'!$AE$7</f>
        <v>0</v>
      </c>
      <c r="W804" s="17">
        <f>W12*'Basic diet cal'!$AE$7</f>
        <v>0</v>
      </c>
      <c r="X804" s="17">
        <f>X12*'Basic diet cal'!$AE$7</f>
        <v>0</v>
      </c>
      <c r="Y804" s="17">
        <f>Y12*'Basic diet cal'!$AE$7</f>
        <v>0</v>
      </c>
      <c r="Z804" s="17">
        <f>Z12*'Basic diet cal'!$AE$7</f>
        <v>0</v>
      </c>
      <c r="AA804" s="17">
        <f>AA12*'Basic diet cal'!$AE$7</f>
        <v>0</v>
      </c>
      <c r="AB804" s="17">
        <f>AB12*'Basic diet cal'!$AE$7</f>
        <v>0</v>
      </c>
      <c r="AC804" s="17">
        <f>AC12*'Basic diet cal'!$AE$7</f>
        <v>0</v>
      </c>
      <c r="AD804" s="17">
        <f>AD12*'Basic diet cal'!$AE$7</f>
        <v>0</v>
      </c>
      <c r="AE804" s="17">
        <f>AE12*'Basic diet cal'!$AE$7</f>
        <v>0</v>
      </c>
      <c r="AF804" s="17">
        <f>AF12*'Basic diet cal'!$AE$7</f>
        <v>0</v>
      </c>
      <c r="AG804" s="17">
        <f>AG12*'Basic diet cal'!$AE$7</f>
        <v>0</v>
      </c>
      <c r="AH804" s="17">
        <f>AH12*'Basic diet cal'!$AE$7</f>
        <v>0</v>
      </c>
      <c r="AI804" s="17">
        <f>AI12*'Basic diet cal'!$AE$7</f>
        <v>0</v>
      </c>
      <c r="AJ804" s="17">
        <f>AJ12*'Basic diet cal'!$AE$7</f>
        <v>0</v>
      </c>
      <c r="AK804" s="17">
        <f>AK12*'Basic diet cal'!$AE$7</f>
        <v>0</v>
      </c>
      <c r="AL804" s="17">
        <f>AL12*'Basic diet cal'!$AE$7</f>
        <v>0</v>
      </c>
      <c r="AR804" s="17"/>
    </row>
    <row r="805" spans="1:69" ht="21" customHeight="1">
      <c r="A805" s="70" t="s">
        <v>120</v>
      </c>
      <c r="B805" s="71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32"/>
      <c r="AR805" s="17"/>
    </row>
    <row r="806" spans="1:69" ht="15" customHeight="1">
      <c r="A806" s="72" t="s">
        <v>121</v>
      </c>
      <c r="C806" s="17">
        <f>C14*'Basic diet cal'!$AE$8</f>
        <v>1</v>
      </c>
      <c r="D806" s="17">
        <f>D14*'Basic diet cal'!$AE$8</f>
        <v>1</v>
      </c>
      <c r="E806" s="17">
        <f>E14*'Basic diet cal'!$AE$8</f>
        <v>0.5</v>
      </c>
      <c r="F806" s="17">
        <f>F14*'Basic diet cal'!$AE$8</f>
        <v>1</v>
      </c>
      <c r="G806" s="17">
        <f>G14*'Basic diet cal'!$AE$8</f>
        <v>1</v>
      </c>
      <c r="H806" s="17">
        <f>H14*'Basic diet cal'!$AE$8</f>
        <v>1</v>
      </c>
      <c r="I806" s="17">
        <f>I14*'Basic diet cal'!$AE$8</f>
        <v>1.5</v>
      </c>
      <c r="J806" s="17">
        <f>J14*'Basic diet cal'!$AE$8</f>
        <v>1</v>
      </c>
      <c r="K806" s="17">
        <f>K14*'Basic diet cal'!$AE$8</f>
        <v>1.5</v>
      </c>
      <c r="L806" s="17">
        <f>L14*'Basic diet cal'!$AE$8</f>
        <v>1.5</v>
      </c>
      <c r="M806" s="17">
        <f>M14*'Basic diet cal'!$AE$8</f>
        <v>2</v>
      </c>
      <c r="N806" s="17">
        <f>N14*'Basic diet cal'!$AE$8</f>
        <v>1.5</v>
      </c>
      <c r="O806" s="17">
        <f>O14*'Basic diet cal'!$AE$8</f>
        <v>1.5</v>
      </c>
      <c r="P806" s="17">
        <f>P14*'Basic diet cal'!$AE$8</f>
        <v>0</v>
      </c>
      <c r="Q806" s="17">
        <f>Q14*'Basic diet cal'!$AE$8</f>
        <v>1.5</v>
      </c>
      <c r="R806" s="17">
        <f>R14*'Basic diet cal'!$AE$8</f>
        <v>1.5</v>
      </c>
      <c r="S806" s="17">
        <f>S14*'Basic diet cal'!$AE$8</f>
        <v>2</v>
      </c>
      <c r="T806" s="17">
        <f>T14*'Basic diet cal'!$AE$8</f>
        <v>1.5</v>
      </c>
      <c r="U806" s="17">
        <f>U14*'Basic diet cal'!$AE$8</f>
        <v>1.5</v>
      </c>
      <c r="V806" s="17">
        <f>V14*'Basic diet cal'!$AE$8</f>
        <v>2</v>
      </c>
      <c r="W806" s="17">
        <f>W14*'Basic diet cal'!$AE$8</f>
        <v>1.5</v>
      </c>
      <c r="X806" s="17">
        <f>X14*'Basic diet cal'!$AE$8</f>
        <v>1.5</v>
      </c>
      <c r="Y806" s="17">
        <f>Y14*'Basic diet cal'!$AE$8</f>
        <v>2.5</v>
      </c>
      <c r="Z806" s="17">
        <f>Z14*'Basic diet cal'!$AE$8</f>
        <v>1.5</v>
      </c>
      <c r="AA806" s="17">
        <f>AA14*'Basic diet cal'!$AE$8</f>
        <v>1.5</v>
      </c>
      <c r="AB806" s="17">
        <f>AB14*'Basic diet cal'!$AE$8</f>
        <v>2.5</v>
      </c>
      <c r="AC806" s="17">
        <f>AC14*'Basic diet cal'!$AE$8</f>
        <v>1.5</v>
      </c>
      <c r="AD806" s="17">
        <f>AD14*'Basic diet cal'!$AE$8</f>
        <v>1.5</v>
      </c>
      <c r="AE806" s="17">
        <f>AE14*'Basic diet cal'!$AE$8</f>
        <v>2.5</v>
      </c>
      <c r="AF806" s="17">
        <f>AF14*'Basic diet cal'!$AE$8</f>
        <v>1.5</v>
      </c>
      <c r="AG806" s="17">
        <f>AG14*'Basic diet cal'!$AE$8</f>
        <v>1.5</v>
      </c>
      <c r="AH806" s="17">
        <f>AH14*'Basic diet cal'!$AE$8</f>
        <v>2.5</v>
      </c>
      <c r="AI806" s="17">
        <f>AI14*'Basic diet cal'!$AE$8</f>
        <v>1.5</v>
      </c>
      <c r="AJ806" s="17">
        <f>AJ14*'Basic diet cal'!$AE$8</f>
        <v>1.5</v>
      </c>
      <c r="AK806" s="17">
        <f>AK14*'Basic diet cal'!$AE$8</f>
        <v>2.5</v>
      </c>
      <c r="AL806" s="132">
        <f>AL14*'Basic diet cal'!$AE$8</f>
        <v>1.5</v>
      </c>
      <c r="AR806" s="17"/>
    </row>
    <row r="807" spans="1:69" ht="22.5" customHeight="1">
      <c r="A807" s="73" t="s">
        <v>227</v>
      </c>
      <c r="C807" s="17">
        <f>C15*'Basic diet cal'!$AE$9</f>
        <v>1.3186607142857145</v>
      </c>
      <c r="D807" s="17">
        <f>D15*'Basic diet cal'!$AE$9</f>
        <v>0.87910714285714298</v>
      </c>
      <c r="E807" s="17">
        <f>E15*'Basic diet cal'!$AE$9</f>
        <v>0.87910714285714298</v>
      </c>
      <c r="F807" s="17">
        <f>F15*'Basic diet cal'!$AE$9</f>
        <v>1.3186607142857145</v>
      </c>
      <c r="G807" s="17">
        <f>G15*'Basic diet cal'!$AE$9</f>
        <v>0.87910714285714298</v>
      </c>
      <c r="H807" s="17">
        <f>H15*'Basic diet cal'!$AE$9</f>
        <v>1.3186607142857145</v>
      </c>
      <c r="I807" s="17">
        <f>I15*'Basic diet cal'!$AE$9</f>
        <v>1.758214285714286</v>
      </c>
      <c r="J807" s="17">
        <f>J15*'Basic diet cal'!$AE$9</f>
        <v>0.87910714285714298</v>
      </c>
      <c r="K807" s="17">
        <f>K15*'Basic diet cal'!$AE$9</f>
        <v>0.87910714285714298</v>
      </c>
      <c r="L807" s="17">
        <f>L15*'Basic diet cal'!$AE$9</f>
        <v>1.758214285714286</v>
      </c>
      <c r="M807" s="17">
        <f>M15*'Basic diet cal'!$AE$9</f>
        <v>1.3186607142857145</v>
      </c>
      <c r="N807" s="17">
        <f>N15*'Basic diet cal'!$AE$9</f>
        <v>1.3186607142857145</v>
      </c>
      <c r="O807" s="17">
        <f>O15*'Basic diet cal'!$AE$9</f>
        <v>2.1977678571428574</v>
      </c>
      <c r="P807" s="17">
        <f>P15*'Basic diet cal'!$AE$9</f>
        <v>1.3186607142857145</v>
      </c>
      <c r="Q807" s="17">
        <f>Q15*'Basic diet cal'!$AE$9</f>
        <v>1.758214285714286</v>
      </c>
      <c r="R807" s="17">
        <f>R15*'Basic diet cal'!$AE$9</f>
        <v>2.637321428571429</v>
      </c>
      <c r="S807" s="17">
        <f>S15*'Basic diet cal'!$AE$9</f>
        <v>1.3186607142857145</v>
      </c>
      <c r="T807" s="17">
        <f>T15*'Basic diet cal'!$AE$9</f>
        <v>1.758214285714286</v>
      </c>
      <c r="U807" s="17">
        <f>U15*'Basic diet cal'!$AE$9</f>
        <v>2.637321428571429</v>
      </c>
      <c r="V807" s="17">
        <f>V15*'Basic diet cal'!$AE$9</f>
        <v>1.758214285714286</v>
      </c>
      <c r="W807" s="17">
        <f>W15*'Basic diet cal'!$AE$9</f>
        <v>1.758214285714286</v>
      </c>
      <c r="X807" s="17">
        <f>X15*'Basic diet cal'!$AE$9</f>
        <v>3.5164285714285719</v>
      </c>
      <c r="Y807" s="17">
        <f>Y15*'Basic diet cal'!$AE$9</f>
        <v>1.758214285714286</v>
      </c>
      <c r="Z807" s="17">
        <f>Z15*'Basic diet cal'!$AE$9</f>
        <v>1.758214285714286</v>
      </c>
      <c r="AA807" s="17">
        <f>AA15*'Basic diet cal'!$AE$9</f>
        <v>3.0768750000000002</v>
      </c>
      <c r="AB807" s="17">
        <f>AB15*'Basic diet cal'!$AE$9</f>
        <v>1.3186607142857145</v>
      </c>
      <c r="AC807" s="17">
        <f>AC15*'Basic diet cal'!$AE$9</f>
        <v>2.1977678571428574</v>
      </c>
      <c r="AD807" s="17">
        <f>AD15*'Basic diet cal'!$AE$9</f>
        <v>3.0768750000000002</v>
      </c>
      <c r="AE807" s="17">
        <f>AE15*'Basic diet cal'!$AE$9</f>
        <v>1.3186607142857145</v>
      </c>
      <c r="AF807" s="17">
        <f>AF15*'Basic diet cal'!$AE$9</f>
        <v>2.1977678571428574</v>
      </c>
      <c r="AG807" s="17">
        <f>AG15*'Basic diet cal'!$AE$9</f>
        <v>3.0768750000000002</v>
      </c>
      <c r="AH807" s="17">
        <f>AH15*'Basic diet cal'!$AE$9</f>
        <v>1.758214285714286</v>
      </c>
      <c r="AI807" s="17">
        <f>AI15*'Basic diet cal'!$AE$9</f>
        <v>2.1977678571428574</v>
      </c>
      <c r="AJ807" s="17">
        <f>AJ15*'Basic diet cal'!$AE$9</f>
        <v>3.5164285714285719</v>
      </c>
      <c r="AK807" s="17">
        <f>AK15*'Basic diet cal'!$AE$9</f>
        <v>1.758214285714286</v>
      </c>
      <c r="AL807" s="132">
        <f>AL15*'Basic diet cal'!$AE$9</f>
        <v>2.1977678571428574</v>
      </c>
      <c r="AR807" s="17"/>
    </row>
    <row r="808" spans="1:69" ht="22.5" customHeight="1">
      <c r="A808" s="74" t="s">
        <v>228</v>
      </c>
      <c r="C808" s="17">
        <f>C16*'Basic diet cal'!$AE$9</f>
        <v>1.3186607142857145</v>
      </c>
      <c r="D808" s="17">
        <f>D16*'Basic diet cal'!$AE$9</f>
        <v>0.87910714285714298</v>
      </c>
      <c r="E808" s="17">
        <f>E16*'Basic diet cal'!$AE$9</f>
        <v>0.87910714285714298</v>
      </c>
      <c r="F808" s="17">
        <f>F16*'Basic diet cal'!$AE$9</f>
        <v>1.3186607142857145</v>
      </c>
      <c r="G808" s="17">
        <f>G16*'Basic diet cal'!$AE$9</f>
        <v>0.87910714285714298</v>
      </c>
      <c r="H808" s="17">
        <f>H16*'Basic diet cal'!$AE$9</f>
        <v>1.3186607142857145</v>
      </c>
      <c r="I808" s="17">
        <f>I16*'Basic diet cal'!$AE$9</f>
        <v>1.758214285714286</v>
      </c>
      <c r="J808" s="17">
        <f>J16*'Basic diet cal'!$AE$9</f>
        <v>0.87910714285714298</v>
      </c>
      <c r="K808" s="17">
        <f>K16*'Basic diet cal'!$AE$9</f>
        <v>0.87910714285714298</v>
      </c>
      <c r="L808" s="17">
        <f>L16*'Basic diet cal'!$AE$9</f>
        <v>1.758214285714286</v>
      </c>
      <c r="M808" s="17">
        <f>M16*'Basic diet cal'!$AE$9</f>
        <v>1.3186607142857145</v>
      </c>
      <c r="N808" s="17">
        <f>N16*'Basic diet cal'!$AE$9</f>
        <v>1.3186607142857145</v>
      </c>
      <c r="O808" s="17">
        <f>O16*'Basic diet cal'!$AE$9</f>
        <v>2.1977678571428574</v>
      </c>
      <c r="P808" s="17">
        <f>P16*'Basic diet cal'!$AE$9</f>
        <v>1.3186607142857145</v>
      </c>
      <c r="Q808" s="17">
        <f>Q16*'Basic diet cal'!$AE$9</f>
        <v>1.758214285714286</v>
      </c>
      <c r="R808" s="17">
        <f>R16*'Basic diet cal'!$AE$9</f>
        <v>2.637321428571429</v>
      </c>
      <c r="S808" s="17">
        <f>S16*'Basic diet cal'!$AE$9</f>
        <v>1.3186607142857145</v>
      </c>
      <c r="T808" s="17">
        <f>T16*'Basic diet cal'!$AE$9</f>
        <v>1.758214285714286</v>
      </c>
      <c r="U808" s="17">
        <f>U16*'Basic diet cal'!$AE$9</f>
        <v>2.637321428571429</v>
      </c>
      <c r="V808" s="17">
        <f>V16*'Basic diet cal'!$AE$9</f>
        <v>1.758214285714286</v>
      </c>
      <c r="W808" s="17">
        <f>W16*'Basic diet cal'!$AE$9</f>
        <v>1.758214285714286</v>
      </c>
      <c r="X808" s="17">
        <f>X16*'Basic diet cal'!$AE$9</f>
        <v>3.5164285714285719</v>
      </c>
      <c r="Y808" s="17">
        <f>Y16*'Basic diet cal'!$AE$9</f>
        <v>1.758214285714286</v>
      </c>
      <c r="Z808" s="17">
        <f>Z16*'Basic diet cal'!$AE$9</f>
        <v>1.758214285714286</v>
      </c>
      <c r="AA808" s="17">
        <f>AA16*'Basic diet cal'!$AE$9</f>
        <v>3.0768750000000002</v>
      </c>
      <c r="AB808" s="17">
        <f>AB16*'Basic diet cal'!$AE$9</f>
        <v>1.3186607142857145</v>
      </c>
      <c r="AC808" s="17">
        <f>AC16*'Basic diet cal'!$AE$9</f>
        <v>2.1977678571428574</v>
      </c>
      <c r="AD808" s="17">
        <f>AD16*'Basic diet cal'!$AE$9</f>
        <v>3.0768750000000002</v>
      </c>
      <c r="AE808" s="17">
        <f>AE16*'Basic diet cal'!$AE$9</f>
        <v>1.758214285714286</v>
      </c>
      <c r="AF808" s="17">
        <f>AF16*'Basic diet cal'!$AE$9</f>
        <v>2.1977678571428574</v>
      </c>
      <c r="AG808" s="17">
        <f>AG16*'Basic diet cal'!$AE$9</f>
        <v>3.5164285714285719</v>
      </c>
      <c r="AH808" s="17">
        <f>AH16*'Basic diet cal'!$AE$9</f>
        <v>1.758214285714286</v>
      </c>
      <c r="AI808" s="17">
        <f>AI16*'Basic diet cal'!$AE$9</f>
        <v>2.1977678571428574</v>
      </c>
      <c r="AJ808" s="17">
        <f>AJ16*'Basic diet cal'!$AE$9</f>
        <v>3.9559821428571436</v>
      </c>
      <c r="AK808" s="17">
        <f>AK16*'Basic diet cal'!$AE$9</f>
        <v>1.758214285714286</v>
      </c>
      <c r="AL808" s="132">
        <f>AL16*'Basic diet cal'!$AE$9</f>
        <v>2.1977678571428574</v>
      </c>
      <c r="AR808" s="17"/>
    </row>
    <row r="809" spans="1:69" ht="15" customHeight="1">
      <c r="A809" s="75" t="s">
        <v>122</v>
      </c>
      <c r="C809" s="17">
        <f>C17*'Basic diet cal'!$AE$10</f>
        <v>0</v>
      </c>
      <c r="D809" s="17">
        <f>D17*'Basic diet cal'!$AE$10</f>
        <v>0.8</v>
      </c>
      <c r="E809" s="17">
        <f>E17*'Basic diet cal'!$AE$10</f>
        <v>2.4000000000000004</v>
      </c>
      <c r="F809" s="17">
        <f>F17*'Basic diet cal'!$AE$10</f>
        <v>0</v>
      </c>
      <c r="G809" s="17">
        <f>G17*'Basic diet cal'!$AE$10</f>
        <v>3.2</v>
      </c>
      <c r="H809" s="17">
        <f>H17*'Basic diet cal'!$AE$10</f>
        <v>3.2</v>
      </c>
      <c r="I809" s="17">
        <f>I17*'Basic diet cal'!$AE$10</f>
        <v>0</v>
      </c>
      <c r="J809" s="17">
        <f>J17*'Basic diet cal'!$AE$10</f>
        <v>5.6000000000000005</v>
      </c>
      <c r="K809" s="17">
        <f>K17*'Basic diet cal'!$AE$10</f>
        <v>5.6000000000000005</v>
      </c>
      <c r="L809" s="17">
        <f>L17*'Basic diet cal'!$AE$10</f>
        <v>0</v>
      </c>
      <c r="M809" s="17">
        <f>M17*'Basic diet cal'!$AE$10</f>
        <v>8.4</v>
      </c>
      <c r="N809" s="17">
        <f>N17*'Basic diet cal'!$AE$10</f>
        <v>5.6000000000000005</v>
      </c>
      <c r="O809" s="17">
        <f>O17*'Basic diet cal'!$AE$10</f>
        <v>0</v>
      </c>
      <c r="P809" s="17">
        <f>P17*'Basic diet cal'!$AE$10</f>
        <v>8.4</v>
      </c>
      <c r="Q809" s="17">
        <f>Q17*'Basic diet cal'!$AE$10</f>
        <v>5.6000000000000005</v>
      </c>
      <c r="R809" s="17">
        <f>R17*'Basic diet cal'!$AE$10</f>
        <v>0</v>
      </c>
      <c r="S809" s="17">
        <f>S17*'Basic diet cal'!$AE$10</f>
        <v>8.4</v>
      </c>
      <c r="T809" s="17">
        <f>T17*'Basic diet cal'!$AE$10</f>
        <v>5.6000000000000005</v>
      </c>
      <c r="U809" s="17">
        <f>U17*'Basic diet cal'!$AE$10</f>
        <v>0</v>
      </c>
      <c r="V809" s="17">
        <f>V17*'Basic diet cal'!$AE$10</f>
        <v>11.200000000000001</v>
      </c>
      <c r="W809" s="17">
        <f>W17*'Basic diet cal'!$AE$10</f>
        <v>5.6000000000000005</v>
      </c>
      <c r="X809" s="17">
        <f>X17*'Basic diet cal'!$AE$10</f>
        <v>0</v>
      </c>
      <c r="Y809" s="17">
        <f>Y17*'Basic diet cal'!$AE$10</f>
        <v>11.200000000000001</v>
      </c>
      <c r="Z809" s="17">
        <f>Z17*'Basic diet cal'!$AE$10</f>
        <v>8</v>
      </c>
      <c r="AA809" s="17">
        <f>AA17*'Basic diet cal'!$AE$10</f>
        <v>0</v>
      </c>
      <c r="AB809" s="17">
        <f>AB17*'Basic diet cal'!$AE$10</f>
        <v>11.200000000000001</v>
      </c>
      <c r="AC809" s="17">
        <f>AC17*'Basic diet cal'!$AE$10</f>
        <v>8</v>
      </c>
      <c r="AD809" s="17">
        <f>AD17*'Basic diet cal'!$AE$10</f>
        <v>0</v>
      </c>
      <c r="AE809" s="17">
        <f>AE17*'Basic diet cal'!$AE$10</f>
        <v>11.200000000000001</v>
      </c>
      <c r="AF809" s="17">
        <f>AF17*'Basic diet cal'!$AE$10</f>
        <v>8</v>
      </c>
      <c r="AG809" s="17">
        <f>AG17*'Basic diet cal'!$AE$10</f>
        <v>0</v>
      </c>
      <c r="AH809" s="17">
        <f>AH17*'Basic diet cal'!$AE$10</f>
        <v>11.200000000000001</v>
      </c>
      <c r="AI809" s="17">
        <f>AI17*'Basic diet cal'!$AE$10</f>
        <v>8</v>
      </c>
      <c r="AJ809" s="17">
        <f>AJ17*'Basic diet cal'!$AE$10</f>
        <v>0</v>
      </c>
      <c r="AK809" s="17">
        <f>AK17*'Basic diet cal'!$AE$10</f>
        <v>11.200000000000001</v>
      </c>
      <c r="AL809" s="132">
        <f>AL17*'Basic diet cal'!$AE$10</f>
        <v>8</v>
      </c>
      <c r="AR809" s="17"/>
    </row>
    <row r="810" spans="1:69" ht="21" customHeight="1">
      <c r="A810" s="70" t="s">
        <v>123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32"/>
      <c r="AR810" s="17"/>
    </row>
    <row r="811" spans="1:69" ht="15" customHeight="1">
      <c r="A811" s="72" t="s">
        <v>121</v>
      </c>
      <c r="B811" s="76"/>
      <c r="C811" s="17">
        <f>C20*'Basic diet cal'!$AE$8</f>
        <v>1</v>
      </c>
      <c r="D811" s="17">
        <f>D20*'Basic diet cal'!$AE$8</f>
        <v>1</v>
      </c>
      <c r="E811" s="17">
        <f>E20*'Basic diet cal'!$AE$8</f>
        <v>0.5</v>
      </c>
      <c r="F811" s="17">
        <f>F20*'Basic diet cal'!$AE$8</f>
        <v>1</v>
      </c>
      <c r="G811" s="17">
        <f>G20*'Basic diet cal'!$AE$8</f>
        <v>1</v>
      </c>
      <c r="H811" s="17">
        <f>H20*'Basic diet cal'!$AE$8</f>
        <v>1</v>
      </c>
      <c r="I811" s="17">
        <f>I20*'Basic diet cal'!$AE$8</f>
        <v>1</v>
      </c>
      <c r="J811" s="17">
        <f>J20*'Basic diet cal'!$AE$8</f>
        <v>1.5</v>
      </c>
      <c r="K811" s="17">
        <f>K20*'Basic diet cal'!$AE$8</f>
        <v>1</v>
      </c>
      <c r="L811" s="17">
        <f>L20*'Basic diet cal'!$AE$8</f>
        <v>1.5</v>
      </c>
      <c r="M811" s="17">
        <f>M20*'Basic diet cal'!$AE$8</f>
        <v>1.5</v>
      </c>
      <c r="N811" s="17">
        <f>N20*'Basic diet cal'!$AE$8</f>
        <v>1</v>
      </c>
      <c r="O811" s="17">
        <f>O20*'Basic diet cal'!$AE$8</f>
        <v>1.5</v>
      </c>
      <c r="P811" s="17">
        <f>P20*'Basic diet cal'!$AE$8</f>
        <v>1.5</v>
      </c>
      <c r="Q811" s="17">
        <f>Q20*'Basic diet cal'!$AE$8</f>
        <v>1</v>
      </c>
      <c r="R811" s="17">
        <f>R20*'Basic diet cal'!$AE$8</f>
        <v>1.5</v>
      </c>
      <c r="S811" s="17">
        <f>S20*'Basic diet cal'!$AE$8</f>
        <v>1.5</v>
      </c>
      <c r="T811" s="17">
        <f>T20*'Basic diet cal'!$AE$8</f>
        <v>1</v>
      </c>
      <c r="U811" s="17">
        <f>U20*'Basic diet cal'!$AE$8</f>
        <v>1.5</v>
      </c>
      <c r="V811" s="17">
        <f>V20*'Basic diet cal'!$AE$8</f>
        <v>1.5</v>
      </c>
      <c r="W811" s="17">
        <f>W20*'Basic diet cal'!$AE$8</f>
        <v>1</v>
      </c>
      <c r="X811" s="17">
        <f>X20*'Basic diet cal'!$AE$8</f>
        <v>1.5</v>
      </c>
      <c r="Y811" s="17">
        <f>Y20*'Basic diet cal'!$AE$8</f>
        <v>1.5</v>
      </c>
      <c r="Z811" s="17">
        <f>Z20*'Basic diet cal'!$AE$8</f>
        <v>1</v>
      </c>
      <c r="AA811" s="17">
        <f>AA20*'Basic diet cal'!$AE$8</f>
        <v>1.5</v>
      </c>
      <c r="AB811" s="17">
        <f>AB20*'Basic diet cal'!$AE$8</f>
        <v>1.5</v>
      </c>
      <c r="AC811" s="17">
        <f>AC20*'Basic diet cal'!$AE$8</f>
        <v>1</v>
      </c>
      <c r="AD811" s="17">
        <f>AD20*'Basic diet cal'!$AE$8</f>
        <v>1.5</v>
      </c>
      <c r="AE811" s="17">
        <f>AE20*'Basic diet cal'!$AE$8</f>
        <v>1.5</v>
      </c>
      <c r="AF811" s="17">
        <f>AF20*'Basic diet cal'!$AE$8</f>
        <v>1</v>
      </c>
      <c r="AG811" s="17">
        <f>AG20*'Basic diet cal'!$AE$8</f>
        <v>1.5</v>
      </c>
      <c r="AH811" s="17">
        <f>AH20*'Basic diet cal'!$AE$8</f>
        <v>1.5</v>
      </c>
      <c r="AI811" s="17">
        <f>AI20*'Basic diet cal'!$AE$8</f>
        <v>1</v>
      </c>
      <c r="AJ811" s="17">
        <f>AJ20*'Basic diet cal'!$AE$8</f>
        <v>1.5</v>
      </c>
      <c r="AK811" s="17">
        <f>AK20*'Basic diet cal'!$AE$8</f>
        <v>2.5</v>
      </c>
      <c r="AL811" s="132">
        <f>AL20*'Basic diet cal'!$AE$8</f>
        <v>1</v>
      </c>
      <c r="AR811" s="17"/>
    </row>
    <row r="812" spans="1:69" ht="33.75" customHeight="1">
      <c r="A812" s="72" t="s">
        <v>198</v>
      </c>
      <c r="B812" s="76"/>
      <c r="C812" s="17">
        <f>C21*'Basic diet cal'!$AE$11</f>
        <v>4.8552696428571425</v>
      </c>
      <c r="D812" s="17">
        <f>D21*'Basic diet cal'!$AE$11</f>
        <v>3.2368464285714285</v>
      </c>
      <c r="E812" s="17">
        <f>E21*'Basic diet cal'!$AE$11</f>
        <v>3.2368464285714285</v>
      </c>
      <c r="F812" s="17">
        <f>F21*'Basic diet cal'!$AE$11</f>
        <v>4.8552696428571425</v>
      </c>
      <c r="G812" s="17">
        <f>G21*'Basic diet cal'!$AE$11</f>
        <v>3.2368464285714285</v>
      </c>
      <c r="H812" s="17">
        <f>H21*'Basic diet cal'!$AE$11</f>
        <v>4.8552696428571425</v>
      </c>
      <c r="I812" s="17">
        <f>I21*'Basic diet cal'!$AE$11</f>
        <v>8.0921160714285705</v>
      </c>
      <c r="J812" s="17">
        <f>J21*'Basic diet cal'!$AE$11</f>
        <v>4.8552696428571425</v>
      </c>
      <c r="K812" s="17">
        <f>K21*'Basic diet cal'!$AE$11</f>
        <v>6.4736928571428569</v>
      </c>
      <c r="L812" s="17">
        <f>L21*'Basic diet cal'!$AE$11</f>
        <v>8.0921160714285705</v>
      </c>
      <c r="M812" s="17">
        <f>M21*'Basic diet cal'!$AE$11</f>
        <v>6.4736928571428569</v>
      </c>
      <c r="N812" s="17">
        <f>N21*'Basic diet cal'!$AE$11</f>
        <v>6.4736928571428569</v>
      </c>
      <c r="O812" s="17">
        <f>O21*'Basic diet cal'!$AE$11</f>
        <v>9.7105392857142849</v>
      </c>
      <c r="P812" s="17">
        <f>P21*'Basic diet cal'!$AE$11</f>
        <v>6.4736928571428569</v>
      </c>
      <c r="Q812" s="17">
        <f>Q21*'Basic diet cal'!$AE$11</f>
        <v>6.4736928571428569</v>
      </c>
      <c r="R812" s="17">
        <f>R21*'Basic diet cal'!$AE$11</f>
        <v>11.328962499999999</v>
      </c>
      <c r="S812" s="17">
        <f>S21*'Basic diet cal'!$AE$11</f>
        <v>6.4736928571428569</v>
      </c>
      <c r="T812" s="17">
        <f>T21*'Basic diet cal'!$AE$11</f>
        <v>6.4736928571428569</v>
      </c>
      <c r="U812" s="17">
        <f>U21*'Basic diet cal'!$AE$11</f>
        <v>9.7105392857142849</v>
      </c>
      <c r="V812" s="17">
        <f>V21*'Basic diet cal'!$AE$11</f>
        <v>6.4736928571428569</v>
      </c>
      <c r="W812" s="17">
        <f>W21*'Basic diet cal'!$AE$11</f>
        <v>6.4736928571428569</v>
      </c>
      <c r="X812" s="17">
        <f>X21*'Basic diet cal'!$AE$11</f>
        <v>16.184232142857141</v>
      </c>
      <c r="Y812" s="17">
        <f>Y21*'Basic diet cal'!$AE$11</f>
        <v>6.4736928571428569</v>
      </c>
      <c r="Z812" s="17">
        <f>Z21*'Basic diet cal'!$AE$11</f>
        <v>6.4736928571428569</v>
      </c>
      <c r="AA812" s="17">
        <f>AA21*'Basic diet cal'!$AE$11</f>
        <v>12.947385714285714</v>
      </c>
      <c r="AB812" s="17">
        <f>AB21*'Basic diet cal'!$AE$11</f>
        <v>9.7105392857142849</v>
      </c>
      <c r="AC812" s="17">
        <f>AC21*'Basic diet cal'!$AE$11</f>
        <v>8.0921160714285705</v>
      </c>
      <c r="AD812" s="17">
        <f>AD21*'Basic diet cal'!$AE$11</f>
        <v>14.565808928571428</v>
      </c>
      <c r="AE812" s="17">
        <f>AE21*'Basic diet cal'!$AE$11</f>
        <v>9.7105392857142849</v>
      </c>
      <c r="AF812" s="17">
        <f>AF21*'Basic diet cal'!$AE$11</f>
        <v>8.0921160714285705</v>
      </c>
      <c r="AG812" s="17">
        <f>AG21*'Basic diet cal'!$AE$11</f>
        <v>16.184232142857141</v>
      </c>
      <c r="AH812" s="17">
        <f>AH21*'Basic diet cal'!$AE$11</f>
        <v>9.7105392857142849</v>
      </c>
      <c r="AI812" s="17">
        <f>AI21*'Basic diet cal'!$AE$11</f>
        <v>8.0921160714285705</v>
      </c>
      <c r="AJ812" s="17">
        <f>AJ21*'Basic diet cal'!$AE$11</f>
        <v>16.184232142857141</v>
      </c>
      <c r="AK812" s="17">
        <f>AK21*'Basic diet cal'!$AE$11</f>
        <v>9.7105392857142849</v>
      </c>
      <c r="AL812" s="132">
        <f>AL21*'Basic diet cal'!$AE$11</f>
        <v>8.0921160714285705</v>
      </c>
      <c r="AR812" s="17"/>
    </row>
    <row r="813" spans="1:69" ht="45" customHeight="1">
      <c r="A813" s="24" t="s">
        <v>199</v>
      </c>
      <c r="B813" s="69"/>
      <c r="C813" s="17">
        <f>C23*'Basic diet cal'!$AE$12</f>
        <v>0</v>
      </c>
      <c r="D813" s="17">
        <f>D23*'Basic diet cal'!$AE$12</f>
        <v>0</v>
      </c>
      <c r="E813" s="17">
        <f>E23*'Basic diet cal'!$AE$12</f>
        <v>0</v>
      </c>
      <c r="F813" s="17">
        <f>F23*'Basic diet cal'!$AE$12</f>
        <v>0</v>
      </c>
      <c r="G813" s="17">
        <f>G23*'Basic diet cal'!$AE$12</f>
        <v>0</v>
      </c>
      <c r="H813" s="17">
        <f>H23*'Basic diet cal'!$AE$12</f>
        <v>0</v>
      </c>
      <c r="I813" s="17">
        <f>I23*'Basic diet cal'!$AE$12</f>
        <v>0</v>
      </c>
      <c r="J813" s="17">
        <f>J23*'Basic diet cal'!$AE$12</f>
        <v>0</v>
      </c>
      <c r="K813" s="17">
        <f>K23*'Basic diet cal'!$AE$12</f>
        <v>0</v>
      </c>
      <c r="L813" s="17">
        <f>L23*'Basic diet cal'!$AE$12</f>
        <v>0</v>
      </c>
      <c r="M813" s="17">
        <f>M23*'Basic diet cal'!$AE$12</f>
        <v>0</v>
      </c>
      <c r="N813" s="17">
        <f>N23*'Basic diet cal'!$AE$12</f>
        <v>0</v>
      </c>
      <c r="O813" s="17">
        <f>O23*'Basic diet cal'!$AE$12</f>
        <v>0</v>
      </c>
      <c r="P813" s="17">
        <f>P23*'Basic diet cal'!$AE$12</f>
        <v>0</v>
      </c>
      <c r="Q813" s="17">
        <f>Q23*'Basic diet cal'!$AE$12</f>
        <v>0</v>
      </c>
      <c r="R813" s="17">
        <f>R23*'Basic diet cal'!$AE$12</f>
        <v>0</v>
      </c>
      <c r="S813" s="17">
        <f>S23*'Basic diet cal'!$AE$12</f>
        <v>0</v>
      </c>
      <c r="T813" s="17">
        <f>T23*'Basic diet cal'!$AE$12</f>
        <v>0</v>
      </c>
      <c r="U813" s="17">
        <f>U23*'Basic diet cal'!$AE$12</f>
        <v>0</v>
      </c>
      <c r="V813" s="17">
        <f>V23*'Basic diet cal'!$AE$12</f>
        <v>0</v>
      </c>
      <c r="W813" s="17">
        <f>W23*'Basic diet cal'!$AE$12</f>
        <v>0</v>
      </c>
      <c r="X813" s="17">
        <f>X23*'Basic diet cal'!$AE$12</f>
        <v>0</v>
      </c>
      <c r="Y813" s="17">
        <f>Y23*'Basic diet cal'!$AE$12</f>
        <v>0</v>
      </c>
      <c r="Z813" s="17">
        <f>Z23*'Basic diet cal'!$AE$12</f>
        <v>0</v>
      </c>
      <c r="AA813" s="17">
        <f>AA23*'Basic diet cal'!$AE$12</f>
        <v>0</v>
      </c>
      <c r="AB813" s="17">
        <f>AB23*'Basic diet cal'!$AE$12</f>
        <v>0</v>
      </c>
      <c r="AC813" s="17">
        <f>AC23*'Basic diet cal'!$AE$12</f>
        <v>0</v>
      </c>
      <c r="AD813" s="17">
        <f>AD23*'Basic diet cal'!$AE$12</f>
        <v>0</v>
      </c>
      <c r="AE813" s="17">
        <f>AE23*'Basic diet cal'!$AE$12</f>
        <v>0</v>
      </c>
      <c r="AF813" s="17">
        <f>AF23*'Basic diet cal'!$AE$12</f>
        <v>0</v>
      </c>
      <c r="AG813" s="17">
        <f>AG23*'Basic diet cal'!$AE$12</f>
        <v>0</v>
      </c>
      <c r="AH813" s="17">
        <f>AH23*'Basic diet cal'!$AE$12</f>
        <v>0</v>
      </c>
      <c r="AI813" s="17">
        <f>AI23*'Basic diet cal'!$AE$12</f>
        <v>0</v>
      </c>
      <c r="AJ813" s="17">
        <f>AJ23*'Basic diet cal'!$AE$12</f>
        <v>0</v>
      </c>
      <c r="AK813" s="17">
        <f>AK23*'Basic diet cal'!$AE$12</f>
        <v>0</v>
      </c>
      <c r="AL813" s="132">
        <f>AL23*'Basic diet cal'!$AE$12</f>
        <v>0</v>
      </c>
      <c r="AR813" s="17"/>
    </row>
    <row r="814" spans="1:69" ht="15" customHeight="1">
      <c r="A814" s="24" t="s">
        <v>200</v>
      </c>
      <c r="B814" s="69"/>
      <c r="C814" s="17">
        <f>C24*'Basic diet cal'!$AE$12</f>
        <v>0</v>
      </c>
      <c r="D814" s="17">
        <f>D24*'Basic diet cal'!$AE$12</f>
        <v>0</v>
      </c>
      <c r="E814" s="17">
        <f>E24*'Basic diet cal'!$AE$12</f>
        <v>0</v>
      </c>
      <c r="F814" s="17">
        <f>F24*'Basic diet cal'!$AE$12</f>
        <v>0</v>
      </c>
      <c r="G814" s="17">
        <f>G24*'Basic diet cal'!$AE$12</f>
        <v>0</v>
      </c>
      <c r="H814" s="17">
        <f>H24*'Basic diet cal'!$AE$12</f>
        <v>0</v>
      </c>
      <c r="I814" s="17">
        <f>I24*'Basic diet cal'!$AE$12</f>
        <v>0</v>
      </c>
      <c r="J814" s="17">
        <f>J24*'Basic diet cal'!$AE$12</f>
        <v>0</v>
      </c>
      <c r="K814" s="17">
        <f>K24*'Basic diet cal'!$AE$12</f>
        <v>0</v>
      </c>
      <c r="L814" s="17">
        <f>L24*'Basic diet cal'!$AE$12</f>
        <v>0</v>
      </c>
      <c r="M814" s="17">
        <f>M24*'Basic diet cal'!$AE$12</f>
        <v>0</v>
      </c>
      <c r="N814" s="17">
        <f>N24*'Basic diet cal'!$AE$12</f>
        <v>0</v>
      </c>
      <c r="O814" s="17">
        <f>O24*'Basic diet cal'!$AE$12</f>
        <v>0</v>
      </c>
      <c r="P814" s="17">
        <f>P24*'Basic diet cal'!$AE$12</f>
        <v>0</v>
      </c>
      <c r="Q814" s="17">
        <f>Q24*'Basic diet cal'!$AE$12</f>
        <v>0</v>
      </c>
      <c r="R814" s="17">
        <f>R24*'Basic diet cal'!$AE$12</f>
        <v>0</v>
      </c>
      <c r="S814" s="17">
        <f>S24*'Basic diet cal'!$AE$12</f>
        <v>0</v>
      </c>
      <c r="T814" s="17">
        <f>T24*'Basic diet cal'!$AE$12</f>
        <v>0</v>
      </c>
      <c r="U814" s="17">
        <f>U24*'Basic diet cal'!$AE$12</f>
        <v>0</v>
      </c>
      <c r="V814" s="17">
        <f>V24*'Basic diet cal'!$AE$12</f>
        <v>0</v>
      </c>
      <c r="W814" s="17">
        <f>W24*'Basic diet cal'!$AE$12</f>
        <v>0</v>
      </c>
      <c r="X814" s="17">
        <f>X24*'Basic diet cal'!$AE$12</f>
        <v>0</v>
      </c>
      <c r="Y814" s="17">
        <f>Y24*'Basic diet cal'!$AE$12</f>
        <v>0</v>
      </c>
      <c r="Z814" s="17">
        <f>Z24*'Basic diet cal'!$AE$12</f>
        <v>0</v>
      </c>
      <c r="AA814" s="17">
        <f>AA24*'Basic diet cal'!$AE$12</f>
        <v>0</v>
      </c>
      <c r="AB814" s="17">
        <f>AB24*'Basic diet cal'!$AE$12</f>
        <v>0</v>
      </c>
      <c r="AC814" s="17">
        <f>AC24*'Basic diet cal'!$AE$12</f>
        <v>0</v>
      </c>
      <c r="AD814" s="17">
        <f>AD24*'Basic diet cal'!$AE$12</f>
        <v>0</v>
      </c>
      <c r="AE814" s="17">
        <f>AE24*'Basic diet cal'!$AE$12</f>
        <v>0</v>
      </c>
      <c r="AF814" s="17">
        <f>AF24*'Basic diet cal'!$AE$12</f>
        <v>0</v>
      </c>
      <c r="AG814" s="17">
        <f>AG24*'Basic diet cal'!$AE$12</f>
        <v>0</v>
      </c>
      <c r="AH814" s="17">
        <f>AH24*'Basic diet cal'!$AE$12</f>
        <v>0</v>
      </c>
      <c r="AI814" s="17">
        <f>AI24*'Basic diet cal'!$AE$12</f>
        <v>0</v>
      </c>
      <c r="AJ814" s="17">
        <f>AJ24*'Basic diet cal'!$AE$12</f>
        <v>0</v>
      </c>
      <c r="AK814" s="17">
        <f>AK24*'Basic diet cal'!$AE$12</f>
        <v>0</v>
      </c>
      <c r="AL814" s="132">
        <f>AL24*'Basic diet cal'!$AE$12</f>
        <v>0</v>
      </c>
      <c r="AR814" s="17"/>
    </row>
    <row r="815" spans="1:69" ht="45" customHeight="1">
      <c r="A815" s="24" t="s">
        <v>125</v>
      </c>
      <c r="B815" s="69"/>
      <c r="C815" s="17">
        <f>C25*'Basic diet cal'!$AE$13</f>
        <v>0</v>
      </c>
      <c r="D815" s="17">
        <f>D25*'Basic diet cal'!$AE$13</f>
        <v>0</v>
      </c>
      <c r="E815" s="17">
        <f>E25*'Basic diet cal'!$AE$13</f>
        <v>0</v>
      </c>
      <c r="F815" s="17">
        <f>F25*'Basic diet cal'!$AE$13</f>
        <v>0</v>
      </c>
      <c r="G815" s="17">
        <f>G25*'Basic diet cal'!$AE$13</f>
        <v>0</v>
      </c>
      <c r="H815" s="17">
        <f>H25*'Basic diet cal'!$AE$13</f>
        <v>0</v>
      </c>
      <c r="I815" s="17">
        <f>I25*'Basic diet cal'!$AE$13</f>
        <v>0</v>
      </c>
      <c r="J815" s="17">
        <f>J25*'Basic diet cal'!$AE$13</f>
        <v>0</v>
      </c>
      <c r="K815" s="17">
        <f>K25*'Basic diet cal'!$AE$13</f>
        <v>0</v>
      </c>
      <c r="L815" s="17">
        <f>L25*'Basic diet cal'!$AE$13</f>
        <v>0</v>
      </c>
      <c r="M815" s="17">
        <f>M25*'Basic diet cal'!$AE$13</f>
        <v>0</v>
      </c>
      <c r="N815" s="17">
        <f>N25*'Basic diet cal'!$AE$13</f>
        <v>0</v>
      </c>
      <c r="O815" s="17">
        <f>O25*'Basic diet cal'!$AE$13</f>
        <v>0</v>
      </c>
      <c r="P815" s="17">
        <f>P25*'Basic diet cal'!$AE$13</f>
        <v>0</v>
      </c>
      <c r="Q815" s="17">
        <f>Q25*'Basic diet cal'!$AE$13</f>
        <v>0</v>
      </c>
      <c r="R815" s="17">
        <f>R25*'Basic diet cal'!$AE$13</f>
        <v>0</v>
      </c>
      <c r="S815" s="17">
        <f>S25*'Basic diet cal'!$AE$13</f>
        <v>0</v>
      </c>
      <c r="T815" s="17">
        <f>T25*'Basic diet cal'!$AE$13</f>
        <v>0</v>
      </c>
      <c r="U815" s="17">
        <f>U25*'Basic diet cal'!$AE$13</f>
        <v>0</v>
      </c>
      <c r="V815" s="17">
        <f>V25*'Basic diet cal'!$AE$13</f>
        <v>0</v>
      </c>
      <c r="W815" s="17">
        <f>W25*'Basic diet cal'!$AE$13</f>
        <v>0</v>
      </c>
      <c r="X815" s="17">
        <f>X25*'Basic diet cal'!$AE$13</f>
        <v>0</v>
      </c>
      <c r="Y815" s="17">
        <f>Y25*'Basic diet cal'!$AE$13</f>
        <v>0</v>
      </c>
      <c r="Z815" s="17">
        <f>Z25*'Basic diet cal'!$AE$13</f>
        <v>0</v>
      </c>
      <c r="AA815" s="17">
        <f>AA25*'Basic diet cal'!$AE$13</f>
        <v>0</v>
      </c>
      <c r="AB815" s="17">
        <f>AB25*'Basic diet cal'!$AE$13</f>
        <v>0</v>
      </c>
      <c r="AC815" s="17">
        <f>AC25*'Basic diet cal'!$AE$13</f>
        <v>0</v>
      </c>
      <c r="AD815" s="17">
        <f>AD25*'Basic diet cal'!$AE$13</f>
        <v>0</v>
      </c>
      <c r="AE815" s="17">
        <f>AE25*'Basic diet cal'!$AE$13</f>
        <v>0</v>
      </c>
      <c r="AF815" s="17">
        <f>AF25*'Basic diet cal'!$AE$13</f>
        <v>0</v>
      </c>
      <c r="AG815" s="17">
        <f>AG25*'Basic diet cal'!$AE$13</f>
        <v>0</v>
      </c>
      <c r="AH815" s="17">
        <f>AH25*'Basic diet cal'!$AE$13</f>
        <v>0</v>
      </c>
      <c r="AI815" s="17">
        <f>AI25*'Basic diet cal'!$AE$13</f>
        <v>0</v>
      </c>
      <c r="AJ815" s="17">
        <f>AJ25*'Basic diet cal'!$AE$13</f>
        <v>0</v>
      </c>
      <c r="AK815" s="17">
        <f>AK25*'Basic diet cal'!$AE$13</f>
        <v>0</v>
      </c>
      <c r="AL815" s="132">
        <f>AL25*'Basic diet cal'!$AE$13</f>
        <v>0</v>
      </c>
      <c r="AR815" s="17"/>
    </row>
    <row r="816" spans="1:69" ht="15" customHeight="1">
      <c r="A816" s="47" t="s">
        <v>778</v>
      </c>
      <c r="B816" s="25"/>
      <c r="C816" s="657">
        <f>C22*'Basic diet cal'!$AE$10</f>
        <v>0</v>
      </c>
      <c r="D816" s="657">
        <f>D22*'Basic diet cal'!$AE$10</f>
        <v>0.8</v>
      </c>
      <c r="E816" s="657">
        <f>E22*'Basic diet cal'!$AE$10</f>
        <v>2.4000000000000004</v>
      </c>
      <c r="F816" s="657">
        <f>F22*'Basic diet cal'!$AE$10</f>
        <v>0</v>
      </c>
      <c r="G816" s="657">
        <f>G22*'Basic diet cal'!$AE$10</f>
        <v>3.2</v>
      </c>
      <c r="H816" s="657">
        <f>H22*'Basic diet cal'!$AE$10</f>
        <v>3.2</v>
      </c>
      <c r="I816" s="657">
        <f>I22*'Basic diet cal'!$AE$10</f>
        <v>0</v>
      </c>
      <c r="J816" s="657">
        <f>J22*'Basic diet cal'!$AE$10</f>
        <v>2.4000000000000004</v>
      </c>
      <c r="K816" s="657">
        <f>K22*'Basic diet cal'!$AE$10</f>
        <v>2.4000000000000004</v>
      </c>
      <c r="L816" s="657">
        <f>L22*'Basic diet cal'!$AE$10</f>
        <v>0</v>
      </c>
      <c r="M816" s="657">
        <f>M22*'Basic diet cal'!$AE$10</f>
        <v>5.6000000000000005</v>
      </c>
      <c r="N816" s="657">
        <f>N22*'Basic diet cal'!$AE$10</f>
        <v>2.4000000000000004</v>
      </c>
      <c r="O816" s="657">
        <f>O22*'Basic diet cal'!$AE$10</f>
        <v>0</v>
      </c>
      <c r="P816" s="657">
        <f>P22*'Basic diet cal'!$AE$10</f>
        <v>5.6000000000000005</v>
      </c>
      <c r="Q816" s="657">
        <f>Q22*'Basic diet cal'!$AE$10</f>
        <v>5.6000000000000005</v>
      </c>
      <c r="R816" s="657">
        <f>R22*'Basic diet cal'!$AE$10</f>
        <v>0</v>
      </c>
      <c r="S816" s="657">
        <f>S22*'Basic diet cal'!$AE$10</f>
        <v>5.6000000000000005</v>
      </c>
      <c r="T816" s="657">
        <f>T22*'Basic diet cal'!$AE$10</f>
        <v>5.6000000000000005</v>
      </c>
      <c r="U816" s="657">
        <f>U22*'Basic diet cal'!$AE$10</f>
        <v>0</v>
      </c>
      <c r="V816" s="657">
        <f>V22*'Basic diet cal'!$AE$10</f>
        <v>5.6000000000000005</v>
      </c>
      <c r="W816" s="657">
        <f>W22*'Basic diet cal'!$AE$10</f>
        <v>5.6000000000000005</v>
      </c>
      <c r="X816" s="657">
        <f>X22*'Basic diet cal'!$AE$10</f>
        <v>0</v>
      </c>
      <c r="Y816" s="657">
        <f>Y22*'Basic diet cal'!$AE$10</f>
        <v>5.6000000000000005</v>
      </c>
      <c r="Z816" s="657">
        <f>Z22*'Basic diet cal'!$AE$10</f>
        <v>5.6000000000000005</v>
      </c>
      <c r="AA816" s="657">
        <f>AA22*'Basic diet cal'!$AE$10</f>
        <v>0</v>
      </c>
      <c r="AB816" s="657">
        <f>AB22*'Basic diet cal'!$AE$10</f>
        <v>5.6000000000000005</v>
      </c>
      <c r="AC816" s="657">
        <f>AC22*'Basic diet cal'!$AE$10</f>
        <v>5.6000000000000005</v>
      </c>
      <c r="AD816" s="657">
        <f>AD22*'Basic diet cal'!$AE$10</f>
        <v>0</v>
      </c>
      <c r="AE816" s="657">
        <f>AE22*'Basic diet cal'!$AE$10</f>
        <v>5.6000000000000005</v>
      </c>
      <c r="AF816" s="657">
        <f>AF22*'Basic diet cal'!$AE$10</f>
        <v>8</v>
      </c>
      <c r="AG816" s="657">
        <f>AG22*'Basic diet cal'!$AE$10</f>
        <v>0</v>
      </c>
      <c r="AH816" s="657">
        <f>AH22*'Basic diet cal'!$AE$10</f>
        <v>5.6000000000000005</v>
      </c>
      <c r="AI816" s="657">
        <f>AI22*'Basic diet cal'!$AE$10</f>
        <v>8</v>
      </c>
      <c r="AJ816" s="657">
        <f>AJ22*'Basic diet cal'!$AE$10</f>
        <v>0</v>
      </c>
      <c r="AK816" s="657">
        <f>AK22*'Basic diet cal'!$AE$10</f>
        <v>8</v>
      </c>
      <c r="AL816" s="657">
        <f>AL22*'Basic diet cal'!$AE$10</f>
        <v>8</v>
      </c>
      <c r="AS816" s="170"/>
      <c r="AT816" s="9"/>
      <c r="AU816" s="9"/>
      <c r="AV816" s="9"/>
      <c r="AW816" s="9"/>
      <c r="AX816" s="9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</row>
    <row r="817" spans="1:149" ht="15" customHeight="1">
      <c r="C817" s="22">
        <v>1000</v>
      </c>
      <c r="F817" s="9">
        <v>1200</v>
      </c>
      <c r="G817" s="9"/>
      <c r="I817" s="22">
        <v>1400</v>
      </c>
      <c r="L817" s="22">
        <v>1600</v>
      </c>
      <c r="O817" s="22">
        <v>1800</v>
      </c>
      <c r="R817" s="9">
        <v>2000</v>
      </c>
      <c r="S817" s="9"/>
      <c r="U817" s="22">
        <v>2200</v>
      </c>
      <c r="X817" s="22">
        <v>2400</v>
      </c>
      <c r="AA817" s="45">
        <v>2600</v>
      </c>
      <c r="AB817" s="26"/>
      <c r="AD817" s="26">
        <v>2800</v>
      </c>
      <c r="AE817" s="26"/>
      <c r="AF817" s="26"/>
      <c r="AG817" s="26">
        <v>3000</v>
      </c>
      <c r="AH817" s="26"/>
      <c r="AI817" s="26"/>
      <c r="AJ817" s="22">
        <v>3200</v>
      </c>
      <c r="AS817" s="9"/>
      <c r="AT817" s="9"/>
      <c r="AU817" s="9"/>
      <c r="AV817" s="9"/>
      <c r="AW817" s="9"/>
      <c r="AX817" s="9"/>
      <c r="AY817" s="164"/>
      <c r="AZ817" s="164"/>
      <c r="BA817" s="164"/>
      <c r="BB817" s="164"/>
      <c r="BC817" s="164"/>
      <c r="BD817" s="164"/>
      <c r="BE817" s="164"/>
      <c r="BF817" s="123"/>
      <c r="BG817" s="123"/>
      <c r="BH817" s="164"/>
      <c r="BI817" s="123"/>
      <c r="BJ817" s="123"/>
      <c r="BK817" s="123"/>
      <c r="BL817" s="164"/>
      <c r="BM817" s="164"/>
      <c r="BN817" s="164"/>
      <c r="BO817" s="164"/>
      <c r="BP817" s="61"/>
      <c r="BQ817" s="61"/>
    </row>
    <row r="818" spans="1:149" ht="15" customHeight="1">
      <c r="A818" s="77" t="s">
        <v>282</v>
      </c>
      <c r="F818" s="9"/>
      <c r="AD818" s="22"/>
      <c r="AS818" s="9"/>
      <c r="AT818" s="9"/>
      <c r="AU818" s="9"/>
      <c r="AV818" s="9"/>
      <c r="AW818" s="9"/>
      <c r="AX818" s="9"/>
      <c r="AY818" s="164"/>
      <c r="AZ818" s="164"/>
      <c r="BA818" s="164"/>
      <c r="BB818" s="164"/>
      <c r="BC818" s="164"/>
      <c r="BD818" s="164"/>
      <c r="BE818" s="164"/>
      <c r="BF818" s="164"/>
      <c r="BG818" s="164"/>
      <c r="BH818" s="164"/>
      <c r="BI818" s="164"/>
      <c r="BJ818" s="164"/>
      <c r="BK818" s="164"/>
      <c r="BL818" s="164"/>
      <c r="BM818" s="164"/>
      <c r="BN818" s="164"/>
      <c r="BO818" s="164"/>
      <c r="BP818" s="61"/>
      <c r="BQ818" s="61"/>
    </row>
    <row r="819" spans="1:149" ht="15" customHeight="1">
      <c r="A819" s="77" t="s">
        <v>137</v>
      </c>
      <c r="C819" s="22" t="s">
        <v>58</v>
      </c>
      <c r="D819" s="22" t="s">
        <v>116</v>
      </c>
      <c r="E819" s="22" t="s">
        <v>92</v>
      </c>
      <c r="F819" s="9" t="s">
        <v>58</v>
      </c>
      <c r="G819" s="22" t="s">
        <v>116</v>
      </c>
      <c r="H819" s="22" t="s">
        <v>92</v>
      </c>
      <c r="I819" s="22" t="s">
        <v>58</v>
      </c>
      <c r="J819" s="22" t="s">
        <v>116</v>
      </c>
      <c r="K819" s="22" t="s">
        <v>92</v>
      </c>
      <c r="L819" s="22" t="s">
        <v>58</v>
      </c>
      <c r="M819" s="22" t="s">
        <v>116</v>
      </c>
      <c r="N819" s="22" t="s">
        <v>92</v>
      </c>
      <c r="O819" s="22" t="s">
        <v>58</v>
      </c>
      <c r="P819" s="22" t="s">
        <v>116</v>
      </c>
      <c r="Q819" s="22" t="s">
        <v>92</v>
      </c>
      <c r="R819" s="9" t="s">
        <v>58</v>
      </c>
      <c r="S819" s="22" t="s">
        <v>116</v>
      </c>
      <c r="T819" s="22" t="s">
        <v>92</v>
      </c>
      <c r="U819" s="22" t="s">
        <v>58</v>
      </c>
      <c r="V819" s="22" t="s">
        <v>116</v>
      </c>
      <c r="W819" s="22" t="s">
        <v>92</v>
      </c>
      <c r="X819" s="22" t="s">
        <v>58</v>
      </c>
      <c r="Y819" s="22" t="s">
        <v>116</v>
      </c>
      <c r="Z819" s="22" t="s">
        <v>92</v>
      </c>
      <c r="AA819" s="22" t="s">
        <v>58</v>
      </c>
      <c r="AB819" s="22" t="s">
        <v>116</v>
      </c>
      <c r="AC819" s="22" t="s">
        <v>92</v>
      </c>
      <c r="AD819" s="22" t="s">
        <v>58</v>
      </c>
      <c r="AE819" s="22" t="s">
        <v>116</v>
      </c>
      <c r="AF819" s="22" t="s">
        <v>92</v>
      </c>
      <c r="AG819" s="22" t="s">
        <v>58</v>
      </c>
      <c r="AH819" s="22" t="s">
        <v>116</v>
      </c>
      <c r="AI819" s="22" t="s">
        <v>92</v>
      </c>
      <c r="AJ819" s="22" t="s">
        <v>58</v>
      </c>
      <c r="AK819" s="22" t="s">
        <v>116</v>
      </c>
      <c r="AL819" s="127" t="s">
        <v>92</v>
      </c>
      <c r="AS819" s="9"/>
      <c r="AT819" s="9"/>
      <c r="AU819" s="9"/>
      <c r="AV819" s="9"/>
      <c r="AW819" s="9"/>
      <c r="AX819" s="9"/>
      <c r="AY819" s="164"/>
      <c r="AZ819" s="164"/>
      <c r="BA819" s="164"/>
      <c r="BB819" s="164"/>
      <c r="BC819" s="164"/>
      <c r="BD819" s="164"/>
      <c r="BE819" s="164"/>
      <c r="BF819" s="164"/>
      <c r="BG819" s="164"/>
      <c r="BH819" s="164"/>
      <c r="BI819" s="164"/>
      <c r="BJ819" s="164"/>
      <c r="BK819" s="164"/>
      <c r="BL819" s="164"/>
      <c r="BM819" s="164"/>
      <c r="BN819" s="164"/>
      <c r="BO819" s="164"/>
      <c r="BP819" s="61"/>
      <c r="BQ819" s="61"/>
    </row>
    <row r="820" spans="1:149" ht="15" customHeight="1">
      <c r="B820" s="78" t="s">
        <v>543</v>
      </c>
      <c r="C820" s="17">
        <f t="shared" ref="C820:AL820" si="129">C799+C800+C801+C802+C804+(C806/7)+C807+(C809/7)+C814+C815</f>
        <v>4.808267857142857</v>
      </c>
      <c r="D820" s="17">
        <f t="shared" si="129"/>
        <v>4.0812499999999998</v>
      </c>
      <c r="E820" s="17">
        <f t="shared" si="129"/>
        <v>5.4333928571428567</v>
      </c>
      <c r="F820" s="17">
        <f t="shared" si="129"/>
        <v>5.676767857142857</v>
      </c>
      <c r="G820" s="17">
        <f t="shared" si="129"/>
        <v>5.2183571428571431</v>
      </c>
      <c r="H820" s="17">
        <f t="shared" si="129"/>
        <v>6.5671607142857145</v>
      </c>
      <c r="I820" s="17">
        <f t="shared" si="129"/>
        <v>7.0297499999999999</v>
      </c>
      <c r="J820" s="17">
        <f t="shared" si="129"/>
        <v>6.2812142857142854</v>
      </c>
      <c r="K820" s="17">
        <f t="shared" si="129"/>
        <v>7.0981428571428564</v>
      </c>
      <c r="L820" s="17">
        <f t="shared" si="129"/>
        <v>7.9725000000000001</v>
      </c>
      <c r="M820" s="17">
        <f t="shared" si="129"/>
        <v>8.0578749999999992</v>
      </c>
      <c r="N820" s="17">
        <f t="shared" si="129"/>
        <v>8.3796964285714299</v>
      </c>
      <c r="O820" s="17">
        <f t="shared" si="129"/>
        <v>9.2063035714285721</v>
      </c>
      <c r="P820" s="17">
        <f t="shared" si="129"/>
        <v>8.6141607142857133</v>
      </c>
      <c r="Q820" s="17">
        <f t="shared" si="129"/>
        <v>9.4225000000000012</v>
      </c>
      <c r="R820" s="17">
        <f t="shared" si="129"/>
        <v>10.365857142857143</v>
      </c>
      <c r="S820" s="17">
        <f t="shared" si="129"/>
        <v>9.1703749999999999</v>
      </c>
      <c r="T820" s="17">
        <f t="shared" si="129"/>
        <v>10.406750000000002</v>
      </c>
      <c r="U820" s="17">
        <f t="shared" si="129"/>
        <v>11.282107142857141</v>
      </c>
      <c r="V820" s="17">
        <f t="shared" si="129"/>
        <v>10.729928571428571</v>
      </c>
      <c r="W820" s="17">
        <f t="shared" si="129"/>
        <v>10.936750000000002</v>
      </c>
      <c r="X820" s="17">
        <f t="shared" si="129"/>
        <v>12.161214285714284</v>
      </c>
      <c r="Y820" s="17">
        <f t="shared" si="129"/>
        <v>11.342357142857143</v>
      </c>
      <c r="Z820" s="17">
        <f t="shared" si="129"/>
        <v>12.243607142857142</v>
      </c>
      <c r="AA820" s="17">
        <f t="shared" si="129"/>
        <v>13.161660714285713</v>
      </c>
      <c r="AB820" s="17">
        <f t="shared" si="129"/>
        <v>11.622803571428571</v>
      </c>
      <c r="AC820" s="17">
        <f t="shared" si="129"/>
        <v>13.02166071428571</v>
      </c>
      <c r="AD820" s="17">
        <f t="shared" si="129"/>
        <v>14.601660714285714</v>
      </c>
      <c r="AE820" s="17">
        <f t="shared" si="129"/>
        <v>12.586803571428572</v>
      </c>
      <c r="AF820" s="17">
        <f t="shared" si="129"/>
        <v>14.535910714285711</v>
      </c>
      <c r="AG820" s="17">
        <f t="shared" si="129"/>
        <v>15.199660714285713</v>
      </c>
      <c r="AH820" s="17">
        <f t="shared" si="129"/>
        <v>13.323357142857144</v>
      </c>
      <c r="AI820" s="17">
        <f t="shared" si="129"/>
        <v>15.254910714285714</v>
      </c>
      <c r="AJ820" s="17">
        <f t="shared" si="129"/>
        <v>16.359214285714284</v>
      </c>
      <c r="AK820" s="17">
        <f t="shared" si="129"/>
        <v>14.043357142857143</v>
      </c>
      <c r="AL820" s="132">
        <f t="shared" si="129"/>
        <v>15.974910714285715</v>
      </c>
      <c r="AR820" s="17"/>
      <c r="AS820" s="56"/>
      <c r="AT820" s="56"/>
      <c r="AU820" s="56"/>
      <c r="AV820" s="56"/>
      <c r="AW820" s="56"/>
      <c r="AX820" s="56"/>
      <c r="AY820" s="164"/>
      <c r="AZ820" s="164"/>
      <c r="BA820" s="164"/>
      <c r="BB820" s="164"/>
      <c r="BC820" s="164"/>
      <c r="BD820" s="164"/>
      <c r="BE820" s="164"/>
      <c r="BF820" s="164"/>
      <c r="BG820" s="164"/>
      <c r="BH820" s="164"/>
      <c r="BI820" s="164"/>
      <c r="BJ820" s="164"/>
      <c r="BK820" s="164"/>
      <c r="BL820" s="164"/>
      <c r="BM820" s="164"/>
      <c r="BN820" s="164"/>
      <c r="BO820" s="164"/>
      <c r="BP820" s="61"/>
      <c r="BQ820" s="61"/>
    </row>
    <row r="821" spans="1:149" ht="15" customHeight="1">
      <c r="B821" s="78" t="s">
        <v>544</v>
      </c>
      <c r="C821" s="17">
        <f t="shared" ref="C821:AL821" si="130">C799+C800+C801+C802+C804+C808+(C809/7)+C815+C814</f>
        <v>4.6654107142857146</v>
      </c>
      <c r="D821" s="17">
        <f t="shared" si="130"/>
        <v>3.9383928571428575</v>
      </c>
      <c r="E821" s="17">
        <f t="shared" si="130"/>
        <v>5.3619642857142855</v>
      </c>
      <c r="F821" s="17">
        <f t="shared" si="130"/>
        <v>5.5339107142857138</v>
      </c>
      <c r="G821" s="17">
        <f t="shared" si="130"/>
        <v>5.0754999999999999</v>
      </c>
      <c r="H821" s="17">
        <f t="shared" si="130"/>
        <v>6.4243035714285712</v>
      </c>
      <c r="I821" s="17">
        <f t="shared" si="130"/>
        <v>6.8154642857142855</v>
      </c>
      <c r="J821" s="17">
        <f t="shared" si="130"/>
        <v>6.1383571428571422</v>
      </c>
      <c r="K821" s="17">
        <f t="shared" si="130"/>
        <v>6.883857142857142</v>
      </c>
      <c r="L821" s="17">
        <f t="shared" si="130"/>
        <v>7.7582142857142857</v>
      </c>
      <c r="M821" s="17">
        <f t="shared" si="130"/>
        <v>7.7721607142857145</v>
      </c>
      <c r="N821" s="17">
        <f t="shared" si="130"/>
        <v>8.1654107142857146</v>
      </c>
      <c r="O821" s="17">
        <f t="shared" si="130"/>
        <v>8.9920178571428568</v>
      </c>
      <c r="P821" s="17">
        <f t="shared" si="130"/>
        <v>8.6141607142857133</v>
      </c>
      <c r="Q821" s="17">
        <f t="shared" si="130"/>
        <v>9.2082142857142877</v>
      </c>
      <c r="R821" s="17">
        <f t="shared" si="130"/>
        <v>10.15157142857143</v>
      </c>
      <c r="S821" s="17">
        <f t="shared" si="130"/>
        <v>8.8846607142857152</v>
      </c>
      <c r="T821" s="17">
        <f t="shared" si="130"/>
        <v>10.192464285714287</v>
      </c>
      <c r="U821" s="17">
        <f t="shared" si="130"/>
        <v>11.067821428571428</v>
      </c>
      <c r="V821" s="17">
        <f t="shared" si="130"/>
        <v>10.444214285714287</v>
      </c>
      <c r="W821" s="17">
        <f t="shared" si="130"/>
        <v>10.722464285714288</v>
      </c>
      <c r="X821" s="17">
        <f t="shared" si="130"/>
        <v>11.94692857142857</v>
      </c>
      <c r="Y821" s="17">
        <f t="shared" si="130"/>
        <v>10.985214285714285</v>
      </c>
      <c r="Z821" s="17">
        <f t="shared" si="130"/>
        <v>12.029321428571428</v>
      </c>
      <c r="AA821" s="17">
        <f t="shared" si="130"/>
        <v>12.947375000000001</v>
      </c>
      <c r="AB821" s="17">
        <f t="shared" si="130"/>
        <v>11.265660714285714</v>
      </c>
      <c r="AC821" s="17">
        <f t="shared" si="130"/>
        <v>12.807374999999997</v>
      </c>
      <c r="AD821" s="17">
        <f t="shared" si="130"/>
        <v>14.387374999999999</v>
      </c>
      <c r="AE821" s="17">
        <f t="shared" si="130"/>
        <v>12.669214285714286</v>
      </c>
      <c r="AF821" s="17">
        <f t="shared" si="130"/>
        <v>14.321624999999997</v>
      </c>
      <c r="AG821" s="17">
        <f t="shared" si="130"/>
        <v>15.42492857142857</v>
      </c>
      <c r="AH821" s="17">
        <f t="shared" si="130"/>
        <v>12.966214285714287</v>
      </c>
      <c r="AI821" s="17">
        <f t="shared" si="130"/>
        <v>15.040625</v>
      </c>
      <c r="AJ821" s="17">
        <f t="shared" si="130"/>
        <v>16.584482142857141</v>
      </c>
      <c r="AK821" s="17">
        <f t="shared" si="130"/>
        <v>13.686214285714286</v>
      </c>
      <c r="AL821" s="132">
        <f t="shared" si="130"/>
        <v>15.760625000000001</v>
      </c>
      <c r="AR821" s="17"/>
      <c r="AS821" s="56"/>
      <c r="AT821" s="56"/>
      <c r="AU821" s="56"/>
      <c r="AV821" s="56"/>
      <c r="AW821" s="56"/>
      <c r="AX821" s="56"/>
      <c r="AY821" s="164"/>
      <c r="AZ821" s="164"/>
      <c r="BA821" s="164"/>
      <c r="BB821" s="164"/>
      <c r="BC821" s="164"/>
      <c r="BD821" s="164"/>
      <c r="BE821" s="164"/>
      <c r="BF821" s="164"/>
      <c r="BG821" s="164"/>
      <c r="BH821" s="164"/>
      <c r="BI821" s="164"/>
      <c r="BJ821" s="164"/>
      <c r="BK821" s="164"/>
      <c r="BL821" s="164"/>
      <c r="BM821" s="164"/>
      <c r="BN821" s="164"/>
      <c r="BO821" s="164"/>
      <c r="BP821" s="61"/>
      <c r="BQ821" s="61"/>
    </row>
    <row r="822" spans="1:149" ht="30" customHeight="1">
      <c r="A822" s="77" t="s">
        <v>138</v>
      </c>
      <c r="C822" s="49">
        <f>C799+C800+C801+C803+C804+C812+(C811/7)+C813+C815+C816/7</f>
        <v>8.344876785714284</v>
      </c>
      <c r="D822" s="49">
        <f t="shared" ref="D822:AL822" si="131">D799+D800+D801+D803+D804+D812+(D811/7)+D813+D815+D816/7</f>
        <v>6.4389892857142863</v>
      </c>
      <c r="E822" s="49">
        <f t="shared" si="131"/>
        <v>7.7911321428571414</v>
      </c>
      <c r="F822" s="49">
        <f t="shared" si="131"/>
        <v>9.213376785714285</v>
      </c>
      <c r="G822" s="49">
        <f t="shared" si="131"/>
        <v>7.5760964285714287</v>
      </c>
      <c r="H822" s="49">
        <f t="shared" si="131"/>
        <v>10.103769642857142</v>
      </c>
      <c r="I822" s="49">
        <f t="shared" si="131"/>
        <v>13.292223214285713</v>
      </c>
      <c r="J822" s="49">
        <f t="shared" si="131"/>
        <v>9.8716624999999993</v>
      </c>
      <c r="K822" s="49">
        <f t="shared" si="131"/>
        <v>12.164157142857141</v>
      </c>
      <c r="L822" s="49">
        <f t="shared" si="131"/>
        <v>14.306401785714284</v>
      </c>
      <c r="M822" s="49">
        <f t="shared" si="131"/>
        <v>12.741478571428571</v>
      </c>
      <c r="N822" s="49">
        <f t="shared" si="131"/>
        <v>13.006157142857143</v>
      </c>
      <c r="O822" s="49">
        <f t="shared" si="131"/>
        <v>16.719075</v>
      </c>
      <c r="P822" s="49">
        <f t="shared" si="131"/>
        <v>13.58347857142857</v>
      </c>
      <c r="Q822" s="49">
        <f t="shared" si="131"/>
        <v>14.066549999999999</v>
      </c>
      <c r="R822" s="49">
        <f t="shared" si="131"/>
        <v>19.057498214285715</v>
      </c>
      <c r="S822" s="49">
        <f t="shared" si="131"/>
        <v>13.853978571428572</v>
      </c>
      <c r="T822" s="49">
        <f t="shared" si="131"/>
        <v>15.050800000000001</v>
      </c>
      <c r="U822" s="49">
        <f t="shared" si="131"/>
        <v>18.355325000000001</v>
      </c>
      <c r="V822" s="49">
        <f t="shared" si="131"/>
        <v>14.573978571428571</v>
      </c>
      <c r="W822" s="49">
        <f t="shared" si="131"/>
        <v>15.5808</v>
      </c>
      <c r="X822" s="49">
        <f t="shared" si="131"/>
        <v>24.829017857142855</v>
      </c>
      <c r="Y822" s="49">
        <f t="shared" si="131"/>
        <v>15.114978571428571</v>
      </c>
      <c r="Z822" s="49">
        <f t="shared" si="131"/>
        <v>16.544799999999999</v>
      </c>
      <c r="AA822" s="49">
        <f t="shared" si="131"/>
        <v>23.032171428571431</v>
      </c>
      <c r="AB822" s="49">
        <f t="shared" si="131"/>
        <v>19.071825</v>
      </c>
      <c r="AC822" s="49">
        <f t="shared" si="131"/>
        <v>18.501723214285711</v>
      </c>
      <c r="AD822" s="49">
        <f t="shared" si="131"/>
        <v>26.090594642857141</v>
      </c>
      <c r="AE822" s="49">
        <f t="shared" si="131"/>
        <v>20.035824999999999</v>
      </c>
      <c r="AF822" s="49">
        <f t="shared" si="131"/>
        <v>20.358830357142853</v>
      </c>
      <c r="AG822" s="49">
        <f t="shared" si="131"/>
        <v>28.307017857142853</v>
      </c>
      <c r="AH822" s="49">
        <f t="shared" si="131"/>
        <v>20.332825000000003</v>
      </c>
      <c r="AI822" s="49">
        <f t="shared" si="131"/>
        <v>21.077830357142858</v>
      </c>
      <c r="AJ822" s="49">
        <f t="shared" si="131"/>
        <v>29.027017857142855</v>
      </c>
      <c r="AK822" s="49">
        <f t="shared" si="131"/>
        <v>21.538539285714286</v>
      </c>
      <c r="AL822" s="49">
        <f t="shared" si="131"/>
        <v>21.797830357142857</v>
      </c>
      <c r="AR822" s="17"/>
      <c r="AS822" s="56"/>
      <c r="AT822" s="56"/>
      <c r="AU822" s="56"/>
      <c r="AV822" s="56"/>
      <c r="AW822" s="56"/>
      <c r="AX822" s="56"/>
      <c r="AY822" s="164"/>
      <c r="AZ822" s="164"/>
      <c r="BA822" s="164"/>
      <c r="BB822" s="164"/>
      <c r="BC822" s="164"/>
      <c r="BD822" s="164"/>
      <c r="BE822" s="164"/>
      <c r="BF822" s="164"/>
      <c r="BG822" s="164"/>
      <c r="BH822" s="164"/>
      <c r="BI822" s="164"/>
      <c r="BJ822" s="164"/>
      <c r="BK822" s="164"/>
      <c r="BL822" s="164"/>
      <c r="BM822" s="164"/>
      <c r="BN822" s="164"/>
      <c r="BO822" s="164"/>
      <c r="BP822" s="61"/>
      <c r="BQ822" s="61"/>
    </row>
    <row r="823" spans="1:149" s="136" customFormat="1" ht="15" customHeight="1">
      <c r="A823" s="165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  <c r="AA823" s="166"/>
      <c r="AB823" s="166"/>
      <c r="AC823" s="166"/>
      <c r="AD823" s="166"/>
      <c r="AE823" s="166"/>
      <c r="AF823" s="166"/>
      <c r="AG823" s="166"/>
      <c r="AH823" s="166"/>
      <c r="AI823" s="166"/>
      <c r="AJ823" s="166"/>
      <c r="AK823" s="166"/>
      <c r="AL823" s="200"/>
      <c r="AM823" s="166"/>
      <c r="AN823" s="166"/>
      <c r="AO823" s="166"/>
      <c r="AP823" s="166"/>
      <c r="AQ823" s="166"/>
      <c r="AR823" s="166"/>
      <c r="AS823" s="166"/>
      <c r="AT823" s="166"/>
      <c r="AU823" s="166"/>
      <c r="AV823" s="166"/>
      <c r="AW823" s="166"/>
      <c r="AX823" s="166"/>
      <c r="AY823" s="137"/>
      <c r="AZ823" s="137"/>
      <c r="BA823" s="137"/>
      <c r="BB823" s="137"/>
      <c r="BC823" s="137"/>
      <c r="BD823" s="137"/>
      <c r="BE823" s="137"/>
      <c r="BF823" s="137"/>
      <c r="BG823" s="137"/>
      <c r="BH823" s="137"/>
      <c r="BI823" s="137"/>
      <c r="BJ823" s="137"/>
      <c r="BK823" s="137"/>
      <c r="BL823" s="137"/>
      <c r="BM823" s="137"/>
      <c r="BN823" s="137"/>
      <c r="BO823" s="137"/>
      <c r="BP823" s="138"/>
      <c r="BQ823" s="138"/>
      <c r="BR823" s="138"/>
      <c r="BS823" s="138"/>
      <c r="BT823" s="138"/>
      <c r="BU823" s="138"/>
      <c r="BV823" s="138"/>
      <c r="BW823" s="433"/>
      <c r="BX823" s="138"/>
      <c r="BY823" s="138"/>
      <c r="BZ823" s="138"/>
      <c r="CA823" s="138"/>
    </row>
    <row r="824" spans="1:149" s="136" customFormat="1" ht="15" customHeight="1">
      <c r="A824" s="165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  <c r="AA824" s="166"/>
      <c r="AB824" s="166"/>
      <c r="AC824" s="166"/>
      <c r="AD824" s="166"/>
      <c r="AE824" s="166"/>
      <c r="AF824" s="166"/>
      <c r="AG824" s="166"/>
      <c r="AH824" s="166"/>
      <c r="AI824" s="166"/>
      <c r="AJ824" s="166"/>
      <c r="AK824" s="166"/>
      <c r="AL824" s="200"/>
      <c r="AM824" s="166"/>
      <c r="AN824" s="166"/>
      <c r="AO824" s="166"/>
      <c r="AP824" s="166"/>
      <c r="AQ824" s="166"/>
      <c r="AR824" s="166"/>
      <c r="AS824" s="166"/>
      <c r="AT824" s="166"/>
      <c r="AU824" s="166"/>
      <c r="AV824" s="166"/>
      <c r="AW824" s="166"/>
      <c r="AX824" s="166"/>
      <c r="AY824" s="137"/>
      <c r="AZ824" s="137"/>
      <c r="BA824" s="137"/>
      <c r="BB824" s="137"/>
      <c r="BC824" s="137"/>
      <c r="BD824" s="137"/>
      <c r="BE824" s="137"/>
      <c r="BF824" s="137"/>
      <c r="BG824" s="137"/>
      <c r="BH824" s="137"/>
      <c r="BI824" s="137"/>
      <c r="BJ824" s="137"/>
      <c r="BK824" s="137"/>
      <c r="BL824" s="137"/>
      <c r="BM824" s="137"/>
      <c r="BN824" s="137"/>
      <c r="BO824" s="137"/>
      <c r="BP824" s="138"/>
      <c r="BQ824" s="138"/>
      <c r="BR824" s="138"/>
      <c r="BS824" s="138"/>
      <c r="BT824" s="138"/>
      <c r="BU824" s="138"/>
      <c r="BV824" s="138"/>
      <c r="BW824" s="433"/>
      <c r="BX824" s="138"/>
      <c r="BY824" s="138"/>
      <c r="BZ824" s="138"/>
      <c r="CA824" s="138"/>
    </row>
    <row r="825" spans="1:149" s="136" customFormat="1">
      <c r="A825" s="214" t="s">
        <v>278</v>
      </c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  <c r="AA825" s="166"/>
      <c r="AB825" s="166"/>
      <c r="AC825" s="166"/>
      <c r="AD825" s="166"/>
      <c r="AE825" s="166"/>
      <c r="AF825" s="166"/>
      <c r="AG825" s="166"/>
      <c r="AH825" s="166"/>
      <c r="AI825" s="166"/>
      <c r="AJ825" s="166"/>
      <c r="AK825" s="166"/>
      <c r="AL825" s="200"/>
      <c r="AM825" s="166"/>
      <c r="AN825" s="166"/>
      <c r="AO825" s="166"/>
      <c r="AP825" s="166"/>
      <c r="AQ825" s="166"/>
      <c r="AR825" s="166"/>
      <c r="AS825" s="166"/>
      <c r="AT825" s="166"/>
      <c r="AU825" s="166"/>
      <c r="AV825" s="166"/>
      <c r="AW825" s="166"/>
      <c r="AX825" s="166"/>
      <c r="AY825" s="137"/>
      <c r="AZ825" s="137"/>
      <c r="BA825" s="137"/>
      <c r="BB825" s="137"/>
      <c r="BC825" s="137"/>
      <c r="BD825" s="137"/>
      <c r="BE825" s="137"/>
      <c r="BF825" s="137"/>
      <c r="BG825" s="137"/>
      <c r="BH825" s="137"/>
      <c r="BI825" s="137"/>
      <c r="BJ825" s="137"/>
      <c r="BK825" s="137"/>
      <c r="BL825" s="137"/>
      <c r="BM825" s="137"/>
      <c r="BN825" s="137"/>
      <c r="BO825" s="137"/>
      <c r="BP825" s="138"/>
      <c r="BQ825" s="138"/>
      <c r="BR825" s="138"/>
      <c r="BS825" s="138"/>
      <c r="BT825" s="138"/>
      <c r="BU825" s="138"/>
      <c r="BV825" s="138"/>
      <c r="BW825" s="433"/>
      <c r="BX825" s="138"/>
      <c r="BY825" s="138"/>
      <c r="BZ825" s="138"/>
      <c r="CA825" s="138"/>
    </row>
    <row r="826" spans="1:149" s="9" customFormat="1">
      <c r="A826" s="6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375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164"/>
      <c r="AZ826" s="164"/>
      <c r="BA826" s="164"/>
      <c r="BB826" s="164"/>
      <c r="BC826" s="164"/>
      <c r="BD826" s="164"/>
      <c r="BE826" s="164"/>
      <c r="BF826" s="164"/>
      <c r="BG826" s="164"/>
      <c r="BH826" s="164"/>
      <c r="BI826" s="164"/>
      <c r="BJ826" s="164"/>
      <c r="BK826" s="164"/>
      <c r="BL826" s="164"/>
      <c r="BM826" s="164"/>
      <c r="BN826" s="164"/>
      <c r="BO826" s="164"/>
      <c r="BP826" s="61"/>
      <c r="BQ826" s="61"/>
      <c r="BR826" s="61"/>
      <c r="BS826" s="61"/>
      <c r="BT826" s="61"/>
      <c r="BU826" s="61"/>
      <c r="BV826" s="61"/>
      <c r="BW826" s="434"/>
      <c r="BX826" s="61"/>
      <c r="BY826" s="61"/>
      <c r="BZ826" s="61"/>
      <c r="CA826" s="61"/>
    </row>
    <row r="827" spans="1:149" s="9" customFormat="1">
      <c r="A827" s="446"/>
      <c r="B827" s="178"/>
      <c r="C827" s="262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375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164"/>
      <c r="AZ827" s="164"/>
      <c r="BA827" s="164"/>
      <c r="BB827" s="164"/>
      <c r="BC827" s="164"/>
      <c r="BD827" s="164"/>
      <c r="BE827" s="164"/>
      <c r="BF827" s="164"/>
      <c r="BG827" s="164"/>
      <c r="BH827" s="164"/>
      <c r="BI827" s="164"/>
      <c r="BJ827" s="164"/>
      <c r="BK827" s="164"/>
      <c r="BL827" s="164"/>
      <c r="BM827" s="164"/>
      <c r="BN827" s="164"/>
      <c r="BO827" s="164"/>
      <c r="BP827" s="61"/>
      <c r="BQ827" s="61"/>
      <c r="BR827" s="61"/>
      <c r="BS827" s="61"/>
      <c r="BT827" s="61"/>
      <c r="BU827" s="61"/>
      <c r="BV827" s="61"/>
      <c r="BW827" s="434"/>
      <c r="BX827" s="61"/>
      <c r="BY827" s="61"/>
      <c r="BZ827" s="61"/>
      <c r="CA827" s="61"/>
    </row>
    <row r="828" spans="1:149" s="9" customFormat="1">
      <c r="A828" s="447"/>
      <c r="B828" s="445" t="s">
        <v>513</v>
      </c>
      <c r="C828" s="438"/>
      <c r="D828" s="439"/>
      <c r="E828" s="439"/>
      <c r="F828" s="439"/>
      <c r="G828" s="439"/>
      <c r="H828" s="439"/>
      <c r="I828" s="439"/>
      <c r="J828" s="439"/>
      <c r="K828" s="439"/>
      <c r="L828" s="439"/>
      <c r="M828" s="439"/>
      <c r="N828" s="439"/>
      <c r="O828" s="440"/>
      <c r="P828" s="440"/>
      <c r="Q828" s="440"/>
      <c r="R828" s="440"/>
      <c r="S828" s="440"/>
      <c r="T828" s="440"/>
      <c r="U828" s="440"/>
      <c r="V828" s="440"/>
      <c r="W828" s="440"/>
      <c r="X828" s="440"/>
      <c r="Y828" s="440"/>
      <c r="Z828" s="440"/>
      <c r="AA828" s="440"/>
      <c r="AB828" s="440"/>
      <c r="AC828" s="440"/>
      <c r="AD828" s="440"/>
      <c r="AE828" s="440"/>
      <c r="AF828" s="440"/>
      <c r="AG828" s="440"/>
      <c r="AH828" s="440"/>
      <c r="AI828" s="440"/>
      <c r="AJ828" s="440"/>
      <c r="AK828" s="440"/>
      <c r="AL828" s="441"/>
      <c r="AM828" s="440"/>
      <c r="AN828" s="440"/>
      <c r="AO828" s="440"/>
      <c r="AP828" s="440"/>
      <c r="AQ828" s="440"/>
      <c r="AR828" s="440"/>
      <c r="AS828" s="440"/>
      <c r="AT828" s="440"/>
      <c r="AU828" s="440"/>
      <c r="AV828" s="440"/>
      <c r="AW828" s="440"/>
      <c r="AX828" s="440"/>
      <c r="AY828" s="442"/>
      <c r="AZ828" s="442"/>
      <c r="BA828" s="442"/>
      <c r="BB828" s="442"/>
      <c r="BC828" s="442"/>
      <c r="BD828" s="442"/>
      <c r="BE828" s="442"/>
      <c r="BF828" s="442"/>
      <c r="BG828" s="442"/>
      <c r="BH828" s="442"/>
      <c r="BI828" s="442"/>
      <c r="BJ828" s="442"/>
      <c r="BK828" s="442"/>
      <c r="BL828" s="442"/>
      <c r="BM828" s="442"/>
      <c r="BN828" s="442"/>
      <c r="BO828" s="442"/>
      <c r="BP828" s="443"/>
      <c r="BQ828" s="443"/>
      <c r="BR828" s="443"/>
      <c r="BS828" s="443"/>
      <c r="BT828" s="443"/>
      <c r="BU828" s="443"/>
      <c r="BV828" s="443"/>
      <c r="BW828" s="444" t="s">
        <v>512</v>
      </c>
      <c r="BY828" s="448" t="s">
        <v>55</v>
      </c>
      <c r="BZ828" s="144"/>
      <c r="CA828" s="144"/>
      <c r="CB828" s="144"/>
      <c r="CC828" s="142"/>
      <c r="CD828" s="142"/>
      <c r="CE828" s="142"/>
      <c r="CF828" s="142"/>
      <c r="CG828" s="142"/>
      <c r="CH828" s="142"/>
      <c r="CI828" s="142"/>
      <c r="CJ828" s="142"/>
      <c r="CK828" s="142"/>
      <c r="CL828" s="142"/>
      <c r="CM828" s="142"/>
      <c r="CN828" s="142"/>
      <c r="CO828" s="142"/>
      <c r="CP828" s="142"/>
      <c r="CQ828" s="142"/>
      <c r="CR828" s="142"/>
      <c r="CS828" s="142"/>
      <c r="CT828" s="142"/>
      <c r="CU828" s="142"/>
      <c r="CV828" s="142"/>
      <c r="CW828" s="142"/>
      <c r="CX828" s="142"/>
      <c r="CY828" s="142"/>
      <c r="CZ828" s="142"/>
      <c r="DA828" s="142"/>
      <c r="DB828" s="142"/>
      <c r="DC828" s="142"/>
      <c r="DD828" s="142"/>
      <c r="DE828" s="142"/>
      <c r="DF828" s="142"/>
      <c r="DG828" s="142"/>
      <c r="DH828" s="142"/>
      <c r="DI828" s="142"/>
      <c r="DJ828" s="142"/>
      <c r="DK828" s="142"/>
      <c r="DL828" s="142"/>
      <c r="DM828" s="142"/>
      <c r="DN828" s="142"/>
      <c r="DO828" s="142"/>
      <c r="DP828" s="142"/>
      <c r="DQ828" s="142"/>
      <c r="DR828" s="142"/>
      <c r="DS828" s="142"/>
      <c r="DT828" s="142"/>
      <c r="DU828" s="142"/>
      <c r="DV828" s="142"/>
      <c r="DW828" s="142"/>
      <c r="DX828" s="142"/>
      <c r="DY828" s="142"/>
      <c r="DZ828" s="142"/>
      <c r="EA828" s="142"/>
      <c r="EB828" s="142"/>
      <c r="EC828" s="142"/>
      <c r="ED828" s="142"/>
      <c r="EE828" s="142"/>
      <c r="EF828" s="142"/>
      <c r="EG828" s="142"/>
      <c r="EH828" s="142"/>
      <c r="EI828" s="142"/>
      <c r="EJ828" s="142"/>
      <c r="EK828" s="142"/>
      <c r="EL828" s="142"/>
      <c r="EM828" s="142"/>
      <c r="EN828" s="142"/>
      <c r="EO828" s="142"/>
      <c r="EP828" s="142"/>
      <c r="EQ828" s="142"/>
      <c r="ER828" s="142"/>
      <c r="ES828" s="142"/>
    </row>
    <row r="829" spans="1:149" ht="30">
      <c r="A829" s="112" t="s">
        <v>145</v>
      </c>
      <c r="C829" s="415" t="s">
        <v>508</v>
      </c>
      <c r="D829" s="416"/>
      <c r="E829" s="416"/>
      <c r="F829" s="416"/>
      <c r="G829" s="416"/>
      <c r="H829" s="416"/>
      <c r="I829" s="416"/>
      <c r="J829" s="416"/>
      <c r="K829" s="416"/>
      <c r="L829" s="416"/>
      <c r="M829" s="416"/>
      <c r="N829" s="416"/>
      <c r="O829" s="416"/>
      <c r="P829" s="416"/>
      <c r="Q829" s="416"/>
      <c r="R829" s="416"/>
      <c r="S829" s="416"/>
      <c r="T829" s="416"/>
      <c r="U829" s="416"/>
      <c r="V829" s="416"/>
      <c r="W829" s="416"/>
      <c r="X829" s="416"/>
      <c r="Y829" s="416"/>
      <c r="Z829" s="416"/>
      <c r="AA829" s="416"/>
      <c r="AB829" s="416"/>
      <c r="AC829" s="416"/>
      <c r="AD829" s="416"/>
      <c r="AE829" s="416"/>
      <c r="AF829" s="416"/>
      <c r="AG829" s="416"/>
      <c r="AH829" s="416"/>
      <c r="AI829" s="416"/>
      <c r="AJ829" s="416"/>
      <c r="AK829" s="416"/>
      <c r="AL829" s="417"/>
      <c r="AN829" s="412" t="s">
        <v>509</v>
      </c>
      <c r="AO829" s="413"/>
      <c r="AP829" s="413"/>
      <c r="AQ829" s="413"/>
      <c r="AR829" s="413"/>
      <c r="AS829" s="413"/>
      <c r="AT829" s="413"/>
      <c r="AU829" s="413"/>
      <c r="AV829" s="413"/>
      <c r="AW829" s="413"/>
      <c r="AX829" s="413"/>
      <c r="AY829" s="413"/>
      <c r="AZ829" s="414"/>
      <c r="BA829" s="414"/>
      <c r="BB829" s="414"/>
      <c r="BC829" s="414"/>
      <c r="BD829" s="414"/>
      <c r="BE829" s="414"/>
      <c r="BF829" s="414"/>
      <c r="BG829" s="414"/>
      <c r="BH829" s="414"/>
      <c r="BI829" s="414"/>
      <c r="BJ829" s="414"/>
      <c r="BK829" s="414"/>
      <c r="BL829" s="414"/>
      <c r="BM829" s="414"/>
      <c r="BN829" s="414"/>
      <c r="BO829" s="414"/>
      <c r="BP829" s="414"/>
      <c r="BQ829" s="414"/>
      <c r="BR829" s="414"/>
      <c r="BS829" s="414"/>
      <c r="BT829" s="414"/>
      <c r="BU829" s="414"/>
      <c r="BV829" s="414"/>
      <c r="BW829" s="414"/>
      <c r="BY829" s="415" t="s">
        <v>508</v>
      </c>
      <c r="BZ829" s="416"/>
      <c r="CA829" s="416"/>
      <c r="CB829" s="416"/>
      <c r="CC829" s="416"/>
      <c r="CD829" s="416"/>
      <c r="CE829" s="416"/>
      <c r="CF829" s="416"/>
      <c r="CG829" s="416"/>
      <c r="CH829" s="416"/>
      <c r="CI829" s="416"/>
      <c r="CJ829" s="416"/>
      <c r="CK829" s="416"/>
      <c r="CL829" s="416"/>
      <c r="CM829" s="416"/>
      <c r="CN829" s="416"/>
      <c r="CO829" s="416"/>
      <c r="CP829" s="416"/>
      <c r="CQ829" s="416"/>
      <c r="CR829" s="416"/>
      <c r="CS829" s="416"/>
      <c r="CT829" s="416"/>
      <c r="CU829" s="416"/>
      <c r="CV829" s="416"/>
      <c r="CW829" s="416"/>
      <c r="CX829" s="416"/>
      <c r="CY829" s="416"/>
      <c r="CZ829" s="416"/>
      <c r="DA829" s="416"/>
      <c r="DB829" s="416"/>
      <c r="DC829" s="416"/>
      <c r="DD829" s="416"/>
      <c r="DE829" s="416"/>
      <c r="DF829" s="416"/>
      <c r="DG829" s="416"/>
      <c r="DH829" s="417"/>
      <c r="DJ829" s="412" t="s">
        <v>509</v>
      </c>
      <c r="DK829" s="413"/>
      <c r="DL829" s="413"/>
      <c r="DM829" s="413"/>
      <c r="DN829" s="413"/>
      <c r="DO829" s="413"/>
      <c r="DP829" s="413"/>
      <c r="DQ829" s="413"/>
      <c r="DR829" s="413"/>
      <c r="DS829" s="413"/>
      <c r="DT829" s="413"/>
      <c r="DU829" s="413"/>
      <c r="DV829" s="414"/>
      <c r="DW829" s="414"/>
      <c r="DX829" s="414"/>
      <c r="DY829" s="414"/>
      <c r="DZ829" s="414"/>
      <c r="EA829" s="414"/>
      <c r="EB829" s="414"/>
      <c r="EC829" s="414"/>
      <c r="ED829" s="414"/>
      <c r="EE829" s="414"/>
      <c r="EF829" s="414"/>
      <c r="EG829" s="414"/>
      <c r="EH829" s="414"/>
      <c r="EI829" s="414"/>
      <c r="EJ829" s="414"/>
      <c r="EK829" s="414"/>
      <c r="EL829" s="414"/>
      <c r="EM829" s="414"/>
      <c r="EN829" s="414"/>
      <c r="EO829" s="414"/>
      <c r="EP829" s="414"/>
      <c r="EQ829" s="414"/>
      <c r="ER829" s="414"/>
      <c r="ES829" s="414"/>
    </row>
    <row r="830" spans="1:149" ht="30">
      <c r="A830" s="77" t="s">
        <v>143</v>
      </c>
      <c r="C830" s="416">
        <v>1000</v>
      </c>
      <c r="D830" s="416"/>
      <c r="E830" s="416"/>
      <c r="F830" s="416">
        <v>1200</v>
      </c>
      <c r="G830" s="416"/>
      <c r="H830" s="416"/>
      <c r="I830" s="416">
        <v>1400</v>
      </c>
      <c r="J830" s="416"/>
      <c r="K830" s="416"/>
      <c r="L830" s="416">
        <v>1600</v>
      </c>
      <c r="M830" s="416"/>
      <c r="N830" s="416"/>
      <c r="O830" s="416">
        <v>1800</v>
      </c>
      <c r="P830" s="416"/>
      <c r="Q830" s="416"/>
      <c r="R830" s="416">
        <v>2000</v>
      </c>
      <c r="S830" s="416"/>
      <c r="T830" s="416"/>
      <c r="U830" s="416">
        <v>2200</v>
      </c>
      <c r="V830" s="416"/>
      <c r="W830" s="416"/>
      <c r="X830" s="416">
        <v>2400</v>
      </c>
      <c r="Y830" s="416"/>
      <c r="Z830" s="416"/>
      <c r="AA830" s="416">
        <v>2600</v>
      </c>
      <c r="AB830" s="410"/>
      <c r="AC830" s="416"/>
      <c r="AD830" s="416">
        <v>2800</v>
      </c>
      <c r="AE830" s="416"/>
      <c r="AF830" s="416"/>
      <c r="AG830" s="416">
        <v>3000</v>
      </c>
      <c r="AH830" s="416"/>
      <c r="AI830" s="416"/>
      <c r="AJ830" s="416">
        <v>3200</v>
      </c>
      <c r="AK830" s="416"/>
      <c r="AL830" s="416"/>
      <c r="AN830" s="413">
        <v>1000</v>
      </c>
      <c r="AO830" s="413"/>
      <c r="AP830" s="413"/>
      <c r="AQ830" s="413">
        <v>1200</v>
      </c>
      <c r="AR830" s="413"/>
      <c r="AS830" s="413"/>
      <c r="AT830" s="413">
        <v>1400</v>
      </c>
      <c r="AU830" s="413"/>
      <c r="AV830" s="413"/>
      <c r="AW830" s="413">
        <v>1600</v>
      </c>
      <c r="AX830" s="413"/>
      <c r="AY830" s="413"/>
      <c r="AZ830" s="413">
        <v>1800</v>
      </c>
      <c r="BA830" s="413"/>
      <c r="BB830" s="413"/>
      <c r="BC830" s="413">
        <v>2000</v>
      </c>
      <c r="BD830" s="413"/>
      <c r="BE830" s="413"/>
      <c r="BF830" s="413">
        <v>2200</v>
      </c>
      <c r="BG830" s="413"/>
      <c r="BH830" s="413"/>
      <c r="BI830" s="413">
        <v>2400</v>
      </c>
      <c r="BJ830" s="413"/>
      <c r="BK830" s="413"/>
      <c r="BL830" s="413">
        <v>2600</v>
      </c>
      <c r="BM830" s="411"/>
      <c r="BN830" s="413"/>
      <c r="BO830" s="413">
        <v>2800</v>
      </c>
      <c r="BP830" s="413"/>
      <c r="BQ830" s="413"/>
      <c r="BR830" s="413">
        <v>3000</v>
      </c>
      <c r="BS830" s="413"/>
      <c r="BT830" s="413"/>
      <c r="BU830" s="413">
        <v>3200</v>
      </c>
      <c r="BV830" s="413"/>
      <c r="BW830" s="413"/>
      <c r="BY830" s="416">
        <v>1000</v>
      </c>
      <c r="BZ830" s="416"/>
      <c r="CA830" s="416"/>
      <c r="CB830" s="416">
        <v>1200</v>
      </c>
      <c r="CC830" s="416"/>
      <c r="CD830" s="416"/>
      <c r="CE830" s="416">
        <v>1400</v>
      </c>
      <c r="CF830" s="416"/>
      <c r="CG830" s="416"/>
      <c r="CH830" s="416">
        <v>1600</v>
      </c>
      <c r="CI830" s="416"/>
      <c r="CJ830" s="416"/>
      <c r="CK830" s="416">
        <v>1800</v>
      </c>
      <c r="CL830" s="416"/>
      <c r="CM830" s="416"/>
      <c r="CN830" s="416">
        <v>2000</v>
      </c>
      <c r="CO830" s="416"/>
      <c r="CP830" s="416"/>
      <c r="CQ830" s="416">
        <v>2200</v>
      </c>
      <c r="CR830" s="416"/>
      <c r="CS830" s="416"/>
      <c r="CT830" s="416">
        <v>2400</v>
      </c>
      <c r="CU830" s="416"/>
      <c r="CV830" s="416"/>
      <c r="CW830" s="416">
        <v>2600</v>
      </c>
      <c r="CX830" s="410"/>
      <c r="CY830" s="416"/>
      <c r="CZ830" s="416">
        <v>2800</v>
      </c>
      <c r="DA830" s="416"/>
      <c r="DB830" s="416"/>
      <c r="DC830" s="416">
        <v>3000</v>
      </c>
      <c r="DD830" s="416"/>
      <c r="DE830" s="416"/>
      <c r="DF830" s="416">
        <v>3200</v>
      </c>
      <c r="DG830" s="416"/>
      <c r="DH830" s="416"/>
      <c r="DJ830" s="413">
        <v>1000</v>
      </c>
      <c r="DK830" s="413"/>
      <c r="DL830" s="413"/>
      <c r="DM830" s="413">
        <v>1200</v>
      </c>
      <c r="DN830" s="413"/>
      <c r="DO830" s="413"/>
      <c r="DP830" s="413">
        <v>1400</v>
      </c>
      <c r="DQ830" s="413"/>
      <c r="DR830" s="413"/>
      <c r="DS830" s="413">
        <v>1600</v>
      </c>
      <c r="DT830" s="413"/>
      <c r="DU830" s="413"/>
      <c r="DV830" s="413">
        <v>1800</v>
      </c>
      <c r="DW830" s="413"/>
      <c r="DX830" s="413"/>
      <c r="DY830" s="413">
        <v>2000</v>
      </c>
      <c r="DZ830" s="413"/>
      <c r="EA830" s="413"/>
      <c r="EB830" s="413">
        <v>2200</v>
      </c>
      <c r="EC830" s="413"/>
      <c r="ED830" s="413"/>
      <c r="EE830" s="413">
        <v>2400</v>
      </c>
      <c r="EF830" s="413"/>
      <c r="EG830" s="413"/>
      <c r="EH830" s="413">
        <v>2600</v>
      </c>
      <c r="EI830" s="411"/>
      <c r="EJ830" s="413"/>
      <c r="EK830" s="413">
        <v>2800</v>
      </c>
      <c r="EL830" s="413"/>
      <c r="EM830" s="413"/>
      <c r="EN830" s="413">
        <v>3000</v>
      </c>
      <c r="EO830" s="413"/>
      <c r="EP830" s="413"/>
      <c r="EQ830" s="413">
        <v>3200</v>
      </c>
      <c r="ER830" s="413"/>
      <c r="ES830" s="413"/>
    </row>
    <row r="831" spans="1:149">
      <c r="A831" s="77" t="s">
        <v>137</v>
      </c>
      <c r="C831" s="416"/>
      <c r="D831" s="416"/>
      <c r="E831" s="416"/>
      <c r="F831" s="416"/>
      <c r="G831" s="416"/>
      <c r="H831" s="416"/>
      <c r="I831" s="416"/>
      <c r="J831" s="416"/>
      <c r="K831" s="416"/>
      <c r="L831" s="416"/>
      <c r="M831" s="416"/>
      <c r="N831" s="416"/>
      <c r="O831" s="416"/>
      <c r="P831" s="416"/>
      <c r="Q831" s="418"/>
      <c r="R831" s="416"/>
      <c r="S831" s="416"/>
      <c r="T831" s="418"/>
      <c r="U831" s="416"/>
      <c r="V831" s="416"/>
      <c r="W831" s="418"/>
      <c r="X831" s="416"/>
      <c r="Y831" s="416"/>
      <c r="Z831" s="418"/>
      <c r="AA831" s="416"/>
      <c r="AB831" s="416"/>
      <c r="AC831" s="418"/>
      <c r="AD831" s="416"/>
      <c r="AE831" s="416"/>
      <c r="AF831" s="418"/>
      <c r="AG831" s="416"/>
      <c r="AH831" s="416"/>
      <c r="AI831" s="418"/>
      <c r="AJ831" s="416"/>
      <c r="AK831" s="416"/>
      <c r="AL831" s="418"/>
      <c r="AN831" s="413"/>
      <c r="AO831" s="413"/>
      <c r="AP831" s="413"/>
      <c r="AQ831" s="413"/>
      <c r="AR831" s="413"/>
      <c r="AS831" s="413"/>
      <c r="AT831" s="413"/>
      <c r="AU831" s="413"/>
      <c r="AV831" s="413"/>
      <c r="AW831" s="413"/>
      <c r="AX831" s="413"/>
      <c r="AY831" s="413"/>
      <c r="AZ831" s="414"/>
      <c r="BA831" s="414"/>
      <c r="BB831" s="414"/>
      <c r="BC831" s="414"/>
      <c r="BD831" s="414"/>
      <c r="BE831" s="414"/>
      <c r="BF831" s="414"/>
      <c r="BG831" s="414"/>
      <c r="BH831" s="414"/>
      <c r="BI831" s="414"/>
      <c r="BJ831" s="414"/>
      <c r="BK831" s="414"/>
      <c r="BL831" s="414"/>
      <c r="BM831" s="414"/>
      <c r="BN831" s="414"/>
      <c r="BO831" s="414"/>
      <c r="BP831" s="414"/>
      <c r="BQ831" s="414"/>
      <c r="BR831" s="414"/>
      <c r="BS831" s="414"/>
      <c r="BT831" s="414"/>
      <c r="BU831" s="414"/>
      <c r="BV831" s="414"/>
      <c r="BW831" s="414"/>
      <c r="BY831" s="416"/>
      <c r="BZ831" s="416"/>
      <c r="CA831" s="416"/>
      <c r="CB831" s="416"/>
      <c r="CC831" s="416"/>
      <c r="CD831" s="416"/>
      <c r="CE831" s="416"/>
      <c r="CF831" s="416"/>
      <c r="CG831" s="416"/>
      <c r="CH831" s="416"/>
      <c r="CI831" s="416"/>
      <c r="CJ831" s="416"/>
      <c r="CK831" s="416"/>
      <c r="CL831" s="416"/>
      <c r="CM831" s="418"/>
      <c r="CN831" s="416"/>
      <c r="CO831" s="416"/>
      <c r="CP831" s="418"/>
      <c r="CQ831" s="416"/>
      <c r="CR831" s="416"/>
      <c r="CS831" s="418"/>
      <c r="CT831" s="416"/>
      <c r="CU831" s="416"/>
      <c r="CV831" s="418"/>
      <c r="CW831" s="416"/>
      <c r="CX831" s="416"/>
      <c r="CY831" s="418"/>
      <c r="CZ831" s="416"/>
      <c r="DA831" s="416"/>
      <c r="DB831" s="418"/>
      <c r="DC831" s="416"/>
      <c r="DD831" s="416"/>
      <c r="DE831" s="418"/>
      <c r="DF831" s="416"/>
      <c r="DG831" s="416"/>
      <c r="DH831" s="418"/>
      <c r="DJ831" s="413"/>
      <c r="DK831" s="413"/>
      <c r="DL831" s="413"/>
      <c r="DM831" s="413"/>
      <c r="DN831" s="413"/>
      <c r="DO831" s="413"/>
      <c r="DP831" s="413"/>
      <c r="DQ831" s="413"/>
      <c r="DR831" s="413"/>
      <c r="DS831" s="413"/>
      <c r="DT831" s="413"/>
      <c r="DU831" s="413"/>
      <c r="DV831" s="414"/>
      <c r="DW831" s="414"/>
      <c r="DX831" s="414"/>
      <c r="DY831" s="414"/>
      <c r="DZ831" s="414"/>
      <c r="EA831" s="414"/>
      <c r="EB831" s="414"/>
      <c r="EC831" s="414"/>
      <c r="ED831" s="414"/>
      <c r="EE831" s="414"/>
      <c r="EF831" s="414"/>
      <c r="EG831" s="414"/>
      <c r="EH831" s="414"/>
      <c r="EI831" s="414"/>
      <c r="EJ831" s="414"/>
      <c r="EK831" s="414"/>
      <c r="EL831" s="414"/>
      <c r="EM831" s="414"/>
      <c r="EN831" s="414"/>
      <c r="EO831" s="414"/>
      <c r="EP831" s="414"/>
      <c r="EQ831" s="414"/>
      <c r="ER831" s="414"/>
      <c r="ES831" s="414"/>
    </row>
    <row r="832" spans="1:149">
      <c r="C832" s="416" t="s">
        <v>58</v>
      </c>
      <c r="D832" s="416" t="s">
        <v>116</v>
      </c>
      <c r="E832" s="416" t="s">
        <v>92</v>
      </c>
      <c r="F832" s="416" t="s">
        <v>58</v>
      </c>
      <c r="G832" s="416" t="s">
        <v>116</v>
      </c>
      <c r="H832" s="416" t="s">
        <v>92</v>
      </c>
      <c r="I832" s="416" t="s">
        <v>58</v>
      </c>
      <c r="J832" s="416" t="s">
        <v>116</v>
      </c>
      <c r="K832" s="416" t="s">
        <v>92</v>
      </c>
      <c r="L832" s="416" t="s">
        <v>58</v>
      </c>
      <c r="M832" s="416" t="s">
        <v>116</v>
      </c>
      <c r="N832" s="416" t="s">
        <v>92</v>
      </c>
      <c r="O832" s="416" t="s">
        <v>58</v>
      </c>
      <c r="P832" s="416" t="s">
        <v>116</v>
      </c>
      <c r="Q832" s="416" t="s">
        <v>92</v>
      </c>
      <c r="R832" s="416" t="s">
        <v>58</v>
      </c>
      <c r="S832" s="416" t="s">
        <v>116</v>
      </c>
      <c r="T832" s="416" t="s">
        <v>92</v>
      </c>
      <c r="U832" s="416" t="s">
        <v>58</v>
      </c>
      <c r="V832" s="416" t="s">
        <v>116</v>
      </c>
      <c r="W832" s="416" t="s">
        <v>92</v>
      </c>
      <c r="X832" s="416" t="s">
        <v>58</v>
      </c>
      <c r="Y832" s="416" t="s">
        <v>116</v>
      </c>
      <c r="Z832" s="416" t="s">
        <v>92</v>
      </c>
      <c r="AA832" s="416" t="s">
        <v>58</v>
      </c>
      <c r="AB832" s="416" t="s">
        <v>116</v>
      </c>
      <c r="AC832" s="416" t="s">
        <v>92</v>
      </c>
      <c r="AD832" s="416" t="s">
        <v>58</v>
      </c>
      <c r="AE832" s="416" t="s">
        <v>116</v>
      </c>
      <c r="AF832" s="416" t="s">
        <v>92</v>
      </c>
      <c r="AG832" s="416" t="s">
        <v>58</v>
      </c>
      <c r="AH832" s="416" t="s">
        <v>116</v>
      </c>
      <c r="AI832" s="416" t="s">
        <v>92</v>
      </c>
      <c r="AJ832" s="416" t="s">
        <v>58</v>
      </c>
      <c r="AK832" s="416" t="s">
        <v>116</v>
      </c>
      <c r="AL832" s="416" t="s">
        <v>92</v>
      </c>
      <c r="AN832" s="413" t="s">
        <v>58</v>
      </c>
      <c r="AO832" s="413" t="s">
        <v>116</v>
      </c>
      <c r="AP832" s="413" t="s">
        <v>92</v>
      </c>
      <c r="AQ832" s="413" t="s">
        <v>58</v>
      </c>
      <c r="AR832" s="413" t="s">
        <v>116</v>
      </c>
      <c r="AS832" s="413" t="s">
        <v>92</v>
      </c>
      <c r="AT832" s="413" t="s">
        <v>58</v>
      </c>
      <c r="AU832" s="413" t="s">
        <v>116</v>
      </c>
      <c r="AV832" s="413" t="s">
        <v>92</v>
      </c>
      <c r="AW832" s="413" t="s">
        <v>58</v>
      </c>
      <c r="AX832" s="413" t="s">
        <v>116</v>
      </c>
      <c r="AY832" s="413" t="s">
        <v>92</v>
      </c>
      <c r="AZ832" s="413" t="s">
        <v>58</v>
      </c>
      <c r="BA832" s="413" t="s">
        <v>116</v>
      </c>
      <c r="BB832" s="413" t="s">
        <v>92</v>
      </c>
      <c r="BC832" s="413" t="s">
        <v>58</v>
      </c>
      <c r="BD832" s="413" t="s">
        <v>116</v>
      </c>
      <c r="BE832" s="413" t="s">
        <v>92</v>
      </c>
      <c r="BF832" s="413" t="s">
        <v>58</v>
      </c>
      <c r="BG832" s="413" t="s">
        <v>116</v>
      </c>
      <c r="BH832" s="413" t="s">
        <v>92</v>
      </c>
      <c r="BI832" s="413" t="s">
        <v>58</v>
      </c>
      <c r="BJ832" s="413" t="s">
        <v>116</v>
      </c>
      <c r="BK832" s="413" t="s">
        <v>92</v>
      </c>
      <c r="BL832" s="413" t="s">
        <v>58</v>
      </c>
      <c r="BM832" s="413" t="s">
        <v>116</v>
      </c>
      <c r="BN832" s="413" t="s">
        <v>92</v>
      </c>
      <c r="BO832" s="413" t="s">
        <v>58</v>
      </c>
      <c r="BP832" s="413" t="s">
        <v>116</v>
      </c>
      <c r="BQ832" s="413" t="s">
        <v>92</v>
      </c>
      <c r="BR832" s="413" t="s">
        <v>58</v>
      </c>
      <c r="BS832" s="413" t="s">
        <v>116</v>
      </c>
      <c r="BT832" s="413" t="s">
        <v>92</v>
      </c>
      <c r="BU832" s="413" t="s">
        <v>58</v>
      </c>
      <c r="BV832" s="413" t="s">
        <v>116</v>
      </c>
      <c r="BW832" s="413" t="s">
        <v>92</v>
      </c>
      <c r="BY832" s="416" t="s">
        <v>58</v>
      </c>
      <c r="BZ832" s="416" t="s">
        <v>116</v>
      </c>
      <c r="CA832" s="416" t="s">
        <v>92</v>
      </c>
      <c r="CB832" s="416" t="s">
        <v>58</v>
      </c>
      <c r="CC832" s="416" t="s">
        <v>116</v>
      </c>
      <c r="CD832" s="416" t="s">
        <v>92</v>
      </c>
      <c r="CE832" s="416" t="s">
        <v>58</v>
      </c>
      <c r="CF832" s="416" t="s">
        <v>116</v>
      </c>
      <c r="CG832" s="416" t="s">
        <v>92</v>
      </c>
      <c r="CH832" s="416" t="s">
        <v>58</v>
      </c>
      <c r="CI832" s="416" t="s">
        <v>116</v>
      </c>
      <c r="CJ832" s="416" t="s">
        <v>92</v>
      </c>
      <c r="CK832" s="416" t="s">
        <v>58</v>
      </c>
      <c r="CL832" s="416" t="s">
        <v>116</v>
      </c>
      <c r="CM832" s="416" t="s">
        <v>92</v>
      </c>
      <c r="CN832" s="416" t="s">
        <v>58</v>
      </c>
      <c r="CO832" s="416" t="s">
        <v>116</v>
      </c>
      <c r="CP832" s="416" t="s">
        <v>92</v>
      </c>
      <c r="CQ832" s="416" t="s">
        <v>58</v>
      </c>
      <c r="CR832" s="416" t="s">
        <v>116</v>
      </c>
      <c r="CS832" s="416" t="s">
        <v>92</v>
      </c>
      <c r="CT832" s="416" t="s">
        <v>58</v>
      </c>
      <c r="CU832" s="416" t="s">
        <v>116</v>
      </c>
      <c r="CV832" s="416" t="s">
        <v>92</v>
      </c>
      <c r="CW832" s="416" t="s">
        <v>58</v>
      </c>
      <c r="CX832" s="416" t="s">
        <v>116</v>
      </c>
      <c r="CY832" s="416" t="s">
        <v>92</v>
      </c>
      <c r="CZ832" s="416" t="s">
        <v>58</v>
      </c>
      <c r="DA832" s="416" t="s">
        <v>116</v>
      </c>
      <c r="DB832" s="416" t="s">
        <v>92</v>
      </c>
      <c r="DC832" s="416" t="s">
        <v>58</v>
      </c>
      <c r="DD832" s="416" t="s">
        <v>116</v>
      </c>
      <c r="DE832" s="416" t="s">
        <v>92</v>
      </c>
      <c r="DF832" s="416" t="s">
        <v>58</v>
      </c>
      <c r="DG832" s="416" t="s">
        <v>116</v>
      </c>
      <c r="DH832" s="416" t="s">
        <v>92</v>
      </c>
      <c r="DJ832" s="413" t="s">
        <v>58</v>
      </c>
      <c r="DK832" s="413" t="s">
        <v>116</v>
      </c>
      <c r="DL832" s="413" t="s">
        <v>92</v>
      </c>
      <c r="DM832" s="413" t="s">
        <v>58</v>
      </c>
      <c r="DN832" s="413" t="s">
        <v>116</v>
      </c>
      <c r="DO832" s="413" t="s">
        <v>92</v>
      </c>
      <c r="DP832" s="413" t="s">
        <v>58</v>
      </c>
      <c r="DQ832" s="413" t="s">
        <v>116</v>
      </c>
      <c r="DR832" s="413" t="s">
        <v>92</v>
      </c>
      <c r="DS832" s="413" t="s">
        <v>58</v>
      </c>
      <c r="DT832" s="413" t="s">
        <v>116</v>
      </c>
      <c r="DU832" s="413" t="s">
        <v>92</v>
      </c>
      <c r="DV832" s="413" t="s">
        <v>58</v>
      </c>
      <c r="DW832" s="413" t="s">
        <v>116</v>
      </c>
      <c r="DX832" s="413" t="s">
        <v>92</v>
      </c>
      <c r="DY832" s="413" t="s">
        <v>58</v>
      </c>
      <c r="DZ832" s="413" t="s">
        <v>116</v>
      </c>
      <c r="EA832" s="413" t="s">
        <v>92</v>
      </c>
      <c r="EB832" s="413" t="s">
        <v>58</v>
      </c>
      <c r="EC832" s="413" t="s">
        <v>116</v>
      </c>
      <c r="ED832" s="413" t="s">
        <v>92</v>
      </c>
      <c r="EE832" s="413" t="s">
        <v>58</v>
      </c>
      <c r="EF832" s="413" t="s">
        <v>116</v>
      </c>
      <c r="EG832" s="413" t="s">
        <v>92</v>
      </c>
      <c r="EH832" s="413" t="s">
        <v>58</v>
      </c>
      <c r="EI832" s="413" t="s">
        <v>116</v>
      </c>
      <c r="EJ832" s="413" t="s">
        <v>92</v>
      </c>
      <c r="EK832" s="413" t="s">
        <v>58</v>
      </c>
      <c r="EL832" s="413" t="s">
        <v>116</v>
      </c>
      <c r="EM832" s="413" t="s">
        <v>92</v>
      </c>
      <c r="EN832" s="413" t="s">
        <v>58</v>
      </c>
      <c r="EO832" s="413" t="s">
        <v>116</v>
      </c>
      <c r="EP832" s="413" t="s">
        <v>92</v>
      </c>
      <c r="EQ832" s="413" t="s">
        <v>58</v>
      </c>
      <c r="ER832" s="413" t="s">
        <v>116</v>
      </c>
      <c r="ES832" s="413" t="s">
        <v>92</v>
      </c>
    </row>
    <row r="833" spans="1:149">
      <c r="B833" s="78" t="s">
        <v>57</v>
      </c>
      <c r="C833" s="50">
        <f t="shared" ref="C833:AL833" si="132">AM52/C836</f>
        <v>0.17572340290083022</v>
      </c>
      <c r="D833" s="50">
        <f t="shared" si="132"/>
        <v>0.16379218324781811</v>
      </c>
      <c r="E833" s="50">
        <f t="shared" si="132"/>
        <v>0.17436870660684303</v>
      </c>
      <c r="F833" s="50">
        <f t="shared" si="132"/>
        <v>0.17163926260868359</v>
      </c>
      <c r="G833" s="50">
        <f t="shared" si="132"/>
        <v>0.1745088394618747</v>
      </c>
      <c r="H833" s="50">
        <f t="shared" si="132"/>
        <v>0.18178145745426505</v>
      </c>
      <c r="I833" s="50">
        <f t="shared" si="132"/>
        <v>0.17297162347658071</v>
      </c>
      <c r="J833" s="50">
        <f t="shared" si="132"/>
        <v>0.18240468185733205</v>
      </c>
      <c r="K833" s="50">
        <f t="shared" si="132"/>
        <v>0.1819179001700216</v>
      </c>
      <c r="L833" s="50">
        <f t="shared" si="132"/>
        <v>0.1701015886729586</v>
      </c>
      <c r="M833" s="50">
        <f t="shared" si="132"/>
        <v>0.19576359318310282</v>
      </c>
      <c r="N833" s="50">
        <f t="shared" si="132"/>
        <v>0.1817525800683181</v>
      </c>
      <c r="O833" s="50">
        <f t="shared" si="132"/>
        <v>0.17245576313351174</v>
      </c>
      <c r="P833" s="50">
        <f t="shared" si="132"/>
        <v>0.18344496474672034</v>
      </c>
      <c r="Q833" s="50">
        <f t="shared" si="132"/>
        <v>0.17724695832132017</v>
      </c>
      <c r="R833" s="50">
        <f t="shared" si="132"/>
        <v>0.17456713941478766</v>
      </c>
      <c r="S833" s="50">
        <f t="shared" si="132"/>
        <v>0.18458348015074669</v>
      </c>
      <c r="T833" s="50">
        <f t="shared" si="132"/>
        <v>0.1743879555226277</v>
      </c>
      <c r="U833" s="50">
        <f t="shared" si="132"/>
        <v>0.17049148722738197</v>
      </c>
      <c r="V833" s="50">
        <f t="shared" si="132"/>
        <v>0.19240333093858261</v>
      </c>
      <c r="W833" s="50">
        <f t="shared" si="132"/>
        <v>0.17540161662449727</v>
      </c>
      <c r="X833" s="50">
        <f t="shared" si="132"/>
        <v>0.17669761431808728</v>
      </c>
      <c r="Y833" s="50">
        <f t="shared" si="132"/>
        <v>0.18625118655614845</v>
      </c>
      <c r="Z833" s="50">
        <f t="shared" si="132"/>
        <v>0.17512335315358254</v>
      </c>
      <c r="AA833" s="50">
        <f t="shared" si="132"/>
        <v>0.17125826022610974</v>
      </c>
      <c r="AB833" s="50">
        <f t="shared" si="132"/>
        <v>0.18176455202259834</v>
      </c>
      <c r="AC833" s="50">
        <f t="shared" si="132"/>
        <v>0.17619747152083626</v>
      </c>
      <c r="AD833" s="50">
        <f t="shared" si="132"/>
        <v>0.16925610686550921</v>
      </c>
      <c r="AE833" s="50">
        <f t="shared" si="132"/>
        <v>0.17594846499498018</v>
      </c>
      <c r="AF833" s="50">
        <f t="shared" si="132"/>
        <v>0.17392185102738456</v>
      </c>
      <c r="AG833" s="50">
        <f t="shared" si="132"/>
        <v>0.17012091947194771</v>
      </c>
      <c r="AH833" s="50">
        <f t="shared" si="132"/>
        <v>0.17752732924762715</v>
      </c>
      <c r="AI833" s="50">
        <f t="shared" si="132"/>
        <v>0.1690889452882133</v>
      </c>
      <c r="AJ833" s="50">
        <f t="shared" si="132"/>
        <v>0.17166271430817187</v>
      </c>
      <c r="AK833" s="50">
        <f t="shared" si="132"/>
        <v>0.17632223820157569</v>
      </c>
      <c r="AL833" s="50">
        <f t="shared" si="132"/>
        <v>0.16839119519379325</v>
      </c>
      <c r="BX833" s="78" t="s">
        <v>57</v>
      </c>
      <c r="ES833" s="22">
        <v>0</v>
      </c>
    </row>
    <row r="834" spans="1:149">
      <c r="B834" s="78" t="s">
        <v>11</v>
      </c>
      <c r="C834" s="50">
        <f t="shared" ref="C834:AL834" si="133">AM81/C836</f>
        <v>5.9615576001303849E-2</v>
      </c>
      <c r="D834" s="50">
        <f t="shared" si="133"/>
        <v>8.1754623002606344E-2</v>
      </c>
      <c r="E834" s="50">
        <f t="shared" si="133"/>
        <v>0.17212374500702604</v>
      </c>
      <c r="F834" s="50">
        <f t="shared" si="133"/>
        <v>5.5529630882623304E-2</v>
      </c>
      <c r="G834" s="50">
        <f t="shared" si="133"/>
        <v>9.5366802871975409E-2</v>
      </c>
      <c r="H834" s="50">
        <f t="shared" si="133"/>
        <v>0.16164981696220854</v>
      </c>
      <c r="I834" s="50">
        <f t="shared" si="133"/>
        <v>6.0141361109792874E-2</v>
      </c>
      <c r="J834" s="50">
        <f t="shared" si="133"/>
        <v>0.10623163385895988</v>
      </c>
      <c r="K834" s="50">
        <f t="shared" si="133"/>
        <v>0.17362284547818108</v>
      </c>
      <c r="L834" s="50">
        <f t="shared" si="133"/>
        <v>5.6787766081645943E-2</v>
      </c>
      <c r="M834" s="50">
        <f t="shared" si="133"/>
        <v>0.11925015377833986</v>
      </c>
      <c r="N834" s="50">
        <f t="shared" si="133"/>
        <v>0.16030655334268415</v>
      </c>
      <c r="O834" s="50">
        <f t="shared" si="133"/>
        <v>5.3839655910704193E-2</v>
      </c>
      <c r="P834" s="50">
        <f t="shared" si="133"/>
        <v>9.8609985597468044E-2</v>
      </c>
      <c r="Q834" s="50">
        <f t="shared" si="133"/>
        <v>0.1737815917746596</v>
      </c>
      <c r="R834" s="50">
        <f t="shared" si="133"/>
        <v>5.1750173977362778E-2</v>
      </c>
      <c r="S834" s="50">
        <f t="shared" si="133"/>
        <v>0.11153128962926609</v>
      </c>
      <c r="T834" s="50">
        <f t="shared" si="133"/>
        <v>0.17717108919910529</v>
      </c>
      <c r="U834" s="50">
        <f t="shared" si="133"/>
        <v>5.2298148056947685E-2</v>
      </c>
      <c r="V834" s="50">
        <f t="shared" si="133"/>
        <v>0.11550548817179292</v>
      </c>
      <c r="W834" s="50">
        <f t="shared" si="133"/>
        <v>0.1599135819376106</v>
      </c>
      <c r="X834" s="50">
        <f t="shared" si="133"/>
        <v>5.0960942459529389E-2</v>
      </c>
      <c r="Y834" s="50">
        <f t="shared" si="133"/>
        <v>0.11478057771853879</v>
      </c>
      <c r="Z834" s="50">
        <f t="shared" si="133"/>
        <v>0.15977112770982058</v>
      </c>
      <c r="AA834" s="50">
        <f t="shared" si="133"/>
        <v>4.9840622200000233E-2</v>
      </c>
      <c r="AB834" s="50">
        <f t="shared" si="133"/>
        <v>0.11314351410447004</v>
      </c>
      <c r="AC834" s="50">
        <f t="shared" si="133"/>
        <v>0.1643131740436003</v>
      </c>
      <c r="AD834" s="50">
        <f t="shared" si="133"/>
        <v>4.8386591452746812E-2</v>
      </c>
      <c r="AE834" s="50">
        <f t="shared" si="133"/>
        <v>0.11010425372348231</v>
      </c>
      <c r="AF834" s="50">
        <f t="shared" si="133"/>
        <v>0.15318525973917307</v>
      </c>
      <c r="AG834" s="50">
        <f t="shared" si="133"/>
        <v>4.6323201740625604E-2</v>
      </c>
      <c r="AH834" s="50">
        <f t="shared" si="133"/>
        <v>0.1048996429831236</v>
      </c>
      <c r="AI834" s="50">
        <f t="shared" si="133"/>
        <v>0.17470877382137198</v>
      </c>
      <c r="AJ834" s="50">
        <f t="shared" si="133"/>
        <v>4.5427288139162102E-2</v>
      </c>
      <c r="AK834" s="50">
        <f t="shared" si="133"/>
        <v>0.10191319710518214</v>
      </c>
      <c r="AL834" s="50">
        <f t="shared" si="133"/>
        <v>0.16987513124402279</v>
      </c>
      <c r="BX834" s="78" t="s">
        <v>11</v>
      </c>
      <c r="ES834" s="22">
        <v>0</v>
      </c>
    </row>
    <row r="835" spans="1:149">
      <c r="B835" s="78" t="s">
        <v>56</v>
      </c>
      <c r="C835" s="50">
        <f t="shared" ref="C835:AL835" si="134">AM111/C836</f>
        <v>0.76466102109786593</v>
      </c>
      <c r="D835" s="50">
        <f t="shared" si="134"/>
        <v>0.75445319374957553</v>
      </c>
      <c r="E835" s="50">
        <f t="shared" si="134"/>
        <v>0.6535075483861309</v>
      </c>
      <c r="F835" s="50">
        <f t="shared" si="134"/>
        <v>0.77283110650869313</v>
      </c>
      <c r="G835" s="50">
        <f t="shared" si="134"/>
        <v>0.73012435766615003</v>
      </c>
      <c r="H835" s="50">
        <f t="shared" si="134"/>
        <v>0.65656872558352641</v>
      </c>
      <c r="I835" s="50">
        <f t="shared" si="134"/>
        <v>0.76688701541362647</v>
      </c>
      <c r="J835" s="50">
        <f t="shared" si="134"/>
        <v>0.711363684283708</v>
      </c>
      <c r="K835" s="50">
        <f t="shared" si="134"/>
        <v>0.64445925435179741</v>
      </c>
      <c r="L835" s="50">
        <f t="shared" si="134"/>
        <v>0.77311064524539541</v>
      </c>
      <c r="M835" s="50">
        <f t="shared" si="134"/>
        <v>0.6849862530385572</v>
      </c>
      <c r="N835" s="50">
        <f t="shared" si="134"/>
        <v>0.65794086658899775</v>
      </c>
      <c r="O835" s="50">
        <f t="shared" si="134"/>
        <v>0.77370458095578398</v>
      </c>
      <c r="P835" s="50">
        <f t="shared" si="134"/>
        <v>0.71794504965581152</v>
      </c>
      <c r="Q835" s="50">
        <f t="shared" si="134"/>
        <v>0.64897144990402023</v>
      </c>
      <c r="R835" s="50">
        <f t="shared" si="134"/>
        <v>0.77368268660784956</v>
      </c>
      <c r="S835" s="50">
        <f t="shared" si="134"/>
        <v>0.70388523021998717</v>
      </c>
      <c r="T835" s="50">
        <f t="shared" si="134"/>
        <v>0.64844095527826695</v>
      </c>
      <c r="U835" s="50">
        <f t="shared" si="134"/>
        <v>0.77721036471567029</v>
      </c>
      <c r="V835" s="50">
        <f t="shared" si="134"/>
        <v>0.6920911808896244</v>
      </c>
      <c r="W835" s="50">
        <f t="shared" si="134"/>
        <v>0.66468480143789221</v>
      </c>
      <c r="X835" s="50">
        <f t="shared" si="134"/>
        <v>0.77234144322238329</v>
      </c>
      <c r="Y835" s="50">
        <f t="shared" si="134"/>
        <v>0.69896823572531275</v>
      </c>
      <c r="Z835" s="50">
        <f t="shared" si="134"/>
        <v>0.66510551913659688</v>
      </c>
      <c r="AA835" s="50">
        <f t="shared" si="134"/>
        <v>0.77890111757389002</v>
      </c>
      <c r="AB835" s="50">
        <f t="shared" si="134"/>
        <v>0.70509193387293156</v>
      </c>
      <c r="AC835" s="50">
        <f t="shared" si="134"/>
        <v>0.65948935443556345</v>
      </c>
      <c r="AD835" s="50">
        <f t="shared" si="134"/>
        <v>0.78235730168174389</v>
      </c>
      <c r="AE835" s="50">
        <f t="shared" si="134"/>
        <v>0.7139472812815375</v>
      </c>
      <c r="AF835" s="50">
        <f t="shared" si="134"/>
        <v>0.67289288923344248</v>
      </c>
      <c r="AG835" s="50">
        <f t="shared" si="134"/>
        <v>0.78355587878742672</v>
      </c>
      <c r="AH835" s="50">
        <f t="shared" si="134"/>
        <v>0.71757302776924925</v>
      </c>
      <c r="AI835" s="50">
        <f t="shared" si="134"/>
        <v>0.65620228089041466</v>
      </c>
      <c r="AJ835" s="50">
        <f t="shared" si="134"/>
        <v>0.78290999755266599</v>
      </c>
      <c r="AK835" s="50">
        <f t="shared" si="134"/>
        <v>0.72176456469324213</v>
      </c>
      <c r="AL835" s="50">
        <f t="shared" si="134"/>
        <v>0.66173367356218393</v>
      </c>
      <c r="BX835" s="78" t="s">
        <v>56</v>
      </c>
      <c r="ES835" s="22">
        <v>0</v>
      </c>
    </row>
    <row r="836" spans="1:149">
      <c r="B836" s="78" t="s">
        <v>77</v>
      </c>
      <c r="C836" s="55">
        <f t="shared" ref="C836:AL836" si="135">AM52+AM81+AM111</f>
        <v>647.65376557308969</v>
      </c>
      <c r="D836" s="55">
        <f t="shared" si="135"/>
        <v>613.10059662236995</v>
      </c>
      <c r="E836" s="55">
        <f t="shared" si="135"/>
        <v>896.98892995570338</v>
      </c>
      <c r="F836" s="55">
        <f t="shared" si="135"/>
        <v>777.39355723975632</v>
      </c>
      <c r="G836" s="55">
        <f t="shared" si="135"/>
        <v>758.72477816998889</v>
      </c>
      <c r="H836" s="55">
        <f t="shared" si="135"/>
        <v>1056.2612216223699</v>
      </c>
      <c r="I836" s="55">
        <f t="shared" si="135"/>
        <v>957.21648913344416</v>
      </c>
      <c r="J836" s="55">
        <f t="shared" si="135"/>
        <v>882.51906388427483</v>
      </c>
      <c r="K836" s="55">
        <f t="shared" si="135"/>
        <v>1151.8719064922479</v>
      </c>
      <c r="L836" s="55">
        <f t="shared" si="135"/>
        <v>1108.7861766334443</v>
      </c>
      <c r="M836" s="55">
        <f t="shared" si="135"/>
        <v>1104.0728882890367</v>
      </c>
      <c r="N836" s="55">
        <f t="shared" si="135"/>
        <v>1345.0019812430787</v>
      </c>
      <c r="O836" s="55">
        <f t="shared" si="135"/>
        <v>1267.0542867524919</v>
      </c>
      <c r="P836" s="55">
        <f t="shared" si="135"/>
        <v>1185.3233201827245</v>
      </c>
      <c r="Q836" s="55">
        <f t="shared" si="135"/>
        <v>1538.9788122923587</v>
      </c>
      <c r="R836" s="55">
        <f t="shared" si="135"/>
        <v>1403.492501038206</v>
      </c>
      <c r="S836" s="55">
        <f t="shared" si="135"/>
        <v>1301.296400885936</v>
      </c>
      <c r="T836" s="55">
        <f t="shared" si="135"/>
        <v>1683.0920414590255</v>
      </c>
      <c r="U836" s="55">
        <f t="shared" si="135"/>
        <v>1545.1442573366555</v>
      </c>
      <c r="V836" s="55">
        <f t="shared" si="135"/>
        <v>1481.7346151716501</v>
      </c>
      <c r="W836" s="55">
        <f t="shared" si="135"/>
        <v>1755.9187081256923</v>
      </c>
      <c r="X836" s="55">
        <f t="shared" si="135"/>
        <v>1645.8606859080842</v>
      </c>
      <c r="Y836" s="55">
        <f t="shared" si="135"/>
        <v>1646.1807765780732</v>
      </c>
      <c r="Z836" s="55">
        <f t="shared" si="135"/>
        <v>1947.1967147702103</v>
      </c>
      <c r="AA836" s="55">
        <f t="shared" si="135"/>
        <v>1767.66247162237</v>
      </c>
      <c r="AB836" s="55">
        <f t="shared" si="135"/>
        <v>1681.9025622923587</v>
      </c>
      <c r="AC836" s="55">
        <f t="shared" si="135"/>
        <v>2077.4180540559246</v>
      </c>
      <c r="AD836" s="55">
        <f t="shared" si="135"/>
        <v>1939.8224716223704</v>
      </c>
      <c r="AE836" s="55">
        <f t="shared" si="135"/>
        <v>1835.4662832225913</v>
      </c>
      <c r="AF836" s="55">
        <f t="shared" si="135"/>
        <v>2271.4079498892579</v>
      </c>
      <c r="AG836" s="55">
        <f t="shared" si="135"/>
        <v>1992.1606111572537</v>
      </c>
      <c r="AH836" s="55">
        <f t="shared" si="135"/>
        <v>1973.1440808416389</v>
      </c>
      <c r="AI836" s="55">
        <f t="shared" si="135"/>
        <v>2429.4000041528243</v>
      </c>
      <c r="AJ836" s="55">
        <f t="shared" si="135"/>
        <v>2128.5988254429685</v>
      </c>
      <c r="AK836" s="55">
        <f t="shared" si="135"/>
        <v>2059.2240808416391</v>
      </c>
      <c r="AL836" s="55">
        <f t="shared" si="135"/>
        <v>2515.4800041528242</v>
      </c>
      <c r="AR836" s="55"/>
      <c r="AS836" s="55"/>
      <c r="AT836" s="55"/>
      <c r="AU836" s="55"/>
      <c r="AV836" s="55"/>
      <c r="AW836" s="55"/>
      <c r="AX836" s="55"/>
      <c r="BX836" s="78" t="s">
        <v>77</v>
      </c>
      <c r="ES836" s="22">
        <v>0</v>
      </c>
    </row>
    <row r="837" spans="1:149">
      <c r="C837" s="53">
        <f>C836/1000</f>
        <v>0.64765376557308973</v>
      </c>
      <c r="D837" s="53">
        <f>D836/1000</f>
        <v>0.61310059662236993</v>
      </c>
      <c r="E837" s="53">
        <f>E836/1000</f>
        <v>0.89698892995570334</v>
      </c>
      <c r="F837" s="53">
        <f>F836/1200</f>
        <v>0.64782796436646362</v>
      </c>
      <c r="G837" s="53">
        <f>G836/1200</f>
        <v>0.6322706484749907</v>
      </c>
      <c r="H837" s="53">
        <f>H836/1200</f>
        <v>0.88021768468530825</v>
      </c>
      <c r="I837" s="53">
        <f>I836/1400</f>
        <v>0.68372606366674582</v>
      </c>
      <c r="J837" s="53">
        <f>J836/1400</f>
        <v>0.63037075991733915</v>
      </c>
      <c r="K837" s="53">
        <f>K836/1400</f>
        <v>0.82276564749446279</v>
      </c>
      <c r="L837" s="53">
        <f>L836/1600</f>
        <v>0.6929913603959027</v>
      </c>
      <c r="M837" s="53">
        <f>M836/1600</f>
        <v>0.69004555518064792</v>
      </c>
      <c r="N837" s="53">
        <f>N836/1600</f>
        <v>0.84062623827692418</v>
      </c>
      <c r="O837" s="53">
        <f>O836/1800</f>
        <v>0.70391904819582884</v>
      </c>
      <c r="P837" s="53">
        <f t="shared" ref="P837:Q837" si="136">P836/1800</f>
        <v>0.65851295565706913</v>
      </c>
      <c r="Q837" s="53">
        <f t="shared" si="136"/>
        <v>0.85498822905131044</v>
      </c>
      <c r="R837" s="113">
        <f>R836/2000</f>
        <v>0.701746250519103</v>
      </c>
      <c r="S837" s="113">
        <f t="shared" ref="S837:T837" si="137">S836/2000</f>
        <v>0.65064820044296801</v>
      </c>
      <c r="T837" s="113">
        <f t="shared" si="137"/>
        <v>0.84154602072951279</v>
      </c>
      <c r="U837" s="53">
        <f>U836/2200</f>
        <v>0.70233829878938892</v>
      </c>
      <c r="V837" s="53">
        <f t="shared" ref="V837:W837" si="138">V836/2200</f>
        <v>0.67351573416893185</v>
      </c>
      <c r="W837" s="53">
        <f t="shared" si="138"/>
        <v>0.79814486732986012</v>
      </c>
      <c r="X837" s="53">
        <f>X836/2400</f>
        <v>0.68577528579503511</v>
      </c>
      <c r="Y837" s="53">
        <f t="shared" ref="Y837:Z837" si="139">Y836/2400</f>
        <v>0.68590865690753045</v>
      </c>
      <c r="Z837" s="53">
        <f t="shared" si="139"/>
        <v>0.8113319644875876</v>
      </c>
      <c r="AA837" s="53">
        <f>AA836/2600</f>
        <v>0.6798701813932192</v>
      </c>
      <c r="AB837" s="53">
        <f t="shared" ref="AB837:AC837" si="140">AB836/2600</f>
        <v>0.64688560088167646</v>
      </c>
      <c r="AC837" s="53">
        <f t="shared" si="140"/>
        <v>0.79900694386766336</v>
      </c>
      <c r="AD837" s="53">
        <f>AD836/2800</f>
        <v>0.69279373986513226</v>
      </c>
      <c r="AE837" s="53">
        <f t="shared" ref="AE837:AF837" si="141">AE836/2800</f>
        <v>0.65552367257949684</v>
      </c>
      <c r="AF837" s="53">
        <f t="shared" si="141"/>
        <v>0.81121712496044929</v>
      </c>
      <c r="AG837" s="53">
        <f>AG836/3000</f>
        <v>0.66405353705241787</v>
      </c>
      <c r="AH837" s="53">
        <f>AH836/3000</f>
        <v>0.65771469361387969</v>
      </c>
      <c r="AI837" s="53">
        <f>AI836/3000</f>
        <v>0.80980000138427477</v>
      </c>
      <c r="AJ837" s="53">
        <f>AJ836/3200</f>
        <v>0.66518713295092768</v>
      </c>
      <c r="AK837" s="53">
        <f>AK836/3200</f>
        <v>0.64350752526301225</v>
      </c>
      <c r="AL837" s="53">
        <f>AL836/3200</f>
        <v>0.78608750129775762</v>
      </c>
      <c r="AR837" s="53"/>
      <c r="BX837" s="22"/>
      <c r="ES837" s="22">
        <v>0</v>
      </c>
    </row>
    <row r="838" spans="1:149">
      <c r="A838" s="77"/>
      <c r="B838" s="78" t="s">
        <v>32</v>
      </c>
      <c r="C838" s="50">
        <f t="shared" ref="C838:AL838" si="142">AM140/C836</f>
        <v>1.3500665954007155E-2</v>
      </c>
      <c r="D838" s="50">
        <f t="shared" si="142"/>
        <v>1.4371249150811779E-2</v>
      </c>
      <c r="E838" s="50">
        <f t="shared" si="142"/>
        <v>3.8970404495736286E-2</v>
      </c>
      <c r="F838" s="50">
        <f t="shared" si="142"/>
        <v>1.2613440195817048E-2</v>
      </c>
      <c r="G838" s="50">
        <f t="shared" si="142"/>
        <v>1.6854149333476356E-2</v>
      </c>
      <c r="H838" s="50">
        <f t="shared" si="142"/>
        <v>3.7070202953206288E-2</v>
      </c>
      <c r="I838" s="50">
        <f t="shared" si="142"/>
        <v>1.3575802642745253E-2</v>
      </c>
      <c r="J838" s="50">
        <f t="shared" si="142"/>
        <v>1.8802285048627455E-2</v>
      </c>
      <c r="K838" s="50">
        <f t="shared" si="142"/>
        <v>3.8561030620501355E-2</v>
      </c>
      <c r="L838" s="50">
        <f t="shared" si="142"/>
        <v>1.2831831278828006E-2</v>
      </c>
      <c r="M838" s="50">
        <f t="shared" si="142"/>
        <v>2.3196673089972811E-2</v>
      </c>
      <c r="N838" s="50">
        <f t="shared" si="142"/>
        <v>3.7211543698800441E-2</v>
      </c>
      <c r="O838" s="50">
        <f t="shared" si="142"/>
        <v>1.2257497131808463E-2</v>
      </c>
      <c r="P838" s="50">
        <f t="shared" si="142"/>
        <v>1.5271990452175414E-2</v>
      </c>
      <c r="Q838" s="50">
        <f t="shared" si="142"/>
        <v>3.5795006859647496E-2</v>
      </c>
      <c r="R838" s="50">
        <f t="shared" si="142"/>
        <v>1.1872629469872616E-2</v>
      </c>
      <c r="S838" s="50">
        <f t="shared" si="142"/>
        <v>2.0496996563568324E-2</v>
      </c>
      <c r="T838" s="50">
        <f t="shared" si="142"/>
        <v>3.5024039500392484E-2</v>
      </c>
      <c r="U838" s="50">
        <f t="shared" si="142"/>
        <v>1.1360797767083021E-2</v>
      </c>
      <c r="V838" s="50">
        <f t="shared" si="142"/>
        <v>2.1194686064860496E-2</v>
      </c>
      <c r="W838" s="50">
        <f t="shared" si="142"/>
        <v>3.4852799198307992E-2</v>
      </c>
      <c r="X838" s="50">
        <f t="shared" si="142"/>
        <v>1.1166519664539878E-2</v>
      </c>
      <c r="Y838" s="50">
        <f t="shared" si="142"/>
        <v>2.074240165051729E-2</v>
      </c>
      <c r="Z838" s="50">
        <f t="shared" si="142"/>
        <v>3.3383579550791624E-2</v>
      </c>
      <c r="AA838" s="50">
        <f t="shared" si="142"/>
        <v>1.0978511951785322E-2</v>
      </c>
      <c r="AB838" s="50">
        <f t="shared" si="142"/>
        <v>2.048484346639386E-2</v>
      </c>
      <c r="AC838" s="50">
        <f t="shared" si="142"/>
        <v>3.3083605120906676E-2</v>
      </c>
      <c r="AD838" s="50">
        <f t="shared" si="142"/>
        <v>1.0746500711476845E-2</v>
      </c>
      <c r="AE838" s="50">
        <f t="shared" si="142"/>
        <v>1.9163256244909263E-2</v>
      </c>
      <c r="AF838" s="50">
        <f t="shared" si="142"/>
        <v>3.0967314160742436E-2</v>
      </c>
      <c r="AG838" s="50">
        <f t="shared" si="142"/>
        <v>1.0825584769945145E-2</v>
      </c>
      <c r="AH838" s="50">
        <f t="shared" si="142"/>
        <v>1.8381548113644206E-2</v>
      </c>
      <c r="AI838" s="50">
        <f t="shared" si="142"/>
        <v>3.2009715748126215E-2</v>
      </c>
      <c r="AJ838" s="50">
        <f t="shared" si="142"/>
        <v>1.0663604359342854E-2</v>
      </c>
      <c r="AK838" s="50">
        <f t="shared" si="142"/>
        <v>1.796280608860433E-2</v>
      </c>
      <c r="AL838" s="50">
        <f t="shared" si="142"/>
        <v>3.1200567463012262E-2</v>
      </c>
      <c r="BX838" s="78" t="s">
        <v>32</v>
      </c>
      <c r="ES838" s="22">
        <v>0</v>
      </c>
    </row>
    <row r="839" spans="1:149">
      <c r="B839" s="78" t="s">
        <v>144</v>
      </c>
      <c r="C839" s="55">
        <f t="shared" ref="C839:AL839" si="143">C284</f>
        <v>60.571428571428569</v>
      </c>
      <c r="D839" s="55">
        <f t="shared" si="143"/>
        <v>60.571428571428569</v>
      </c>
      <c r="E839" s="55">
        <f t="shared" si="143"/>
        <v>38.285714285714285</v>
      </c>
      <c r="F839" s="55">
        <f t="shared" si="143"/>
        <v>60.571428571428569</v>
      </c>
      <c r="G839" s="55">
        <f t="shared" si="143"/>
        <v>60.571428571428569</v>
      </c>
      <c r="H839" s="55">
        <f t="shared" si="143"/>
        <v>68.571428571428569</v>
      </c>
      <c r="I839" s="55">
        <f t="shared" si="143"/>
        <v>90.857142857142861</v>
      </c>
      <c r="J839" s="55">
        <f t="shared" si="143"/>
        <v>60.571428571428569</v>
      </c>
      <c r="K839" s="55">
        <f t="shared" si="143"/>
        <v>98.857142857142861</v>
      </c>
      <c r="L839" s="55">
        <f t="shared" si="143"/>
        <v>90.857142857142861</v>
      </c>
      <c r="M839" s="55">
        <f t="shared" si="143"/>
        <v>121.14285714285714</v>
      </c>
      <c r="N839" s="55">
        <f t="shared" si="143"/>
        <v>100.85714285714286</v>
      </c>
      <c r="O839" s="55">
        <f t="shared" si="143"/>
        <v>90.857142857142861</v>
      </c>
      <c r="P839" s="55">
        <f t="shared" si="143"/>
        <v>0</v>
      </c>
      <c r="Q839" s="55">
        <f t="shared" si="143"/>
        <v>100.85714285714286</v>
      </c>
      <c r="R839" s="55">
        <f t="shared" si="143"/>
        <v>90.857142857142861</v>
      </c>
      <c r="S839" s="55">
        <f t="shared" si="143"/>
        <v>121.14285714285714</v>
      </c>
      <c r="T839" s="55">
        <f t="shared" si="143"/>
        <v>100.85714285714286</v>
      </c>
      <c r="U839" s="55">
        <f t="shared" si="143"/>
        <v>90.857142857142861</v>
      </c>
      <c r="V839" s="55">
        <f t="shared" si="143"/>
        <v>121.14285714285714</v>
      </c>
      <c r="W839" s="55">
        <f t="shared" si="143"/>
        <v>102.85714285714286</v>
      </c>
      <c r="X839" s="55">
        <f t="shared" si="143"/>
        <v>90.857142857142861</v>
      </c>
      <c r="Y839" s="55">
        <f t="shared" si="143"/>
        <v>151.42857142857142</v>
      </c>
      <c r="Z839" s="55">
        <f t="shared" si="143"/>
        <v>102.85714285714286</v>
      </c>
      <c r="AA839" s="55">
        <f t="shared" si="143"/>
        <v>90.857142857142861</v>
      </c>
      <c r="AB839" s="55">
        <f t="shared" si="143"/>
        <v>151.42857142857142</v>
      </c>
      <c r="AC839" s="55">
        <f t="shared" si="143"/>
        <v>102.85714285714286</v>
      </c>
      <c r="AD839" s="55">
        <f t="shared" si="143"/>
        <v>90.857142857142861</v>
      </c>
      <c r="AE839" s="55">
        <f t="shared" si="143"/>
        <v>151.42857142857142</v>
      </c>
      <c r="AF839" s="55">
        <f t="shared" si="143"/>
        <v>102.85714285714286</v>
      </c>
      <c r="AG839" s="55">
        <f t="shared" si="143"/>
        <v>90.857142857142861</v>
      </c>
      <c r="AH839" s="55">
        <f t="shared" si="143"/>
        <v>151.42857142857142</v>
      </c>
      <c r="AI839" s="55">
        <f t="shared" si="143"/>
        <v>102.85714285714286</v>
      </c>
      <c r="AJ839" s="55">
        <f t="shared" si="143"/>
        <v>90.857142857142861</v>
      </c>
      <c r="AK839" s="55">
        <f t="shared" si="143"/>
        <v>151.42857142857142</v>
      </c>
      <c r="AL839" s="55">
        <f t="shared" si="143"/>
        <v>102.85714285714286</v>
      </c>
      <c r="BX839" s="78" t="s">
        <v>144</v>
      </c>
      <c r="ES839" s="22">
        <v>0</v>
      </c>
    </row>
    <row r="840" spans="1:149">
      <c r="B840" s="78" t="s">
        <v>81</v>
      </c>
      <c r="C840" s="55">
        <f t="shared" ref="C840:AL840" si="144">C312</f>
        <v>665.23388704318927</v>
      </c>
      <c r="D840" s="55">
        <f t="shared" si="144"/>
        <v>689.46777408637877</v>
      </c>
      <c r="E840" s="55">
        <f t="shared" si="144"/>
        <v>684.41348837209296</v>
      </c>
      <c r="F840" s="55">
        <f t="shared" si="144"/>
        <v>891.83388704318929</v>
      </c>
      <c r="G840" s="55">
        <f t="shared" si="144"/>
        <v>805.28205980066446</v>
      </c>
      <c r="H840" s="55">
        <f t="shared" si="144"/>
        <v>1017.3563455149501</v>
      </c>
      <c r="I840" s="55">
        <f t="shared" si="144"/>
        <v>1005.2436877076411</v>
      </c>
      <c r="J840" s="55">
        <f t="shared" si="144"/>
        <v>808.59634551495014</v>
      </c>
      <c r="K840" s="55">
        <f t="shared" si="144"/>
        <v>1048.7518604651161</v>
      </c>
      <c r="L840" s="55">
        <f t="shared" si="144"/>
        <v>1344.3436877076413</v>
      </c>
      <c r="M840" s="55">
        <f t="shared" si="144"/>
        <v>1040.1249169435216</v>
      </c>
      <c r="N840" s="55">
        <f t="shared" si="144"/>
        <v>1153.3045182724252</v>
      </c>
      <c r="O840" s="55">
        <f t="shared" si="144"/>
        <v>1556.1579734219267</v>
      </c>
      <c r="P840" s="55">
        <f t="shared" si="144"/>
        <v>1011.5347176079734</v>
      </c>
      <c r="Q840" s="55">
        <f t="shared" si="144"/>
        <v>1374.6315481727574</v>
      </c>
      <c r="R840" s="55">
        <f t="shared" si="144"/>
        <v>1655.4722591362126</v>
      </c>
      <c r="S840" s="55">
        <f t="shared" si="144"/>
        <v>1277.201661129568</v>
      </c>
      <c r="T840" s="55">
        <f t="shared" si="144"/>
        <v>1489.1555481727576</v>
      </c>
      <c r="U840" s="55">
        <f t="shared" si="144"/>
        <v>1774.8106312292359</v>
      </c>
      <c r="V840" s="55">
        <f t="shared" si="144"/>
        <v>1378.5159468438537</v>
      </c>
      <c r="W840" s="55">
        <f t="shared" si="144"/>
        <v>1490.3315481727575</v>
      </c>
      <c r="X840" s="55">
        <f t="shared" si="144"/>
        <v>1970.2392026578073</v>
      </c>
      <c r="Y840" s="55">
        <f t="shared" si="144"/>
        <v>1847.8498338870431</v>
      </c>
      <c r="Z840" s="55">
        <f t="shared" si="144"/>
        <v>1504.1225780730899</v>
      </c>
      <c r="AA840" s="55">
        <f t="shared" si="144"/>
        <v>1875.7249169435217</v>
      </c>
      <c r="AB840" s="55">
        <f t="shared" si="144"/>
        <v>1751.7355481727575</v>
      </c>
      <c r="AC840" s="55">
        <f t="shared" si="144"/>
        <v>1827.2608637873755</v>
      </c>
      <c r="AD840" s="55">
        <f t="shared" si="144"/>
        <v>1878.9249169435218</v>
      </c>
      <c r="AE840" s="55">
        <f t="shared" si="144"/>
        <v>1763.8122923588039</v>
      </c>
      <c r="AF840" s="55">
        <f t="shared" si="144"/>
        <v>1942.9608637873753</v>
      </c>
      <c r="AG840" s="55">
        <f t="shared" si="144"/>
        <v>1875.2865448504983</v>
      </c>
      <c r="AH840" s="55">
        <f t="shared" si="144"/>
        <v>2311.5265780730897</v>
      </c>
      <c r="AI840" s="55">
        <f t="shared" si="144"/>
        <v>1954.497607973422</v>
      </c>
      <c r="AJ840" s="55">
        <f t="shared" si="144"/>
        <v>1974.6008305647838</v>
      </c>
      <c r="AK840" s="55">
        <f t="shared" si="144"/>
        <v>2313.1265780730896</v>
      </c>
      <c r="AL840" s="55">
        <f t="shared" si="144"/>
        <v>1956.0976079734223</v>
      </c>
      <c r="BX840" s="78" t="s">
        <v>81</v>
      </c>
      <c r="ES840" s="22">
        <v>0</v>
      </c>
    </row>
    <row r="841" spans="1:149">
      <c r="B841" s="78" t="s">
        <v>176</v>
      </c>
      <c r="C841" s="50">
        <f t="shared" ref="C841:AL841" si="145">AM169/C836</f>
        <v>4.4846382612672023E-3</v>
      </c>
      <c r="D841" s="50">
        <f t="shared" si="145"/>
        <v>5.9177191521995066E-3</v>
      </c>
      <c r="E841" s="50">
        <f t="shared" si="145"/>
        <v>7.7737462000324097E-3</v>
      </c>
      <c r="F841" s="50">
        <f t="shared" si="145"/>
        <v>4.278004141108644E-3</v>
      </c>
      <c r="G841" s="50">
        <f t="shared" si="145"/>
        <v>6.3046576804010454E-3</v>
      </c>
      <c r="H841" s="50">
        <f t="shared" si="145"/>
        <v>7.2763250630323338E-3</v>
      </c>
      <c r="I841" s="50">
        <f t="shared" si="145"/>
        <v>4.4966988498191529E-3</v>
      </c>
      <c r="J841" s="50">
        <f t="shared" si="145"/>
        <v>6.6784312071424216E-3</v>
      </c>
      <c r="K841" s="50">
        <f t="shared" si="145"/>
        <v>7.7084650087123566E-3</v>
      </c>
      <c r="L841" s="50">
        <f t="shared" si="145"/>
        <v>4.3024655125109643E-3</v>
      </c>
      <c r="M841" s="50">
        <f t="shared" si="145"/>
        <v>6.7242260841950553E-3</v>
      </c>
      <c r="N841" s="50">
        <f t="shared" si="145"/>
        <v>7.4276576726534814E-3</v>
      </c>
      <c r="O841" s="50">
        <f t="shared" si="145"/>
        <v>4.1802189070285073E-3</v>
      </c>
      <c r="P841" s="50">
        <f t="shared" si="145"/>
        <v>6.7618259621893273E-3</v>
      </c>
      <c r="Q841" s="50">
        <f t="shared" si="145"/>
        <v>8.1376781705394686E-3</v>
      </c>
      <c r="R841" s="50">
        <f t="shared" si="145"/>
        <v>4.1165979023332216E-3</v>
      </c>
      <c r="S841" s="50">
        <f t="shared" si="145"/>
        <v>6.7204025987713991E-3</v>
      </c>
      <c r="T841" s="50">
        <f t="shared" si="145"/>
        <v>8.2342581061106389E-3</v>
      </c>
      <c r="U841" s="50">
        <f t="shared" si="145"/>
        <v>4.2739143962500902E-3</v>
      </c>
      <c r="V841" s="231">
        <f t="shared" si="145"/>
        <v>6.8401491134170486E-3</v>
      </c>
      <c r="W841" s="231">
        <f t="shared" si="145"/>
        <v>7.5556540427067411E-3</v>
      </c>
      <c r="X841" s="231">
        <f t="shared" si="145"/>
        <v>4.1944706163908113E-3</v>
      </c>
      <c r="Y841" s="231">
        <f t="shared" si="145"/>
        <v>6.8418106341086773E-3</v>
      </c>
      <c r="Z841" s="231">
        <f t="shared" si="145"/>
        <v>7.8458724929905427E-3</v>
      </c>
      <c r="AA841" s="231">
        <f t="shared" si="145"/>
        <v>4.1954074404870877E-3</v>
      </c>
      <c r="AB841" s="231">
        <f t="shared" si="145"/>
        <v>6.8043223189214932E-3</v>
      </c>
      <c r="AC841" s="231">
        <f t="shared" si="145"/>
        <v>7.9311947398785793E-3</v>
      </c>
      <c r="AD841" s="231">
        <f t="shared" si="145"/>
        <v>4.1645379429788047E-3</v>
      </c>
      <c r="AE841" s="231">
        <f t="shared" si="145"/>
        <v>6.9058240179724209E-3</v>
      </c>
      <c r="AF841" s="231">
        <f t="shared" si="145"/>
        <v>7.5652667957312267E-3</v>
      </c>
      <c r="AG841" s="231">
        <f t="shared" si="145"/>
        <v>3.9954932554812873E-3</v>
      </c>
      <c r="AH841" s="231">
        <f t="shared" si="145"/>
        <v>6.5911340530742119E-3</v>
      </c>
      <c r="AI841" s="231">
        <f t="shared" si="145"/>
        <v>8.4307059800139555E-3</v>
      </c>
      <c r="AJ841" s="231">
        <f t="shared" si="145"/>
        <v>3.965385203084355E-3</v>
      </c>
      <c r="AK841" s="231">
        <f t="shared" si="145"/>
        <v>6.4764477391922835E-3</v>
      </c>
      <c r="AL841" s="231">
        <f t="shared" si="145"/>
        <v>8.2738710339566261E-3</v>
      </c>
      <c r="BX841" s="78" t="s">
        <v>176</v>
      </c>
      <c r="ES841" s="22">
        <v>0</v>
      </c>
    </row>
    <row r="842" spans="1:149">
      <c r="B842" s="78" t="s">
        <v>103</v>
      </c>
      <c r="C842" s="50">
        <f t="shared" ref="C842:AL842" si="146">AM198/C836</f>
        <v>5.2540275300872914E-2</v>
      </c>
      <c r="D842" s="50">
        <f t="shared" si="146"/>
        <v>5.6778773649508237E-2</v>
      </c>
      <c r="E842" s="50">
        <f t="shared" si="146"/>
        <v>8.0106793677381952E-2</v>
      </c>
      <c r="F842" s="50">
        <f t="shared" si="146"/>
        <v>5.1977671755253779E-2</v>
      </c>
      <c r="G842" s="50">
        <f t="shared" si="146"/>
        <v>6.341921333778823E-2</v>
      </c>
      <c r="H842" s="50">
        <f t="shared" si="146"/>
        <v>7.4447330794410363E-2</v>
      </c>
      <c r="I842" s="50">
        <f t="shared" si="146"/>
        <v>5.303762136425981E-2</v>
      </c>
      <c r="J842" s="50">
        <f t="shared" si="146"/>
        <v>6.9601167449581294E-2</v>
      </c>
      <c r="K842" s="50">
        <f t="shared" si="146"/>
        <v>7.9558790519822828E-2</v>
      </c>
      <c r="L842" s="50">
        <f t="shared" si="146"/>
        <v>5.1540763150385381E-2</v>
      </c>
      <c r="M842" s="50">
        <f t="shared" si="146"/>
        <v>7.0559801904419114E-2</v>
      </c>
      <c r="N842" s="50">
        <f t="shared" si="146"/>
        <v>7.5499134670741777E-2</v>
      </c>
      <c r="O842" s="50">
        <f t="shared" si="146"/>
        <v>5.0568974340088356E-2</v>
      </c>
      <c r="P842" s="50">
        <f t="shared" si="146"/>
        <v>7.0901034822334078E-2</v>
      </c>
      <c r="Q842" s="50">
        <f t="shared" si="146"/>
        <v>7.9853396767193344E-2</v>
      </c>
      <c r="R842" s="50">
        <f t="shared" si="146"/>
        <v>5.0587791286212908E-2</v>
      </c>
      <c r="S842" s="50">
        <f t="shared" si="146"/>
        <v>6.8917707160841751E-2</v>
      </c>
      <c r="T842" s="50">
        <f t="shared" si="146"/>
        <v>8.2905855578358001E-2</v>
      </c>
      <c r="U842" s="50">
        <f t="shared" si="146"/>
        <v>5.1826090239830709E-2</v>
      </c>
      <c r="V842" s="50">
        <f t="shared" si="146"/>
        <v>7.065388984895013E-2</v>
      </c>
      <c r="W842" s="50">
        <f t="shared" si="146"/>
        <v>7.7412516356967664E-2</v>
      </c>
      <c r="X842" s="50">
        <f t="shared" si="146"/>
        <v>4.9319050153688961E-2</v>
      </c>
      <c r="Y842" s="50">
        <f t="shared" si="146"/>
        <v>6.7322948022462664E-2</v>
      </c>
      <c r="Z842" s="50">
        <f t="shared" si="146"/>
        <v>7.9415044773205185E-2</v>
      </c>
      <c r="AA842" s="50">
        <f t="shared" si="146"/>
        <v>5.2829053743827827E-2</v>
      </c>
      <c r="AB842" s="50">
        <f t="shared" si="146"/>
        <v>6.936085090336204E-2</v>
      </c>
      <c r="AC842" s="50">
        <f t="shared" si="146"/>
        <v>7.9642017148494643E-2</v>
      </c>
      <c r="AD842" s="50">
        <f t="shared" si="146"/>
        <v>5.4717551356910289E-2</v>
      </c>
      <c r="AE842" s="50">
        <f t="shared" si="146"/>
        <v>6.997534851560494E-2</v>
      </c>
      <c r="AF842" s="50">
        <f t="shared" si="146"/>
        <v>7.8457136814372247E-2</v>
      </c>
      <c r="AG842" s="50">
        <f t="shared" si="146"/>
        <v>5.5126848256722615E-2</v>
      </c>
      <c r="AH842" s="50">
        <f t="shared" si="146"/>
        <v>6.5369855201919694E-2</v>
      </c>
      <c r="AI842" s="50">
        <f t="shared" si="146"/>
        <v>8.6142221918161177E-2</v>
      </c>
      <c r="AJ842" s="50">
        <f t="shared" si="146"/>
        <v>5.4847106142694682E-2</v>
      </c>
      <c r="AK842" s="50">
        <f t="shared" si="146"/>
        <v>6.5735120386615539E-2</v>
      </c>
      <c r="AL842" s="50">
        <f t="shared" si="146"/>
        <v>8.5064923566259554E-2</v>
      </c>
      <c r="AM842" s="50"/>
      <c r="BX842" s="78" t="s">
        <v>103</v>
      </c>
      <c r="ES842" s="22">
        <v>0</v>
      </c>
    </row>
    <row r="843" spans="1:149">
      <c r="B843" s="78" t="s">
        <v>33</v>
      </c>
      <c r="C843" s="50">
        <f t="shared" ref="C843:AL843" si="147">AM227/C836</f>
        <v>1.9718968628883907E-2</v>
      </c>
      <c r="D843" s="50">
        <f t="shared" si="147"/>
        <v>2.625072590526082E-2</v>
      </c>
      <c r="E843" s="50">
        <f t="shared" si="147"/>
        <v>6.8984821731999768E-2</v>
      </c>
      <c r="F843" s="50">
        <f t="shared" si="147"/>
        <v>1.7975726908943872E-2</v>
      </c>
      <c r="G843" s="50">
        <f t="shared" si="147"/>
        <v>2.8580168681401407E-2</v>
      </c>
      <c r="H843" s="50">
        <f t="shared" si="147"/>
        <v>6.3693730755170638E-2</v>
      </c>
      <c r="I843" s="50">
        <f t="shared" si="147"/>
        <v>1.9908561738923292E-2</v>
      </c>
      <c r="J843" s="50">
        <f t="shared" si="147"/>
        <v>3.0631693611746648E-2</v>
      </c>
      <c r="K843" s="50">
        <f t="shared" si="147"/>
        <v>6.5968821458854215E-2</v>
      </c>
      <c r="L843" s="50">
        <f t="shared" si="147"/>
        <v>1.8490065085115335E-2</v>
      </c>
      <c r="M843" s="50">
        <f t="shared" si="147"/>
        <v>3.5304414085356256E-2</v>
      </c>
      <c r="N843" s="50">
        <f t="shared" si="147"/>
        <v>6.1374476772777353E-2</v>
      </c>
      <c r="O843" s="50">
        <f t="shared" si="147"/>
        <v>1.7287549961143137E-2</v>
      </c>
      <c r="P843" s="50">
        <f t="shared" si="147"/>
        <v>2.5953199113736204E-2</v>
      </c>
      <c r="Q843" s="50">
        <f t="shared" si="147"/>
        <v>6.6889503448129897E-2</v>
      </c>
      <c r="R843" s="50">
        <f t="shared" si="147"/>
        <v>1.6434305835576469E-2</v>
      </c>
      <c r="S843" s="50">
        <f t="shared" si="147"/>
        <v>3.2953135349776626E-2</v>
      </c>
      <c r="T843" s="50">
        <f t="shared" si="147"/>
        <v>6.8471064405680127E-2</v>
      </c>
      <c r="U843" s="50">
        <f t="shared" si="147"/>
        <v>1.6423709229416546E-2</v>
      </c>
      <c r="V843" s="50">
        <f t="shared" si="147"/>
        <v>3.336829458973628E-2</v>
      </c>
      <c r="W843" s="50">
        <f t="shared" si="147"/>
        <v>6.1889598344463635E-2</v>
      </c>
      <c r="X843" s="50">
        <f t="shared" si="147"/>
        <v>1.5954765584599382E-2</v>
      </c>
      <c r="Y843" s="50">
        <f t="shared" si="147"/>
        <v>3.3824162270944216E-2</v>
      </c>
      <c r="Z843" s="50">
        <f t="shared" si="147"/>
        <v>5.9943442855373959E-2</v>
      </c>
      <c r="AA843" s="50">
        <f t="shared" si="147"/>
        <v>1.5420455631027811E-2</v>
      </c>
      <c r="AB843" s="50">
        <f t="shared" si="147"/>
        <v>3.3271561774499976E-2</v>
      </c>
      <c r="AC843" s="50">
        <f t="shared" si="147"/>
        <v>6.208956616240776E-2</v>
      </c>
      <c r="AD843" s="50">
        <f t="shared" si="147"/>
        <v>1.4794220158860213E-2</v>
      </c>
      <c r="AE843" s="50">
        <f t="shared" si="147"/>
        <v>3.2351193559243881E-2</v>
      </c>
      <c r="AF843" s="50">
        <f t="shared" si="147"/>
        <v>5.752712132607285E-2</v>
      </c>
      <c r="AG843" s="50">
        <f t="shared" si="147"/>
        <v>1.4089306131788647E-2</v>
      </c>
      <c r="AH843" s="50">
        <f t="shared" si="147"/>
        <v>3.0807170294607781E-2</v>
      </c>
      <c r="AI843" s="50">
        <f t="shared" si="147"/>
        <v>6.6566872659029067E-2</v>
      </c>
      <c r="AJ843" s="50">
        <f t="shared" si="147"/>
        <v>1.3731719232011091E-2</v>
      </c>
      <c r="AK843" s="50">
        <f t="shared" si="147"/>
        <v>2.9869010510573859E-2</v>
      </c>
      <c r="AL843" s="50">
        <f t="shared" si="147"/>
        <v>6.4575174696724427E-2</v>
      </c>
      <c r="AM843" s="50"/>
      <c r="AN843" s="22">
        <v>1000</v>
      </c>
      <c r="AQ843" s="9">
        <v>1200</v>
      </c>
      <c r="AR843" s="9"/>
      <c r="AT843" s="22">
        <v>1400</v>
      </c>
      <c r="AW843" s="22">
        <v>1600</v>
      </c>
      <c r="AY843" s="22"/>
      <c r="AZ843" s="22">
        <v>1800</v>
      </c>
      <c r="BA843" s="22"/>
      <c r="BB843" s="22"/>
      <c r="BC843" s="9">
        <v>2000</v>
      </c>
      <c r="BD843" s="9"/>
      <c r="BE843" s="22"/>
      <c r="BF843" s="22">
        <v>2200</v>
      </c>
      <c r="BG843" s="22"/>
      <c r="BH843" s="22"/>
      <c r="BI843" s="22">
        <v>2400</v>
      </c>
      <c r="BJ843" s="22"/>
      <c r="BK843" s="22"/>
      <c r="BL843" s="22">
        <v>2600</v>
      </c>
      <c r="BM843" s="26"/>
      <c r="BN843" s="22"/>
      <c r="BO843" s="22">
        <v>2800</v>
      </c>
      <c r="BP843" s="22"/>
      <c r="BQ843" s="22"/>
      <c r="BR843" s="22">
        <v>3000</v>
      </c>
      <c r="BS843" s="22"/>
      <c r="BT843" s="22"/>
      <c r="BU843" s="22">
        <v>3200</v>
      </c>
      <c r="BX843" s="78" t="s">
        <v>33</v>
      </c>
      <c r="ES843" s="22">
        <v>0</v>
      </c>
    </row>
    <row r="844" spans="1:149">
      <c r="B844" s="78" t="s">
        <v>34</v>
      </c>
      <c r="C844" s="50">
        <f t="shared" ref="C844:AL844" si="148">AM256/C836</f>
        <v>2.694675413532318E-2</v>
      </c>
      <c r="D844" s="50">
        <f t="shared" si="148"/>
        <v>4.0321835543406209E-2</v>
      </c>
      <c r="E844" s="50">
        <f t="shared" si="148"/>
        <v>6.6538389246761379E-2</v>
      </c>
      <c r="F844" s="50">
        <f t="shared" si="148"/>
        <v>2.5633479464981592E-2</v>
      </c>
      <c r="G844" s="50">
        <f t="shared" si="148"/>
        <v>4.5330264191202549E-2</v>
      </c>
      <c r="H844" s="50">
        <f t="shared" si="148"/>
        <v>6.2096934194634516E-2</v>
      </c>
      <c r="I844" s="50">
        <f t="shared" si="148"/>
        <v>2.7263553762964427E-2</v>
      </c>
      <c r="J844" s="50">
        <f t="shared" si="148"/>
        <v>4.9344520859951939E-2</v>
      </c>
      <c r="K844" s="50">
        <f t="shared" si="148"/>
        <v>6.7639999654481739E-2</v>
      </c>
      <c r="L844" s="50">
        <f t="shared" si="148"/>
        <v>2.6235739881434846E-2</v>
      </c>
      <c r="M844" s="50">
        <f t="shared" si="148"/>
        <v>5.1613321810684794E-2</v>
      </c>
      <c r="N844" s="50">
        <f t="shared" si="148"/>
        <v>6.204633000509472E-2</v>
      </c>
      <c r="O844" s="50">
        <f t="shared" si="148"/>
        <v>2.5040138354430887E-2</v>
      </c>
      <c r="P844" s="50">
        <f t="shared" si="148"/>
        <v>4.8910595361253098E-2</v>
      </c>
      <c r="Q844" s="50">
        <f t="shared" si="148"/>
        <v>7.0091819882568851E-2</v>
      </c>
      <c r="R844" s="50">
        <f t="shared" si="148"/>
        <v>2.4116292781322941E-2</v>
      </c>
      <c r="S844" s="50">
        <f t="shared" si="148"/>
        <v>5.0534224363445714E-2</v>
      </c>
      <c r="T844" s="50">
        <f t="shared" si="148"/>
        <v>7.1955300263496641E-2</v>
      </c>
      <c r="U844" s="50">
        <f t="shared" si="148"/>
        <v>2.5210981684373017E-2</v>
      </c>
      <c r="V844" s="50">
        <f t="shared" si="148"/>
        <v>5.1885017011214014E-2</v>
      </c>
      <c r="W844" s="50">
        <f t="shared" si="148"/>
        <v>6.352081830333893E-2</v>
      </c>
      <c r="X844" s="50">
        <f t="shared" si="148"/>
        <v>2.4494324929043746E-2</v>
      </c>
      <c r="Y844" s="50">
        <f t="shared" si="148"/>
        <v>5.2333314141455652E-2</v>
      </c>
      <c r="Z844" s="50">
        <f t="shared" si="148"/>
        <v>6.5217693705670515E-2</v>
      </c>
      <c r="AA844" s="50">
        <f t="shared" si="148"/>
        <v>2.4051212085178245E-2</v>
      </c>
      <c r="AB844" s="50">
        <f t="shared" si="148"/>
        <v>5.1673786718809338E-2</v>
      </c>
      <c r="AC844" s="50">
        <f t="shared" si="148"/>
        <v>6.73849132502891E-2</v>
      </c>
      <c r="AD844" s="50">
        <f t="shared" si="148"/>
        <v>2.3401329587668079E-2</v>
      </c>
      <c r="AE844" s="50">
        <f t="shared" si="148"/>
        <v>5.1567427389368085E-2</v>
      </c>
      <c r="AF844" s="50">
        <f t="shared" si="148"/>
        <v>6.3125693851751083E-2</v>
      </c>
      <c r="AG844" s="50">
        <f t="shared" si="148"/>
        <v>2.1928164202897046E-2</v>
      </c>
      <c r="AH844" s="50">
        <f t="shared" si="148"/>
        <v>4.9363027596413471E-2</v>
      </c>
      <c r="AI844" s="50">
        <f t="shared" si="148"/>
        <v>7.3221454907823752E-2</v>
      </c>
      <c r="AJ844" s="50">
        <f t="shared" si="148"/>
        <v>2.1518496525074142E-2</v>
      </c>
      <c r="AK844" s="50">
        <f t="shared" si="148"/>
        <v>4.7998839287994345E-2</v>
      </c>
      <c r="AL844" s="50">
        <f t="shared" si="148"/>
        <v>7.1288264093173168E-2</v>
      </c>
      <c r="AM844" s="50"/>
      <c r="AN844" s="22" t="s">
        <v>58</v>
      </c>
      <c r="AO844" s="22" t="s">
        <v>116</v>
      </c>
      <c r="AP844" s="22" t="s">
        <v>92</v>
      </c>
      <c r="AQ844" s="9" t="s">
        <v>58</v>
      </c>
      <c r="AR844" s="22" t="s">
        <v>116</v>
      </c>
      <c r="AS844" s="22" t="s">
        <v>92</v>
      </c>
      <c r="AT844" s="22" t="s">
        <v>58</v>
      </c>
      <c r="AU844" s="22" t="s">
        <v>116</v>
      </c>
      <c r="AV844" s="22" t="s">
        <v>92</v>
      </c>
      <c r="AW844" s="22" t="s">
        <v>58</v>
      </c>
      <c r="AX844" s="22" t="s">
        <v>116</v>
      </c>
      <c r="AY844" s="22" t="s">
        <v>92</v>
      </c>
      <c r="AZ844" s="22" t="s">
        <v>58</v>
      </c>
      <c r="BA844" s="22" t="s">
        <v>116</v>
      </c>
      <c r="BB844" s="22" t="s">
        <v>92</v>
      </c>
      <c r="BC844" s="9" t="s">
        <v>58</v>
      </c>
      <c r="BD844" s="22" t="s">
        <v>116</v>
      </c>
      <c r="BE844" s="22" t="s">
        <v>92</v>
      </c>
      <c r="BF844" s="22" t="s">
        <v>58</v>
      </c>
      <c r="BG844" s="22" t="s">
        <v>116</v>
      </c>
      <c r="BH844" s="22" t="s">
        <v>92</v>
      </c>
      <c r="BI844" s="22" t="s">
        <v>58</v>
      </c>
      <c r="BJ844" s="22" t="s">
        <v>116</v>
      </c>
      <c r="BK844" s="22" t="s">
        <v>92</v>
      </c>
      <c r="BL844" s="22" t="s">
        <v>58</v>
      </c>
      <c r="BM844" s="22" t="s">
        <v>116</v>
      </c>
      <c r="BN844" s="22" t="s">
        <v>92</v>
      </c>
      <c r="BO844" s="22" t="s">
        <v>58</v>
      </c>
      <c r="BP844" s="22" t="s">
        <v>116</v>
      </c>
      <c r="BQ844" s="22" t="s">
        <v>92</v>
      </c>
      <c r="BR844" s="22" t="s">
        <v>58</v>
      </c>
      <c r="BS844" s="22" t="s">
        <v>116</v>
      </c>
      <c r="BT844" s="22" t="s">
        <v>92</v>
      </c>
      <c r="BU844" s="22" t="s">
        <v>58</v>
      </c>
      <c r="BV844" s="22" t="s">
        <v>116</v>
      </c>
      <c r="BW844" s="127" t="s">
        <v>92</v>
      </c>
      <c r="BX844" s="78" t="s">
        <v>34</v>
      </c>
      <c r="BY844" s="22"/>
      <c r="BZ844" s="22"/>
      <c r="CA844" s="22"/>
      <c r="CB844" s="9"/>
      <c r="CN844" s="9"/>
      <c r="ES844" s="22">
        <v>0</v>
      </c>
    </row>
    <row r="845" spans="1:149">
      <c r="B845" s="78" t="s">
        <v>63</v>
      </c>
      <c r="C845" s="50">
        <f>C341/'RDAs -adults'!$B$8</f>
        <v>1.233159420681063</v>
      </c>
      <c r="D845" s="50">
        <f>D341/'RDAs -adults'!$B$8</f>
        <v>1.6378367580287927</v>
      </c>
      <c r="E845" s="50">
        <f>E341/'RDAs -adults'!$B$8</f>
        <v>1.6779181072351419</v>
      </c>
      <c r="F845" s="50">
        <f>F341/'RDAs -adults'!$B$8</f>
        <v>2.005741504014396</v>
      </c>
      <c r="G845" s="50">
        <f>G341/'RDAs -adults'!$B$8</f>
        <v>2.0254611330287928</v>
      </c>
      <c r="H845" s="50">
        <f>H341/'RDAs -adults'!$B$8</f>
        <v>2.4705942381875228</v>
      </c>
      <c r="I845" s="50">
        <f>I341/'RDAs -adults'!$B$8</f>
        <v>2.0416233423311176</v>
      </c>
      <c r="J845" s="50">
        <f>J341/'RDAs -adults'!$B$8</f>
        <v>2.0281277996954592</v>
      </c>
      <c r="K845" s="50">
        <f>K341/'RDAs -adults'!$B$8</f>
        <v>2.83438854674234</v>
      </c>
      <c r="L845" s="50">
        <f>L341/'RDAs -adults'!$B$8</f>
        <v>3.1991631339977844</v>
      </c>
      <c r="M845" s="50">
        <f>M341/'RDAs -adults'!$B$8</f>
        <v>2.4574176508859358</v>
      </c>
      <c r="N845" s="50">
        <f>N341/'RDAs -adults'!$B$8</f>
        <v>2.9166989564876329</v>
      </c>
      <c r="O845" s="50">
        <f>O341/'RDAs -adults'!$B$8</f>
        <v>3.5879767947120711</v>
      </c>
      <c r="P845" s="50">
        <f>P341/'RDAs -adults'!$B$8</f>
        <v>2.3909197272978955</v>
      </c>
      <c r="Q845" s="50">
        <f>Q341/'RDAs -adults'!$B$8</f>
        <v>3.3290131985972677</v>
      </c>
      <c r="R845" s="50">
        <f>R341/'RDAs -adults'!$B$8</f>
        <v>3.5918327470930231</v>
      </c>
      <c r="S845" s="50">
        <f>S341/'RDAs -adults'!$B$8</f>
        <v>3.2535753156146177</v>
      </c>
      <c r="T845" s="50">
        <f>T341/'RDAs -adults'!$B$8</f>
        <v>3.7183653513750459</v>
      </c>
      <c r="U845" s="50">
        <f>U341/'RDAs -adults'!$B$8</f>
        <v>3.9912449127906968</v>
      </c>
      <c r="V845" s="50">
        <f>V341/'RDAs -adults'!$B$8</f>
        <v>3.2574312679955697</v>
      </c>
      <c r="W845" s="50">
        <f>W341/'RDAs -adults'!$B$8</f>
        <v>3.7326375735972683</v>
      </c>
      <c r="X845" s="50">
        <f>X341/'RDAs -adults'!$B$8</f>
        <v>3.9936234842192682</v>
      </c>
      <c r="Y845" s="50">
        <f>Y341/'RDAs -adults'!$B$8</f>
        <v>4.8410757779623479</v>
      </c>
      <c r="Z845" s="50">
        <f>Z341/'RDAs -adults'!$B$8</f>
        <v>3.758879821659284</v>
      </c>
      <c r="AA845" s="50">
        <f>AA341/'RDAs -adults'!$B$8</f>
        <v>3.9977675318383157</v>
      </c>
      <c r="AB845" s="50">
        <f>AB341/'RDAs -adults'!$B$8</f>
        <v>4.842553158914729</v>
      </c>
      <c r="AC845" s="50">
        <f>AC341/'RDAs -adults'!$B$8</f>
        <v>4.5317123018180139</v>
      </c>
      <c r="AD845" s="50">
        <f>AD341/'RDAs -adults'!$B$8</f>
        <v>4.0031008651716498</v>
      </c>
      <c r="AE845" s="50">
        <f>AE341/'RDAs -adults'!$B$8</f>
        <v>4.8687954069767443</v>
      </c>
      <c r="AF845" s="50">
        <f>AF341/'RDAs -adults'!$B$8</f>
        <v>4.9220033434846799</v>
      </c>
      <c r="AG845" s="50">
        <f>AG341/'RDAs -adults'!$B$8</f>
        <v>3.9939797411406417</v>
      </c>
      <c r="AH845" s="50">
        <f>AH341/'RDAs -adults'!$B$8</f>
        <v>6.4098155260243619</v>
      </c>
      <c r="AI845" s="50">
        <f>AI341/'RDAs -adults'!$B$8</f>
        <v>4.9498983693244734</v>
      </c>
      <c r="AJ845" s="50">
        <f>AJ341/'RDAs -adults'!$B$8</f>
        <v>3.9978356935215942</v>
      </c>
      <c r="AK845" s="50">
        <f>AK341/'RDAs -adults'!$B$8</f>
        <v>6.4124821926910291</v>
      </c>
      <c r="AL845" s="50">
        <f>AL341/'RDAs -adults'!$B$8</f>
        <v>4.9525650359911397</v>
      </c>
      <c r="AM845" s="78" t="s">
        <v>63</v>
      </c>
      <c r="AN845" s="50">
        <f>C341/'RDAs -adults'!$C$8</f>
        <v>0.82210628045404199</v>
      </c>
      <c r="AO845" s="50">
        <f>D341/'RDAs -adults'!$C$8</f>
        <v>1.0918911720191953</v>
      </c>
      <c r="AP845" s="50">
        <f>E341/'RDAs -adults'!$C$8</f>
        <v>1.1186120714900947</v>
      </c>
      <c r="AQ845" s="50">
        <f>F341/'RDAs -adults'!$C$8</f>
        <v>1.3371610026762639</v>
      </c>
      <c r="AR845" s="50">
        <f>G341/'RDAs -adults'!$C$8</f>
        <v>1.3503074220191951</v>
      </c>
      <c r="AS845" s="50">
        <f>H341/'RDAs -adults'!$C$8</f>
        <v>1.6470628254583486</v>
      </c>
      <c r="AT845" s="50">
        <f>I341/'RDAs -adults'!$C$8</f>
        <v>1.3610822282207451</v>
      </c>
      <c r="AU845" s="50">
        <f>J341/'RDAs -adults'!$C$8</f>
        <v>1.3520851997969727</v>
      </c>
      <c r="AV845" s="50">
        <f>K341/'RDAs -adults'!$C$8</f>
        <v>1.8895923644948933</v>
      </c>
      <c r="AW845" s="50">
        <f>L341/'RDAs -adults'!$C$8</f>
        <v>2.1327754226651896</v>
      </c>
      <c r="AX845" s="50">
        <f>M341/'RDAs -adults'!$C$8</f>
        <v>1.6382784339239571</v>
      </c>
      <c r="AY845" s="50">
        <f>N341/'RDAs -adults'!$C$8</f>
        <v>1.9444659709917553</v>
      </c>
      <c r="AZ845" s="50">
        <f>O341/'RDAs -adults'!$C$8</f>
        <v>2.3919845298080475</v>
      </c>
      <c r="BA845" s="50">
        <f>P341/'RDAs -adults'!$C$8</f>
        <v>1.5939464848652638</v>
      </c>
      <c r="BB845" s="50">
        <f>Q341/'RDAs -adults'!$C$8</f>
        <v>2.2193421323981788</v>
      </c>
      <c r="BC845" s="50">
        <f>R341/'RDAs -adults'!$C$8</f>
        <v>2.3945551647286822</v>
      </c>
      <c r="BD845" s="50">
        <f>S341/'RDAs -adults'!$C$8</f>
        <v>2.1690502104097451</v>
      </c>
      <c r="BE845" s="50">
        <f>T341/'RDAs -adults'!$C$8</f>
        <v>2.4789102342500304</v>
      </c>
      <c r="BF845" s="50">
        <f>U341/'RDAs -adults'!$C$8</f>
        <v>2.6608299418604644</v>
      </c>
      <c r="BG845" s="50">
        <f>V341/'RDAs -adults'!$C$8</f>
        <v>2.1716208453303798</v>
      </c>
      <c r="BH845" s="50">
        <f>W341/'RDAs -adults'!$C$8</f>
        <v>2.4884250490648459</v>
      </c>
      <c r="BI845" s="50">
        <f>X341/'RDAs -adults'!$C$8</f>
        <v>2.6624156561461789</v>
      </c>
      <c r="BJ845" s="50">
        <f>Y341/'RDAs -adults'!$C$8</f>
        <v>3.2273838519748987</v>
      </c>
      <c r="BK845" s="50">
        <f>Z341/'RDAs -adults'!$C$8</f>
        <v>2.5059198811061894</v>
      </c>
      <c r="BL845" s="50">
        <f>AA341/'RDAs -adults'!$C$8</f>
        <v>2.665178354558877</v>
      </c>
      <c r="BM845" s="50">
        <f>AB341/'RDAs -adults'!$C$8</f>
        <v>3.2283687726098194</v>
      </c>
      <c r="BN845" s="50">
        <f>AC341/'RDAs -adults'!$C$8</f>
        <v>3.0211415345453427</v>
      </c>
      <c r="BO845" s="50">
        <f>AD341/'RDAs -adults'!$C$8</f>
        <v>2.6687339101144332</v>
      </c>
      <c r="BP845" s="50">
        <f>AE341/'RDAs -adults'!$C$8</f>
        <v>3.2458636046511629</v>
      </c>
      <c r="BQ845" s="50">
        <f>AF341/'RDAs -adults'!$C$8</f>
        <v>3.28133556232312</v>
      </c>
      <c r="BR845" s="50">
        <f>AG341/'RDAs -adults'!$C$8</f>
        <v>2.6626531607604278</v>
      </c>
      <c r="BS845" s="50">
        <f>AH341/'RDAs -adults'!$C$8</f>
        <v>4.2732103506829082</v>
      </c>
      <c r="BT845" s="50">
        <f>AI341/'RDAs -adults'!$C$8</f>
        <v>3.2999322462163159</v>
      </c>
      <c r="BU845" s="50">
        <f>AJ341/'RDAs -adults'!$C$8</f>
        <v>2.6652237956810625</v>
      </c>
      <c r="BV845" s="50">
        <f>AK341/'RDAs -adults'!$C$8</f>
        <v>4.2749881284606861</v>
      </c>
      <c r="BW845" s="50">
        <f>AL341/'RDAs -adults'!$C$8</f>
        <v>3.3017100239940933</v>
      </c>
      <c r="BX845" s="78" t="s">
        <v>63</v>
      </c>
      <c r="BY845" s="50">
        <f>C341/'RDA-child'!$B$6</f>
        <v>1.0569937891551968</v>
      </c>
      <c r="BZ845" s="50">
        <f>D341/'RDA-child'!$B$6</f>
        <v>1.4038600783103938</v>
      </c>
      <c r="CA845" s="50">
        <f>E341/'RDA-child'!$B$6</f>
        <v>1.4382155204872644</v>
      </c>
      <c r="CB845" s="50">
        <f>F341/'RDA-child'!$B$6</f>
        <v>1.7192070034409108</v>
      </c>
      <c r="CC845" s="50">
        <f>G341/'RDA-child'!$B$6</f>
        <v>1.7361095425961079</v>
      </c>
      <c r="CD845" s="50">
        <f>H341/'RDA-child'!$B$6</f>
        <v>2.1176522041607337</v>
      </c>
      <c r="CE845" s="50">
        <f>I341/'RDA-child'!$B$6</f>
        <v>1.7499628648552439</v>
      </c>
      <c r="CF845" s="50">
        <f>J341/'RDA-child'!$B$6</f>
        <v>1.7383952568818222</v>
      </c>
      <c r="CG845" s="50">
        <f>K341/'RDA-child'!$B$6</f>
        <v>2.4294758972077202</v>
      </c>
      <c r="CH845" s="50">
        <f>L341/'RDA-child'!$B$6</f>
        <v>2.7421398291409584</v>
      </c>
      <c r="CI845" s="50">
        <f>M341/'RDA-child'!$B$6</f>
        <v>2.1063579864736592</v>
      </c>
      <c r="CJ845" s="50">
        <f>N341/'RDA-child'!$B$6</f>
        <v>2.5000276769893999</v>
      </c>
      <c r="CK845" s="50">
        <f>O341/'RDA-child'!$B$6</f>
        <v>3.0754086811817753</v>
      </c>
      <c r="CL845" s="50">
        <f>P341/'RDA-child'!$B$6</f>
        <v>2.0493597662553391</v>
      </c>
      <c r="CM845" s="50">
        <f>Q341/'RDA-child'!$B$6</f>
        <v>2.853439884511944</v>
      </c>
      <c r="CN845" s="50">
        <f>R341/'RDA-child'!$B$6</f>
        <v>3.0787137832225913</v>
      </c>
      <c r="CO845" s="50">
        <f>S341/'RDA-child'!$B$6</f>
        <v>2.7887788419553865</v>
      </c>
      <c r="CP845" s="50">
        <f>T341/'RDA-child'!$B$6</f>
        <v>3.187170301178611</v>
      </c>
      <c r="CQ845" s="50">
        <f>U341/'RDA-child'!$B$6</f>
        <v>3.4210670681063116</v>
      </c>
      <c r="CR845" s="50">
        <f>V341/'RDA-child'!$B$6</f>
        <v>2.7920839439962029</v>
      </c>
      <c r="CS845" s="50">
        <f>W341/'RDA-child'!$B$6</f>
        <v>3.1994036345119445</v>
      </c>
      <c r="CT845" s="50">
        <f>X341/'RDA-child'!$B$6</f>
        <v>3.4231058436165158</v>
      </c>
      <c r="CU845" s="50">
        <f>Y341/'RDA-child'!$B$6</f>
        <v>4.1494935239677266</v>
      </c>
      <c r="CV845" s="50">
        <f>Z341/'RDA-child'!$B$6</f>
        <v>3.221896989993672</v>
      </c>
      <c r="CW845" s="50">
        <f>AA341/'RDA-child'!$B$6</f>
        <v>3.4266578844328421</v>
      </c>
      <c r="CX845" s="50">
        <f>AB341/'RDA-child'!$B$6</f>
        <v>4.1507598504983392</v>
      </c>
      <c r="CY845" s="50">
        <f>AC341/'RDA-child'!$B$6</f>
        <v>3.8843248301297262</v>
      </c>
      <c r="CZ845" s="50">
        <f>AD341/'RDA-child'!$B$6</f>
        <v>3.431229313004271</v>
      </c>
      <c r="DA845" s="50">
        <f>AE341/'RDA-child'!$B$6</f>
        <v>4.1732532059800667</v>
      </c>
      <c r="DB845" s="50">
        <f>AF341/'RDA-child'!$B$6</f>
        <v>4.2188600087011547</v>
      </c>
      <c r="DC845" s="50">
        <f>AG341/'RDA-child'!$B$6</f>
        <v>3.4234112066919788</v>
      </c>
      <c r="DD845" s="50">
        <f>AH341/'RDA-child'!$B$6</f>
        <v>5.4941275937351675</v>
      </c>
      <c r="DE845" s="50">
        <f>AI341/'RDA-child'!$B$6</f>
        <v>4.2427700308495488</v>
      </c>
      <c r="DF845" s="50">
        <f>AJ341/'RDA-child'!$B$6</f>
        <v>3.4267163087327948</v>
      </c>
      <c r="DG845" s="50">
        <f>AK341/'RDA-child'!$B$6</f>
        <v>5.4964133080208821</v>
      </c>
      <c r="DH845" s="50">
        <f>AL341/'RDA-child'!$B$6</f>
        <v>4.2450557451352626</v>
      </c>
      <c r="ES845" s="22">
        <v>0</v>
      </c>
    </row>
    <row r="846" spans="1:149">
      <c r="B846" s="78" t="s">
        <v>65</v>
      </c>
      <c r="C846" s="50">
        <f>C371/'RDAs -adults'!$B$9</f>
        <v>1.3839641369047617</v>
      </c>
      <c r="D846" s="50">
        <f>D371/'RDAs -adults'!$B$9</f>
        <v>2.1796193452380952</v>
      </c>
      <c r="E846" s="50">
        <f>E371/'RDAs -adults'!$B$9</f>
        <v>2.1860181547619044</v>
      </c>
      <c r="F846" s="50">
        <f>F371/'RDAs -adults'!$B$9</f>
        <v>1.9236391369047621</v>
      </c>
      <c r="G846" s="50">
        <f>G371/'RDAs -adults'!$B$9</f>
        <v>2.4537425595238096</v>
      </c>
      <c r="H846" s="50">
        <f>H371/'RDAs -adults'!$B$9</f>
        <v>2.7396373511904759</v>
      </c>
      <c r="I846" s="50">
        <f>I371/'RDAs -adults'!$B$9</f>
        <v>2.2046071428571428</v>
      </c>
      <c r="J846" s="50">
        <f>J371/'RDAs -adults'!$B$9</f>
        <v>2.458028273809524</v>
      </c>
      <c r="K846" s="50">
        <f>K371/'RDAs -adults'!$B$9</f>
        <v>3.2696973214285721</v>
      </c>
      <c r="L846" s="50">
        <f>L371/'RDAs -adults'!$B$9</f>
        <v>3.0141196428571426</v>
      </c>
      <c r="M846" s="50">
        <f>M371/'RDAs -adults'!$B$9</f>
        <v>2.7453813988095233</v>
      </c>
      <c r="N846" s="50">
        <f>N371/'RDAs -adults'!$B$9</f>
        <v>3.5506653273809525</v>
      </c>
      <c r="O846" s="50">
        <f>O371/'RDAs -adults'!$B$9</f>
        <v>3.2964727678571428</v>
      </c>
      <c r="P846" s="50">
        <f>P371/'RDAs -adults'!$B$9</f>
        <v>3.0138337797619044</v>
      </c>
      <c r="Q846" s="50">
        <f>Q371/'RDAs -adults'!$B$9</f>
        <v>4.372048214285714</v>
      </c>
      <c r="R846" s="50">
        <f>R371/'RDAs -adults'!$B$9</f>
        <v>3.3089883928571426</v>
      </c>
      <c r="S846" s="50">
        <f>S371/'RDAs -adults'!$B$9</f>
        <v>3.8219611607142854</v>
      </c>
      <c r="T846" s="50">
        <f>T371/'RDAs -adults'!$B$9</f>
        <v>4.6433023809523801</v>
      </c>
      <c r="U846" s="50">
        <f>U371/'RDAs -adults'!$B$9</f>
        <v>3.8472782738095241</v>
      </c>
      <c r="V846" s="50">
        <f>V371/'RDAs -adults'!$B$9</f>
        <v>3.8394767857142851</v>
      </c>
      <c r="W846" s="50">
        <f>W371/'RDAs -adults'!$B$9</f>
        <v>4.6418857142857135</v>
      </c>
      <c r="X846" s="50">
        <f>X371/'RDAs -adults'!$B$9</f>
        <v>3.8723095238095242</v>
      </c>
      <c r="Y846" s="50">
        <f>Y371/'RDAs -adults'!$B$9</f>
        <v>5.4557315476190471</v>
      </c>
      <c r="Z846" s="50">
        <f>Z371/'RDAs -adults'!$B$9</f>
        <v>5.1830761904761902</v>
      </c>
      <c r="AA846" s="50">
        <f>AA371/'RDAs -adults'!$B$9</f>
        <v>3.8597938988095244</v>
      </c>
      <c r="AB846" s="50">
        <f>AB371/'RDAs -adults'!$B$9</f>
        <v>5.4432159226190482</v>
      </c>
      <c r="AC846" s="50">
        <f>AC371/'RDAs -adults'!$B$9</f>
        <v>5.7366834821428574</v>
      </c>
      <c r="AD846" s="50">
        <f>AD371/'RDAs -adults'!$B$9</f>
        <v>3.8597938988095244</v>
      </c>
      <c r="AE846" s="50">
        <f>AE371/'RDAs -adults'!$B$9</f>
        <v>5.9801206845238095</v>
      </c>
      <c r="AF846" s="50">
        <f>AF371/'RDAs -adults'!$B$9</f>
        <v>6.0065209821428578</v>
      </c>
      <c r="AG846" s="50">
        <f>AG371/'RDAs -adults'!$B$9</f>
        <v>3.5913415178571433</v>
      </c>
      <c r="AH846" s="50">
        <f>AH371/'RDAs -adults'!$B$9</f>
        <v>7.07198630952381</v>
      </c>
      <c r="AI846" s="50">
        <f>AI371/'RDAs -adults'!$B$9</f>
        <v>6.5469674107142852</v>
      </c>
      <c r="AJ846" s="50">
        <f>AJ371/'RDAs -adults'!$B$9</f>
        <v>3.6038571428571431</v>
      </c>
      <c r="AK846" s="50">
        <f>AK371/'RDAs -adults'!$B$9</f>
        <v>7.07198630952381</v>
      </c>
      <c r="AL846" s="50">
        <f>AL371/'RDAs -adults'!$B$9</f>
        <v>6.5469674107142852</v>
      </c>
      <c r="AM846" s="78" t="s">
        <v>65</v>
      </c>
      <c r="AN846" s="50">
        <f>C371/'RDAs -adults'!$C$9</f>
        <v>0.61509517195767194</v>
      </c>
      <c r="AO846" s="50">
        <f>D371/'RDAs -adults'!$C$9</f>
        <v>0.96871970899470894</v>
      </c>
      <c r="AP846" s="50">
        <f>E371/'RDAs -adults'!$C$9</f>
        <v>0.97156362433862431</v>
      </c>
      <c r="AQ846" s="50">
        <f>F371/'RDAs -adults'!$C$9</f>
        <v>0.85495072751322754</v>
      </c>
      <c r="AR846" s="50">
        <f>G371/'RDAs -adults'!$C$9</f>
        <v>1.0905522486772485</v>
      </c>
      <c r="AS846" s="50">
        <f>H371/'RDAs -adults'!$C$9</f>
        <v>1.2176166005291005</v>
      </c>
      <c r="AT846" s="50">
        <f>I371/'RDAs -adults'!$C$9</f>
        <v>0.97982539682539671</v>
      </c>
      <c r="AU846" s="50">
        <f>J371/'RDAs -adults'!$C$9</f>
        <v>1.0924570105820106</v>
      </c>
      <c r="AV846" s="50">
        <f>K371/'RDAs -adults'!$C$9</f>
        <v>1.4531988095238098</v>
      </c>
      <c r="AW846" s="50">
        <f>L371/'RDAs -adults'!$C$9</f>
        <v>1.3396087301587301</v>
      </c>
      <c r="AX846" s="50">
        <f>M371/'RDAs -adults'!$C$9</f>
        <v>1.2201695105820105</v>
      </c>
      <c r="AY846" s="50">
        <f>N371/'RDAs -adults'!$C$9</f>
        <v>1.5780734788359789</v>
      </c>
      <c r="AZ846" s="50">
        <f>O371/'RDAs -adults'!$C$9</f>
        <v>1.4650990079365078</v>
      </c>
      <c r="BA846" s="50">
        <f>P371/'RDAs -adults'!$C$9</f>
        <v>1.3394816798941798</v>
      </c>
      <c r="BB846" s="50">
        <f>Q371/'RDAs -adults'!$C$9</f>
        <v>1.9431325396825394</v>
      </c>
      <c r="BC846" s="50">
        <f>R371/'RDAs -adults'!$C$9</f>
        <v>1.4706615079365077</v>
      </c>
      <c r="BD846" s="50">
        <f>S371/'RDAs -adults'!$C$9</f>
        <v>1.6986494047619045</v>
      </c>
      <c r="BE846" s="50">
        <f>T371/'RDAs -adults'!$C$9</f>
        <v>2.063689947089947</v>
      </c>
      <c r="BF846" s="50">
        <f>U371/'RDAs -adults'!$C$9</f>
        <v>1.7099014550264551</v>
      </c>
      <c r="BG846" s="50">
        <f>V371/'RDAs -adults'!$C$9</f>
        <v>1.7064341269841268</v>
      </c>
      <c r="BH846" s="50">
        <f>W371/'RDAs -adults'!$C$9</f>
        <v>2.0630603174603173</v>
      </c>
      <c r="BI846" s="50">
        <f>X371/'RDAs -adults'!$C$9</f>
        <v>1.7210264550264551</v>
      </c>
      <c r="BJ846" s="50">
        <f>Y371/'RDAs -adults'!$C$9</f>
        <v>2.4247695767195765</v>
      </c>
      <c r="BK846" s="50">
        <f>Z371/'RDAs -adults'!$C$9</f>
        <v>2.3035894179894179</v>
      </c>
      <c r="BL846" s="50">
        <f>AA371/'RDAs -adults'!$C$9</f>
        <v>1.7154639550264552</v>
      </c>
      <c r="BM846" s="50">
        <f>AB371/'RDAs -adults'!$C$9</f>
        <v>2.419207076719577</v>
      </c>
      <c r="BN846" s="50">
        <f>AC371/'RDAs -adults'!$C$9</f>
        <v>2.5496371031746032</v>
      </c>
      <c r="BO846" s="50">
        <f>AD371/'RDAs -adults'!$C$9</f>
        <v>1.7154639550264552</v>
      </c>
      <c r="BP846" s="50">
        <f>AE371/'RDAs -adults'!$C$9</f>
        <v>2.6578314153439155</v>
      </c>
      <c r="BQ846" s="50">
        <f>AF371/'RDAs -adults'!$C$9</f>
        <v>2.6695648809523811</v>
      </c>
      <c r="BR846" s="50">
        <f>AG371/'RDAs -adults'!$C$9</f>
        <v>1.596151785714286</v>
      </c>
      <c r="BS846" s="50">
        <f>AH371/'RDAs -adults'!$C$9</f>
        <v>3.1431050264550264</v>
      </c>
      <c r="BT846" s="50">
        <f>AI371/'RDAs -adults'!$C$9</f>
        <v>2.9097632936507933</v>
      </c>
      <c r="BU846" s="50">
        <f>AJ371/'RDAs -adults'!$C$9</f>
        <v>1.6017142857142859</v>
      </c>
      <c r="BV846" s="50">
        <f>AK371/'RDAs -adults'!$C$9</f>
        <v>3.1431050264550264</v>
      </c>
      <c r="BW846" s="50">
        <f>AL371/'RDAs -adults'!$C$9</f>
        <v>2.9097632936507933</v>
      </c>
      <c r="BX846" s="78" t="s">
        <v>65</v>
      </c>
      <c r="BY846" s="50">
        <f>C371/'RDA-child'!$B$7</f>
        <v>0.85167023809523801</v>
      </c>
      <c r="BZ846" s="50">
        <f>D371/'RDA-child'!$B$7</f>
        <v>1.3413042124542123</v>
      </c>
      <c r="CA846" s="50">
        <f>E371/'RDA-child'!$B$7</f>
        <v>1.3452419413919412</v>
      </c>
      <c r="CB846" s="50">
        <f>F371/'RDA-child'!$B$7</f>
        <v>1.1837779304029306</v>
      </c>
      <c r="CC846" s="50">
        <f>G371/'RDA-child'!$B$7</f>
        <v>1.5099954212454212</v>
      </c>
      <c r="CD846" s="50">
        <f>H371/'RDA-child'!$B$7</f>
        <v>1.6859306776556775</v>
      </c>
      <c r="CE846" s="50">
        <f>I371/'RDA-child'!$B$7</f>
        <v>1.3566813186813185</v>
      </c>
      <c r="CF846" s="50">
        <f>J371/'RDA-child'!$B$7</f>
        <v>1.512632783882784</v>
      </c>
      <c r="CG846" s="50">
        <f>K371/'RDA-child'!$B$7</f>
        <v>2.0121214285714291</v>
      </c>
      <c r="CH846" s="50">
        <f>L371/'RDA-child'!$B$7</f>
        <v>1.854842857142857</v>
      </c>
      <c r="CI846" s="50">
        <f>M371/'RDA-child'!$B$7</f>
        <v>1.6894654761904759</v>
      </c>
      <c r="CJ846" s="50">
        <f>N371/'RDA-child'!$B$7</f>
        <v>2.185024816849817</v>
      </c>
      <c r="CK846" s="50">
        <f>O371/'RDA-child'!$B$7</f>
        <v>2.0285986263736264</v>
      </c>
      <c r="CL846" s="50">
        <f>P371/'RDA-child'!$B$7</f>
        <v>1.8546669413919412</v>
      </c>
      <c r="CM846" s="50">
        <f>Q371/'RDA-child'!$B$7</f>
        <v>2.6904912087912085</v>
      </c>
      <c r="CN846" s="50">
        <f>R371/'RDA-child'!$B$7</f>
        <v>2.0363005494505493</v>
      </c>
      <c r="CO846" s="50">
        <f>S371/'RDA-child'!$B$7</f>
        <v>2.3519760989010985</v>
      </c>
      <c r="CP846" s="50">
        <f>T371/'RDA-child'!$B$7</f>
        <v>2.8574168498168495</v>
      </c>
      <c r="CQ846" s="50">
        <f>U371/'RDA-child'!$B$7</f>
        <v>2.3675558608058611</v>
      </c>
      <c r="CR846" s="50">
        <f>V371/'RDA-child'!$B$7</f>
        <v>2.3627549450549448</v>
      </c>
      <c r="CS846" s="50">
        <f>W371/'RDA-child'!$B$7</f>
        <v>2.8565450549450544</v>
      </c>
      <c r="CT846" s="50">
        <f>X371/'RDA-child'!$B$7</f>
        <v>2.3829597069597073</v>
      </c>
      <c r="CU846" s="50">
        <f>Y371/'RDA-child'!$B$7</f>
        <v>3.3573732600732598</v>
      </c>
      <c r="CV846" s="50">
        <f>Z371/'RDA-child'!$B$7</f>
        <v>3.1895853479853478</v>
      </c>
      <c r="CW846" s="50">
        <f>AA371/'RDA-child'!$B$7</f>
        <v>2.3752577838827844</v>
      </c>
      <c r="CX846" s="50">
        <f>AB371/'RDA-child'!$B$7</f>
        <v>3.3496713369963373</v>
      </c>
      <c r="CY846" s="50">
        <f>AC371/'RDA-child'!$B$7</f>
        <v>3.5302667582417584</v>
      </c>
      <c r="CZ846" s="50">
        <f>AD371/'RDA-child'!$B$7</f>
        <v>2.3752577838827844</v>
      </c>
      <c r="DA846" s="50">
        <f>AE371/'RDA-child'!$B$7</f>
        <v>3.6800742673992675</v>
      </c>
      <c r="DB846" s="50">
        <f>AF371/'RDA-child'!$B$7</f>
        <v>3.6963206043956047</v>
      </c>
      <c r="DC846" s="50">
        <f>AG371/'RDA-child'!$B$7</f>
        <v>2.2100563186813189</v>
      </c>
      <c r="DD846" s="50">
        <f>AH371/'RDA-child'!$B$7</f>
        <v>4.3519915750915752</v>
      </c>
      <c r="DE846" s="50">
        <f>AI371/'RDA-child'!$B$7</f>
        <v>4.0289030219780217</v>
      </c>
      <c r="DF846" s="50">
        <f>AJ371/'RDA-child'!$B$7</f>
        <v>2.2177582417582418</v>
      </c>
      <c r="DG846" s="50">
        <f>AK371/'RDA-child'!$B$7</f>
        <v>4.3519915750915752</v>
      </c>
      <c r="DH846" s="50">
        <f>AL371/'RDA-child'!$B$7</f>
        <v>4.0289030219780217</v>
      </c>
      <c r="ES846" s="22">
        <v>0</v>
      </c>
    </row>
    <row r="847" spans="1:149">
      <c r="B847" s="78" t="s">
        <v>100</v>
      </c>
      <c r="C847" s="50">
        <f>C399/'RDAs -adults'!$B$10</f>
        <v>1.2142857142857143E-2</v>
      </c>
      <c r="D847" s="50">
        <f>D399/'RDAs -adults'!$B$10</f>
        <v>1.2142857142857143E-2</v>
      </c>
      <c r="E847" s="50">
        <f>E399/'RDAs -adults'!$B$10</f>
        <v>6.0714285714285714E-3</v>
      </c>
      <c r="F847" s="50">
        <f>F399/'RDAs -adults'!$B$10</f>
        <v>1.2142857142857143E-2</v>
      </c>
      <c r="G847" s="50">
        <f>G399/'RDAs -adults'!$B$10</f>
        <v>1.2142857142857143E-2</v>
      </c>
      <c r="H847" s="50">
        <f>H399/'RDAs -adults'!$B$10</f>
        <v>1.2142857142857143E-2</v>
      </c>
      <c r="I847" s="50">
        <f>I399/'RDAs -adults'!$B$10</f>
        <v>1.8214285714285714E-2</v>
      </c>
      <c r="J847" s="50">
        <f>J399/'RDAs -adults'!$B$10</f>
        <v>1.2142857142857143E-2</v>
      </c>
      <c r="K847" s="50">
        <f>K399/'RDAs -adults'!$B$10</f>
        <v>1.8214285714285714E-2</v>
      </c>
      <c r="L847" s="50">
        <f>L399/'RDAs -adults'!$B$10</f>
        <v>1.8214285714285714E-2</v>
      </c>
      <c r="M847" s="50">
        <f>M399/'RDAs -adults'!$B$10</f>
        <v>2.4285714285714285E-2</v>
      </c>
      <c r="N847" s="50">
        <f>N399/'RDAs -adults'!$B$10</f>
        <v>1.8214285714285714E-2</v>
      </c>
      <c r="O847" s="50">
        <f>O399/'RDAs -adults'!$B$10</f>
        <v>1.8214285714285714E-2</v>
      </c>
      <c r="P847" s="50">
        <f>P399/'RDAs -adults'!$B$10</f>
        <v>0</v>
      </c>
      <c r="Q847" s="50">
        <f>Q399/'RDAs -adults'!$B$10</f>
        <v>1.8214285714285714E-2</v>
      </c>
      <c r="R847" s="50">
        <f>R399/'RDAs -adults'!$B$10</f>
        <v>1.8214285714285714E-2</v>
      </c>
      <c r="S847" s="50">
        <f>S399/'RDAs -adults'!$B$10</f>
        <v>2.4285714285714285E-2</v>
      </c>
      <c r="T847" s="50">
        <f>T399/'RDAs -adults'!$B$10</f>
        <v>1.8214285714285714E-2</v>
      </c>
      <c r="U847" s="50">
        <f>U399/'RDAs -adults'!$B$10</f>
        <v>1.8214285714285714E-2</v>
      </c>
      <c r="V847" s="50">
        <f>V399/'RDAs -adults'!$B$10</f>
        <v>2.4285714285714285E-2</v>
      </c>
      <c r="W847" s="50">
        <f>W399/'RDAs -adults'!$B$10</f>
        <v>1.8214285714285714E-2</v>
      </c>
      <c r="X847" s="50">
        <f>X399/'RDAs -adults'!$B$10</f>
        <v>1.8214285714285714E-2</v>
      </c>
      <c r="Y847" s="50">
        <f>Y399/'RDAs -adults'!$B$10</f>
        <v>3.0357142857142857E-2</v>
      </c>
      <c r="Z847" s="50">
        <f>Z399/'RDAs -adults'!$B$10</f>
        <v>1.8214285714285714E-2</v>
      </c>
      <c r="AA847" s="50">
        <f>AA399/'RDAs -adults'!$B$10</f>
        <v>1.8214285714285714E-2</v>
      </c>
      <c r="AB847" s="50">
        <f>AB399/'RDAs -adults'!$B$10</f>
        <v>3.0357142857142857E-2</v>
      </c>
      <c r="AC847" s="50">
        <f>AC399/'RDAs -adults'!$B$10</f>
        <v>1.8214285714285714E-2</v>
      </c>
      <c r="AD847" s="50">
        <f>AD399/'RDAs -adults'!$B$10</f>
        <v>1.8214285714285714E-2</v>
      </c>
      <c r="AE847" s="50">
        <f>AE399/'RDAs -adults'!$B$10</f>
        <v>3.0357142857142857E-2</v>
      </c>
      <c r="AF847" s="50">
        <f>AF399/'RDAs -adults'!$B$10</f>
        <v>1.8214285714285714E-2</v>
      </c>
      <c r="AG847" s="50">
        <f>AG399/'RDAs -adults'!$B$10</f>
        <v>1.8214285714285714E-2</v>
      </c>
      <c r="AH847" s="50">
        <f>AH399/'RDAs -adults'!$B$10</f>
        <v>3.0357142857142857E-2</v>
      </c>
      <c r="AI847" s="50">
        <f>AI399/'RDAs -adults'!$B$10</f>
        <v>1.8214285714285714E-2</v>
      </c>
      <c r="AJ847" s="50">
        <f>AJ399/'RDAs -adults'!$B$10</f>
        <v>1.8214285714285714E-2</v>
      </c>
      <c r="AK847" s="50">
        <f>AK399/'RDAs -adults'!$B$10</f>
        <v>3.0357142857142857E-2</v>
      </c>
      <c r="AL847" s="50">
        <f>AL399/'RDAs -adults'!$B$10</f>
        <v>1.8214285714285714E-2</v>
      </c>
      <c r="AM847" s="78" t="s">
        <v>100</v>
      </c>
      <c r="AN847" s="50">
        <f>C399/'RDAs -adults'!$C$10</f>
        <v>8.0952380952380946E-3</v>
      </c>
      <c r="AO847" s="50">
        <f>D399/'RDAs -adults'!$C$10</f>
        <v>8.0952380952380946E-3</v>
      </c>
      <c r="AP847" s="50">
        <f>E399/'RDAs -adults'!$C$10</f>
        <v>4.0476190476190473E-3</v>
      </c>
      <c r="AQ847" s="50">
        <f>F399/'RDAs -adults'!$C$10</f>
        <v>8.0952380952380946E-3</v>
      </c>
      <c r="AR847" s="50">
        <f>G399/'RDAs -adults'!$C$10</f>
        <v>8.0952380952380946E-3</v>
      </c>
      <c r="AS847" s="50">
        <f>H399/'RDAs -adults'!$C$10</f>
        <v>8.0952380952380946E-3</v>
      </c>
      <c r="AT847" s="50">
        <f>I399/'RDAs -adults'!$C$10</f>
        <v>1.2142857142857143E-2</v>
      </c>
      <c r="AU847" s="50">
        <f>J399/'RDAs -adults'!$C$10</f>
        <v>8.0952380952380946E-3</v>
      </c>
      <c r="AV847" s="50">
        <f>K399/'RDAs -adults'!$C$10</f>
        <v>1.2142857142857143E-2</v>
      </c>
      <c r="AW847" s="50">
        <f>L399/'RDAs -adults'!$C$10</f>
        <v>1.2142857142857143E-2</v>
      </c>
      <c r="AX847" s="50">
        <f>M399/'RDAs -adults'!$C$10</f>
        <v>1.6190476190476189E-2</v>
      </c>
      <c r="AY847" s="50">
        <f>N399/'RDAs -adults'!$C$10</f>
        <v>1.2142857142857143E-2</v>
      </c>
      <c r="AZ847" s="50">
        <f>O399/'RDAs -adults'!$C$10</f>
        <v>1.2142857142857143E-2</v>
      </c>
      <c r="BA847" s="50">
        <f>P399/'RDAs -adults'!$C$10</f>
        <v>0</v>
      </c>
      <c r="BB847" s="50">
        <f>Q399/'RDAs -adults'!$C$10</f>
        <v>1.2142857142857143E-2</v>
      </c>
      <c r="BC847" s="50">
        <f>R399/'RDAs -adults'!$C$10</f>
        <v>1.2142857142857143E-2</v>
      </c>
      <c r="BD847" s="50">
        <f>S399/'RDAs -adults'!$C$10</f>
        <v>1.6190476190476189E-2</v>
      </c>
      <c r="BE847" s="50">
        <f>T399/'RDAs -adults'!$C$10</f>
        <v>1.2142857142857143E-2</v>
      </c>
      <c r="BF847" s="50">
        <f>U399/'RDAs -adults'!$C$10</f>
        <v>1.2142857142857143E-2</v>
      </c>
      <c r="BG847" s="50">
        <f>V399/'RDAs -adults'!$C$10</f>
        <v>1.6190476190476189E-2</v>
      </c>
      <c r="BH847" s="50">
        <f>W399/'RDAs -adults'!$C$10</f>
        <v>1.2142857142857143E-2</v>
      </c>
      <c r="BI847" s="50">
        <f>X399/'RDAs -adults'!$C$10</f>
        <v>1.2142857142857143E-2</v>
      </c>
      <c r="BJ847" s="50">
        <f>Y399/'RDAs -adults'!$C$10</f>
        <v>2.0238095238095236E-2</v>
      </c>
      <c r="BK847" s="50">
        <f>Z399/'RDAs -adults'!$C$10</f>
        <v>1.2142857142857143E-2</v>
      </c>
      <c r="BL847" s="50">
        <f>AA399/'RDAs -adults'!$C$10</f>
        <v>1.2142857142857143E-2</v>
      </c>
      <c r="BM847" s="50">
        <f>AB399/'RDAs -adults'!$C$10</f>
        <v>2.0238095238095236E-2</v>
      </c>
      <c r="BN847" s="50">
        <f>AC399/'RDAs -adults'!$C$10</f>
        <v>1.2142857142857143E-2</v>
      </c>
      <c r="BO847" s="50">
        <f>AD399/'RDAs -adults'!$C$10</f>
        <v>1.2142857142857143E-2</v>
      </c>
      <c r="BP847" s="50">
        <f>AE399/'RDAs -adults'!$C$10</f>
        <v>2.0238095238095236E-2</v>
      </c>
      <c r="BQ847" s="50">
        <f>AF399/'RDAs -adults'!$C$10</f>
        <v>1.2142857142857143E-2</v>
      </c>
      <c r="BR847" s="50">
        <f>AG399/'RDAs -adults'!$C$10</f>
        <v>1.2142857142857143E-2</v>
      </c>
      <c r="BS847" s="50">
        <f>AH399/'RDAs -adults'!$C$10</f>
        <v>2.0238095238095236E-2</v>
      </c>
      <c r="BT847" s="50">
        <f>AI399/'RDAs -adults'!$C$10</f>
        <v>1.2142857142857143E-2</v>
      </c>
      <c r="BU847" s="50">
        <f>AJ399/'RDAs -adults'!$C$10</f>
        <v>1.2142857142857143E-2</v>
      </c>
      <c r="BV847" s="50">
        <f>AK399/'RDAs -adults'!$C$10</f>
        <v>2.0238095238095236E-2</v>
      </c>
      <c r="BW847" s="50">
        <f>AL399/'RDAs -adults'!$C$10</f>
        <v>1.2142857142857143E-2</v>
      </c>
      <c r="BX847" s="78" t="s">
        <v>100</v>
      </c>
      <c r="BY847" s="50">
        <f>C399/'RDA-child'!$B$8</f>
        <v>1.2142857142857143E-2</v>
      </c>
      <c r="BZ847" s="50">
        <f>D399/'RDA-child'!$B$8</f>
        <v>1.2142857142857143E-2</v>
      </c>
      <c r="CA847" s="50">
        <f>E399/'RDA-child'!$B$8</f>
        <v>6.0714285714285714E-3</v>
      </c>
      <c r="CB847" s="50">
        <f>F399/'RDA-child'!$B$8</f>
        <v>1.2142857142857143E-2</v>
      </c>
      <c r="CC847" s="50">
        <f>G399/'RDA-child'!$B$8</f>
        <v>1.2142857142857143E-2</v>
      </c>
      <c r="CD847" s="50">
        <f>H399/'RDA-child'!$B$8</f>
        <v>1.2142857142857143E-2</v>
      </c>
      <c r="CE847" s="50">
        <f>I399/'RDA-child'!$B$8</f>
        <v>1.8214285714285714E-2</v>
      </c>
      <c r="CF847" s="50">
        <f>J399/'RDA-child'!$B$8</f>
        <v>1.2142857142857143E-2</v>
      </c>
      <c r="CG847" s="50">
        <f>K399/'RDA-child'!$B$8</f>
        <v>1.8214285714285714E-2</v>
      </c>
      <c r="CH847" s="50">
        <f>L399/'RDA-child'!$B$8</f>
        <v>1.8214285714285714E-2</v>
      </c>
      <c r="CI847" s="50">
        <f>M399/'RDA-child'!$B$8</f>
        <v>2.4285714285714285E-2</v>
      </c>
      <c r="CJ847" s="50">
        <f>N399/'RDA-child'!$B$8</f>
        <v>1.8214285714285714E-2</v>
      </c>
      <c r="CK847" s="50">
        <f>O399/'RDA-child'!$B$8</f>
        <v>1.8214285714285714E-2</v>
      </c>
      <c r="CL847" s="50">
        <f>P399/'RDA-child'!$B$8</f>
        <v>0</v>
      </c>
      <c r="CM847" s="50">
        <f>Q399/'RDA-child'!$B$8</f>
        <v>1.8214285714285714E-2</v>
      </c>
      <c r="CN847" s="50">
        <f>R399/'RDA-child'!$B$8</f>
        <v>1.8214285714285714E-2</v>
      </c>
      <c r="CO847" s="50">
        <f>S399/'RDA-child'!$B$8</f>
        <v>2.4285714285714285E-2</v>
      </c>
      <c r="CP847" s="50">
        <f>T399/'RDA-child'!$B$8</f>
        <v>1.8214285714285714E-2</v>
      </c>
      <c r="CQ847" s="50">
        <f>U399/'RDA-child'!$B$8</f>
        <v>1.8214285714285714E-2</v>
      </c>
      <c r="CR847" s="50">
        <f>V399/'RDA-child'!$B$8</f>
        <v>2.4285714285714285E-2</v>
      </c>
      <c r="CS847" s="50">
        <f>W399/'RDA-child'!$B$8</f>
        <v>1.8214285714285714E-2</v>
      </c>
      <c r="CT847" s="50">
        <f>X399/'RDA-child'!$B$8</f>
        <v>1.8214285714285714E-2</v>
      </c>
      <c r="CU847" s="50">
        <f>Y399/'RDA-child'!$B$8</f>
        <v>3.0357142857142857E-2</v>
      </c>
      <c r="CV847" s="50">
        <f>Z399/'RDA-child'!$B$8</f>
        <v>1.8214285714285714E-2</v>
      </c>
      <c r="CW847" s="50">
        <f>AA399/'RDA-child'!$B$8</f>
        <v>1.8214285714285714E-2</v>
      </c>
      <c r="CX847" s="50">
        <f>AB399/'RDA-child'!$B$8</f>
        <v>3.0357142857142857E-2</v>
      </c>
      <c r="CY847" s="50">
        <f>AC399/'RDA-child'!$B$8</f>
        <v>1.8214285714285714E-2</v>
      </c>
      <c r="CZ847" s="50">
        <f>AD399/'RDA-child'!$B$8</f>
        <v>1.8214285714285714E-2</v>
      </c>
      <c r="DA847" s="50">
        <f>AE399/'RDA-child'!$B$8</f>
        <v>3.0357142857142857E-2</v>
      </c>
      <c r="DB847" s="50">
        <f>AF399/'RDA-child'!$B$8</f>
        <v>1.8214285714285714E-2</v>
      </c>
      <c r="DC847" s="50">
        <f>AG399/'RDA-child'!$B$8</f>
        <v>1.8214285714285714E-2</v>
      </c>
      <c r="DD847" s="50">
        <f>AH399/'RDA-child'!$B$8</f>
        <v>3.0357142857142857E-2</v>
      </c>
      <c r="DE847" s="50">
        <f>AI399/'RDA-child'!$B$8</f>
        <v>1.8214285714285714E-2</v>
      </c>
      <c r="DF847" s="50">
        <f>AJ399/'RDA-child'!$B$8</f>
        <v>1.8214285714285714E-2</v>
      </c>
      <c r="DG847" s="50">
        <f>AK399/'RDA-child'!$B$8</f>
        <v>3.0357142857142857E-2</v>
      </c>
      <c r="DH847" s="50">
        <f>AL399/'RDA-child'!$B$8</f>
        <v>1.8214285714285714E-2</v>
      </c>
      <c r="ES847" s="22">
        <v>0</v>
      </c>
    </row>
    <row r="848" spans="1:149">
      <c r="B848" s="78" t="s">
        <v>64</v>
      </c>
      <c r="C848" s="50">
        <f>C427/'RDAs -adults'!$B$11</f>
        <v>0.51478571428571429</v>
      </c>
      <c r="D848" s="50">
        <f>D427/'RDAs -adults'!$B$11</f>
        <v>0.63928571428571435</v>
      </c>
      <c r="E848" s="50">
        <f>E427/'RDAs -adults'!$B$11</f>
        <v>0.74380952380952381</v>
      </c>
      <c r="F848" s="50">
        <f>F427/'RDAs -adults'!$B$11</f>
        <v>0.79278571428571432</v>
      </c>
      <c r="G848" s="50">
        <f>G427/'RDAs -adults'!$B$11</f>
        <v>0.78828571428571437</v>
      </c>
      <c r="H848" s="50">
        <f>H427/'RDAs -adults'!$B$11</f>
        <v>1.023452380952381</v>
      </c>
      <c r="I848" s="50">
        <f>I427/'RDAs -adults'!$B$11</f>
        <v>0.83442857142857141</v>
      </c>
      <c r="J848" s="50">
        <f>J427/'RDAs -adults'!$B$11</f>
        <v>0.80828571428571439</v>
      </c>
      <c r="K848" s="50">
        <f>K427/'RDAs -adults'!$B$11</f>
        <v>1.175095238095238</v>
      </c>
      <c r="L848" s="50">
        <f>L427/'RDAs -adults'!$B$11</f>
        <v>1.2414285714285715</v>
      </c>
      <c r="M848" s="50">
        <f>M427/'RDAs -adults'!$B$11</f>
        <v>0.97607142857142881</v>
      </c>
      <c r="N848" s="50">
        <f>N427/'RDAs -adults'!$B$11</f>
        <v>1.2095952380952379</v>
      </c>
      <c r="O848" s="50">
        <f>O427/'RDAs -adults'!$B$11</f>
        <v>1.3949285714285713</v>
      </c>
      <c r="P848" s="50">
        <f>P427/'RDAs -adults'!$B$11</f>
        <v>0.97750000000000004</v>
      </c>
      <c r="Q848" s="50">
        <f>Q427/'RDAs -adults'!$B$11</f>
        <v>1.4180952380952381</v>
      </c>
      <c r="R848" s="50">
        <f>R427/'RDAs -adults'!$B$11</f>
        <v>1.4194285714285715</v>
      </c>
      <c r="S848" s="50">
        <f>S427/'RDAs -adults'!$B$11</f>
        <v>1.2740714285714287</v>
      </c>
      <c r="T848" s="50">
        <f>T427/'RDAs -adults'!$B$11</f>
        <v>1.6037619047619049</v>
      </c>
      <c r="U848" s="50">
        <f>U427/'RDAs -adults'!$B$11</f>
        <v>1.5784285714285713</v>
      </c>
      <c r="V848" s="50">
        <f>V427/'RDAs -adults'!$B$11</f>
        <v>1.2985714285714285</v>
      </c>
      <c r="W848" s="50">
        <f>W427/'RDAs -adults'!$B$11</f>
        <v>1.5870952380952379</v>
      </c>
      <c r="X848" s="50">
        <f>X427/'RDAs -adults'!$B$11</f>
        <v>1.5874285714285714</v>
      </c>
      <c r="Y848" s="50">
        <f>Y427/'RDAs -adults'!$B$11</f>
        <v>1.8417142857142861</v>
      </c>
      <c r="Z848" s="50">
        <f>Z427/'RDAs -adults'!$B$11</f>
        <v>1.6270952380952379</v>
      </c>
      <c r="AA848" s="50">
        <f>AA427/'RDAs -adults'!$B$11</f>
        <v>1.6229285714285715</v>
      </c>
      <c r="AB848" s="50">
        <f>AB427/'RDAs -adults'!$B$11</f>
        <v>1.8572142857142862</v>
      </c>
      <c r="AC848" s="50">
        <f>AC427/'RDAs -adults'!$B$11</f>
        <v>1.9262619047619052</v>
      </c>
      <c r="AD848" s="50">
        <f>AD427/'RDAs -adults'!$B$11</f>
        <v>1.6629285714285718</v>
      </c>
      <c r="AE848" s="50">
        <f>AE427/'RDAs -adults'!$B$11</f>
        <v>1.897214285714286</v>
      </c>
      <c r="AF848" s="50">
        <f>AF427/'RDAs -adults'!$B$11</f>
        <v>2.0952619047619048</v>
      </c>
      <c r="AG848" s="50">
        <f>AG427/'RDAs -adults'!$B$11</f>
        <v>1.6729285714285715</v>
      </c>
      <c r="AH848" s="50">
        <f>AH427/'RDAs -adults'!$B$11</f>
        <v>2.4177142857142857</v>
      </c>
      <c r="AI848" s="50">
        <f>AI427/'RDAs -adults'!$B$11</f>
        <v>2.2069285714285716</v>
      </c>
      <c r="AJ848" s="50">
        <f>AJ427/'RDAs -adults'!$B$11</f>
        <v>1.6974285714285717</v>
      </c>
      <c r="AK848" s="50">
        <f>AK427/'RDAs -adults'!$B$11</f>
        <v>2.4377142857142857</v>
      </c>
      <c r="AL848" s="50">
        <f>AL427/'RDAs -adults'!$B$11</f>
        <v>2.226928571428572</v>
      </c>
      <c r="AM848" s="78" t="s">
        <v>64</v>
      </c>
      <c r="AN848" s="50">
        <f>C427/'RDAs -adults'!$C$11</f>
        <v>0.34319047619047621</v>
      </c>
      <c r="AO848" s="50">
        <f>D427/'RDAs -adults'!$C$11</f>
        <v>0.42619047619047623</v>
      </c>
      <c r="AP848" s="50">
        <f>E427/'RDAs -adults'!$C$11</f>
        <v>0.49587301587301591</v>
      </c>
      <c r="AQ848" s="50">
        <f>F427/'RDAs -adults'!$C$11</f>
        <v>0.52852380952380951</v>
      </c>
      <c r="AR848" s="50">
        <f>G427/'RDAs -adults'!$C$11</f>
        <v>0.52552380952380962</v>
      </c>
      <c r="AS848" s="50">
        <f>H427/'RDAs -adults'!$C$11</f>
        <v>0.6823015873015873</v>
      </c>
      <c r="AT848" s="50">
        <f>I427/'RDAs -adults'!$C$11</f>
        <v>0.55628571428571427</v>
      </c>
      <c r="AU848" s="50">
        <f>J427/'RDAs -adults'!$C$11</f>
        <v>0.53885714285714292</v>
      </c>
      <c r="AV848" s="50">
        <f>K427/'RDAs -adults'!$C$11</f>
        <v>0.78339682539682542</v>
      </c>
      <c r="AW848" s="50">
        <f>L427/'RDAs -adults'!$C$11</f>
        <v>0.82761904761904759</v>
      </c>
      <c r="AX848" s="50">
        <f>M427/'RDAs -adults'!$C$11</f>
        <v>0.65071428571428591</v>
      </c>
      <c r="AY848" s="50">
        <f>N427/'RDAs -adults'!$C$11</f>
        <v>0.80639682539682533</v>
      </c>
      <c r="AZ848" s="50">
        <f>O427/'RDAs -adults'!$C$11</f>
        <v>0.92995238095238086</v>
      </c>
      <c r="BA848" s="50">
        <f>P427/'RDAs -adults'!$C$11</f>
        <v>0.65166666666666673</v>
      </c>
      <c r="BB848" s="50">
        <f>Q427/'RDAs -adults'!$C$11</f>
        <v>0.94539682539682535</v>
      </c>
      <c r="BC848" s="50">
        <f>R427/'RDAs -adults'!$C$11</f>
        <v>0.94628571428571429</v>
      </c>
      <c r="BD848" s="50">
        <f>S427/'RDAs -adults'!$C$11</f>
        <v>0.84938095238095246</v>
      </c>
      <c r="BE848" s="50">
        <f>T427/'RDAs -adults'!$C$11</f>
        <v>1.0691746031746032</v>
      </c>
      <c r="BF848" s="50">
        <f>U427/'RDAs -adults'!$C$11</f>
        <v>1.0522857142857143</v>
      </c>
      <c r="BG848" s="50">
        <f>V427/'RDAs -adults'!$C$11</f>
        <v>0.86571428571428577</v>
      </c>
      <c r="BH848" s="50">
        <f>W427/'RDAs -adults'!$C$11</f>
        <v>1.0580634920634919</v>
      </c>
      <c r="BI848" s="50">
        <f>X427/'RDAs -adults'!$C$11</f>
        <v>1.0582857142857143</v>
      </c>
      <c r="BJ848" s="50">
        <f>Y427/'RDAs -adults'!$C$11</f>
        <v>1.2278095238095239</v>
      </c>
      <c r="BK848" s="50">
        <f>Z427/'RDAs -adults'!$C$11</f>
        <v>1.0847301587301588</v>
      </c>
      <c r="BL848" s="50">
        <f>AA427/'RDAs -adults'!$C$11</f>
        <v>1.081952380952381</v>
      </c>
      <c r="BM848" s="50">
        <f>AB427/'RDAs -adults'!$C$11</f>
        <v>1.2381428571428574</v>
      </c>
      <c r="BN848" s="50">
        <f>AC427/'RDAs -adults'!$C$11</f>
        <v>1.2841746031746033</v>
      </c>
      <c r="BO848" s="50">
        <f>AD427/'RDAs -adults'!$C$11</f>
        <v>1.1086190476190478</v>
      </c>
      <c r="BP848" s="50">
        <f>AE427/'RDAs -adults'!$C$11</f>
        <v>1.2648095238095241</v>
      </c>
      <c r="BQ848" s="50">
        <f>AF427/'RDAs -adults'!$C$11</f>
        <v>1.39684126984127</v>
      </c>
      <c r="BR848" s="50">
        <f>AG427/'RDAs -adults'!$C$11</f>
        <v>1.1152857142857144</v>
      </c>
      <c r="BS848" s="50">
        <f>AH427/'RDAs -adults'!$C$11</f>
        <v>1.6118095238095238</v>
      </c>
      <c r="BT848" s="50">
        <f>AI427/'RDAs -adults'!$C$11</f>
        <v>1.4712857142857143</v>
      </c>
      <c r="BU848" s="50">
        <f>AJ427/'RDAs -adults'!$C$11</f>
        <v>1.1316190476190477</v>
      </c>
      <c r="BV848" s="50">
        <f>AK427/'RDAs -adults'!$C$11</f>
        <v>1.6251428571428572</v>
      </c>
      <c r="BW848" s="50">
        <f>AL427/'RDAs -adults'!$C$11</f>
        <v>1.4846190476190479</v>
      </c>
      <c r="BX848" s="78" t="s">
        <v>64</v>
      </c>
      <c r="BY848" s="50">
        <f>C427/'RDA-child'!$B$9</f>
        <v>0.51478571428571429</v>
      </c>
      <c r="BZ848" s="50">
        <f>D427/'RDA-child'!$B$9</f>
        <v>0.63928571428571435</v>
      </c>
      <c r="CA848" s="50">
        <f>E427/'RDA-child'!$B$9</f>
        <v>0.74380952380952381</v>
      </c>
      <c r="CB848" s="50">
        <f>F427/'RDA-child'!$B$9</f>
        <v>0.79278571428571432</v>
      </c>
      <c r="CC848" s="50">
        <f>G427/'RDA-child'!$B$9</f>
        <v>0.78828571428571437</v>
      </c>
      <c r="CD848" s="50">
        <f>H427/'RDA-child'!$B$9</f>
        <v>1.023452380952381</v>
      </c>
      <c r="CE848" s="50">
        <f>I427/'RDA-child'!$B$9</f>
        <v>0.83442857142857141</v>
      </c>
      <c r="CF848" s="50">
        <f>J427/'RDA-child'!$B$9</f>
        <v>0.80828571428571439</v>
      </c>
      <c r="CG848" s="50">
        <f>K427/'RDA-child'!$B$9</f>
        <v>1.175095238095238</v>
      </c>
      <c r="CH848" s="50">
        <f>L427/'RDA-child'!$B$9</f>
        <v>1.2414285714285715</v>
      </c>
      <c r="CI848" s="50">
        <f>M427/'RDA-child'!$B$9</f>
        <v>0.97607142857142881</v>
      </c>
      <c r="CJ848" s="50">
        <f>N427/'RDA-child'!$B$9</f>
        <v>1.2095952380952379</v>
      </c>
      <c r="CK848" s="50">
        <f>O427/'RDA-child'!$B$9</f>
        <v>1.3949285714285713</v>
      </c>
      <c r="CL848" s="50">
        <f>P427/'RDA-child'!$B$9</f>
        <v>0.97750000000000004</v>
      </c>
      <c r="CM848" s="50">
        <f>Q427/'RDA-child'!$B$9</f>
        <v>1.4180952380952381</v>
      </c>
      <c r="CN848" s="50">
        <f>R427/'RDA-child'!$B$9</f>
        <v>1.4194285714285715</v>
      </c>
      <c r="CO848" s="50">
        <f>S427/'RDA-child'!$B$9</f>
        <v>1.2740714285714287</v>
      </c>
      <c r="CP848" s="50">
        <f>T427/'RDA-child'!$B$9</f>
        <v>1.6037619047619049</v>
      </c>
      <c r="CQ848" s="50">
        <f>U427/'RDA-child'!$B$9</f>
        <v>1.5784285714285713</v>
      </c>
      <c r="CR848" s="50">
        <f>V427/'RDA-child'!$B$9</f>
        <v>1.2985714285714285</v>
      </c>
      <c r="CS848" s="50">
        <f>W427/'RDA-child'!$B$9</f>
        <v>1.5870952380952379</v>
      </c>
      <c r="CT848" s="50">
        <f>X427/'RDA-child'!$B$9</f>
        <v>1.5874285714285714</v>
      </c>
      <c r="CU848" s="50">
        <f>Y427/'RDA-child'!$B$9</f>
        <v>1.8417142857142861</v>
      </c>
      <c r="CV848" s="50">
        <f>Z427/'RDA-child'!$B$9</f>
        <v>1.6270952380952379</v>
      </c>
      <c r="CW848" s="50">
        <f>AA427/'RDA-child'!$B$9</f>
        <v>1.6229285714285715</v>
      </c>
      <c r="CX848" s="50">
        <f>AB427/'RDA-child'!$B$9</f>
        <v>1.8572142857142862</v>
      </c>
      <c r="CY848" s="50">
        <f>AC427/'RDA-child'!$B$9</f>
        <v>1.9262619047619052</v>
      </c>
      <c r="CZ848" s="50">
        <f>AD427/'RDA-child'!$B$9</f>
        <v>1.6629285714285718</v>
      </c>
      <c r="DA848" s="50">
        <f>AE427/'RDA-child'!$B$9</f>
        <v>1.897214285714286</v>
      </c>
      <c r="DB848" s="50">
        <f>AF427/'RDA-child'!$B$9</f>
        <v>2.0952619047619048</v>
      </c>
      <c r="DC848" s="50">
        <f>AG427/'RDA-child'!$B$9</f>
        <v>1.6729285714285715</v>
      </c>
      <c r="DD848" s="50">
        <f>AH427/'RDA-child'!$B$9</f>
        <v>2.4177142857142857</v>
      </c>
      <c r="DE848" s="50">
        <f>AI427/'RDA-child'!$B$9</f>
        <v>2.2069285714285716</v>
      </c>
      <c r="DF848" s="50">
        <f>AJ427/'RDA-child'!$B$9</f>
        <v>1.6974285714285717</v>
      </c>
      <c r="DG848" s="50">
        <f>AK427/'RDA-child'!$B$9</f>
        <v>2.4377142857142857</v>
      </c>
      <c r="DH848" s="50">
        <f>AL427/'RDA-child'!$B$9</f>
        <v>2.226928571428572</v>
      </c>
      <c r="ES848" s="22">
        <v>0</v>
      </c>
    </row>
    <row r="849" spans="1:149">
      <c r="B849" s="78" t="s">
        <v>291</v>
      </c>
      <c r="C849" s="50">
        <f>C456/'RDAs -adults'!$B$13</f>
        <v>0.63705943383167229</v>
      </c>
      <c r="D849" s="50">
        <f>D456/'RDAs -adults'!$B$13</f>
        <v>0.55765974067921753</v>
      </c>
      <c r="E849" s="50">
        <f>E456/'RDAs -adults'!$B$13</f>
        <v>0.66305656607604291</v>
      </c>
      <c r="F849" s="50">
        <f>F456/'RDAs -adults'!$B$13</f>
        <v>0.77938165605389453</v>
      </c>
      <c r="G849" s="50">
        <f>G456/'RDAs -adults'!$B$13</f>
        <v>0.66882085179032869</v>
      </c>
      <c r="H849" s="50">
        <f>H456/'RDAs -adults'!$B$13</f>
        <v>0.83010349067921751</v>
      </c>
      <c r="I849" s="50">
        <f>I456/'RDAs -adults'!$B$13</f>
        <v>0.93999783130306402</v>
      </c>
      <c r="J849" s="50">
        <f>J456/'RDAs -adults'!$B$13</f>
        <v>0.74882085179032865</v>
      </c>
      <c r="K849" s="50">
        <f>K456/'RDAs -adults'!$B$13</f>
        <v>0.85719327703949799</v>
      </c>
      <c r="L849" s="50">
        <f>L456/'RDAs -adults'!$B$13</f>
        <v>1.1134811646363973</v>
      </c>
      <c r="M849" s="50">
        <f>M456/'RDAs -adults'!$B$13</f>
        <v>0.92708761766334469</v>
      </c>
      <c r="N849" s="50">
        <f>N456/'RDAs -adults'!$B$13</f>
        <v>1.0154284999077154</v>
      </c>
      <c r="O849" s="50">
        <f>O456/'RDAs -adults'!$B$13</f>
        <v>1.2869860257475085</v>
      </c>
      <c r="P849" s="50">
        <f>P456/'RDAs -adults'!$B$13</f>
        <v>1.0134552810077522</v>
      </c>
      <c r="Q849" s="50">
        <f>Q456/'RDAs -adults'!$B$13</f>
        <v>1.1573829734219272</v>
      </c>
      <c r="R849" s="50">
        <f>R456/'RDAs -adults'!$B$13</f>
        <v>1.4293297757475085</v>
      </c>
      <c r="S849" s="50">
        <f>S456/'RDAs -adults'!$B$13</f>
        <v>1.101192785622001</v>
      </c>
      <c r="T849" s="50">
        <f>T456/'RDAs -adults'!$B$13</f>
        <v>1.2796551956441493</v>
      </c>
      <c r="U849" s="50">
        <f>U456/'RDAs -adults'!$B$13</f>
        <v>1.5563823597268367</v>
      </c>
      <c r="V849" s="50">
        <f>V456/'RDAs -adults'!$B$13</f>
        <v>1.2435365356220007</v>
      </c>
      <c r="W849" s="50">
        <f>W456/'RDAs -adults'!$B$13</f>
        <v>1.3485440845330383</v>
      </c>
      <c r="X849" s="50">
        <f>X456/'RDAs -adults'!$B$13</f>
        <v>1.6810698597268368</v>
      </c>
      <c r="Y849" s="50">
        <f>Y456/'RDAs -adults'!$B$13</f>
        <v>1.4023448781838319</v>
      </c>
      <c r="Z849" s="50">
        <f>Z456/'RDAs -adults'!$B$13</f>
        <v>1.4603270302694724</v>
      </c>
      <c r="AA849" s="50">
        <f>AA456/'RDAs -adults'!$B$13</f>
        <v>1.7787261097268368</v>
      </c>
      <c r="AB849" s="50">
        <f>AB456/'RDAs -adults'!$B$13</f>
        <v>1.4200011281838318</v>
      </c>
      <c r="AC849" s="50">
        <f>AC456/'RDAs -adults'!$B$13</f>
        <v>1.5961041136028058</v>
      </c>
      <c r="AD849" s="50">
        <f>AD456/'RDAs -adults'!$B$13</f>
        <v>1.9387261097268369</v>
      </c>
      <c r="AE849" s="50">
        <f>AE456/'RDAs -adults'!$B$13</f>
        <v>1.5317840739202659</v>
      </c>
      <c r="AF849" s="50">
        <f>AF456/'RDAs -adults'!$B$13</f>
        <v>1.7872652247139169</v>
      </c>
      <c r="AG849" s="50">
        <f>AG456/'RDAs -adults'!$B$13</f>
        <v>2.0028346368586196</v>
      </c>
      <c r="AH849" s="50">
        <f>AH456/'RDAs -adults'!$B$13</f>
        <v>1.7187722683647104</v>
      </c>
      <c r="AI849" s="50">
        <f>AI456/'RDAs -adults'!$B$13</f>
        <v>1.8468259482281291</v>
      </c>
      <c r="AJ849" s="50">
        <f>AJ456/'RDAs -adults'!$B$13</f>
        <v>2.1451783868586198</v>
      </c>
      <c r="AK849" s="50">
        <f>AK456/'RDAs -adults'!$B$13</f>
        <v>1.7987722683647105</v>
      </c>
      <c r="AL849" s="50">
        <f>AL456/'RDAs -adults'!$B$13</f>
        <v>1.9268259482281291</v>
      </c>
      <c r="AM849" s="78" t="s">
        <v>291</v>
      </c>
      <c r="AN849" s="50">
        <f>C456/'RDAs -adults'!$C$13</f>
        <v>0.54605094328429049</v>
      </c>
      <c r="AO849" s="50">
        <f>D456/'RDAs -adults'!$C$13</f>
        <v>0.47799406343932932</v>
      </c>
      <c r="AP849" s="50">
        <f>E456/'RDAs -adults'!$C$13</f>
        <v>0.56833419949375108</v>
      </c>
      <c r="AQ849" s="50">
        <f>F456/'RDAs -adults'!$C$13</f>
        <v>0.6680414194747667</v>
      </c>
      <c r="AR849" s="50">
        <f>G456/'RDAs -adults'!$C$13</f>
        <v>0.57327501582028173</v>
      </c>
      <c r="AS849" s="50">
        <f>H456/'RDAs -adults'!$C$13</f>
        <v>0.7115172777250437</v>
      </c>
      <c r="AT849" s="50">
        <f>I456/'RDAs -adults'!$C$13</f>
        <v>0.8057124268311977</v>
      </c>
      <c r="AU849" s="50">
        <f>J456/'RDAs -adults'!$C$13</f>
        <v>0.64184644439171024</v>
      </c>
      <c r="AV849" s="50">
        <f>K456/'RDAs -adults'!$C$13</f>
        <v>0.73473709460528402</v>
      </c>
      <c r="AW849" s="50">
        <f>L456/'RDAs -adults'!$C$13</f>
        <v>0.95441242683119776</v>
      </c>
      <c r="AX849" s="50">
        <f>M456/'RDAs -adults'!$C$13</f>
        <v>0.79464652942572411</v>
      </c>
      <c r="AY849" s="50">
        <f>N456/'RDAs -adults'!$C$13</f>
        <v>0.87036728563518462</v>
      </c>
      <c r="AZ849" s="50">
        <f>O456/'RDAs -adults'!$C$13</f>
        <v>1.1031308792121501</v>
      </c>
      <c r="BA849" s="50">
        <f>P456/'RDAs -adults'!$C$13</f>
        <v>0.8686759551495018</v>
      </c>
      <c r="BB849" s="50">
        <f>Q456/'RDAs -adults'!$C$13</f>
        <v>0.99204254864736618</v>
      </c>
      <c r="BC849" s="50">
        <f>R456/'RDAs -adults'!$C$13</f>
        <v>1.2251398077835789</v>
      </c>
      <c r="BD849" s="50">
        <f>S456/'RDAs -adults'!$C$13</f>
        <v>0.94387953053314366</v>
      </c>
      <c r="BE849" s="50">
        <f>T456/'RDAs -adults'!$C$13</f>
        <v>1.0968473105521281</v>
      </c>
      <c r="BF849" s="50">
        <f>U456/'RDAs -adults'!$C$13</f>
        <v>1.334042022623003</v>
      </c>
      <c r="BG849" s="50">
        <f>V456/'RDAs -adults'!$C$13</f>
        <v>1.0658884591045721</v>
      </c>
      <c r="BH849" s="50">
        <f>W456/'RDAs -adults'!$C$13</f>
        <v>1.1558949295997472</v>
      </c>
      <c r="BI849" s="50">
        <f>X456/'RDAs -adults'!$C$13</f>
        <v>1.4409170226230028</v>
      </c>
      <c r="BJ849" s="50">
        <f>Y456/'RDAs -adults'!$C$13</f>
        <v>1.2020098955861416</v>
      </c>
      <c r="BK849" s="50">
        <f>Z456/'RDAs -adults'!$C$13</f>
        <v>1.2517088830881191</v>
      </c>
      <c r="BL849" s="50">
        <f>AA456/'RDAs -adults'!$C$13</f>
        <v>1.52462237976586</v>
      </c>
      <c r="BM849" s="50">
        <f>AB456/'RDAs -adults'!$C$13</f>
        <v>1.2171438241575703</v>
      </c>
      <c r="BN849" s="50">
        <f>AC456/'RDAs -adults'!$C$13</f>
        <v>1.3680892402309763</v>
      </c>
      <c r="BO849" s="50">
        <f>AD456/'RDAs -adults'!$C$13</f>
        <v>1.6617652369087172</v>
      </c>
      <c r="BP849" s="50">
        <f>AE456/'RDAs -adults'!$C$13</f>
        <v>1.3129577776459422</v>
      </c>
      <c r="BQ849" s="50">
        <f>AF456/'RDAs -adults'!$C$13</f>
        <v>1.5319416211833574</v>
      </c>
      <c r="BR849" s="50">
        <f>AG456/'RDAs -adults'!$C$13</f>
        <v>1.716715403021674</v>
      </c>
      <c r="BS849" s="50">
        <f>AH456/'RDAs -adults'!$C$13</f>
        <v>1.4732333728840374</v>
      </c>
      <c r="BT849" s="50">
        <f>AI456/'RDAs -adults'!$C$13</f>
        <v>1.582993669909825</v>
      </c>
      <c r="BU849" s="50">
        <f>AJ456/'RDAs -adults'!$C$13</f>
        <v>1.8387243315931028</v>
      </c>
      <c r="BV849" s="50">
        <f>AK456/'RDAs -adults'!$C$13</f>
        <v>1.5418048014554662</v>
      </c>
      <c r="BW849" s="50">
        <f>AL456/'RDAs -adults'!$C$13</f>
        <v>1.6515650984812535</v>
      </c>
      <c r="BX849" s="78" t="s">
        <v>291</v>
      </c>
      <c r="BY849" s="50">
        <f>C456/'RDA-child'!$B$11</f>
        <v>0.63705943383167229</v>
      </c>
      <c r="BZ849" s="50">
        <f>D456/'RDA-child'!$B$11</f>
        <v>0.55765974067921753</v>
      </c>
      <c r="CA849" s="50">
        <f>E456/'RDA-child'!$B$11</f>
        <v>0.66305656607604291</v>
      </c>
      <c r="CB849" s="50">
        <f>F456/'RDA-child'!$B$11</f>
        <v>0.77938165605389453</v>
      </c>
      <c r="CC849" s="50">
        <f>G456/'RDA-child'!$B$11</f>
        <v>0.66882085179032869</v>
      </c>
      <c r="CD849" s="50">
        <f>H456/'RDA-child'!$B$11</f>
        <v>0.83010349067921751</v>
      </c>
      <c r="CE849" s="50">
        <f>I456/'RDA-child'!$B$11</f>
        <v>0.93999783130306402</v>
      </c>
      <c r="CF849" s="50">
        <f>J456/'RDA-child'!$B$11</f>
        <v>0.74882085179032865</v>
      </c>
      <c r="CG849" s="50">
        <f>K456/'RDA-child'!$B$11</f>
        <v>0.85719327703949799</v>
      </c>
      <c r="CH849" s="50">
        <f>L456/'RDA-child'!$B$11</f>
        <v>1.1134811646363973</v>
      </c>
      <c r="CI849" s="50">
        <f>M456/'RDA-child'!$B$11</f>
        <v>0.92708761766334469</v>
      </c>
      <c r="CJ849" s="50">
        <f>N456/'RDA-child'!$B$11</f>
        <v>1.0154284999077154</v>
      </c>
      <c r="CK849" s="50">
        <f>O456/'RDA-child'!$B$11</f>
        <v>1.2869860257475085</v>
      </c>
      <c r="CL849" s="50">
        <f>P456/'RDA-child'!$B$11</f>
        <v>1.0134552810077522</v>
      </c>
      <c r="CM849" s="50">
        <f>Q456/'RDA-child'!$B$11</f>
        <v>1.1573829734219272</v>
      </c>
      <c r="CN849" s="50">
        <f>R456/'RDA-child'!$B$11</f>
        <v>1.4293297757475085</v>
      </c>
      <c r="CO849" s="50">
        <f>S456/'RDA-child'!$B$11</f>
        <v>1.101192785622001</v>
      </c>
      <c r="CP849" s="50">
        <f>T456/'RDA-child'!$B$11</f>
        <v>1.2796551956441493</v>
      </c>
      <c r="CQ849" s="50">
        <f>U456/'RDA-child'!$B$11</f>
        <v>1.5563823597268367</v>
      </c>
      <c r="CR849" s="50">
        <f>V456/'RDA-child'!$B$11</f>
        <v>1.2435365356220007</v>
      </c>
      <c r="CS849" s="50">
        <f>W456/'RDA-child'!$B$11</f>
        <v>1.3485440845330383</v>
      </c>
      <c r="CT849" s="50">
        <f>X456/'RDA-child'!$B$11</f>
        <v>1.6810698597268368</v>
      </c>
      <c r="CU849" s="50">
        <f>Y456/'RDA-child'!$B$11</f>
        <v>1.4023448781838319</v>
      </c>
      <c r="CV849" s="50">
        <f>Z456/'RDA-child'!$B$11</f>
        <v>1.4603270302694724</v>
      </c>
      <c r="CW849" s="50">
        <f>AA456/'RDA-child'!$B$11</f>
        <v>1.7787261097268368</v>
      </c>
      <c r="CX849" s="50">
        <f>AB456/'RDA-child'!$B$11</f>
        <v>1.4200011281838318</v>
      </c>
      <c r="CY849" s="50">
        <f>AC456/'RDA-child'!$B$11</f>
        <v>1.5961041136028058</v>
      </c>
      <c r="CZ849" s="50">
        <f>AD456/'RDA-child'!$B$11</f>
        <v>1.9387261097268369</v>
      </c>
      <c r="DA849" s="50">
        <f>AE456/'RDA-child'!$B$11</f>
        <v>1.5317840739202659</v>
      </c>
      <c r="DB849" s="50">
        <f>AF456/'RDA-child'!$B$11</f>
        <v>1.7872652247139169</v>
      </c>
      <c r="DC849" s="50">
        <f>AG456/'RDA-child'!$B$11</f>
        <v>2.0028346368586196</v>
      </c>
      <c r="DD849" s="50">
        <f>AH456/'RDA-child'!$B$11</f>
        <v>1.7187722683647104</v>
      </c>
      <c r="DE849" s="50">
        <f>AI456/'RDA-child'!$B$11</f>
        <v>1.8468259482281291</v>
      </c>
      <c r="DF849" s="50">
        <f>AJ456/'RDA-child'!$B$11</f>
        <v>2.1451783868586198</v>
      </c>
      <c r="DG849" s="50">
        <f>AK456/'RDA-child'!$B$11</f>
        <v>1.7987722683647105</v>
      </c>
      <c r="DH849" s="50">
        <f>AL456/'RDA-child'!$B$11</f>
        <v>1.9268259482281291</v>
      </c>
      <c r="ES849" s="22">
        <v>0</v>
      </c>
    </row>
    <row r="850" spans="1:149">
      <c r="B850" s="78" t="s">
        <v>292</v>
      </c>
      <c r="C850" s="50">
        <f>C484/'RDAs -adults'!$B$14</f>
        <v>0.30772286722828673</v>
      </c>
      <c r="D850" s="50">
        <f>D484/'RDAs -adults'!$B$14</f>
        <v>0.31539207799398833</v>
      </c>
      <c r="E850" s="50">
        <f>E484/'RDAs -adults'!$B$14</f>
        <v>0.33631044534092713</v>
      </c>
      <c r="F850" s="50">
        <f>F484/'RDAs -adults'!$B$14</f>
        <v>0.37083774818066767</v>
      </c>
      <c r="G850" s="50">
        <f>G484/'RDAs -adults'!$B$14</f>
        <v>0.36123523275589309</v>
      </c>
      <c r="H850" s="50">
        <f>H484/'RDAs -adults'!$B$14</f>
        <v>0.42855797935453255</v>
      </c>
      <c r="I850" s="50">
        <f>I484/'RDAs -adults'!$B$14</f>
        <v>0.46126608230501509</v>
      </c>
      <c r="J850" s="50">
        <f>J484/'RDAs -adults'!$B$14</f>
        <v>0.38980666132732167</v>
      </c>
      <c r="K850" s="50">
        <f>K484/'RDAs -adults'!$B$14</f>
        <v>0.48615599885302963</v>
      </c>
      <c r="L850" s="50">
        <f>L484/'RDAs -adults'!$B$14</f>
        <v>0.54165268944787226</v>
      </c>
      <c r="M850" s="50">
        <f>M484/'RDAs -adults'!$B$14</f>
        <v>0.50457838751779782</v>
      </c>
      <c r="N850" s="50">
        <f>N484/'RDAs -adults'!$B$14</f>
        <v>0.55107412889574436</v>
      </c>
      <c r="O850" s="50">
        <f>O484/'RDAs -adults'!$B$14</f>
        <v>0.60540400747508305</v>
      </c>
      <c r="P850" s="50">
        <f>P484/'RDAs -adults'!$B$14</f>
        <v>0.44954753796867591</v>
      </c>
      <c r="Q850" s="50">
        <f>Q484/'RDAs -adults'!$B$14</f>
        <v>0.63384538047777261</v>
      </c>
      <c r="R850" s="50">
        <f>R484/'RDAs -adults'!$B$14</f>
        <v>0.65188359931181772</v>
      </c>
      <c r="S850" s="50">
        <f>S484/'RDAs -adults'!$B$14</f>
        <v>0.6045703448821389</v>
      </c>
      <c r="T850" s="50">
        <f>T484/'RDAs -adults'!$B$14</f>
        <v>0.68683139238253454</v>
      </c>
      <c r="U850" s="50">
        <f>U484/'RDAs -adults'!$B$14</f>
        <v>0.7161652922797026</v>
      </c>
      <c r="V850" s="50">
        <f>V484/'RDAs -adults'!$B$14</f>
        <v>0.65104993671887368</v>
      </c>
      <c r="W850" s="50">
        <f>W484/'RDAs -adults'!$B$14</f>
        <v>0.7082599638111059</v>
      </c>
      <c r="X850" s="50">
        <f>X484/'RDAs -adults'!$B$14</f>
        <v>0.75198161881031489</v>
      </c>
      <c r="Y850" s="50">
        <f>Y484/'RDAs -adults'!$B$14</f>
        <v>0.78252412197437127</v>
      </c>
      <c r="Z850" s="50">
        <f>Z484/'RDAs -adults'!$B$14</f>
        <v>0.77370846879449462</v>
      </c>
      <c r="AA850" s="50">
        <f>AA484/'RDAs -adults'!$B$14</f>
        <v>0.79121631268786596</v>
      </c>
      <c r="AB850" s="50">
        <f>AB484/'RDAs -adults'!$B$14</f>
        <v>0.79318738728049354</v>
      </c>
      <c r="AC850" s="50">
        <f>AC484/'RDAs -adults'!$B$14</f>
        <v>0.8333029415836104</v>
      </c>
      <c r="AD850" s="50">
        <f>AD484/'RDAs -adults'!$B$14</f>
        <v>0.84835916983072313</v>
      </c>
      <c r="AE850" s="50">
        <f>AE484/'RDAs -adults'!$B$14</f>
        <v>0.85863589226388237</v>
      </c>
      <c r="AF850" s="50">
        <f>AF484/'RDAs -adults'!$B$14</f>
        <v>0.90771752491694369</v>
      </c>
      <c r="AG850" s="50">
        <f>AG484/'RDAs -adults'!$B$14</f>
        <v>0.85849206019617152</v>
      </c>
      <c r="AH850" s="50">
        <f>AH484/'RDAs -adults'!$B$14</f>
        <v>0.94563096029109339</v>
      </c>
      <c r="AI850" s="50">
        <f>AI484/'RDAs -adults'!$B$14</f>
        <v>0.96245174418604673</v>
      </c>
      <c r="AJ850" s="50">
        <f>AJ484/'RDAs -adults'!$B$14</f>
        <v>0.9049716520329063</v>
      </c>
      <c r="AK850" s="50">
        <f>AK484/'RDAs -adults'!$B$14</f>
        <v>0.97420238886252197</v>
      </c>
      <c r="AL850" s="50">
        <f>AL484/'RDAs -adults'!$B$14</f>
        <v>0.99102317275747531</v>
      </c>
      <c r="AM850" s="78" t="s">
        <v>292</v>
      </c>
      <c r="AN850" s="50">
        <f>C484/'RDAs -adults'!$C$14</f>
        <v>0.26925750882475086</v>
      </c>
      <c r="AO850" s="50">
        <f>D484/'RDAs -adults'!$C$14</f>
        <v>0.27596806824473974</v>
      </c>
      <c r="AP850" s="50">
        <f>E484/'RDAs -adults'!$C$14</f>
        <v>0.29427163967331121</v>
      </c>
      <c r="AQ850" s="50">
        <f>F484/'RDAs -adults'!$C$14</f>
        <v>0.32448302965808418</v>
      </c>
      <c r="AR850" s="50">
        <f>G484/'RDAs -adults'!$C$14</f>
        <v>0.31608082866140641</v>
      </c>
      <c r="AS850" s="50">
        <f>H484/'RDAs -adults'!$C$14</f>
        <v>0.37498823193521591</v>
      </c>
      <c r="AT850" s="50">
        <f>I484/'RDAs -adults'!$C$14</f>
        <v>0.40360782201688816</v>
      </c>
      <c r="AU850" s="50">
        <f>J484/'RDAs -adults'!$C$14</f>
        <v>0.34108082866140643</v>
      </c>
      <c r="AV850" s="50">
        <f>K484/'RDAs -adults'!$C$14</f>
        <v>0.42538649899640085</v>
      </c>
      <c r="AW850" s="50">
        <f>L484/'RDAs -adults'!$C$14</f>
        <v>0.47394610326688819</v>
      </c>
      <c r="AX850" s="50">
        <f>M484/'RDAs -adults'!$C$14</f>
        <v>0.44150608907807309</v>
      </c>
      <c r="AY850" s="50">
        <f>N484/'RDAs -adults'!$C$14</f>
        <v>0.48218986278377629</v>
      </c>
      <c r="AZ850" s="50">
        <f>O484/'RDAs -adults'!$C$14</f>
        <v>0.52972850654069759</v>
      </c>
      <c r="BA850" s="50">
        <f>P484/'RDAs -adults'!$C$14</f>
        <v>0.39335409572259133</v>
      </c>
      <c r="BB850" s="50">
        <f>Q484/'RDAs -adults'!$C$14</f>
        <v>0.55461470791805101</v>
      </c>
      <c r="BC850" s="50">
        <f>R484/'RDAs -adults'!$C$14</f>
        <v>0.5703981493978405</v>
      </c>
      <c r="BD850" s="50">
        <f>S484/'RDAs -adults'!$C$14</f>
        <v>0.52899905177187145</v>
      </c>
      <c r="BE850" s="50">
        <f>T484/'RDAs -adults'!$C$14</f>
        <v>0.60097746833471766</v>
      </c>
      <c r="BF850" s="50">
        <f>U484/'RDAs -adults'!$C$14</f>
        <v>0.62664463074473964</v>
      </c>
      <c r="BG850" s="50">
        <f>V484/'RDAs -adults'!$C$14</f>
        <v>0.56966869462901437</v>
      </c>
      <c r="BH850" s="50">
        <f>W484/'RDAs -adults'!$C$14</f>
        <v>0.61972746833471759</v>
      </c>
      <c r="BI850" s="50">
        <f>X484/'RDAs -adults'!$C$14</f>
        <v>0.65798391645902543</v>
      </c>
      <c r="BJ850" s="50">
        <f>Y484/'RDAs -adults'!$C$14</f>
        <v>0.68470860672757483</v>
      </c>
      <c r="BK850" s="50">
        <f>Z484/'RDAs -adults'!$C$14</f>
        <v>0.67699491019518276</v>
      </c>
      <c r="BL850" s="50">
        <f>AA484/'RDAs -adults'!$C$14</f>
        <v>0.69231427360188258</v>
      </c>
      <c r="BM850" s="50">
        <f>AB484/'RDAs -adults'!$C$14</f>
        <v>0.69403896387043174</v>
      </c>
      <c r="BN850" s="50">
        <f>AC484/'RDAs -adults'!$C$14</f>
        <v>0.72914007388565905</v>
      </c>
      <c r="BO850" s="50">
        <f>AD484/'RDAs -adults'!$C$14</f>
        <v>0.74231427360188262</v>
      </c>
      <c r="BP850" s="50">
        <f>AE484/'RDAs -adults'!$C$14</f>
        <v>0.75130640573089691</v>
      </c>
      <c r="BQ850" s="50">
        <f>AF484/'RDAs -adults'!$C$14</f>
        <v>0.79425283430232563</v>
      </c>
      <c r="BR850" s="50">
        <f>AG484/'RDAs -adults'!$C$14</f>
        <v>0.75118055267164996</v>
      </c>
      <c r="BS850" s="50">
        <f>AH484/'RDAs -adults'!$C$14</f>
        <v>0.82742709025470662</v>
      </c>
      <c r="BT850" s="50">
        <f>AI484/'RDAs -adults'!$C$14</f>
        <v>0.84214527616279078</v>
      </c>
      <c r="BU850" s="50">
        <f>AJ484/'RDAs -adults'!$C$14</f>
        <v>0.79185019552879288</v>
      </c>
      <c r="BV850" s="50">
        <f>AK484/'RDAs -adults'!$C$14</f>
        <v>0.85242709025470664</v>
      </c>
      <c r="BW850" s="50">
        <f>AL484/'RDAs -adults'!$C$14</f>
        <v>0.8671452761627908</v>
      </c>
      <c r="BX850" s="78" t="s">
        <v>292</v>
      </c>
      <c r="BY850" s="50">
        <f>C484/'RDA-child'!$B$12</f>
        <v>0.30772286722828673</v>
      </c>
      <c r="BZ850" s="50">
        <f>D484/'RDA-child'!$B$12</f>
        <v>0.31539207799398833</v>
      </c>
      <c r="CA850" s="50">
        <f>E484/'RDA-child'!$B$12</f>
        <v>0.33631044534092713</v>
      </c>
      <c r="CB850" s="50">
        <f>F484/'RDA-child'!$B$12</f>
        <v>0.37083774818066767</v>
      </c>
      <c r="CC850" s="50">
        <f>G484/'RDA-child'!$B$12</f>
        <v>0.36123523275589309</v>
      </c>
      <c r="CD850" s="50">
        <f>H484/'RDA-child'!$B$12</f>
        <v>0.42855797935453255</v>
      </c>
      <c r="CE850" s="50">
        <f>I484/'RDA-child'!$B$12</f>
        <v>0.46126608230501509</v>
      </c>
      <c r="CF850" s="50">
        <f>J484/'RDA-child'!$B$12</f>
        <v>0.38980666132732167</v>
      </c>
      <c r="CG850" s="50">
        <f>K484/'RDA-child'!$B$12</f>
        <v>0.48615599885302963</v>
      </c>
      <c r="CH850" s="50">
        <f>L484/'RDA-child'!$B$12</f>
        <v>0.54165268944787226</v>
      </c>
      <c r="CI850" s="50">
        <f>M484/'RDA-child'!$B$12</f>
        <v>0.50457838751779782</v>
      </c>
      <c r="CJ850" s="50">
        <f>N484/'RDA-child'!$B$12</f>
        <v>0.55107412889574436</v>
      </c>
      <c r="CK850" s="50">
        <f>O484/'RDA-child'!$B$12</f>
        <v>0.60540400747508305</v>
      </c>
      <c r="CL850" s="50">
        <f>P484/'RDA-child'!$B$12</f>
        <v>0.44954753796867591</v>
      </c>
      <c r="CM850" s="50">
        <f>Q484/'RDA-child'!$B$12</f>
        <v>0.63384538047777261</v>
      </c>
      <c r="CN850" s="50">
        <f>R484/'RDA-child'!$B$12</f>
        <v>0.65188359931181772</v>
      </c>
      <c r="CO850" s="50">
        <f>S484/'RDA-child'!$B$12</f>
        <v>0.6045703448821389</v>
      </c>
      <c r="CP850" s="50">
        <f>T484/'RDA-child'!$B$12</f>
        <v>0.68683139238253454</v>
      </c>
      <c r="CQ850" s="50">
        <f>U484/'RDA-child'!$B$12</f>
        <v>0.7161652922797026</v>
      </c>
      <c r="CR850" s="50">
        <f>V484/'RDA-child'!$B$12</f>
        <v>0.65104993671887368</v>
      </c>
      <c r="CS850" s="50">
        <f>W484/'RDA-child'!$B$12</f>
        <v>0.7082599638111059</v>
      </c>
      <c r="CT850" s="50">
        <f>X484/'RDA-child'!$B$12</f>
        <v>0.75198161881031489</v>
      </c>
      <c r="CU850" s="50">
        <f>Y484/'RDA-child'!$B$12</f>
        <v>0.78252412197437127</v>
      </c>
      <c r="CV850" s="50">
        <f>Z484/'RDA-child'!$B$12</f>
        <v>0.77370846879449462</v>
      </c>
      <c r="CW850" s="50">
        <f>AA484/'RDA-child'!$B$12</f>
        <v>0.79121631268786596</v>
      </c>
      <c r="CX850" s="50">
        <f>AB484/'RDA-child'!$B$12</f>
        <v>0.79318738728049354</v>
      </c>
      <c r="CY850" s="50">
        <f>AC484/'RDA-child'!$B$12</f>
        <v>0.8333029415836104</v>
      </c>
      <c r="CZ850" s="50">
        <f>AD484/'RDA-child'!$B$12</f>
        <v>0.84835916983072313</v>
      </c>
      <c r="DA850" s="50">
        <f>AE484/'RDA-child'!$B$12</f>
        <v>0.85863589226388237</v>
      </c>
      <c r="DB850" s="50">
        <f>AF484/'RDA-child'!$B$12</f>
        <v>0.90771752491694369</v>
      </c>
      <c r="DC850" s="50">
        <f>AG484/'RDA-child'!$B$12</f>
        <v>0.85849206019617152</v>
      </c>
      <c r="DD850" s="50">
        <f>AH484/'RDA-child'!$B$12</f>
        <v>0.94563096029109339</v>
      </c>
      <c r="DE850" s="50">
        <f>AI484/'RDA-child'!$B$12</f>
        <v>0.96245174418604673</v>
      </c>
      <c r="DF850" s="50">
        <f>AJ484/'RDA-child'!$B$12</f>
        <v>0.9049716520329063</v>
      </c>
      <c r="DG850" s="50">
        <f>AK484/'RDA-child'!$B$12</f>
        <v>0.97420238886252197</v>
      </c>
      <c r="DH850" s="50">
        <f>AL484/'RDA-child'!$B$12</f>
        <v>0.99102317275747531</v>
      </c>
      <c r="ES850" s="22">
        <v>0</v>
      </c>
    </row>
    <row r="851" spans="1:149">
      <c r="B851" s="78" t="s">
        <v>574</v>
      </c>
      <c r="C851" s="50">
        <f>C512/'RDAs -adults'!$B$15</f>
        <v>0.53180289685423587</v>
      </c>
      <c r="D851" s="50">
        <f>D512/'RDAs -adults'!$B$15</f>
        <v>0.46660016126799558</v>
      </c>
      <c r="E851" s="50">
        <f>E512/'RDAs -adults'!$B$15</f>
        <v>0.59371325650609097</v>
      </c>
      <c r="F851" s="50">
        <f>F512/'RDAs -adults'!$B$15</f>
        <v>0.67181076143756924</v>
      </c>
      <c r="G851" s="50">
        <f>G512/'RDAs -adults'!$B$15</f>
        <v>0.58410409355966231</v>
      </c>
      <c r="H851" s="50">
        <f>H512/'RDAs -adults'!$B$15</f>
        <v>0.7055598487679956</v>
      </c>
      <c r="I851" s="50">
        <f>I512/'RDAs -adults'!$B$15</f>
        <v>0.79937623330218732</v>
      </c>
      <c r="J851" s="50">
        <f>J512/'RDAs -adults'!$B$15</f>
        <v>0.67910409355966228</v>
      </c>
      <c r="K851" s="50">
        <f>K512/'RDAs -adults'!$B$15</f>
        <v>0.76980894042428016</v>
      </c>
      <c r="L851" s="50">
        <f>L512/'RDAs -adults'!$B$15</f>
        <v>0.96188803017718727</v>
      </c>
      <c r="M851" s="50">
        <f>M512/'RDAs -adults'!$B$15</f>
        <v>0.81612532495847179</v>
      </c>
      <c r="N851" s="50">
        <f>N512/'RDAs -adults'!$B$15</f>
        <v>0.89719584086032678</v>
      </c>
      <c r="O851" s="50">
        <f>O512/'RDAs -adults'!$B$15</f>
        <v>1.0985521187188538</v>
      </c>
      <c r="P851" s="50">
        <f>P512/'RDAs -adults'!$B$15</f>
        <v>0.92363778343023262</v>
      </c>
      <c r="Q851" s="50">
        <f>Q512/'RDAs -adults'!$B$15</f>
        <v>0.98468841777408644</v>
      </c>
      <c r="R851" s="50">
        <f>R512/'RDAs -adults'!$B$15</f>
        <v>1.2127122749688539</v>
      </c>
      <c r="S851" s="50">
        <f>S512/'RDAs -adults'!$B$15</f>
        <v>0.98258667791389809</v>
      </c>
      <c r="T851" s="50">
        <f>T512/'RDAs -adults'!$B$15</f>
        <v>1.1151090167324198</v>
      </c>
      <c r="U851" s="50">
        <f>U512/'RDAs -adults'!$B$15</f>
        <v>1.3434429514465671</v>
      </c>
      <c r="V851" s="50">
        <f>V512/'RDAs -adults'!$B$15</f>
        <v>1.0967468341638982</v>
      </c>
      <c r="W851" s="50">
        <f>W512/'RDAs -adults'!$B$15</f>
        <v>1.1971923500657533</v>
      </c>
      <c r="X851" s="50">
        <f>X512/'RDAs -adults'!$B$15</f>
        <v>1.3817632639465671</v>
      </c>
      <c r="Y851" s="50">
        <f>Y512/'RDAs -adults'!$B$15</f>
        <v>1.2133946231312296</v>
      </c>
      <c r="Z851" s="50">
        <f>Z512/'RDAs -adults'!$B$15</f>
        <v>1.3186458384378463</v>
      </c>
      <c r="AA851" s="50">
        <f>AA512/'RDAs -adults'!$B$15</f>
        <v>1.5526031076965672</v>
      </c>
      <c r="AB851" s="50">
        <f>AB512/'RDAs -adults'!$B$15</f>
        <v>1.2892344668812292</v>
      </c>
      <c r="AC851" s="50">
        <f>AC512/'RDAs -adults'!$B$15</f>
        <v>1.3957305259378463</v>
      </c>
      <c r="AD851" s="50">
        <f>AD512/'RDAs -adults'!$B$15</f>
        <v>1.7426031076965671</v>
      </c>
      <c r="AE851" s="50">
        <f>AE512/'RDAs -adults'!$B$15</f>
        <v>1.4106879552533225</v>
      </c>
      <c r="AF851" s="50">
        <f>AF512/'RDAs -adults'!$B$15</f>
        <v>1.6082344582295127</v>
      </c>
      <c r="AG851" s="50">
        <f>AG512/'RDAs -adults'!$B$15</f>
        <v>1.8243763635105206</v>
      </c>
      <c r="AH851" s="50">
        <f>AH512/'RDAs -adults'!$B$15</f>
        <v>1.5198638406699889</v>
      </c>
      <c r="AI851" s="50">
        <f>AI512/'RDAs -adults'!$B$15</f>
        <v>1.6669796132682722</v>
      </c>
      <c r="AJ851" s="50">
        <f>AJ512/'RDAs -adults'!$B$15</f>
        <v>1.9385365197605207</v>
      </c>
      <c r="AK851" s="50">
        <f>AK512/'RDAs -adults'!$B$15</f>
        <v>1.6148638406699891</v>
      </c>
      <c r="AL851" s="50">
        <f>AL512/'RDAs -adults'!$B$15</f>
        <v>1.7619796132682723</v>
      </c>
      <c r="AM851" s="78" t="s">
        <v>574</v>
      </c>
      <c r="AN851" s="50">
        <f>C512/'RDAs -adults'!$C$15</f>
        <v>0.47271368609265413</v>
      </c>
      <c r="AO851" s="50">
        <f>D512/'RDAs -adults'!$C$15</f>
        <v>0.41475569890488495</v>
      </c>
      <c r="AP851" s="50">
        <f>E512/'RDAs -adults'!$C$15</f>
        <v>0.52774511689430303</v>
      </c>
      <c r="AQ851" s="50">
        <f>F512/'RDAs -adults'!$C$15</f>
        <v>0.59716512127783927</v>
      </c>
      <c r="AR851" s="50">
        <f>G512/'RDAs -adults'!$C$15</f>
        <v>0.51920363871969988</v>
      </c>
      <c r="AS851" s="50">
        <f>H512/'RDAs -adults'!$C$15</f>
        <v>0.62716431001599604</v>
      </c>
      <c r="AT851" s="50">
        <f>I512/'RDAs -adults'!$C$15</f>
        <v>0.7105566518241665</v>
      </c>
      <c r="AU851" s="50">
        <f>J512/'RDAs -adults'!$C$15</f>
        <v>0.6036480831641442</v>
      </c>
      <c r="AV851" s="50">
        <f>K512/'RDAs -adults'!$C$15</f>
        <v>0.68427461371047127</v>
      </c>
      <c r="AW851" s="50">
        <f>L512/'RDAs -adults'!$C$15</f>
        <v>0.85501158237972197</v>
      </c>
      <c r="AX851" s="50">
        <f>M512/'RDAs -adults'!$C$15</f>
        <v>0.72544473329641934</v>
      </c>
      <c r="AY851" s="50">
        <f>N512/'RDAs -adults'!$C$15</f>
        <v>0.79750741409806825</v>
      </c>
      <c r="AZ851" s="50">
        <f>O512/'RDAs -adults'!$C$15</f>
        <v>0.97649077219453673</v>
      </c>
      <c r="BA851" s="50">
        <f>P512/'RDAs -adults'!$C$15</f>
        <v>0.82101136304909561</v>
      </c>
      <c r="BB851" s="50">
        <f>Q512/'RDAs -adults'!$C$15</f>
        <v>0.87527859357696569</v>
      </c>
      <c r="BC851" s="50">
        <f>R512/'RDAs -adults'!$C$15</f>
        <v>1.0779664666389812</v>
      </c>
      <c r="BD851" s="50">
        <f>S512/'RDAs -adults'!$C$15</f>
        <v>0.87341038036790941</v>
      </c>
      <c r="BE851" s="50">
        <f>T512/'RDAs -adults'!$C$15</f>
        <v>0.99120801487326204</v>
      </c>
      <c r="BF851" s="50">
        <f>U512/'RDAs -adults'!$C$15</f>
        <v>1.1941715123969485</v>
      </c>
      <c r="BG851" s="50">
        <f>V512/'RDAs -adults'!$C$15</f>
        <v>0.9748860748123539</v>
      </c>
      <c r="BH851" s="50">
        <f>W512/'RDAs -adults'!$C$15</f>
        <v>1.0641709778362252</v>
      </c>
      <c r="BI851" s="50">
        <f>X512/'RDAs -adults'!$C$15</f>
        <v>1.2282340123969486</v>
      </c>
      <c r="BJ851" s="50">
        <f>Y512/'RDAs -adults'!$C$15</f>
        <v>1.0785729983388708</v>
      </c>
      <c r="BK851" s="50">
        <f>Z512/'RDAs -adults'!$C$15</f>
        <v>1.1721296341669745</v>
      </c>
      <c r="BL851" s="50">
        <f>AA512/'RDAs -adults'!$C$15</f>
        <v>1.3800916512858374</v>
      </c>
      <c r="BM851" s="50">
        <f>AB512/'RDAs -adults'!$C$15</f>
        <v>1.1459861927833148</v>
      </c>
      <c r="BN851" s="50">
        <f>AC512/'RDAs -adults'!$C$15</f>
        <v>1.2406493563891967</v>
      </c>
      <c r="BO851" s="50">
        <f>AD512/'RDAs -adults'!$C$15</f>
        <v>1.5489805401747263</v>
      </c>
      <c r="BP851" s="50">
        <f>AE512/'RDAs -adults'!$C$15</f>
        <v>1.2539448491140643</v>
      </c>
      <c r="BQ851" s="50">
        <f>AF512/'RDAs -adults'!$C$15</f>
        <v>1.4295417406484558</v>
      </c>
      <c r="BR851" s="50">
        <f>AG512/'RDAs -adults'!$C$15</f>
        <v>1.6216678786760184</v>
      </c>
      <c r="BS851" s="50">
        <f>AH512/'RDAs -adults'!$C$15</f>
        <v>1.3509900805955457</v>
      </c>
      <c r="BT851" s="50">
        <f>AI512/'RDAs -adults'!$C$15</f>
        <v>1.4817596562384641</v>
      </c>
      <c r="BU851" s="50">
        <f>AJ512/'RDAs -adults'!$C$15</f>
        <v>1.7231435731204627</v>
      </c>
      <c r="BV851" s="50">
        <f>AK512/'RDAs -adults'!$C$15</f>
        <v>1.4354345250399903</v>
      </c>
      <c r="BW851" s="50">
        <f>AL512/'RDAs -adults'!$C$15</f>
        <v>1.5662041006829088</v>
      </c>
      <c r="BX851" s="78" t="s">
        <v>574</v>
      </c>
      <c r="BY851" s="50">
        <f>C512/'RDA-child'!$B$13</f>
        <v>0.60777473926198389</v>
      </c>
      <c r="BZ851" s="50">
        <f>D512/'RDA-child'!$B$13</f>
        <v>0.53325732716342356</v>
      </c>
      <c r="CA851" s="50">
        <f>E512/'RDA-child'!$B$13</f>
        <v>0.67852943600696114</v>
      </c>
      <c r="CB851" s="50">
        <f>F512/'RDA-child'!$B$13</f>
        <v>0.767783727357222</v>
      </c>
      <c r="CC851" s="50">
        <f>G512/'RDA-child'!$B$13</f>
        <v>0.66754753549675694</v>
      </c>
      <c r="CD851" s="50">
        <f>H512/'RDA-child'!$B$13</f>
        <v>0.80635411287770931</v>
      </c>
      <c r="CE851" s="50">
        <f>I512/'RDA-child'!$B$13</f>
        <v>0.91357283805964262</v>
      </c>
      <c r="CF851" s="50">
        <f>J512/'RDA-child'!$B$13</f>
        <v>0.77611896406818548</v>
      </c>
      <c r="CG851" s="50">
        <f>K512/'RDA-child'!$B$13</f>
        <v>0.87978164619917731</v>
      </c>
      <c r="CH851" s="50">
        <f>L512/'RDA-child'!$B$13</f>
        <v>1.0993006059167854</v>
      </c>
      <c r="CI851" s="50">
        <f>M512/'RDA-child'!$B$13</f>
        <v>0.93271465709539636</v>
      </c>
      <c r="CJ851" s="50">
        <f>N512/'RDA-child'!$B$13</f>
        <v>1.025366675268945</v>
      </c>
      <c r="CK851" s="50">
        <f>O512/'RDA-child'!$B$13</f>
        <v>1.25548813567869</v>
      </c>
      <c r="CL851" s="50">
        <f>P512/'RDA-child'!$B$13</f>
        <v>1.0555860382059801</v>
      </c>
      <c r="CM851" s="50">
        <f>Q512/'RDA-child'!$B$13</f>
        <v>1.1253581917418132</v>
      </c>
      <c r="CN851" s="50">
        <f>R512/'RDA-child'!$B$13</f>
        <v>1.3859568856786901</v>
      </c>
      <c r="CO851" s="50">
        <f>S512/'RDA-child'!$B$13</f>
        <v>1.1229562033301692</v>
      </c>
      <c r="CP851" s="50">
        <f>T512/'RDA-child'!$B$13</f>
        <v>1.2744103048370512</v>
      </c>
      <c r="CQ851" s="50">
        <f>U512/'RDA-child'!$B$13</f>
        <v>1.535363373081791</v>
      </c>
      <c r="CR851" s="50">
        <f>V512/'RDA-child'!$B$13</f>
        <v>1.2534249533301693</v>
      </c>
      <c r="CS851" s="50">
        <f>W512/'RDA-child'!$B$13</f>
        <v>1.3682198286465752</v>
      </c>
      <c r="CT851" s="50">
        <f>X512/'RDA-child'!$B$13</f>
        <v>1.5791580159389338</v>
      </c>
      <c r="CU851" s="50">
        <f>Y512/'RDA-child'!$B$13</f>
        <v>1.3867367121499767</v>
      </c>
      <c r="CV851" s="50">
        <f>Z512/'RDA-child'!$B$13</f>
        <v>1.5070238153575386</v>
      </c>
      <c r="CW851" s="50">
        <f>AA512/'RDA-child'!$B$13</f>
        <v>1.7744035516532197</v>
      </c>
      <c r="CX851" s="50">
        <f>AB512/'RDA-child'!$B$13</f>
        <v>1.4734108192928335</v>
      </c>
      <c r="CY851" s="50">
        <f>AC512/'RDA-child'!$B$13</f>
        <v>1.5951206010718244</v>
      </c>
      <c r="CZ851" s="50">
        <f>AD512/'RDA-child'!$B$13</f>
        <v>1.9915464087960768</v>
      </c>
      <c r="DA851" s="50">
        <f>AE512/'RDA-child'!$B$13</f>
        <v>1.6122148060037971</v>
      </c>
      <c r="DB851" s="50">
        <f>AF512/'RDA-child'!$B$13</f>
        <v>1.837982237976586</v>
      </c>
      <c r="DC851" s="50">
        <f>AG512/'RDA-child'!$B$13</f>
        <v>2.0850015582977379</v>
      </c>
      <c r="DD851" s="50">
        <f>AH512/'RDA-child'!$B$13</f>
        <v>1.7369872464799874</v>
      </c>
      <c r="DE851" s="50">
        <f>AI512/'RDA-child'!$B$13</f>
        <v>1.9051195580208824</v>
      </c>
      <c r="DF851" s="50">
        <f>AJ512/'RDA-child'!$B$13</f>
        <v>2.2154703082977378</v>
      </c>
      <c r="DG851" s="50">
        <f>AK512/'RDA-child'!$B$13</f>
        <v>1.8455586750514161</v>
      </c>
      <c r="DH851" s="50">
        <f>AL512/'RDA-child'!$B$13</f>
        <v>2.0136909865923114</v>
      </c>
      <c r="ES851" s="22">
        <v>0</v>
      </c>
    </row>
    <row r="852" spans="1:149">
      <c r="B852" s="78" t="s">
        <v>109</v>
      </c>
      <c r="C852" s="50">
        <f>C540/'RDAs -adults'!$B$16</f>
        <v>1.3336538461538463</v>
      </c>
      <c r="D852" s="50">
        <f>D540/'RDAs -adults'!$B$16</f>
        <v>1.1118131868131866</v>
      </c>
      <c r="E852" s="50">
        <f>E540/'RDAs -adults'!$B$16</f>
        <v>1.411080586080586</v>
      </c>
      <c r="F852" s="50">
        <f>F540/'RDAs -adults'!$B$16</f>
        <v>1.6105769230769231</v>
      </c>
      <c r="G852" s="50">
        <f>G540/'RDAs -adults'!$B$16</f>
        <v>1.3733516483516484</v>
      </c>
      <c r="H852" s="50">
        <f>H540/'RDAs -adults'!$B$16</f>
        <v>1.6439102564102561</v>
      </c>
      <c r="I852" s="50">
        <f>I540/'RDAs -adults'!$B$16</f>
        <v>1.974175824175824</v>
      </c>
      <c r="J852" s="50">
        <f>J540/'RDAs -adults'!$B$16</f>
        <v>1.6195054945054943</v>
      </c>
      <c r="K852" s="50">
        <f>K540/'RDAs -adults'!$B$16</f>
        <v>1.763827838827839</v>
      </c>
      <c r="L852" s="50">
        <f>L540/'RDAs -adults'!$B$16</f>
        <v>2.2664835164835164</v>
      </c>
      <c r="M852" s="50">
        <f>M540/'RDAs -adults'!$B$16</f>
        <v>1.9710164835164834</v>
      </c>
      <c r="N852" s="50">
        <f>N540/'RDAs -adults'!$B$16</f>
        <v>2.1164377289377292</v>
      </c>
      <c r="O852" s="50">
        <f>O540/'RDAs -adults'!$B$16</f>
        <v>2.5960164835164834</v>
      </c>
      <c r="P852" s="50">
        <f>P540/'RDAs -adults'!$B$16</f>
        <v>2.2116758241758241</v>
      </c>
      <c r="Q852" s="50">
        <f>Q540/'RDAs -adults'!$B$16</f>
        <v>2.315201465201465</v>
      </c>
      <c r="R852" s="50">
        <f>R540/'RDAs -adults'!$B$16</f>
        <v>2.910164835164835</v>
      </c>
      <c r="S852" s="50">
        <f>S540/'RDAs -adults'!$B$16</f>
        <v>2.3248626373626373</v>
      </c>
      <c r="T852" s="50">
        <f>T540/'RDAs -adults'!$B$16</f>
        <v>2.6023809523809525</v>
      </c>
      <c r="U852" s="50">
        <f>U540/'RDAs -adults'!$B$16</f>
        <v>3.2101648351648353</v>
      </c>
      <c r="V852" s="50">
        <f>V540/'RDAs -adults'!$B$16</f>
        <v>2.639010989010989</v>
      </c>
      <c r="W852" s="50">
        <f>W540/'RDAs -adults'!$B$16</f>
        <v>2.8228937728937726</v>
      </c>
      <c r="X852" s="50">
        <f>X540/'RDAs -adults'!$B$16</f>
        <v>3.3461538461538463</v>
      </c>
      <c r="Y852" s="50">
        <f>Y540/'RDAs -adults'!$B$16</f>
        <v>2.7884615384615388</v>
      </c>
      <c r="Z852" s="50">
        <f>Z540/'RDAs -adults'!$B$16</f>
        <v>3.1459706959706959</v>
      </c>
      <c r="AA852" s="50">
        <f>AA540/'RDAs -adults'!$B$16</f>
        <v>3.7704670329670331</v>
      </c>
      <c r="AB852" s="50">
        <f>AB540/'RDAs -adults'!$B$16</f>
        <v>2.966620879120879</v>
      </c>
      <c r="AC852" s="50">
        <f>AC540/'RDAs -adults'!$B$16</f>
        <v>3.2703754578754576</v>
      </c>
      <c r="AD852" s="50">
        <f>AD540/'RDAs -adults'!$B$16</f>
        <v>4.2627747252747259</v>
      </c>
      <c r="AE852" s="50">
        <f>AE540/'RDAs -adults'!$B$16</f>
        <v>3.2896978021978023</v>
      </c>
      <c r="AF852" s="50">
        <f>AF540/'RDAs -adults'!$B$16</f>
        <v>3.7780677655677652</v>
      </c>
      <c r="AG852" s="50">
        <f>AG540/'RDAs -adults'!$B$16</f>
        <v>4.4704670329670328</v>
      </c>
      <c r="AH852" s="50">
        <f>AH540/'RDAs -adults'!$B$16</f>
        <v>3.4192307692307695</v>
      </c>
      <c r="AI852" s="50">
        <f>AI540/'RDAs -adults'!$B$16</f>
        <v>3.9190934065934067</v>
      </c>
      <c r="AJ852" s="50">
        <f>AJ540/'RDAs -adults'!$B$16</f>
        <v>4.7846153846153854</v>
      </c>
      <c r="AK852" s="50">
        <f>AK540/'RDAs -adults'!$B$16</f>
        <v>3.6653846153846148</v>
      </c>
      <c r="AL852" s="50">
        <f>AL540/'RDAs -adults'!$B$16</f>
        <v>4.1652472527472524</v>
      </c>
      <c r="AM852" s="78" t="s">
        <v>109</v>
      </c>
      <c r="AN852" s="50">
        <f>C540/'RDAs -adults'!$C$16</f>
        <v>0.86687500000000006</v>
      </c>
      <c r="AO852" s="50">
        <f>D540/'RDAs -adults'!$C$16</f>
        <v>0.72267857142857139</v>
      </c>
      <c r="AP852" s="50">
        <f>E540/'RDAs -adults'!$C$16</f>
        <v>0.91720238095238094</v>
      </c>
      <c r="AQ852" s="50">
        <f>F540/'RDAs -adults'!$C$16</f>
        <v>1.046875</v>
      </c>
      <c r="AR852" s="50">
        <f>G540/'RDAs -adults'!$C$16</f>
        <v>0.89267857142857143</v>
      </c>
      <c r="AS852" s="50">
        <f>H540/'RDAs -adults'!$C$16</f>
        <v>1.0685416666666665</v>
      </c>
      <c r="AT852" s="50">
        <f>I540/'RDAs -adults'!$C$16</f>
        <v>1.2832142857142856</v>
      </c>
      <c r="AU852" s="50">
        <f>J540/'RDAs -adults'!$C$16</f>
        <v>1.0526785714285714</v>
      </c>
      <c r="AV852" s="50">
        <f>K540/'RDAs -adults'!$C$16</f>
        <v>1.1464880952380954</v>
      </c>
      <c r="AW852" s="50">
        <f>L540/'RDAs -adults'!$C$16</f>
        <v>1.4732142857142858</v>
      </c>
      <c r="AX852" s="50">
        <f>M540/'RDAs -adults'!$C$16</f>
        <v>1.2811607142857142</v>
      </c>
      <c r="AY852" s="50">
        <f>N540/'RDAs -adults'!$C$16</f>
        <v>1.3756845238095239</v>
      </c>
      <c r="AZ852" s="50">
        <f>O540/'RDAs -adults'!$C$16</f>
        <v>1.6874107142857142</v>
      </c>
      <c r="BA852" s="50">
        <f>P540/'RDAs -adults'!$C$16</f>
        <v>1.4375892857142858</v>
      </c>
      <c r="BB852" s="50">
        <f>Q540/'RDAs -adults'!$C$16</f>
        <v>1.5048809523809523</v>
      </c>
      <c r="BC852" s="50">
        <f>R540/'RDAs -adults'!$C$16</f>
        <v>1.8916071428571428</v>
      </c>
      <c r="BD852" s="50">
        <f>S540/'RDAs -adults'!$C$16</f>
        <v>1.5111607142857142</v>
      </c>
      <c r="BE852" s="50">
        <f>T540/'RDAs -adults'!$C$16</f>
        <v>1.6915476190476191</v>
      </c>
      <c r="BF852" s="50">
        <f>U540/'RDAs -adults'!$C$16</f>
        <v>2.0866071428571429</v>
      </c>
      <c r="BG852" s="50">
        <f>V540/'RDAs -adults'!$C$16</f>
        <v>1.715357142857143</v>
      </c>
      <c r="BH852" s="50">
        <f>W540/'RDAs -adults'!$C$16</f>
        <v>1.8348809523809524</v>
      </c>
      <c r="BI852" s="50">
        <f>X540/'RDAs -adults'!$C$16</f>
        <v>2.1750000000000003</v>
      </c>
      <c r="BJ852" s="50">
        <f>Y540/'RDAs -adults'!$C$16</f>
        <v>1.8125000000000002</v>
      </c>
      <c r="BK852" s="50">
        <f>Z540/'RDAs -adults'!$C$16</f>
        <v>2.0448809523809524</v>
      </c>
      <c r="BL852" s="50">
        <f>AA540/'RDAs -adults'!$C$16</f>
        <v>2.4508035714285716</v>
      </c>
      <c r="BM852" s="50">
        <f>AB540/'RDAs -adults'!$C$16</f>
        <v>1.9283035714285715</v>
      </c>
      <c r="BN852" s="50">
        <f>AC540/'RDAs -adults'!$C$16</f>
        <v>2.1257440476190474</v>
      </c>
      <c r="BO852" s="50">
        <f>AD540/'RDAs -adults'!$C$16</f>
        <v>2.7708035714285719</v>
      </c>
      <c r="BP852" s="50">
        <f>AE540/'RDAs -adults'!$C$16</f>
        <v>2.1383035714285716</v>
      </c>
      <c r="BQ852" s="50">
        <f>AF540/'RDAs -adults'!$C$16</f>
        <v>2.4557440476190475</v>
      </c>
      <c r="BR852" s="50">
        <f>AG540/'RDAs -adults'!$C$16</f>
        <v>2.9058035714285717</v>
      </c>
      <c r="BS852" s="50">
        <f>AH540/'RDAs -adults'!$C$16</f>
        <v>2.2225000000000001</v>
      </c>
      <c r="BT852" s="50">
        <f>AI540/'RDAs -adults'!$C$16</f>
        <v>2.5474107142857143</v>
      </c>
      <c r="BU852" s="50">
        <f>AJ540/'RDAs -adults'!$C$16</f>
        <v>3.1100000000000003</v>
      </c>
      <c r="BV852" s="50">
        <f>AK540/'RDAs -adults'!$C$16</f>
        <v>2.3824999999999998</v>
      </c>
      <c r="BW852" s="50">
        <f>AL540/'RDAs -adults'!$C$16</f>
        <v>2.707410714285714</v>
      </c>
      <c r="BX852" s="78" t="s">
        <v>109</v>
      </c>
      <c r="BY852" s="50">
        <f>C540/'RDA-child'!$B$14</f>
        <v>0.86687500000000006</v>
      </c>
      <c r="BZ852" s="50">
        <f>D540/'RDA-child'!$B$14</f>
        <v>0.72267857142857139</v>
      </c>
      <c r="CA852" s="50">
        <f>E540/'RDA-child'!$B$14</f>
        <v>0.91720238095238094</v>
      </c>
      <c r="CB852" s="50">
        <f>F540/'RDA-child'!$B$14</f>
        <v>1.046875</v>
      </c>
      <c r="CC852" s="50">
        <f>G540/'RDA-child'!$B$14</f>
        <v>0.89267857142857143</v>
      </c>
      <c r="CD852" s="50">
        <f>H540/'RDA-child'!$B$14</f>
        <v>1.0685416666666665</v>
      </c>
      <c r="CE852" s="50">
        <f>I540/'RDA-child'!$B$14</f>
        <v>1.2832142857142856</v>
      </c>
      <c r="CF852" s="50">
        <f>J540/'RDA-child'!$B$14</f>
        <v>1.0526785714285714</v>
      </c>
      <c r="CG852" s="50">
        <f>K540/'RDA-child'!$B$14</f>
        <v>1.1464880952380954</v>
      </c>
      <c r="CH852" s="50">
        <f>L540/'RDA-child'!$B$14</f>
        <v>1.4732142857142858</v>
      </c>
      <c r="CI852" s="50">
        <f>M540/'RDA-child'!$B$14</f>
        <v>1.2811607142857142</v>
      </c>
      <c r="CJ852" s="50">
        <f>N540/'RDA-child'!$B$14</f>
        <v>1.3756845238095239</v>
      </c>
      <c r="CK852" s="50">
        <f>O540/'RDA-child'!$B$14</f>
        <v>1.6874107142857142</v>
      </c>
      <c r="CL852" s="50">
        <f>P540/'RDA-child'!$B$14</f>
        <v>1.4375892857142858</v>
      </c>
      <c r="CM852" s="50">
        <f>Q540/'RDA-child'!$B$14</f>
        <v>1.5048809523809523</v>
      </c>
      <c r="CN852" s="50">
        <f>R540/'RDA-child'!$B$14</f>
        <v>1.8916071428571428</v>
      </c>
      <c r="CO852" s="50">
        <f>S540/'RDA-child'!$B$14</f>
        <v>1.5111607142857142</v>
      </c>
      <c r="CP852" s="50">
        <f>T540/'RDA-child'!$B$14</f>
        <v>1.6915476190476191</v>
      </c>
      <c r="CQ852" s="50">
        <f>U540/'RDA-child'!$B$14</f>
        <v>2.0866071428571429</v>
      </c>
      <c r="CR852" s="50">
        <f>V540/'RDA-child'!$B$14</f>
        <v>1.715357142857143</v>
      </c>
      <c r="CS852" s="50">
        <f>W540/'RDA-child'!$B$14</f>
        <v>1.8348809523809524</v>
      </c>
      <c r="CT852" s="50">
        <f>X540/'RDA-child'!$B$14</f>
        <v>2.1750000000000003</v>
      </c>
      <c r="CU852" s="50">
        <f>Y540/'RDA-child'!$B$14</f>
        <v>1.8125000000000002</v>
      </c>
      <c r="CV852" s="50">
        <f>Z540/'RDA-child'!$B$14</f>
        <v>2.0448809523809524</v>
      </c>
      <c r="CW852" s="50">
        <f>AA540/'RDA-child'!$B$14</f>
        <v>2.4508035714285716</v>
      </c>
      <c r="CX852" s="50">
        <f>AB540/'RDA-child'!$B$14</f>
        <v>1.9283035714285715</v>
      </c>
      <c r="CY852" s="50">
        <f>AC540/'RDA-child'!$B$14</f>
        <v>2.1257440476190474</v>
      </c>
      <c r="CZ852" s="50">
        <f>AD540/'RDA-child'!$B$14</f>
        <v>2.7708035714285719</v>
      </c>
      <c r="DA852" s="50">
        <f>AE540/'RDA-child'!$B$14</f>
        <v>2.1383035714285716</v>
      </c>
      <c r="DB852" s="50">
        <f>AF540/'RDA-child'!$B$14</f>
        <v>2.4557440476190475</v>
      </c>
      <c r="DC852" s="50">
        <f>AG540/'RDA-child'!$B$14</f>
        <v>2.9058035714285717</v>
      </c>
      <c r="DD852" s="50">
        <f>AH540/'RDA-child'!$B$14</f>
        <v>2.2225000000000001</v>
      </c>
      <c r="DE852" s="50">
        <f>AI540/'RDA-child'!$B$14</f>
        <v>2.5474107142857143</v>
      </c>
      <c r="DF852" s="50">
        <f>AJ540/'RDA-child'!$B$14</f>
        <v>3.1100000000000003</v>
      </c>
      <c r="DG852" s="50">
        <f>AK540/'RDA-child'!$B$14</f>
        <v>2.3824999999999998</v>
      </c>
      <c r="DH852" s="50">
        <f>AL540/'RDA-child'!$B$14</f>
        <v>2.707410714285714</v>
      </c>
      <c r="ES852" s="22">
        <v>0</v>
      </c>
    </row>
    <row r="853" spans="1:149">
      <c r="B853" s="78" t="s">
        <v>110</v>
      </c>
      <c r="C853" s="50">
        <f>C568/'RDAs -adults'!$B$17</f>
        <v>0.17142857142857143</v>
      </c>
      <c r="D853" s="50">
        <f>D568/'RDAs -adults'!$B$17</f>
        <v>0.17142857142857143</v>
      </c>
      <c r="E853" s="50">
        <f>E568/'RDAs -adults'!$B$17</f>
        <v>8.5714285714285715E-2</v>
      </c>
      <c r="F853" s="50">
        <f>F568/'RDAs -adults'!$B$17</f>
        <v>0.17142857142857143</v>
      </c>
      <c r="G853" s="50">
        <f>G568/'RDAs -adults'!$B$17</f>
        <v>0.17142857142857143</v>
      </c>
      <c r="H853" s="50">
        <f>H568/'RDAs -adults'!$B$17</f>
        <v>0.17142857142857143</v>
      </c>
      <c r="I853" s="50">
        <f>I568/'RDAs -adults'!$B$17</f>
        <v>0.25714285714285712</v>
      </c>
      <c r="J853" s="50">
        <f>J568/'RDAs -adults'!$B$17</f>
        <v>0.17142857142857143</v>
      </c>
      <c r="K853" s="50">
        <f>K568/'RDAs -adults'!$B$17</f>
        <v>0.25714285714285712</v>
      </c>
      <c r="L853" s="50">
        <f>L568/'RDAs -adults'!$B$17</f>
        <v>0.25714285714285712</v>
      </c>
      <c r="M853" s="50">
        <f>M568/'RDAs -adults'!$B$17</f>
        <v>0.34285714285714286</v>
      </c>
      <c r="N853" s="50">
        <f>N568/'RDAs -adults'!$B$17</f>
        <v>0.25714285714285712</v>
      </c>
      <c r="O853" s="50">
        <f>O568/'RDAs -adults'!$B$17</f>
        <v>0.25714285714285712</v>
      </c>
      <c r="P853" s="50">
        <f>P568/'RDAs -adults'!$B$17</f>
        <v>0</v>
      </c>
      <c r="Q853" s="50">
        <f>Q568/'RDAs -adults'!$B$17</f>
        <v>0.25714285714285712</v>
      </c>
      <c r="R853" s="50">
        <f>R568/'RDAs -adults'!$B$17</f>
        <v>0.25714285714285712</v>
      </c>
      <c r="S853" s="50">
        <f>S568/'RDAs -adults'!$B$17</f>
        <v>0.34285714285714286</v>
      </c>
      <c r="T853" s="50">
        <f>T568/'RDAs -adults'!$B$17</f>
        <v>0.25714285714285712</v>
      </c>
      <c r="U853" s="50">
        <f>U568/'RDAs -adults'!$B$17</f>
        <v>0.25714285714285712</v>
      </c>
      <c r="V853" s="50">
        <f>V568/'RDAs -adults'!$B$17</f>
        <v>0.34285714285714286</v>
      </c>
      <c r="W853" s="50">
        <f>W568/'RDAs -adults'!$B$17</f>
        <v>0.25714285714285712</v>
      </c>
      <c r="X853" s="50">
        <f>X568/'RDAs -adults'!$B$17</f>
        <v>0.25714285714285712</v>
      </c>
      <c r="Y853" s="50">
        <f>Y568/'RDAs -adults'!$B$17</f>
        <v>0.42857142857142855</v>
      </c>
      <c r="Z853" s="50">
        <f>Z568/'RDAs -adults'!$B$17</f>
        <v>0.25714285714285712</v>
      </c>
      <c r="AA853" s="50">
        <f>AA568/'RDAs -adults'!$B$17</f>
        <v>0.25714285714285712</v>
      </c>
      <c r="AB853" s="50">
        <f>AB568/'RDAs -adults'!$B$17</f>
        <v>0.42857142857142855</v>
      </c>
      <c r="AC853" s="50">
        <f>AC568/'RDAs -adults'!$B$17</f>
        <v>0.25714285714285712</v>
      </c>
      <c r="AD853" s="50">
        <f>AD568/'RDAs -adults'!$B$17</f>
        <v>0.25714285714285712</v>
      </c>
      <c r="AE853" s="50">
        <f>AE568/'RDAs -adults'!$B$17</f>
        <v>0.42857142857142855</v>
      </c>
      <c r="AF853" s="50">
        <f>AF568/'RDAs -adults'!$B$17</f>
        <v>0.25714285714285712</v>
      </c>
      <c r="AG853" s="50">
        <f>AG568/'RDAs -adults'!$B$17</f>
        <v>0.25714285714285712</v>
      </c>
      <c r="AH853" s="50">
        <f>AH568/'RDAs -adults'!$B$17</f>
        <v>0.42857142857142855</v>
      </c>
      <c r="AI853" s="50">
        <f>AI568/'RDAs -adults'!$B$17</f>
        <v>0.25714285714285712</v>
      </c>
      <c r="AJ853" s="50">
        <f>AJ568/'RDAs -adults'!$B$17</f>
        <v>0.25714285714285712</v>
      </c>
      <c r="AK853" s="50">
        <f>AK568/'RDAs -adults'!$B$17</f>
        <v>0.42857142857142855</v>
      </c>
      <c r="AL853" s="50">
        <f>AL568/'RDAs -adults'!$B$17</f>
        <v>0.25714285714285712</v>
      </c>
      <c r="AM853" s="78" t="s">
        <v>110</v>
      </c>
      <c r="AN853" s="50">
        <f>C568/'RDAs -adults'!$C$17</f>
        <v>7.1428571428571438E-2</v>
      </c>
      <c r="AO853" s="50">
        <f>D568/'RDAs -adults'!$C$17</f>
        <v>7.1428571428571438E-2</v>
      </c>
      <c r="AP853" s="50">
        <f>E568/'RDAs -adults'!$C$17</f>
        <v>3.5714285714285719E-2</v>
      </c>
      <c r="AQ853" s="50">
        <f>F568/'RDAs -adults'!$C$17</f>
        <v>7.1428571428571438E-2</v>
      </c>
      <c r="AR853" s="50">
        <f>G568/'RDAs -adults'!$C$17</f>
        <v>7.1428571428571438E-2</v>
      </c>
      <c r="AS853" s="50">
        <f>H568/'RDAs -adults'!$C$17</f>
        <v>7.1428571428571438E-2</v>
      </c>
      <c r="AT853" s="50">
        <f>I568/'RDAs -adults'!$C$17</f>
        <v>0.10714285714285714</v>
      </c>
      <c r="AU853" s="50">
        <f>J568/'RDAs -adults'!$C$17</f>
        <v>7.1428571428571438E-2</v>
      </c>
      <c r="AV853" s="50">
        <f>K568/'RDAs -adults'!$C$17</f>
        <v>0.10714285714285714</v>
      </c>
      <c r="AW853" s="50">
        <f>L568/'RDAs -adults'!$C$17</f>
        <v>0.10714285714285714</v>
      </c>
      <c r="AX853" s="50">
        <f>M568/'RDAs -adults'!$C$17</f>
        <v>0.14285714285714288</v>
      </c>
      <c r="AY853" s="50">
        <f>N568/'RDAs -adults'!$C$17</f>
        <v>0.10714285714285714</v>
      </c>
      <c r="AZ853" s="50">
        <f>O568/'RDAs -adults'!$C$17</f>
        <v>0.10714285714285714</v>
      </c>
      <c r="BA853" s="50">
        <f>P568/'RDAs -adults'!$C$17</f>
        <v>0</v>
      </c>
      <c r="BB853" s="50">
        <f>Q568/'RDAs -adults'!$C$17</f>
        <v>0.10714285714285714</v>
      </c>
      <c r="BC853" s="50">
        <f>R568/'RDAs -adults'!$C$17</f>
        <v>0.10714285714285714</v>
      </c>
      <c r="BD853" s="50">
        <f>S568/'RDAs -adults'!$C$17</f>
        <v>0.14285714285714288</v>
      </c>
      <c r="BE853" s="50">
        <f>T568/'RDAs -adults'!$C$17</f>
        <v>0.10714285714285714</v>
      </c>
      <c r="BF853" s="50">
        <f>U568/'RDAs -adults'!$C$17</f>
        <v>0.10714285714285714</v>
      </c>
      <c r="BG853" s="50">
        <f>V568/'RDAs -adults'!$C$17</f>
        <v>0.14285714285714288</v>
      </c>
      <c r="BH853" s="50">
        <f>W568/'RDAs -adults'!$C$17</f>
        <v>0.10714285714285714</v>
      </c>
      <c r="BI853" s="50">
        <f>X568/'RDAs -adults'!$C$17</f>
        <v>0.10714285714285714</v>
      </c>
      <c r="BJ853" s="50">
        <f>Y568/'RDAs -adults'!$C$17</f>
        <v>0.17857142857142858</v>
      </c>
      <c r="BK853" s="50">
        <f>Z568/'RDAs -adults'!$C$17</f>
        <v>0.10714285714285714</v>
      </c>
      <c r="BL853" s="50">
        <f>AA568/'RDAs -adults'!$C$17</f>
        <v>0.10714285714285714</v>
      </c>
      <c r="BM853" s="50">
        <f>AB568/'RDAs -adults'!$C$17</f>
        <v>0.17857142857142858</v>
      </c>
      <c r="BN853" s="50">
        <f>AC568/'RDAs -adults'!$C$17</f>
        <v>0.10714285714285714</v>
      </c>
      <c r="BO853" s="50">
        <f>AD568/'RDAs -adults'!$C$17</f>
        <v>0.10714285714285714</v>
      </c>
      <c r="BP853" s="50">
        <f>AE568/'RDAs -adults'!$C$17</f>
        <v>0.17857142857142858</v>
      </c>
      <c r="BQ853" s="50">
        <f>AF568/'RDAs -adults'!$C$17</f>
        <v>0.10714285714285714</v>
      </c>
      <c r="BR853" s="50">
        <f>AG568/'RDAs -adults'!$C$17</f>
        <v>0.10714285714285714</v>
      </c>
      <c r="BS853" s="50">
        <f>AH568/'RDAs -adults'!$C$17</f>
        <v>0.17857142857142858</v>
      </c>
      <c r="BT853" s="50">
        <f>AI568/'RDAs -adults'!$C$17</f>
        <v>0.10714285714285714</v>
      </c>
      <c r="BU853" s="50">
        <f>AJ568/'RDAs -adults'!$C$17</f>
        <v>0.10714285714285714</v>
      </c>
      <c r="BV853" s="50">
        <f>AK568/'RDAs -adults'!$C$17</f>
        <v>0.17857142857142858</v>
      </c>
      <c r="BW853" s="50">
        <f>AL568/'RDAs -adults'!$C$17</f>
        <v>0.10714285714285714</v>
      </c>
      <c r="BX853" s="78" t="s">
        <v>110</v>
      </c>
      <c r="BY853" s="50">
        <f>C568/'RDA-child'!$B$15</f>
        <v>0.17142857142857143</v>
      </c>
      <c r="BZ853" s="50">
        <f>D568/'RDA-child'!$B$15</f>
        <v>0.17142857142857143</v>
      </c>
      <c r="CA853" s="50">
        <f>E568/'RDA-child'!$B$15</f>
        <v>8.5714285714285715E-2</v>
      </c>
      <c r="CB853" s="50">
        <f>F568/'RDA-child'!$B$15</f>
        <v>0.17142857142857143</v>
      </c>
      <c r="CC853" s="50">
        <f>G568/'RDA-child'!$B$15</f>
        <v>0.17142857142857143</v>
      </c>
      <c r="CD853" s="50">
        <f>H568/'RDA-child'!$B$15</f>
        <v>0.17142857142857143</v>
      </c>
      <c r="CE853" s="50">
        <f>I568/'RDA-child'!$B$15</f>
        <v>0.25714285714285712</v>
      </c>
      <c r="CF853" s="50">
        <f>J568/'RDA-child'!$B$15</f>
        <v>0.17142857142857143</v>
      </c>
      <c r="CG853" s="50">
        <f>K568/'RDA-child'!$B$15</f>
        <v>0.25714285714285712</v>
      </c>
      <c r="CH853" s="50">
        <f>L568/'RDA-child'!$B$15</f>
        <v>0.25714285714285712</v>
      </c>
      <c r="CI853" s="50">
        <f>M568/'RDA-child'!$B$15</f>
        <v>0.34285714285714286</v>
      </c>
      <c r="CJ853" s="50">
        <f>N568/'RDA-child'!$B$15</f>
        <v>0.25714285714285712</v>
      </c>
      <c r="CK853" s="50">
        <f>O568/'RDA-child'!$B$15</f>
        <v>0.25714285714285712</v>
      </c>
      <c r="CL853" s="50">
        <f>P568/'RDA-child'!$B$15</f>
        <v>0</v>
      </c>
      <c r="CM853" s="50">
        <f>Q568/'RDA-child'!$B$15</f>
        <v>0.25714285714285712</v>
      </c>
      <c r="CN853" s="50">
        <f>R568/'RDA-child'!$B$15</f>
        <v>0.25714285714285712</v>
      </c>
      <c r="CO853" s="50">
        <f>S568/'RDA-child'!$B$15</f>
        <v>0.34285714285714286</v>
      </c>
      <c r="CP853" s="50">
        <f>T568/'RDA-child'!$B$15</f>
        <v>0.25714285714285712</v>
      </c>
      <c r="CQ853" s="50">
        <f>U568/'RDA-child'!$B$15</f>
        <v>0.25714285714285712</v>
      </c>
      <c r="CR853" s="50">
        <f>V568/'RDA-child'!$B$15</f>
        <v>0.34285714285714286</v>
      </c>
      <c r="CS853" s="50">
        <f>W568/'RDA-child'!$B$15</f>
        <v>0.25714285714285712</v>
      </c>
      <c r="CT853" s="50">
        <f>X568/'RDA-child'!$B$15</f>
        <v>0.25714285714285712</v>
      </c>
      <c r="CU853" s="50">
        <f>Y568/'RDA-child'!$B$15</f>
        <v>0.42857142857142855</v>
      </c>
      <c r="CV853" s="50">
        <f>Z568/'RDA-child'!$B$15</f>
        <v>0.25714285714285712</v>
      </c>
      <c r="CW853" s="50">
        <f>AA568/'RDA-child'!$B$15</f>
        <v>0.25714285714285712</v>
      </c>
      <c r="CX853" s="50">
        <f>AB568/'RDA-child'!$B$15</f>
        <v>0.42857142857142855</v>
      </c>
      <c r="CY853" s="50">
        <f>AC568/'RDA-child'!$B$15</f>
        <v>0.25714285714285712</v>
      </c>
      <c r="CZ853" s="50">
        <f>AD568/'RDA-child'!$B$15</f>
        <v>0.25714285714285712</v>
      </c>
      <c r="DA853" s="50">
        <f>AE568/'RDA-child'!$B$15</f>
        <v>0.42857142857142855</v>
      </c>
      <c r="DB853" s="50">
        <f>AF568/'RDA-child'!$B$15</f>
        <v>0.25714285714285712</v>
      </c>
      <c r="DC853" s="50">
        <f>AG568/'RDA-child'!$B$15</f>
        <v>0.25714285714285712</v>
      </c>
      <c r="DD853" s="50">
        <f>AH568/'RDA-child'!$B$15</f>
        <v>0.42857142857142855</v>
      </c>
      <c r="DE853" s="50">
        <f>AI568/'RDA-child'!$B$15</f>
        <v>0.25714285714285712</v>
      </c>
      <c r="DF853" s="50">
        <f>AJ568/'RDA-child'!$B$15</f>
        <v>0.25714285714285712</v>
      </c>
      <c r="DG853" s="50">
        <f>AK568/'RDA-child'!$B$15</f>
        <v>0.42857142857142855</v>
      </c>
      <c r="DH853" s="50">
        <f>AL568/'RDA-child'!$B$15</f>
        <v>0.25714285714285712</v>
      </c>
      <c r="DJ853" s="50">
        <f>C568/'RDA-child'!$C$15</f>
        <v>7.1428571428571438E-2</v>
      </c>
      <c r="DK853" s="50">
        <f>D568/'RDA-child'!$C$15</f>
        <v>7.1428571428571438E-2</v>
      </c>
      <c r="DL853" s="50">
        <f>E568/'RDA-child'!$C$15</f>
        <v>3.5714285714285719E-2</v>
      </c>
      <c r="DM853" s="50">
        <f>F568/'RDA-child'!$C$15</f>
        <v>7.1428571428571438E-2</v>
      </c>
      <c r="DN853" s="50">
        <f>G568/'RDA-child'!$C$15</f>
        <v>7.1428571428571438E-2</v>
      </c>
      <c r="DO853" s="50">
        <f>H568/'RDA-child'!$C$15</f>
        <v>7.1428571428571438E-2</v>
      </c>
      <c r="DP853" s="50">
        <f>I568/'RDA-child'!$C$15</f>
        <v>0.10714285714285714</v>
      </c>
      <c r="DQ853" s="50">
        <f>J568/'RDA-child'!$C$15</f>
        <v>7.1428571428571438E-2</v>
      </c>
      <c r="DR853" s="50">
        <f>K568/'RDA-child'!$C$15</f>
        <v>0.10714285714285714</v>
      </c>
      <c r="DS853" s="50">
        <f>L568/'RDA-child'!$C$15</f>
        <v>0.10714285714285714</v>
      </c>
      <c r="DT853" s="50">
        <f>M568/'RDA-child'!$C$15</f>
        <v>0.14285714285714288</v>
      </c>
      <c r="DU853" s="50">
        <f>N568/'RDA-child'!$C$15</f>
        <v>0.10714285714285714</v>
      </c>
      <c r="DV853" s="50">
        <f>O568/'RDA-child'!$C$15</f>
        <v>0.10714285714285714</v>
      </c>
      <c r="DW853" s="50">
        <f>P568/'RDA-child'!$C$15</f>
        <v>0</v>
      </c>
      <c r="DX853" s="50">
        <f>Q568/'RDA-child'!$C$15</f>
        <v>0.10714285714285714</v>
      </c>
      <c r="DY853" s="50">
        <f>R568/'RDA-child'!$C$15</f>
        <v>0.10714285714285714</v>
      </c>
      <c r="DZ853" s="50">
        <f>S568/'RDA-child'!$C$15</f>
        <v>0.14285714285714288</v>
      </c>
      <c r="EA853" s="50">
        <f>T568/'RDA-child'!$C$15</f>
        <v>0.10714285714285714</v>
      </c>
      <c r="EB853" s="50">
        <f>U568/'RDA-child'!$C$15</f>
        <v>0.10714285714285714</v>
      </c>
      <c r="EC853" s="50">
        <f>V568/'RDA-child'!$C$15</f>
        <v>0.14285714285714288</v>
      </c>
      <c r="ED853" s="50">
        <f>W568/'RDA-child'!$C$15</f>
        <v>0.10714285714285714</v>
      </c>
      <c r="EE853" s="50">
        <f>X568/'RDA-child'!$C$15</f>
        <v>0.10714285714285714</v>
      </c>
      <c r="EF853" s="50">
        <f>Y568/'RDA-child'!$C$15</f>
        <v>0.17857142857142858</v>
      </c>
      <c r="EG853" s="50">
        <f>Z568/'RDA-child'!$C$15</f>
        <v>0.10714285714285714</v>
      </c>
      <c r="EH853" s="50">
        <f>AA568/'RDA-child'!$C$15</f>
        <v>0.10714285714285714</v>
      </c>
      <c r="EI853" s="50">
        <f>AB568/'RDA-child'!$C$15</f>
        <v>0.17857142857142858</v>
      </c>
      <c r="EJ853" s="50">
        <f>AC568/'RDA-child'!$C$15</f>
        <v>0.10714285714285714</v>
      </c>
      <c r="EK853" s="50">
        <f>AD568/'RDA-child'!$C$15</f>
        <v>0.10714285714285714</v>
      </c>
      <c r="EL853" s="50">
        <f>AE568/'RDA-child'!$C$15</f>
        <v>0.17857142857142858</v>
      </c>
      <c r="EM853" s="50">
        <f>AF568/'RDA-child'!$C$15</f>
        <v>0.10714285714285714</v>
      </c>
      <c r="EN853" s="50">
        <f>AG568/'RDA-child'!$C$15</f>
        <v>0.10714285714285714</v>
      </c>
      <c r="EO853" s="50">
        <f>AH568/'RDA-child'!$C$15</f>
        <v>0.17857142857142858</v>
      </c>
      <c r="EP853" s="50">
        <f>AI568/'RDA-child'!$C$15</f>
        <v>0.10714285714285714</v>
      </c>
      <c r="EQ853" s="50">
        <f>AJ568/'RDA-child'!$C$15</f>
        <v>0.10714285714285714</v>
      </c>
      <c r="ER853" s="50">
        <f>AK568/'RDA-child'!$C$15</f>
        <v>0.17857142857142858</v>
      </c>
      <c r="ES853" s="50">
        <f>AL568/'RDA-child'!$C$15</f>
        <v>0.10714285714285714</v>
      </c>
    </row>
    <row r="854" spans="1:149">
      <c r="B854" s="78" t="s">
        <v>108</v>
      </c>
      <c r="C854" s="50">
        <f>C596/'RDAs -adults'!$B$18</f>
        <v>1.6293883124999999</v>
      </c>
      <c r="D854" s="50">
        <f>D596/'RDAs -adults'!$B$18</f>
        <v>1.3523153690476191</v>
      </c>
      <c r="E854" s="50">
        <f>E596/'RDAs -adults'!$B$18</f>
        <v>1.4671272738095238</v>
      </c>
      <c r="F854" s="50">
        <f>F596/'RDAs -adults'!$B$18</f>
        <v>1.8402638541666665</v>
      </c>
      <c r="G854" s="50">
        <f>G596/'RDAs -adults'!$B$18</f>
        <v>1.5295817113095236</v>
      </c>
      <c r="H854" s="50">
        <f>H596/'RDAs -adults'!$B$18</f>
        <v>2.0480563869047619</v>
      </c>
      <c r="I854" s="50">
        <f>I596/'RDAs -adults'!$B$18</f>
        <v>2.299374568452381</v>
      </c>
      <c r="J854" s="50">
        <f>J596/'RDAs -adults'!$B$18</f>
        <v>1.6278102827380951</v>
      </c>
      <c r="K854" s="50">
        <f>K596/'RDAs -adults'!$B$18</f>
        <v>1.8683263005952377</v>
      </c>
      <c r="L854" s="50">
        <f>L596/'RDAs -adults'!$B$18</f>
        <v>2.5892878809523809</v>
      </c>
      <c r="M854" s="50">
        <f>M596/'RDAs -adults'!$B$18</f>
        <v>2.2068159107142855</v>
      </c>
      <c r="N854" s="50">
        <f>N596/'RDAs -adults'!$B$18</f>
        <v>2.3145798720238093</v>
      </c>
      <c r="O854" s="50">
        <f>O596/'RDAs -adults'!$B$18</f>
        <v>3.0895792232142854</v>
      </c>
      <c r="P854" s="50">
        <f>P596/'RDAs -adults'!$B$18</f>
        <v>2.2331873392857142</v>
      </c>
      <c r="Q854" s="50">
        <f>Q596/'RDAs -adults'!$B$18</f>
        <v>2.8388212142857143</v>
      </c>
      <c r="R854" s="50">
        <f>R596/'RDAs -adults'!$B$18</f>
        <v>3.510832794642857</v>
      </c>
      <c r="S854" s="50">
        <f>S596/'RDAs -adults'!$B$18</f>
        <v>2.4676914523809521</v>
      </c>
      <c r="T854" s="50">
        <f>T596/'RDAs -adults'!$B$18</f>
        <v>2.9884923184523808</v>
      </c>
      <c r="U854" s="50">
        <f>U596/'RDAs -adults'!$B$18</f>
        <v>3.6676705654761905</v>
      </c>
      <c r="V854" s="50">
        <f>V596/'RDAs -adults'!$B$18</f>
        <v>2.9419450238095233</v>
      </c>
      <c r="W854" s="50">
        <f>W596/'RDAs -adults'!$B$18</f>
        <v>3.0234589851190479</v>
      </c>
      <c r="X854" s="50">
        <f>X596/'RDAs -adults'!$B$18</f>
        <v>4.4045777083333331</v>
      </c>
      <c r="Y854" s="50">
        <f>Y596/'RDAs -adults'!$B$18</f>
        <v>3.3209532499999996</v>
      </c>
      <c r="Z854" s="50">
        <f>Z596/'RDAs -adults'!$B$18</f>
        <v>3.171687556547619</v>
      </c>
      <c r="AA854" s="50">
        <f>AA596/'RDAs -adults'!$B$18</f>
        <v>4.1417241369047613</v>
      </c>
      <c r="AB854" s="50">
        <f>AB596/'RDAs -adults'!$B$18</f>
        <v>3.0052996785714283</v>
      </c>
      <c r="AC854" s="50">
        <f>AC596/'RDAs -adults'!$B$18</f>
        <v>3.7160500029761909</v>
      </c>
      <c r="AD854" s="50">
        <f>AD596/'RDAs -adults'!$B$18</f>
        <v>4.2473241369047621</v>
      </c>
      <c r="AE854" s="50">
        <f>AE596/'RDAs -adults'!$B$18</f>
        <v>3.1080996785714285</v>
      </c>
      <c r="AF854" s="50">
        <f>AF596/'RDAs -adults'!$B$18</f>
        <v>3.900687773809524</v>
      </c>
      <c r="AG854" s="50">
        <f>AG596/'RDAs -adults'!$B$18</f>
        <v>4.2751241369047612</v>
      </c>
      <c r="AH854" s="50">
        <f>AH596/'RDAs -adults'!$B$18</f>
        <v>3.792704333333333</v>
      </c>
      <c r="AI854" s="50">
        <f>AI596/'RDAs -adults'!$B$18</f>
        <v>3.995271107142857</v>
      </c>
      <c r="AJ854" s="50">
        <f>AJ596/'RDAs -adults'!$B$18</f>
        <v>4.6963777083333333</v>
      </c>
      <c r="AK854" s="50">
        <f>AK596/'RDAs -adults'!$B$18</f>
        <v>3.8455043333333325</v>
      </c>
      <c r="AL854" s="50">
        <f>AL596/'RDAs -adults'!$B$18</f>
        <v>4.0480711071428574</v>
      </c>
      <c r="AM854" s="78" t="s">
        <v>108</v>
      </c>
      <c r="AN854" s="50">
        <f>C596/'RDAs -adults'!$C$18</f>
        <v>0.81469415624999997</v>
      </c>
      <c r="AO854" s="50">
        <f>D596/'RDAs -adults'!$C$18</f>
        <v>0.67615768452380953</v>
      </c>
      <c r="AP854" s="50">
        <f>E596/'RDAs -adults'!$C$18</f>
        <v>0.7335636369047619</v>
      </c>
      <c r="AQ854" s="50">
        <f>F596/'RDAs -adults'!$C$18</f>
        <v>0.92013192708333325</v>
      </c>
      <c r="AR854" s="50">
        <f>G596/'RDAs -adults'!$C$18</f>
        <v>0.76479085565476179</v>
      </c>
      <c r="AS854" s="50">
        <f>H596/'RDAs -adults'!$C$18</f>
        <v>1.0240281934523809</v>
      </c>
      <c r="AT854" s="50">
        <f>I596/'RDAs -adults'!$C$18</f>
        <v>1.1496872842261905</v>
      </c>
      <c r="AU854" s="50">
        <f>J596/'RDAs -adults'!$C$18</f>
        <v>0.81390514136904757</v>
      </c>
      <c r="AV854" s="50">
        <f>K596/'RDAs -adults'!$C$18</f>
        <v>0.93416315029761887</v>
      </c>
      <c r="AW854" s="50">
        <f>L596/'RDAs -adults'!$C$18</f>
        <v>1.2946439404761905</v>
      </c>
      <c r="AX854" s="50">
        <f>M596/'RDAs -adults'!$C$18</f>
        <v>1.1034079553571428</v>
      </c>
      <c r="AY854" s="50">
        <f>N596/'RDAs -adults'!$C$18</f>
        <v>1.1572899360119047</v>
      </c>
      <c r="AZ854" s="50">
        <f>O596/'RDAs -adults'!$C$18</f>
        <v>1.5447896116071427</v>
      </c>
      <c r="BA854" s="50">
        <f>P596/'RDAs -adults'!$C$18</f>
        <v>1.1165936696428571</v>
      </c>
      <c r="BB854" s="50">
        <f>Q596/'RDAs -adults'!$C$18</f>
        <v>1.4194106071428572</v>
      </c>
      <c r="BC854" s="50">
        <f>R596/'RDAs -adults'!$C$18</f>
        <v>1.7554163973214285</v>
      </c>
      <c r="BD854" s="50">
        <f>S596/'RDAs -adults'!$C$18</f>
        <v>1.2338457261904761</v>
      </c>
      <c r="BE854" s="50">
        <f>T596/'RDAs -adults'!$C$18</f>
        <v>1.4942461592261904</v>
      </c>
      <c r="BF854" s="50">
        <f>U596/'RDAs -adults'!$C$18</f>
        <v>1.8338352827380953</v>
      </c>
      <c r="BG854" s="50">
        <f>V596/'RDAs -adults'!$C$18</f>
        <v>1.4709725119047616</v>
      </c>
      <c r="BH854" s="50">
        <f>W596/'RDAs -adults'!$C$18</f>
        <v>1.5117294925595239</v>
      </c>
      <c r="BI854" s="50">
        <f>X596/'RDAs -adults'!$C$18</f>
        <v>2.2022888541666665</v>
      </c>
      <c r="BJ854" s="50">
        <f>Y596/'RDAs -adults'!$C$18</f>
        <v>1.6604766249999998</v>
      </c>
      <c r="BK854" s="50">
        <f>Z596/'RDAs -adults'!$C$18</f>
        <v>1.5858437782738095</v>
      </c>
      <c r="BL854" s="50">
        <f>AA596/'RDAs -adults'!$C$18</f>
        <v>2.0708620684523806</v>
      </c>
      <c r="BM854" s="50">
        <f>AB596/'RDAs -adults'!$C$18</f>
        <v>1.5026498392857142</v>
      </c>
      <c r="BN854" s="50">
        <f>AC596/'RDAs -adults'!$C$18</f>
        <v>1.8580250014880955</v>
      </c>
      <c r="BO854" s="50">
        <f>AD596/'RDAs -adults'!$C$18</f>
        <v>2.123662068452381</v>
      </c>
      <c r="BP854" s="50">
        <f>AE596/'RDAs -adults'!$C$18</f>
        <v>1.5540498392857143</v>
      </c>
      <c r="BQ854" s="50">
        <f>AF596/'RDAs -adults'!$C$18</f>
        <v>1.950343886904762</v>
      </c>
      <c r="BR854" s="50">
        <f>AG596/'RDAs -adults'!$C$18</f>
        <v>2.1375620684523806</v>
      </c>
      <c r="BS854" s="50">
        <f>AH596/'RDAs -adults'!$C$18</f>
        <v>1.8963521666666665</v>
      </c>
      <c r="BT854" s="50">
        <f>AI596/'RDAs -adults'!$C$18</f>
        <v>1.9976355535714285</v>
      </c>
      <c r="BU854" s="50">
        <f>AJ596/'RDAs -adults'!$C$18</f>
        <v>2.3481888541666667</v>
      </c>
      <c r="BV854" s="50">
        <f>AK596/'RDAs -adults'!$C$18</f>
        <v>1.9227521666666663</v>
      </c>
      <c r="BW854" s="50">
        <f>AL596/'RDAs -adults'!$C$18</f>
        <v>2.0240355535714287</v>
      </c>
      <c r="BX854" s="78" t="s">
        <v>108</v>
      </c>
      <c r="BY854" s="50">
        <f>C596/'RDA-child'!$B$16</f>
        <v>2.1725177499999999</v>
      </c>
      <c r="BZ854" s="50">
        <f>D596/'RDA-child'!$B$16</f>
        <v>1.8030871587301587</v>
      </c>
      <c r="CA854" s="50">
        <f>E596/'RDA-child'!$B$16</f>
        <v>1.9561696984126984</v>
      </c>
      <c r="CB854" s="50">
        <f>F596/'RDA-child'!$B$16</f>
        <v>2.4536851388888885</v>
      </c>
      <c r="CC854" s="50">
        <f>G596/'RDA-child'!$B$16</f>
        <v>2.0394422817460316</v>
      </c>
      <c r="CD854" s="50">
        <f>H596/'RDA-child'!$B$16</f>
        <v>2.7307418492063489</v>
      </c>
      <c r="CE854" s="50">
        <f>I596/'RDA-child'!$B$16</f>
        <v>3.0658327579365081</v>
      </c>
      <c r="CF854" s="50">
        <f>J596/'RDA-child'!$B$16</f>
        <v>2.1704137103174603</v>
      </c>
      <c r="CG854" s="50">
        <f>K596/'RDA-child'!$B$16</f>
        <v>2.4911017341269837</v>
      </c>
      <c r="CH854" s="50">
        <f>L596/'RDA-child'!$B$16</f>
        <v>3.4523838412698411</v>
      </c>
      <c r="CI854" s="50">
        <f>M596/'RDA-child'!$B$16</f>
        <v>2.942421214285714</v>
      </c>
      <c r="CJ854" s="50">
        <f>N596/'RDA-child'!$B$16</f>
        <v>3.0861064960317459</v>
      </c>
      <c r="CK854" s="50">
        <f>O596/'RDA-child'!$B$16</f>
        <v>4.1194389642857141</v>
      </c>
      <c r="CL854" s="50">
        <f>P596/'RDA-child'!$B$16</f>
        <v>2.977583119047619</v>
      </c>
      <c r="CM854" s="50">
        <f>Q596/'RDA-child'!$B$16</f>
        <v>3.7850949523809527</v>
      </c>
      <c r="CN854" s="50">
        <f>R596/'RDA-child'!$B$16</f>
        <v>4.6811103928571427</v>
      </c>
      <c r="CO854" s="50">
        <f>S596/'RDA-child'!$B$16</f>
        <v>3.2902552698412695</v>
      </c>
      <c r="CP854" s="50">
        <f>T596/'RDA-child'!$B$16</f>
        <v>3.9846564246031746</v>
      </c>
      <c r="CQ854" s="50">
        <f>U596/'RDA-child'!$B$16</f>
        <v>4.890227420634921</v>
      </c>
      <c r="CR854" s="50">
        <f>V596/'RDA-child'!$B$16</f>
        <v>3.9225933650793641</v>
      </c>
      <c r="CS854" s="50">
        <f>W596/'RDA-child'!$B$16</f>
        <v>4.0312786468253972</v>
      </c>
      <c r="CT854" s="50">
        <f>X596/'RDA-child'!$B$16</f>
        <v>5.8727702777777777</v>
      </c>
      <c r="CU854" s="50">
        <f>Y596/'RDA-child'!$B$16</f>
        <v>4.4279376666666659</v>
      </c>
      <c r="CV854" s="50">
        <f>Z596/'RDA-child'!$B$16</f>
        <v>4.2289167420634923</v>
      </c>
      <c r="CW854" s="50">
        <f>AA596/'RDA-child'!$B$16</f>
        <v>5.5222988492063489</v>
      </c>
      <c r="CX854" s="50">
        <f>AB596/'RDA-child'!$B$16</f>
        <v>4.0070662380952378</v>
      </c>
      <c r="CY854" s="50">
        <f>AC596/'RDA-child'!$B$16</f>
        <v>4.9547333373015876</v>
      </c>
      <c r="CZ854" s="50">
        <f>AD596/'RDA-child'!$B$16</f>
        <v>5.6630988492063485</v>
      </c>
      <c r="DA854" s="50">
        <f>AE596/'RDA-child'!$B$16</f>
        <v>4.1441329047619044</v>
      </c>
      <c r="DB854" s="50">
        <f>AF596/'RDA-child'!$B$16</f>
        <v>5.200917031746032</v>
      </c>
      <c r="DC854" s="50">
        <f>AG596/'RDA-child'!$B$16</f>
        <v>5.7001655158730156</v>
      </c>
      <c r="DD854" s="50">
        <f>AH596/'RDA-child'!$B$16</f>
        <v>5.0569391111111104</v>
      </c>
      <c r="DE854" s="50">
        <f>AI596/'RDA-child'!$B$16</f>
        <v>5.3270281428571424</v>
      </c>
      <c r="DF854" s="50">
        <f>AJ596/'RDA-child'!$B$16</f>
        <v>6.2618369444444442</v>
      </c>
      <c r="DG854" s="50">
        <f>AK596/'RDA-child'!$B$16</f>
        <v>5.1273391111111106</v>
      </c>
      <c r="DH854" s="50">
        <f>AL596/'RDA-child'!$B$16</f>
        <v>5.3974281428571427</v>
      </c>
      <c r="DJ854" s="50">
        <f>C596/'RDA-child'!$C$16</f>
        <v>0.81469415624999997</v>
      </c>
      <c r="DK854" s="50">
        <f>D596/'RDA-child'!$C$16</f>
        <v>0.67615768452380953</v>
      </c>
      <c r="DL854" s="50">
        <f>E596/'RDA-child'!$C$16</f>
        <v>0.7335636369047619</v>
      </c>
      <c r="DM854" s="50">
        <f>F596/'RDA-child'!$C$16</f>
        <v>0.92013192708333325</v>
      </c>
      <c r="DN854" s="50">
        <f>G596/'RDA-child'!$C$16</f>
        <v>0.76479085565476179</v>
      </c>
      <c r="DO854" s="50">
        <f>H596/'RDA-child'!$C$16</f>
        <v>1.0240281934523809</v>
      </c>
      <c r="DP854" s="50">
        <f>I596/'RDA-child'!$C$16</f>
        <v>1.1496872842261905</v>
      </c>
      <c r="DQ854" s="50">
        <f>J596/'RDA-child'!$C$16</f>
        <v>0.81390514136904757</v>
      </c>
      <c r="DR854" s="50">
        <f>K596/'RDA-child'!$C$16</f>
        <v>0.93416315029761887</v>
      </c>
      <c r="DS854" s="50">
        <f>L596/'RDA-child'!$C$16</f>
        <v>1.2946439404761905</v>
      </c>
      <c r="DT854" s="50">
        <f>M596/'RDA-child'!$C$16</f>
        <v>1.1034079553571428</v>
      </c>
      <c r="DU854" s="50">
        <f>N596/'RDA-child'!$C$16</f>
        <v>1.1572899360119047</v>
      </c>
      <c r="DV854" s="50">
        <f>O596/'RDA-child'!$C$16</f>
        <v>1.5447896116071427</v>
      </c>
      <c r="DW854" s="50">
        <f>P596/'RDA-child'!$C$16</f>
        <v>1.1165936696428571</v>
      </c>
      <c r="DX854" s="50">
        <f>Q596/'RDA-child'!$C$16</f>
        <v>1.4194106071428572</v>
      </c>
      <c r="DY854" s="50">
        <f>R596/'RDA-child'!$C$16</f>
        <v>1.7554163973214285</v>
      </c>
      <c r="DZ854" s="50">
        <f>S596/'RDA-child'!$C$16</f>
        <v>1.2338457261904761</v>
      </c>
      <c r="EA854" s="50">
        <f>T596/'RDA-child'!$C$16</f>
        <v>1.4942461592261904</v>
      </c>
      <c r="EB854" s="50">
        <f>U596/'RDA-child'!$C$16</f>
        <v>1.8338352827380953</v>
      </c>
      <c r="EC854" s="50">
        <f>V596/'RDA-child'!$C$16</f>
        <v>1.4709725119047616</v>
      </c>
      <c r="ED854" s="50">
        <f>W596/'RDA-child'!$C$16</f>
        <v>1.5117294925595239</v>
      </c>
      <c r="EE854" s="50">
        <f>X596/'RDA-child'!$C$16</f>
        <v>2.2022888541666665</v>
      </c>
      <c r="EF854" s="50">
        <f>Y596/'RDA-child'!$C$16</f>
        <v>1.6604766249999998</v>
      </c>
      <c r="EG854" s="50">
        <f>Z596/'RDA-child'!$C$16</f>
        <v>1.5858437782738095</v>
      </c>
      <c r="EH854" s="50">
        <f>AA596/'RDA-child'!$C$16</f>
        <v>2.0708620684523806</v>
      </c>
      <c r="EI854" s="50">
        <f>AB596/'RDA-child'!$C$16</f>
        <v>1.5026498392857142</v>
      </c>
      <c r="EJ854" s="50">
        <f>AC596/'RDA-child'!$C$16</f>
        <v>1.8580250014880955</v>
      </c>
      <c r="EK854" s="50">
        <f>AD596/'RDA-child'!$C$16</f>
        <v>2.123662068452381</v>
      </c>
      <c r="EL854" s="50">
        <f>AE596/'RDA-child'!$C$16</f>
        <v>1.5540498392857143</v>
      </c>
      <c r="EM854" s="50">
        <f>AF596/'RDA-child'!$C$16</f>
        <v>1.950343886904762</v>
      </c>
      <c r="EN854" s="50">
        <f>AG596/'RDA-child'!$C$16</f>
        <v>2.1375620684523806</v>
      </c>
      <c r="EO854" s="50">
        <f>AH596/'RDA-child'!$C$16</f>
        <v>1.8963521666666665</v>
      </c>
      <c r="EP854" s="50">
        <f>AI596/'RDA-child'!$C$16</f>
        <v>1.9976355535714285</v>
      </c>
      <c r="EQ854" s="50">
        <f>AJ596/'RDA-child'!$C$16</f>
        <v>2.3481888541666667</v>
      </c>
      <c r="ER854" s="50">
        <f>AK596/'RDA-child'!$C$16</f>
        <v>1.9227521666666663</v>
      </c>
      <c r="ES854" s="50">
        <f>AL596/'RDA-child'!$C$16</f>
        <v>2.0240355535714287</v>
      </c>
    </row>
    <row r="855" spans="1:149">
      <c r="B855" s="78" t="s">
        <v>293</v>
      </c>
      <c r="C855" s="50">
        <f>C624/'RDAs -adults'!$B$19</f>
        <v>0.63103413865546232</v>
      </c>
      <c r="D855" s="50">
        <f>D624/'RDAs -adults'!$B$19</f>
        <v>0.67545763305322137</v>
      </c>
      <c r="E855" s="50">
        <f>E624/'RDAs -adults'!$B$19</f>
        <v>0.80052065826330532</v>
      </c>
      <c r="F855" s="50">
        <f>F624/'RDAs -adults'!$B$19</f>
        <v>0.78949982492997195</v>
      </c>
      <c r="G855" s="50">
        <f>G624/'RDAs -adults'!$B$19</f>
        <v>0.84477450980392155</v>
      </c>
      <c r="H855" s="50">
        <f>H624/'RDAs -adults'!$B$19</f>
        <v>1.01362762605042</v>
      </c>
      <c r="I855" s="50">
        <f>I624/'RDAs -adults'!$B$19</f>
        <v>0.94481337535013998</v>
      </c>
      <c r="J855" s="50">
        <f>J624/'RDAs -adults'!$B$19</f>
        <v>0.96191736694677887</v>
      </c>
      <c r="K855" s="50">
        <f>K624/'RDAs -adults'!$B$19</f>
        <v>1.1457822128851538</v>
      </c>
      <c r="L855" s="50">
        <f>L624/'RDAs -adults'!$B$19</f>
        <v>1.155453081232493</v>
      </c>
      <c r="M855" s="50">
        <f>M624/'RDAs -adults'!$B$19</f>
        <v>1.2074721638655463</v>
      </c>
      <c r="N855" s="50">
        <f>N624/'RDAs -adults'!$B$19</f>
        <v>1.2960537464985995</v>
      </c>
      <c r="O855" s="50">
        <f>O624/'RDAs -adults'!$B$19</f>
        <v>1.3173944327731091</v>
      </c>
      <c r="P855" s="50">
        <f>P624/'RDAs -adults'!$B$19</f>
        <v>1.2819259453781513</v>
      </c>
      <c r="Q855" s="50">
        <f>Q624/'RDAs -adults'!$B$19</f>
        <v>1.5052682072829133</v>
      </c>
      <c r="R855" s="50">
        <f>R624/'RDAs -adults'!$B$19</f>
        <v>1.4271617647058823</v>
      </c>
      <c r="S855" s="50">
        <f>S624/'RDAs -adults'!$B$19</f>
        <v>1.4469462535014004</v>
      </c>
      <c r="T855" s="50">
        <f>T624/'RDAs -adults'!$B$19</f>
        <v>1.6251481092436979</v>
      </c>
      <c r="U855" s="50">
        <f>U624/'RDAs -adults'!$B$19</f>
        <v>1.5739576330532212</v>
      </c>
      <c r="V855" s="50">
        <f>V624/'RDAs -adults'!$B$19</f>
        <v>1.6302429971988794</v>
      </c>
      <c r="W855" s="50">
        <f>W624/'RDAs -adults'!$B$19</f>
        <v>1.6656775210084032</v>
      </c>
      <c r="X855" s="50">
        <f>X624/'RDAs -adults'!$B$19</f>
        <v>1.6852570028011205</v>
      </c>
      <c r="Y855" s="50">
        <f>Y624/'RDAs -adults'!$B$19</f>
        <v>1.9249894957983196</v>
      </c>
      <c r="Z855" s="50">
        <f>Z624/'RDAs -adults'!$B$19</f>
        <v>1.8638287815126051</v>
      </c>
      <c r="AA855" s="50">
        <f>AA624/'RDAs -adults'!$B$19</f>
        <v>1.7378426120448176</v>
      </c>
      <c r="AB855" s="50">
        <f>AB624/'RDAs -adults'!$B$19</f>
        <v>1.9234574579831929</v>
      </c>
      <c r="AC855" s="50">
        <f>AC624/'RDAs -adults'!$B$19</f>
        <v>2.0374147408963585</v>
      </c>
      <c r="AD855" s="50">
        <f>AD624/'RDAs -adults'!$B$19</f>
        <v>1.846077906162465</v>
      </c>
      <c r="AE855" s="50">
        <f>AE624/'RDAs -adults'!$B$19</f>
        <v>2.0585835084033612</v>
      </c>
      <c r="AF855" s="50">
        <f>AF624/'RDAs -adults'!$B$19</f>
        <v>2.1978240546218486</v>
      </c>
      <c r="AG855" s="50">
        <f>AG624/'RDAs -adults'!$B$19</f>
        <v>1.8596913515406162</v>
      </c>
      <c r="AH855" s="50">
        <f>AH624/'RDAs -adults'!$B$19</f>
        <v>2.3229292717086838</v>
      </c>
      <c r="AI855" s="50">
        <f>AI624/'RDAs -adults'!$B$19</f>
        <v>2.3128030462184874</v>
      </c>
      <c r="AJ855" s="50">
        <f>AJ624/'RDAs -adults'!$B$19</f>
        <v>1.9694586834733891</v>
      </c>
      <c r="AK855" s="50">
        <f>AK624/'RDAs -adults'!$B$19</f>
        <v>2.377046918767507</v>
      </c>
      <c r="AL855" s="50">
        <f>AL624/'RDAs -adults'!$B$19</f>
        <v>2.366920693277311</v>
      </c>
      <c r="AM855" s="78" t="s">
        <v>293</v>
      </c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BW855" s="50"/>
      <c r="BX855" s="78" t="s">
        <v>293</v>
      </c>
      <c r="BY855" s="50">
        <f>C624/'RDA-child'!$B$17</f>
        <v>0.39731779100529108</v>
      </c>
      <c r="BZ855" s="50">
        <f>D624/'RDA-child'!$B$17</f>
        <v>0.42528813932980608</v>
      </c>
      <c r="CA855" s="50">
        <f>E624/'RDA-child'!$B$17</f>
        <v>0.50403152557319231</v>
      </c>
      <c r="CB855" s="50">
        <f>F624/'RDA-child'!$B$17</f>
        <v>0.49709248236331571</v>
      </c>
      <c r="CC855" s="50">
        <f>G624/'RDA-child'!$B$17</f>
        <v>0.53189506172839507</v>
      </c>
      <c r="CD855" s="50">
        <f>H624/'RDA-child'!$B$17</f>
        <v>0.63820998677248675</v>
      </c>
      <c r="CE855" s="50">
        <f>I624/'RDA-child'!$B$17</f>
        <v>0.59488249559082884</v>
      </c>
      <c r="CF855" s="50">
        <f>J624/'RDA-child'!$B$17</f>
        <v>0.60565167548500887</v>
      </c>
      <c r="CG855" s="50">
        <f>K624/'RDA-child'!$B$17</f>
        <v>0.72141843033509689</v>
      </c>
      <c r="CH855" s="50">
        <f>L624/'RDA-child'!$B$17</f>
        <v>0.72750749559082895</v>
      </c>
      <c r="CI855" s="50">
        <f>M624/'RDA-child'!$B$17</f>
        <v>0.76026025132275143</v>
      </c>
      <c r="CJ855" s="50">
        <f>N624/'RDA-child'!$B$17</f>
        <v>0.81603384038800708</v>
      </c>
      <c r="CK855" s="50">
        <f>O624/'RDA-child'!$B$17</f>
        <v>0.82947056878306868</v>
      </c>
      <c r="CL855" s="50">
        <f>P624/'RDA-child'!$B$17</f>
        <v>0.80713855820105829</v>
      </c>
      <c r="CM855" s="50">
        <f>Q624/'RDA-child'!$B$17</f>
        <v>0.94776146384479731</v>
      </c>
      <c r="CN855" s="50">
        <f>R624/'RDA-child'!$B$17</f>
        <v>0.89858333333333329</v>
      </c>
      <c r="CO855" s="50">
        <f>S624/'RDA-child'!$B$17</f>
        <v>0.9110402336860669</v>
      </c>
      <c r="CP855" s="50">
        <f>T624/'RDA-child'!$B$17</f>
        <v>1.0232414021164022</v>
      </c>
      <c r="CQ855" s="50">
        <f>U624/'RDA-child'!$B$17</f>
        <v>0.99101036155202826</v>
      </c>
      <c r="CR855" s="50">
        <f>V624/'RDA-child'!$B$17</f>
        <v>1.0264492945326278</v>
      </c>
      <c r="CS855" s="50">
        <f>W624/'RDA-child'!$B$17</f>
        <v>1.0487599206349205</v>
      </c>
      <c r="CT855" s="50">
        <f>X624/'RDA-child'!$B$17</f>
        <v>1.0610877425044092</v>
      </c>
      <c r="CU855" s="50">
        <f>Y624/'RDA-child'!$B$17</f>
        <v>1.2120304232804233</v>
      </c>
      <c r="CV855" s="50">
        <f>Z624/'RDA-child'!$B$17</f>
        <v>1.1735218253968254</v>
      </c>
      <c r="CW855" s="50">
        <f>AA624/'RDA-child'!$B$17</f>
        <v>1.0941972001763667</v>
      </c>
      <c r="CX855" s="50">
        <f>AB624/'RDA-child'!$B$17</f>
        <v>1.2110658068783067</v>
      </c>
      <c r="CY855" s="50">
        <f>AC624/'RDA-child'!$B$17</f>
        <v>1.2828166887125221</v>
      </c>
      <c r="CZ855" s="50">
        <f>AD624/'RDA-child'!$B$17</f>
        <v>1.162345348324515</v>
      </c>
      <c r="DA855" s="50">
        <f>AE624/'RDA-child'!$B$17</f>
        <v>1.2961451719576718</v>
      </c>
      <c r="DB855" s="50">
        <f>AF624/'RDA-child'!$B$17</f>
        <v>1.3838151455026453</v>
      </c>
      <c r="DC855" s="50">
        <f>AG624/'RDA-child'!$B$17</f>
        <v>1.1709167768959434</v>
      </c>
      <c r="DD855" s="50">
        <f>AH624/'RDA-child'!$B$17</f>
        <v>1.4625850970017638</v>
      </c>
      <c r="DE855" s="50">
        <f>AI624/'RDA-child'!$B$17</f>
        <v>1.4562093253968253</v>
      </c>
      <c r="DF855" s="50">
        <f>AJ624/'RDA-child'!$B$17</f>
        <v>1.2400295414462079</v>
      </c>
      <c r="DG855" s="50">
        <f>AK624/'RDA-child'!$B$17</f>
        <v>1.4966591710758377</v>
      </c>
      <c r="DH855" s="50">
        <f>AL624/'RDA-child'!$B$17</f>
        <v>1.4902833994708995</v>
      </c>
      <c r="DJ855" s="50"/>
      <c r="DK855" s="50"/>
      <c r="DL855" s="50"/>
      <c r="DM855" s="50"/>
      <c r="DN855" s="50"/>
      <c r="DO855" s="50"/>
      <c r="DP855" s="50"/>
      <c r="DQ855" s="50"/>
      <c r="DR855" s="50"/>
      <c r="DS855" s="50"/>
      <c r="DT855" s="50"/>
      <c r="DU855" s="50"/>
      <c r="DV855" s="50"/>
      <c r="DW855" s="50"/>
      <c r="DX855" s="50"/>
      <c r="DY855" s="50"/>
      <c r="DZ855" s="50"/>
      <c r="EA855" s="50"/>
      <c r="EB855" s="50"/>
      <c r="EC855" s="50"/>
      <c r="ED855" s="50"/>
      <c r="EE855" s="50"/>
      <c r="EF855" s="50"/>
      <c r="EG855" s="50"/>
      <c r="EH855" s="50"/>
      <c r="EI855" s="50"/>
      <c r="EJ855" s="50"/>
      <c r="EK855" s="50"/>
      <c r="EL855" s="50"/>
      <c r="EM855" s="50"/>
      <c r="EN855" s="50"/>
      <c r="EO855" s="50"/>
      <c r="EP855" s="50"/>
      <c r="EQ855" s="50"/>
      <c r="ER855" s="50"/>
      <c r="ES855" s="50"/>
    </row>
    <row r="856" spans="1:149">
      <c r="B856" s="78" t="s">
        <v>8</v>
      </c>
      <c r="C856" s="50">
        <f>C652/'RDAs -adults'!$B$20</f>
        <v>0.25569526854928021</v>
      </c>
      <c r="D856" s="50">
        <f>D652/'RDAs -adults'!$B$20</f>
        <v>0.37158760059062385</v>
      </c>
      <c r="E856" s="50">
        <f>E652/'RDAs -adults'!$B$20</f>
        <v>0.51194474344776675</v>
      </c>
      <c r="F856" s="50">
        <f>F652/'RDAs -adults'!$B$20</f>
        <v>0.31054582410483572</v>
      </c>
      <c r="G856" s="50">
        <f>G652/'RDAs -adults'!$B$20</f>
        <v>0.56639383074935401</v>
      </c>
      <c r="H856" s="50">
        <f>H652/'RDAs -adults'!$B$20</f>
        <v>0.63797387043189369</v>
      </c>
      <c r="I856" s="50">
        <f>I652/'RDAs -adults'!$B$20</f>
        <v>0.38476149409376159</v>
      </c>
      <c r="J856" s="50">
        <f>J652/'RDAs -adults'!$B$20</f>
        <v>0.74044144979697313</v>
      </c>
      <c r="K856" s="50">
        <f>K652/'RDAs -adults'!$B$20</f>
        <v>0.8503529134366925</v>
      </c>
      <c r="L856" s="50">
        <f>L652/'RDAs -adults'!$B$20</f>
        <v>0.46037066076042826</v>
      </c>
      <c r="M856" s="50">
        <f>M652/'RDAs -adults'!$B$20</f>
        <v>0.992259584717608</v>
      </c>
      <c r="N856" s="50">
        <f>N652/'RDAs -adults'!$B$20</f>
        <v>0.91861620247323739</v>
      </c>
      <c r="O856" s="50">
        <f>O652/'RDAs -adults'!$B$20</f>
        <v>0.51278403377630122</v>
      </c>
      <c r="P856" s="50">
        <f>P652/'RDAs -adults'!$B$20</f>
        <v>1.0183919213732004</v>
      </c>
      <c r="Q856" s="50">
        <f>Q652/'RDAs -adults'!$B$20</f>
        <v>1.0464132964193429</v>
      </c>
      <c r="R856" s="50">
        <f>R652/'RDAs -adults'!$B$20</f>
        <v>0.54443879568106301</v>
      </c>
      <c r="S856" s="50">
        <f>S652/'RDAs -adults'!$B$20</f>
        <v>1.1203271945367295</v>
      </c>
      <c r="T856" s="50">
        <f>T652/'RDAs -adults'!$B$20</f>
        <v>1.0908385741971207</v>
      </c>
      <c r="U856" s="50">
        <f>U652/'RDAs -adults'!$B$20</f>
        <v>0.61513926725729051</v>
      </c>
      <c r="V856" s="50">
        <f>V652/'RDAs -adults'!$B$20</f>
        <v>1.3394819564414913</v>
      </c>
      <c r="W856" s="50">
        <f>W652/'RDAs -adults'!$B$20</f>
        <v>1.0938385741971208</v>
      </c>
      <c r="X856" s="50">
        <f>X652/'RDAs -adults'!$B$20</f>
        <v>0.6517821244001476</v>
      </c>
      <c r="Y856" s="50">
        <f>Y652/'RDAs -adults'!$B$20</f>
        <v>1.5016858361018828</v>
      </c>
      <c r="Z856" s="50">
        <f>Z652/'RDAs -adults'!$B$20</f>
        <v>1.3411032475083058</v>
      </c>
      <c r="AA856" s="50">
        <f>AA652/'RDAs -adults'!$B$20</f>
        <v>0.66012736249538573</v>
      </c>
      <c r="AB856" s="50">
        <f>AB652/'RDAs -adults'!$B$20</f>
        <v>1.4966977408637874</v>
      </c>
      <c r="AC856" s="50">
        <f>AC652/'RDAs -adults'!$B$20</f>
        <v>1.4112752316352899</v>
      </c>
      <c r="AD856" s="50">
        <f>AD652/'RDAs -adults'!$B$20</f>
        <v>0.68679402916205234</v>
      </c>
      <c r="AE856" s="50">
        <f>AE652/'RDAs -adults'!$B$20</f>
        <v>1.5832481284606865</v>
      </c>
      <c r="AF856" s="50">
        <f>AF652/'RDAs -adults'!$B$20</f>
        <v>1.4587005094130676</v>
      </c>
      <c r="AG856" s="50">
        <f>AG652/'RDAs -adults'!$B$20</f>
        <v>0.66351883536360279</v>
      </c>
      <c r="AH856" s="50">
        <f>AH652/'RDAs -adults'!$B$20</f>
        <v>1.6846040014765598</v>
      </c>
      <c r="AI856" s="50">
        <f>AI652/'RDAs -adults'!$B$20</f>
        <v>1.5577508970099667</v>
      </c>
      <c r="AJ856" s="50">
        <f>AJ652/'RDAs -adults'!$B$20</f>
        <v>0.6951735972683647</v>
      </c>
      <c r="AK856" s="50">
        <f>AK652/'RDAs -adults'!$B$20</f>
        <v>1.697937334809893</v>
      </c>
      <c r="AL856" s="50">
        <f>AL652/'RDAs -adults'!$B$20</f>
        <v>1.5710842303433001</v>
      </c>
      <c r="AM856" s="78" t="s">
        <v>8</v>
      </c>
      <c r="AN856" s="50">
        <f>C652/'RDAs -adults'!$C$20</f>
        <v>0.1534171611295681</v>
      </c>
      <c r="AO856" s="50">
        <f>D652/'RDAs -adults'!$C$20</f>
        <v>0.2229525603543743</v>
      </c>
      <c r="AP856" s="50">
        <f>E652/'RDAs -adults'!$C$20</f>
        <v>0.30716684606866007</v>
      </c>
      <c r="AQ856" s="50">
        <f>F652/'RDAs -adults'!$C$20</f>
        <v>0.18632749446290142</v>
      </c>
      <c r="AR856" s="50">
        <f>G652/'RDAs -adults'!$C$20</f>
        <v>0.33983629844961238</v>
      </c>
      <c r="AS856" s="50">
        <f>H652/'RDAs -adults'!$C$20</f>
        <v>0.38278432225913622</v>
      </c>
      <c r="AT856" s="50">
        <f>I652/'RDAs -adults'!$C$20</f>
        <v>0.23085689645625695</v>
      </c>
      <c r="AU856" s="50">
        <f>J652/'RDAs -adults'!$C$20</f>
        <v>0.44426486987818387</v>
      </c>
      <c r="AV856" s="50">
        <f>K652/'RDAs -adults'!$C$20</f>
        <v>0.51021174806201552</v>
      </c>
      <c r="AW856" s="50">
        <f>L652/'RDAs -adults'!$C$20</f>
        <v>0.27622239645625696</v>
      </c>
      <c r="AX856" s="50">
        <f>M652/'RDAs -adults'!$C$20</f>
        <v>0.5953557508305648</v>
      </c>
      <c r="AY856" s="50">
        <f>N652/'RDAs -adults'!$C$20</f>
        <v>0.5511697214839425</v>
      </c>
      <c r="AZ856" s="50">
        <f>O652/'RDAs -adults'!$C$20</f>
        <v>0.30767042026578079</v>
      </c>
      <c r="BA856" s="50">
        <f>P652/'RDAs -adults'!$C$20</f>
        <v>0.61103515282392029</v>
      </c>
      <c r="BB856" s="50">
        <f>Q652/'RDAs -adults'!$C$20</f>
        <v>0.62784797785160573</v>
      </c>
      <c r="BC856" s="50">
        <f>R652/'RDAs -adults'!$C$20</f>
        <v>0.32666327740863782</v>
      </c>
      <c r="BD856" s="50">
        <f>S652/'RDAs -adults'!$C$20</f>
        <v>0.67219631672203761</v>
      </c>
      <c r="BE856" s="50">
        <f>T652/'RDAs -adults'!$C$20</f>
        <v>0.65450314451827241</v>
      </c>
      <c r="BF856" s="50">
        <f>U652/'RDAs -adults'!$C$20</f>
        <v>0.36908356035437428</v>
      </c>
      <c r="BG856" s="50">
        <f>V652/'RDAs -adults'!$C$20</f>
        <v>0.8036891738648948</v>
      </c>
      <c r="BH856" s="50">
        <f>W652/'RDAs -adults'!$C$20</f>
        <v>0.65630314451827243</v>
      </c>
      <c r="BI856" s="50">
        <f>X652/'RDAs -adults'!$C$20</f>
        <v>0.39106927464008856</v>
      </c>
      <c r="BJ856" s="50">
        <f>Y652/'RDAs -adults'!$C$20</f>
        <v>0.90101150166112964</v>
      </c>
      <c r="BK856" s="50">
        <f>Z652/'RDAs -adults'!$C$20</f>
        <v>0.8046619485049834</v>
      </c>
      <c r="BL856" s="50">
        <f>AA652/'RDAs -adults'!$C$20</f>
        <v>0.39607641749723144</v>
      </c>
      <c r="BM856" s="50">
        <f>AB652/'RDAs -adults'!$C$20</f>
        <v>0.8980186445182724</v>
      </c>
      <c r="BN856" s="50">
        <f>AC652/'RDAs -adults'!$C$20</f>
        <v>0.84676513898117389</v>
      </c>
      <c r="BO856" s="50">
        <f>AD652/'RDAs -adults'!$C$20</f>
        <v>0.41207641749723145</v>
      </c>
      <c r="BP856" s="50">
        <f>AE652/'RDAs -adults'!$C$20</f>
        <v>0.94994887707641196</v>
      </c>
      <c r="BQ856" s="50">
        <f>AF652/'RDAs -adults'!$C$20</f>
        <v>0.87522030564784048</v>
      </c>
      <c r="BR856" s="50">
        <f>AG652/'RDAs -adults'!$C$20</f>
        <v>0.39811130121816168</v>
      </c>
      <c r="BS856" s="50">
        <f>AH652/'RDAs -adults'!$C$20</f>
        <v>1.0107624008859357</v>
      </c>
      <c r="BT856" s="50">
        <f>AI652/'RDAs -adults'!$C$20</f>
        <v>0.9346505382059801</v>
      </c>
      <c r="BU856" s="50">
        <f>AJ652/'RDAs -adults'!$C$20</f>
        <v>0.41710415836101877</v>
      </c>
      <c r="BV856" s="50">
        <f>AK652/'RDAs -adults'!$C$20</f>
        <v>1.0187624008859357</v>
      </c>
      <c r="BW856" s="50">
        <f>AL652/'RDAs -adults'!$C$20</f>
        <v>0.9426505382059801</v>
      </c>
      <c r="BX856" s="78" t="s">
        <v>8</v>
      </c>
      <c r="BY856" s="50">
        <f>C652/'RDA-child'!$B$18</f>
        <v>0.1278476342746401</v>
      </c>
      <c r="BZ856" s="50">
        <f>D652/'RDA-child'!$B$18</f>
        <v>0.18579380029531192</v>
      </c>
      <c r="CA856" s="50">
        <f>E652/'RDA-child'!$B$18</f>
        <v>0.25597237172388337</v>
      </c>
      <c r="CB856" s="50">
        <f>F652/'RDA-child'!$B$18</f>
        <v>0.15527291205241786</v>
      </c>
      <c r="CC856" s="50">
        <f>G652/'RDA-child'!$B$18</f>
        <v>0.28319691537467701</v>
      </c>
      <c r="CD856" s="50">
        <f>H652/'RDA-child'!$B$18</f>
        <v>0.31898693521594684</v>
      </c>
      <c r="CE856" s="50">
        <f>I652/'RDA-child'!$B$18</f>
        <v>0.1923807470468808</v>
      </c>
      <c r="CF856" s="50">
        <f>J652/'RDA-child'!$B$18</f>
        <v>0.37022072489848656</v>
      </c>
      <c r="CG856" s="50">
        <f>K652/'RDA-child'!$B$18</f>
        <v>0.42517645671834625</v>
      </c>
      <c r="CH856" s="50">
        <f>L652/'RDA-child'!$B$18</f>
        <v>0.23018533038021413</v>
      </c>
      <c r="CI856" s="50">
        <f>M652/'RDA-child'!$B$18</f>
        <v>0.496129792358804</v>
      </c>
      <c r="CJ856" s="50">
        <f>N652/'RDA-child'!$B$18</f>
        <v>0.45930810123661869</v>
      </c>
      <c r="CK856" s="50">
        <f>O652/'RDA-child'!$B$18</f>
        <v>0.25639201688815061</v>
      </c>
      <c r="CL856" s="50">
        <f>P652/'RDA-child'!$B$18</f>
        <v>0.50919596068660022</v>
      </c>
      <c r="CM856" s="50">
        <f>Q652/'RDA-child'!$B$18</f>
        <v>0.52320664820967144</v>
      </c>
      <c r="CN856" s="50">
        <f>R652/'RDA-child'!$B$18</f>
        <v>0.27221939784053151</v>
      </c>
      <c r="CO856" s="50">
        <f>S652/'RDA-child'!$B$18</f>
        <v>0.56016359726836473</v>
      </c>
      <c r="CP856" s="50">
        <f>T652/'RDA-child'!$B$18</f>
        <v>0.54541928709856036</v>
      </c>
      <c r="CQ856" s="50">
        <f>U652/'RDA-child'!$B$18</f>
        <v>0.30756963362864526</v>
      </c>
      <c r="CR856" s="50">
        <f>V652/'RDA-child'!$B$18</f>
        <v>0.66974097822074563</v>
      </c>
      <c r="CS856" s="50">
        <f>W652/'RDA-child'!$B$18</f>
        <v>0.54691928709856041</v>
      </c>
      <c r="CT856" s="50">
        <f>X652/'RDA-child'!$B$18</f>
        <v>0.3258910622000738</v>
      </c>
      <c r="CU856" s="50">
        <f>Y652/'RDA-child'!$B$18</f>
        <v>0.75084291805094139</v>
      </c>
      <c r="CV856" s="50">
        <f>Z652/'RDA-child'!$B$18</f>
        <v>0.67055162375415289</v>
      </c>
      <c r="CW856" s="50">
        <f>AA652/'RDA-child'!$B$18</f>
        <v>0.33006368124769286</v>
      </c>
      <c r="CX856" s="50">
        <f>AB652/'RDA-child'!$B$18</f>
        <v>0.74834887043189369</v>
      </c>
      <c r="CY856" s="50">
        <f>AC652/'RDA-child'!$B$18</f>
        <v>0.70563761581764495</v>
      </c>
      <c r="CZ856" s="50">
        <f>AD652/'RDA-child'!$B$18</f>
        <v>0.34339701458102617</v>
      </c>
      <c r="DA856" s="50">
        <f>AE652/'RDA-child'!$B$18</f>
        <v>0.79162406423034326</v>
      </c>
      <c r="DB856" s="50">
        <f>AF652/'RDA-child'!$B$18</f>
        <v>0.72935025470653381</v>
      </c>
      <c r="DC856" s="50">
        <f>AG652/'RDA-child'!$B$18</f>
        <v>0.33175941768180139</v>
      </c>
      <c r="DD856" s="50">
        <f>AH652/'RDA-child'!$B$18</f>
        <v>0.84230200073827988</v>
      </c>
      <c r="DE856" s="50">
        <f>AI652/'RDA-child'!$B$18</f>
        <v>0.77887544850498336</v>
      </c>
      <c r="DF856" s="50">
        <f>AJ652/'RDA-child'!$B$18</f>
        <v>0.34758679863418235</v>
      </c>
      <c r="DG856" s="50">
        <f>AK652/'RDA-child'!$B$18</f>
        <v>0.84896866740494648</v>
      </c>
      <c r="DH856" s="50">
        <f>AL652/'RDA-child'!$B$18</f>
        <v>0.78554211517165007</v>
      </c>
      <c r="DJ856" s="50">
        <f>C652/'RDA-child'!$C$18</f>
        <v>0.11801320086889855</v>
      </c>
      <c r="DK856" s="50">
        <f>D652/'RDA-child'!$C$18</f>
        <v>0.17150196950336485</v>
      </c>
      <c r="DL856" s="50">
        <f>E652/'RDA-child'!$C$18</f>
        <v>0.23628218928358466</v>
      </c>
      <c r="DM856" s="50">
        <f>F652/'RDA-child'!$C$18</f>
        <v>0.14332884189453957</v>
      </c>
      <c r="DN856" s="50">
        <f>G652/'RDA-child'!$C$18</f>
        <v>0.2614125372689326</v>
      </c>
      <c r="DO856" s="50">
        <f>H652/'RDA-child'!$C$18</f>
        <v>0.29444947866087401</v>
      </c>
      <c r="DP856" s="50">
        <f>I652/'RDA-child'!$C$18</f>
        <v>0.17758222804327459</v>
      </c>
      <c r="DQ856" s="50">
        <f>J652/'RDA-child'!$C$18</f>
        <v>0.34174220759860297</v>
      </c>
      <c r="DR856" s="50">
        <f>K652/'RDA-child'!$C$18</f>
        <v>0.39247057543231961</v>
      </c>
      <c r="DS856" s="50">
        <f>L652/'RDA-child'!$C$18</f>
        <v>0.21247876650481304</v>
      </c>
      <c r="DT856" s="50">
        <f>M652/'RDA-child'!$C$18</f>
        <v>0.45796596217735758</v>
      </c>
      <c r="DU856" s="50">
        <f>N652/'RDA-child'!$C$18</f>
        <v>0.4239767088338019</v>
      </c>
      <c r="DV856" s="50">
        <f>O652/'RDA-child'!$C$18</f>
        <v>0.23666955405060058</v>
      </c>
      <c r="DW856" s="50">
        <f>P652/'RDA-child'!$C$18</f>
        <v>0.47002704063378481</v>
      </c>
      <c r="DX856" s="50">
        <f>Q652/'RDA-child'!$C$18</f>
        <v>0.48295998296277365</v>
      </c>
      <c r="DY856" s="50">
        <f>R652/'RDA-child'!$C$18</f>
        <v>0.25127944416049064</v>
      </c>
      <c r="DZ856" s="50">
        <f>S652/'RDA-child'!$C$18</f>
        <v>0.51707408978618274</v>
      </c>
      <c r="EA856" s="50">
        <f>T652/'RDA-child'!$C$18</f>
        <v>0.50346395732174798</v>
      </c>
      <c r="EB856" s="50">
        <f>U652/'RDA-child'!$C$18</f>
        <v>0.28391043104182639</v>
      </c>
      <c r="EC856" s="50">
        <f>V652/'RDA-child'!$C$18</f>
        <v>0.61822244143453442</v>
      </c>
      <c r="ED856" s="50">
        <f>W652/'RDA-child'!$C$18</f>
        <v>0.50484857270636341</v>
      </c>
      <c r="EE856" s="50">
        <f>X652/'RDA-child'!$C$18</f>
        <v>0.30082251895391426</v>
      </c>
      <c r="EF856" s="50">
        <f>Y652/'RDA-child'!$C$18</f>
        <v>0.69308577050856124</v>
      </c>
      <c r="EG856" s="50">
        <f>Z652/'RDA-child'!$C$18</f>
        <v>0.61897072961921806</v>
      </c>
      <c r="EH856" s="50">
        <f>AA652/'RDA-child'!$C$18</f>
        <v>0.30467416730556263</v>
      </c>
      <c r="EI856" s="50">
        <f>AB652/'RDA-child'!$C$18</f>
        <v>0.69078357270636337</v>
      </c>
      <c r="EJ856" s="50">
        <f>AC652/'RDA-child'!$C$18</f>
        <v>0.65135779921628756</v>
      </c>
      <c r="EK856" s="50">
        <f>AD652/'RDA-child'!$C$18</f>
        <v>0.31698185961325492</v>
      </c>
      <c r="EL856" s="50">
        <f>AE652/'RDA-child'!$C$18</f>
        <v>0.73072990544339378</v>
      </c>
      <c r="EM856" s="50">
        <f>AF652/'RDA-child'!$C$18</f>
        <v>0.67324638895987732</v>
      </c>
      <c r="EN856" s="50">
        <f>AG652/'RDA-child'!$C$18</f>
        <v>0.30623946247550898</v>
      </c>
      <c r="EO856" s="50">
        <f>AH652/'RDA-child'!$C$18</f>
        <v>0.77750953914302756</v>
      </c>
      <c r="EP856" s="50">
        <f>AI652/'RDA-child'!$C$18</f>
        <v>0.71896195246613848</v>
      </c>
      <c r="EQ856" s="50">
        <f>AJ652/'RDA-child'!$C$18</f>
        <v>0.32084935258539909</v>
      </c>
      <c r="ER856" s="50">
        <f>AK652/'RDA-child'!$C$18</f>
        <v>0.78366338529687374</v>
      </c>
      <c r="ES856" s="50">
        <f>AL652/'RDA-child'!$C$18</f>
        <v>0.72511579861998465</v>
      </c>
    </row>
    <row r="857" spans="1:149">
      <c r="B857" s="78" t="s">
        <v>94</v>
      </c>
      <c r="C857" s="50">
        <f>C680/'RDAs -adults'!$B$21</f>
        <v>0.35330237398373981</v>
      </c>
      <c r="D857" s="50">
        <f>D680/'RDAs -adults'!$B$21</f>
        <v>0.36273731939605108</v>
      </c>
      <c r="E857" s="50">
        <f>E680/'RDAs -adults'!$B$21</f>
        <v>0.42391446225319396</v>
      </c>
      <c r="F857" s="50">
        <f>F680/'RDAs -adults'!$B$21</f>
        <v>0.44673170731707318</v>
      </c>
      <c r="G857" s="50">
        <f>G680/'RDAs -adults'!$B$21</f>
        <v>0.44139103368176535</v>
      </c>
      <c r="H857" s="50">
        <f>H680/'RDAs -adults'!$B$21</f>
        <v>0.54999903368176539</v>
      </c>
      <c r="I857" s="50">
        <f>I680/'RDAs -adults'!$B$21</f>
        <v>0.52832422764227638</v>
      </c>
      <c r="J857" s="50">
        <f>J680/'RDAs -adults'!$B$21</f>
        <v>0.48634341463414632</v>
      </c>
      <c r="K857" s="50">
        <f>K680/'RDAs -adults'!$B$21</f>
        <v>0.5972852682926828</v>
      </c>
      <c r="L857" s="50">
        <f>L680/'RDAs -adults'!$B$21</f>
        <v>0.65545489430894299</v>
      </c>
      <c r="M857" s="50">
        <f>M680/'RDAs -adults'!$B$21</f>
        <v>0.60991141463414633</v>
      </c>
      <c r="N857" s="50">
        <f>N680/'RDAs -adults'!$B$21</f>
        <v>0.67647778861788599</v>
      </c>
      <c r="O857" s="50">
        <f>O680/'RDAs -adults'!$B$21</f>
        <v>0.7521428943089431</v>
      </c>
      <c r="P857" s="50">
        <f>P680/'RDAs -adults'!$B$21</f>
        <v>0.64254393495934969</v>
      </c>
      <c r="Q857" s="50">
        <f>Q680/'RDAs -adults'!$B$21</f>
        <v>0.79451082926829253</v>
      </c>
      <c r="R857" s="50">
        <f>R680/'RDAs -adults'!$B$21</f>
        <v>0.81512956097560973</v>
      </c>
      <c r="S857" s="50">
        <f>S680/'RDAs -adults'!$B$21</f>
        <v>0.7357524552845528</v>
      </c>
      <c r="T857" s="50">
        <f>T680/'RDAs -adults'!$B$21</f>
        <v>0.86421216260162592</v>
      </c>
      <c r="U857" s="50">
        <f>U680/'RDAs -adults'!$B$21</f>
        <v>0.89106341463414629</v>
      </c>
      <c r="V857" s="50">
        <f>V680/'RDAs -adults'!$B$21</f>
        <v>0.82081912195121953</v>
      </c>
      <c r="W857" s="50">
        <f>W680/'RDAs -adults'!$B$21</f>
        <v>0.8802654959349594</v>
      </c>
      <c r="X857" s="50">
        <f>X680/'RDAs -adults'!$B$21</f>
        <v>0.96498341463414639</v>
      </c>
      <c r="Y857" s="50">
        <f>Y680/'RDAs -adults'!$B$21</f>
        <v>0.99043616260162581</v>
      </c>
      <c r="Z857" s="50">
        <f>Z680/'RDAs -adults'!$B$21</f>
        <v>0.95762958420441358</v>
      </c>
      <c r="AA857" s="50">
        <f>AA680/'RDAs -adults'!$B$21</f>
        <v>0.98007674796747957</v>
      </c>
      <c r="AB857" s="50">
        <f>AB680/'RDAs -adults'!$B$21</f>
        <v>0.97950282926829269</v>
      </c>
      <c r="AC857" s="50">
        <f>AC680/'RDAs -adults'!$B$21</f>
        <v>1.0719655842044133</v>
      </c>
      <c r="AD857" s="50">
        <f>AD680/'RDAs -adults'!$B$21</f>
        <v>1.032130081300813</v>
      </c>
      <c r="AE857" s="50">
        <f>AE680/'RDAs -adults'!$B$21</f>
        <v>1.0379412032520325</v>
      </c>
      <c r="AF857" s="50">
        <f>AF680/'RDAs -adults'!$B$21</f>
        <v>1.15772025087108</v>
      </c>
      <c r="AG857" s="50">
        <f>AG680/'RDAs -adults'!$B$21</f>
        <v>1.0419508943089431</v>
      </c>
      <c r="AH857" s="50">
        <f>AH680/'RDAs -adults'!$B$21</f>
        <v>1.2097065365853656</v>
      </c>
      <c r="AI857" s="50">
        <f>AI680/'RDAs -adults'!$B$21</f>
        <v>1.2150652915214866</v>
      </c>
      <c r="AJ857" s="50">
        <f>AJ680/'RDAs -adults'!$B$21</f>
        <v>1.1049375609756096</v>
      </c>
      <c r="AK857" s="50">
        <f>AK680/'RDAs -adults'!$B$21</f>
        <v>1.2357332032520325</v>
      </c>
      <c r="AL857" s="50">
        <f>AL680/'RDAs -adults'!$B$21</f>
        <v>1.2410919581881532</v>
      </c>
      <c r="AM857" s="78" t="s">
        <v>94</v>
      </c>
      <c r="AN857" s="50">
        <f>C680/'RDAs -adults'!$C$21</f>
        <v>0.28189019200830301</v>
      </c>
      <c r="AO857" s="50">
        <f>D680/'RDAs -adults'!$C$21</f>
        <v>0.28941807398621094</v>
      </c>
      <c r="AP857" s="50">
        <f>E680/'RDAs -adults'!$C$21</f>
        <v>0.33822962413818669</v>
      </c>
      <c r="AQ857" s="50">
        <f>F680/'RDAs -adults'!$C$21</f>
        <v>0.35643487285936687</v>
      </c>
      <c r="AR857" s="50">
        <f>G680/'RDAs -adults'!$C$21</f>
        <v>0.35217369708651491</v>
      </c>
      <c r="AS857" s="50">
        <f>H680/'RDAs -adults'!$C$21</f>
        <v>0.43882901623545112</v>
      </c>
      <c r="AT857" s="50">
        <f>I680/'RDAs -adults'!$C$21</f>
        <v>0.4215352880124546</v>
      </c>
      <c r="AU857" s="50">
        <f>J680/'RDAs -adults'!$C$21</f>
        <v>0.38803995848469125</v>
      </c>
      <c r="AV857" s="50">
        <f>K680/'RDAs -adults'!$C$21</f>
        <v>0.47655739491437454</v>
      </c>
      <c r="AW857" s="50">
        <f>L680/'RDAs -adults'!$C$21</f>
        <v>0.5229693305656461</v>
      </c>
      <c r="AX857" s="50">
        <f>M680/'RDAs -adults'!$C$21</f>
        <v>0.48663144784639334</v>
      </c>
      <c r="AY857" s="50">
        <f>N680/'RDAs -adults'!$C$21</f>
        <v>0.53974291645044092</v>
      </c>
      <c r="AZ857" s="50">
        <f>O680/'RDAs -adults'!$C$21</f>
        <v>0.60011401141670995</v>
      </c>
      <c r="BA857" s="50">
        <f>P680/'RDAs -adults'!$C$21</f>
        <v>0.51266803321224708</v>
      </c>
      <c r="BB857" s="50">
        <f>Q680/'RDAs -adults'!$C$21</f>
        <v>0.63391821484172284</v>
      </c>
      <c r="BC857" s="50">
        <f>R680/'RDAs -adults'!$C$21</f>
        <v>0.65036933056564605</v>
      </c>
      <c r="BD857" s="50">
        <f>S680/'RDAs -adults'!$C$21</f>
        <v>0.58703653347171769</v>
      </c>
      <c r="BE857" s="50">
        <f>T680/'RDAs -adults'!$C$21</f>
        <v>0.68953098079916963</v>
      </c>
      <c r="BF857" s="50">
        <f>U680/'RDAs -adults'!$C$21</f>
        <v>0.7109548521017125</v>
      </c>
      <c r="BG857" s="50">
        <f>V680/'RDAs -adults'!$C$21</f>
        <v>0.65490887389724961</v>
      </c>
      <c r="BH857" s="50">
        <f>W680/'RDAs -adults'!$C$21</f>
        <v>0.70233949143746754</v>
      </c>
      <c r="BI857" s="50">
        <f>X680/'RDAs -adults'!$C$21</f>
        <v>0.76993357550596786</v>
      </c>
      <c r="BJ857" s="50">
        <f>Y680/'RDAs -adults'!$C$21</f>
        <v>0.79024161909704194</v>
      </c>
      <c r="BK857" s="50">
        <f>Z680/'RDAs -adults'!$C$21</f>
        <v>0.76406615760990437</v>
      </c>
      <c r="BL857" s="50">
        <f>AA680/'RDAs -adults'!$C$21</f>
        <v>0.78197612869745714</v>
      </c>
      <c r="BM857" s="50">
        <f>AB680/'RDAs -adults'!$C$21</f>
        <v>0.7815182148417229</v>
      </c>
      <c r="BN857" s="50">
        <f>AC680/'RDAs -adults'!$C$21</f>
        <v>0.85529168952479795</v>
      </c>
      <c r="BO857" s="50">
        <f>AD680/'RDAs -adults'!$C$21</f>
        <v>0.8235080435910741</v>
      </c>
      <c r="BP857" s="50">
        <f>AE680/'RDAs -adults'!$C$21</f>
        <v>0.82814457706279199</v>
      </c>
      <c r="BQ857" s="50">
        <f>AF680/'RDAs -adults'!$C$21</f>
        <v>0.92371296612054254</v>
      </c>
      <c r="BR857" s="50">
        <f>AG680/'RDAs -adults'!$C$21</f>
        <v>0.83134379865075247</v>
      </c>
      <c r="BS857" s="50">
        <f>AH680/'RDAs -adults'!$C$21</f>
        <v>0.96519138557342998</v>
      </c>
      <c r="BT857" s="50">
        <f>AI680/'RDAs -adults'!$C$21</f>
        <v>0.96946698791607966</v>
      </c>
      <c r="BU857" s="50">
        <f>AJ680/'RDAs -adults'!$C$21</f>
        <v>0.88159911779968847</v>
      </c>
      <c r="BV857" s="50">
        <f>AK680/'RDAs -adults'!$C$21</f>
        <v>0.98595734302023863</v>
      </c>
      <c r="BW857" s="50">
        <f>AL680/'RDAs -adults'!$C$21</f>
        <v>0.9902329453628882</v>
      </c>
      <c r="BX857" s="78" t="s">
        <v>94</v>
      </c>
      <c r="BY857" s="50">
        <f>C680/'RDA-child'!$B$19</f>
        <v>0.41081671393458119</v>
      </c>
      <c r="BZ857" s="50">
        <f>D680/'RDA-child'!$B$19</f>
        <v>0.42178758069308264</v>
      </c>
      <c r="CA857" s="50">
        <f>E680/'RDA-child'!$B$19</f>
        <v>0.49292379331766739</v>
      </c>
      <c r="CB857" s="50">
        <f>F680/'RDA-child'!$B$19</f>
        <v>0.51945547362450373</v>
      </c>
      <c r="CC857" s="50">
        <f>G680/'RDA-child'!$B$19</f>
        <v>0.51324538800205277</v>
      </c>
      <c r="CD857" s="50">
        <f>H680/'RDA-child'!$B$19</f>
        <v>0.63953376009507601</v>
      </c>
      <c r="CE857" s="50">
        <f>I680/'RDA-child'!$B$19</f>
        <v>0.61433049725846101</v>
      </c>
      <c r="CF857" s="50">
        <f>J680/'RDA-child'!$B$19</f>
        <v>0.5655155984117981</v>
      </c>
      <c r="CG857" s="50">
        <f>K680/'RDA-child'!$B$19</f>
        <v>0.69451775382870096</v>
      </c>
      <c r="CH857" s="50">
        <f>L680/'RDA-child'!$B$19</f>
        <v>0.76215685384760823</v>
      </c>
      <c r="CI857" s="50">
        <f>M680/'RDA-child'!$B$19</f>
        <v>0.70919931934203062</v>
      </c>
      <c r="CJ857" s="50">
        <f>N680/'RDA-child'!$B$19</f>
        <v>0.78660207978823948</v>
      </c>
      <c r="CK857" s="50">
        <f>O680/'RDA-child'!$B$19</f>
        <v>0.87458476082435244</v>
      </c>
      <c r="CL857" s="50">
        <f>P680/'RDA-child'!$B$19</f>
        <v>0.74714411041784845</v>
      </c>
      <c r="CM857" s="50">
        <f>Q680/'RDA-child'!$B$19</f>
        <v>0.92384980147475881</v>
      </c>
      <c r="CN857" s="50">
        <f>R680/'RDA-child'!$B$19</f>
        <v>0.94782507090187185</v>
      </c>
      <c r="CO857" s="50">
        <f>S680/'RDA-child'!$B$19</f>
        <v>0.85552611079599161</v>
      </c>
      <c r="CP857" s="50">
        <f>T680/'RDA-child'!$B$19</f>
        <v>1.0048978634902628</v>
      </c>
      <c r="CQ857" s="50">
        <f>U680/'RDA-child'!$B$19</f>
        <v>1.0361202495745887</v>
      </c>
      <c r="CR857" s="50">
        <f>V680/'RDA-child'!$B$19</f>
        <v>0.95444083947816216</v>
      </c>
      <c r="CS857" s="50">
        <f>W680/'RDA-child'!$B$19</f>
        <v>1.0235645301569294</v>
      </c>
      <c r="CT857" s="50">
        <f>X680/'RDA-child'!$B$19</f>
        <v>1.1220737379466819</v>
      </c>
      <c r="CU857" s="50">
        <f>Y680/'RDA-child'!$B$19</f>
        <v>1.1516699565135184</v>
      </c>
      <c r="CV857" s="50">
        <f>Z680/'RDA-child'!$B$19</f>
        <v>1.1135227723307135</v>
      </c>
      <c r="CW857" s="50">
        <f>AA680/'RDA-child'!$B$19</f>
        <v>1.1396241255435808</v>
      </c>
      <c r="CX857" s="50">
        <f>AB680/'RDA-child'!$B$19</f>
        <v>1.1389567782189449</v>
      </c>
      <c r="CY857" s="50">
        <f>AC680/'RDA-child'!$B$19</f>
        <v>1.2464716095400155</v>
      </c>
      <c r="CZ857" s="50">
        <f>AD680/'RDA-child'!$B$19</f>
        <v>1.2001512573265267</v>
      </c>
      <c r="DA857" s="50">
        <f>AE680/'RDA-child'!$B$19</f>
        <v>1.2069083758744565</v>
      </c>
      <c r="DB857" s="50">
        <f>AF680/'RDA-child'!$B$19</f>
        <v>1.3461863382221861</v>
      </c>
      <c r="DC857" s="50">
        <f>AG680/'RDA-child'!$B$19</f>
        <v>1.2115708073359803</v>
      </c>
      <c r="DD857" s="50">
        <f>AH680/'RDA-child'!$B$19</f>
        <v>1.406635507657402</v>
      </c>
      <c r="DE857" s="50">
        <f>AI680/'RDA-child'!$B$19</f>
        <v>1.4128666180482401</v>
      </c>
      <c r="DF857" s="50">
        <f>AJ680/'RDA-child'!$B$19</f>
        <v>1.2848111174134995</v>
      </c>
      <c r="DG857" s="50">
        <f>AK680/'RDA-child'!$B$19</f>
        <v>1.4368990735488749</v>
      </c>
      <c r="DH857" s="50">
        <f>AL680/'RDA-child'!$B$19</f>
        <v>1.443130183939713</v>
      </c>
      <c r="DJ857" s="50"/>
      <c r="DK857" s="50"/>
      <c r="DL857" s="50"/>
      <c r="DM857" s="50"/>
      <c r="DN857" s="50"/>
      <c r="DO857" s="50"/>
      <c r="DP857" s="50"/>
      <c r="DQ857" s="50"/>
      <c r="DR857" s="50"/>
      <c r="DS857" s="50"/>
      <c r="DT857" s="50"/>
      <c r="DU857" s="50"/>
      <c r="DV857" s="50"/>
      <c r="DW857" s="50"/>
      <c r="DX857" s="50"/>
      <c r="DY857" s="50"/>
      <c r="DZ857" s="50"/>
      <c r="EA857" s="50"/>
      <c r="EB857" s="50"/>
      <c r="EC857" s="50"/>
      <c r="ED857" s="50"/>
      <c r="EE857" s="50"/>
      <c r="EF857" s="50"/>
      <c r="EG857" s="50"/>
      <c r="EH857" s="50"/>
      <c r="EI857" s="50"/>
      <c r="EJ857" s="50"/>
      <c r="EK857" s="50"/>
      <c r="EL857" s="50"/>
      <c r="EM857" s="50"/>
      <c r="EN857" s="50"/>
      <c r="EO857" s="50"/>
      <c r="EP857" s="50"/>
      <c r="EQ857" s="50"/>
      <c r="ER857" s="50"/>
      <c r="ES857" s="50"/>
    </row>
    <row r="858" spans="1:149">
      <c r="B858" s="78" t="s">
        <v>95</v>
      </c>
      <c r="C858" s="50">
        <f>C708/'RDAs -adults'!$B$22</f>
        <v>0.76849731267506993</v>
      </c>
      <c r="D858" s="50">
        <f>D708/'RDAs -adults'!$B$22</f>
        <v>0.75977645308123243</v>
      </c>
      <c r="E858" s="50">
        <f>E708/'RDAs -adults'!$B$22</f>
        <v>0.97252085084033613</v>
      </c>
      <c r="F858" s="50">
        <f>F708/'RDAs -adults'!$B$22</f>
        <v>0.96135025385154071</v>
      </c>
      <c r="G858" s="50">
        <f>G708/'RDAs -adults'!$B$22</f>
        <v>0.95734578081232502</v>
      </c>
      <c r="H858" s="50">
        <f>H708/'RDAs -adults'!$B$22</f>
        <v>1.1882466123949582</v>
      </c>
      <c r="I858" s="50">
        <f>I708/'RDAs -adults'!$B$22</f>
        <v>1.1506068277310924</v>
      </c>
      <c r="J858" s="50">
        <f>J708/'RDAs -adults'!$B$22</f>
        <v>1.1071945203081233</v>
      </c>
      <c r="K858" s="50">
        <f>K708/'RDAs -adults'!$B$22</f>
        <v>1.3249571253501404</v>
      </c>
      <c r="L858" s="50">
        <f>L708/'RDAs -adults'!$B$22</f>
        <v>1.3911803571428571</v>
      </c>
      <c r="M858" s="50">
        <f>M708/'RDAs -adults'!$B$22</f>
        <v>1.3697038953081231</v>
      </c>
      <c r="N858" s="50">
        <f>N708/'RDAs -adults'!$B$22</f>
        <v>1.5121128588935575</v>
      </c>
      <c r="O858" s="50">
        <f>O708/'RDAs -adults'!$B$22</f>
        <v>1.5883115808823531</v>
      </c>
      <c r="P858" s="50">
        <f>P708/'RDAs -adults'!$B$22</f>
        <v>1.4964573967086836</v>
      </c>
      <c r="Q858" s="50">
        <f>Q708/'RDAs -adults'!$B$22</f>
        <v>1.7368078081232494</v>
      </c>
      <c r="R858" s="50">
        <f>R708/'RDAs -adults'!$B$22</f>
        <v>1.7377222163865547</v>
      </c>
      <c r="S858" s="50">
        <f>S708/'RDAs -adults'!$B$22</f>
        <v>1.6380470325630252</v>
      </c>
      <c r="T858" s="50">
        <f>T708/'RDAs -adults'!$B$22</f>
        <v>1.9149303571428571</v>
      </c>
      <c r="U858" s="50">
        <f>U708/'RDAs -adults'!$B$22</f>
        <v>1.9205996673669468</v>
      </c>
      <c r="V858" s="50">
        <f>V708/'RDAs -adults'!$B$22</f>
        <v>1.8486341386554623</v>
      </c>
      <c r="W858" s="50">
        <f>W708/'RDAs -adults'!$B$22</f>
        <v>1.9793519257703081</v>
      </c>
      <c r="X858" s="50">
        <f>X708/'RDAs -adults'!$B$22</f>
        <v>2.0245974089635852</v>
      </c>
      <c r="Y858" s="50">
        <f>Y708/'RDAs -adults'!$B$22</f>
        <v>2.1171075280112044</v>
      </c>
      <c r="Z858" s="50">
        <f>Z708/'RDAs -adults'!$B$22</f>
        <v>2.2046908613445377</v>
      </c>
      <c r="AA858" s="50">
        <f>AA708/'RDAs -adults'!$B$22</f>
        <v>2.1674220675770308</v>
      </c>
      <c r="AB858" s="50">
        <f>AB708/'RDAs -adults'!$B$22</f>
        <v>2.1625204219187673</v>
      </c>
      <c r="AC858" s="50">
        <f>AC708/'RDAs -adults'!$B$22</f>
        <v>2.3851211046918768</v>
      </c>
      <c r="AD858" s="50">
        <f>AD708/'RDAs -adults'!$B$22</f>
        <v>2.3622455969887954</v>
      </c>
      <c r="AE858" s="50">
        <f>AE708/'RDAs -adults'!$B$22</f>
        <v>2.3354223827030816</v>
      </c>
      <c r="AF858" s="50">
        <f>AF708/'RDAs -adults'!$B$22</f>
        <v>2.6276652223389356</v>
      </c>
      <c r="AG858" s="50">
        <f>AG708/'RDAs -adults'!$B$22</f>
        <v>2.4219122636554622</v>
      </c>
      <c r="AH858" s="50">
        <f>AH708/'RDAs -adults'!$B$22</f>
        <v>2.5783036064425771</v>
      </c>
      <c r="AI858" s="50">
        <f>AI708/'RDAs -adults'!$B$22</f>
        <v>2.7856309086134452</v>
      </c>
      <c r="AJ858" s="50">
        <f>AJ708/'RDAs -adults'!$B$22</f>
        <v>2.5713228991596635</v>
      </c>
      <c r="AK858" s="50">
        <f>AK708/'RDAs -adults'!$B$22</f>
        <v>2.6757153711484598</v>
      </c>
      <c r="AL858" s="50">
        <f>AL708/'RDAs -adults'!$B$22</f>
        <v>2.8830426733193275</v>
      </c>
      <c r="AM858" s="78" t="s">
        <v>95</v>
      </c>
      <c r="AN858" s="50">
        <f>C708/'RDAs -adults'!$C$22</f>
        <v>0.6221168721655328</v>
      </c>
      <c r="AO858" s="50">
        <f>D708/'RDAs -adults'!$C$22</f>
        <v>0.61505712868480722</v>
      </c>
      <c r="AP858" s="50">
        <f>E708/'RDAs -adults'!$C$22</f>
        <v>0.7872787840136054</v>
      </c>
      <c r="AQ858" s="50">
        <f>F708/'RDAs -adults'!$C$22</f>
        <v>0.77823591978458051</v>
      </c>
      <c r="AR858" s="50">
        <f>G708/'RDAs -adults'!$C$22</f>
        <v>0.77499420351473935</v>
      </c>
      <c r="AS858" s="50">
        <f>H708/'RDAs -adults'!$C$22</f>
        <v>0.961913924319728</v>
      </c>
      <c r="AT858" s="50">
        <f>I708/'RDAs -adults'!$C$22</f>
        <v>0.9314436224489796</v>
      </c>
      <c r="AU858" s="50">
        <f>J708/'RDAs -adults'!$C$22</f>
        <v>0.89630032596371889</v>
      </c>
      <c r="AV858" s="50">
        <f>K708/'RDAs -adults'!$C$22</f>
        <v>1.0725843395691612</v>
      </c>
      <c r="AW858" s="50">
        <f>L708/'RDAs -adults'!$C$22</f>
        <v>1.1261936224489797</v>
      </c>
      <c r="AX858" s="50">
        <f>M708/'RDAs -adults'!$C$22</f>
        <v>1.108807915249433</v>
      </c>
      <c r="AY858" s="50">
        <f>N708/'RDAs -adults'!$C$22</f>
        <v>1.2240913619614513</v>
      </c>
      <c r="AZ858" s="50">
        <f>O708/'RDAs -adults'!$C$22</f>
        <v>1.2857760416666668</v>
      </c>
      <c r="BA858" s="50">
        <f>P708/'RDAs -adults'!$C$22</f>
        <v>1.2114178925736963</v>
      </c>
      <c r="BB858" s="50">
        <f>Q708/'RDAs -adults'!$C$22</f>
        <v>1.4059872732426304</v>
      </c>
      <c r="BC858" s="50">
        <f>R708/'RDAs -adults'!$C$22</f>
        <v>1.4067275085034014</v>
      </c>
      <c r="BD858" s="50">
        <f>S708/'RDAs -adults'!$C$22</f>
        <v>1.3260380739795918</v>
      </c>
      <c r="BE858" s="50">
        <f>T708/'RDAs -adults'!$C$22</f>
        <v>1.5501817176870749</v>
      </c>
      <c r="BF858" s="50">
        <f>U708/'RDAs -adults'!$C$22</f>
        <v>1.5547711592970521</v>
      </c>
      <c r="BG858" s="50">
        <f>V708/'RDAs -adults'!$C$22</f>
        <v>1.4965133503401362</v>
      </c>
      <c r="BH858" s="50">
        <f>W708/'RDAs -adults'!$C$22</f>
        <v>1.6023325113378684</v>
      </c>
      <c r="BI858" s="50">
        <f>X708/'RDAs -adults'!$C$22</f>
        <v>1.6389598072562357</v>
      </c>
      <c r="BJ858" s="50">
        <f>Y708/'RDAs -adults'!$C$22</f>
        <v>1.7138489512471655</v>
      </c>
      <c r="BK858" s="50">
        <f>Z708/'RDAs -adults'!$C$22</f>
        <v>1.7847497448979592</v>
      </c>
      <c r="BL858" s="50">
        <f>AA708/'RDAs -adults'!$C$22</f>
        <v>1.7545797689909297</v>
      </c>
      <c r="BM858" s="50">
        <f>AB708/'RDAs -adults'!$C$22</f>
        <v>1.7506117701247166</v>
      </c>
      <c r="BN858" s="50">
        <f>AC708/'RDAs -adults'!$C$22</f>
        <v>1.930812322845805</v>
      </c>
      <c r="BO858" s="50">
        <f>AD708/'RDAs -adults'!$C$22</f>
        <v>1.9122940547052154</v>
      </c>
      <c r="BP858" s="50">
        <f>AE708/'RDAs -adults'!$C$22</f>
        <v>1.8905800240929707</v>
      </c>
      <c r="BQ858" s="50">
        <f>AF708/'RDAs -adults'!$C$22</f>
        <v>2.1271575609410429</v>
      </c>
      <c r="BR858" s="50">
        <f>AG708/'RDAs -adults'!$C$22</f>
        <v>1.9605956420068025</v>
      </c>
      <c r="BS858" s="50">
        <f>AH708/'RDAs -adults'!$C$22</f>
        <v>2.0871981575963718</v>
      </c>
      <c r="BT858" s="50">
        <f>AI708/'RDAs -adults'!$C$22</f>
        <v>2.2550345450680269</v>
      </c>
      <c r="BU858" s="50">
        <f>AJ708/'RDAs -adults'!$C$22</f>
        <v>2.0815471088435373</v>
      </c>
      <c r="BV858" s="50">
        <f>AK708/'RDAs -adults'!$C$22</f>
        <v>2.166055300453515</v>
      </c>
      <c r="BW858" s="50">
        <f>AL708/'RDAs -adults'!$C$22</f>
        <v>2.3338916879251701</v>
      </c>
      <c r="BX858" s="78" t="s">
        <v>95</v>
      </c>
      <c r="BY858" s="50">
        <f>C708/'RDA-child'!$B$20</f>
        <v>1.3399440323565321</v>
      </c>
      <c r="BZ858" s="50">
        <f>D708/'RDA-child'!$B$20</f>
        <v>1.3247384310134309</v>
      </c>
      <c r="CA858" s="50">
        <f>E708/'RDA-child'!$B$20</f>
        <v>1.6956773809523809</v>
      </c>
      <c r="CB858" s="50">
        <f>F708/'RDA-child'!$B$20</f>
        <v>1.6762004426129427</v>
      </c>
      <c r="CC858" s="50">
        <f>G708/'RDA-child'!$B$20</f>
        <v>1.6692182844932848</v>
      </c>
      <c r="CD858" s="50">
        <f>H708/'RDA-child'!$B$20</f>
        <v>2.0718146062271066</v>
      </c>
      <c r="CE858" s="50">
        <f>I708/'RDA-child'!$B$20</f>
        <v>2.0061862637362635</v>
      </c>
      <c r="CF858" s="50">
        <f>J708/'RDA-child'!$B$20</f>
        <v>1.93049300976801</v>
      </c>
      <c r="CG858" s="50">
        <f>K708/'RDA-child'!$B$20</f>
        <v>2.3101816544566551</v>
      </c>
      <c r="CH858" s="50">
        <f>L708/'RDA-child'!$B$20</f>
        <v>2.4256478021978021</v>
      </c>
      <c r="CI858" s="50">
        <f>M708/'RDA-child'!$B$20</f>
        <v>2.3882016636141632</v>
      </c>
      <c r="CJ858" s="50">
        <f>N708/'RDA-child'!$B$20</f>
        <v>2.6365044719169721</v>
      </c>
      <c r="CK858" s="50">
        <f>O708/'RDA-child'!$B$20</f>
        <v>2.7693637820512822</v>
      </c>
      <c r="CL858" s="50">
        <f>P708/'RDA-child'!$B$20</f>
        <v>2.6092077686202688</v>
      </c>
      <c r="CM858" s="50">
        <f>Q708/'RDA-child'!$B$20</f>
        <v>3.0282802808302809</v>
      </c>
      <c r="CN858" s="50">
        <f>R708/'RDA-child'!$B$20</f>
        <v>3.0298746336996341</v>
      </c>
      <c r="CO858" s="50">
        <f>S708/'RDA-child'!$B$20</f>
        <v>2.8560820054945055</v>
      </c>
      <c r="CP858" s="50">
        <f>T708/'RDA-child'!$B$20</f>
        <v>3.3388529304029304</v>
      </c>
      <c r="CQ858" s="50">
        <f>U708/'RDA-child'!$B$20</f>
        <v>3.3487378815628817</v>
      </c>
      <c r="CR858" s="50">
        <f>V708/'RDA-child'!$B$20</f>
        <v>3.2232595238095243</v>
      </c>
      <c r="CS858" s="50">
        <f>W708/'RDA-child'!$B$20</f>
        <v>3.4511777167277167</v>
      </c>
      <c r="CT858" s="50">
        <f>X708/'RDA-child'!$B$20</f>
        <v>3.5300672771672765</v>
      </c>
      <c r="CU858" s="50">
        <f>Y708/'RDA-child'!$B$20</f>
        <v>3.6913669719169717</v>
      </c>
      <c r="CV858" s="50">
        <f>Z708/'RDA-child'!$B$20</f>
        <v>3.8440763736263737</v>
      </c>
      <c r="CW858" s="50">
        <f>AA708/'RDA-child'!$B$20</f>
        <v>3.7790948870573868</v>
      </c>
      <c r="CX858" s="50">
        <f>AB708/'RDA-child'!$B$20</f>
        <v>3.7705484279609278</v>
      </c>
      <c r="CY858" s="50">
        <f>AC708/'RDA-child'!$B$20</f>
        <v>4.1586726953601953</v>
      </c>
      <c r="CZ858" s="50">
        <f>AD708/'RDA-child'!$B$20</f>
        <v>4.1187871947496948</v>
      </c>
      <c r="DA858" s="50">
        <f>AE708/'RDA-child'!$B$20</f>
        <v>4.0720185134310141</v>
      </c>
      <c r="DB858" s="50">
        <f>AF708/'RDA-child'!$B$20</f>
        <v>4.5815701312576316</v>
      </c>
      <c r="DC858" s="50">
        <f>AG708/'RDA-child'!$B$20</f>
        <v>4.2228213827838825</v>
      </c>
      <c r="DD858" s="50">
        <f>AH708/'RDA-child'!$B$20</f>
        <v>4.4955037240537239</v>
      </c>
      <c r="DE858" s="50">
        <f>AI708/'RDA-child'!$B$20</f>
        <v>4.8569974816849815</v>
      </c>
      <c r="DF858" s="50">
        <f>AJ708/'RDA-child'!$B$20</f>
        <v>4.4833322344322344</v>
      </c>
      <c r="DG858" s="50">
        <f>AK708/'RDA-child'!$B$20</f>
        <v>4.665349877899879</v>
      </c>
      <c r="DH858" s="50">
        <f>AL708/'RDA-child'!$B$20</f>
        <v>5.0268436355311348</v>
      </c>
      <c r="DJ858" s="50">
        <f>C708/'RDA-child'!$C$20</f>
        <v>0.72580301752645493</v>
      </c>
      <c r="DK858" s="50">
        <f>D708/'RDA-child'!$C$20</f>
        <v>0.71756665013227505</v>
      </c>
      <c r="DL858" s="50">
        <f>E708/'RDA-child'!$C$20</f>
        <v>0.91849191468253966</v>
      </c>
      <c r="DM858" s="50">
        <f>F708/'RDA-child'!$C$20</f>
        <v>0.907941906415344</v>
      </c>
      <c r="DN858" s="50">
        <f>G708/'RDA-child'!$C$20</f>
        <v>0.90415990410052927</v>
      </c>
      <c r="DO858" s="50">
        <f>H708/'RDA-child'!$C$20</f>
        <v>1.1222329117063494</v>
      </c>
      <c r="DP858" s="50">
        <f>I708/'RDA-child'!$C$20</f>
        <v>1.0866842261904761</v>
      </c>
      <c r="DQ858" s="50">
        <f>J708/'RDA-child'!$C$20</f>
        <v>1.0456837136243387</v>
      </c>
      <c r="DR858" s="50">
        <f>K708/'RDA-child'!$C$20</f>
        <v>1.2513483961640215</v>
      </c>
      <c r="DS858" s="50">
        <f>L708/'RDA-child'!$C$20</f>
        <v>1.3138925595238096</v>
      </c>
      <c r="DT858" s="50">
        <f>M708/'RDA-child'!$C$20</f>
        <v>1.2936092344576717</v>
      </c>
      <c r="DU858" s="50">
        <f>N708/'RDA-child'!$C$20</f>
        <v>1.4281065889550266</v>
      </c>
      <c r="DV858" s="50">
        <f>O708/'RDA-child'!$C$20</f>
        <v>1.5000720486111112</v>
      </c>
      <c r="DW858" s="50">
        <f>P708/'RDA-child'!$C$20</f>
        <v>1.4133208746693122</v>
      </c>
      <c r="DX858" s="50">
        <f>Q708/'RDA-child'!$C$20</f>
        <v>1.6403184854497357</v>
      </c>
      <c r="DY858" s="50">
        <f>R708/'RDA-child'!$C$20</f>
        <v>1.6411820932539682</v>
      </c>
      <c r="DZ858" s="50">
        <f>S708/'RDA-child'!$C$20</f>
        <v>1.5470444196428572</v>
      </c>
      <c r="EA858" s="50">
        <f>T708/'RDA-child'!$C$20</f>
        <v>1.8085453373015872</v>
      </c>
      <c r="EB858" s="50">
        <f>U708/'RDA-child'!$C$20</f>
        <v>1.8138996858465608</v>
      </c>
      <c r="EC858" s="50">
        <f>V708/'RDA-child'!$C$20</f>
        <v>1.7459322420634922</v>
      </c>
      <c r="ED858" s="50">
        <f>W708/'RDA-child'!$C$20</f>
        <v>1.8693879298941798</v>
      </c>
      <c r="EE858" s="50">
        <f>X708/'RDA-child'!$C$20</f>
        <v>1.9121197751322749</v>
      </c>
      <c r="EF858" s="50">
        <f>Y708/'RDA-child'!$C$20</f>
        <v>1.9994904431216929</v>
      </c>
      <c r="EG858" s="50">
        <f>Z708/'RDA-child'!$C$20</f>
        <v>2.0822080357142858</v>
      </c>
      <c r="EH858" s="50">
        <f>AA708/'RDA-child'!$C$20</f>
        <v>2.0470097304894179</v>
      </c>
      <c r="EI858" s="50">
        <f>AB708/'RDA-child'!$C$20</f>
        <v>2.0423803984788358</v>
      </c>
      <c r="EJ858" s="50">
        <f>AC708/'RDA-child'!$C$20</f>
        <v>2.252614376653439</v>
      </c>
      <c r="EK858" s="50">
        <f>AD708/'RDA-child'!$C$20</f>
        <v>2.2310097304894181</v>
      </c>
      <c r="EL858" s="50">
        <f>AE708/'RDA-child'!$C$20</f>
        <v>2.2056766947751325</v>
      </c>
      <c r="EM858" s="50">
        <f>AF708/'RDA-child'!$C$20</f>
        <v>2.4816838210978838</v>
      </c>
      <c r="EN858" s="50">
        <f>AG708/'RDA-child'!$C$20</f>
        <v>2.2873615823412696</v>
      </c>
      <c r="EO858" s="50">
        <f>AH708/'RDA-child'!$C$20</f>
        <v>2.4350645171957672</v>
      </c>
      <c r="EP858" s="50">
        <f>AI708/'RDA-child'!$C$20</f>
        <v>2.6308736359126983</v>
      </c>
      <c r="EQ858" s="50">
        <f>AJ708/'RDA-child'!$C$20</f>
        <v>2.4284716269841269</v>
      </c>
      <c r="ER858" s="50">
        <f>AK708/'RDA-child'!$C$20</f>
        <v>2.5270645171957677</v>
      </c>
      <c r="ES858" s="50">
        <f>AL708/'RDA-child'!$C$20</f>
        <v>2.7228736359126984</v>
      </c>
    </row>
    <row r="859" spans="1:149">
      <c r="B859" s="78" t="s">
        <v>97</v>
      </c>
      <c r="C859" s="50">
        <f>C736/'RDAs -adults'!$B$23</f>
        <v>0.87681845238095235</v>
      </c>
      <c r="D859" s="50">
        <f>D736/'RDAs -adults'!$B$23</f>
        <v>0.85510714285714284</v>
      </c>
      <c r="E859" s="50">
        <f>E736/'RDAs -adults'!$B$23</f>
        <v>1.0087579365079364</v>
      </c>
      <c r="F859" s="50">
        <f>F736/'RDAs -adults'!$B$23</f>
        <v>1.0501101190476192</v>
      </c>
      <c r="G859" s="50">
        <f>G736/'RDAs -adults'!$B$23</f>
        <v>1.0122291666666667</v>
      </c>
      <c r="H859" s="50">
        <f>H736/'RDAs -adults'!$B$23</f>
        <v>1.2105019841269842</v>
      </c>
      <c r="I859" s="50">
        <f>I736/'RDAs -adults'!$B$23</f>
        <v>1.2938482142857144</v>
      </c>
      <c r="J859" s="50">
        <f>J736/'RDAs -adults'!$B$23</f>
        <v>1.1360386904761908</v>
      </c>
      <c r="K859" s="50">
        <f>K736/'RDAs -adults'!$B$23</f>
        <v>1.2992192460317462</v>
      </c>
      <c r="L859" s="50">
        <f>L736/'RDAs -adults'!$B$23</f>
        <v>1.5004523809523811</v>
      </c>
      <c r="M859" s="50">
        <f>M736/'RDAs -adults'!$B$23</f>
        <v>1.3720892857142857</v>
      </c>
      <c r="N859" s="50">
        <f>N736/'RDAs -adults'!$B$23</f>
        <v>1.5429573412698412</v>
      </c>
      <c r="O859" s="50">
        <f>O736/'RDAs -adults'!$B$23</f>
        <v>1.716502976190476</v>
      </c>
      <c r="P859" s="50">
        <f>P736/'RDAs -adults'!$B$23</f>
        <v>1.5397559523809525</v>
      </c>
      <c r="Q859" s="50">
        <f>Q736/'RDAs -adults'!$B$23</f>
        <v>1.7956746031746031</v>
      </c>
      <c r="R859" s="50">
        <f>R736/'RDAs -adults'!$B$23</f>
        <v>1.8992410714285712</v>
      </c>
      <c r="S859" s="50">
        <f>S736/'RDAs -adults'!$B$23</f>
        <v>1.6673809523809524</v>
      </c>
      <c r="T859" s="50">
        <f>T736/'RDAs -adults'!$B$23</f>
        <v>1.949875992063492</v>
      </c>
      <c r="U859" s="50">
        <f>U736/'RDAs -adults'!$B$23</f>
        <v>2.1002202380952384</v>
      </c>
      <c r="V859" s="50">
        <f>V736/'RDAs -adults'!$B$23</f>
        <v>1.8701190476190475</v>
      </c>
      <c r="W859" s="50">
        <f>W736/'RDAs -adults'!$B$23</f>
        <v>2.0423204365079366</v>
      </c>
      <c r="X859" s="50">
        <f>X736/'RDAs -adults'!$B$23</f>
        <v>2.2523630952380955</v>
      </c>
      <c r="Y859" s="50">
        <f>Y736/'RDAs -adults'!$B$23</f>
        <v>2.1253690476190474</v>
      </c>
      <c r="Z859" s="50">
        <f>Z736/'RDAs -adults'!$B$23</f>
        <v>2.2881299603174603</v>
      </c>
      <c r="AA859" s="50">
        <f>AA736/'RDAs -adults'!$B$23</f>
        <v>2.3896250000000006</v>
      </c>
      <c r="AB859" s="50">
        <f>AB736/'RDAs -adults'!$B$23</f>
        <v>2.155964285714286</v>
      </c>
      <c r="AC859" s="50">
        <f>AC736/'RDAs -adults'!$B$23</f>
        <v>2.4450486111111109</v>
      </c>
      <c r="AD859" s="50">
        <f>AD736/'RDAs -adults'!$B$23</f>
        <v>2.6029583333333335</v>
      </c>
      <c r="AE859" s="50">
        <f>AE736/'RDAs -adults'!$B$23</f>
        <v>2.3846309523809524</v>
      </c>
      <c r="AF859" s="50">
        <f>AF736/'RDAs -adults'!$B$23</f>
        <v>2.6916944444444448</v>
      </c>
      <c r="AG859" s="50">
        <f>AG736/'RDAs -adults'!$B$23</f>
        <v>2.648625</v>
      </c>
      <c r="AH859" s="50">
        <f>AH736/'RDAs -adults'!$B$23</f>
        <v>2.593952380952381</v>
      </c>
      <c r="AI859" s="50">
        <f>AI736/'RDAs -adults'!$B$23</f>
        <v>2.8492500000000001</v>
      </c>
      <c r="AJ859" s="50">
        <f>AJ736/'RDAs -adults'!$B$23</f>
        <v>2.8313630952380953</v>
      </c>
      <c r="AK859" s="50">
        <f>AK736/'RDAs -adults'!$B$23</f>
        <v>2.7006190476190484</v>
      </c>
      <c r="AL859" s="50">
        <f>AL736/'RDAs -adults'!$B$23</f>
        <v>2.9559166666666665</v>
      </c>
      <c r="AM859" s="78" t="s">
        <v>97</v>
      </c>
      <c r="AN859" s="50">
        <f>C736/'RDAs -adults'!$C$23</f>
        <v>0.65761383928571426</v>
      </c>
      <c r="AO859" s="50">
        <f>D736/'RDAs -adults'!$C$23</f>
        <v>0.64133035714285713</v>
      </c>
      <c r="AP859" s="50">
        <f>E736/'RDAs -adults'!$C$23</f>
        <v>0.75656845238095227</v>
      </c>
      <c r="AQ859" s="50">
        <f>F736/'RDAs -adults'!$C$23</f>
        <v>0.78758258928571434</v>
      </c>
      <c r="AR859" s="50">
        <f>G736/'RDAs -adults'!$C$23</f>
        <v>0.75917187500000005</v>
      </c>
      <c r="AS859" s="50">
        <f>H736/'RDAs -adults'!$C$23</f>
        <v>0.90787648809523813</v>
      </c>
      <c r="AT859" s="50">
        <f>I736/'RDAs -adults'!$C$23</f>
        <v>0.97038616071428585</v>
      </c>
      <c r="AU859" s="50">
        <f>J736/'RDAs -adults'!$C$23</f>
        <v>0.85202901785714302</v>
      </c>
      <c r="AV859" s="50">
        <f>K736/'RDAs -adults'!$C$23</f>
        <v>0.9744144345238096</v>
      </c>
      <c r="AW859" s="50">
        <f>L736/'RDAs -adults'!$C$23</f>
        <v>1.1253392857142859</v>
      </c>
      <c r="AX859" s="50">
        <f>M736/'RDAs -adults'!$C$23</f>
        <v>1.0290669642857142</v>
      </c>
      <c r="AY859" s="50">
        <f>N736/'RDAs -adults'!$C$23</f>
        <v>1.1572180059523809</v>
      </c>
      <c r="AZ859" s="50">
        <f>O736/'RDAs -adults'!$C$23</f>
        <v>1.2873772321428569</v>
      </c>
      <c r="BA859" s="50">
        <f>P736/'RDAs -adults'!$C$23</f>
        <v>1.1548169642857142</v>
      </c>
      <c r="BB859" s="50">
        <f>Q736/'RDAs -adults'!$C$23</f>
        <v>1.3467559523809522</v>
      </c>
      <c r="BC859" s="50">
        <f>R736/'RDAs -adults'!$C$23</f>
        <v>1.4244308035714286</v>
      </c>
      <c r="BD859" s="50">
        <f>S736/'RDAs -adults'!$C$23</f>
        <v>1.2505357142857143</v>
      </c>
      <c r="BE859" s="50">
        <f>T736/'RDAs -adults'!$C$23</f>
        <v>1.462406994047619</v>
      </c>
      <c r="BF859" s="50">
        <f>U736/'RDAs -adults'!$C$23</f>
        <v>1.5751651785714287</v>
      </c>
      <c r="BG859" s="50">
        <f>V736/'RDAs -adults'!$C$23</f>
        <v>1.4025892857142854</v>
      </c>
      <c r="BH859" s="50">
        <f>W736/'RDAs -adults'!$C$23</f>
        <v>1.5317403273809522</v>
      </c>
      <c r="BI859" s="50">
        <f>X736/'RDAs -adults'!$C$23</f>
        <v>1.6892723214285716</v>
      </c>
      <c r="BJ859" s="50">
        <f>Y736/'RDAs -adults'!$C$23</f>
        <v>1.5940267857142856</v>
      </c>
      <c r="BK859" s="50">
        <f>Z736/'RDAs -adults'!$C$23</f>
        <v>1.7160974702380951</v>
      </c>
      <c r="BL859" s="50">
        <f>AA736/'RDAs -adults'!$C$23</f>
        <v>1.7922187500000004</v>
      </c>
      <c r="BM859" s="50">
        <f>AB736/'RDAs -adults'!$C$23</f>
        <v>1.6169732142857147</v>
      </c>
      <c r="BN859" s="50">
        <f>AC736/'RDAs -adults'!$C$23</f>
        <v>1.8337864583333332</v>
      </c>
      <c r="BO859" s="50">
        <f>AD736/'RDAs -adults'!$C$23</f>
        <v>1.9522187500000001</v>
      </c>
      <c r="BP859" s="50">
        <f>AE736/'RDAs -adults'!$C$23</f>
        <v>1.7884732142857143</v>
      </c>
      <c r="BQ859" s="50">
        <f>AF736/'RDAs -adults'!$C$23</f>
        <v>2.0187708333333338</v>
      </c>
      <c r="BR859" s="50">
        <f>AG736/'RDAs -adults'!$C$23</f>
        <v>1.9864687499999998</v>
      </c>
      <c r="BS859" s="50">
        <f>AH736/'RDAs -adults'!$C$23</f>
        <v>1.9454642857142859</v>
      </c>
      <c r="BT859" s="50">
        <f>AI736/'RDAs -adults'!$C$23</f>
        <v>2.1369375000000002</v>
      </c>
      <c r="BU859" s="50">
        <f>AJ736/'RDAs -adults'!$C$23</f>
        <v>2.1235223214285712</v>
      </c>
      <c r="BV859" s="50">
        <f>AK736/'RDAs -adults'!$C$23</f>
        <v>2.0254642857142864</v>
      </c>
      <c r="BW859" s="50">
        <f>AL736/'RDAs -adults'!$C$23</f>
        <v>2.2169374999999998</v>
      </c>
      <c r="BX859" s="78" t="s">
        <v>97</v>
      </c>
      <c r="BY859" s="50">
        <f>C736/'RDA-child'!$B$21</f>
        <v>0.84853398617511522</v>
      </c>
      <c r="BZ859" s="50">
        <f>D736/'RDA-child'!$B$21</f>
        <v>0.82752304147465439</v>
      </c>
      <c r="CA859" s="50">
        <f>E736/'RDA-child'!$B$21</f>
        <v>0.97621735791090614</v>
      </c>
      <c r="CB859" s="50">
        <f>F736/'RDA-child'!$B$21</f>
        <v>1.0162355990783412</v>
      </c>
      <c r="CC859" s="50">
        <f>G736/'RDA-child'!$B$21</f>
        <v>0.97957661290322584</v>
      </c>
      <c r="CD859" s="50">
        <f>H736/'RDA-child'!$B$21</f>
        <v>1.1714535330261138</v>
      </c>
      <c r="CE859" s="50">
        <f>I736/'RDA-child'!$B$21</f>
        <v>1.2521111751152076</v>
      </c>
      <c r="CF859" s="50">
        <f>J736/'RDA-child'!$B$21</f>
        <v>1.0993922811059911</v>
      </c>
      <c r="CG859" s="50">
        <f>K736/'RDA-child'!$B$21</f>
        <v>1.2573089477726576</v>
      </c>
      <c r="CH859" s="50">
        <f>L736/'RDA-child'!$B$21</f>
        <v>1.4520506912442397</v>
      </c>
      <c r="CI859" s="50">
        <f>M736/'RDA-child'!$B$21</f>
        <v>1.327828341013825</v>
      </c>
      <c r="CJ859" s="50">
        <f>N736/'RDA-child'!$B$21</f>
        <v>1.4931845238095238</v>
      </c>
      <c r="CK859" s="50">
        <f>O736/'RDA-child'!$B$21</f>
        <v>1.661131912442396</v>
      </c>
      <c r="CL859" s="50">
        <f>P736/'RDA-child'!$B$21</f>
        <v>1.4900864055299539</v>
      </c>
      <c r="CM859" s="50">
        <f>Q736/'RDA-child'!$B$21</f>
        <v>1.7377496159754224</v>
      </c>
      <c r="CN859" s="50">
        <f>R736/'RDA-child'!$B$21</f>
        <v>1.8379752304147465</v>
      </c>
      <c r="CO859" s="50">
        <f>S736/'RDA-child'!$B$21</f>
        <v>1.6135944700460829</v>
      </c>
      <c r="CP859" s="50">
        <f>T736/'RDA-child'!$B$21</f>
        <v>1.8869767665130568</v>
      </c>
      <c r="CQ859" s="50">
        <f>U736/'RDA-child'!$B$21</f>
        <v>2.0324711981566823</v>
      </c>
      <c r="CR859" s="50">
        <f>V736/'RDA-child'!$B$21</f>
        <v>1.8097926267281104</v>
      </c>
      <c r="CS859" s="50">
        <f>W736/'RDA-child'!$B$21</f>
        <v>1.9764391321044545</v>
      </c>
      <c r="CT859" s="50">
        <f>X736/'RDA-child'!$B$21</f>
        <v>2.179706221198157</v>
      </c>
      <c r="CU859" s="50">
        <f>Y736/'RDA-child'!$B$21</f>
        <v>2.0568087557603687</v>
      </c>
      <c r="CV859" s="50">
        <f>Z736/'RDA-child'!$B$21</f>
        <v>2.2143193164362516</v>
      </c>
      <c r="CW859" s="50">
        <f>AA736/'RDA-child'!$B$21</f>
        <v>2.3125403225806456</v>
      </c>
      <c r="CX859" s="50">
        <f>AB736/'RDA-child'!$B$21</f>
        <v>2.0864170506912445</v>
      </c>
      <c r="CY859" s="50">
        <f>AC736/'RDA-child'!$B$21</f>
        <v>2.3661760752688168</v>
      </c>
      <c r="CZ859" s="50">
        <f>AD736/'RDA-child'!$B$21</f>
        <v>2.518991935483871</v>
      </c>
      <c r="DA859" s="50">
        <f>AE736/'RDA-child'!$B$21</f>
        <v>2.3077073732718896</v>
      </c>
      <c r="DB859" s="50">
        <f>AF736/'RDA-child'!$B$21</f>
        <v>2.60486559139785</v>
      </c>
      <c r="DC859" s="50">
        <f>AG736/'RDA-child'!$B$21</f>
        <v>2.5631854838709676</v>
      </c>
      <c r="DD859" s="50">
        <f>AH736/'RDA-child'!$B$21</f>
        <v>2.5102764976958527</v>
      </c>
      <c r="DE859" s="50">
        <f>AI736/'RDA-child'!$B$21</f>
        <v>2.7573387096774193</v>
      </c>
      <c r="DF859" s="50">
        <f>AJ736/'RDA-child'!$B$21</f>
        <v>2.7400288018433181</v>
      </c>
      <c r="DG859" s="50">
        <f>AK736/'RDA-child'!$B$21</f>
        <v>2.6135023041474659</v>
      </c>
      <c r="DH859" s="50">
        <f>AL736/'RDA-child'!$B$21</f>
        <v>2.8605645161290321</v>
      </c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  <c r="DS859" s="50"/>
      <c r="DT859" s="50"/>
      <c r="DU859" s="50"/>
      <c r="DV859" s="50"/>
      <c r="DW859" s="50"/>
      <c r="DX859" s="50"/>
      <c r="DY859" s="50"/>
      <c r="DZ859" s="50"/>
      <c r="EA859" s="50"/>
      <c r="EB859" s="50"/>
      <c r="EC859" s="50"/>
      <c r="ED859" s="50"/>
      <c r="EE859" s="50"/>
      <c r="EF859" s="50"/>
      <c r="EG859" s="50"/>
      <c r="EH859" s="50"/>
      <c r="EI859" s="50"/>
      <c r="EJ859" s="50"/>
      <c r="EK859" s="50"/>
      <c r="EL859" s="50"/>
      <c r="EM859" s="50"/>
      <c r="EN859" s="50"/>
      <c r="EO859" s="50"/>
      <c r="EP859" s="50"/>
      <c r="EQ859" s="50"/>
      <c r="ER859" s="50"/>
      <c r="ES859" s="50"/>
    </row>
    <row r="860" spans="1:149">
      <c r="B860" s="78" t="s">
        <v>266</v>
      </c>
      <c r="C860" s="50">
        <f>C764/'RDAs -adults'!$B$24</f>
        <v>7.112254464285714</v>
      </c>
      <c r="D860" s="50">
        <f>D764/'RDAs -adults'!$B$24</f>
        <v>5.4195982142857151</v>
      </c>
      <c r="E860" s="50">
        <f>E764/'RDAs -adults'!$B$24</f>
        <v>7.1787053571428574</v>
      </c>
      <c r="F860" s="50">
        <f>F764/'RDAs -adults'!$B$24</f>
        <v>8.8122544642857132</v>
      </c>
      <c r="G860" s="50">
        <f>G764/'RDAs -adults'!$B$24</f>
        <v>7.2395982142857136</v>
      </c>
      <c r="H860" s="50">
        <f>H764/'RDAs -adults'!$B$24</f>
        <v>8.1835044642857131</v>
      </c>
      <c r="I860" s="50">
        <f>I764/'RDAs -adults'!$B$24</f>
        <v>10.639553571428571</v>
      </c>
      <c r="J860" s="50">
        <f>J764/'RDAs -adults'!$B$24</f>
        <v>9.0595982142857139</v>
      </c>
      <c r="K860" s="50">
        <f>K764/'RDAs -adults'!$B$24</f>
        <v>9.1654910714285709</v>
      </c>
      <c r="L860" s="50">
        <f>L764/'RDAs -adults'!$B$24</f>
        <v>12.339553571428571</v>
      </c>
      <c r="M860" s="50">
        <f>M764/'RDAs -adults'!$B$24</f>
        <v>11.071540178571428</v>
      </c>
      <c r="N860" s="50">
        <f>N764/'RDAs -adults'!$B$24</f>
        <v>10.93564732142857</v>
      </c>
      <c r="O860" s="50">
        <f>O764/'RDAs -adults'!$B$24</f>
        <v>14.097209821428573</v>
      </c>
      <c r="P860" s="50">
        <f>P764/'RDAs -adults'!$B$24</f>
        <v>12.555468749999999</v>
      </c>
      <c r="Q860" s="50">
        <f>Q764/'RDAs -adults'!$B$24</f>
        <v>11.040053571428571</v>
      </c>
      <c r="R860" s="50">
        <f>R764/'RDAs -adults'!$B$24</f>
        <v>15.854866071428571</v>
      </c>
      <c r="S860" s="50">
        <f>S764/'RDAs -adults'!$B$24</f>
        <v>12.79654017857143</v>
      </c>
      <c r="T860" s="50">
        <f>T764/'RDAs -adults'!$B$24</f>
        <v>12.75455357142857</v>
      </c>
      <c r="U860" s="50">
        <f>U764/'RDAs -adults'!$B$24</f>
        <v>17.567366071428573</v>
      </c>
      <c r="V860" s="50">
        <f>V764/'RDAs -adults'!$B$24</f>
        <v>14.694196428571427</v>
      </c>
      <c r="W860" s="50">
        <f>W764/'RDAs -adults'!$B$24</f>
        <v>14.440053571428574</v>
      </c>
      <c r="X860" s="50">
        <f>X764/'RDAs -adults'!$B$24</f>
        <v>17.682678571428575</v>
      </c>
      <c r="Y860" s="50">
        <f>Y764/'RDAs -adults'!$B$24</f>
        <v>14.776339285714286</v>
      </c>
      <c r="Z860" s="50">
        <f>Z764/'RDAs -adults'!$B$24</f>
        <v>16.285053571428573</v>
      </c>
      <c r="AA860" s="50">
        <f>AA764/'RDAs -adults'!$B$24</f>
        <v>21.025022321428573</v>
      </c>
      <c r="AB860" s="50">
        <f>AB764/'RDAs -adults'!$B$24</f>
        <v>16.418683035714288</v>
      </c>
      <c r="AC860" s="50">
        <f>AC764/'RDAs -adults'!$B$24</f>
        <v>16.357209821428572</v>
      </c>
      <c r="AD860" s="50">
        <f>AD764/'RDAs -adults'!$B$24</f>
        <v>24.425022321428571</v>
      </c>
      <c r="AE860" s="50">
        <f>AE764/'RDAs -adults'!$B$24</f>
        <v>18.143683035714286</v>
      </c>
      <c r="AF860" s="50">
        <f>AF764/'RDAs -adults'!$B$24</f>
        <v>19.757209821428571</v>
      </c>
      <c r="AG860" s="50">
        <f>AG764/'RDAs -adults'!$B$24</f>
        <v>26.112522321428571</v>
      </c>
      <c r="AH860" s="50">
        <f>AH764/'RDAs -adults'!$B$24</f>
        <v>18.201339285714287</v>
      </c>
      <c r="AI860" s="50">
        <f>AI764/'RDAs -adults'!$B$24</f>
        <v>19.818459821428572</v>
      </c>
      <c r="AJ860" s="50">
        <f>AJ764/'RDAs -adults'!$B$24</f>
        <v>27.870178571428575</v>
      </c>
      <c r="AK860" s="50">
        <f>AK764/'RDAs -adults'!$B$24</f>
        <v>19.901339285714286</v>
      </c>
      <c r="AL860" s="50">
        <f>AL764/'RDAs -adults'!$B$24</f>
        <v>21.518459821428571</v>
      </c>
      <c r="AM860" s="78" t="s">
        <v>266</v>
      </c>
      <c r="AN860" s="50">
        <f>C764/'RDAs -adults'!$C$24</f>
        <v>5.1725487012987008</v>
      </c>
      <c r="AO860" s="50">
        <f>D764/'RDAs -adults'!$C$24</f>
        <v>3.9415259740259745</v>
      </c>
      <c r="AP860" s="50">
        <f>E764/'RDAs -adults'!$C$24</f>
        <v>5.2208766233766237</v>
      </c>
      <c r="AQ860" s="50">
        <f>F764/'RDAs -adults'!$C$24</f>
        <v>6.4089123376623371</v>
      </c>
      <c r="AR860" s="50">
        <f>G764/'RDAs -adults'!$C$24</f>
        <v>5.2651623376623373</v>
      </c>
      <c r="AS860" s="50">
        <f>H764/'RDAs -adults'!$C$24</f>
        <v>5.9516396103896092</v>
      </c>
      <c r="AT860" s="50">
        <f>I764/'RDAs -adults'!$C$24</f>
        <v>7.737857142857143</v>
      </c>
      <c r="AU860" s="50">
        <f>J764/'RDAs -adults'!$C$24</f>
        <v>6.5887987012987006</v>
      </c>
      <c r="AV860" s="50">
        <f>K764/'RDAs -adults'!$C$24</f>
        <v>6.6658116883116874</v>
      </c>
      <c r="AW860" s="50">
        <f>L764/'RDAs -adults'!$C$24</f>
        <v>8.9742207792207793</v>
      </c>
      <c r="AX860" s="50">
        <f>M764/'RDAs -adults'!$C$24</f>
        <v>8.0520292207792217</v>
      </c>
      <c r="AY860" s="50">
        <f>N764/'RDAs -adults'!$C$24</f>
        <v>7.9531980519480507</v>
      </c>
      <c r="AZ860" s="50">
        <f>O764/'RDAs -adults'!$C$24</f>
        <v>10.252516233766235</v>
      </c>
      <c r="BA860" s="50">
        <f>P764/'RDAs -adults'!$C$24</f>
        <v>9.1312499999999996</v>
      </c>
      <c r="BB860" s="50">
        <f>Q764/'RDAs -adults'!$C$24</f>
        <v>8.0291298701298697</v>
      </c>
      <c r="BC860" s="50">
        <f>R764/'RDAs -adults'!$C$24</f>
        <v>11.530811688311688</v>
      </c>
      <c r="BD860" s="50">
        <f>S764/'RDAs -adults'!$C$24</f>
        <v>9.3065746753246756</v>
      </c>
      <c r="BE860" s="50">
        <f>T764/'RDAs -adults'!$C$24</f>
        <v>9.2760389610389602</v>
      </c>
      <c r="BF860" s="50">
        <f>U764/'RDAs -adults'!$C$24</f>
        <v>12.776266233766234</v>
      </c>
      <c r="BG860" s="50">
        <f>V764/'RDAs -adults'!$C$24</f>
        <v>10.686688311688311</v>
      </c>
      <c r="BH860" s="50">
        <f>W764/'RDAs -adults'!$C$24</f>
        <v>10.501857142857146</v>
      </c>
      <c r="BI860" s="50">
        <f>X764/'RDAs -adults'!$C$24</f>
        <v>12.860129870129871</v>
      </c>
      <c r="BJ860" s="50">
        <f>Y764/'RDAs -adults'!$C$24</f>
        <v>10.746428571428572</v>
      </c>
      <c r="BK860" s="50">
        <f>Z764/'RDAs -adults'!$C$24</f>
        <v>11.843675324675326</v>
      </c>
      <c r="BL860" s="50">
        <f>AA764/'RDAs -adults'!$C$24</f>
        <v>15.290925324675325</v>
      </c>
      <c r="BM860" s="50">
        <f>AB764/'RDAs -adults'!$C$24</f>
        <v>11.940860389610391</v>
      </c>
      <c r="BN860" s="50">
        <f>AC764/'RDAs -adults'!$C$24</f>
        <v>11.896152597402597</v>
      </c>
      <c r="BO860" s="50">
        <f>AD764/'RDAs -adults'!$C$24</f>
        <v>17.763652597402597</v>
      </c>
      <c r="BP860" s="50">
        <f>AE764/'RDAs -adults'!$C$24</f>
        <v>13.195405844155845</v>
      </c>
      <c r="BQ860" s="50">
        <f>AF764/'RDAs -adults'!$C$24</f>
        <v>14.36887987012987</v>
      </c>
      <c r="BR860" s="50">
        <f>AG764/'RDAs -adults'!$C$24</f>
        <v>18.990925324675324</v>
      </c>
      <c r="BS860" s="50">
        <f>AH764/'RDAs -adults'!$C$24</f>
        <v>13.237337662337662</v>
      </c>
      <c r="BT860" s="50">
        <f>AI764/'RDAs -adults'!$C$24</f>
        <v>14.413425324675325</v>
      </c>
      <c r="BU860" s="50">
        <f>AJ764/'RDAs -adults'!$C$24</f>
        <v>20.269220779220781</v>
      </c>
      <c r="BV860" s="50">
        <f>AK764/'RDAs -adults'!$C$24</f>
        <v>14.473701298701299</v>
      </c>
      <c r="BW860" s="50">
        <f>AL764/'RDAs -adults'!$C$24</f>
        <v>15.649788961038961</v>
      </c>
      <c r="BX860" s="78" t="s">
        <v>266</v>
      </c>
      <c r="BY860" s="50">
        <f>C764/'RDA-child'!$B$22</f>
        <v>5.1725487012987008</v>
      </c>
      <c r="BZ860" s="50">
        <f>D764/'RDA-child'!$B$22</f>
        <v>3.9415259740259745</v>
      </c>
      <c r="CA860" s="50">
        <f>E764/'RDA-child'!$B$22</f>
        <v>5.2208766233766237</v>
      </c>
      <c r="CB860" s="50">
        <f>F764/'RDA-child'!$B$22</f>
        <v>6.4089123376623371</v>
      </c>
      <c r="CC860" s="50">
        <f>G764/'RDA-child'!$B$22</f>
        <v>5.2651623376623373</v>
      </c>
      <c r="CD860" s="50">
        <f>H764/'RDA-child'!$B$22</f>
        <v>5.9516396103896092</v>
      </c>
      <c r="CE860" s="50">
        <f>I764/'RDA-child'!$B$22</f>
        <v>7.737857142857143</v>
      </c>
      <c r="CF860" s="50">
        <f>J764/'RDA-child'!$B$22</f>
        <v>6.5887987012987006</v>
      </c>
      <c r="CG860" s="50">
        <f>K764/'RDA-child'!$B$22</f>
        <v>6.6658116883116874</v>
      </c>
      <c r="CH860" s="50">
        <f>L764/'RDA-child'!$B$22</f>
        <v>8.9742207792207793</v>
      </c>
      <c r="CI860" s="50">
        <f>M764/'RDA-child'!$B$22</f>
        <v>8.0520292207792217</v>
      </c>
      <c r="CJ860" s="50">
        <f>N764/'RDA-child'!$B$22</f>
        <v>7.9531980519480507</v>
      </c>
      <c r="CK860" s="50">
        <f>O764/'RDA-child'!$B$22</f>
        <v>10.252516233766235</v>
      </c>
      <c r="CL860" s="50">
        <f>P764/'RDA-child'!$B$22</f>
        <v>9.1312499999999996</v>
      </c>
      <c r="CM860" s="50">
        <f>Q764/'RDA-child'!$B$22</f>
        <v>8.0291298701298697</v>
      </c>
      <c r="CN860" s="50">
        <f>R764/'RDA-child'!$B$22</f>
        <v>11.530811688311688</v>
      </c>
      <c r="CO860" s="50">
        <f>S764/'RDA-child'!$B$22</f>
        <v>9.3065746753246756</v>
      </c>
      <c r="CP860" s="50">
        <f>T764/'RDA-child'!$B$22</f>
        <v>9.2760389610389602</v>
      </c>
      <c r="CQ860" s="50">
        <f>U764/'RDA-child'!$B$22</f>
        <v>12.776266233766234</v>
      </c>
      <c r="CR860" s="50">
        <f>V764/'RDA-child'!$B$22</f>
        <v>10.686688311688311</v>
      </c>
      <c r="CS860" s="50">
        <f>W764/'RDA-child'!$B$22</f>
        <v>10.501857142857146</v>
      </c>
      <c r="CT860" s="50">
        <f>X764/'RDA-child'!$B$22</f>
        <v>12.860129870129871</v>
      </c>
      <c r="CU860" s="50">
        <f>Y764/'RDA-child'!$B$22</f>
        <v>10.746428571428572</v>
      </c>
      <c r="CV860" s="50">
        <f>Z764/'RDA-child'!$B$22</f>
        <v>11.843675324675326</v>
      </c>
      <c r="CW860" s="50">
        <f>AA764/'RDA-child'!$B$22</f>
        <v>15.290925324675325</v>
      </c>
      <c r="CX860" s="50">
        <f>AB764/'RDA-child'!$B$22</f>
        <v>11.940860389610391</v>
      </c>
      <c r="CY860" s="50">
        <f>AC764/'RDA-child'!$B$22</f>
        <v>11.896152597402597</v>
      </c>
      <c r="CZ860" s="50">
        <f>AD764/'RDA-child'!$B$22</f>
        <v>17.763652597402597</v>
      </c>
      <c r="DA860" s="50">
        <f>AE764/'RDA-child'!$B$22</f>
        <v>13.195405844155845</v>
      </c>
      <c r="DB860" s="50">
        <f>AF764/'RDA-child'!$B$22</f>
        <v>14.36887987012987</v>
      </c>
      <c r="DC860" s="50">
        <f>AG764/'RDA-child'!$B$22</f>
        <v>18.990925324675324</v>
      </c>
      <c r="DD860" s="50">
        <f>AH764/'RDA-child'!$B$22</f>
        <v>13.237337662337662</v>
      </c>
      <c r="DE860" s="50">
        <f>AI764/'RDA-child'!$B$22</f>
        <v>14.413425324675325</v>
      </c>
      <c r="DF860" s="50">
        <f>AJ764/'RDA-child'!$B$22</f>
        <v>20.269220779220781</v>
      </c>
      <c r="DG860" s="50">
        <f>AK764/'RDA-child'!$B$22</f>
        <v>14.473701298701299</v>
      </c>
      <c r="DH860" s="50">
        <f>AL764/'RDA-child'!$B$22</f>
        <v>15.649788961038961</v>
      </c>
      <c r="ES860" s="22">
        <v>0</v>
      </c>
    </row>
    <row r="861" spans="1:149">
      <c r="B861" s="78" t="s">
        <v>268</v>
      </c>
      <c r="C861" s="50">
        <f>C792/'RDAs -adults'!$B$25</f>
        <v>1.6634073485677796</v>
      </c>
      <c r="D861" s="50">
        <f>D792/'RDAs -adults'!$B$25</f>
        <v>1.4262732685641308</v>
      </c>
      <c r="E861" s="50">
        <f>E792/'RDAs -adults'!$B$25</f>
        <v>1.9463967253542538</v>
      </c>
      <c r="F861" s="50">
        <f>F792/'RDAs -adults'!$B$25</f>
        <v>1.9597036448640757</v>
      </c>
      <c r="G861" s="50">
        <f>G792/'RDAs -adults'!$B$25</f>
        <v>1.8495536918445541</v>
      </c>
      <c r="H861" s="50">
        <f>H792/'RDAs -adults'!$B$25</f>
        <v>2.2536220295870586</v>
      </c>
      <c r="I861" s="50">
        <f>I792/'RDAs -adults'!$B$25</f>
        <v>2.4381385823754793</v>
      </c>
      <c r="J861" s="50">
        <f>J792/'RDAs -adults'!$B$25</f>
        <v>2.2728341151249771</v>
      </c>
      <c r="K861" s="50">
        <f>K792/'RDAs -adults'!$B$25</f>
        <v>2.4830031840296778</v>
      </c>
      <c r="L861" s="50">
        <f>L792/'RDAs -adults'!$B$25</f>
        <v>2.7344348786717756</v>
      </c>
      <c r="M861" s="50">
        <f>M792/'RDAs -adults'!$B$25</f>
        <v>2.8368319061302687</v>
      </c>
      <c r="N861" s="50">
        <f>N792/'RDAs -adults'!$B$25</f>
        <v>2.9586338887368488</v>
      </c>
      <c r="O861" s="50">
        <f>O792/'RDAs -adults'!$B$25</f>
        <v>3.1446760559204527</v>
      </c>
      <c r="P861" s="50">
        <f>P792/'RDAs -adults'!$B$25</f>
        <v>3.1873007986681259</v>
      </c>
      <c r="Q861" s="50">
        <f>Q792/'RDAs -adults'!$B$25</f>
        <v>3.2885430097914008</v>
      </c>
      <c r="R861" s="50">
        <f>R792/'RDAs -adults'!$B$25</f>
        <v>3.5549172331691299</v>
      </c>
      <c r="S861" s="50">
        <f>S792/'RDAs -adults'!$B$25</f>
        <v>3.2639072573435506</v>
      </c>
      <c r="T861" s="50">
        <f>T792/'RDAs -adults'!$B$25</f>
        <v>3.6416294295444871</v>
      </c>
      <c r="U861" s="50">
        <f>U792/'RDAs -adults'!$B$25</f>
        <v>3.9166030569239187</v>
      </c>
      <c r="V861" s="50">
        <f>V792/'RDAs -adults'!$B$25</f>
        <v>3.8222965827403752</v>
      </c>
      <c r="W861" s="50">
        <f>W792/'RDAs -adults'!$B$25</f>
        <v>3.8811356023839938</v>
      </c>
      <c r="X861" s="50">
        <f>X792/'RDAs -adults'!$B$25</f>
        <v>4.1444928188286809</v>
      </c>
      <c r="Y861" s="50">
        <f>Y792/'RDAs -adults'!$B$25</f>
        <v>3.9558798704615943</v>
      </c>
      <c r="Z861" s="50">
        <f>Z792/'RDAs -adults'!$B$25</f>
        <v>4.4351950805814031</v>
      </c>
      <c r="AA861" s="50">
        <f>AA792/'RDAs -adults'!$B$25</f>
        <v>4.6231405304688931</v>
      </c>
      <c r="AB861" s="50">
        <f>AB792/'RDAs -adults'!$B$25</f>
        <v>4.1382312858055093</v>
      </c>
      <c r="AC861" s="50">
        <f>AC792/'RDAs -adults'!$B$25</f>
        <v>4.6059300849905744</v>
      </c>
      <c r="AD861" s="50">
        <f>AD792/'RDAs -adults'!$B$25</f>
        <v>5.2157331230614856</v>
      </c>
      <c r="AE861" s="50">
        <f>AE792/'RDAs -adults'!$B$25</f>
        <v>4.5653066370187929</v>
      </c>
      <c r="AF861" s="50">
        <f>AF792/'RDAs -adults'!$B$25</f>
        <v>5.1985226775831661</v>
      </c>
      <c r="AG861" s="50">
        <f>AG792/'RDAs -adults'!$B$25</f>
        <v>5.446639891899288</v>
      </c>
      <c r="AH861" s="50">
        <f>AH792/'RDAs -adults'!$B$25</f>
        <v>4.6792515179711733</v>
      </c>
      <c r="AI861" s="50">
        <f>AI792/'RDAs -adults'!$B$25</f>
        <v>5.4712770411421277</v>
      </c>
      <c r="AJ861" s="50">
        <f>AJ792/'RDAs -adults'!$B$25</f>
        <v>5.856881069147966</v>
      </c>
      <c r="AK861" s="50">
        <f>AK792/'RDAs -adults'!$B$25</f>
        <v>4.9755478142674701</v>
      </c>
      <c r="AL861" s="50">
        <f>AL792/'RDAs -adults'!$B$25</f>
        <v>5.7675733374384244</v>
      </c>
      <c r="AM861" s="78" t="s">
        <v>268</v>
      </c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BW861" s="50"/>
      <c r="BX861" s="78" t="s">
        <v>268</v>
      </c>
      <c r="BY861" s="50">
        <f>C792/'RDA-child'!$B$23</f>
        <v>3.207999886523575</v>
      </c>
      <c r="BZ861" s="50">
        <f>D792/'RDA-child'!$B$23</f>
        <v>2.7506698750879668</v>
      </c>
      <c r="CA861" s="50">
        <f>E792/'RDA-child'!$B$23</f>
        <v>3.7537651131832042</v>
      </c>
      <c r="CB861" s="50">
        <f>F792/'RDA-child'!$B$23</f>
        <v>3.7794284579521467</v>
      </c>
      <c r="CC861" s="50">
        <f>G792/'RDA-child'!$B$23</f>
        <v>3.5669964057002117</v>
      </c>
      <c r="CD861" s="50">
        <f>H792/'RDA-child'!$B$23</f>
        <v>4.3462710570607559</v>
      </c>
      <c r="CE861" s="50">
        <f>I792/'RDA-child'!$B$23</f>
        <v>4.7021244088669967</v>
      </c>
      <c r="CF861" s="50">
        <f>J792/'RDA-child'!$B$23</f>
        <v>4.3833229363124566</v>
      </c>
      <c r="CG861" s="50">
        <f>K792/'RDA-child'!$B$23</f>
        <v>4.7886489977715225</v>
      </c>
      <c r="CH861" s="50">
        <f>L792/'RDA-child'!$B$23</f>
        <v>5.2735529802955678</v>
      </c>
      <c r="CI861" s="50">
        <f>M792/'RDA-child'!$B$23</f>
        <v>5.4710329618226616</v>
      </c>
      <c r="CJ861" s="50">
        <f>N792/'RDA-child'!$B$23</f>
        <v>5.7059367854210663</v>
      </c>
      <c r="CK861" s="50">
        <f>O792/'RDA-child'!$B$23</f>
        <v>6.0647323935608739</v>
      </c>
      <c r="CL861" s="50">
        <f>P792/'RDA-child'!$B$23</f>
        <v>6.1469372545742438</v>
      </c>
      <c r="CM861" s="50">
        <f>Q792/'RDA-child'!$B$23</f>
        <v>6.3421900903119877</v>
      </c>
      <c r="CN861" s="50">
        <f>R792/'RDA-child'!$B$23</f>
        <v>6.85591180682618</v>
      </c>
      <c r="CO861" s="50">
        <f>S792/'RDA-child'!$B$23</f>
        <v>6.2946782820197056</v>
      </c>
      <c r="CP861" s="50">
        <f>T792/'RDA-child'!$B$23</f>
        <v>7.0231424712643689</v>
      </c>
      <c r="CQ861" s="50">
        <f>U792/'RDA-child'!$B$23</f>
        <v>7.553448752638988</v>
      </c>
      <c r="CR861" s="50">
        <f>V792/'RDA-child'!$B$23</f>
        <v>7.3715719809992963</v>
      </c>
      <c r="CS861" s="50">
        <f>W792/'RDA-child'!$B$23</f>
        <v>7.4850472331691318</v>
      </c>
      <c r="CT861" s="50">
        <f>X792/'RDA-child'!$B$23</f>
        <v>7.9929504363124568</v>
      </c>
      <c r="CU861" s="50">
        <f>Y792/'RDA-child'!$B$23</f>
        <v>7.6291968930330754</v>
      </c>
      <c r="CV861" s="50">
        <f>Z792/'RDA-child'!$B$23</f>
        <v>8.5535905125498495</v>
      </c>
      <c r="CW861" s="50">
        <f>AA792/'RDA-child'!$B$23</f>
        <v>8.9160567373328661</v>
      </c>
      <c r="CX861" s="50">
        <f>AB792/'RDA-child'!$B$23</f>
        <v>7.9808746226249125</v>
      </c>
      <c r="CY861" s="50">
        <f>AC792/'RDA-child'!$B$23</f>
        <v>8.8828651639103953</v>
      </c>
      <c r="CZ861" s="50">
        <f>AD792/'RDA-child'!$B$23</f>
        <v>10.05891388019001</v>
      </c>
      <c r="DA861" s="50">
        <f>AE792/'RDA-child'!$B$23</f>
        <v>8.8045199428219583</v>
      </c>
      <c r="DB861" s="50">
        <f>AF792/'RDA-child'!$B$23</f>
        <v>10.025722306767536</v>
      </c>
      <c r="DC861" s="50">
        <f>AG792/'RDA-child'!$B$23</f>
        <v>10.504234077234344</v>
      </c>
      <c r="DD861" s="50">
        <f>AH792/'RDA-child'!$B$23</f>
        <v>9.0242707846586914</v>
      </c>
      <c r="DE861" s="50">
        <f>AI792/'RDA-child'!$B$23</f>
        <v>10.551748579345533</v>
      </c>
      <c r="DF861" s="50">
        <f>AJ792/'RDA-child'!$B$23</f>
        <v>11.295413490499651</v>
      </c>
      <c r="DG861" s="50">
        <f>AK792/'RDA-child'!$B$23</f>
        <v>9.5956993560872643</v>
      </c>
      <c r="DH861" s="50">
        <f>AL792/'RDA-child'!$B$23</f>
        <v>11.123177150774106</v>
      </c>
      <c r="ES861" s="22">
        <v>0</v>
      </c>
    </row>
    <row r="862" spans="1:149">
      <c r="B862" s="78" t="s">
        <v>62</v>
      </c>
      <c r="C862" s="50">
        <f>C820/'RDAs -adults'!$B$26</f>
        <v>0.40068898809523806</v>
      </c>
      <c r="D862" s="50">
        <f>D820/'RDAs -adults'!$B$26</f>
        <v>0.34010416666666665</v>
      </c>
      <c r="E862" s="50">
        <f>E820/'RDAs -adults'!$B$26</f>
        <v>0.45278273809523806</v>
      </c>
      <c r="F862" s="50">
        <f>F820/'RDAs -adults'!$B$26</f>
        <v>0.47306398809523809</v>
      </c>
      <c r="G862" s="50">
        <f>G820/'RDAs -adults'!$B$26</f>
        <v>0.43486309523809524</v>
      </c>
      <c r="H862" s="50">
        <f>H820/'RDAs -adults'!$B$26</f>
        <v>0.54726339285714287</v>
      </c>
      <c r="I862" s="50">
        <f>I820/'RDAs -adults'!$B$26</f>
        <v>0.58581249999999996</v>
      </c>
      <c r="J862" s="50">
        <f>J820/'RDAs -adults'!$B$26</f>
        <v>0.52343452380952382</v>
      </c>
      <c r="K862" s="50">
        <f>K820/'RDAs -adults'!$B$26</f>
        <v>0.59151190476190474</v>
      </c>
      <c r="L862" s="50">
        <f>L820/'RDAs -adults'!$B$26</f>
        <v>0.66437500000000005</v>
      </c>
      <c r="M862" s="50">
        <f>M820/'RDAs -adults'!$B$26</f>
        <v>0.67148958333333331</v>
      </c>
      <c r="N862" s="50">
        <f>N820/'RDAs -adults'!$B$26</f>
        <v>0.69830803571428579</v>
      </c>
      <c r="O862" s="50">
        <f>O820/'RDAs -adults'!$B$26</f>
        <v>0.76719196428571435</v>
      </c>
      <c r="P862" s="50">
        <f>P820/'RDAs -adults'!$B$26</f>
        <v>0.71784672619047607</v>
      </c>
      <c r="Q862" s="50">
        <f>Q820/'RDAs -adults'!$B$26</f>
        <v>0.7852083333333334</v>
      </c>
      <c r="R862" s="50">
        <f>R820/'RDAs -adults'!$B$26</f>
        <v>0.86382142857142863</v>
      </c>
      <c r="S862" s="50">
        <f>S820/'RDAs -adults'!$B$26</f>
        <v>0.7641979166666667</v>
      </c>
      <c r="T862" s="50">
        <f>T820/'RDAs -adults'!$B$26</f>
        <v>0.86722916666666683</v>
      </c>
      <c r="U862" s="50">
        <f>U820/'RDAs -adults'!$B$26</f>
        <v>0.94017559523809513</v>
      </c>
      <c r="V862" s="50">
        <f>V820/'RDAs -adults'!$B$26</f>
        <v>0.89416071428571431</v>
      </c>
      <c r="W862" s="50">
        <f>W820/'RDAs -adults'!$B$26</f>
        <v>0.91139583333333352</v>
      </c>
      <c r="X862" s="50">
        <f>X820/'RDAs -adults'!$B$26</f>
        <v>1.0134345238095237</v>
      </c>
      <c r="Y862" s="50">
        <f>Y820/'RDAs -adults'!$B$26</f>
        <v>0.9451964285714286</v>
      </c>
      <c r="Z862" s="50">
        <f>Z820/'RDAs -adults'!$B$26</f>
        <v>1.0203005952380952</v>
      </c>
      <c r="AA862" s="50">
        <f>AA820/'RDAs -adults'!$B$26</f>
        <v>1.0968050595238095</v>
      </c>
      <c r="AB862" s="50">
        <f>AB820/'RDAs -adults'!$B$26</f>
        <v>0.96856696428571432</v>
      </c>
      <c r="AC862" s="50">
        <f>AC820/'RDAs -adults'!$B$26</f>
        <v>1.0851383928571425</v>
      </c>
      <c r="AD862" s="50">
        <f>AD820/'RDAs -adults'!$B$26</f>
        <v>1.2168050595238096</v>
      </c>
      <c r="AE862" s="50">
        <f>AE820/'RDAs -adults'!$B$26</f>
        <v>1.0489002976190476</v>
      </c>
      <c r="AF862" s="50">
        <f>AF820/'RDAs -adults'!$B$26</f>
        <v>1.2113258928571426</v>
      </c>
      <c r="AG862" s="50">
        <f>AG820/'RDAs -adults'!$B$26</f>
        <v>1.2666383928571427</v>
      </c>
      <c r="AH862" s="50">
        <f>AH820/'RDAs -adults'!$B$26</f>
        <v>1.110279761904762</v>
      </c>
      <c r="AI862" s="50">
        <f>AI820/'RDAs -adults'!$B$26</f>
        <v>1.2712425595238095</v>
      </c>
      <c r="AJ862" s="50">
        <f>AJ820/'RDAs -adults'!$B$26</f>
        <v>1.3632678571428569</v>
      </c>
      <c r="AK862" s="50">
        <f>AK820/'RDAs -adults'!$B$26</f>
        <v>1.170279761904762</v>
      </c>
      <c r="AL862" s="50">
        <f>AL820/'RDAs -adults'!$B$26</f>
        <v>1.3312425595238095</v>
      </c>
      <c r="AM862" s="78" t="s">
        <v>62</v>
      </c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BW862" s="50"/>
      <c r="BX862" s="78" t="s">
        <v>62</v>
      </c>
      <c r="BY862" s="50">
        <f>C820/'RDA-child'!$B$24</f>
        <v>0.43711525974025972</v>
      </c>
      <c r="BZ862" s="50">
        <f>D820/'RDA-child'!$B$24</f>
        <v>0.37102272727272728</v>
      </c>
      <c r="CA862" s="50">
        <f>E820/'RDA-child'!$B$24</f>
        <v>0.49394480519480516</v>
      </c>
      <c r="CB862" s="50">
        <f>F820/'RDA-child'!$B$24</f>
        <v>0.51606980519480516</v>
      </c>
      <c r="CC862" s="50">
        <f>G820/'RDA-child'!$B$24</f>
        <v>0.47439610389610393</v>
      </c>
      <c r="CD862" s="50">
        <f>H820/'RDA-child'!$B$24</f>
        <v>0.59701461038961046</v>
      </c>
      <c r="CE862" s="50">
        <f>I820/'RDA-child'!$B$24</f>
        <v>0.63906818181818181</v>
      </c>
      <c r="CF862" s="50">
        <f>J820/'RDA-child'!$B$24</f>
        <v>0.57101948051948048</v>
      </c>
      <c r="CG862" s="50">
        <f>K820/'RDA-child'!$B$24</f>
        <v>0.64528571428571424</v>
      </c>
      <c r="CH862" s="50">
        <f>L820/'RDA-child'!$B$24</f>
        <v>0.72477272727272724</v>
      </c>
      <c r="CI862" s="50">
        <f>M820/'RDA-child'!$B$24</f>
        <v>0.73253409090909083</v>
      </c>
      <c r="CJ862" s="50">
        <f>N820/'RDA-child'!$B$24</f>
        <v>0.76179058441558456</v>
      </c>
      <c r="CK862" s="50">
        <f>O820/'RDA-child'!$B$24</f>
        <v>0.83693668831168833</v>
      </c>
      <c r="CL862" s="50">
        <f>P820/'RDA-child'!$B$24</f>
        <v>0.78310551948051943</v>
      </c>
      <c r="CM862" s="50">
        <f>Q820/'RDA-child'!$B$24</f>
        <v>0.85659090909090918</v>
      </c>
      <c r="CN862" s="50">
        <f>R820/'RDA-child'!$B$24</f>
        <v>0.94235064935064938</v>
      </c>
      <c r="CO862" s="50">
        <f>S820/'RDA-child'!$B$24</f>
        <v>0.83367045454545452</v>
      </c>
      <c r="CP862" s="50">
        <f>T820/'RDA-child'!$B$24</f>
        <v>0.94606818181818209</v>
      </c>
      <c r="CQ862" s="50">
        <f>U820/'RDA-child'!$B$24</f>
        <v>1.0256461038961038</v>
      </c>
      <c r="CR862" s="50">
        <f>V820/'RDA-child'!$B$24</f>
        <v>0.97544805194805195</v>
      </c>
      <c r="CS862" s="50">
        <f>W820/'RDA-child'!$B$24</f>
        <v>0.99425000000000019</v>
      </c>
      <c r="CT862" s="50">
        <f>X820/'RDA-child'!$B$24</f>
        <v>1.1055649350649348</v>
      </c>
      <c r="CU862" s="50">
        <f>Y820/'RDA-child'!$B$24</f>
        <v>1.0311233766233767</v>
      </c>
      <c r="CV862" s="50">
        <f>Z820/'RDA-child'!$B$24</f>
        <v>1.1130551948051948</v>
      </c>
      <c r="CW862" s="50">
        <f>AA820/'RDA-child'!$B$24</f>
        <v>1.1965146103896103</v>
      </c>
      <c r="CX862" s="50">
        <f>AB820/'RDA-child'!$B$24</f>
        <v>1.0566185064935065</v>
      </c>
      <c r="CY862" s="50">
        <f>AC820/'RDA-child'!$B$24</f>
        <v>1.1837873376623373</v>
      </c>
      <c r="CZ862" s="50">
        <f>AD820/'RDA-child'!$B$24</f>
        <v>1.3274237012987014</v>
      </c>
      <c r="DA862" s="50">
        <f>AE820/'RDA-child'!$B$24</f>
        <v>1.1442548701298703</v>
      </c>
      <c r="DB862" s="50">
        <f>AF820/'RDA-child'!$B$24</f>
        <v>1.3214464285714282</v>
      </c>
      <c r="DC862" s="50">
        <f>AG820/'RDA-child'!$B$24</f>
        <v>1.3817873376623375</v>
      </c>
      <c r="DD862" s="50">
        <f>AH820/'RDA-child'!$B$24</f>
        <v>1.2112142857142858</v>
      </c>
      <c r="DE862" s="50">
        <f>AI820/'RDA-child'!$B$24</f>
        <v>1.386810064935065</v>
      </c>
      <c r="DF862" s="50">
        <f>AJ820/'RDA-child'!$B$24</f>
        <v>1.4872012987012986</v>
      </c>
      <c r="DG862" s="50">
        <f>AK820/'RDA-child'!$B$24</f>
        <v>1.2766688311688312</v>
      </c>
      <c r="DH862" s="50">
        <f>AL820/'RDA-child'!$B$24</f>
        <v>1.4522646103896104</v>
      </c>
      <c r="ES862" s="22">
        <v>0</v>
      </c>
    </row>
    <row r="863" spans="1:149">
      <c r="BX863" s="22"/>
      <c r="DH863" s="50">
        <v>0</v>
      </c>
      <c r="ES863" s="22">
        <v>0</v>
      </c>
    </row>
    <row r="864" spans="1:149" ht="30">
      <c r="A864" s="112" t="s">
        <v>146</v>
      </c>
      <c r="C864" s="22">
        <v>1000</v>
      </c>
      <c r="F864" s="9">
        <v>1200</v>
      </c>
      <c r="G864" s="9"/>
      <c r="I864" s="22">
        <v>1400</v>
      </c>
      <c r="L864" s="22">
        <v>1600</v>
      </c>
      <c r="Y864" s="9"/>
      <c r="AD864" s="22"/>
      <c r="AL864" s="22"/>
      <c r="BX864" s="22"/>
      <c r="DH864" s="50">
        <v>0</v>
      </c>
      <c r="ES864" s="22">
        <v>0</v>
      </c>
    </row>
    <row r="865" spans="1:149" s="9" customFormat="1">
      <c r="A865" s="22" t="s">
        <v>143</v>
      </c>
      <c r="B865" s="22"/>
      <c r="C865" s="22"/>
      <c r="D865" s="22"/>
      <c r="E865" s="22"/>
      <c r="G865" s="22"/>
      <c r="H865" s="22"/>
      <c r="I865" s="22"/>
      <c r="J865" s="22"/>
      <c r="K865" s="22"/>
      <c r="L865" s="22"/>
      <c r="M865" s="22"/>
      <c r="N865" s="22"/>
      <c r="O865" s="22">
        <v>1800</v>
      </c>
      <c r="P865" s="22"/>
      <c r="Q865" s="22"/>
      <c r="R865" s="22">
        <v>2000</v>
      </c>
      <c r="S865" s="22"/>
      <c r="T865" s="22"/>
      <c r="U865" s="22">
        <v>2200</v>
      </c>
      <c r="V865" s="22"/>
      <c r="W865" s="22"/>
      <c r="X865" s="22">
        <v>2400</v>
      </c>
      <c r="Y865" s="22"/>
      <c r="Z865" s="22"/>
      <c r="AA865" s="22">
        <v>2600</v>
      </c>
      <c r="AB865" s="22"/>
      <c r="AC865" s="22"/>
      <c r="AD865" s="22">
        <v>2800</v>
      </c>
      <c r="AE865" s="45"/>
      <c r="AF865" s="45"/>
      <c r="AG865" s="22">
        <v>3000</v>
      </c>
      <c r="AH865" s="45"/>
      <c r="AI865" s="45"/>
      <c r="AJ865" s="9">
        <v>3200</v>
      </c>
      <c r="BW865" s="135"/>
      <c r="BX865" s="22"/>
      <c r="BY865" s="61"/>
      <c r="BZ865" s="61"/>
      <c r="CA865" s="61"/>
      <c r="DH865" s="50">
        <v>0</v>
      </c>
      <c r="ES865" s="22">
        <v>0</v>
      </c>
    </row>
    <row r="866" spans="1:149">
      <c r="A866" s="22" t="s">
        <v>137</v>
      </c>
      <c r="C866" s="22" t="s">
        <v>58</v>
      </c>
      <c r="D866" s="22" t="s">
        <v>116</v>
      </c>
      <c r="E866" s="22" t="s">
        <v>92</v>
      </c>
      <c r="F866" s="9" t="s">
        <v>58</v>
      </c>
      <c r="G866" s="22" t="s">
        <v>116</v>
      </c>
      <c r="H866" s="22" t="s">
        <v>92</v>
      </c>
      <c r="I866" s="22" t="s">
        <v>58</v>
      </c>
      <c r="J866" s="22" t="s">
        <v>116</v>
      </c>
      <c r="K866" s="22" t="s">
        <v>92</v>
      </c>
      <c r="L866" s="22" t="s">
        <v>58</v>
      </c>
      <c r="M866" s="22" t="s">
        <v>116</v>
      </c>
      <c r="N866" s="22" t="s">
        <v>92</v>
      </c>
      <c r="AD866" s="22"/>
      <c r="AL866" s="22"/>
      <c r="BX866" s="22"/>
      <c r="DH866" s="50">
        <v>0</v>
      </c>
      <c r="ES866" s="22">
        <v>0</v>
      </c>
    </row>
    <row r="867" spans="1:149">
      <c r="A867" s="22"/>
      <c r="O867" s="22" t="s">
        <v>58</v>
      </c>
      <c r="P867" s="22" t="s">
        <v>116</v>
      </c>
      <c r="Q867" s="22" t="s">
        <v>92</v>
      </c>
      <c r="R867" s="9" t="s">
        <v>58</v>
      </c>
      <c r="S867" s="22" t="s">
        <v>116</v>
      </c>
      <c r="T867" s="22" t="s">
        <v>92</v>
      </c>
      <c r="U867" s="22" t="s">
        <v>58</v>
      </c>
      <c r="V867" s="22" t="s">
        <v>116</v>
      </c>
      <c r="W867" s="22" t="s">
        <v>92</v>
      </c>
      <c r="X867" s="22" t="s">
        <v>58</v>
      </c>
      <c r="Y867" s="22" t="s">
        <v>116</v>
      </c>
      <c r="Z867" s="22" t="s">
        <v>92</v>
      </c>
      <c r="AA867" s="22" t="s">
        <v>58</v>
      </c>
      <c r="AB867" s="22" t="s">
        <v>116</v>
      </c>
      <c r="AC867" s="22" t="s">
        <v>92</v>
      </c>
      <c r="AD867" s="22" t="s">
        <v>58</v>
      </c>
      <c r="AE867" s="22" t="s">
        <v>116</v>
      </c>
      <c r="AF867" s="22" t="s">
        <v>92</v>
      </c>
      <c r="AG867" s="22" t="s">
        <v>58</v>
      </c>
      <c r="AH867" s="22" t="s">
        <v>116</v>
      </c>
      <c r="AI867" s="22" t="s">
        <v>92</v>
      </c>
      <c r="AJ867" s="22" t="s">
        <v>58</v>
      </c>
      <c r="AK867" s="22" t="s">
        <v>116</v>
      </c>
      <c r="AL867" s="22" t="s">
        <v>92</v>
      </c>
      <c r="BX867" s="22"/>
      <c r="DH867" s="50">
        <v>0</v>
      </c>
      <c r="ES867" s="22">
        <v>0</v>
      </c>
    </row>
    <row r="868" spans="1:149">
      <c r="A868" s="22"/>
      <c r="B868" s="78" t="s">
        <v>57</v>
      </c>
      <c r="C868" s="50">
        <f>AM53/C871</f>
        <v>0.17020403967353293</v>
      </c>
      <c r="D868" s="50">
        <f t="shared" ref="D868:AL868" si="149">AN53/D871</f>
        <v>0.15756415879305988</v>
      </c>
      <c r="E868" s="50">
        <f t="shared" si="149"/>
        <v>0.17239973536314504</v>
      </c>
      <c r="F868" s="50">
        <f t="shared" si="149"/>
        <v>0.16696056536102016</v>
      </c>
      <c r="G868" s="50">
        <f t="shared" si="149"/>
        <v>0.16978686112790878</v>
      </c>
      <c r="H868" s="50">
        <f t="shared" si="149"/>
        <v>0.17854959943782389</v>
      </c>
      <c r="I868" s="50">
        <f t="shared" si="149"/>
        <v>0.16728169450075689</v>
      </c>
      <c r="J868" s="50">
        <f t="shared" si="149"/>
        <v>0.17853627445622938</v>
      </c>
      <c r="K868" s="50">
        <f t="shared" si="149"/>
        <v>0.17744475432226134</v>
      </c>
      <c r="L868" s="50">
        <f t="shared" si="149"/>
        <v>0.1651334166641526</v>
      </c>
      <c r="M868" s="50">
        <f t="shared" si="149"/>
        <v>0.18997908279437853</v>
      </c>
      <c r="N868" s="50">
        <f t="shared" si="149"/>
        <v>0.17793222190791014</v>
      </c>
      <c r="O868" s="50">
        <f t="shared" si="149"/>
        <v>0.16817767137103518</v>
      </c>
      <c r="P868" s="50">
        <f t="shared" si="149"/>
        <v>0.18344496474672034</v>
      </c>
      <c r="Q868" s="50">
        <f t="shared" si="149"/>
        <v>0.1738310368825286</v>
      </c>
      <c r="R868" s="50">
        <f t="shared" si="149"/>
        <v>0.17075812317968311</v>
      </c>
      <c r="S868" s="50">
        <f t="shared" si="149"/>
        <v>0.17936093578140719</v>
      </c>
      <c r="T868" s="50">
        <f t="shared" si="149"/>
        <v>0.17121963512803035</v>
      </c>
      <c r="U868" s="50">
        <f t="shared" si="149"/>
        <v>0.16696056536102016</v>
      </c>
      <c r="V868" s="50">
        <f t="shared" si="149"/>
        <v>0.18804276074353196</v>
      </c>
      <c r="W868" s="50">
        <f t="shared" si="149"/>
        <v>0.1723838830661153</v>
      </c>
      <c r="X868" s="50">
        <f t="shared" si="149"/>
        <v>0.17349766258089214</v>
      </c>
      <c r="Y868" s="50">
        <f t="shared" si="149"/>
        <v>0.18114288843707976</v>
      </c>
      <c r="Z868" s="50">
        <f t="shared" si="149"/>
        <v>0.17240233322041135</v>
      </c>
      <c r="AA868" s="50">
        <f t="shared" si="149"/>
        <v>0.16819197304355918</v>
      </c>
      <c r="AB868" s="50">
        <f t="shared" si="149"/>
        <v>0.17663553860000006</v>
      </c>
      <c r="AC868" s="50">
        <f t="shared" si="149"/>
        <v>0.17366459391062988</v>
      </c>
      <c r="AD868" s="50">
        <f t="shared" si="149"/>
        <v>0.16643576351311959</v>
      </c>
      <c r="AE868" s="50">
        <f t="shared" si="149"/>
        <v>0.17386574858611492</v>
      </c>
      <c r="AF868" s="50">
        <f t="shared" si="149"/>
        <v>0.17157872865767698</v>
      </c>
      <c r="AG868" s="50">
        <f t="shared" si="149"/>
        <v>0.17000248043540875</v>
      </c>
      <c r="AH868" s="50">
        <f t="shared" si="149"/>
        <v>0.17306820362645089</v>
      </c>
      <c r="AI868" s="50">
        <f t="shared" si="149"/>
        <v>0.16684179809011457</v>
      </c>
      <c r="AJ868" s="50">
        <f t="shared" si="149"/>
        <v>0.17153642397928909</v>
      </c>
      <c r="AK868" s="50">
        <f t="shared" si="149"/>
        <v>0.17202509037397065</v>
      </c>
      <c r="AL868" s="50">
        <f t="shared" si="149"/>
        <v>0.16621372261214787</v>
      </c>
      <c r="BX868" s="78" t="s">
        <v>57</v>
      </c>
      <c r="DH868" s="50">
        <v>0</v>
      </c>
      <c r="ES868" s="22">
        <v>0</v>
      </c>
    </row>
    <row r="869" spans="1:149">
      <c r="A869" s="22"/>
      <c r="B869" s="78" t="s">
        <v>11</v>
      </c>
      <c r="C869" s="50">
        <f t="shared" ref="C869:AL869" si="150">AM82/C871</f>
        <v>4.3848679719569739E-2</v>
      </c>
      <c r="D869" s="50">
        <f t="shared" si="150"/>
        <v>6.5789299737091619E-2</v>
      </c>
      <c r="E869" s="50">
        <f t="shared" si="150"/>
        <v>0.16776376994981848</v>
      </c>
      <c r="F869" s="50">
        <f t="shared" si="150"/>
        <v>4.2357079834164098E-2</v>
      </c>
      <c r="G869" s="50">
        <f t="shared" si="150"/>
        <v>8.2900696610033922E-2</v>
      </c>
      <c r="H869" s="50">
        <f t="shared" si="150"/>
        <v>0.15399330953585325</v>
      </c>
      <c r="I869" s="50">
        <f t="shared" si="150"/>
        <v>4.4148574451808975E-2</v>
      </c>
      <c r="J869" s="50">
        <f t="shared" si="150"/>
        <v>9.5795996817569382E-2</v>
      </c>
      <c r="K869" s="50">
        <f t="shared" si="150"/>
        <v>0.1633257511924652</v>
      </c>
      <c r="L869" s="50">
        <f t="shared" si="150"/>
        <v>4.2949899620060593E-2</v>
      </c>
      <c r="M869" s="50">
        <f t="shared" si="150"/>
        <v>0.10281222517115189</v>
      </c>
      <c r="N869" s="50">
        <f t="shared" si="150"/>
        <v>0.15122782367778165</v>
      </c>
      <c r="O869" s="50">
        <f t="shared" si="150"/>
        <v>4.1701785121000048E-2</v>
      </c>
      <c r="P869" s="50">
        <f t="shared" si="150"/>
        <v>9.8609985597468044E-2</v>
      </c>
      <c r="Q869" s="50">
        <f t="shared" si="150"/>
        <v>0.16612723645435021</v>
      </c>
      <c r="R869" s="50">
        <f t="shared" si="150"/>
        <v>4.0773124924683053E-2</v>
      </c>
      <c r="S869" s="50">
        <f t="shared" si="150"/>
        <v>9.7424999713876179E-2</v>
      </c>
      <c r="T869" s="50">
        <f t="shared" si="150"/>
        <v>0.17024286959785317</v>
      </c>
      <c r="U869" s="50">
        <f t="shared" si="150"/>
        <v>4.2357079834164098E-2</v>
      </c>
      <c r="V869" s="50">
        <f t="shared" si="150"/>
        <v>0.10326912142434258</v>
      </c>
      <c r="W869" s="50">
        <f t="shared" si="150"/>
        <v>0.15298844521904989</v>
      </c>
      <c r="X869" s="50">
        <f t="shared" si="150"/>
        <v>4.1615165425117021E-2</v>
      </c>
      <c r="Y869" s="50">
        <f t="shared" si="150"/>
        <v>0.10094499749787111</v>
      </c>
      <c r="Z869" s="50">
        <f t="shared" si="150"/>
        <v>0.15353437512282492</v>
      </c>
      <c r="AA869" s="50">
        <f t="shared" si="150"/>
        <v>4.113089595340827E-2</v>
      </c>
      <c r="AB869" s="50">
        <f t="shared" si="150"/>
        <v>9.9562145035959379E-2</v>
      </c>
      <c r="AC869" s="50">
        <f t="shared" si="150"/>
        <v>0.15853703069793729</v>
      </c>
      <c r="AD869" s="50">
        <f t="shared" si="150"/>
        <v>4.0439546712508614E-2</v>
      </c>
      <c r="AE869" s="50">
        <f t="shared" si="150"/>
        <v>9.5767318532631499E-2</v>
      </c>
      <c r="AF869" s="50">
        <f t="shared" si="150"/>
        <v>0.14776523952659551</v>
      </c>
      <c r="AG869" s="50">
        <f t="shared" si="150"/>
        <v>3.8354753523659663E-2</v>
      </c>
      <c r="AH869" s="50">
        <f t="shared" si="150"/>
        <v>9.3166645841143134E-2</v>
      </c>
      <c r="AI869" s="50">
        <f t="shared" si="150"/>
        <v>0.16990486785281086</v>
      </c>
      <c r="AJ869" s="50">
        <f t="shared" si="150"/>
        <v>3.7973437738073476E-2</v>
      </c>
      <c r="AK869" s="50">
        <f t="shared" si="150"/>
        <v>9.0610822947361502E-2</v>
      </c>
      <c r="AL869" s="50">
        <f t="shared" si="150"/>
        <v>0.1651812933189426</v>
      </c>
      <c r="BX869" s="78" t="s">
        <v>11</v>
      </c>
      <c r="DH869" s="50">
        <v>0</v>
      </c>
      <c r="ES869" s="22">
        <v>0</v>
      </c>
    </row>
    <row r="870" spans="1:149">
      <c r="A870" s="22"/>
      <c r="B870" s="78" t="s">
        <v>56</v>
      </c>
      <c r="C870" s="50">
        <f t="shared" ref="C870:AL870" si="151">AM112/C871</f>
        <v>0.78594728060689734</v>
      </c>
      <c r="D870" s="50">
        <f t="shared" si="151"/>
        <v>0.77664654146984857</v>
      </c>
      <c r="E870" s="50">
        <f t="shared" si="151"/>
        <v>0.65983649468703653</v>
      </c>
      <c r="F870" s="50">
        <f t="shared" si="151"/>
        <v>0.79068235480481575</v>
      </c>
      <c r="G870" s="50">
        <f t="shared" si="151"/>
        <v>0.7473124422620574</v>
      </c>
      <c r="H870" s="50">
        <f t="shared" si="151"/>
        <v>0.667457091026323</v>
      </c>
      <c r="I870" s="50">
        <f t="shared" si="151"/>
        <v>0.78856973104743411</v>
      </c>
      <c r="J870" s="50">
        <f t="shared" si="151"/>
        <v>0.72566772872620122</v>
      </c>
      <c r="K870" s="50">
        <f t="shared" si="151"/>
        <v>0.65922949448527335</v>
      </c>
      <c r="L870" s="50">
        <f t="shared" si="151"/>
        <v>0.79191668371578672</v>
      </c>
      <c r="M870" s="50">
        <f t="shared" si="151"/>
        <v>0.70720869203446968</v>
      </c>
      <c r="N870" s="50">
        <f t="shared" si="151"/>
        <v>0.67083995441430821</v>
      </c>
      <c r="O870" s="50">
        <f t="shared" si="151"/>
        <v>0.79012054350796479</v>
      </c>
      <c r="P870" s="50">
        <f t="shared" si="151"/>
        <v>0.71794504965581152</v>
      </c>
      <c r="Q870" s="50">
        <f t="shared" si="151"/>
        <v>0.66004172666312122</v>
      </c>
      <c r="R870" s="50">
        <f t="shared" si="151"/>
        <v>0.78846875189563392</v>
      </c>
      <c r="S870" s="50">
        <f t="shared" si="151"/>
        <v>0.7232140645047167</v>
      </c>
      <c r="T870" s="50">
        <f t="shared" si="151"/>
        <v>0.65853749527411642</v>
      </c>
      <c r="U870" s="50">
        <f t="shared" si="151"/>
        <v>0.79068235480481575</v>
      </c>
      <c r="V870" s="50">
        <f t="shared" si="151"/>
        <v>0.70868811783212537</v>
      </c>
      <c r="W870" s="50">
        <f t="shared" si="151"/>
        <v>0.67462767171483484</v>
      </c>
      <c r="X870" s="50">
        <f t="shared" si="151"/>
        <v>0.78488717199399083</v>
      </c>
      <c r="Y870" s="50">
        <f t="shared" si="151"/>
        <v>0.71791211406504918</v>
      </c>
      <c r="Z870" s="50">
        <f t="shared" si="151"/>
        <v>0.67406329165676382</v>
      </c>
      <c r="AA870" s="50">
        <f t="shared" si="151"/>
        <v>0.79067713100303261</v>
      </c>
      <c r="AB870" s="50">
        <f t="shared" si="151"/>
        <v>0.72380231636404058</v>
      </c>
      <c r="AC870" s="50">
        <f t="shared" si="151"/>
        <v>0.66779837539143294</v>
      </c>
      <c r="AD870" s="50">
        <f t="shared" si="151"/>
        <v>0.79312468977437178</v>
      </c>
      <c r="AE870" s="50">
        <f t="shared" si="151"/>
        <v>0.73036693288125365</v>
      </c>
      <c r="AF870" s="50">
        <f t="shared" si="151"/>
        <v>0.68065603181572765</v>
      </c>
      <c r="AG870" s="50">
        <f t="shared" si="151"/>
        <v>0.79164276604093153</v>
      </c>
      <c r="AH870" s="50">
        <f t="shared" si="151"/>
        <v>0.73376515053240599</v>
      </c>
      <c r="AI870" s="50">
        <f t="shared" si="151"/>
        <v>0.66325333405707454</v>
      </c>
      <c r="AJ870" s="50">
        <f t="shared" si="151"/>
        <v>0.79049013828263748</v>
      </c>
      <c r="AK870" s="50">
        <f t="shared" si="151"/>
        <v>0.73736408667866793</v>
      </c>
      <c r="AL870" s="50">
        <f t="shared" si="151"/>
        <v>0.66860498406890945</v>
      </c>
      <c r="BX870" s="78" t="s">
        <v>56</v>
      </c>
      <c r="DH870" s="50">
        <v>0</v>
      </c>
      <c r="ES870" s="22">
        <v>0</v>
      </c>
    </row>
    <row r="871" spans="1:149">
      <c r="A871" s="22"/>
      <c r="B871" s="78" t="s">
        <v>77</v>
      </c>
      <c r="C871" s="55">
        <f t="shared" ref="C871:AL871" si="152">AM53+AM82+AM112</f>
        <v>628.36805128737547</v>
      </c>
      <c r="D871" s="55">
        <f t="shared" si="152"/>
        <v>593.81488233665561</v>
      </c>
      <c r="E871" s="55">
        <f t="shared" si="152"/>
        <v>887.34607281284616</v>
      </c>
      <c r="F871" s="55">
        <f t="shared" si="152"/>
        <v>758.1078429540421</v>
      </c>
      <c r="G871" s="55">
        <f t="shared" si="152"/>
        <v>739.43906388427467</v>
      </c>
      <c r="H871" s="55">
        <f t="shared" si="152"/>
        <v>1036.9755073366555</v>
      </c>
      <c r="I871" s="55">
        <f t="shared" si="152"/>
        <v>928.28791770487283</v>
      </c>
      <c r="J871" s="55">
        <f t="shared" si="152"/>
        <v>863.23334959856038</v>
      </c>
      <c r="K871" s="55">
        <f t="shared" si="152"/>
        <v>1122.9433350636768</v>
      </c>
      <c r="L871" s="55">
        <f t="shared" si="152"/>
        <v>1079.8576052048729</v>
      </c>
      <c r="M871" s="55">
        <f t="shared" si="152"/>
        <v>1065.501459717608</v>
      </c>
      <c r="N871" s="55">
        <f t="shared" si="152"/>
        <v>1316.0734098145074</v>
      </c>
      <c r="O871" s="55">
        <f t="shared" si="152"/>
        <v>1238.1257153239203</v>
      </c>
      <c r="P871" s="55">
        <f t="shared" si="152"/>
        <v>1185.3233201827245</v>
      </c>
      <c r="Q871" s="55">
        <f t="shared" si="152"/>
        <v>1510.0502408637874</v>
      </c>
      <c r="R871" s="55">
        <f t="shared" si="152"/>
        <v>1374.5639296096347</v>
      </c>
      <c r="S871" s="55">
        <f t="shared" si="152"/>
        <v>1262.7249723145073</v>
      </c>
      <c r="T871" s="55">
        <f t="shared" si="152"/>
        <v>1654.1634700304542</v>
      </c>
      <c r="U871" s="55">
        <f t="shared" si="152"/>
        <v>1516.2156859080842</v>
      </c>
      <c r="V871" s="55">
        <f t="shared" si="152"/>
        <v>1443.1631866002217</v>
      </c>
      <c r="W871" s="55">
        <f t="shared" si="152"/>
        <v>1726.9901366971208</v>
      </c>
      <c r="X871" s="55">
        <f t="shared" si="152"/>
        <v>1616.9321144795128</v>
      </c>
      <c r="Y871" s="55">
        <f t="shared" si="152"/>
        <v>1597.9664908637874</v>
      </c>
      <c r="Z871" s="55">
        <f t="shared" si="152"/>
        <v>1918.2681433416387</v>
      </c>
      <c r="AA871" s="55">
        <f t="shared" si="152"/>
        <v>1738.7339001937985</v>
      </c>
      <c r="AB871" s="55">
        <f t="shared" si="152"/>
        <v>1633.6882765780729</v>
      </c>
      <c r="AC871" s="55">
        <f t="shared" si="152"/>
        <v>2048.489482627353</v>
      </c>
      <c r="AD871" s="55">
        <f t="shared" si="152"/>
        <v>1910.8939001937988</v>
      </c>
      <c r="AE871" s="55">
        <f t="shared" si="152"/>
        <v>1837.61021179402</v>
      </c>
      <c r="AF871" s="55">
        <f t="shared" si="152"/>
        <v>2242.4793784606863</v>
      </c>
      <c r="AG871" s="55">
        <f t="shared" si="152"/>
        <v>2013.5902540143968</v>
      </c>
      <c r="AH871" s="55">
        <f t="shared" si="152"/>
        <v>1924.9297951273534</v>
      </c>
      <c r="AI871" s="55">
        <f t="shared" si="152"/>
        <v>2400.4714327242527</v>
      </c>
      <c r="AJ871" s="55">
        <f t="shared" si="152"/>
        <v>2150.0284683001109</v>
      </c>
      <c r="AK871" s="55">
        <f t="shared" si="152"/>
        <v>2011.0097951273533</v>
      </c>
      <c r="AL871" s="55">
        <f t="shared" si="152"/>
        <v>2486.5514327242527</v>
      </c>
      <c r="BX871" s="78" t="s">
        <v>77</v>
      </c>
      <c r="DH871" s="50">
        <v>0</v>
      </c>
      <c r="ES871" s="22">
        <v>0</v>
      </c>
    </row>
    <row r="872" spans="1:149">
      <c r="A872" s="22"/>
      <c r="C872" s="53">
        <f>C871/1000</f>
        <v>0.6283680512873755</v>
      </c>
      <c r="D872" s="53">
        <f>D871/1000</f>
        <v>0.59381488233665558</v>
      </c>
      <c r="E872" s="53">
        <f>E871/1000</f>
        <v>0.88734607281284616</v>
      </c>
      <c r="F872" s="53">
        <f>F871/1200</f>
        <v>0.6317565357950351</v>
      </c>
      <c r="G872" s="53">
        <f>G871/1200</f>
        <v>0.61619921990356219</v>
      </c>
      <c r="H872" s="53">
        <f>H871/1200</f>
        <v>0.86414625611387952</v>
      </c>
      <c r="I872" s="53">
        <f>I871/1400</f>
        <v>0.66306279836062343</v>
      </c>
      <c r="J872" s="53">
        <f>J871/1400</f>
        <v>0.61659524971325741</v>
      </c>
      <c r="K872" s="53">
        <f>K871/1400</f>
        <v>0.80210238218834062</v>
      </c>
      <c r="L872" s="53">
        <f>L871/1600</f>
        <v>0.67491100325304554</v>
      </c>
      <c r="M872" s="53">
        <f>M871/1600</f>
        <v>0.66593841232350504</v>
      </c>
      <c r="N872" s="53">
        <f>N871/1600</f>
        <v>0.82254588113406713</v>
      </c>
      <c r="O872" s="53">
        <f>O871/1800</f>
        <v>0.68784761962440022</v>
      </c>
      <c r="P872" s="53">
        <f t="shared" ref="P872:Q872" si="153">P871/1800</f>
        <v>0.65851295565706913</v>
      </c>
      <c r="Q872" s="53">
        <f t="shared" si="153"/>
        <v>0.83891680047988193</v>
      </c>
      <c r="R872" s="113">
        <f>R871/2000</f>
        <v>0.68728196480481729</v>
      </c>
      <c r="S872" s="113">
        <f t="shared" ref="S872:T872" si="154">S871/2000</f>
        <v>0.63136248615725366</v>
      </c>
      <c r="T872" s="113">
        <f t="shared" si="154"/>
        <v>0.82708173501522708</v>
      </c>
      <c r="U872" s="53">
        <f>U871/2200</f>
        <v>0.68918894814003828</v>
      </c>
      <c r="V872" s="53">
        <f t="shared" ref="V872:W872" si="155">V871/2200</f>
        <v>0.65598326663646445</v>
      </c>
      <c r="W872" s="53">
        <f t="shared" si="155"/>
        <v>0.78499551668050949</v>
      </c>
      <c r="X872" s="53">
        <f>X871/2400</f>
        <v>0.67372171436646366</v>
      </c>
      <c r="Y872" s="53">
        <f t="shared" ref="Y872:Z872" si="156">Y871/2400</f>
        <v>0.66581937119324475</v>
      </c>
      <c r="Z872" s="53">
        <f t="shared" si="156"/>
        <v>0.79927839305901616</v>
      </c>
      <c r="AA872" s="53">
        <f>AA871/2600</f>
        <v>0.66874380776684561</v>
      </c>
      <c r="AB872" s="53">
        <f t="shared" ref="AB872:AC872" si="157">AB871/2600</f>
        <v>0.62834164483772037</v>
      </c>
      <c r="AC872" s="53">
        <f t="shared" si="157"/>
        <v>0.78788057024128966</v>
      </c>
      <c r="AD872" s="53">
        <f>AD871/2800</f>
        <v>0.68246210721207101</v>
      </c>
      <c r="AE872" s="53">
        <f t="shared" ref="AE872:AF872" si="158">AE871/2800</f>
        <v>0.65628936135500715</v>
      </c>
      <c r="AF872" s="53">
        <f t="shared" si="158"/>
        <v>0.80088549230738804</v>
      </c>
      <c r="AG872" s="53">
        <f>AG871/3000</f>
        <v>0.67119675133813228</v>
      </c>
      <c r="AH872" s="53">
        <f>AH871/3000</f>
        <v>0.64164326504245117</v>
      </c>
      <c r="AI872" s="53">
        <f>AI871/3000</f>
        <v>0.80015714424141759</v>
      </c>
      <c r="AJ872" s="53">
        <f>AJ871/3200</f>
        <v>0.67188389634378465</v>
      </c>
      <c r="AK872" s="53">
        <f t="shared" ref="AK872:AL872" si="159">AK871/3200</f>
        <v>0.62844056097729795</v>
      </c>
      <c r="AL872" s="53">
        <f t="shared" si="159"/>
        <v>0.77704732272632893</v>
      </c>
      <c r="BX872" s="22"/>
      <c r="DH872" s="50">
        <v>0</v>
      </c>
      <c r="ES872" s="22">
        <v>0</v>
      </c>
    </row>
    <row r="873" spans="1:149" s="9" customFormat="1">
      <c r="A873" s="22"/>
      <c r="B873" s="22" t="s">
        <v>32</v>
      </c>
      <c r="C873" s="50">
        <f t="shared" ref="C873:AL873" si="160">AM141/C871</f>
        <v>7.3674519560419276E-3</v>
      </c>
      <c r="D873" s="50">
        <f t="shared" si="160"/>
        <v>7.9094274225733549E-3</v>
      </c>
      <c r="E873" s="50">
        <f t="shared" si="160"/>
        <v>3.707558930997535E-2</v>
      </c>
      <c r="F873" s="50">
        <f t="shared" si="160"/>
        <v>7.5072715332882367E-3</v>
      </c>
      <c r="G873" s="50">
        <f t="shared" si="160"/>
        <v>1.1729668371101124E-2</v>
      </c>
      <c r="H873" s="50">
        <f t="shared" si="160"/>
        <v>3.3792053809310323E-2</v>
      </c>
      <c r="I873" s="50">
        <f t="shared" si="160"/>
        <v>7.3506866148805765E-3</v>
      </c>
      <c r="J873" s="50">
        <f t="shared" si="160"/>
        <v>1.4456217767209277E-2</v>
      </c>
      <c r="K873" s="50">
        <f t="shared" si="160"/>
        <v>3.4058654690305931E-2</v>
      </c>
      <c r="L873" s="50">
        <f t="shared" si="160"/>
        <v>7.4605471430653197E-3</v>
      </c>
      <c r="M873" s="50">
        <f t="shared" si="160"/>
        <v>1.6313676785743945E-2</v>
      </c>
      <c r="N873" s="50">
        <f t="shared" si="160"/>
        <v>3.3340215751912948E-2</v>
      </c>
      <c r="O873" s="50">
        <f t="shared" si="160"/>
        <v>7.5593985315433607E-3</v>
      </c>
      <c r="P873" s="50">
        <f t="shared" si="160"/>
        <v>1.5271990452175414E-2</v>
      </c>
      <c r="Q873" s="50">
        <f t="shared" si="160"/>
        <v>3.2393841772739414E-2</v>
      </c>
      <c r="R873" s="50">
        <f t="shared" si="160"/>
        <v>7.6327609295861716E-3</v>
      </c>
      <c r="S873" s="50">
        <f t="shared" si="160"/>
        <v>1.4606582456957657E-2</v>
      </c>
      <c r="T873" s="50">
        <f t="shared" si="160"/>
        <v>3.190570613341915E-2</v>
      </c>
      <c r="U873" s="50">
        <f t="shared" si="160"/>
        <v>7.5072715332882367E-3</v>
      </c>
      <c r="V873" s="50">
        <f t="shared" si="160"/>
        <v>1.6059395629420787E-2</v>
      </c>
      <c r="W873" s="50">
        <f t="shared" si="160"/>
        <v>3.1863096610770761E-2</v>
      </c>
      <c r="X873" s="50">
        <f t="shared" si="160"/>
        <v>7.5495483289269609E-3</v>
      </c>
      <c r="Y873" s="50">
        <f t="shared" si="160"/>
        <v>1.4931494939253035E-2</v>
      </c>
      <c r="Z873" s="50">
        <f t="shared" si="160"/>
        <v>3.0669835216392292E-2</v>
      </c>
      <c r="AA873" s="50">
        <f t="shared" si="160"/>
        <v>7.6117886690567462E-3</v>
      </c>
      <c r="AB873" s="50">
        <f t="shared" si="160"/>
        <v>1.4793395273174971E-2</v>
      </c>
      <c r="AC873" s="50">
        <f t="shared" si="160"/>
        <v>3.0538135797390342E-2</v>
      </c>
      <c r="AD873" s="50">
        <f t="shared" si="160"/>
        <v>7.6795865005962419E-3</v>
      </c>
      <c r="AE873" s="50">
        <f t="shared" si="160"/>
        <v>1.3767897244502517E-2</v>
      </c>
      <c r="AF873" s="50">
        <f t="shared" si="160"/>
        <v>2.8614744740282541E-2</v>
      </c>
      <c r="AG873" s="50">
        <f t="shared" si="160"/>
        <v>7.8502103947629288E-3</v>
      </c>
      <c r="AH873" s="50">
        <f t="shared" si="160"/>
        <v>1.3498533108689032E-2</v>
      </c>
      <c r="AI873" s="50">
        <f t="shared" si="160"/>
        <v>2.9824547805074434E-2</v>
      </c>
      <c r="AJ873" s="50">
        <f t="shared" si="160"/>
        <v>7.8786581366092935E-3</v>
      </c>
      <c r="AK873" s="50">
        <f t="shared" si="160"/>
        <v>1.3278766038898125E-2</v>
      </c>
      <c r="AL873" s="50">
        <f t="shared" si="160"/>
        <v>2.9081632516554979E-2</v>
      </c>
      <c r="BW873" s="135"/>
      <c r="BX873" s="22" t="s">
        <v>32</v>
      </c>
      <c r="BY873" s="61"/>
      <c r="BZ873" s="61"/>
      <c r="CA873" s="61"/>
      <c r="DH873" s="50">
        <v>0</v>
      </c>
      <c r="ES873" s="22">
        <v>0</v>
      </c>
    </row>
    <row r="874" spans="1:149" s="9" customFormat="1">
      <c r="A874" s="22"/>
      <c r="B874" s="59" t="s">
        <v>144</v>
      </c>
      <c r="C874" s="55">
        <f t="shared" ref="C874:AL874" si="161">C285</f>
        <v>0</v>
      </c>
      <c r="D874" s="55">
        <f t="shared" si="161"/>
        <v>0</v>
      </c>
      <c r="E874" s="55">
        <f t="shared" si="161"/>
        <v>8</v>
      </c>
      <c r="F874" s="55">
        <f t="shared" si="161"/>
        <v>0</v>
      </c>
      <c r="G874" s="55">
        <f t="shared" si="161"/>
        <v>0</v>
      </c>
      <c r="H874" s="55">
        <f t="shared" si="161"/>
        <v>8</v>
      </c>
      <c r="I874" s="55">
        <f t="shared" si="161"/>
        <v>0</v>
      </c>
      <c r="J874" s="55">
        <f t="shared" si="161"/>
        <v>0</v>
      </c>
      <c r="K874" s="55">
        <f t="shared" si="161"/>
        <v>8</v>
      </c>
      <c r="L874" s="55">
        <f t="shared" si="161"/>
        <v>0</v>
      </c>
      <c r="M874" s="55">
        <f t="shared" si="161"/>
        <v>0</v>
      </c>
      <c r="N874" s="55">
        <f t="shared" si="161"/>
        <v>10</v>
      </c>
      <c r="O874" s="55">
        <f t="shared" si="161"/>
        <v>0</v>
      </c>
      <c r="P874" s="55">
        <f t="shared" si="161"/>
        <v>0</v>
      </c>
      <c r="Q874" s="55">
        <f t="shared" si="161"/>
        <v>10</v>
      </c>
      <c r="R874" s="55">
        <f t="shared" si="161"/>
        <v>0</v>
      </c>
      <c r="S874" s="55">
        <f t="shared" si="161"/>
        <v>0</v>
      </c>
      <c r="T874" s="55">
        <f t="shared" si="161"/>
        <v>10</v>
      </c>
      <c r="U874" s="55">
        <f t="shared" si="161"/>
        <v>0</v>
      </c>
      <c r="V874" s="55">
        <f t="shared" si="161"/>
        <v>0</v>
      </c>
      <c r="W874" s="55">
        <f t="shared" si="161"/>
        <v>12</v>
      </c>
      <c r="X874" s="55">
        <f t="shared" si="161"/>
        <v>0</v>
      </c>
      <c r="Y874" s="55">
        <f t="shared" si="161"/>
        <v>0</v>
      </c>
      <c r="Z874" s="55">
        <f t="shared" si="161"/>
        <v>12</v>
      </c>
      <c r="AA874" s="55">
        <f t="shared" si="161"/>
        <v>0</v>
      </c>
      <c r="AB874" s="55">
        <f t="shared" si="161"/>
        <v>0</v>
      </c>
      <c r="AC874" s="55">
        <f t="shared" si="161"/>
        <v>12</v>
      </c>
      <c r="AD874" s="55">
        <f t="shared" si="161"/>
        <v>0</v>
      </c>
      <c r="AE874" s="55">
        <f t="shared" si="161"/>
        <v>0</v>
      </c>
      <c r="AF874" s="55">
        <f t="shared" si="161"/>
        <v>12</v>
      </c>
      <c r="AG874" s="55">
        <f t="shared" si="161"/>
        <v>0</v>
      </c>
      <c r="AH874" s="55">
        <f t="shared" si="161"/>
        <v>0</v>
      </c>
      <c r="AI874" s="55">
        <f t="shared" si="161"/>
        <v>12</v>
      </c>
      <c r="AJ874" s="55">
        <f t="shared" si="161"/>
        <v>0</v>
      </c>
      <c r="AK874" s="55">
        <f t="shared" si="161"/>
        <v>0</v>
      </c>
      <c r="AL874" s="55">
        <f t="shared" si="161"/>
        <v>12</v>
      </c>
      <c r="BW874" s="135"/>
      <c r="BX874" s="59" t="s">
        <v>144</v>
      </c>
      <c r="BY874" s="61"/>
      <c r="BZ874" s="61"/>
      <c r="CA874" s="61"/>
      <c r="DH874" s="50">
        <v>0</v>
      </c>
      <c r="ES874" s="22">
        <v>0</v>
      </c>
    </row>
    <row r="875" spans="1:149" s="9" customFormat="1">
      <c r="A875" s="22"/>
      <c r="B875" s="59" t="s">
        <v>81</v>
      </c>
      <c r="C875" s="55">
        <f t="shared" ref="C875:AL875" si="162">C313</f>
        <v>647.5196013289036</v>
      </c>
      <c r="D875" s="55">
        <f t="shared" si="162"/>
        <v>671.75348837209299</v>
      </c>
      <c r="E875" s="55">
        <f t="shared" si="162"/>
        <v>675.55634551495007</v>
      </c>
      <c r="F875" s="55">
        <f t="shared" si="162"/>
        <v>874.11960132890363</v>
      </c>
      <c r="G875" s="55">
        <f t="shared" si="162"/>
        <v>787.56777408637879</v>
      </c>
      <c r="H875" s="55">
        <f t="shared" si="162"/>
        <v>999.64205980066447</v>
      </c>
      <c r="I875" s="55">
        <f t="shared" si="162"/>
        <v>978.67225913621269</v>
      </c>
      <c r="J875" s="55">
        <f t="shared" si="162"/>
        <v>790.88205980066448</v>
      </c>
      <c r="K875" s="55">
        <f t="shared" si="162"/>
        <v>1022.1804318936877</v>
      </c>
      <c r="L875" s="55">
        <f t="shared" si="162"/>
        <v>1317.7722591362126</v>
      </c>
      <c r="M875" s="55">
        <f t="shared" si="162"/>
        <v>1004.6963455149502</v>
      </c>
      <c r="N875" s="55">
        <f t="shared" si="162"/>
        <v>1126.7330897009965</v>
      </c>
      <c r="O875" s="55">
        <f t="shared" si="162"/>
        <v>1529.5865448504983</v>
      </c>
      <c r="P875" s="55">
        <f t="shared" si="162"/>
        <v>1011.5347176079734</v>
      </c>
      <c r="Q875" s="55">
        <f t="shared" si="162"/>
        <v>1348.060119601329</v>
      </c>
      <c r="R875" s="55">
        <f t="shared" si="162"/>
        <v>1628.900830564784</v>
      </c>
      <c r="S875" s="55">
        <f t="shared" si="162"/>
        <v>1241.7730897009967</v>
      </c>
      <c r="T875" s="55">
        <f t="shared" si="162"/>
        <v>1462.5841196013289</v>
      </c>
      <c r="U875" s="55">
        <f t="shared" si="162"/>
        <v>1748.2392026578073</v>
      </c>
      <c r="V875" s="55">
        <f t="shared" si="162"/>
        <v>1343.0873754152824</v>
      </c>
      <c r="W875" s="55">
        <f t="shared" si="162"/>
        <v>1463.7601196013288</v>
      </c>
      <c r="X875" s="55">
        <f t="shared" si="162"/>
        <v>1943.6677740863788</v>
      </c>
      <c r="Y875" s="55">
        <f t="shared" si="162"/>
        <v>1803.5641196013289</v>
      </c>
      <c r="Z875" s="55">
        <f t="shared" si="162"/>
        <v>1477.5511495016613</v>
      </c>
      <c r="AA875" s="55">
        <f t="shared" si="162"/>
        <v>1849.1534883720931</v>
      </c>
      <c r="AB875" s="55">
        <f t="shared" si="162"/>
        <v>1707.4498338870433</v>
      </c>
      <c r="AC875" s="55">
        <f t="shared" si="162"/>
        <v>1800.689435215947</v>
      </c>
      <c r="AD875" s="55">
        <f t="shared" si="162"/>
        <v>1852.3534883720931</v>
      </c>
      <c r="AE875" s="55">
        <f t="shared" si="162"/>
        <v>1817.2408637873755</v>
      </c>
      <c r="AF875" s="55">
        <f t="shared" si="162"/>
        <v>1916.3894352159468</v>
      </c>
      <c r="AG875" s="55">
        <f t="shared" si="162"/>
        <v>1946.4294019933554</v>
      </c>
      <c r="AH875" s="55">
        <f t="shared" si="162"/>
        <v>2267.2408637873755</v>
      </c>
      <c r="AI875" s="55">
        <f t="shared" si="162"/>
        <v>1927.9261794019935</v>
      </c>
      <c r="AJ875" s="55">
        <f t="shared" si="162"/>
        <v>2045.7436877076409</v>
      </c>
      <c r="AK875" s="55">
        <f t="shared" si="162"/>
        <v>2268.8408637873754</v>
      </c>
      <c r="AL875" s="55">
        <f t="shared" si="162"/>
        <v>1929.5261794019934</v>
      </c>
      <c r="BW875" s="135"/>
      <c r="BX875" s="59" t="s">
        <v>81</v>
      </c>
      <c r="BY875" s="61"/>
      <c r="BZ875" s="61"/>
      <c r="CA875" s="61"/>
      <c r="DH875" s="50">
        <v>0</v>
      </c>
      <c r="ES875" s="22">
        <v>0</v>
      </c>
    </row>
    <row r="876" spans="1:149" s="9" customFormat="1">
      <c r="A876" s="22"/>
      <c r="B876" s="78" t="s">
        <v>176</v>
      </c>
      <c r="C876" s="50">
        <f t="shared" ref="C876:AL876" si="163">AM170/C871</f>
        <v>4.470867024897773E-3</v>
      </c>
      <c r="D876" s="50">
        <f t="shared" si="163"/>
        <v>5.9496896942223985E-3</v>
      </c>
      <c r="E876" s="50">
        <f t="shared" si="163"/>
        <v>7.8046131823062918E-3</v>
      </c>
      <c r="F876" s="50">
        <f t="shared" si="163"/>
        <v>4.2613330412357205E-3</v>
      </c>
      <c r="G876" s="50">
        <f t="shared" si="163"/>
        <v>6.3404239400461134E-3</v>
      </c>
      <c r="H876" s="50">
        <f t="shared" si="163"/>
        <v>7.3199001221856807E-3</v>
      </c>
      <c r="I876" s="50">
        <f t="shared" si="163"/>
        <v>4.4830918518138918E-3</v>
      </c>
      <c r="J876" s="50">
        <f t="shared" si="163"/>
        <v>6.7174188794914356E-3</v>
      </c>
      <c r="K876" s="50">
        <f t="shared" si="163"/>
        <v>7.7799562339488813E-3</v>
      </c>
      <c r="L876" s="50">
        <f t="shared" si="163"/>
        <v>4.2855650390330883E-3</v>
      </c>
      <c r="M876" s="50">
        <f t="shared" si="163"/>
        <v>6.7890568652221039E-3</v>
      </c>
      <c r="N876" s="50">
        <f t="shared" si="163"/>
        <v>7.4824853435705736E-3</v>
      </c>
      <c r="O876" s="50">
        <f t="shared" si="163"/>
        <v>4.1626225319547966E-3</v>
      </c>
      <c r="P876" s="50">
        <f t="shared" si="163"/>
        <v>6.7618259621893273E-3</v>
      </c>
      <c r="Q876" s="50">
        <f t="shared" si="163"/>
        <v>8.1990649482746696E-3</v>
      </c>
      <c r="R876" s="50">
        <f t="shared" si="163"/>
        <v>4.0994091861556899E-3</v>
      </c>
      <c r="S876" s="50">
        <f t="shared" si="163"/>
        <v>6.7749907442784096E-3</v>
      </c>
      <c r="T876" s="50">
        <f t="shared" si="163"/>
        <v>8.2919857973574249E-3</v>
      </c>
      <c r="U876" s="50">
        <f t="shared" si="163"/>
        <v>4.2613330412357205E-3</v>
      </c>
      <c r="V876" s="50">
        <f t="shared" si="163"/>
        <v>6.8911125868088797E-3</v>
      </c>
      <c r="W876" s="50">
        <f t="shared" si="163"/>
        <v>7.5995801719519343E-3</v>
      </c>
      <c r="X876" s="50">
        <f t="shared" si="163"/>
        <v>4.1812516057152388E-3</v>
      </c>
      <c r="Y876" s="50">
        <f t="shared" si="163"/>
        <v>6.8993937376248668E-3</v>
      </c>
      <c r="Z876" s="50">
        <f t="shared" si="163"/>
        <v>7.8897952351843839E-3</v>
      </c>
      <c r="AA876" s="50">
        <f t="shared" si="163"/>
        <v>4.1831300345552096E-3</v>
      </c>
      <c r="AB876" s="50">
        <f t="shared" si="163"/>
        <v>6.859539950591337E-3</v>
      </c>
      <c r="AC876" s="50">
        <f t="shared" si="163"/>
        <v>7.9735302502962225E-3</v>
      </c>
      <c r="AD876" s="50">
        <f t="shared" si="163"/>
        <v>4.1528993311429653E-3</v>
      </c>
      <c r="AE876" s="50">
        <f t="shared" si="163"/>
        <v>6.8498748642189938E-3</v>
      </c>
      <c r="AF876" s="50">
        <f t="shared" si="163"/>
        <v>7.599219426865117E-3</v>
      </c>
      <c r="AG876" s="50">
        <f t="shared" si="163"/>
        <v>3.9565149782171327E-3</v>
      </c>
      <c r="AH876" s="50">
        <f t="shared" si="163"/>
        <v>6.6326574778563848E-3</v>
      </c>
      <c r="AI876" s="50">
        <f t="shared" si="163"/>
        <v>8.472853531966704E-3</v>
      </c>
      <c r="AJ876" s="50">
        <f t="shared" si="163"/>
        <v>3.9291805315857841E-3</v>
      </c>
      <c r="AK876" s="50">
        <f t="shared" si="163"/>
        <v>6.5134441571282793E-3</v>
      </c>
      <c r="AL876" s="50">
        <f t="shared" si="163"/>
        <v>8.312734892636774E-3</v>
      </c>
      <c r="BW876" s="135"/>
      <c r="BX876" s="78" t="s">
        <v>176</v>
      </c>
      <c r="BY876" s="61"/>
      <c r="BZ876" s="61"/>
      <c r="CA876" s="61"/>
      <c r="DH876" s="50">
        <v>0</v>
      </c>
      <c r="ES876" s="22">
        <v>0</v>
      </c>
    </row>
    <row r="877" spans="1:149" s="9" customFormat="1">
      <c r="A877" s="22"/>
      <c r="B877" s="78" t="s">
        <v>103</v>
      </c>
      <c r="C877" s="139">
        <f t="shared" ref="C877:AL877" si="164">AM199/C871</f>
        <v>5.1812070860856797E-2</v>
      </c>
      <c r="D877" s="139">
        <f t="shared" si="164"/>
        <v>5.6145852603002019E-2</v>
      </c>
      <c r="E877" s="139">
        <f t="shared" si="164"/>
        <v>8.0148524629159737E-2</v>
      </c>
      <c r="F877" s="139">
        <f t="shared" si="164"/>
        <v>5.1359777321760787E-2</v>
      </c>
      <c r="G877" s="139">
        <f t="shared" si="164"/>
        <v>6.3084131887129857E-2</v>
      </c>
      <c r="H877" s="139">
        <f t="shared" si="164"/>
        <v>7.4413494709012165E-2</v>
      </c>
      <c r="I877" s="139">
        <f t="shared" si="164"/>
        <v>5.231372624138711E-2</v>
      </c>
      <c r="J877" s="139">
        <f t="shared" si="164"/>
        <v>6.9452251848102123E-2</v>
      </c>
      <c r="K877" s="139">
        <f t="shared" si="164"/>
        <v>7.96436001776782E-2</v>
      </c>
      <c r="L877" s="139">
        <f t="shared" si="164"/>
        <v>5.0878374829407623E-2</v>
      </c>
      <c r="M877" s="139">
        <f t="shared" si="164"/>
        <v>7.0353211923207662E-2</v>
      </c>
      <c r="N877" s="139">
        <f t="shared" si="164"/>
        <v>7.5482263572213187E-2</v>
      </c>
      <c r="O877" s="139">
        <f t="shared" si="164"/>
        <v>4.9968552655264231E-2</v>
      </c>
      <c r="P877" s="139">
        <f t="shared" si="164"/>
        <v>7.0901034822334078E-2</v>
      </c>
      <c r="Q877" s="139">
        <f t="shared" si="164"/>
        <v>7.992210903589822E-2</v>
      </c>
      <c r="R877" s="139">
        <f t="shared" si="164"/>
        <v>5.0047363035007585E-2</v>
      </c>
      <c r="S877" s="139">
        <f t="shared" si="164"/>
        <v>6.8693224496074567E-2</v>
      </c>
      <c r="T877" s="139">
        <f t="shared" si="164"/>
        <v>8.302196396434243E-2</v>
      </c>
      <c r="U877" s="139">
        <f t="shared" si="164"/>
        <v>5.1359777321760787E-2</v>
      </c>
      <c r="V877" s="139">
        <f t="shared" si="164"/>
        <v>7.0503877139284257E-2</v>
      </c>
      <c r="W877" s="139">
        <f t="shared" si="164"/>
        <v>7.7431710325658015E-2</v>
      </c>
      <c r="X877" s="139">
        <f t="shared" si="164"/>
        <v>4.883692969721181E-2</v>
      </c>
      <c r="Y877" s="139">
        <f t="shared" si="164"/>
        <v>6.7053095676668659E-2</v>
      </c>
      <c r="Z877" s="139">
        <f t="shared" si="164"/>
        <v>7.9462524100459467E-2</v>
      </c>
      <c r="AA877" s="139">
        <f t="shared" si="164"/>
        <v>5.2439105253447561E-2</v>
      </c>
      <c r="AB877" s="139">
        <f t="shared" si="164"/>
        <v>6.9157042760109866E-2</v>
      </c>
      <c r="AC877" s="139">
        <f t="shared" si="164"/>
        <v>7.9689683523322591E-2</v>
      </c>
      <c r="AD877" s="139">
        <f t="shared" si="164"/>
        <v>5.4391324389836099E-2</v>
      </c>
      <c r="AE877" s="139">
        <f t="shared" si="164"/>
        <v>6.819019572037828E-2</v>
      </c>
      <c r="AF877" s="139">
        <f t="shared" si="164"/>
        <v>7.8485394453099586E-2</v>
      </c>
      <c r="AG877" s="139">
        <f t="shared" si="164"/>
        <v>5.3715993005211807E-2</v>
      </c>
      <c r="AH877" s="139">
        <f t="shared" si="164"/>
        <v>6.5096919543348702E-2</v>
      </c>
      <c r="AI877" s="139">
        <f t="shared" si="164"/>
        <v>8.6261234251153396E-2</v>
      </c>
      <c r="AJ877" s="139">
        <f t="shared" si="164"/>
        <v>5.3528570294230859E-2</v>
      </c>
      <c r="AK877" s="139">
        <f t="shared" si="164"/>
        <v>6.5482624857956279E-2</v>
      </c>
      <c r="AL877" s="139">
        <f t="shared" si="164"/>
        <v>8.5167282600469407E-2</v>
      </c>
      <c r="BW877" s="135"/>
      <c r="BX877" s="78" t="s">
        <v>103</v>
      </c>
      <c r="BY877" s="61"/>
      <c r="BZ877" s="61"/>
      <c r="CA877" s="61"/>
      <c r="DH877" s="50">
        <v>0</v>
      </c>
      <c r="ES877" s="22">
        <v>0</v>
      </c>
    </row>
    <row r="878" spans="1:149" s="9" customFormat="1">
      <c r="A878" s="22"/>
      <c r="B878" s="78" t="s">
        <v>33</v>
      </c>
      <c r="C878" s="50">
        <f t="shared" ref="C878:AL878" si="165">AM228/C871</f>
        <v>1.2139711952618813E-2</v>
      </c>
      <c r="D878" s="50">
        <f t="shared" si="165"/>
        <v>1.8442580166287872E-2</v>
      </c>
      <c r="E878" s="50">
        <f t="shared" si="165"/>
        <v>6.6836598114579787E-2</v>
      </c>
      <c r="F878" s="50">
        <f t="shared" si="165"/>
        <v>1.1649209574781456E-2</v>
      </c>
      <c r="G878" s="50">
        <f t="shared" si="165"/>
        <v>2.2370504626989567E-2</v>
      </c>
      <c r="H878" s="50">
        <f t="shared" si="165"/>
        <v>5.9918831519820755E-2</v>
      </c>
      <c r="I878" s="50">
        <f t="shared" si="165"/>
        <v>1.2218749852078699E-2</v>
      </c>
      <c r="J878" s="50">
        <f t="shared" si="165"/>
        <v>2.5358376664607878E-2</v>
      </c>
      <c r="K878" s="50">
        <f t="shared" si="165"/>
        <v>6.0798567743135468E-2</v>
      </c>
      <c r="L878" s="50">
        <f t="shared" si="165"/>
        <v>1.1841600962486935E-2</v>
      </c>
      <c r="M878" s="50">
        <f t="shared" si="165"/>
        <v>2.692904067016641E-2</v>
      </c>
      <c r="N878" s="50">
        <f t="shared" si="165"/>
        <v>5.6861955104316415E-2</v>
      </c>
      <c r="O878" s="50">
        <f t="shared" si="165"/>
        <v>1.1460854415511567E-2</v>
      </c>
      <c r="P878" s="50">
        <f t="shared" si="165"/>
        <v>2.5953199113736204E-2</v>
      </c>
      <c r="Q878" s="50">
        <f t="shared" si="165"/>
        <v>6.3062301028256149E-2</v>
      </c>
      <c r="R878" s="50">
        <f t="shared" si="165"/>
        <v>1.1168006780211298E-2</v>
      </c>
      <c r="S878" s="50">
        <f t="shared" si="165"/>
        <v>2.5814078962191005E-2</v>
      </c>
      <c r="T878" s="50">
        <f t="shared" si="165"/>
        <v>6.500495253662153E-2</v>
      </c>
      <c r="U878" s="50">
        <f t="shared" si="165"/>
        <v>1.1649209574781456E-2</v>
      </c>
      <c r="V878" s="50">
        <f t="shared" si="165"/>
        <v>2.7132928015846075E-2</v>
      </c>
      <c r="W878" s="50">
        <f t="shared" si="165"/>
        <v>5.8459406172537386E-2</v>
      </c>
      <c r="X878" s="50">
        <f t="shared" si="165"/>
        <v>1.146927292012833E-2</v>
      </c>
      <c r="Y878" s="50">
        <f t="shared" si="165"/>
        <v>2.6798774005576557E-2</v>
      </c>
      <c r="Z878" s="50">
        <f t="shared" si="165"/>
        <v>5.682593941002561E-2</v>
      </c>
      <c r="AA878" s="50">
        <f t="shared" si="165"/>
        <v>1.1240290994396353E-2</v>
      </c>
      <c r="AB878" s="50">
        <f t="shared" si="165"/>
        <v>2.638348010499254E-2</v>
      </c>
      <c r="AC878" s="50">
        <f t="shared" si="165"/>
        <v>5.9200548027446662E-2</v>
      </c>
      <c r="AD878" s="50">
        <f t="shared" si="165"/>
        <v>1.0981182679934172E-2</v>
      </c>
      <c r="AE878" s="50">
        <f t="shared" si="165"/>
        <v>2.5556857790474157E-2</v>
      </c>
      <c r="AF878" s="50">
        <f t="shared" si="165"/>
        <v>5.4829166404374824E-2</v>
      </c>
      <c r="AG878" s="50">
        <f t="shared" si="165"/>
        <v>1.0327342254874181E-2</v>
      </c>
      <c r="AH878" s="50">
        <f t="shared" si="165"/>
        <v>2.4899527753411813E-2</v>
      </c>
      <c r="AI878" s="50">
        <f t="shared" si="165"/>
        <v>6.4155429179685933E-2</v>
      </c>
      <c r="AJ878" s="50">
        <f t="shared" si="165"/>
        <v>1.0212049166926047E-2</v>
      </c>
      <c r="AK878" s="50">
        <f t="shared" si="165"/>
        <v>2.4191748332116875E-2</v>
      </c>
      <c r="AL878" s="50">
        <f t="shared" si="165"/>
        <v>6.2224039673487067E-2</v>
      </c>
      <c r="BW878" s="135"/>
      <c r="BX878" s="78" t="s">
        <v>33</v>
      </c>
      <c r="BY878" s="61"/>
      <c r="BZ878" s="61"/>
      <c r="CA878" s="61"/>
      <c r="DH878" s="50">
        <v>0</v>
      </c>
      <c r="ES878" s="22">
        <v>0</v>
      </c>
    </row>
    <row r="879" spans="1:149" s="9" customFormat="1">
      <c r="A879" s="22"/>
      <c r="B879" s="78" t="s">
        <v>34</v>
      </c>
      <c r="C879" s="50">
        <f t="shared" ref="C879:AL879" si="166">AM257/C871</f>
        <v>2.4909233933276445E-2</v>
      </c>
      <c r="D879" s="50">
        <f t="shared" si="166"/>
        <v>3.8600146460419073E-2</v>
      </c>
      <c r="E879" s="50">
        <f t="shared" si="166"/>
        <v>6.6247206555031413E-2</v>
      </c>
      <c r="F879" s="50">
        <f t="shared" si="166"/>
        <v>2.3911244230213298E-2</v>
      </c>
      <c r="G879" s="50">
        <f t="shared" si="166"/>
        <v>4.4078269914014326E-2</v>
      </c>
      <c r="H879" s="50">
        <f t="shared" si="166"/>
        <v>6.1515998324075047E-2</v>
      </c>
      <c r="I879" s="50">
        <f t="shared" si="166"/>
        <v>2.5204597375492584E-2</v>
      </c>
      <c r="J879" s="50">
        <f t="shared" si="166"/>
        <v>4.8361755690459814E-2</v>
      </c>
      <c r="K879" s="50">
        <f t="shared" si="166"/>
        <v>6.6978103888811036E-2</v>
      </c>
      <c r="L879" s="50">
        <f t="shared" si="166"/>
        <v>2.4438245919728447E-2</v>
      </c>
      <c r="M879" s="50">
        <f t="shared" si="166"/>
        <v>5.0103046597292311E-2</v>
      </c>
      <c r="N879" s="50">
        <f t="shared" si="166"/>
        <v>6.1358611292888186E-2</v>
      </c>
      <c r="O879" s="50">
        <f t="shared" si="166"/>
        <v>2.3444480866196209E-2</v>
      </c>
      <c r="P879" s="50">
        <f t="shared" si="166"/>
        <v>4.8910595361253098E-2</v>
      </c>
      <c r="Q879" s="50">
        <f t="shared" si="166"/>
        <v>6.9646573914074472E-2</v>
      </c>
      <c r="R879" s="50">
        <f t="shared" si="166"/>
        <v>2.2659576175750575E-2</v>
      </c>
      <c r="S879" s="50">
        <f t="shared" si="166"/>
        <v>4.9226874932059302E-2</v>
      </c>
      <c r="T879" s="50">
        <f t="shared" si="166"/>
        <v>7.1581433975268338E-2</v>
      </c>
      <c r="U879" s="50">
        <f t="shared" si="166"/>
        <v>2.3911244230213298E-2</v>
      </c>
      <c r="V879" s="50">
        <f t="shared" si="166"/>
        <v>5.0777227686161421E-2</v>
      </c>
      <c r="W879" s="50">
        <f t="shared" si="166"/>
        <v>6.302143301318322E-2</v>
      </c>
      <c r="X879" s="50">
        <f t="shared" si="166"/>
        <v>2.3262724570647406E-2</v>
      </c>
      <c r="Y879" s="50">
        <f t="shared" si="166"/>
        <v>5.1096250253751835E-2</v>
      </c>
      <c r="Z879" s="50">
        <f t="shared" si="166"/>
        <v>6.4793693916041548E-2</v>
      </c>
      <c r="AA879" s="50">
        <f t="shared" si="166"/>
        <v>2.289851540569969E-2</v>
      </c>
      <c r="AB879" s="50">
        <f t="shared" si="166"/>
        <v>5.0444307807809591E-2</v>
      </c>
      <c r="AC879" s="50">
        <f t="shared" si="166"/>
        <v>6.7018472157866132E-2</v>
      </c>
      <c r="AD879" s="50">
        <f t="shared" si="166"/>
        <v>2.2342645499925467E-2</v>
      </c>
      <c r="AE879" s="50">
        <f t="shared" si="166"/>
        <v>4.9428379931351282E-2</v>
      </c>
      <c r="AF879" s="50">
        <f t="shared" si="166"/>
        <v>6.2736007389157467E-2</v>
      </c>
      <c r="AG879" s="50">
        <f t="shared" si="166"/>
        <v>2.069152169638656E-2</v>
      </c>
      <c r="AH879" s="50">
        <f t="shared" si="166"/>
        <v>4.8261690348109253E-2</v>
      </c>
      <c r="AI879" s="50">
        <f t="shared" si="166"/>
        <v>7.2979082553933761E-2</v>
      </c>
      <c r="AJ879" s="50">
        <f t="shared" si="166"/>
        <v>2.0364413077637103E-2</v>
      </c>
      <c r="AK879" s="50">
        <f t="shared" si="166"/>
        <v>4.6911937446983604E-2</v>
      </c>
      <c r="AL879" s="50">
        <f t="shared" si="166"/>
        <v>7.1031791473395875E-2</v>
      </c>
      <c r="BW879" s="135"/>
      <c r="BX879" s="78" t="s">
        <v>34</v>
      </c>
      <c r="BY879" s="61"/>
      <c r="BZ879" s="61"/>
      <c r="CA879" s="61"/>
      <c r="DH879" s="50">
        <v>0</v>
      </c>
      <c r="ES879" s="22">
        <v>0</v>
      </c>
    </row>
    <row r="880" spans="1:149" s="9" customFormat="1">
      <c r="A880" s="22"/>
      <c r="B880" s="78" t="s">
        <v>63</v>
      </c>
      <c r="C880" s="50">
        <f>C342/'RDAs -adults'!$B$8</f>
        <v>1.1926832302048724</v>
      </c>
      <c r="D880" s="50">
        <f>D342/'RDAs -adults'!$B$8</f>
        <v>1.5973605675526021</v>
      </c>
      <c r="E880" s="50">
        <f>E342/'RDAs -adults'!$B$8</f>
        <v>1.6576800119970467</v>
      </c>
      <c r="F880" s="50">
        <f>F342/'RDAs -adults'!$B$8</f>
        <v>1.9652653135382054</v>
      </c>
      <c r="G880" s="50">
        <f>G342/'RDAs -adults'!$B$8</f>
        <v>1.9849849425526023</v>
      </c>
      <c r="H880" s="50">
        <f>H342/'RDAs -adults'!$B$8</f>
        <v>2.4301180477113324</v>
      </c>
      <c r="I880" s="50">
        <f>I342/'RDAs -adults'!$B$8</f>
        <v>1.9809090566168321</v>
      </c>
      <c r="J880" s="50">
        <f>J342/'RDAs -adults'!$B$8</f>
        <v>1.9876516092192689</v>
      </c>
      <c r="K880" s="50">
        <f>K342/'RDAs -adults'!$B$8</f>
        <v>2.7736742610280545</v>
      </c>
      <c r="L880" s="50">
        <f>L342/'RDAs -adults'!$B$8</f>
        <v>3.1384488482834989</v>
      </c>
      <c r="M880" s="50">
        <f>M342/'RDAs -adults'!$B$8</f>
        <v>2.3764652699335547</v>
      </c>
      <c r="N880" s="50">
        <f>N342/'RDAs -adults'!$B$8</f>
        <v>2.8559846707733474</v>
      </c>
      <c r="O880" s="50">
        <f>O342/'RDAs -adults'!$B$8</f>
        <v>3.5272625089977852</v>
      </c>
      <c r="P880" s="50">
        <f>P342/'RDAs -adults'!$B$8</f>
        <v>2.3909197272978955</v>
      </c>
      <c r="Q880" s="50">
        <f>Q342/'RDAs -adults'!$B$8</f>
        <v>3.2682989128829822</v>
      </c>
      <c r="R880" s="50">
        <f>R342/'RDAs -adults'!$B$8</f>
        <v>3.5311184613787372</v>
      </c>
      <c r="S880" s="50">
        <f>S342/'RDAs -adults'!$B$8</f>
        <v>3.1726229346622365</v>
      </c>
      <c r="T880" s="50">
        <f>T342/'RDAs -adults'!$B$8</f>
        <v>3.6576510656607599</v>
      </c>
      <c r="U880" s="50">
        <f>U342/'RDAs -adults'!$B$8</f>
        <v>3.9305306270764109</v>
      </c>
      <c r="V880" s="50">
        <f>V342/'RDAs -adults'!$B$8</f>
        <v>3.1764788870431886</v>
      </c>
      <c r="W880" s="50">
        <f>W342/'RDAs -adults'!$B$8</f>
        <v>3.6719232878829824</v>
      </c>
      <c r="X880" s="50">
        <f>X342/'RDAs -adults'!$B$8</f>
        <v>3.9329091985049822</v>
      </c>
      <c r="Y880" s="50">
        <f>Y342/'RDAs -adults'!$B$8</f>
        <v>4.7398853017718716</v>
      </c>
      <c r="Z880" s="50">
        <f>Z342/'RDAs -adults'!$B$8</f>
        <v>3.6981655359449981</v>
      </c>
      <c r="AA880" s="50">
        <f>AA342/'RDAs -adults'!$B$8</f>
        <v>3.9370532461240297</v>
      </c>
      <c r="AB880" s="50">
        <f>AB342/'RDAs -adults'!$B$8</f>
        <v>4.7413626827242528</v>
      </c>
      <c r="AC880" s="50">
        <f>AC342/'RDAs -adults'!$B$8</f>
        <v>4.4709980161037279</v>
      </c>
      <c r="AD880" s="50">
        <f>AD342/'RDAs -adults'!$B$8</f>
        <v>3.9423865794573634</v>
      </c>
      <c r="AE880" s="50">
        <f>AE342/'RDAs -adults'!$B$8</f>
        <v>4.7687942165005532</v>
      </c>
      <c r="AF880" s="50">
        <f>AF342/'RDAs -adults'!$B$8</f>
        <v>4.861289057770394</v>
      </c>
      <c r="AG880" s="50">
        <f>AG342/'RDAs -adults'!$B$8</f>
        <v>3.9344547411406414</v>
      </c>
      <c r="AH880" s="50">
        <f>AH342/'RDAs -adults'!$B$8</f>
        <v>6.3086250498338856</v>
      </c>
      <c r="AI880" s="50">
        <f>AI342/'RDAs -adults'!$B$8</f>
        <v>4.8891840836101874</v>
      </c>
      <c r="AJ880" s="50">
        <f>AJ342/'RDAs -adults'!$B$8</f>
        <v>3.9383106935215939</v>
      </c>
      <c r="AK880" s="50">
        <f>AK342/'RDAs -adults'!$B$8</f>
        <v>6.3112917165005529</v>
      </c>
      <c r="AL880" s="50">
        <f>AL342/'RDAs -adults'!$B$8</f>
        <v>4.8918507502768538</v>
      </c>
      <c r="AM880" s="78" t="s">
        <v>63</v>
      </c>
      <c r="AN880" s="50">
        <f>C342/'RDAs -adults'!$C$8</f>
        <v>0.79512215346991499</v>
      </c>
      <c r="AO880" s="50">
        <f>D342/'RDAs -adults'!$C$8</f>
        <v>1.0649070450350682</v>
      </c>
      <c r="AP880" s="50">
        <f>E342/'RDAs -adults'!$C$8</f>
        <v>1.1051200079980312</v>
      </c>
      <c r="AQ880" s="50">
        <f>F342/'RDAs -adults'!$C$8</f>
        <v>1.310176875692137</v>
      </c>
      <c r="AR880" s="50">
        <f>G342/'RDAs -adults'!$C$8</f>
        <v>1.3233232950350682</v>
      </c>
      <c r="AS880" s="50">
        <f>H342/'RDAs -adults'!$C$8</f>
        <v>1.6200786984742217</v>
      </c>
      <c r="AT880" s="50">
        <f>I342/'RDAs -adults'!$C$8</f>
        <v>1.3206060377445548</v>
      </c>
      <c r="AU880" s="50">
        <f>J342/'RDAs -adults'!$C$8</f>
        <v>1.3251010728128458</v>
      </c>
      <c r="AV880" s="50">
        <f>K342/'RDAs -adults'!$C$8</f>
        <v>1.849116174018703</v>
      </c>
      <c r="AW880" s="50">
        <f>L342/'RDAs -adults'!$C$8</f>
        <v>2.0922992321889993</v>
      </c>
      <c r="AX880" s="50">
        <f>M342/'RDAs -adults'!$C$8</f>
        <v>1.5843101799557031</v>
      </c>
      <c r="AY880" s="50">
        <f>N342/'RDAs -adults'!$C$8</f>
        <v>1.903989780515565</v>
      </c>
      <c r="AZ880" s="50">
        <f>O342/'RDAs -adults'!$C$8</f>
        <v>2.3515083393318568</v>
      </c>
      <c r="BA880" s="50">
        <f>P342/'RDAs -adults'!$C$8</f>
        <v>1.5939464848652638</v>
      </c>
      <c r="BB880" s="50">
        <f>Q342/'RDAs -adults'!$C$8</f>
        <v>2.1788659419219885</v>
      </c>
      <c r="BC880" s="50">
        <f>R342/'RDAs -adults'!$C$8</f>
        <v>2.3540789742524915</v>
      </c>
      <c r="BD880" s="50">
        <f>S342/'RDAs -adults'!$C$8</f>
        <v>2.1150819564414909</v>
      </c>
      <c r="BE880" s="50">
        <f>T342/'RDAs -adults'!$C$8</f>
        <v>2.4384340437738401</v>
      </c>
      <c r="BF880" s="50">
        <f>U342/'RDAs -adults'!$C$8</f>
        <v>2.6203537513842741</v>
      </c>
      <c r="BG880" s="50">
        <f>V342/'RDAs -adults'!$C$8</f>
        <v>2.117652591362126</v>
      </c>
      <c r="BH880" s="50">
        <f>W342/'RDAs -adults'!$C$8</f>
        <v>2.4479488585886551</v>
      </c>
      <c r="BI880" s="50">
        <f>X342/'RDAs -adults'!$C$8</f>
        <v>2.6219394656699881</v>
      </c>
      <c r="BJ880" s="50">
        <f>Y342/'RDAs -adults'!$C$8</f>
        <v>3.1599235345145811</v>
      </c>
      <c r="BK880" s="50">
        <f>Z342/'RDAs -adults'!$C$8</f>
        <v>2.4654436906299986</v>
      </c>
      <c r="BL880" s="50">
        <f>AA342/'RDAs -adults'!$C$8</f>
        <v>2.6247021640826866</v>
      </c>
      <c r="BM880" s="50">
        <f>AB342/'RDAs -adults'!$C$8</f>
        <v>3.1609084551495017</v>
      </c>
      <c r="BN880" s="50">
        <f>AC342/'RDAs -adults'!$C$8</f>
        <v>2.980665344069152</v>
      </c>
      <c r="BO880" s="50">
        <f>AD342/'RDAs -adults'!$C$8</f>
        <v>2.6282577196382424</v>
      </c>
      <c r="BP880" s="50">
        <f>AE342/'RDAs -adults'!$C$8</f>
        <v>3.1791961443337025</v>
      </c>
      <c r="BQ880" s="50">
        <f>AF342/'RDAs -adults'!$C$8</f>
        <v>3.2408593718469296</v>
      </c>
      <c r="BR880" s="50">
        <f>AG342/'RDAs -adults'!$C$8</f>
        <v>2.6229698274270943</v>
      </c>
      <c r="BS880" s="50">
        <f>AH342/'RDAs -adults'!$C$8</f>
        <v>4.205750033222591</v>
      </c>
      <c r="BT880" s="50">
        <f>AI342/'RDAs -adults'!$C$8</f>
        <v>3.2594560557401251</v>
      </c>
      <c r="BU880" s="50">
        <f>AJ342/'RDAs -adults'!$C$8</f>
        <v>2.625540462347729</v>
      </c>
      <c r="BV880" s="50">
        <f>AK342/'RDAs -adults'!$C$8</f>
        <v>4.2075278110003689</v>
      </c>
      <c r="BW880" s="50">
        <f>AL342/'RDAs -adults'!$C$8</f>
        <v>3.261233833517903</v>
      </c>
      <c r="BX880" s="78" t="s">
        <v>63</v>
      </c>
      <c r="BY880" s="50">
        <f>C342/'RDA-child'!$B$6</f>
        <v>1.0222999116041764</v>
      </c>
      <c r="BZ880" s="50">
        <f>D342/'RDA-child'!$B$6</f>
        <v>1.3691662007593732</v>
      </c>
      <c r="CA880" s="50">
        <f>E342/'RDA-child'!$B$6</f>
        <v>1.4208685817117543</v>
      </c>
      <c r="CB880" s="50">
        <f>F342/'RDA-child'!$B$6</f>
        <v>1.6845131258898904</v>
      </c>
      <c r="CC880" s="50">
        <f>G342/'RDA-child'!$B$6</f>
        <v>1.7014156650450878</v>
      </c>
      <c r="CD880" s="50">
        <f>H342/'RDA-child'!$B$6</f>
        <v>2.0829583266097136</v>
      </c>
      <c r="CE880" s="50">
        <f>I342/'RDA-child'!$B$6</f>
        <v>1.6979220485287134</v>
      </c>
      <c r="CF880" s="50">
        <f>J342/'RDA-child'!$B$6</f>
        <v>1.7037013793308018</v>
      </c>
      <c r="CG880" s="50">
        <f>K342/'RDA-child'!$B$6</f>
        <v>2.3774350808811895</v>
      </c>
      <c r="CH880" s="50">
        <f>L342/'RDA-child'!$B$6</f>
        <v>2.6900990128144278</v>
      </c>
      <c r="CI880" s="50">
        <f>M342/'RDA-child'!$B$6</f>
        <v>2.036970231371618</v>
      </c>
      <c r="CJ880" s="50">
        <f>N342/'RDA-child'!$B$6</f>
        <v>2.4479868606628692</v>
      </c>
      <c r="CK880" s="50">
        <f>O342/'RDA-child'!$B$6</f>
        <v>3.0233678648552442</v>
      </c>
      <c r="CL880" s="50">
        <f>P342/'RDA-child'!$B$6</f>
        <v>2.0493597662553391</v>
      </c>
      <c r="CM880" s="50">
        <f>Q342/'RDA-child'!$B$6</f>
        <v>2.8013990681854133</v>
      </c>
      <c r="CN880" s="50">
        <f>R342/'RDA-child'!$B$6</f>
        <v>3.0266729668960606</v>
      </c>
      <c r="CO880" s="50">
        <f>S342/'RDA-child'!$B$6</f>
        <v>2.7193910868533457</v>
      </c>
      <c r="CP880" s="50">
        <f>T342/'RDA-child'!$B$6</f>
        <v>3.1351294848520799</v>
      </c>
      <c r="CQ880" s="50">
        <f>U342/'RDA-child'!$B$6</f>
        <v>3.3690262517797809</v>
      </c>
      <c r="CR880" s="50">
        <f>V342/'RDA-child'!$B$6</f>
        <v>2.7226961888941617</v>
      </c>
      <c r="CS880" s="50">
        <f>W342/'RDA-child'!$B$6</f>
        <v>3.1473628181854134</v>
      </c>
      <c r="CT880" s="50">
        <f>X342/'RDA-child'!$B$6</f>
        <v>3.3710650272899847</v>
      </c>
      <c r="CU880" s="50">
        <f>Y342/'RDA-child'!$B$6</f>
        <v>4.0627588300901758</v>
      </c>
      <c r="CV880" s="50">
        <f>Z342/'RDA-child'!$B$6</f>
        <v>3.1698561736671413</v>
      </c>
      <c r="CW880" s="50">
        <f>AA342/'RDA-child'!$B$6</f>
        <v>3.374617068106311</v>
      </c>
      <c r="CX880" s="50">
        <f>AB342/'RDA-child'!$B$6</f>
        <v>4.0640251566207874</v>
      </c>
      <c r="CY880" s="50">
        <f>AC342/'RDA-child'!$B$6</f>
        <v>3.8322840138031955</v>
      </c>
      <c r="CZ880" s="50">
        <f>AD342/'RDA-child'!$B$6</f>
        <v>3.3791884966777403</v>
      </c>
      <c r="DA880" s="50">
        <f>AE342/'RDA-child'!$B$6</f>
        <v>4.0875378998576171</v>
      </c>
      <c r="DB880" s="50">
        <f>AF342/'RDA-child'!$B$6</f>
        <v>4.1668191923746232</v>
      </c>
      <c r="DC880" s="50">
        <f>AG342/'RDA-child'!$B$6</f>
        <v>3.3723897781205499</v>
      </c>
      <c r="DD880" s="50">
        <f>AH342/'RDA-child'!$B$6</f>
        <v>5.4073928998576166</v>
      </c>
      <c r="DE880" s="50">
        <f>AI342/'RDA-child'!$B$6</f>
        <v>4.1907292145230182</v>
      </c>
      <c r="DF880" s="50">
        <f>AJ342/'RDA-child'!$B$6</f>
        <v>3.3756948801613662</v>
      </c>
      <c r="DG880" s="50">
        <f>AK342/'RDA-child'!$B$6</f>
        <v>5.4096786141433313</v>
      </c>
      <c r="DH880" s="50">
        <f>AL342/'RDA-child'!$B$6</f>
        <v>4.1930149288087319</v>
      </c>
      <c r="ES880" s="22">
        <v>0</v>
      </c>
    </row>
    <row r="881" spans="1:149" s="9" customFormat="1">
      <c r="A881" s="22"/>
      <c r="B881" s="78" t="s">
        <v>65</v>
      </c>
      <c r="C881" s="50">
        <f>C372/'RDAs -adults'!$B$9</f>
        <v>1.3839641369047617</v>
      </c>
      <c r="D881" s="50">
        <f>D372/'RDAs -adults'!$B$9</f>
        <v>2.1796193452380952</v>
      </c>
      <c r="E881" s="50">
        <f>E372/'RDAs -adults'!$B$9</f>
        <v>2.1860181547619044</v>
      </c>
      <c r="F881" s="50">
        <f>F372/'RDAs -adults'!$B$9</f>
        <v>1.9236391369047621</v>
      </c>
      <c r="G881" s="50">
        <f>G372/'RDAs -adults'!$B$9</f>
        <v>2.4537425595238096</v>
      </c>
      <c r="H881" s="50">
        <f>H372/'RDAs -adults'!$B$9</f>
        <v>2.7396373511904759</v>
      </c>
      <c r="I881" s="50">
        <f>I372/'RDAs -adults'!$B$9</f>
        <v>2.2046071428571428</v>
      </c>
      <c r="J881" s="50">
        <f>J372/'RDAs -adults'!$B$9</f>
        <v>2.458028273809524</v>
      </c>
      <c r="K881" s="50">
        <f>K372/'RDAs -adults'!$B$9</f>
        <v>3.2696973214285721</v>
      </c>
      <c r="L881" s="50">
        <f>L372/'RDAs -adults'!$B$9</f>
        <v>3.0141196428571426</v>
      </c>
      <c r="M881" s="50">
        <f>M372/'RDAs -adults'!$B$9</f>
        <v>2.7453813988095233</v>
      </c>
      <c r="N881" s="50">
        <f>N372/'RDAs -adults'!$B$9</f>
        <v>3.5506653273809525</v>
      </c>
      <c r="O881" s="50">
        <f>O372/'RDAs -adults'!$B$9</f>
        <v>3.2964727678571428</v>
      </c>
      <c r="P881" s="50">
        <f>P372/'RDAs -adults'!$B$9</f>
        <v>3.0138337797619044</v>
      </c>
      <c r="Q881" s="50">
        <f>Q372/'RDAs -adults'!$B$9</f>
        <v>4.372048214285714</v>
      </c>
      <c r="R881" s="50">
        <f>R372/'RDAs -adults'!$B$9</f>
        <v>3.3089883928571426</v>
      </c>
      <c r="S881" s="50">
        <f>S372/'RDAs -adults'!$B$9</f>
        <v>3.8219611607142854</v>
      </c>
      <c r="T881" s="50">
        <f>T372/'RDAs -adults'!$B$9</f>
        <v>4.6433023809523801</v>
      </c>
      <c r="U881" s="50">
        <f>U372/'RDAs -adults'!$B$9</f>
        <v>3.8472782738095241</v>
      </c>
      <c r="V881" s="50">
        <f>V372/'RDAs -adults'!$B$9</f>
        <v>3.8394767857142851</v>
      </c>
      <c r="W881" s="50">
        <f>W372/'RDAs -adults'!$B$9</f>
        <v>4.6418857142857135</v>
      </c>
      <c r="X881" s="50">
        <f>X372/'RDAs -adults'!$B$9</f>
        <v>3.8723095238095242</v>
      </c>
      <c r="Y881" s="50">
        <f>Y372/'RDAs -adults'!$B$9</f>
        <v>5.4557315476190471</v>
      </c>
      <c r="Z881" s="50">
        <f>Z372/'RDAs -adults'!$B$9</f>
        <v>5.1830761904761902</v>
      </c>
      <c r="AA881" s="50">
        <f>AA372/'RDAs -adults'!$B$9</f>
        <v>3.8597938988095244</v>
      </c>
      <c r="AB881" s="50">
        <f>AB372/'RDAs -adults'!$B$9</f>
        <v>5.4432159226190482</v>
      </c>
      <c r="AC881" s="50">
        <f>AC372/'RDAs -adults'!$B$9</f>
        <v>5.7366834821428574</v>
      </c>
      <c r="AD881" s="50">
        <f>AD372/'RDAs -adults'!$B$9</f>
        <v>3.8597938988095244</v>
      </c>
      <c r="AE881" s="50">
        <f>AE372/'RDAs -adults'!$B$9</f>
        <v>5.9926363095238093</v>
      </c>
      <c r="AF881" s="50">
        <f>AF372/'RDAs -adults'!$B$9</f>
        <v>6.0065209821428578</v>
      </c>
      <c r="AG881" s="50">
        <f>AG372/'RDAs -adults'!$B$9</f>
        <v>3.6038571428571431</v>
      </c>
      <c r="AH881" s="50">
        <f>AH372/'RDAs -adults'!$B$9</f>
        <v>7.07198630952381</v>
      </c>
      <c r="AI881" s="50">
        <f>AI372/'RDAs -adults'!$B$9</f>
        <v>6.5469674107142852</v>
      </c>
      <c r="AJ881" s="50">
        <f>AJ372/'RDAs -adults'!$B$9</f>
        <v>3.6163727678571433</v>
      </c>
      <c r="AK881" s="50">
        <f>AK372/'RDAs -adults'!$B$9</f>
        <v>7.07198630952381</v>
      </c>
      <c r="AL881" s="50">
        <f>AL372/'RDAs -adults'!$B$9</f>
        <v>6.5469674107142852</v>
      </c>
      <c r="AM881" s="78" t="s">
        <v>65</v>
      </c>
      <c r="AN881" s="50">
        <f>C372/'RDAs -adults'!$C$9</f>
        <v>0.61509517195767194</v>
      </c>
      <c r="AO881" s="50">
        <f>D372/'RDAs -adults'!$C$9</f>
        <v>0.96871970899470894</v>
      </c>
      <c r="AP881" s="50">
        <f>E372/'RDAs -adults'!$C$9</f>
        <v>0.97156362433862431</v>
      </c>
      <c r="AQ881" s="50">
        <f>F372/'RDAs -adults'!$C$9</f>
        <v>0.85495072751322754</v>
      </c>
      <c r="AR881" s="50">
        <f>G372/'RDAs -adults'!$C$9</f>
        <v>1.0905522486772485</v>
      </c>
      <c r="AS881" s="50">
        <f>H372/'RDAs -adults'!$C$9</f>
        <v>1.2176166005291005</v>
      </c>
      <c r="AT881" s="50">
        <f>I372/'RDAs -adults'!$C$9</f>
        <v>0.97982539682539671</v>
      </c>
      <c r="AU881" s="50">
        <f>J372/'RDAs -adults'!$C$9</f>
        <v>1.0924570105820106</v>
      </c>
      <c r="AV881" s="50">
        <f>K372/'RDAs -adults'!$C$9</f>
        <v>1.4531988095238098</v>
      </c>
      <c r="AW881" s="50">
        <f>L372/'RDAs -adults'!$C$9</f>
        <v>1.3396087301587301</v>
      </c>
      <c r="AX881" s="50">
        <f>M372/'RDAs -adults'!$C$9</f>
        <v>1.2201695105820105</v>
      </c>
      <c r="AY881" s="50">
        <f>N372/'RDAs -adults'!$C$9</f>
        <v>1.5780734788359789</v>
      </c>
      <c r="AZ881" s="50">
        <f>O372/'RDAs -adults'!$C$9</f>
        <v>1.4650990079365078</v>
      </c>
      <c r="BA881" s="50">
        <f>P372/'RDAs -adults'!$C$9</f>
        <v>1.3394816798941798</v>
      </c>
      <c r="BB881" s="50">
        <f>Q372/'RDAs -adults'!$C$9</f>
        <v>1.9431325396825394</v>
      </c>
      <c r="BC881" s="50">
        <f>R372/'RDAs -adults'!$C$9</f>
        <v>1.4706615079365077</v>
      </c>
      <c r="BD881" s="50">
        <f>S372/'RDAs -adults'!$C$9</f>
        <v>1.6986494047619045</v>
      </c>
      <c r="BE881" s="50">
        <f>T372/'RDAs -adults'!$C$9</f>
        <v>2.063689947089947</v>
      </c>
      <c r="BF881" s="50">
        <f>U372/'RDAs -adults'!$C$9</f>
        <v>1.7099014550264551</v>
      </c>
      <c r="BG881" s="50">
        <f>V372/'RDAs -adults'!$C$9</f>
        <v>1.7064341269841268</v>
      </c>
      <c r="BH881" s="50">
        <f>W372/'RDAs -adults'!$C$9</f>
        <v>2.0630603174603173</v>
      </c>
      <c r="BI881" s="50">
        <f>X372/'RDAs -adults'!$C$9</f>
        <v>1.7210264550264551</v>
      </c>
      <c r="BJ881" s="50">
        <f>Y372/'RDAs -adults'!$C$9</f>
        <v>2.4247695767195765</v>
      </c>
      <c r="BK881" s="50">
        <f>Z372/'RDAs -adults'!$C$9</f>
        <v>2.3035894179894179</v>
      </c>
      <c r="BL881" s="50">
        <f>AA372/'RDAs -adults'!$C$9</f>
        <v>1.7154639550264552</v>
      </c>
      <c r="BM881" s="50">
        <f>AB372/'RDAs -adults'!$C$9</f>
        <v>2.419207076719577</v>
      </c>
      <c r="BN881" s="50">
        <f>AC372/'RDAs -adults'!$C$9</f>
        <v>2.5496371031746032</v>
      </c>
      <c r="BO881" s="50">
        <f>AD372/'RDAs -adults'!$C$9</f>
        <v>1.7154639550264552</v>
      </c>
      <c r="BP881" s="50">
        <f>AE372/'RDAs -adults'!$C$9</f>
        <v>2.6633939153439155</v>
      </c>
      <c r="BQ881" s="50">
        <f>AF372/'RDAs -adults'!$C$9</f>
        <v>2.6695648809523811</v>
      </c>
      <c r="BR881" s="50">
        <f>AG372/'RDAs -adults'!$C$9</f>
        <v>1.6017142857142859</v>
      </c>
      <c r="BS881" s="50">
        <f>AH372/'RDAs -adults'!$C$9</f>
        <v>3.1431050264550264</v>
      </c>
      <c r="BT881" s="50">
        <f>AI372/'RDAs -adults'!$C$9</f>
        <v>2.9097632936507933</v>
      </c>
      <c r="BU881" s="50">
        <f>AJ372/'RDAs -adults'!$C$9</f>
        <v>1.607276785714286</v>
      </c>
      <c r="BV881" s="50">
        <f>AK372/'RDAs -adults'!$C$9</f>
        <v>3.1431050264550264</v>
      </c>
      <c r="BW881" s="50">
        <f>AL372/'RDAs -adults'!$C$9</f>
        <v>2.9097632936507933</v>
      </c>
      <c r="BX881" s="78" t="s">
        <v>65</v>
      </c>
      <c r="BY881" s="50">
        <f>C372/'RDA-child'!$B$7</f>
        <v>0.85167023809523801</v>
      </c>
      <c r="BZ881" s="50">
        <f>D372/'RDA-child'!$B$7</f>
        <v>1.3413042124542123</v>
      </c>
      <c r="CA881" s="50">
        <f>E372/'RDA-child'!$B$7</f>
        <v>1.3452419413919412</v>
      </c>
      <c r="CB881" s="50">
        <f>F372/'RDA-child'!$B$7</f>
        <v>1.1837779304029306</v>
      </c>
      <c r="CC881" s="50">
        <f>G372/'RDA-child'!$B$7</f>
        <v>1.5099954212454212</v>
      </c>
      <c r="CD881" s="50">
        <f>H372/'RDA-child'!$B$7</f>
        <v>1.6859306776556775</v>
      </c>
      <c r="CE881" s="50">
        <f>I372/'RDA-child'!$B$7</f>
        <v>1.3566813186813185</v>
      </c>
      <c r="CF881" s="50">
        <f>J372/'RDA-child'!$B$7</f>
        <v>1.512632783882784</v>
      </c>
      <c r="CG881" s="50">
        <f>K372/'RDA-child'!$B$7</f>
        <v>2.0121214285714291</v>
      </c>
      <c r="CH881" s="50">
        <f>L372/'RDA-child'!$B$7</f>
        <v>1.854842857142857</v>
      </c>
      <c r="CI881" s="50">
        <f>M372/'RDA-child'!$B$7</f>
        <v>1.6894654761904759</v>
      </c>
      <c r="CJ881" s="50">
        <f>N372/'RDA-child'!$B$7</f>
        <v>2.185024816849817</v>
      </c>
      <c r="CK881" s="50">
        <f>O372/'RDA-child'!$B$7</f>
        <v>2.0285986263736264</v>
      </c>
      <c r="CL881" s="50">
        <f>P372/'RDA-child'!$B$7</f>
        <v>1.8546669413919412</v>
      </c>
      <c r="CM881" s="50">
        <f>Q372/'RDA-child'!$B$7</f>
        <v>2.6904912087912085</v>
      </c>
      <c r="CN881" s="50">
        <f>R372/'RDA-child'!$B$7</f>
        <v>2.0363005494505493</v>
      </c>
      <c r="CO881" s="50">
        <f>S372/'RDA-child'!$B$7</f>
        <v>2.3519760989010985</v>
      </c>
      <c r="CP881" s="50">
        <f>T372/'RDA-child'!$B$7</f>
        <v>2.8574168498168495</v>
      </c>
      <c r="CQ881" s="50">
        <f>U372/'RDA-child'!$B$7</f>
        <v>2.3675558608058611</v>
      </c>
      <c r="CR881" s="50">
        <f>V372/'RDA-child'!$B$7</f>
        <v>2.3627549450549448</v>
      </c>
      <c r="CS881" s="50">
        <f>W372/'RDA-child'!$B$7</f>
        <v>2.8565450549450544</v>
      </c>
      <c r="CT881" s="50">
        <f>X372/'RDA-child'!$B$7</f>
        <v>2.3829597069597073</v>
      </c>
      <c r="CU881" s="50">
        <f>Y372/'RDA-child'!$B$7</f>
        <v>3.3573732600732598</v>
      </c>
      <c r="CV881" s="50">
        <f>Z372/'RDA-child'!$B$7</f>
        <v>3.1895853479853478</v>
      </c>
      <c r="CW881" s="50">
        <f>AA372/'RDA-child'!$B$7</f>
        <v>2.3752577838827844</v>
      </c>
      <c r="CX881" s="50">
        <f>AB372/'RDA-child'!$B$7</f>
        <v>3.3496713369963373</v>
      </c>
      <c r="CY881" s="50">
        <f>AC372/'RDA-child'!$B$7</f>
        <v>3.5302667582417584</v>
      </c>
      <c r="CZ881" s="50">
        <f>AD372/'RDA-child'!$B$7</f>
        <v>2.3752577838827844</v>
      </c>
      <c r="DA881" s="50">
        <f>AE372/'RDA-child'!$B$7</f>
        <v>3.6877761904761903</v>
      </c>
      <c r="DB881" s="50">
        <f>AF372/'RDA-child'!$B$7</f>
        <v>3.6963206043956047</v>
      </c>
      <c r="DC881" s="50">
        <f>AG372/'RDA-child'!$B$7</f>
        <v>2.2177582417582418</v>
      </c>
      <c r="DD881" s="50">
        <f>AH372/'RDA-child'!$B$7</f>
        <v>4.3519915750915752</v>
      </c>
      <c r="DE881" s="50">
        <f>AI372/'RDA-child'!$B$7</f>
        <v>4.0289030219780217</v>
      </c>
      <c r="DF881" s="50">
        <f>AJ372/'RDA-child'!$B$7</f>
        <v>2.2254601648351651</v>
      </c>
      <c r="DG881" s="50">
        <f>AK372/'RDA-child'!$B$7</f>
        <v>4.3519915750915752</v>
      </c>
      <c r="DH881" s="50">
        <f>AL372/'RDA-child'!$B$7</f>
        <v>4.0289030219780217</v>
      </c>
      <c r="ES881" s="22">
        <v>0</v>
      </c>
    </row>
    <row r="882" spans="1:149" s="9" customFormat="1">
      <c r="A882" s="22"/>
      <c r="B882" s="78" t="s">
        <v>100</v>
      </c>
      <c r="C882" s="50">
        <f>C400/'RDAs -adults'!$B$10</f>
        <v>0</v>
      </c>
      <c r="D882" s="50">
        <f>D400/'RDAs -adults'!$B$10</f>
        <v>0</v>
      </c>
      <c r="E882" s="50">
        <f>E400/'RDAs -adults'!$B$10</f>
        <v>0</v>
      </c>
      <c r="F882" s="50">
        <f>F400/'RDAs -adults'!$B$10</f>
        <v>0</v>
      </c>
      <c r="G882" s="50">
        <f>G400/'RDAs -adults'!$B$10</f>
        <v>0</v>
      </c>
      <c r="H882" s="50">
        <f>H400/'RDAs -adults'!$B$10</f>
        <v>0</v>
      </c>
      <c r="I882" s="50">
        <f>I400/'RDAs -adults'!$B$10</f>
        <v>0</v>
      </c>
      <c r="J882" s="50">
        <f>J400/'RDAs -adults'!$B$10</f>
        <v>0</v>
      </c>
      <c r="K882" s="50">
        <f>K400/'RDAs -adults'!$B$10</f>
        <v>0</v>
      </c>
      <c r="L882" s="50">
        <f>L400/'RDAs -adults'!$B$10</f>
        <v>0</v>
      </c>
      <c r="M882" s="50">
        <f>M400/'RDAs -adults'!$B$10</f>
        <v>0</v>
      </c>
      <c r="N882" s="50">
        <f>N400/'RDAs -adults'!$B$10</f>
        <v>0</v>
      </c>
      <c r="O882" s="50">
        <f>O400/'RDAs -adults'!$B$10</f>
        <v>0</v>
      </c>
      <c r="P882" s="50">
        <f>P400/'RDAs -adults'!$B$10</f>
        <v>0</v>
      </c>
      <c r="Q882" s="50">
        <f>Q400/'RDAs -adults'!$B$10</f>
        <v>0</v>
      </c>
      <c r="R882" s="50">
        <f>R400/'RDAs -adults'!$B$10</f>
        <v>0</v>
      </c>
      <c r="S882" s="50">
        <f>S400/'RDAs -adults'!$B$10</f>
        <v>0</v>
      </c>
      <c r="T882" s="50">
        <f>T400/'RDAs -adults'!$B$10</f>
        <v>0</v>
      </c>
      <c r="U882" s="50">
        <f>U400/'RDAs -adults'!$B$10</f>
        <v>0</v>
      </c>
      <c r="V882" s="50">
        <f>V400/'RDAs -adults'!$B$10</f>
        <v>0</v>
      </c>
      <c r="W882" s="50">
        <f>W400/'RDAs -adults'!$B$10</f>
        <v>0</v>
      </c>
      <c r="X882" s="50">
        <f>X400/'RDAs -adults'!$B$10</f>
        <v>0</v>
      </c>
      <c r="Y882" s="50">
        <f>Y400/'RDAs -adults'!$B$10</f>
        <v>0</v>
      </c>
      <c r="Z882" s="50">
        <f>Z400/'RDAs -adults'!$B$10</f>
        <v>0</v>
      </c>
      <c r="AA882" s="50">
        <f>AA400/'RDAs -adults'!$B$10</f>
        <v>0</v>
      </c>
      <c r="AB882" s="50">
        <f>AB400/'RDAs -adults'!$B$10</f>
        <v>0</v>
      </c>
      <c r="AC882" s="50">
        <f>AC400/'RDAs -adults'!$B$10</f>
        <v>0</v>
      </c>
      <c r="AD882" s="50">
        <f>AD400/'RDAs -adults'!$B$10</f>
        <v>0</v>
      </c>
      <c r="AE882" s="50">
        <f>AE400/'RDAs -adults'!$B$10</f>
        <v>0</v>
      </c>
      <c r="AF882" s="50">
        <f>AF400/'RDAs -adults'!$B$10</f>
        <v>0</v>
      </c>
      <c r="AG882" s="50">
        <f>AG400/'RDAs -adults'!$B$10</f>
        <v>0</v>
      </c>
      <c r="AH882" s="50">
        <f>AH400/'RDAs -adults'!$B$10</f>
        <v>0</v>
      </c>
      <c r="AI882" s="50">
        <f>AI400/'RDAs -adults'!$B$10</f>
        <v>0</v>
      </c>
      <c r="AJ882" s="50">
        <f>AJ400/'RDAs -adults'!$B$10</f>
        <v>0</v>
      </c>
      <c r="AK882" s="50">
        <f>AK400/'RDAs -adults'!$B$10</f>
        <v>0</v>
      </c>
      <c r="AL882" s="50">
        <f>AL400/'RDAs -adults'!$B$10</f>
        <v>0</v>
      </c>
      <c r="AM882" s="78" t="s">
        <v>100</v>
      </c>
      <c r="AN882" s="50">
        <f>C400/'RDAs -adults'!$C$10</f>
        <v>0</v>
      </c>
      <c r="AO882" s="50">
        <f>D400/'RDAs -adults'!$C$10</f>
        <v>0</v>
      </c>
      <c r="AP882" s="50">
        <f>E400/'RDAs -adults'!$C$10</f>
        <v>0</v>
      </c>
      <c r="AQ882" s="50">
        <f>F400/'RDAs -adults'!$C$10</f>
        <v>0</v>
      </c>
      <c r="AR882" s="50">
        <f>G400/'RDAs -adults'!$C$10</f>
        <v>0</v>
      </c>
      <c r="AS882" s="50">
        <f>H400/'RDAs -adults'!$C$10</f>
        <v>0</v>
      </c>
      <c r="AT882" s="50">
        <f>I400/'RDAs -adults'!$C$10</f>
        <v>0</v>
      </c>
      <c r="AU882" s="50">
        <f>J400/'RDAs -adults'!$C$10</f>
        <v>0</v>
      </c>
      <c r="AV882" s="50">
        <f>K400/'RDAs -adults'!$C$10</f>
        <v>0</v>
      </c>
      <c r="AW882" s="50">
        <f>L400/'RDAs -adults'!$C$10</f>
        <v>0</v>
      </c>
      <c r="AX882" s="50">
        <f>M400/'RDAs -adults'!$C$10</f>
        <v>0</v>
      </c>
      <c r="AY882" s="50">
        <f>N400/'RDAs -adults'!$C$10</f>
        <v>0</v>
      </c>
      <c r="AZ882" s="50">
        <f>O400/'RDAs -adults'!$C$10</f>
        <v>0</v>
      </c>
      <c r="BA882" s="50">
        <f>P400/'RDAs -adults'!$C$10</f>
        <v>0</v>
      </c>
      <c r="BB882" s="50">
        <f>Q400/'RDAs -adults'!$C$10</f>
        <v>0</v>
      </c>
      <c r="BC882" s="50">
        <f>R400/'RDAs -adults'!$C$10</f>
        <v>0</v>
      </c>
      <c r="BD882" s="50">
        <f>S400/'RDAs -adults'!$C$10</f>
        <v>0</v>
      </c>
      <c r="BE882" s="50">
        <f>T400/'RDAs -adults'!$C$10</f>
        <v>0</v>
      </c>
      <c r="BF882" s="50">
        <f>U400/'RDAs -adults'!$C$10</f>
        <v>0</v>
      </c>
      <c r="BG882" s="50">
        <f>V400/'RDAs -adults'!$C$10</f>
        <v>0</v>
      </c>
      <c r="BH882" s="50">
        <f>W400/'RDAs -adults'!$C$10</f>
        <v>0</v>
      </c>
      <c r="BI882" s="50">
        <f>X400/'RDAs -adults'!$C$10</f>
        <v>0</v>
      </c>
      <c r="BJ882" s="50">
        <f>Y400/'RDAs -adults'!$C$10</f>
        <v>0</v>
      </c>
      <c r="BK882" s="50">
        <f>Z400/'RDAs -adults'!$C$10</f>
        <v>0</v>
      </c>
      <c r="BL882" s="50">
        <f>AA400/'RDAs -adults'!$C$10</f>
        <v>0</v>
      </c>
      <c r="BM882" s="50">
        <f>AB400/'RDAs -adults'!$C$10</f>
        <v>0</v>
      </c>
      <c r="BN882" s="50">
        <f>AC400/'RDAs -adults'!$C$10</f>
        <v>0</v>
      </c>
      <c r="BO882" s="50">
        <f>AD400/'RDAs -adults'!$C$10</f>
        <v>0</v>
      </c>
      <c r="BP882" s="50">
        <f>AE400/'RDAs -adults'!$C$10</f>
        <v>0</v>
      </c>
      <c r="BQ882" s="50">
        <f>AF400/'RDAs -adults'!$C$10</f>
        <v>0</v>
      </c>
      <c r="BR882" s="50">
        <f>AG400/'RDAs -adults'!$C$10</f>
        <v>0</v>
      </c>
      <c r="BS882" s="50">
        <f>AH400/'RDAs -adults'!$C$10</f>
        <v>0</v>
      </c>
      <c r="BT882" s="50">
        <f>AI400/'RDAs -adults'!$C$10</f>
        <v>0</v>
      </c>
      <c r="BU882" s="50">
        <f>AJ400/'RDAs -adults'!$C$10</f>
        <v>0</v>
      </c>
      <c r="BV882" s="50">
        <f>AK400/'RDAs -adults'!$C$10</f>
        <v>0</v>
      </c>
      <c r="BW882" s="50">
        <f>AL400/'RDAs -adults'!$C$10</f>
        <v>0</v>
      </c>
      <c r="BX882" s="78" t="s">
        <v>100</v>
      </c>
      <c r="BY882" s="50">
        <f>C400/'RDA-child'!$B$8</f>
        <v>0</v>
      </c>
      <c r="BZ882" s="50">
        <f>D400/'RDA-child'!$B$8</f>
        <v>0</v>
      </c>
      <c r="CA882" s="50">
        <f>E400/'RDA-child'!$B$8</f>
        <v>0</v>
      </c>
      <c r="CB882" s="50">
        <f>F400/'RDA-child'!$B$8</f>
        <v>0</v>
      </c>
      <c r="CC882" s="50">
        <f>G400/'RDA-child'!$B$8</f>
        <v>0</v>
      </c>
      <c r="CD882" s="50">
        <f>H400/'RDA-child'!$B$8</f>
        <v>0</v>
      </c>
      <c r="CE882" s="50">
        <f>I400/'RDA-child'!$B$8</f>
        <v>0</v>
      </c>
      <c r="CF882" s="50">
        <f>J400/'RDA-child'!$B$8</f>
        <v>0</v>
      </c>
      <c r="CG882" s="50">
        <f>K400/'RDA-child'!$B$8</f>
        <v>0</v>
      </c>
      <c r="CH882" s="50">
        <f>L400/'RDA-child'!$B$8</f>
        <v>0</v>
      </c>
      <c r="CI882" s="50">
        <f>M400/'RDA-child'!$B$8</f>
        <v>0</v>
      </c>
      <c r="CJ882" s="50">
        <f>N400/'RDA-child'!$B$8</f>
        <v>0</v>
      </c>
      <c r="CK882" s="50">
        <f>O400/'RDA-child'!$B$8</f>
        <v>0</v>
      </c>
      <c r="CL882" s="50">
        <f>P400/'RDA-child'!$B$8</f>
        <v>0</v>
      </c>
      <c r="CM882" s="50">
        <f>Q400/'RDA-child'!$B$8</f>
        <v>0</v>
      </c>
      <c r="CN882" s="50">
        <f>R400/'RDA-child'!$B$8</f>
        <v>0</v>
      </c>
      <c r="CO882" s="50">
        <f>S400/'RDA-child'!$B$8</f>
        <v>0</v>
      </c>
      <c r="CP882" s="50">
        <f>T400/'RDA-child'!$B$8</f>
        <v>0</v>
      </c>
      <c r="CQ882" s="50">
        <f>U400/'RDA-child'!$B$8</f>
        <v>0</v>
      </c>
      <c r="CR882" s="50">
        <f>V400/'RDA-child'!$B$8</f>
        <v>0</v>
      </c>
      <c r="CS882" s="50">
        <f>W400/'RDA-child'!$B$8</f>
        <v>0</v>
      </c>
      <c r="CT882" s="50">
        <f>X400/'RDA-child'!$B$8</f>
        <v>0</v>
      </c>
      <c r="CU882" s="50">
        <f>Y400/'RDA-child'!$B$8</f>
        <v>0</v>
      </c>
      <c r="CV882" s="50">
        <f>Z400/'RDA-child'!$B$8</f>
        <v>0</v>
      </c>
      <c r="CW882" s="50">
        <f>AA400/'RDA-child'!$B$8</f>
        <v>0</v>
      </c>
      <c r="CX882" s="50">
        <f>AB400/'RDA-child'!$B$8</f>
        <v>0</v>
      </c>
      <c r="CY882" s="50">
        <f>AC400/'RDA-child'!$B$8</f>
        <v>0</v>
      </c>
      <c r="CZ882" s="50">
        <f>AD400/'RDA-child'!$B$8</f>
        <v>0</v>
      </c>
      <c r="DA882" s="50">
        <f>AE400/'RDA-child'!$B$8</f>
        <v>0</v>
      </c>
      <c r="DB882" s="50">
        <f>AF400/'RDA-child'!$B$8</f>
        <v>0</v>
      </c>
      <c r="DC882" s="50">
        <f>AG400/'RDA-child'!$B$8</f>
        <v>0</v>
      </c>
      <c r="DD882" s="50">
        <f>AH400/'RDA-child'!$B$8</f>
        <v>0</v>
      </c>
      <c r="DE882" s="50">
        <f>AI400/'RDA-child'!$B$8</f>
        <v>0</v>
      </c>
      <c r="DF882" s="50">
        <f>AJ400/'RDA-child'!$B$8</f>
        <v>0</v>
      </c>
      <c r="DG882" s="50">
        <f>AK400/'RDA-child'!$B$8</f>
        <v>0</v>
      </c>
      <c r="DH882" s="50">
        <f>AL400/'RDA-child'!$B$8</f>
        <v>0</v>
      </c>
      <c r="ES882" s="22">
        <v>0</v>
      </c>
    </row>
    <row r="883" spans="1:149" s="9" customFormat="1">
      <c r="A883" s="22"/>
      <c r="B883" s="78" t="s">
        <v>64</v>
      </c>
      <c r="C883" s="50">
        <f>C428/'RDAs -adults'!$B$11</f>
        <v>0.50049999999999994</v>
      </c>
      <c r="D883" s="50">
        <f>D428/'RDAs -adults'!$B$11</f>
        <v>0.625</v>
      </c>
      <c r="E883" s="50">
        <f>E428/'RDAs -adults'!$B$11</f>
        <v>0.73666666666666669</v>
      </c>
      <c r="F883" s="50">
        <f>F428/'RDAs -adults'!$B$11</f>
        <v>0.77849999999999997</v>
      </c>
      <c r="G883" s="50">
        <f>G428/'RDAs -adults'!$B$11</f>
        <v>0.77400000000000002</v>
      </c>
      <c r="H883" s="50">
        <f>H428/'RDAs -adults'!$B$11</f>
        <v>1.0091666666666668</v>
      </c>
      <c r="I883" s="50">
        <f>I428/'RDAs -adults'!$B$11</f>
        <v>0.81300000000000006</v>
      </c>
      <c r="J883" s="50">
        <f>J428/'RDAs -adults'!$B$11</f>
        <v>0.79400000000000004</v>
      </c>
      <c r="K883" s="50">
        <f>K428/'RDAs -adults'!$B$11</f>
        <v>1.1536666666666666</v>
      </c>
      <c r="L883" s="50">
        <f>L428/'RDAs -adults'!$B$11</f>
        <v>1.2200000000000002</v>
      </c>
      <c r="M883" s="50">
        <f>M428/'RDAs -adults'!$B$11</f>
        <v>0.94750000000000012</v>
      </c>
      <c r="N883" s="50">
        <f>N428/'RDAs -adults'!$B$11</f>
        <v>1.1881666666666666</v>
      </c>
      <c r="O883" s="50">
        <f>O428/'RDAs -adults'!$B$11</f>
        <v>1.3734999999999999</v>
      </c>
      <c r="P883" s="50">
        <f>P428/'RDAs -adults'!$B$11</f>
        <v>0.97750000000000004</v>
      </c>
      <c r="Q883" s="50">
        <f>Q428/'RDAs -adults'!$B$11</f>
        <v>1.3966666666666667</v>
      </c>
      <c r="R883" s="50">
        <f>R428/'RDAs -adults'!$B$11</f>
        <v>1.3980000000000001</v>
      </c>
      <c r="S883" s="50">
        <f>S428/'RDAs -adults'!$B$11</f>
        <v>1.2455000000000001</v>
      </c>
      <c r="T883" s="50">
        <f>T428/'RDAs -adults'!$B$11</f>
        <v>1.5823333333333334</v>
      </c>
      <c r="U883" s="50">
        <f>U428/'RDAs -adults'!$B$11</f>
        <v>1.5569999999999999</v>
      </c>
      <c r="V883" s="50">
        <f>V428/'RDAs -adults'!$B$11</f>
        <v>1.27</v>
      </c>
      <c r="W883" s="50">
        <f>W428/'RDAs -adults'!$B$11</f>
        <v>1.5656666666666665</v>
      </c>
      <c r="X883" s="50">
        <f>X428/'RDAs -adults'!$B$11</f>
        <v>1.5660000000000001</v>
      </c>
      <c r="Y883" s="50">
        <f>Y428/'RDAs -adults'!$B$11</f>
        <v>1.8060000000000003</v>
      </c>
      <c r="Z883" s="50">
        <f>Z428/'RDAs -adults'!$B$11</f>
        <v>1.6056666666666668</v>
      </c>
      <c r="AA883" s="50">
        <f>AA428/'RDAs -adults'!$B$11</f>
        <v>1.6015000000000001</v>
      </c>
      <c r="AB883" s="50">
        <f>AB428/'RDAs -adults'!$B$11</f>
        <v>1.8215000000000003</v>
      </c>
      <c r="AC883" s="50">
        <f>AC428/'RDAs -adults'!$B$11</f>
        <v>1.9048333333333336</v>
      </c>
      <c r="AD883" s="50">
        <f>AD428/'RDAs -adults'!$B$11</f>
        <v>1.6415000000000002</v>
      </c>
      <c r="AE883" s="50">
        <f>AE428/'RDAs -adults'!$B$11</f>
        <v>1.8660000000000001</v>
      </c>
      <c r="AF883" s="50">
        <f>AF428/'RDAs -adults'!$B$11</f>
        <v>2.0738333333333334</v>
      </c>
      <c r="AG883" s="50">
        <f>AG428/'RDAs -adults'!$B$11</f>
        <v>1.6559999999999999</v>
      </c>
      <c r="AH883" s="50">
        <f>AH428/'RDAs -adults'!$B$11</f>
        <v>2.3820000000000001</v>
      </c>
      <c r="AI883" s="50">
        <f>AI428/'RDAs -adults'!$B$11</f>
        <v>2.1855000000000002</v>
      </c>
      <c r="AJ883" s="50">
        <f>AJ428/'RDAs -adults'!$B$11</f>
        <v>1.6805000000000003</v>
      </c>
      <c r="AK883" s="50">
        <f>AK428/'RDAs -adults'!$B$11</f>
        <v>2.4020000000000001</v>
      </c>
      <c r="AL883" s="50">
        <f>AL428/'RDAs -adults'!$B$11</f>
        <v>2.2055000000000002</v>
      </c>
      <c r="AM883" s="78" t="s">
        <v>64</v>
      </c>
      <c r="AN883" s="50">
        <f>C428/'RDAs -adults'!$C$11</f>
        <v>0.33366666666666667</v>
      </c>
      <c r="AO883" s="50">
        <f>D428/'RDAs -adults'!$C$11</f>
        <v>0.41666666666666669</v>
      </c>
      <c r="AP883" s="50">
        <f>E428/'RDAs -adults'!$C$11</f>
        <v>0.49111111111111116</v>
      </c>
      <c r="AQ883" s="50">
        <f>F428/'RDAs -adults'!$C$11</f>
        <v>0.51900000000000002</v>
      </c>
      <c r="AR883" s="50">
        <f>G428/'RDAs -adults'!$C$11</f>
        <v>0.51600000000000001</v>
      </c>
      <c r="AS883" s="50">
        <f>H428/'RDAs -adults'!$C$11</f>
        <v>0.67277777777777781</v>
      </c>
      <c r="AT883" s="50">
        <f>I428/'RDAs -adults'!$C$11</f>
        <v>0.54200000000000004</v>
      </c>
      <c r="AU883" s="50">
        <f>J428/'RDAs -adults'!$C$11</f>
        <v>0.52933333333333332</v>
      </c>
      <c r="AV883" s="50">
        <f>K428/'RDAs -adults'!$C$11</f>
        <v>0.76911111111111119</v>
      </c>
      <c r="AW883" s="50">
        <f>L428/'RDAs -adults'!$C$11</f>
        <v>0.81333333333333335</v>
      </c>
      <c r="AX883" s="50">
        <f>M428/'RDAs -adults'!$C$11</f>
        <v>0.63166666666666671</v>
      </c>
      <c r="AY883" s="50">
        <f>N428/'RDAs -adults'!$C$11</f>
        <v>0.7921111111111111</v>
      </c>
      <c r="AZ883" s="50">
        <f>O428/'RDAs -adults'!$C$11</f>
        <v>0.91566666666666663</v>
      </c>
      <c r="BA883" s="50">
        <f>P428/'RDAs -adults'!$C$11</f>
        <v>0.65166666666666673</v>
      </c>
      <c r="BB883" s="50">
        <f>Q428/'RDAs -adults'!$C$11</f>
        <v>0.93111111111111111</v>
      </c>
      <c r="BC883" s="50">
        <f>R428/'RDAs -adults'!$C$11</f>
        <v>0.93200000000000005</v>
      </c>
      <c r="BD883" s="50">
        <f>S428/'RDAs -adults'!$C$11</f>
        <v>0.83033333333333337</v>
      </c>
      <c r="BE883" s="50">
        <f>T428/'RDAs -adults'!$C$11</f>
        <v>1.054888888888889</v>
      </c>
      <c r="BF883" s="50">
        <f>U428/'RDAs -adults'!$C$11</f>
        <v>1.038</v>
      </c>
      <c r="BG883" s="50">
        <f>V428/'RDAs -adults'!$C$11</f>
        <v>0.84666666666666657</v>
      </c>
      <c r="BH883" s="50">
        <f>W428/'RDAs -adults'!$C$11</f>
        <v>1.0437777777777777</v>
      </c>
      <c r="BI883" s="50">
        <f>X428/'RDAs -adults'!$C$11</f>
        <v>1.044</v>
      </c>
      <c r="BJ883" s="50">
        <f>Y428/'RDAs -adults'!$C$11</f>
        <v>1.2040000000000002</v>
      </c>
      <c r="BK883" s="50">
        <f>Z428/'RDAs -adults'!$C$11</f>
        <v>1.0704444444444445</v>
      </c>
      <c r="BL883" s="50">
        <f>AA428/'RDAs -adults'!$C$11</f>
        <v>1.0676666666666668</v>
      </c>
      <c r="BM883" s="50">
        <f>AB428/'RDAs -adults'!$C$11</f>
        <v>1.2143333333333335</v>
      </c>
      <c r="BN883" s="50">
        <f>AC428/'RDAs -adults'!$C$11</f>
        <v>1.2698888888888891</v>
      </c>
      <c r="BO883" s="50">
        <f>AD428/'RDAs -adults'!$C$11</f>
        <v>1.0943333333333336</v>
      </c>
      <c r="BP883" s="50">
        <f>AE428/'RDAs -adults'!$C$11</f>
        <v>1.244</v>
      </c>
      <c r="BQ883" s="50">
        <f>AF428/'RDAs -adults'!$C$11</f>
        <v>1.3825555555555555</v>
      </c>
      <c r="BR883" s="50">
        <f>AG428/'RDAs -adults'!$C$11</f>
        <v>1.1039999999999999</v>
      </c>
      <c r="BS883" s="50">
        <f>AH428/'RDAs -adults'!$C$11</f>
        <v>1.5880000000000001</v>
      </c>
      <c r="BT883" s="50">
        <f>AI428/'RDAs -adults'!$C$11</f>
        <v>1.4570000000000001</v>
      </c>
      <c r="BU883" s="50">
        <f>AJ428/'RDAs -adults'!$C$11</f>
        <v>1.1203333333333336</v>
      </c>
      <c r="BV883" s="50">
        <f>AK428/'RDAs -adults'!$C$11</f>
        <v>1.6013333333333333</v>
      </c>
      <c r="BW883" s="50">
        <f>AL428/'RDAs -adults'!$C$11</f>
        <v>1.4703333333333335</v>
      </c>
      <c r="BX883" s="78" t="s">
        <v>64</v>
      </c>
      <c r="BY883" s="50">
        <f>C428/'RDA-child'!$B$9</f>
        <v>0.50049999999999994</v>
      </c>
      <c r="BZ883" s="50">
        <f>D428/'RDA-child'!$B$9</f>
        <v>0.625</v>
      </c>
      <c r="CA883" s="50">
        <f>E428/'RDA-child'!$B$9</f>
        <v>0.73666666666666669</v>
      </c>
      <c r="CB883" s="50">
        <f>F428/'RDA-child'!$B$9</f>
        <v>0.77849999999999997</v>
      </c>
      <c r="CC883" s="50">
        <f>G428/'RDA-child'!$B$9</f>
        <v>0.77400000000000002</v>
      </c>
      <c r="CD883" s="50">
        <f>H428/'RDA-child'!$B$9</f>
        <v>1.0091666666666668</v>
      </c>
      <c r="CE883" s="50">
        <f>I428/'RDA-child'!$B$9</f>
        <v>0.81300000000000006</v>
      </c>
      <c r="CF883" s="50">
        <f>J428/'RDA-child'!$B$9</f>
        <v>0.79400000000000004</v>
      </c>
      <c r="CG883" s="50">
        <f>K428/'RDA-child'!$B$9</f>
        <v>1.1536666666666666</v>
      </c>
      <c r="CH883" s="50">
        <f>L428/'RDA-child'!$B$9</f>
        <v>1.2200000000000002</v>
      </c>
      <c r="CI883" s="50">
        <f>M428/'RDA-child'!$B$9</f>
        <v>0.94750000000000012</v>
      </c>
      <c r="CJ883" s="50">
        <f>N428/'RDA-child'!$B$9</f>
        <v>1.1881666666666666</v>
      </c>
      <c r="CK883" s="50">
        <f>O428/'RDA-child'!$B$9</f>
        <v>1.3734999999999999</v>
      </c>
      <c r="CL883" s="50">
        <f>P428/'RDA-child'!$B$9</f>
        <v>0.97750000000000004</v>
      </c>
      <c r="CM883" s="50">
        <f>Q428/'RDA-child'!$B$9</f>
        <v>1.3966666666666667</v>
      </c>
      <c r="CN883" s="50">
        <f>R428/'RDA-child'!$B$9</f>
        <v>1.3980000000000001</v>
      </c>
      <c r="CO883" s="50">
        <f>S428/'RDA-child'!$B$9</f>
        <v>1.2455000000000001</v>
      </c>
      <c r="CP883" s="50">
        <f>T428/'RDA-child'!$B$9</f>
        <v>1.5823333333333334</v>
      </c>
      <c r="CQ883" s="50">
        <f>U428/'RDA-child'!$B$9</f>
        <v>1.5569999999999999</v>
      </c>
      <c r="CR883" s="50">
        <f>V428/'RDA-child'!$B$9</f>
        <v>1.27</v>
      </c>
      <c r="CS883" s="50">
        <f>W428/'RDA-child'!$B$9</f>
        <v>1.5656666666666665</v>
      </c>
      <c r="CT883" s="50">
        <f>X428/'RDA-child'!$B$9</f>
        <v>1.5660000000000001</v>
      </c>
      <c r="CU883" s="50">
        <f>Y428/'RDA-child'!$B$9</f>
        <v>1.8060000000000003</v>
      </c>
      <c r="CV883" s="50">
        <f>Z428/'RDA-child'!$B$9</f>
        <v>1.6056666666666668</v>
      </c>
      <c r="CW883" s="50">
        <f>AA428/'RDA-child'!$B$9</f>
        <v>1.6015000000000001</v>
      </c>
      <c r="CX883" s="50">
        <f>AB428/'RDA-child'!$B$9</f>
        <v>1.8215000000000003</v>
      </c>
      <c r="CY883" s="50">
        <f>AC428/'RDA-child'!$B$9</f>
        <v>1.9048333333333336</v>
      </c>
      <c r="CZ883" s="50">
        <f>AD428/'RDA-child'!$B$9</f>
        <v>1.6415000000000002</v>
      </c>
      <c r="DA883" s="50">
        <f>AE428/'RDA-child'!$B$9</f>
        <v>1.8660000000000001</v>
      </c>
      <c r="DB883" s="50">
        <f>AF428/'RDA-child'!$B$9</f>
        <v>2.0738333333333334</v>
      </c>
      <c r="DC883" s="50">
        <f>AG428/'RDA-child'!$B$9</f>
        <v>1.6559999999999999</v>
      </c>
      <c r="DD883" s="50">
        <f>AH428/'RDA-child'!$B$9</f>
        <v>2.3820000000000001</v>
      </c>
      <c r="DE883" s="50">
        <f>AI428/'RDA-child'!$B$9</f>
        <v>2.1855000000000002</v>
      </c>
      <c r="DF883" s="50">
        <f>AJ428/'RDA-child'!$B$9</f>
        <v>1.6805000000000003</v>
      </c>
      <c r="DG883" s="50">
        <f>AK428/'RDA-child'!$B$9</f>
        <v>2.4020000000000001</v>
      </c>
      <c r="DH883" s="50">
        <f>AL428/'RDA-child'!$B$9</f>
        <v>2.2055000000000002</v>
      </c>
      <c r="ES883" s="22">
        <v>0</v>
      </c>
    </row>
    <row r="884" spans="1:149" s="9" customFormat="1">
      <c r="A884" s="22"/>
      <c r="B884" s="78" t="s">
        <v>291</v>
      </c>
      <c r="C884" s="50">
        <f>C457/'RDAs -adults'!$B$13</f>
        <v>0.63229752906976755</v>
      </c>
      <c r="D884" s="50">
        <f>D457/'RDAs -adults'!$B$13</f>
        <v>0.55289783591731279</v>
      </c>
      <c r="E884" s="50">
        <f>E457/'RDAs -adults'!$B$13</f>
        <v>0.66067561369509054</v>
      </c>
      <c r="F884" s="50">
        <f>F457/'RDAs -adults'!$B$13</f>
        <v>0.77461975129198979</v>
      </c>
      <c r="G884" s="50">
        <f>G457/'RDAs -adults'!$B$13</f>
        <v>0.66405894702842394</v>
      </c>
      <c r="H884" s="50">
        <f>H457/'RDAs -adults'!$B$13</f>
        <v>0.82534158591731288</v>
      </c>
      <c r="I884" s="50">
        <f>I457/'RDAs -adults'!$B$13</f>
        <v>0.93285497416020702</v>
      </c>
      <c r="J884" s="50">
        <f>J457/'RDAs -adults'!$B$13</f>
        <v>0.7440589470284239</v>
      </c>
      <c r="K884" s="50">
        <f>K457/'RDAs -adults'!$B$13</f>
        <v>0.85005041989664099</v>
      </c>
      <c r="L884" s="50">
        <f>L457/'RDAs -adults'!$B$13</f>
        <v>1.1063383074935402</v>
      </c>
      <c r="M884" s="50">
        <f>M457/'RDAs -adults'!$B$13</f>
        <v>0.91756380813953509</v>
      </c>
      <c r="N884" s="50">
        <f>N457/'RDAs -adults'!$B$13</f>
        <v>1.0082856427648581</v>
      </c>
      <c r="O884" s="50">
        <f>O457/'RDAs -adults'!$B$13</f>
        <v>1.2798431686046512</v>
      </c>
      <c r="P884" s="50">
        <f>P457/'RDAs -adults'!$B$13</f>
        <v>1.0134552810077522</v>
      </c>
      <c r="Q884" s="50">
        <f>Q457/'RDAs -adults'!$B$13</f>
        <v>1.1502401162790699</v>
      </c>
      <c r="R884" s="50">
        <f>R457/'RDAs -adults'!$B$13</f>
        <v>1.4221869186046514</v>
      </c>
      <c r="S884" s="50">
        <f>S457/'RDAs -adults'!$B$13</f>
        <v>1.0916689760981915</v>
      </c>
      <c r="T884" s="50">
        <f>T457/'RDAs -adults'!$B$13</f>
        <v>1.2725123385012922</v>
      </c>
      <c r="U884" s="50">
        <f>U457/'RDAs -adults'!$B$13</f>
        <v>1.5492395025839796</v>
      </c>
      <c r="V884" s="50">
        <f>V457/'RDAs -adults'!$B$13</f>
        <v>1.2340127260981912</v>
      </c>
      <c r="W884" s="50">
        <f>W457/'RDAs -adults'!$B$13</f>
        <v>1.341401227390181</v>
      </c>
      <c r="X884" s="50">
        <f>X457/'RDAs -adults'!$B$13</f>
        <v>1.6739270025839796</v>
      </c>
      <c r="Y884" s="50">
        <f>Y457/'RDAs -adults'!$B$13</f>
        <v>1.39044011627907</v>
      </c>
      <c r="Z884" s="50">
        <f>Z457/'RDAs -adults'!$B$13</f>
        <v>1.4531841731266151</v>
      </c>
      <c r="AA884" s="50">
        <f>AA457/'RDAs -adults'!$B$13</f>
        <v>1.7715832525839796</v>
      </c>
      <c r="AB884" s="50">
        <f>AB457/'RDAs -adults'!$B$13</f>
        <v>1.40809636627907</v>
      </c>
      <c r="AC884" s="50">
        <f>AC457/'RDAs -adults'!$B$13</f>
        <v>1.5889612564599485</v>
      </c>
      <c r="AD884" s="50">
        <f>AD457/'RDAs -adults'!$B$13</f>
        <v>1.9315832525839793</v>
      </c>
      <c r="AE884" s="50">
        <f>AE457/'RDAs -adults'!$B$13</f>
        <v>1.582223062015504</v>
      </c>
      <c r="AF884" s="50">
        <f>AF457/'RDAs -adults'!$B$13</f>
        <v>1.7801223675710598</v>
      </c>
      <c r="AG884" s="50">
        <f>AG457/'RDAs -adults'!$B$13</f>
        <v>2.0580355297157622</v>
      </c>
      <c r="AH884" s="50">
        <f>AH457/'RDAs -adults'!$B$13</f>
        <v>1.7068675064599486</v>
      </c>
      <c r="AI884" s="50">
        <f>AI457/'RDAs -adults'!$B$13</f>
        <v>1.8396830910852717</v>
      </c>
      <c r="AJ884" s="50">
        <f>AJ457/'RDAs -adults'!$B$13</f>
        <v>2.2003792797157624</v>
      </c>
      <c r="AK884" s="50">
        <f>AK457/'RDAs -adults'!$B$13</f>
        <v>1.7868675064599486</v>
      </c>
      <c r="AL884" s="50">
        <f>AL457/'RDAs -adults'!$B$13</f>
        <v>1.9196830910852718</v>
      </c>
      <c r="AM884" s="78" t="s">
        <v>291</v>
      </c>
      <c r="AN884" s="50">
        <f>C457/'RDAs -adults'!$C$13</f>
        <v>0.54196931063122933</v>
      </c>
      <c r="AO884" s="50">
        <f>D457/'RDAs -adults'!$C$13</f>
        <v>0.4739124307862681</v>
      </c>
      <c r="AP884" s="50">
        <f>E457/'RDAs -adults'!$C$13</f>
        <v>0.56629338316722044</v>
      </c>
      <c r="AQ884" s="50">
        <f>F457/'RDAs -adults'!$C$13</f>
        <v>0.66395978682170553</v>
      </c>
      <c r="AR884" s="50">
        <f>G457/'RDAs -adults'!$C$13</f>
        <v>0.56919338316722046</v>
      </c>
      <c r="AS884" s="50">
        <f>H457/'RDAs -adults'!$C$13</f>
        <v>0.70743564507198242</v>
      </c>
      <c r="AT884" s="50">
        <f>I457/'RDAs -adults'!$C$13</f>
        <v>0.79958997785160602</v>
      </c>
      <c r="AU884" s="50">
        <f>J457/'RDAs -adults'!$C$13</f>
        <v>0.63776481173864907</v>
      </c>
      <c r="AV884" s="50">
        <f>K457/'RDAs -adults'!$C$13</f>
        <v>0.72861464562569234</v>
      </c>
      <c r="AW884" s="50">
        <f>L457/'RDAs -adults'!$C$13</f>
        <v>0.94828997785160585</v>
      </c>
      <c r="AX884" s="50">
        <f>M457/'RDAs -adults'!$C$13</f>
        <v>0.78648326411960157</v>
      </c>
      <c r="AY884" s="50">
        <f>N457/'RDAs -adults'!$C$13</f>
        <v>0.86424483665559271</v>
      </c>
      <c r="AZ884" s="50">
        <f>O457/'RDAs -adults'!$C$13</f>
        <v>1.0970084302325582</v>
      </c>
      <c r="BA884" s="50">
        <f>P457/'RDAs -adults'!$C$13</f>
        <v>0.8686759551495018</v>
      </c>
      <c r="BB884" s="50">
        <f>Q457/'RDAs -adults'!$C$13</f>
        <v>0.98592009966777427</v>
      </c>
      <c r="BC884" s="50">
        <f>R457/'RDAs -adults'!$C$13</f>
        <v>1.219017358803987</v>
      </c>
      <c r="BD884" s="50">
        <f>S457/'RDAs -adults'!$C$13</f>
        <v>0.93571626522702134</v>
      </c>
      <c r="BE884" s="50">
        <f>T457/'RDAs -adults'!$C$13</f>
        <v>1.0907248615725362</v>
      </c>
      <c r="BF884" s="50">
        <f>U457/'RDAs -adults'!$C$13</f>
        <v>1.3279195736434111</v>
      </c>
      <c r="BG884" s="50">
        <f>V457/'RDAs -adults'!$C$13</f>
        <v>1.0577251937984498</v>
      </c>
      <c r="BH884" s="50">
        <f>W457/'RDAs -adults'!$C$13</f>
        <v>1.1497724806201552</v>
      </c>
      <c r="BI884" s="50">
        <f>X457/'RDAs -adults'!$C$13</f>
        <v>1.4347945736434111</v>
      </c>
      <c r="BJ884" s="50">
        <f>Y457/'RDAs -adults'!$C$13</f>
        <v>1.1918058139534886</v>
      </c>
      <c r="BK884" s="50">
        <f>Z457/'RDAs -adults'!$C$13</f>
        <v>1.2455864341085272</v>
      </c>
      <c r="BL884" s="50">
        <f>AA457/'RDAs -adults'!$C$13</f>
        <v>1.5184999307862683</v>
      </c>
      <c r="BM884" s="50">
        <f>AB457/'RDAs -adults'!$C$13</f>
        <v>1.2069397425249173</v>
      </c>
      <c r="BN884" s="50">
        <f>AC457/'RDAs -adults'!$C$13</f>
        <v>1.3619667912513844</v>
      </c>
      <c r="BO884" s="50">
        <f>AD457/'RDAs -adults'!$C$13</f>
        <v>1.6556427879291253</v>
      </c>
      <c r="BP884" s="50">
        <f>AE457/'RDAs -adults'!$C$13</f>
        <v>1.3561911960132893</v>
      </c>
      <c r="BQ884" s="50">
        <f>AF457/'RDAs -adults'!$C$13</f>
        <v>1.5258191722037657</v>
      </c>
      <c r="BR884" s="50">
        <f>AG457/'RDAs -adults'!$C$13</f>
        <v>1.7640304540420821</v>
      </c>
      <c r="BS884" s="50">
        <f>AH457/'RDAs -adults'!$C$13</f>
        <v>1.4630292912513845</v>
      </c>
      <c r="BT884" s="50">
        <f>AI457/'RDAs -adults'!$C$13</f>
        <v>1.5768712209302329</v>
      </c>
      <c r="BU884" s="50">
        <f>AJ457/'RDAs -adults'!$C$13</f>
        <v>1.8860393826135109</v>
      </c>
      <c r="BV884" s="50">
        <f>AK457/'RDAs -adults'!$C$13</f>
        <v>1.5316007198228132</v>
      </c>
      <c r="BW884" s="50">
        <f>AL457/'RDAs -adults'!$C$13</f>
        <v>1.6454426495016616</v>
      </c>
      <c r="BX884" s="78" t="s">
        <v>291</v>
      </c>
      <c r="BY884" s="50">
        <f>C457/'RDA-child'!$B$11</f>
        <v>0.63229752906976755</v>
      </c>
      <c r="BZ884" s="50">
        <f>D457/'RDA-child'!$B$11</f>
        <v>0.55289783591731279</v>
      </c>
      <c r="CA884" s="50">
        <f>E457/'RDA-child'!$B$11</f>
        <v>0.66067561369509054</v>
      </c>
      <c r="CB884" s="50">
        <f>F457/'RDA-child'!$B$11</f>
        <v>0.77461975129198979</v>
      </c>
      <c r="CC884" s="50">
        <f>G457/'RDA-child'!$B$11</f>
        <v>0.66405894702842394</v>
      </c>
      <c r="CD884" s="50">
        <f>H457/'RDA-child'!$B$11</f>
        <v>0.82534158591731288</v>
      </c>
      <c r="CE884" s="50">
        <f>I457/'RDA-child'!$B$11</f>
        <v>0.93285497416020702</v>
      </c>
      <c r="CF884" s="50">
        <f>J457/'RDA-child'!$B$11</f>
        <v>0.7440589470284239</v>
      </c>
      <c r="CG884" s="50">
        <f>K457/'RDA-child'!$B$11</f>
        <v>0.85005041989664099</v>
      </c>
      <c r="CH884" s="50">
        <f>L457/'RDA-child'!$B$11</f>
        <v>1.1063383074935402</v>
      </c>
      <c r="CI884" s="50">
        <f>M457/'RDA-child'!$B$11</f>
        <v>0.91756380813953509</v>
      </c>
      <c r="CJ884" s="50">
        <f>N457/'RDA-child'!$B$11</f>
        <v>1.0082856427648581</v>
      </c>
      <c r="CK884" s="50">
        <f>O457/'RDA-child'!$B$11</f>
        <v>1.2798431686046512</v>
      </c>
      <c r="CL884" s="50">
        <f>P457/'RDA-child'!$B$11</f>
        <v>1.0134552810077522</v>
      </c>
      <c r="CM884" s="50">
        <f>Q457/'RDA-child'!$B$11</f>
        <v>1.1502401162790699</v>
      </c>
      <c r="CN884" s="50">
        <f>R457/'RDA-child'!$B$11</f>
        <v>1.4221869186046514</v>
      </c>
      <c r="CO884" s="50">
        <f>S457/'RDA-child'!$B$11</f>
        <v>1.0916689760981915</v>
      </c>
      <c r="CP884" s="50">
        <f>T457/'RDA-child'!$B$11</f>
        <v>1.2725123385012922</v>
      </c>
      <c r="CQ884" s="50">
        <f>U457/'RDA-child'!$B$11</f>
        <v>1.5492395025839796</v>
      </c>
      <c r="CR884" s="50">
        <f>V457/'RDA-child'!$B$11</f>
        <v>1.2340127260981912</v>
      </c>
      <c r="CS884" s="50">
        <f>W457/'RDA-child'!$B$11</f>
        <v>1.341401227390181</v>
      </c>
      <c r="CT884" s="50">
        <f>X457/'RDA-child'!$B$11</f>
        <v>1.6739270025839796</v>
      </c>
      <c r="CU884" s="50">
        <f>Y457/'RDA-child'!$B$11</f>
        <v>1.39044011627907</v>
      </c>
      <c r="CV884" s="50">
        <f>Z457/'RDA-child'!$B$11</f>
        <v>1.4531841731266151</v>
      </c>
      <c r="CW884" s="50">
        <f>AA457/'RDA-child'!$B$11</f>
        <v>1.7715832525839796</v>
      </c>
      <c r="CX884" s="50">
        <f>AB457/'RDA-child'!$B$11</f>
        <v>1.40809636627907</v>
      </c>
      <c r="CY884" s="50">
        <f>AC457/'RDA-child'!$B$11</f>
        <v>1.5889612564599485</v>
      </c>
      <c r="CZ884" s="50">
        <f>AD457/'RDA-child'!$B$11</f>
        <v>1.9315832525839793</v>
      </c>
      <c r="DA884" s="50">
        <f>AE457/'RDA-child'!$B$11</f>
        <v>1.582223062015504</v>
      </c>
      <c r="DB884" s="50">
        <f>AF457/'RDA-child'!$B$11</f>
        <v>1.7801223675710598</v>
      </c>
      <c r="DC884" s="50">
        <f>AG457/'RDA-child'!$B$11</f>
        <v>2.0580355297157622</v>
      </c>
      <c r="DD884" s="50">
        <f>AH457/'RDA-child'!$B$11</f>
        <v>1.7068675064599486</v>
      </c>
      <c r="DE884" s="50">
        <f>AI457/'RDA-child'!$B$11</f>
        <v>1.8396830910852717</v>
      </c>
      <c r="DF884" s="50">
        <f>AJ457/'RDA-child'!$B$11</f>
        <v>2.2003792797157624</v>
      </c>
      <c r="DG884" s="50">
        <f>AK457/'RDA-child'!$B$11</f>
        <v>1.7868675064599486</v>
      </c>
      <c r="DH884" s="50">
        <f>AL457/'RDA-child'!$B$11</f>
        <v>1.9196830910852718</v>
      </c>
      <c r="ES884" s="22">
        <v>0</v>
      </c>
    </row>
    <row r="885" spans="1:149" s="9" customFormat="1">
      <c r="A885" s="22"/>
      <c r="B885" s="78" t="s">
        <v>292</v>
      </c>
      <c r="C885" s="50">
        <f>C485/'RDAs -adults'!$B$14</f>
        <v>0.25670245906502143</v>
      </c>
      <c r="D885" s="50">
        <f>D485/'RDAs -adults'!$B$14</f>
        <v>0.26437166983072302</v>
      </c>
      <c r="E885" s="50">
        <f>E485/'RDAs -adults'!$B$14</f>
        <v>0.31080024125929445</v>
      </c>
      <c r="F885" s="50">
        <f>F485/'RDAs -adults'!$B$14</f>
        <v>0.31981734001740236</v>
      </c>
      <c r="G885" s="50">
        <f>G485/'RDAs -adults'!$B$14</f>
        <v>0.31021482459262778</v>
      </c>
      <c r="H885" s="50">
        <f>H485/'RDAs -adults'!$B$14</f>
        <v>0.37753757119126724</v>
      </c>
      <c r="I885" s="50">
        <f>I485/'RDAs -adults'!$B$14</f>
        <v>0.38473547006011716</v>
      </c>
      <c r="J885" s="50">
        <f>J485/'RDAs -adults'!$B$14</f>
        <v>0.33878625316405636</v>
      </c>
      <c r="K885" s="50">
        <f>K485/'RDAs -adults'!$B$14</f>
        <v>0.40962538660813169</v>
      </c>
      <c r="L885" s="50">
        <f>L485/'RDAs -adults'!$B$14</f>
        <v>0.46512207720297433</v>
      </c>
      <c r="M885" s="50">
        <f>M485/'RDAs -adults'!$B$14</f>
        <v>0.40253757119126721</v>
      </c>
      <c r="N885" s="50">
        <f>N485/'RDAs -adults'!$B$14</f>
        <v>0.47454351665084649</v>
      </c>
      <c r="O885" s="50">
        <f>O485/'RDAs -adults'!$B$14</f>
        <v>0.52887339523018517</v>
      </c>
      <c r="P885" s="50">
        <f>P485/'RDAs -adults'!$B$14</f>
        <v>0.44954753796867591</v>
      </c>
      <c r="Q885" s="50">
        <f>Q485/'RDAs -adults'!$B$14</f>
        <v>0.55731476823287462</v>
      </c>
      <c r="R885" s="50">
        <f>R485/'RDAs -adults'!$B$14</f>
        <v>0.57535298706691984</v>
      </c>
      <c r="S885" s="50">
        <f>S485/'RDAs -adults'!$B$14</f>
        <v>0.50252952855560828</v>
      </c>
      <c r="T885" s="50">
        <f>T485/'RDAs -adults'!$B$14</f>
        <v>0.61030078013763656</v>
      </c>
      <c r="U885" s="50">
        <f>U485/'RDAs -adults'!$B$14</f>
        <v>0.63963468003480473</v>
      </c>
      <c r="V885" s="50">
        <f>V485/'RDAs -adults'!$B$14</f>
        <v>0.54900912039234306</v>
      </c>
      <c r="W885" s="50">
        <f>W485/'RDAs -adults'!$B$14</f>
        <v>0.63172935156620802</v>
      </c>
      <c r="X885" s="50">
        <f>X485/'RDAs -adults'!$B$14</f>
        <v>0.67545100656541701</v>
      </c>
      <c r="Y885" s="50">
        <f>Y485/'RDAs -adults'!$B$14</f>
        <v>0.65497310156620803</v>
      </c>
      <c r="Z885" s="50">
        <f>Z485/'RDAs -adults'!$B$14</f>
        <v>0.69717785654959674</v>
      </c>
      <c r="AA885" s="50">
        <f>AA485/'RDAs -adults'!$B$14</f>
        <v>0.71468570044296797</v>
      </c>
      <c r="AB885" s="50">
        <f>AB485/'RDAs -adults'!$B$14</f>
        <v>0.6656363668723303</v>
      </c>
      <c r="AC885" s="50">
        <f>AC485/'RDAs -adults'!$B$14</f>
        <v>0.75677232933871241</v>
      </c>
      <c r="AD885" s="50">
        <f>AD485/'RDAs -adults'!$B$14</f>
        <v>0.77182855758582514</v>
      </c>
      <c r="AE885" s="50">
        <f>AE485/'RDAs -adults'!$B$14</f>
        <v>0.74899303512102522</v>
      </c>
      <c r="AF885" s="50">
        <f>AF485/'RDAs -adults'!$B$14</f>
        <v>0.8311869126720457</v>
      </c>
      <c r="AG885" s="50">
        <f>AG485/'RDAs -adults'!$B$14</f>
        <v>0.79986961121657962</v>
      </c>
      <c r="AH885" s="50">
        <f>AH485/'RDAs -adults'!$B$14</f>
        <v>0.81807993988293004</v>
      </c>
      <c r="AI885" s="50">
        <f>AI485/'RDAs -adults'!$B$14</f>
        <v>0.88592113194114874</v>
      </c>
      <c r="AJ885" s="50">
        <f>AJ485/'RDAs -adults'!$B$14</f>
        <v>0.8463492030533144</v>
      </c>
      <c r="AK885" s="50">
        <f>AK485/'RDAs -adults'!$B$14</f>
        <v>0.84665136845435862</v>
      </c>
      <c r="AL885" s="50">
        <f>AL485/'RDAs -adults'!$B$14</f>
        <v>0.91449256051257732</v>
      </c>
      <c r="AM885" s="78" t="s">
        <v>292</v>
      </c>
      <c r="AN885" s="50">
        <f>C485/'RDAs -adults'!$C$14</f>
        <v>0.22461465168189371</v>
      </c>
      <c r="AO885" s="50">
        <f>D485/'RDAs -adults'!$C$14</f>
        <v>0.23132521110188264</v>
      </c>
      <c r="AP885" s="50">
        <f>E485/'RDAs -adults'!$C$14</f>
        <v>0.27195021110188261</v>
      </c>
      <c r="AQ885" s="50">
        <f>F485/'RDAs -adults'!$C$14</f>
        <v>0.27984017251522703</v>
      </c>
      <c r="AR885" s="50">
        <f>G485/'RDAs -adults'!$C$14</f>
        <v>0.27143797151854926</v>
      </c>
      <c r="AS885" s="50">
        <f>H485/'RDAs -adults'!$C$14</f>
        <v>0.33034537479235881</v>
      </c>
      <c r="AT885" s="50">
        <f>I485/'RDAs -adults'!$C$14</f>
        <v>0.33664353630260246</v>
      </c>
      <c r="AU885" s="50">
        <f>J485/'RDAs -adults'!$C$14</f>
        <v>0.29643797151854928</v>
      </c>
      <c r="AV885" s="50">
        <f>K485/'RDAs -adults'!$C$14</f>
        <v>0.35842221328211521</v>
      </c>
      <c r="AW885" s="50">
        <f>L485/'RDAs -adults'!$C$14</f>
        <v>0.40698181755260249</v>
      </c>
      <c r="AX885" s="50">
        <f>M485/'RDAs -adults'!$C$14</f>
        <v>0.35222037479235874</v>
      </c>
      <c r="AY885" s="50">
        <f>N485/'RDAs -adults'!$C$14</f>
        <v>0.41522557706949059</v>
      </c>
      <c r="AZ885" s="50">
        <f>O485/'RDAs -adults'!$C$14</f>
        <v>0.46276422082641194</v>
      </c>
      <c r="BA885" s="50">
        <f>P485/'RDAs -adults'!$C$14</f>
        <v>0.39335409572259133</v>
      </c>
      <c r="BB885" s="50">
        <f>Q485/'RDAs -adults'!$C$14</f>
        <v>0.48765042220376531</v>
      </c>
      <c r="BC885" s="50">
        <f>R485/'RDAs -adults'!$C$14</f>
        <v>0.50343386368355481</v>
      </c>
      <c r="BD885" s="50">
        <f>S485/'RDAs -adults'!$C$14</f>
        <v>0.43971333748615726</v>
      </c>
      <c r="BE885" s="50">
        <f>T485/'RDAs -adults'!$C$14</f>
        <v>0.53401318262043196</v>
      </c>
      <c r="BF885" s="50">
        <f>U485/'RDAs -adults'!$C$14</f>
        <v>0.55968034503045405</v>
      </c>
      <c r="BG885" s="50">
        <f>V485/'RDAs -adults'!$C$14</f>
        <v>0.48038298034330018</v>
      </c>
      <c r="BH885" s="50">
        <f>W485/'RDAs -adults'!$C$14</f>
        <v>0.55276318262043189</v>
      </c>
      <c r="BI885" s="50">
        <f>X485/'RDAs -adults'!$C$14</f>
        <v>0.59101963074473984</v>
      </c>
      <c r="BJ885" s="50">
        <f>Y485/'RDAs -adults'!$C$14</f>
        <v>0.57310146387043193</v>
      </c>
      <c r="BK885" s="50">
        <f>Z485/'RDAs -adults'!$C$14</f>
        <v>0.61003062448089707</v>
      </c>
      <c r="BL885" s="50">
        <f>AA485/'RDAs -adults'!$C$14</f>
        <v>0.62534998788759688</v>
      </c>
      <c r="BM885" s="50">
        <f>AB485/'RDAs -adults'!$C$14</f>
        <v>0.58243182101328894</v>
      </c>
      <c r="BN885" s="50">
        <f>AC485/'RDAs -adults'!$C$14</f>
        <v>0.66217578817137324</v>
      </c>
      <c r="BO885" s="50">
        <f>AD485/'RDAs -adults'!$C$14</f>
        <v>0.67534998788759693</v>
      </c>
      <c r="BP885" s="50">
        <f>AE485/'RDAs -adults'!$C$14</f>
        <v>0.65536890573089701</v>
      </c>
      <c r="BQ885" s="50">
        <f>AF485/'RDAs -adults'!$C$14</f>
        <v>0.72728854858803993</v>
      </c>
      <c r="BR885" s="50">
        <f>AG485/'RDAs -adults'!$C$14</f>
        <v>0.69988590981450716</v>
      </c>
      <c r="BS885" s="50">
        <f>AH485/'RDAs -adults'!$C$14</f>
        <v>0.71581994739756372</v>
      </c>
      <c r="BT885" s="50">
        <f>AI485/'RDAs -adults'!$C$14</f>
        <v>0.77518099044850497</v>
      </c>
      <c r="BU885" s="50">
        <f>AJ485/'RDAs -adults'!$C$14</f>
        <v>0.74055555267165007</v>
      </c>
      <c r="BV885" s="50">
        <f>AK485/'RDAs -adults'!$C$14</f>
        <v>0.74081994739756374</v>
      </c>
      <c r="BW885" s="50">
        <f>AL485/'RDAs -adults'!$C$14</f>
        <v>0.80018099044850499</v>
      </c>
      <c r="BX885" s="78" t="s">
        <v>292</v>
      </c>
      <c r="BY885" s="50">
        <f>C485/'RDA-child'!$B$12</f>
        <v>0.25670245906502143</v>
      </c>
      <c r="BZ885" s="50">
        <f>D485/'RDA-child'!$B$12</f>
        <v>0.26437166983072302</v>
      </c>
      <c r="CA885" s="50">
        <f>E485/'RDA-child'!$B$12</f>
        <v>0.31080024125929445</v>
      </c>
      <c r="CB885" s="50">
        <f>F485/'RDA-child'!$B$12</f>
        <v>0.31981734001740236</v>
      </c>
      <c r="CC885" s="50">
        <f>G485/'RDA-child'!$B$12</f>
        <v>0.31021482459262778</v>
      </c>
      <c r="CD885" s="50">
        <f>H485/'RDA-child'!$B$12</f>
        <v>0.37753757119126724</v>
      </c>
      <c r="CE885" s="50">
        <f>I485/'RDA-child'!$B$12</f>
        <v>0.38473547006011716</v>
      </c>
      <c r="CF885" s="50">
        <f>J485/'RDA-child'!$B$12</f>
        <v>0.33878625316405636</v>
      </c>
      <c r="CG885" s="50">
        <f>K485/'RDA-child'!$B$12</f>
        <v>0.40962538660813169</v>
      </c>
      <c r="CH885" s="50">
        <f>L485/'RDA-child'!$B$12</f>
        <v>0.46512207720297433</v>
      </c>
      <c r="CI885" s="50">
        <f>M485/'RDA-child'!$B$12</f>
        <v>0.40253757119126721</v>
      </c>
      <c r="CJ885" s="50">
        <f>N485/'RDA-child'!$B$12</f>
        <v>0.47454351665084649</v>
      </c>
      <c r="CK885" s="50">
        <f>O485/'RDA-child'!$B$12</f>
        <v>0.52887339523018517</v>
      </c>
      <c r="CL885" s="50">
        <f>P485/'RDA-child'!$B$12</f>
        <v>0.44954753796867591</v>
      </c>
      <c r="CM885" s="50">
        <f>Q485/'RDA-child'!$B$12</f>
        <v>0.55731476823287462</v>
      </c>
      <c r="CN885" s="50">
        <f>R485/'RDA-child'!$B$12</f>
        <v>0.57535298706691984</v>
      </c>
      <c r="CO885" s="50">
        <f>S485/'RDA-child'!$B$12</f>
        <v>0.50252952855560828</v>
      </c>
      <c r="CP885" s="50">
        <f>T485/'RDA-child'!$B$12</f>
        <v>0.61030078013763656</v>
      </c>
      <c r="CQ885" s="50">
        <f>U485/'RDA-child'!$B$12</f>
        <v>0.63963468003480473</v>
      </c>
      <c r="CR885" s="50">
        <f>V485/'RDA-child'!$B$12</f>
        <v>0.54900912039234306</v>
      </c>
      <c r="CS885" s="50">
        <f>W485/'RDA-child'!$B$12</f>
        <v>0.63172935156620802</v>
      </c>
      <c r="CT885" s="50">
        <f>X485/'RDA-child'!$B$12</f>
        <v>0.67545100656541701</v>
      </c>
      <c r="CU885" s="50">
        <f>Y485/'RDA-child'!$B$12</f>
        <v>0.65497310156620803</v>
      </c>
      <c r="CV885" s="50">
        <f>Z485/'RDA-child'!$B$12</f>
        <v>0.69717785654959674</v>
      </c>
      <c r="CW885" s="50">
        <f>AA485/'RDA-child'!$B$12</f>
        <v>0.71468570044296797</v>
      </c>
      <c r="CX885" s="50">
        <f>AB485/'RDA-child'!$B$12</f>
        <v>0.6656363668723303</v>
      </c>
      <c r="CY885" s="50">
        <f>AC485/'RDA-child'!$B$12</f>
        <v>0.75677232933871241</v>
      </c>
      <c r="CZ885" s="50">
        <f>AD485/'RDA-child'!$B$12</f>
        <v>0.77182855758582514</v>
      </c>
      <c r="DA885" s="50">
        <f>AE485/'RDA-child'!$B$12</f>
        <v>0.74899303512102522</v>
      </c>
      <c r="DB885" s="50">
        <f>AF485/'RDA-child'!$B$12</f>
        <v>0.8311869126720457</v>
      </c>
      <c r="DC885" s="50">
        <f>AG485/'RDA-child'!$B$12</f>
        <v>0.79986961121657962</v>
      </c>
      <c r="DD885" s="50">
        <f>AH485/'RDA-child'!$B$12</f>
        <v>0.81807993988293004</v>
      </c>
      <c r="DE885" s="50">
        <f>AI485/'RDA-child'!$B$12</f>
        <v>0.88592113194114874</v>
      </c>
      <c r="DF885" s="50">
        <f>AJ485/'RDA-child'!$B$12</f>
        <v>0.8463492030533144</v>
      </c>
      <c r="DG885" s="50">
        <f>AK485/'RDA-child'!$B$12</f>
        <v>0.84665136845435862</v>
      </c>
      <c r="DH885" s="50">
        <f>AL485/'RDA-child'!$B$12</f>
        <v>0.91449256051257732</v>
      </c>
      <c r="ES885" s="22">
        <v>0</v>
      </c>
    </row>
    <row r="886" spans="1:149" s="9" customFormat="1">
      <c r="A886" s="22"/>
      <c r="B886" s="78" t="s">
        <v>574</v>
      </c>
      <c r="C886" s="50">
        <f>C513/'RDAs -adults'!$B$15</f>
        <v>0.53144575399709304</v>
      </c>
      <c r="D886" s="50">
        <f>D513/'RDAs -adults'!$B$15</f>
        <v>0.46624301841085275</v>
      </c>
      <c r="E886" s="50">
        <f>E513/'RDAs -adults'!$B$15</f>
        <v>0.5935346850775195</v>
      </c>
      <c r="F886" s="50">
        <f>F513/'RDAs -adults'!$B$15</f>
        <v>0.6714536185804264</v>
      </c>
      <c r="G886" s="50">
        <f>G513/'RDAs -adults'!$B$15</f>
        <v>0.58374695070251947</v>
      </c>
      <c r="H886" s="50">
        <f>H513/'RDAs -adults'!$B$15</f>
        <v>0.70520270591085277</v>
      </c>
      <c r="I886" s="50">
        <f>I513/'RDAs -adults'!$B$15</f>
        <v>0.79884051901647302</v>
      </c>
      <c r="J886" s="50">
        <f>J513/'RDAs -adults'!$B$15</f>
        <v>0.67874695070251945</v>
      </c>
      <c r="K886" s="50">
        <f>K513/'RDAs -adults'!$B$15</f>
        <v>0.76927322613856586</v>
      </c>
      <c r="L886" s="50">
        <f>L513/'RDAs -adults'!$B$15</f>
        <v>0.96135231589147296</v>
      </c>
      <c r="M886" s="50">
        <f>M513/'RDAs -adults'!$B$15</f>
        <v>0.81541103924418612</v>
      </c>
      <c r="N886" s="50">
        <f>N513/'RDAs -adults'!$B$15</f>
        <v>0.89666012657461247</v>
      </c>
      <c r="O886" s="50">
        <f>O513/'RDAs -adults'!$B$15</f>
        <v>1.0980164044331395</v>
      </c>
      <c r="P886" s="50">
        <f>P513/'RDAs -adults'!$B$15</f>
        <v>0.92363778343023262</v>
      </c>
      <c r="Q886" s="50">
        <f>Q513/'RDAs -adults'!$B$15</f>
        <v>0.98415270348837214</v>
      </c>
      <c r="R886" s="50">
        <f>R513/'RDAs -adults'!$B$15</f>
        <v>1.2121765606831396</v>
      </c>
      <c r="S886" s="50">
        <f>S513/'RDAs -adults'!$B$15</f>
        <v>0.98187239219961242</v>
      </c>
      <c r="T886" s="50">
        <f>T513/'RDAs -adults'!$B$15</f>
        <v>1.1145733024467055</v>
      </c>
      <c r="U886" s="50">
        <f>U513/'RDAs -adults'!$B$15</f>
        <v>1.3429072371608528</v>
      </c>
      <c r="V886" s="50">
        <f>V513/'RDAs -adults'!$B$15</f>
        <v>1.0960325484496125</v>
      </c>
      <c r="W886" s="50">
        <f>W513/'RDAs -adults'!$B$15</f>
        <v>1.196656635780039</v>
      </c>
      <c r="X886" s="50">
        <f>X513/'RDAs -adults'!$B$15</f>
        <v>1.3812275496608528</v>
      </c>
      <c r="Y886" s="50">
        <f>Y513/'RDAs -adults'!$B$15</f>
        <v>1.2125017659883723</v>
      </c>
      <c r="Z886" s="50">
        <f>Z513/'RDAs -adults'!$B$15</f>
        <v>1.318110124152132</v>
      </c>
      <c r="AA886" s="50">
        <f>AA513/'RDAs -adults'!$B$15</f>
        <v>1.5520673934108529</v>
      </c>
      <c r="AB886" s="50">
        <f>AB513/'RDAs -adults'!$B$15</f>
        <v>1.288341609738372</v>
      </c>
      <c r="AC886" s="50">
        <f>AC513/'RDAs -adults'!$B$15</f>
        <v>1.395194811652132</v>
      </c>
      <c r="AD886" s="50">
        <f>AD513/'RDAs -adults'!$B$15</f>
        <v>1.7420673934108528</v>
      </c>
      <c r="AE886" s="50">
        <f>AE513/'RDAs -adults'!$B$15</f>
        <v>1.4289552543604653</v>
      </c>
      <c r="AF886" s="50">
        <f>AF513/'RDAs -adults'!$B$15</f>
        <v>1.6076987439437984</v>
      </c>
      <c r="AG886" s="50">
        <f>AG513/'RDAs -adults'!$B$15</f>
        <v>1.8430008054748064</v>
      </c>
      <c r="AH886" s="50">
        <f>AH513/'RDAs -adults'!$B$15</f>
        <v>1.5189709835271317</v>
      </c>
      <c r="AI886" s="50">
        <f>AI513/'RDAs -adults'!$B$15</f>
        <v>1.6664438989825578</v>
      </c>
      <c r="AJ886" s="50">
        <f>AJ513/'RDAs -adults'!$B$15</f>
        <v>1.9571609617248062</v>
      </c>
      <c r="AK886" s="50">
        <f>AK513/'RDAs -adults'!$B$15</f>
        <v>1.6139709835271319</v>
      </c>
      <c r="AL886" s="50">
        <f>AL513/'RDAs -adults'!$B$15</f>
        <v>1.761443898982558</v>
      </c>
      <c r="AM886" s="78" t="s">
        <v>574</v>
      </c>
      <c r="AN886" s="50">
        <f>C513/'RDAs -adults'!$C$15</f>
        <v>0.4723962257751938</v>
      </c>
      <c r="AO886" s="50">
        <f>D513/'RDAs -adults'!$C$15</f>
        <v>0.41443823858742468</v>
      </c>
      <c r="AP886" s="50">
        <f>E513/'RDAs -adults'!$C$15</f>
        <v>0.5275863867355729</v>
      </c>
      <c r="AQ886" s="50">
        <f>F513/'RDAs -adults'!$C$15</f>
        <v>0.596847660960379</v>
      </c>
      <c r="AR886" s="50">
        <f>G513/'RDAs -adults'!$C$15</f>
        <v>0.5188861784022395</v>
      </c>
      <c r="AS886" s="50">
        <f>H513/'RDAs -adults'!$C$15</f>
        <v>0.62684684969853577</v>
      </c>
      <c r="AT886" s="50">
        <f>I513/'RDAs -adults'!$C$15</f>
        <v>0.71008046134797598</v>
      </c>
      <c r="AU886" s="50">
        <f>J513/'RDAs -adults'!$C$15</f>
        <v>0.60333062284668393</v>
      </c>
      <c r="AV886" s="50">
        <f>K513/'RDAs -adults'!$C$15</f>
        <v>0.68379842323428075</v>
      </c>
      <c r="AW886" s="50">
        <f>L513/'RDAs -adults'!$C$15</f>
        <v>0.85453539190353156</v>
      </c>
      <c r="AX886" s="50">
        <f>M513/'RDAs -adults'!$C$15</f>
        <v>0.7248098126614988</v>
      </c>
      <c r="AY886" s="50">
        <f>N513/'RDAs -adults'!$C$15</f>
        <v>0.79703122362187773</v>
      </c>
      <c r="AZ886" s="50">
        <f>O513/'RDAs -adults'!$C$15</f>
        <v>0.97601458171834621</v>
      </c>
      <c r="BA886" s="50">
        <f>P513/'RDAs -adults'!$C$15</f>
        <v>0.82101136304909561</v>
      </c>
      <c r="BB886" s="50">
        <f>Q513/'RDAs -adults'!$C$15</f>
        <v>0.87480240310077528</v>
      </c>
      <c r="BC886" s="50">
        <f>R513/'RDAs -adults'!$C$15</f>
        <v>1.0774902761627907</v>
      </c>
      <c r="BD886" s="50">
        <f>S513/'RDAs -adults'!$C$15</f>
        <v>0.87277545973298887</v>
      </c>
      <c r="BE886" s="50">
        <f>T513/'RDAs -adults'!$C$15</f>
        <v>0.99073182439707153</v>
      </c>
      <c r="BF886" s="50">
        <f>U513/'RDAs -adults'!$C$15</f>
        <v>1.193695321920758</v>
      </c>
      <c r="BG886" s="50">
        <f>V513/'RDAs -adults'!$C$15</f>
        <v>0.97425115417743335</v>
      </c>
      <c r="BH886" s="50">
        <f>W513/'RDAs -adults'!$C$15</f>
        <v>1.0636947873600346</v>
      </c>
      <c r="BI886" s="50">
        <f>X513/'RDAs -adults'!$C$15</f>
        <v>1.2277578219207581</v>
      </c>
      <c r="BJ886" s="50">
        <f>Y513/'RDAs -adults'!$C$15</f>
        <v>1.0777793475452198</v>
      </c>
      <c r="BK886" s="50">
        <f>Z513/'RDAs -adults'!$C$15</f>
        <v>1.1716534436907839</v>
      </c>
      <c r="BL886" s="50">
        <f>AA513/'RDAs -adults'!$C$15</f>
        <v>1.3796154608096469</v>
      </c>
      <c r="BM886" s="50">
        <f>AB513/'RDAs -adults'!$C$15</f>
        <v>1.145192541989664</v>
      </c>
      <c r="BN886" s="50">
        <f>AC513/'RDAs -adults'!$C$15</f>
        <v>1.2401731659130062</v>
      </c>
      <c r="BO886" s="50">
        <f>AD513/'RDAs -adults'!$C$15</f>
        <v>1.5485043496985358</v>
      </c>
      <c r="BP886" s="50">
        <f>AE513/'RDAs -adults'!$C$15</f>
        <v>1.2701824483204136</v>
      </c>
      <c r="BQ886" s="50">
        <f>AF513/'RDAs -adults'!$C$15</f>
        <v>1.4290655501722653</v>
      </c>
      <c r="BR886" s="50">
        <f>AG513/'RDAs -adults'!$C$15</f>
        <v>1.6382229381998279</v>
      </c>
      <c r="BS886" s="50">
        <f>AH513/'RDAs -adults'!$C$15</f>
        <v>1.3501964298018949</v>
      </c>
      <c r="BT886" s="50">
        <f>AI513/'RDAs -adults'!$C$15</f>
        <v>1.4812834657622735</v>
      </c>
      <c r="BU886" s="50">
        <f>AJ513/'RDAs -adults'!$C$15</f>
        <v>1.7396986326442723</v>
      </c>
      <c r="BV886" s="50">
        <f>AK513/'RDAs -adults'!$C$15</f>
        <v>1.4346408742463395</v>
      </c>
      <c r="BW886" s="50">
        <f>AL513/'RDAs -adults'!$C$15</f>
        <v>1.5657279102067183</v>
      </c>
      <c r="BX886" s="78" t="s">
        <v>574</v>
      </c>
      <c r="BY886" s="50">
        <f>C513/'RDA-child'!$B$13</f>
        <v>0.60736657599667776</v>
      </c>
      <c r="BZ886" s="50">
        <f>D513/'RDA-child'!$B$13</f>
        <v>0.53284916389811743</v>
      </c>
      <c r="CA886" s="50">
        <f>E513/'RDA-child'!$B$13</f>
        <v>0.67832535437430796</v>
      </c>
      <c r="CB886" s="50">
        <f>F513/'RDA-child'!$B$13</f>
        <v>0.76737556409191587</v>
      </c>
      <c r="CC886" s="50">
        <f>G513/'RDA-child'!$B$13</f>
        <v>0.66713937223145081</v>
      </c>
      <c r="CD886" s="50">
        <f>H513/'RDA-child'!$B$13</f>
        <v>0.80594594961240318</v>
      </c>
      <c r="CE886" s="50">
        <f>I513/'RDA-child'!$B$13</f>
        <v>0.91296059316168343</v>
      </c>
      <c r="CF886" s="50">
        <f>J513/'RDA-child'!$B$13</f>
        <v>0.77571080080287935</v>
      </c>
      <c r="CG886" s="50">
        <f>K513/'RDA-child'!$B$13</f>
        <v>0.87916940130121812</v>
      </c>
      <c r="CH886" s="50">
        <f>L513/'RDA-child'!$B$13</f>
        <v>1.0986883610188263</v>
      </c>
      <c r="CI886" s="50">
        <f>M513/'RDA-child'!$B$13</f>
        <v>0.93189833056478411</v>
      </c>
      <c r="CJ886" s="50">
        <f>N513/'RDA-child'!$B$13</f>
        <v>1.0247544303709857</v>
      </c>
      <c r="CK886" s="50">
        <f>O513/'RDA-child'!$B$13</f>
        <v>1.2548758907807309</v>
      </c>
      <c r="CL886" s="50">
        <f>P513/'RDA-child'!$B$13</f>
        <v>1.0555860382059801</v>
      </c>
      <c r="CM886" s="50">
        <f>Q513/'RDA-child'!$B$13</f>
        <v>1.1247459468438539</v>
      </c>
      <c r="CN886" s="50">
        <f>R513/'RDA-child'!$B$13</f>
        <v>1.3853446407807311</v>
      </c>
      <c r="CO886" s="50">
        <f>S513/'RDA-child'!$B$13</f>
        <v>1.122139876799557</v>
      </c>
      <c r="CP886" s="50">
        <f>T513/'RDA-child'!$B$13</f>
        <v>1.2737980599390919</v>
      </c>
      <c r="CQ886" s="50">
        <f>U513/'RDA-child'!$B$13</f>
        <v>1.5347511281838317</v>
      </c>
      <c r="CR886" s="50">
        <f>V513/'RDA-child'!$B$13</f>
        <v>1.2526086267995571</v>
      </c>
      <c r="CS886" s="50">
        <f>W513/'RDA-child'!$B$13</f>
        <v>1.3676075837486159</v>
      </c>
      <c r="CT886" s="50">
        <f>X513/'RDA-child'!$B$13</f>
        <v>1.5785457710409747</v>
      </c>
      <c r="CU886" s="50">
        <f>Y513/'RDA-child'!$B$13</f>
        <v>1.3857163039867113</v>
      </c>
      <c r="CV886" s="50">
        <f>Z513/'RDA-child'!$B$13</f>
        <v>1.5064115704595795</v>
      </c>
      <c r="CW886" s="50">
        <f>AA513/'RDA-child'!$B$13</f>
        <v>1.7737913067552604</v>
      </c>
      <c r="CX886" s="50">
        <f>AB513/'RDA-child'!$B$13</f>
        <v>1.472390411129568</v>
      </c>
      <c r="CY886" s="50">
        <f>AC513/'RDA-child'!$B$13</f>
        <v>1.5945083561738651</v>
      </c>
      <c r="CZ886" s="50">
        <f>AD513/'RDA-child'!$B$13</f>
        <v>1.9909341638981175</v>
      </c>
      <c r="DA886" s="50">
        <f>AE513/'RDA-child'!$B$13</f>
        <v>1.6330917192691032</v>
      </c>
      <c r="DB886" s="50">
        <f>AF513/'RDA-child'!$B$13</f>
        <v>1.8373699930786267</v>
      </c>
      <c r="DC886" s="50">
        <f>AG513/'RDA-child'!$B$13</f>
        <v>2.1062866348283502</v>
      </c>
      <c r="DD886" s="50">
        <f>AH513/'RDA-child'!$B$13</f>
        <v>1.7359668383167219</v>
      </c>
      <c r="DE886" s="50">
        <f>AI513/'RDA-child'!$B$13</f>
        <v>1.9045073131229233</v>
      </c>
      <c r="DF886" s="50">
        <f>AJ513/'RDA-child'!$B$13</f>
        <v>2.2367553848283501</v>
      </c>
      <c r="DG886" s="50">
        <f>AK513/'RDA-child'!$B$13</f>
        <v>1.8445382668881507</v>
      </c>
      <c r="DH886" s="50">
        <f>AL513/'RDA-child'!$B$13</f>
        <v>2.0130787416943519</v>
      </c>
      <c r="ES886" s="22">
        <v>0</v>
      </c>
    </row>
    <row r="887" spans="1:149" s="9" customFormat="1">
      <c r="A887" s="22"/>
      <c r="B887" s="78" t="s">
        <v>109</v>
      </c>
      <c r="C887" s="50">
        <f>C541/'RDAs -adults'!$B$16</f>
        <v>1.3116758241758244</v>
      </c>
      <c r="D887" s="50">
        <f>D541/'RDAs -adults'!$B$16</f>
        <v>1.0898351648351647</v>
      </c>
      <c r="E887" s="50">
        <f>E541/'RDAs -adults'!$B$16</f>
        <v>1.400091575091575</v>
      </c>
      <c r="F887" s="50">
        <f>F541/'RDAs -adults'!$B$16</f>
        <v>1.5885989010989012</v>
      </c>
      <c r="G887" s="50">
        <f>G541/'RDAs -adults'!$B$16</f>
        <v>1.3513736263736265</v>
      </c>
      <c r="H887" s="50">
        <f>H541/'RDAs -adults'!$B$16</f>
        <v>1.6219322344322342</v>
      </c>
      <c r="I887" s="50">
        <f>I541/'RDAs -adults'!$B$16</f>
        <v>1.9412087912087912</v>
      </c>
      <c r="J887" s="50">
        <f>J541/'RDAs -adults'!$B$16</f>
        <v>1.5975274725274724</v>
      </c>
      <c r="K887" s="50">
        <f>K541/'RDAs -adults'!$B$16</f>
        <v>1.7308608058608062</v>
      </c>
      <c r="L887" s="50">
        <f>L541/'RDAs -adults'!$B$16</f>
        <v>2.2335164835164836</v>
      </c>
      <c r="M887" s="50">
        <f>M541/'RDAs -adults'!$B$16</f>
        <v>1.9270604395604396</v>
      </c>
      <c r="N887" s="50">
        <f>N541/'RDAs -adults'!$B$16</f>
        <v>2.0834706959706963</v>
      </c>
      <c r="O887" s="50">
        <f>O541/'RDAs -adults'!$B$16</f>
        <v>2.5630494505494505</v>
      </c>
      <c r="P887" s="50">
        <f>P541/'RDAs -adults'!$B$16</f>
        <v>2.2116758241758241</v>
      </c>
      <c r="Q887" s="50">
        <f>Q541/'RDAs -adults'!$B$16</f>
        <v>2.2822344322344321</v>
      </c>
      <c r="R887" s="50">
        <f>R541/'RDAs -adults'!$B$16</f>
        <v>2.8771978021978022</v>
      </c>
      <c r="S887" s="50">
        <f>S541/'RDAs -adults'!$B$16</f>
        <v>2.2809065934065935</v>
      </c>
      <c r="T887" s="50">
        <f>T541/'RDAs -adults'!$B$16</f>
        <v>2.5694139194139196</v>
      </c>
      <c r="U887" s="50">
        <f>U541/'RDAs -adults'!$B$16</f>
        <v>3.1771978021978025</v>
      </c>
      <c r="V887" s="50">
        <f>V541/'RDAs -adults'!$B$16</f>
        <v>2.5950549450549452</v>
      </c>
      <c r="W887" s="50">
        <f>W541/'RDAs -adults'!$B$16</f>
        <v>2.7899267399267398</v>
      </c>
      <c r="X887" s="50">
        <f>X541/'RDAs -adults'!$B$16</f>
        <v>3.3131868131868134</v>
      </c>
      <c r="Y887" s="50">
        <f>Y541/'RDAs -adults'!$B$16</f>
        <v>2.7335164835164836</v>
      </c>
      <c r="Z887" s="50">
        <f>Z541/'RDAs -adults'!$B$16</f>
        <v>3.113003663003663</v>
      </c>
      <c r="AA887" s="50">
        <f>AA541/'RDAs -adults'!$B$16</f>
        <v>3.7375000000000003</v>
      </c>
      <c r="AB887" s="50">
        <f>AB541/'RDAs -adults'!$B$16</f>
        <v>2.9116758241758238</v>
      </c>
      <c r="AC887" s="50">
        <f>AC541/'RDAs -adults'!$B$16</f>
        <v>3.2374084249084247</v>
      </c>
      <c r="AD887" s="50">
        <f>AD541/'RDAs -adults'!$B$16</f>
        <v>4.229807692307693</v>
      </c>
      <c r="AE887" s="50">
        <f>AE541/'RDAs -adults'!$B$16</f>
        <v>3.302747252747253</v>
      </c>
      <c r="AF887" s="50">
        <f>AF541/'RDAs -adults'!$B$16</f>
        <v>3.7451007326007324</v>
      </c>
      <c r="AG887" s="50">
        <f>AG541/'RDAs -adults'!$B$16</f>
        <v>4.5054945054945055</v>
      </c>
      <c r="AH887" s="50">
        <f>AH541/'RDAs -adults'!$B$16</f>
        <v>3.3642857142857148</v>
      </c>
      <c r="AI887" s="50">
        <f>AI541/'RDAs -adults'!$B$16</f>
        <v>3.8861263736263738</v>
      </c>
      <c r="AJ887" s="50">
        <f>AJ541/'RDAs -adults'!$B$16</f>
        <v>4.8196428571428571</v>
      </c>
      <c r="AK887" s="50">
        <f>AK541/'RDAs -adults'!$B$16</f>
        <v>3.61043956043956</v>
      </c>
      <c r="AL887" s="50">
        <f>AL541/'RDAs -adults'!$B$16</f>
        <v>4.1322802197802195</v>
      </c>
      <c r="AM887" s="78" t="s">
        <v>109</v>
      </c>
      <c r="AN887" s="50">
        <f>C541/'RDAs -adults'!$C$16</f>
        <v>0.85258928571428583</v>
      </c>
      <c r="AO887" s="50">
        <f>D541/'RDAs -adults'!$C$16</f>
        <v>0.70839285714285716</v>
      </c>
      <c r="AP887" s="50">
        <f>E541/'RDAs -adults'!$C$16</f>
        <v>0.91005952380952382</v>
      </c>
      <c r="AQ887" s="50">
        <f>F541/'RDAs -adults'!$C$16</f>
        <v>1.0325892857142858</v>
      </c>
      <c r="AR887" s="50">
        <f>G541/'RDAs -adults'!$C$16</f>
        <v>0.8783928571428572</v>
      </c>
      <c r="AS887" s="50">
        <f>H541/'RDAs -adults'!$C$16</f>
        <v>1.0542559523809523</v>
      </c>
      <c r="AT887" s="50">
        <f>I541/'RDAs -adults'!$C$16</f>
        <v>1.2617857142857143</v>
      </c>
      <c r="AU887" s="50">
        <f>J541/'RDAs -adults'!$C$16</f>
        <v>1.0383928571428571</v>
      </c>
      <c r="AV887" s="50">
        <f>K541/'RDAs -adults'!$C$16</f>
        <v>1.125059523809524</v>
      </c>
      <c r="AW887" s="50">
        <f>L541/'RDAs -adults'!$C$16</f>
        <v>1.4517857142857145</v>
      </c>
      <c r="AX887" s="50">
        <f>M541/'RDAs -adults'!$C$16</f>
        <v>1.2525892857142857</v>
      </c>
      <c r="AY887" s="50">
        <f>N541/'RDAs -adults'!$C$16</f>
        <v>1.3542559523809525</v>
      </c>
      <c r="AZ887" s="50">
        <f>O541/'RDAs -adults'!$C$16</f>
        <v>1.6659821428571429</v>
      </c>
      <c r="BA887" s="50">
        <f>P541/'RDAs -adults'!$C$16</f>
        <v>1.4375892857142858</v>
      </c>
      <c r="BB887" s="50">
        <f>Q541/'RDAs -adults'!$C$16</f>
        <v>1.483452380952381</v>
      </c>
      <c r="BC887" s="50">
        <f>R541/'RDAs -adults'!$C$16</f>
        <v>1.8701785714285715</v>
      </c>
      <c r="BD887" s="50">
        <f>S541/'RDAs -adults'!$C$16</f>
        <v>1.4825892857142857</v>
      </c>
      <c r="BE887" s="50">
        <f>T541/'RDAs -adults'!$C$16</f>
        <v>1.6701190476190477</v>
      </c>
      <c r="BF887" s="50">
        <f>U541/'RDAs -adults'!$C$16</f>
        <v>2.0651785714285715</v>
      </c>
      <c r="BG887" s="50">
        <f>V541/'RDAs -adults'!$C$16</f>
        <v>1.6867857142857146</v>
      </c>
      <c r="BH887" s="50">
        <f>W541/'RDAs -adults'!$C$16</f>
        <v>1.813452380952381</v>
      </c>
      <c r="BI887" s="50">
        <f>X541/'RDAs -adults'!$C$16</f>
        <v>2.1535714285714289</v>
      </c>
      <c r="BJ887" s="50">
        <f>Y541/'RDAs -adults'!$C$16</f>
        <v>1.7767857142857144</v>
      </c>
      <c r="BK887" s="50">
        <f>Z541/'RDAs -adults'!$C$16</f>
        <v>2.023452380952381</v>
      </c>
      <c r="BL887" s="50">
        <f>AA541/'RDAs -adults'!$C$16</f>
        <v>2.4293750000000003</v>
      </c>
      <c r="BM887" s="50">
        <f>AB541/'RDAs -adults'!$C$16</f>
        <v>1.8925892857142856</v>
      </c>
      <c r="BN887" s="50">
        <f>AC541/'RDAs -adults'!$C$16</f>
        <v>2.1043154761904761</v>
      </c>
      <c r="BO887" s="50">
        <f>AD541/'RDAs -adults'!$C$16</f>
        <v>2.7493750000000006</v>
      </c>
      <c r="BP887" s="50">
        <f>AE541/'RDAs -adults'!$C$16</f>
        <v>2.1467857142857145</v>
      </c>
      <c r="BQ887" s="50">
        <f>AF541/'RDAs -adults'!$C$16</f>
        <v>2.4343154761904762</v>
      </c>
      <c r="BR887" s="50">
        <f>AG541/'RDAs -adults'!$C$16</f>
        <v>2.9285714285714288</v>
      </c>
      <c r="BS887" s="50">
        <f>AH541/'RDAs -adults'!$C$16</f>
        <v>2.1867857142857146</v>
      </c>
      <c r="BT887" s="50">
        <f>AI541/'RDAs -adults'!$C$16</f>
        <v>2.525982142857143</v>
      </c>
      <c r="BU887" s="50">
        <f>AJ541/'RDAs -adults'!$C$16</f>
        <v>3.1327678571428574</v>
      </c>
      <c r="BV887" s="50">
        <f>AK541/'RDAs -adults'!$C$16</f>
        <v>2.3467857142857143</v>
      </c>
      <c r="BW887" s="50">
        <f>AL541/'RDAs -adults'!$C$16</f>
        <v>2.6859821428571427</v>
      </c>
      <c r="BX887" s="78" t="s">
        <v>109</v>
      </c>
      <c r="BY887" s="50">
        <f>C541/'RDA-child'!$B$14</f>
        <v>0.85258928571428583</v>
      </c>
      <c r="BZ887" s="50">
        <f>D541/'RDA-child'!$B$14</f>
        <v>0.70839285714285716</v>
      </c>
      <c r="CA887" s="50">
        <f>E541/'RDA-child'!$B$14</f>
        <v>0.91005952380952382</v>
      </c>
      <c r="CB887" s="50">
        <f>F541/'RDA-child'!$B$14</f>
        <v>1.0325892857142858</v>
      </c>
      <c r="CC887" s="50">
        <f>G541/'RDA-child'!$B$14</f>
        <v>0.8783928571428572</v>
      </c>
      <c r="CD887" s="50">
        <f>H541/'RDA-child'!$B$14</f>
        <v>1.0542559523809523</v>
      </c>
      <c r="CE887" s="50">
        <f>I541/'RDA-child'!$B$14</f>
        <v>1.2617857142857143</v>
      </c>
      <c r="CF887" s="50">
        <f>J541/'RDA-child'!$B$14</f>
        <v>1.0383928571428571</v>
      </c>
      <c r="CG887" s="50">
        <f>K541/'RDA-child'!$B$14</f>
        <v>1.125059523809524</v>
      </c>
      <c r="CH887" s="50">
        <f>L541/'RDA-child'!$B$14</f>
        <v>1.4517857142857145</v>
      </c>
      <c r="CI887" s="50">
        <f>M541/'RDA-child'!$B$14</f>
        <v>1.2525892857142857</v>
      </c>
      <c r="CJ887" s="50">
        <f>N541/'RDA-child'!$B$14</f>
        <v>1.3542559523809525</v>
      </c>
      <c r="CK887" s="50">
        <f>O541/'RDA-child'!$B$14</f>
        <v>1.6659821428571429</v>
      </c>
      <c r="CL887" s="50">
        <f>P541/'RDA-child'!$B$14</f>
        <v>1.4375892857142858</v>
      </c>
      <c r="CM887" s="50">
        <f>Q541/'RDA-child'!$B$14</f>
        <v>1.483452380952381</v>
      </c>
      <c r="CN887" s="50">
        <f>R541/'RDA-child'!$B$14</f>
        <v>1.8701785714285715</v>
      </c>
      <c r="CO887" s="50">
        <f>S541/'RDA-child'!$B$14</f>
        <v>1.4825892857142857</v>
      </c>
      <c r="CP887" s="50">
        <f>T541/'RDA-child'!$B$14</f>
        <v>1.6701190476190477</v>
      </c>
      <c r="CQ887" s="50">
        <f>U541/'RDA-child'!$B$14</f>
        <v>2.0651785714285715</v>
      </c>
      <c r="CR887" s="50">
        <f>V541/'RDA-child'!$B$14</f>
        <v>1.6867857142857146</v>
      </c>
      <c r="CS887" s="50">
        <f>W541/'RDA-child'!$B$14</f>
        <v>1.813452380952381</v>
      </c>
      <c r="CT887" s="50">
        <f>X541/'RDA-child'!$B$14</f>
        <v>2.1535714285714289</v>
      </c>
      <c r="CU887" s="50">
        <f>Y541/'RDA-child'!$B$14</f>
        <v>1.7767857142857144</v>
      </c>
      <c r="CV887" s="50">
        <f>Z541/'RDA-child'!$B$14</f>
        <v>2.023452380952381</v>
      </c>
      <c r="CW887" s="50">
        <f>AA541/'RDA-child'!$B$14</f>
        <v>2.4293750000000003</v>
      </c>
      <c r="CX887" s="50">
        <f>AB541/'RDA-child'!$B$14</f>
        <v>1.8925892857142856</v>
      </c>
      <c r="CY887" s="50">
        <f>AC541/'RDA-child'!$B$14</f>
        <v>2.1043154761904761</v>
      </c>
      <c r="CZ887" s="50">
        <f>AD541/'RDA-child'!$B$14</f>
        <v>2.7493750000000006</v>
      </c>
      <c r="DA887" s="50">
        <f>AE541/'RDA-child'!$B$14</f>
        <v>2.1467857142857145</v>
      </c>
      <c r="DB887" s="50">
        <f>AF541/'RDA-child'!$B$14</f>
        <v>2.4343154761904762</v>
      </c>
      <c r="DC887" s="50">
        <f>AG541/'RDA-child'!$B$14</f>
        <v>2.9285714285714288</v>
      </c>
      <c r="DD887" s="50">
        <f>AH541/'RDA-child'!$B$14</f>
        <v>2.1867857142857146</v>
      </c>
      <c r="DE887" s="50">
        <f>AI541/'RDA-child'!$B$14</f>
        <v>2.525982142857143</v>
      </c>
      <c r="DF887" s="50">
        <f>AJ541/'RDA-child'!$B$14</f>
        <v>3.1327678571428574</v>
      </c>
      <c r="DG887" s="50">
        <f>AK541/'RDA-child'!$B$14</f>
        <v>2.3467857142857143</v>
      </c>
      <c r="DH887" s="50">
        <f>AL541/'RDA-child'!$B$14</f>
        <v>2.6859821428571427</v>
      </c>
      <c r="DJ887" s="61"/>
      <c r="DK887" s="61"/>
      <c r="DL887" s="61"/>
      <c r="DM887" s="61"/>
      <c r="DN887" s="61"/>
      <c r="DO887" s="61"/>
      <c r="DP887" s="61"/>
      <c r="DQ887" s="61"/>
      <c r="DR887" s="61"/>
      <c r="DS887" s="61"/>
      <c r="DT887" s="61"/>
      <c r="DU887" s="61"/>
      <c r="DV887" s="61"/>
      <c r="DW887" s="61"/>
      <c r="DX887" s="61"/>
      <c r="DY887" s="61"/>
      <c r="DZ887" s="61"/>
      <c r="EA887" s="61"/>
      <c r="EB887" s="61"/>
      <c r="EC887" s="61"/>
      <c r="ED887" s="61"/>
      <c r="EE887" s="61"/>
      <c r="EF887" s="61"/>
      <c r="EG887" s="61"/>
      <c r="EH887" s="61"/>
      <c r="EI887" s="61"/>
      <c r="EJ887" s="61"/>
      <c r="EK887" s="61"/>
      <c r="EL887" s="61"/>
      <c r="EM887" s="61"/>
      <c r="EN887" s="61"/>
      <c r="EO887" s="61"/>
      <c r="EP887" s="61"/>
      <c r="EQ887" s="61"/>
      <c r="ER887" s="61"/>
      <c r="ES887" s="61"/>
    </row>
    <row r="888" spans="1:149" s="9" customFormat="1">
      <c r="A888" s="22"/>
      <c r="B888" s="78" t="s">
        <v>110</v>
      </c>
      <c r="C888" s="50">
        <f>C569/'RDAs -adults'!$B$17</f>
        <v>0</v>
      </c>
      <c r="D888" s="50">
        <f>D569/'RDAs -adults'!$B$17</f>
        <v>0</v>
      </c>
      <c r="E888" s="50">
        <f>E569/'RDAs -adults'!$B$17</f>
        <v>0</v>
      </c>
      <c r="F888" s="50">
        <f>F569/'RDAs -adults'!$B$17</f>
        <v>0</v>
      </c>
      <c r="G888" s="50">
        <f>G569/'RDAs -adults'!$B$17</f>
        <v>0</v>
      </c>
      <c r="H888" s="50">
        <f>H569/'RDAs -adults'!$B$17</f>
        <v>0</v>
      </c>
      <c r="I888" s="50">
        <f>I569/'RDAs -adults'!$B$17</f>
        <v>0</v>
      </c>
      <c r="J888" s="50">
        <f>J569/'RDAs -adults'!$B$17</f>
        <v>0</v>
      </c>
      <c r="K888" s="50">
        <f>K569/'RDAs -adults'!$B$17</f>
        <v>0</v>
      </c>
      <c r="L888" s="50">
        <f>L569/'RDAs -adults'!$B$17</f>
        <v>0</v>
      </c>
      <c r="M888" s="50">
        <f>M569/'RDAs -adults'!$B$17</f>
        <v>0</v>
      </c>
      <c r="N888" s="50">
        <f>N569/'RDAs -adults'!$B$17</f>
        <v>0</v>
      </c>
      <c r="O888" s="50">
        <f>O569/'RDAs -adults'!$B$17</f>
        <v>0</v>
      </c>
      <c r="P888" s="50">
        <f>P569/'RDAs -adults'!$B$17</f>
        <v>0</v>
      </c>
      <c r="Q888" s="50">
        <f>Q569/'RDAs -adults'!$B$17</f>
        <v>0</v>
      </c>
      <c r="R888" s="50">
        <f>R569/'RDAs -adults'!$B$17</f>
        <v>0</v>
      </c>
      <c r="S888" s="50">
        <f>S569/'RDAs -adults'!$B$17</f>
        <v>0</v>
      </c>
      <c r="T888" s="50">
        <f>T569/'RDAs -adults'!$B$17</f>
        <v>0</v>
      </c>
      <c r="U888" s="50">
        <f>U569/'RDAs -adults'!$B$17</f>
        <v>0</v>
      </c>
      <c r="V888" s="50">
        <f>V569/'RDAs -adults'!$B$17</f>
        <v>0</v>
      </c>
      <c r="W888" s="50">
        <f>W569/'RDAs -adults'!$B$17</f>
        <v>0</v>
      </c>
      <c r="X888" s="50">
        <f>X569/'RDAs -adults'!$B$17</f>
        <v>0</v>
      </c>
      <c r="Y888" s="50">
        <f>Y569/'RDAs -adults'!$B$17</f>
        <v>0</v>
      </c>
      <c r="Z888" s="50">
        <f>Z569/'RDAs -adults'!$B$17</f>
        <v>0</v>
      </c>
      <c r="AA888" s="50">
        <f>AA569/'RDAs -adults'!$B$17</f>
        <v>0</v>
      </c>
      <c r="AB888" s="50">
        <f>AB569/'RDAs -adults'!$B$17</f>
        <v>0</v>
      </c>
      <c r="AC888" s="50">
        <f>AC569/'RDAs -adults'!$B$17</f>
        <v>0</v>
      </c>
      <c r="AD888" s="50">
        <f>AD569/'RDAs -adults'!$B$17</f>
        <v>0</v>
      </c>
      <c r="AE888" s="50">
        <f>AE569/'RDAs -adults'!$B$17</f>
        <v>0</v>
      </c>
      <c r="AF888" s="50">
        <f>AF569/'RDAs -adults'!$B$17</f>
        <v>0</v>
      </c>
      <c r="AG888" s="50">
        <f>AG569/'RDAs -adults'!$B$17</f>
        <v>0</v>
      </c>
      <c r="AH888" s="50">
        <f>AH569/'RDAs -adults'!$B$17</f>
        <v>0</v>
      </c>
      <c r="AI888" s="50">
        <f>AI569/'RDAs -adults'!$B$17</f>
        <v>0</v>
      </c>
      <c r="AJ888" s="50">
        <f>AJ569/'RDAs -adults'!$B$17</f>
        <v>0</v>
      </c>
      <c r="AK888" s="50">
        <f>AK569/'RDAs -adults'!$B$17</f>
        <v>0</v>
      </c>
      <c r="AL888" s="50">
        <f>AL569/'RDAs -adults'!$B$17</f>
        <v>0</v>
      </c>
      <c r="AM888" s="78" t="s">
        <v>110</v>
      </c>
      <c r="AN888" s="50">
        <f>C569/'RDAs -adults'!$C$17</f>
        <v>0</v>
      </c>
      <c r="AO888" s="50">
        <f>D569/'RDAs -adults'!$C$17</f>
        <v>0</v>
      </c>
      <c r="AP888" s="50">
        <f>E569/'RDAs -adults'!$C$17</f>
        <v>0</v>
      </c>
      <c r="AQ888" s="50">
        <f>F569/'RDAs -adults'!$C$17</f>
        <v>0</v>
      </c>
      <c r="AR888" s="50">
        <f>G569/'RDAs -adults'!$C$17</f>
        <v>0</v>
      </c>
      <c r="AS888" s="50">
        <f>H569/'RDAs -adults'!$C$17</f>
        <v>0</v>
      </c>
      <c r="AT888" s="50">
        <f>I569/'RDAs -adults'!$C$17</f>
        <v>0</v>
      </c>
      <c r="AU888" s="50">
        <f>J569/'RDAs -adults'!$C$17</f>
        <v>0</v>
      </c>
      <c r="AV888" s="50">
        <f>K569/'RDAs -adults'!$C$17</f>
        <v>0</v>
      </c>
      <c r="AW888" s="50">
        <f>L569/'RDAs -adults'!$C$17</f>
        <v>0</v>
      </c>
      <c r="AX888" s="50">
        <f>M569/'RDAs -adults'!$C$17</f>
        <v>0</v>
      </c>
      <c r="AY888" s="50">
        <f>N569/'RDAs -adults'!$C$17</f>
        <v>0</v>
      </c>
      <c r="AZ888" s="50">
        <f>O569/'RDAs -adults'!$C$17</f>
        <v>0</v>
      </c>
      <c r="BA888" s="50">
        <f>P569/'RDAs -adults'!$C$17</f>
        <v>0</v>
      </c>
      <c r="BB888" s="50">
        <f>Q569/'RDAs -adults'!$C$17</f>
        <v>0</v>
      </c>
      <c r="BC888" s="50">
        <f>R569/'RDAs -adults'!$C$17</f>
        <v>0</v>
      </c>
      <c r="BD888" s="50">
        <f>S569/'RDAs -adults'!$C$17</f>
        <v>0</v>
      </c>
      <c r="BE888" s="50">
        <f>T569/'RDAs -adults'!$C$17</f>
        <v>0</v>
      </c>
      <c r="BF888" s="50">
        <f>U569/'RDAs -adults'!$C$17</f>
        <v>0</v>
      </c>
      <c r="BG888" s="50">
        <f>V569/'RDAs -adults'!$C$17</f>
        <v>0</v>
      </c>
      <c r="BH888" s="50">
        <f>W569/'RDAs -adults'!$C$17</f>
        <v>0</v>
      </c>
      <c r="BI888" s="50">
        <f>X569/'RDAs -adults'!$C$17</f>
        <v>0</v>
      </c>
      <c r="BJ888" s="50">
        <f>Y569/'RDAs -adults'!$C$17</f>
        <v>0</v>
      </c>
      <c r="BK888" s="50">
        <f>Z569/'RDAs -adults'!$C$17</f>
        <v>0</v>
      </c>
      <c r="BL888" s="50">
        <f>AA569/'RDAs -adults'!$C$17</f>
        <v>0</v>
      </c>
      <c r="BM888" s="50">
        <f>AB569/'RDAs -adults'!$C$17</f>
        <v>0</v>
      </c>
      <c r="BN888" s="50">
        <f>AC569/'RDAs -adults'!$C$17</f>
        <v>0</v>
      </c>
      <c r="BO888" s="50">
        <f>AD569/'RDAs -adults'!$C$17</f>
        <v>0</v>
      </c>
      <c r="BP888" s="50">
        <f>AE569/'RDAs -adults'!$C$17</f>
        <v>0</v>
      </c>
      <c r="BQ888" s="50">
        <f>AF569/'RDAs -adults'!$C$17</f>
        <v>0</v>
      </c>
      <c r="BR888" s="50">
        <f>AG569/'RDAs -adults'!$C$17</f>
        <v>0</v>
      </c>
      <c r="BS888" s="50">
        <f>AH569/'RDAs -adults'!$C$17</f>
        <v>0</v>
      </c>
      <c r="BT888" s="50">
        <f>AI569/'RDAs -adults'!$C$17</f>
        <v>0</v>
      </c>
      <c r="BU888" s="50">
        <f>AJ569/'RDAs -adults'!$C$17</f>
        <v>0</v>
      </c>
      <c r="BV888" s="50">
        <f>AK569/'RDAs -adults'!$C$17</f>
        <v>0</v>
      </c>
      <c r="BW888" s="50">
        <f>AL569/'RDAs -adults'!$C$17</f>
        <v>0</v>
      </c>
      <c r="BX888" s="78" t="s">
        <v>110</v>
      </c>
      <c r="BY888" s="50">
        <f>C569/'RDA-child'!$B$15</f>
        <v>0</v>
      </c>
      <c r="BZ888" s="50">
        <f>D569/'RDA-child'!$B$15</f>
        <v>0</v>
      </c>
      <c r="CA888" s="50">
        <f>E569/'RDA-child'!$B$15</f>
        <v>0</v>
      </c>
      <c r="CB888" s="50">
        <f>F569/'RDA-child'!$B$15</f>
        <v>0</v>
      </c>
      <c r="CC888" s="50">
        <f>G569/'RDA-child'!$B$15</f>
        <v>0</v>
      </c>
      <c r="CD888" s="50">
        <f>H569/'RDA-child'!$B$15</f>
        <v>0</v>
      </c>
      <c r="CE888" s="50">
        <f>I569/'RDA-child'!$B$15</f>
        <v>0</v>
      </c>
      <c r="CF888" s="50">
        <f>J569/'RDA-child'!$B$15</f>
        <v>0</v>
      </c>
      <c r="CG888" s="50">
        <f>K569/'RDA-child'!$B$15</f>
        <v>0</v>
      </c>
      <c r="CH888" s="50">
        <f>L569/'RDA-child'!$B$15</f>
        <v>0</v>
      </c>
      <c r="CI888" s="50">
        <f>M569/'RDA-child'!$B$15</f>
        <v>0</v>
      </c>
      <c r="CJ888" s="50">
        <f>N569/'RDA-child'!$B$15</f>
        <v>0</v>
      </c>
      <c r="CK888" s="50">
        <f>O569/'RDA-child'!$B$15</f>
        <v>0</v>
      </c>
      <c r="CL888" s="50">
        <f>P569/'RDA-child'!$B$15</f>
        <v>0</v>
      </c>
      <c r="CM888" s="50">
        <f>Q569/'RDA-child'!$B$15</f>
        <v>0</v>
      </c>
      <c r="CN888" s="50">
        <f>R569/'RDA-child'!$B$15</f>
        <v>0</v>
      </c>
      <c r="CO888" s="50">
        <f>S569/'RDA-child'!$B$15</f>
        <v>0</v>
      </c>
      <c r="CP888" s="50">
        <f>T569/'RDA-child'!$B$15</f>
        <v>0</v>
      </c>
      <c r="CQ888" s="50">
        <f>U569/'RDA-child'!$B$15</f>
        <v>0</v>
      </c>
      <c r="CR888" s="50">
        <f>V569/'RDA-child'!$B$15</f>
        <v>0</v>
      </c>
      <c r="CS888" s="50">
        <f>W569/'RDA-child'!$B$15</f>
        <v>0</v>
      </c>
      <c r="CT888" s="50">
        <f>X569/'RDA-child'!$B$15</f>
        <v>0</v>
      </c>
      <c r="CU888" s="50">
        <f>Y569/'RDA-child'!$B$15</f>
        <v>0</v>
      </c>
      <c r="CV888" s="50">
        <f>Z569/'RDA-child'!$B$15</f>
        <v>0</v>
      </c>
      <c r="CW888" s="50">
        <f>AA569/'RDA-child'!$B$15</f>
        <v>0</v>
      </c>
      <c r="CX888" s="50">
        <f>AB569/'RDA-child'!$B$15</f>
        <v>0</v>
      </c>
      <c r="CY888" s="50">
        <f>AC569/'RDA-child'!$B$15</f>
        <v>0</v>
      </c>
      <c r="CZ888" s="50">
        <f>AD569/'RDA-child'!$B$15</f>
        <v>0</v>
      </c>
      <c r="DA888" s="50">
        <f>AE569/'RDA-child'!$B$15</f>
        <v>0</v>
      </c>
      <c r="DB888" s="50">
        <f>AF569/'RDA-child'!$B$15</f>
        <v>0</v>
      </c>
      <c r="DC888" s="50">
        <f>AG569/'RDA-child'!$B$15</f>
        <v>0</v>
      </c>
      <c r="DD888" s="50">
        <f>AH569/'RDA-child'!$B$15</f>
        <v>0</v>
      </c>
      <c r="DE888" s="50">
        <f>AI569/'RDA-child'!$B$15</f>
        <v>0</v>
      </c>
      <c r="DF888" s="50">
        <f>AJ569/'RDA-child'!$B$15</f>
        <v>0</v>
      </c>
      <c r="DG888" s="50">
        <f>AK569/'RDA-child'!$B$15</f>
        <v>0</v>
      </c>
      <c r="DH888" s="50">
        <f>AL569/'RDA-child'!$B$15</f>
        <v>0</v>
      </c>
      <c r="DJ888" s="61">
        <f>C569/'RDA-child'!$C$15</f>
        <v>0</v>
      </c>
      <c r="DK888" s="61">
        <f>D569/'RDA-child'!$C$15</f>
        <v>0</v>
      </c>
      <c r="DL888" s="61">
        <f>E569/'RDA-child'!$C$15</f>
        <v>0</v>
      </c>
      <c r="DM888" s="61">
        <f>F569/'RDA-child'!$C$15</f>
        <v>0</v>
      </c>
      <c r="DN888" s="61">
        <f>G569/'RDA-child'!$C$15</f>
        <v>0</v>
      </c>
      <c r="DO888" s="61">
        <f>H569/'RDA-child'!$C$15</f>
        <v>0</v>
      </c>
      <c r="DP888" s="61">
        <f>I569/'RDA-child'!$C$15</f>
        <v>0</v>
      </c>
      <c r="DQ888" s="61">
        <f>J569/'RDA-child'!$C$15</f>
        <v>0</v>
      </c>
      <c r="DR888" s="61">
        <f>K569/'RDA-child'!$C$15</f>
        <v>0</v>
      </c>
      <c r="DS888" s="61">
        <f>L569/'RDA-child'!$C$15</f>
        <v>0</v>
      </c>
      <c r="DT888" s="61">
        <f>M569/'RDA-child'!$C$15</f>
        <v>0</v>
      </c>
      <c r="DU888" s="61">
        <f>N569/'RDA-child'!$C$15</f>
        <v>0</v>
      </c>
      <c r="DV888" s="61">
        <f>O569/'RDA-child'!$C$15</f>
        <v>0</v>
      </c>
      <c r="DW888" s="61">
        <f>P569/'RDA-child'!$C$15</f>
        <v>0</v>
      </c>
      <c r="DX888" s="61">
        <f>Q569/'RDA-child'!$C$15</f>
        <v>0</v>
      </c>
      <c r="DY888" s="61">
        <f>R569/'RDA-child'!$C$15</f>
        <v>0</v>
      </c>
      <c r="DZ888" s="61">
        <f>S569/'RDA-child'!$C$15</f>
        <v>0</v>
      </c>
      <c r="EA888" s="61">
        <f>T569/'RDA-child'!$C$15</f>
        <v>0</v>
      </c>
      <c r="EB888" s="61">
        <f>U569/'RDA-child'!$C$15</f>
        <v>0</v>
      </c>
      <c r="EC888" s="61">
        <f>V569/'RDA-child'!$C$15</f>
        <v>0</v>
      </c>
      <c r="ED888" s="61">
        <f>W569/'RDA-child'!$C$15</f>
        <v>0</v>
      </c>
      <c r="EE888" s="61">
        <f>X569/'RDA-child'!$C$15</f>
        <v>0</v>
      </c>
      <c r="EF888" s="61">
        <f>Y569/'RDA-child'!$C$15</f>
        <v>0</v>
      </c>
      <c r="EG888" s="61">
        <f>Z569/'RDA-child'!$C$15</f>
        <v>0</v>
      </c>
      <c r="EH888" s="61">
        <f>AA569/'RDA-child'!$C$15</f>
        <v>0</v>
      </c>
      <c r="EI888" s="61">
        <f>AB569/'RDA-child'!$C$15</f>
        <v>0</v>
      </c>
      <c r="EJ888" s="61">
        <f>AC569/'RDA-child'!$C$15</f>
        <v>0</v>
      </c>
      <c r="EK888" s="61">
        <f>AD569/'RDA-child'!$C$15</f>
        <v>0</v>
      </c>
      <c r="EL888" s="61">
        <f>AE569/'RDA-child'!$C$15</f>
        <v>0</v>
      </c>
      <c r="EM888" s="61">
        <f>AF569/'RDA-child'!$C$15</f>
        <v>0</v>
      </c>
      <c r="EN888" s="61">
        <f>AG569/'RDA-child'!$C$15</f>
        <v>0</v>
      </c>
      <c r="EO888" s="61">
        <f>AH569/'RDA-child'!$C$15</f>
        <v>0</v>
      </c>
      <c r="EP888" s="61">
        <f>AI569/'RDA-child'!$C$15</f>
        <v>0</v>
      </c>
      <c r="EQ888" s="61">
        <f>AJ569/'RDA-child'!$C$15</f>
        <v>0</v>
      </c>
      <c r="ER888" s="61">
        <f>AK569/'RDA-child'!$C$15</f>
        <v>0</v>
      </c>
      <c r="ES888" s="61">
        <f>AL569/'RDA-child'!$C$15</f>
        <v>0</v>
      </c>
    </row>
    <row r="889" spans="1:149" s="9" customFormat="1">
      <c r="A889" s="22"/>
      <c r="B889" s="78" t="s">
        <v>108</v>
      </c>
      <c r="C889" s="50">
        <f>C597/'RDAs -adults'!$B$18</f>
        <v>1.6036740267857141</v>
      </c>
      <c r="D889" s="50">
        <f>D597/'RDAs -adults'!$B$18</f>
        <v>1.326601083333333</v>
      </c>
      <c r="E889" s="50">
        <f>E597/'RDAs -adults'!$B$18</f>
        <v>1.4542701309523807</v>
      </c>
      <c r="F889" s="50">
        <f>F597/'RDAs -adults'!$B$18</f>
        <v>1.8145495684523809</v>
      </c>
      <c r="G889" s="50">
        <f>G597/'RDAs -adults'!$B$18</f>
        <v>1.503867425595238</v>
      </c>
      <c r="H889" s="50">
        <f>H597/'RDAs -adults'!$B$18</f>
        <v>2.0223421011904761</v>
      </c>
      <c r="I889" s="50">
        <f>I597/'RDAs -adults'!$B$18</f>
        <v>2.2608031398809523</v>
      </c>
      <c r="J889" s="50">
        <f>J597/'RDAs -adults'!$B$18</f>
        <v>1.6020959970238093</v>
      </c>
      <c r="K889" s="50">
        <f>K597/'RDAs -adults'!$B$18</f>
        <v>1.8297548720238095</v>
      </c>
      <c r="L889" s="50">
        <f>L597/'RDAs -adults'!$B$18</f>
        <v>2.5507164523809522</v>
      </c>
      <c r="M889" s="50">
        <f>M597/'RDAs -adults'!$B$18</f>
        <v>2.1553873392857144</v>
      </c>
      <c r="N889" s="50">
        <f>N597/'RDAs -adults'!$B$18</f>
        <v>2.2760084434523806</v>
      </c>
      <c r="O889" s="50">
        <f>O597/'RDAs -adults'!$B$18</f>
        <v>3.0510077946428571</v>
      </c>
      <c r="P889" s="50">
        <f>P597/'RDAs -adults'!$B$18</f>
        <v>2.2331873392857142</v>
      </c>
      <c r="Q889" s="50">
        <f>Q597/'RDAs -adults'!$B$18</f>
        <v>2.8002497857142861</v>
      </c>
      <c r="R889" s="50">
        <f>R597/'RDAs -adults'!$B$18</f>
        <v>3.4722613660714283</v>
      </c>
      <c r="S889" s="50">
        <f>S597/'RDAs -adults'!$B$18</f>
        <v>2.416262880952381</v>
      </c>
      <c r="T889" s="50">
        <f>T597/'RDAs -adults'!$B$18</f>
        <v>2.9499208898809526</v>
      </c>
      <c r="U889" s="50">
        <f>U597/'RDAs -adults'!$B$18</f>
        <v>3.6290991369047618</v>
      </c>
      <c r="V889" s="50">
        <f>V597/'RDAs -adults'!$B$18</f>
        <v>2.8905164523809521</v>
      </c>
      <c r="W889" s="50">
        <f>W597/'RDAs -adults'!$B$18</f>
        <v>2.9848875565476192</v>
      </c>
      <c r="X889" s="50">
        <f>X597/'RDAs -adults'!$B$18</f>
        <v>4.3660062797619048</v>
      </c>
      <c r="Y889" s="50">
        <f>Y597/'RDAs -adults'!$B$18</f>
        <v>3.2566675357142856</v>
      </c>
      <c r="Z889" s="50">
        <f>Z597/'RDAs -adults'!$B$18</f>
        <v>3.1331161279761903</v>
      </c>
      <c r="AA889" s="50">
        <f>AA597/'RDAs -adults'!$B$18</f>
        <v>4.103152708333333</v>
      </c>
      <c r="AB889" s="50">
        <f>AB597/'RDAs -adults'!$B$18</f>
        <v>2.9410139642857138</v>
      </c>
      <c r="AC889" s="50">
        <f>AC597/'RDAs -adults'!$B$18</f>
        <v>3.6774785744047627</v>
      </c>
      <c r="AD889" s="50">
        <f>AD597/'RDAs -adults'!$B$18</f>
        <v>4.2087527083333329</v>
      </c>
      <c r="AE889" s="50">
        <f>AE597/'RDAs -adults'!$B$18</f>
        <v>3.4122675357142858</v>
      </c>
      <c r="AF889" s="50">
        <f>AF597/'RDAs -adults'!$B$18</f>
        <v>3.8621163452380953</v>
      </c>
      <c r="AG889" s="50">
        <f>AG597/'RDAs -adults'!$B$18</f>
        <v>4.6050062797619047</v>
      </c>
      <c r="AH889" s="50">
        <f>AH597/'RDAs -adults'!$B$18</f>
        <v>3.7284186190476185</v>
      </c>
      <c r="AI889" s="50">
        <f>AI597/'RDAs -adults'!$B$18</f>
        <v>3.9566996785714288</v>
      </c>
      <c r="AJ889" s="50">
        <f>AJ597/'RDAs -adults'!$B$18</f>
        <v>5.0262598511904759</v>
      </c>
      <c r="AK889" s="50">
        <f>AK597/'RDAs -adults'!$B$18</f>
        <v>3.7812186190476189</v>
      </c>
      <c r="AL889" s="50">
        <f>AL597/'RDAs -adults'!$B$18</f>
        <v>4.0094996785714292</v>
      </c>
      <c r="AM889" s="78" t="s">
        <v>108</v>
      </c>
      <c r="AN889" s="50">
        <f>C597/'RDAs -adults'!$C$18</f>
        <v>0.80183701339285707</v>
      </c>
      <c r="AO889" s="50">
        <f>D597/'RDAs -adults'!$C$18</f>
        <v>0.66330054166666652</v>
      </c>
      <c r="AP889" s="50">
        <f>E597/'RDAs -adults'!$C$18</f>
        <v>0.72713506547619033</v>
      </c>
      <c r="AQ889" s="50">
        <f>F597/'RDAs -adults'!$C$18</f>
        <v>0.90727478422619046</v>
      </c>
      <c r="AR889" s="50">
        <f>G597/'RDAs -adults'!$C$18</f>
        <v>0.751933712797619</v>
      </c>
      <c r="AS889" s="50">
        <f>H597/'RDAs -adults'!$C$18</f>
        <v>1.011171050595238</v>
      </c>
      <c r="AT889" s="50">
        <f>I597/'RDAs -adults'!$C$18</f>
        <v>1.1304015699404761</v>
      </c>
      <c r="AU889" s="50">
        <f>J597/'RDAs -adults'!$C$18</f>
        <v>0.80104799851190467</v>
      </c>
      <c r="AV889" s="50">
        <f>K597/'RDAs -adults'!$C$18</f>
        <v>0.91487743601190474</v>
      </c>
      <c r="AW889" s="50">
        <f>L597/'RDAs -adults'!$C$18</f>
        <v>1.2753582261904761</v>
      </c>
      <c r="AX889" s="50">
        <f>M597/'RDAs -adults'!$C$18</f>
        <v>1.0776936696428572</v>
      </c>
      <c r="AY889" s="50">
        <f>N597/'RDAs -adults'!$C$18</f>
        <v>1.1380042217261903</v>
      </c>
      <c r="AZ889" s="50">
        <f>O597/'RDAs -adults'!$C$18</f>
        <v>1.5255038973214285</v>
      </c>
      <c r="BA889" s="50">
        <f>P597/'RDAs -adults'!$C$18</f>
        <v>1.1165936696428571</v>
      </c>
      <c r="BB889" s="50">
        <f>Q597/'RDAs -adults'!$C$18</f>
        <v>1.400124892857143</v>
      </c>
      <c r="BC889" s="50">
        <f>R597/'RDAs -adults'!$C$18</f>
        <v>1.7361306830357142</v>
      </c>
      <c r="BD889" s="50">
        <f>S597/'RDAs -adults'!$C$18</f>
        <v>1.2081314404761905</v>
      </c>
      <c r="BE889" s="50">
        <f>T597/'RDAs -adults'!$C$18</f>
        <v>1.4749604449404763</v>
      </c>
      <c r="BF889" s="50">
        <f>U597/'RDAs -adults'!$C$18</f>
        <v>1.8145495684523809</v>
      </c>
      <c r="BG889" s="50">
        <f>V597/'RDAs -adults'!$C$18</f>
        <v>1.4452582261904761</v>
      </c>
      <c r="BH889" s="50">
        <f>W597/'RDAs -adults'!$C$18</f>
        <v>1.4924437782738096</v>
      </c>
      <c r="BI889" s="50">
        <f>X597/'RDAs -adults'!$C$18</f>
        <v>2.1830031398809524</v>
      </c>
      <c r="BJ889" s="50">
        <f>Y597/'RDAs -adults'!$C$18</f>
        <v>1.6283337678571428</v>
      </c>
      <c r="BK889" s="50">
        <f>Z597/'RDAs -adults'!$C$18</f>
        <v>1.5665580639880952</v>
      </c>
      <c r="BL889" s="50">
        <f>AA597/'RDAs -adults'!$C$18</f>
        <v>2.0515763541666665</v>
      </c>
      <c r="BM889" s="50">
        <f>AB597/'RDAs -adults'!$C$18</f>
        <v>1.4705069821428569</v>
      </c>
      <c r="BN889" s="50">
        <f>AC597/'RDAs -adults'!$C$18</f>
        <v>1.8387392872023813</v>
      </c>
      <c r="BO889" s="50">
        <f>AD597/'RDAs -adults'!$C$18</f>
        <v>2.1043763541666665</v>
      </c>
      <c r="BP889" s="50">
        <f>AE597/'RDAs -adults'!$C$18</f>
        <v>1.7061337678571429</v>
      </c>
      <c r="BQ889" s="50">
        <f>AF597/'RDAs -adults'!$C$18</f>
        <v>1.9310581726190477</v>
      </c>
      <c r="BR889" s="50">
        <f>AG597/'RDAs -adults'!$C$18</f>
        <v>2.3025031398809523</v>
      </c>
      <c r="BS889" s="50">
        <f>AH597/'RDAs -adults'!$C$18</f>
        <v>1.8642093095238093</v>
      </c>
      <c r="BT889" s="50">
        <f>AI597/'RDAs -adults'!$C$18</f>
        <v>1.9783498392857144</v>
      </c>
      <c r="BU889" s="50">
        <f>AJ597/'RDAs -adults'!$C$18</f>
        <v>2.513129925595238</v>
      </c>
      <c r="BV889" s="50">
        <f>AK597/'RDAs -adults'!$C$18</f>
        <v>1.8906093095238095</v>
      </c>
      <c r="BW889" s="50">
        <f>AL597/'RDAs -adults'!$C$18</f>
        <v>2.0047498392857146</v>
      </c>
      <c r="BX889" s="78" t="s">
        <v>108</v>
      </c>
      <c r="BY889" s="50">
        <f>C597/'RDA-child'!$B$16</f>
        <v>2.1382320357142857</v>
      </c>
      <c r="BZ889" s="50">
        <f>D597/'RDA-child'!$B$16</f>
        <v>1.7688014444444442</v>
      </c>
      <c r="CA889" s="50">
        <f>E597/'RDA-child'!$B$16</f>
        <v>1.9390268412698408</v>
      </c>
      <c r="CB889" s="50">
        <f>F597/'RDA-child'!$B$16</f>
        <v>2.4193994246031747</v>
      </c>
      <c r="CC889" s="50">
        <f>G597/'RDA-child'!$B$16</f>
        <v>2.0051565674603173</v>
      </c>
      <c r="CD889" s="50">
        <f>H597/'RDA-child'!$B$16</f>
        <v>2.6964561349206346</v>
      </c>
      <c r="CE889" s="50">
        <f>I597/'RDA-child'!$B$16</f>
        <v>3.0144041865079361</v>
      </c>
      <c r="CF889" s="50">
        <f>J597/'RDA-child'!$B$16</f>
        <v>2.1361279960317456</v>
      </c>
      <c r="CG889" s="50">
        <f>K597/'RDA-child'!$B$16</f>
        <v>2.4396731626984125</v>
      </c>
      <c r="CH889" s="50">
        <f>L597/'RDA-child'!$B$16</f>
        <v>3.4009552698412695</v>
      </c>
      <c r="CI889" s="50">
        <f>M597/'RDA-child'!$B$16</f>
        <v>2.8738497857142855</v>
      </c>
      <c r="CJ889" s="50">
        <f>N597/'RDA-child'!$B$16</f>
        <v>3.0346779246031743</v>
      </c>
      <c r="CK889" s="50">
        <f>O597/'RDA-child'!$B$16</f>
        <v>4.0680103928571434</v>
      </c>
      <c r="CL889" s="50">
        <f>P597/'RDA-child'!$B$16</f>
        <v>2.977583119047619</v>
      </c>
      <c r="CM889" s="50">
        <f>Q597/'RDA-child'!$B$16</f>
        <v>3.7336663809523816</v>
      </c>
      <c r="CN889" s="50">
        <f>R597/'RDA-child'!$B$16</f>
        <v>4.6296818214285711</v>
      </c>
      <c r="CO889" s="50">
        <f>S597/'RDA-child'!$B$16</f>
        <v>3.2216838412698414</v>
      </c>
      <c r="CP889" s="50">
        <f>T597/'RDA-child'!$B$16</f>
        <v>3.9332278531746034</v>
      </c>
      <c r="CQ889" s="50">
        <f>U597/'RDA-child'!$B$16</f>
        <v>4.8387988492063494</v>
      </c>
      <c r="CR889" s="50">
        <f>V597/'RDA-child'!$B$16</f>
        <v>3.854021936507936</v>
      </c>
      <c r="CS889" s="50">
        <f>W597/'RDA-child'!$B$16</f>
        <v>3.9798500753968256</v>
      </c>
      <c r="CT889" s="50">
        <f>X597/'RDA-child'!$B$16</f>
        <v>5.8213417063492061</v>
      </c>
      <c r="CU889" s="50">
        <f>Y597/'RDA-child'!$B$16</f>
        <v>4.3422233809523805</v>
      </c>
      <c r="CV889" s="50">
        <f>Z597/'RDA-child'!$B$16</f>
        <v>4.1774881706349207</v>
      </c>
      <c r="CW889" s="50">
        <f>AA597/'RDA-child'!$B$16</f>
        <v>5.4708702777777773</v>
      </c>
      <c r="CX889" s="50">
        <f>AB597/'RDA-child'!$B$16</f>
        <v>3.9213519523809519</v>
      </c>
      <c r="CY889" s="50">
        <f>AC597/'RDA-child'!$B$16</f>
        <v>4.9033047658730169</v>
      </c>
      <c r="CZ889" s="50">
        <f>AD597/'RDA-child'!$B$16</f>
        <v>5.6116702777777769</v>
      </c>
      <c r="DA889" s="50">
        <f>AE597/'RDA-child'!$B$16</f>
        <v>4.5496900476190474</v>
      </c>
      <c r="DB889" s="50">
        <f>AF597/'RDA-child'!$B$16</f>
        <v>5.1494884603174604</v>
      </c>
      <c r="DC889" s="50">
        <f>AG597/'RDA-child'!$B$16</f>
        <v>6.1400083730158732</v>
      </c>
      <c r="DD889" s="50">
        <f>AH597/'RDA-child'!$B$16</f>
        <v>4.971224825396825</v>
      </c>
      <c r="DE889" s="50">
        <f>AI597/'RDA-child'!$B$16</f>
        <v>5.2755995714285717</v>
      </c>
      <c r="DF889" s="50">
        <f>AJ597/'RDA-child'!$B$16</f>
        <v>6.7016798015873009</v>
      </c>
      <c r="DG889" s="50">
        <f>AK597/'RDA-child'!$B$16</f>
        <v>5.0416248253968252</v>
      </c>
      <c r="DH889" s="50">
        <f>AL597/'RDA-child'!$B$16</f>
        <v>5.345999571428572</v>
      </c>
      <c r="DJ889" s="50">
        <f>C597/'RDA-child'!$C$16</f>
        <v>0.80183701339285707</v>
      </c>
      <c r="DK889" s="50">
        <f>D597/'RDA-child'!$C$16</f>
        <v>0.66330054166666652</v>
      </c>
      <c r="DL889" s="50">
        <f>E597/'RDA-child'!$C$16</f>
        <v>0.72713506547619033</v>
      </c>
      <c r="DM889" s="50">
        <f>F597/'RDA-child'!$C$16</f>
        <v>0.90727478422619046</v>
      </c>
      <c r="DN889" s="50">
        <f>G597/'RDA-child'!$C$16</f>
        <v>0.751933712797619</v>
      </c>
      <c r="DO889" s="50">
        <f>H597/'RDA-child'!$C$16</f>
        <v>1.011171050595238</v>
      </c>
      <c r="DP889" s="50">
        <f>I597/'RDA-child'!$C$16</f>
        <v>1.1304015699404761</v>
      </c>
      <c r="DQ889" s="50">
        <f>J597/'RDA-child'!$C$16</f>
        <v>0.80104799851190467</v>
      </c>
      <c r="DR889" s="50">
        <f>K597/'RDA-child'!$C$16</f>
        <v>0.91487743601190474</v>
      </c>
      <c r="DS889" s="50">
        <f>L597/'RDA-child'!$C$16</f>
        <v>1.2753582261904761</v>
      </c>
      <c r="DT889" s="50">
        <f>M597/'RDA-child'!$C$16</f>
        <v>1.0776936696428572</v>
      </c>
      <c r="DU889" s="50">
        <f>N597/'RDA-child'!$C$16</f>
        <v>1.1380042217261903</v>
      </c>
      <c r="DV889" s="50">
        <f>O597/'RDA-child'!$C$16</f>
        <v>1.5255038973214285</v>
      </c>
      <c r="DW889" s="50">
        <f>P597/'RDA-child'!$C$16</f>
        <v>1.1165936696428571</v>
      </c>
      <c r="DX889" s="50">
        <f>Q597/'RDA-child'!$C$16</f>
        <v>1.400124892857143</v>
      </c>
      <c r="DY889" s="50">
        <f>R597/'RDA-child'!$C$16</f>
        <v>1.7361306830357142</v>
      </c>
      <c r="DZ889" s="50">
        <f>S597/'RDA-child'!$C$16</f>
        <v>1.2081314404761905</v>
      </c>
      <c r="EA889" s="50">
        <f>T597/'RDA-child'!$C$16</f>
        <v>1.4749604449404763</v>
      </c>
      <c r="EB889" s="50">
        <f>U597/'RDA-child'!$C$16</f>
        <v>1.8145495684523809</v>
      </c>
      <c r="EC889" s="50">
        <f>V597/'RDA-child'!$C$16</f>
        <v>1.4452582261904761</v>
      </c>
      <c r="ED889" s="50">
        <f>W597/'RDA-child'!$C$16</f>
        <v>1.4924437782738096</v>
      </c>
      <c r="EE889" s="50">
        <f>X597/'RDA-child'!$C$16</f>
        <v>2.1830031398809524</v>
      </c>
      <c r="EF889" s="50">
        <f>Y597/'RDA-child'!$C$16</f>
        <v>1.6283337678571428</v>
      </c>
      <c r="EG889" s="50">
        <f>Z597/'RDA-child'!$C$16</f>
        <v>1.5665580639880952</v>
      </c>
      <c r="EH889" s="50">
        <f>AA597/'RDA-child'!$C$16</f>
        <v>2.0515763541666665</v>
      </c>
      <c r="EI889" s="50">
        <f>AB597/'RDA-child'!$C$16</f>
        <v>1.4705069821428569</v>
      </c>
      <c r="EJ889" s="50">
        <f>AC597/'RDA-child'!$C$16</f>
        <v>1.8387392872023813</v>
      </c>
      <c r="EK889" s="50">
        <f>AD597/'RDA-child'!$C$16</f>
        <v>2.1043763541666665</v>
      </c>
      <c r="EL889" s="50">
        <f>AE597/'RDA-child'!$C$16</f>
        <v>1.7061337678571429</v>
      </c>
      <c r="EM889" s="50">
        <f>AF597/'RDA-child'!$C$16</f>
        <v>1.9310581726190477</v>
      </c>
      <c r="EN889" s="50">
        <f>AG597/'RDA-child'!$C$16</f>
        <v>2.3025031398809523</v>
      </c>
      <c r="EO889" s="50">
        <f>AH597/'RDA-child'!$C$16</f>
        <v>1.8642093095238093</v>
      </c>
      <c r="EP889" s="50">
        <f>AI597/'RDA-child'!$C$16</f>
        <v>1.9783498392857144</v>
      </c>
      <c r="EQ889" s="50">
        <f>AJ597/'RDA-child'!$C$16</f>
        <v>2.513129925595238</v>
      </c>
      <c r="ER889" s="50">
        <f>AK597/'RDA-child'!$C$16</f>
        <v>1.8906093095238095</v>
      </c>
      <c r="ES889" s="50">
        <f>AL597/'RDA-child'!$C$16</f>
        <v>2.0047498392857146</v>
      </c>
    </row>
    <row r="890" spans="1:149" s="9" customFormat="1">
      <c r="A890" s="22"/>
      <c r="B890" s="78" t="s">
        <v>293</v>
      </c>
      <c r="C890" s="50">
        <f>C625/'RDAs -adults'!$B$19</f>
        <v>0.62095010504201686</v>
      </c>
      <c r="D890" s="50">
        <f>D625/'RDAs -adults'!$B$19</f>
        <v>0.66537359943977603</v>
      </c>
      <c r="E890" s="50">
        <f>E625/'RDAs -adults'!$B$19</f>
        <v>0.79547864145658265</v>
      </c>
      <c r="F890" s="50">
        <f>F625/'RDAs -adults'!$B$19</f>
        <v>0.77941579131652661</v>
      </c>
      <c r="G890" s="50">
        <f>G625/'RDAs -adults'!$B$19</f>
        <v>0.8346904761904762</v>
      </c>
      <c r="H890" s="50">
        <f>H625/'RDAs -adults'!$B$19</f>
        <v>1.0035435924369747</v>
      </c>
      <c r="I890" s="50">
        <f>I625/'RDAs -adults'!$B$19</f>
        <v>0.92968732492997186</v>
      </c>
      <c r="J890" s="50">
        <f>J625/'RDAs -adults'!$B$19</f>
        <v>0.95183333333333353</v>
      </c>
      <c r="K890" s="50">
        <f>K625/'RDAs -adults'!$B$19</f>
        <v>1.1306561624649858</v>
      </c>
      <c r="L890" s="50">
        <f>L625/'RDAs -adults'!$B$19</f>
        <v>1.140327030812325</v>
      </c>
      <c r="M890" s="50">
        <f>M625/'RDAs -adults'!$B$19</f>
        <v>1.1873040966386554</v>
      </c>
      <c r="N890" s="50">
        <f>N625/'RDAs -adults'!$B$19</f>
        <v>1.2809276960784313</v>
      </c>
      <c r="O890" s="50">
        <f>O625/'RDAs -adults'!$B$19</f>
        <v>1.3022683823529411</v>
      </c>
      <c r="P890" s="50">
        <f>P625/'RDAs -adults'!$B$19</f>
        <v>1.2819259453781513</v>
      </c>
      <c r="Q890" s="50">
        <f>Q625/'RDAs -adults'!$B$19</f>
        <v>1.4901421568627453</v>
      </c>
      <c r="R890" s="50">
        <f>R625/'RDAs -adults'!$B$19</f>
        <v>1.4120357142857143</v>
      </c>
      <c r="S890" s="50">
        <f>S625/'RDAs -adults'!$B$19</f>
        <v>1.4267781862745097</v>
      </c>
      <c r="T890" s="50">
        <f>T625/'RDAs -adults'!$B$19</f>
        <v>1.6100220588235299</v>
      </c>
      <c r="U890" s="50">
        <f>U625/'RDAs -adults'!$B$19</f>
        <v>1.5588315826330532</v>
      </c>
      <c r="V890" s="50">
        <f>V625/'RDAs -adults'!$B$19</f>
        <v>1.6100749299719888</v>
      </c>
      <c r="W890" s="50">
        <f>W625/'RDAs -adults'!$B$19</f>
        <v>1.6505514705882351</v>
      </c>
      <c r="X890" s="50">
        <f>X625/'RDAs -adults'!$B$19</f>
        <v>1.6701309523809524</v>
      </c>
      <c r="Y890" s="50">
        <f>Y625/'RDAs -adults'!$B$19</f>
        <v>1.899779411764706</v>
      </c>
      <c r="Z890" s="50">
        <f>Z625/'RDAs -adults'!$B$19</f>
        <v>1.8487027310924371</v>
      </c>
      <c r="AA890" s="50">
        <f>AA625/'RDAs -adults'!$B$19</f>
        <v>1.7227165616246496</v>
      </c>
      <c r="AB890" s="50">
        <f>AB625/'RDAs -adults'!$B$19</f>
        <v>1.8982473739495798</v>
      </c>
      <c r="AC890" s="50">
        <f>AC625/'RDAs -adults'!$B$19</f>
        <v>2.0222886904761905</v>
      </c>
      <c r="AD890" s="50">
        <f>AD625/'RDAs -adults'!$B$19</f>
        <v>1.830951855742297</v>
      </c>
      <c r="AE890" s="50">
        <f>AE625/'RDAs -adults'!$B$19</f>
        <v>2.0890231092436977</v>
      </c>
      <c r="AF890" s="50">
        <f>AF625/'RDAs -adults'!$B$19</f>
        <v>2.1826980042016806</v>
      </c>
      <c r="AG890" s="50">
        <f>AG625/'RDAs -adults'!$B$19</f>
        <v>1.9002149859943975</v>
      </c>
      <c r="AH890" s="50">
        <f>AH625/'RDAs -adults'!$B$19</f>
        <v>2.29771918767507</v>
      </c>
      <c r="AI890" s="50">
        <f>AI625/'RDAs -adults'!$B$19</f>
        <v>2.2976769957983194</v>
      </c>
      <c r="AJ890" s="50">
        <f>AJ625/'RDAs -adults'!$B$19</f>
        <v>2.0099823179271707</v>
      </c>
      <c r="AK890" s="50">
        <f>AK625/'RDAs -adults'!$B$19</f>
        <v>2.3518368347338932</v>
      </c>
      <c r="AL890" s="50">
        <f>AL625/'RDAs -adults'!$B$19</f>
        <v>2.351794642857143</v>
      </c>
      <c r="AM890" s="78" t="s">
        <v>293</v>
      </c>
      <c r="AN890" s="50">
        <f>C625/'RDAs -adults'!$C$19</f>
        <v>0.62095010504201686</v>
      </c>
      <c r="AO890" s="50">
        <f>D625/'RDAs -adults'!$C$19</f>
        <v>0.66537359943977603</v>
      </c>
      <c r="AP890" s="50">
        <f>E625/'RDAs -adults'!$C$19</f>
        <v>0.79547864145658265</v>
      </c>
      <c r="AQ890" s="50">
        <f>F625/'RDAs -adults'!$C$19</f>
        <v>0.77941579131652661</v>
      </c>
      <c r="AR890" s="50">
        <f>G625/'RDAs -adults'!$C$19</f>
        <v>0.8346904761904762</v>
      </c>
      <c r="AS890" s="50">
        <f>H625/'RDAs -adults'!$C$19</f>
        <v>1.0035435924369747</v>
      </c>
      <c r="AT890" s="50">
        <f>I625/'RDAs -adults'!$C$19</f>
        <v>0.92968732492997186</v>
      </c>
      <c r="AU890" s="50">
        <f>J625/'RDAs -adults'!$C$19</f>
        <v>0.95183333333333353</v>
      </c>
      <c r="AV890" s="50">
        <f>K625/'RDAs -adults'!$C$19</f>
        <v>1.1306561624649858</v>
      </c>
      <c r="AW890" s="50">
        <f>L625/'RDAs -adults'!$C$19</f>
        <v>1.140327030812325</v>
      </c>
      <c r="AX890" s="50">
        <f>M625/'RDAs -adults'!$C$19</f>
        <v>1.1873040966386554</v>
      </c>
      <c r="AY890" s="50">
        <f>N625/'RDAs -adults'!$C$19</f>
        <v>1.2809276960784313</v>
      </c>
      <c r="AZ890" s="50">
        <f>O625/'RDAs -adults'!$C$19</f>
        <v>1.3022683823529411</v>
      </c>
      <c r="BA890" s="50">
        <f>P625/'RDAs -adults'!$C$19</f>
        <v>1.2819259453781513</v>
      </c>
      <c r="BB890" s="50">
        <f>Q625/'RDAs -adults'!$C$19</f>
        <v>1.4901421568627453</v>
      </c>
      <c r="BC890" s="50">
        <f>R625/'RDAs -adults'!$C$19</f>
        <v>1.4120357142857143</v>
      </c>
      <c r="BD890" s="50">
        <f>S625/'RDAs -adults'!$C$19</f>
        <v>1.4267781862745097</v>
      </c>
      <c r="BE890" s="50">
        <f>T625/'RDAs -adults'!$C$19</f>
        <v>1.6100220588235299</v>
      </c>
      <c r="BF890" s="50">
        <f>U625/'RDAs -adults'!$C$19</f>
        <v>1.5588315826330532</v>
      </c>
      <c r="BG890" s="50">
        <f>V625/'RDAs -adults'!$C$19</f>
        <v>1.6100749299719888</v>
      </c>
      <c r="BH890" s="50">
        <f>W625/'RDAs -adults'!$C$19</f>
        <v>1.6505514705882351</v>
      </c>
      <c r="BI890" s="50">
        <f>X625/'RDAs -adults'!$C$19</f>
        <v>1.6701309523809524</v>
      </c>
      <c r="BJ890" s="50">
        <f>Y625/'RDAs -adults'!$C$19</f>
        <v>1.899779411764706</v>
      </c>
      <c r="BK890" s="50">
        <f>Z625/'RDAs -adults'!$C$19</f>
        <v>1.8487027310924371</v>
      </c>
      <c r="BL890" s="50">
        <f>AA625/'RDAs -adults'!$C$19</f>
        <v>1.7227165616246496</v>
      </c>
      <c r="BM890" s="50">
        <f>AB625/'RDAs -adults'!$C$19</f>
        <v>1.8982473739495798</v>
      </c>
      <c r="BN890" s="50">
        <f>AC625/'RDAs -adults'!$C$19</f>
        <v>2.0222886904761905</v>
      </c>
      <c r="BO890" s="50">
        <f>AD625/'RDAs -adults'!$C$19</f>
        <v>1.830951855742297</v>
      </c>
      <c r="BP890" s="50">
        <f>AE625/'RDAs -adults'!$C$19</f>
        <v>2.0890231092436977</v>
      </c>
      <c r="BQ890" s="50">
        <f>AF625/'RDAs -adults'!$C$19</f>
        <v>2.1826980042016806</v>
      </c>
      <c r="BR890" s="50">
        <f>AG625/'RDAs -adults'!$C$19</f>
        <v>1.9002149859943975</v>
      </c>
      <c r="BS890" s="50">
        <f>AH625/'RDAs -adults'!$C$19</f>
        <v>2.29771918767507</v>
      </c>
      <c r="BT890" s="50">
        <f>AI625/'RDAs -adults'!$C$19</f>
        <v>2.2976769957983194</v>
      </c>
      <c r="BU890" s="50">
        <f>AJ625/'RDAs -adults'!$C$19</f>
        <v>2.0099823179271707</v>
      </c>
      <c r="BV890" s="50">
        <f>AK625/'RDAs -adults'!$C$19</f>
        <v>2.3518368347338932</v>
      </c>
      <c r="BW890" s="50">
        <f>AL625/'RDAs -adults'!$C$19</f>
        <v>2.351794642857143</v>
      </c>
      <c r="BX890" s="78" t="s">
        <v>293</v>
      </c>
      <c r="BY890" s="50">
        <f>C625/'RDA-child'!$B$17</f>
        <v>0.39096858465608469</v>
      </c>
      <c r="BZ890" s="50">
        <f>D625/'RDA-child'!$B$17</f>
        <v>0.41893893298059975</v>
      </c>
      <c r="CA890" s="50">
        <f>E625/'RDA-child'!$B$17</f>
        <v>0.50085692239858914</v>
      </c>
      <c r="CB890" s="50">
        <f>F625/'RDA-child'!$B$17</f>
        <v>0.49074327601410939</v>
      </c>
      <c r="CC890" s="50">
        <f>G625/'RDA-child'!$B$17</f>
        <v>0.52554585537918874</v>
      </c>
      <c r="CD890" s="50">
        <f>H625/'RDA-child'!$B$17</f>
        <v>0.63186078042328042</v>
      </c>
      <c r="CE890" s="50">
        <f>I625/'RDA-child'!$B$17</f>
        <v>0.58535868606701935</v>
      </c>
      <c r="CF890" s="50">
        <f>J625/'RDA-child'!$B$17</f>
        <v>0.59930246913580254</v>
      </c>
      <c r="CG890" s="50">
        <f>K625/'RDA-child'!$B$17</f>
        <v>0.7118946208112874</v>
      </c>
      <c r="CH890" s="50">
        <f>L625/'RDA-child'!$B$17</f>
        <v>0.71798368606701946</v>
      </c>
      <c r="CI890" s="50">
        <f>M625/'RDA-child'!$B$17</f>
        <v>0.74756183862433856</v>
      </c>
      <c r="CJ890" s="50">
        <f>N625/'RDA-child'!$B$17</f>
        <v>0.80651003086419748</v>
      </c>
      <c r="CK890" s="50">
        <f>O625/'RDA-child'!$B$17</f>
        <v>0.81994675925925919</v>
      </c>
      <c r="CL890" s="50">
        <f>P625/'RDA-child'!$B$17</f>
        <v>0.80713855820105829</v>
      </c>
      <c r="CM890" s="50">
        <f>Q625/'RDA-child'!$B$17</f>
        <v>0.93823765432098782</v>
      </c>
      <c r="CN890" s="50">
        <f>R625/'RDA-child'!$B$17</f>
        <v>0.8890595238095238</v>
      </c>
      <c r="CO890" s="50">
        <f>S625/'RDA-child'!$B$17</f>
        <v>0.89834182098765425</v>
      </c>
      <c r="CP890" s="50">
        <f>T625/'RDA-child'!$B$17</f>
        <v>1.0137175925925928</v>
      </c>
      <c r="CQ890" s="50">
        <f>U625/'RDA-child'!$B$17</f>
        <v>0.98148655202821877</v>
      </c>
      <c r="CR890" s="50">
        <f>V625/'RDA-child'!$B$17</f>
        <v>1.0137508818342151</v>
      </c>
      <c r="CS890" s="50">
        <f>W625/'RDA-child'!$B$17</f>
        <v>1.039236111111111</v>
      </c>
      <c r="CT890" s="50">
        <f>X625/'RDA-child'!$B$17</f>
        <v>1.0515639329805997</v>
      </c>
      <c r="CU890" s="50">
        <f>Y625/'RDA-child'!$B$17</f>
        <v>1.1961574074074075</v>
      </c>
      <c r="CV890" s="50">
        <f>Z625/'RDA-child'!$B$17</f>
        <v>1.1639980158730159</v>
      </c>
      <c r="CW890" s="50">
        <f>AA625/'RDA-child'!$B$17</f>
        <v>1.0846733906525572</v>
      </c>
      <c r="CX890" s="50">
        <f>AB625/'RDA-child'!$B$17</f>
        <v>1.1951927910052911</v>
      </c>
      <c r="CY890" s="50">
        <f>AC625/'RDA-child'!$B$17</f>
        <v>1.2732928791887124</v>
      </c>
      <c r="CZ890" s="50">
        <f>AD625/'RDA-child'!$B$17</f>
        <v>1.1528215388007055</v>
      </c>
      <c r="DA890" s="50">
        <f>AE625/'RDA-child'!$B$17</f>
        <v>1.3153108465608467</v>
      </c>
      <c r="DB890" s="50">
        <f>AF625/'RDA-child'!$B$17</f>
        <v>1.374291335978836</v>
      </c>
      <c r="DC890" s="50">
        <f>AG625/'RDA-child'!$B$17</f>
        <v>1.1964316578483245</v>
      </c>
      <c r="DD890" s="50">
        <f>AH625/'RDA-child'!$B$17</f>
        <v>1.4467120811287477</v>
      </c>
      <c r="DE890" s="50">
        <f>AI625/'RDA-child'!$B$17</f>
        <v>1.4466855158730159</v>
      </c>
      <c r="DF890" s="50">
        <f>AJ625/'RDA-child'!$B$17</f>
        <v>1.265544422398589</v>
      </c>
      <c r="DG890" s="50">
        <f>AK625/'RDA-child'!$B$17</f>
        <v>1.4807861552028216</v>
      </c>
      <c r="DH890" s="50">
        <f>AL625/'RDA-child'!$B$17</f>
        <v>1.48075958994709</v>
      </c>
      <c r="DJ890" s="61"/>
      <c r="DK890" s="61"/>
      <c r="DL890" s="61"/>
      <c r="DM890" s="61"/>
      <c r="DN890" s="61"/>
      <c r="DO890" s="61"/>
      <c r="DP890" s="61"/>
      <c r="DQ890" s="61"/>
      <c r="DR890" s="61"/>
      <c r="DS890" s="61"/>
      <c r="DT890" s="61"/>
      <c r="DU890" s="61"/>
      <c r="DV890" s="61"/>
      <c r="DW890" s="61"/>
      <c r="DX890" s="61"/>
      <c r="DY890" s="61"/>
      <c r="DZ890" s="61"/>
      <c r="EA890" s="61"/>
      <c r="EB890" s="61"/>
      <c r="EC890" s="61"/>
      <c r="ED890" s="61"/>
      <c r="EE890" s="61"/>
      <c r="EF890" s="61"/>
      <c r="EG890" s="61"/>
      <c r="EH890" s="61"/>
      <c r="EI890" s="61"/>
      <c r="EJ890" s="61"/>
      <c r="EK890" s="61"/>
      <c r="EL890" s="61"/>
      <c r="EM890" s="61"/>
      <c r="EN890" s="61"/>
      <c r="EO890" s="61"/>
      <c r="EP890" s="61"/>
      <c r="EQ890" s="61"/>
      <c r="ER890" s="61"/>
      <c r="ES890" s="61"/>
    </row>
    <row r="891" spans="1:149" s="9" customFormat="1">
      <c r="A891" s="22"/>
      <c r="B891" s="59" t="s">
        <v>8</v>
      </c>
      <c r="C891" s="50">
        <f>C653/'RDAs -adults'!$B$20</f>
        <v>0.24379050664451823</v>
      </c>
      <c r="D891" s="50">
        <f>D653/'RDAs -adults'!$B$20</f>
        <v>0.35968283868586193</v>
      </c>
      <c r="E891" s="50">
        <f>E653/'RDAs -adults'!$B$20</f>
        <v>0.50599236249538571</v>
      </c>
      <c r="F891" s="50">
        <f>F653/'RDAs -adults'!$B$20</f>
        <v>0.2986410622000738</v>
      </c>
      <c r="G891" s="50">
        <f>G653/'RDAs -adults'!$B$20</f>
        <v>0.55448906884459215</v>
      </c>
      <c r="H891" s="50">
        <f>H653/'RDAs -adults'!$B$20</f>
        <v>0.62606910852713171</v>
      </c>
      <c r="I891" s="50">
        <f>I653/'RDAs -adults'!$B$20</f>
        <v>0.36690435123661869</v>
      </c>
      <c r="J891" s="50">
        <f>J653/'RDAs -adults'!$B$20</f>
        <v>0.72853668789221127</v>
      </c>
      <c r="K891" s="50">
        <f>K653/'RDAs -adults'!$B$20</f>
        <v>0.8324957705795496</v>
      </c>
      <c r="L891" s="50">
        <f>L653/'RDAs -adults'!$B$20</f>
        <v>0.44251351790328536</v>
      </c>
      <c r="M891" s="50">
        <f>M653/'RDAs -adults'!$B$20</f>
        <v>0.96845006090808416</v>
      </c>
      <c r="N891" s="50">
        <f>N653/'RDAs -adults'!$B$20</f>
        <v>0.90075905961609448</v>
      </c>
      <c r="O891" s="50">
        <f>O653/'RDAs -adults'!$B$20</f>
        <v>0.49492689091915831</v>
      </c>
      <c r="P891" s="50">
        <f>P653/'RDAs -adults'!$B$20</f>
        <v>1.0183919213732004</v>
      </c>
      <c r="Q891" s="50">
        <f>Q653/'RDAs -adults'!$B$20</f>
        <v>1.0285561535622001</v>
      </c>
      <c r="R891" s="50">
        <f>R653/'RDAs -adults'!$B$20</f>
        <v>0.52658165282392022</v>
      </c>
      <c r="S891" s="50">
        <f>S653/'RDAs -adults'!$B$20</f>
        <v>1.0965176707272055</v>
      </c>
      <c r="T891" s="50">
        <f>T653/'RDAs -adults'!$B$20</f>
        <v>1.0729814313399779</v>
      </c>
      <c r="U891" s="50">
        <f>U653/'RDAs -adults'!$B$20</f>
        <v>0.59728212440014761</v>
      </c>
      <c r="V891" s="50">
        <f>V653/'RDAs -adults'!$B$20</f>
        <v>1.3156724326319673</v>
      </c>
      <c r="W891" s="50">
        <f>W653/'RDAs -adults'!$B$20</f>
        <v>1.075981431339978</v>
      </c>
      <c r="X891" s="50">
        <f>X653/'RDAs -adults'!$B$20</f>
        <v>0.63392498154300481</v>
      </c>
      <c r="Y891" s="50">
        <f>Y653/'RDAs -adults'!$B$20</f>
        <v>1.4719239313399779</v>
      </c>
      <c r="Z891" s="50">
        <f>Z653/'RDAs -adults'!$B$20</f>
        <v>1.3232461046511628</v>
      </c>
      <c r="AA891" s="50">
        <f>AA653/'RDAs -adults'!$B$20</f>
        <v>0.64227021963824282</v>
      </c>
      <c r="AB891" s="50">
        <f>AB653/'RDAs -adults'!$B$20</f>
        <v>1.4669358361018827</v>
      </c>
      <c r="AC891" s="50">
        <f>AC653/'RDAs -adults'!$B$20</f>
        <v>1.3934180887781469</v>
      </c>
      <c r="AD891" s="50">
        <f>AD653/'RDAs -adults'!$B$20</f>
        <v>0.66893688630490955</v>
      </c>
      <c r="AE891" s="50">
        <f>AE653/'RDAs -adults'!$B$20</f>
        <v>1.5718076522702105</v>
      </c>
      <c r="AF891" s="50">
        <f>AF653/'RDAs -adults'!$B$20</f>
        <v>1.4408433665559248</v>
      </c>
      <c r="AG891" s="50">
        <f>AG653/'RDAs -adults'!$B$20</f>
        <v>0.66398312107788859</v>
      </c>
      <c r="AH891" s="50">
        <f>AH653/'RDAs -adults'!$B$20</f>
        <v>1.6548420967146549</v>
      </c>
      <c r="AI891" s="50">
        <f>AI653/'RDAs -adults'!$B$20</f>
        <v>1.5398937541528239</v>
      </c>
      <c r="AJ891" s="50">
        <f>AJ653/'RDAs -adults'!$B$20</f>
        <v>0.69563788298265039</v>
      </c>
      <c r="AK891" s="50">
        <f>AK653/'RDAs -adults'!$B$20</f>
        <v>1.6681754300479881</v>
      </c>
      <c r="AL891" s="50">
        <f>AL653/'RDAs -adults'!$B$20</f>
        <v>1.5532270874861571</v>
      </c>
      <c r="AM891" s="59" t="s">
        <v>8</v>
      </c>
      <c r="AN891" s="50">
        <f>C653/'RDAs -adults'!$C$20</f>
        <v>0.14627430398671096</v>
      </c>
      <c r="AO891" s="50">
        <f>D653/'RDAs -adults'!$C$20</f>
        <v>0.21580970321151716</v>
      </c>
      <c r="AP891" s="50">
        <f>E653/'RDAs -adults'!$C$20</f>
        <v>0.30359541749723146</v>
      </c>
      <c r="AQ891" s="50">
        <f>F653/'RDAs -adults'!$C$20</f>
        <v>0.17918463732004428</v>
      </c>
      <c r="AR891" s="50">
        <f>G653/'RDAs -adults'!$C$20</f>
        <v>0.33269344130675527</v>
      </c>
      <c r="AS891" s="50">
        <f>H653/'RDAs -adults'!$C$20</f>
        <v>0.37564146511627905</v>
      </c>
      <c r="AT891" s="50">
        <f>I653/'RDAs -adults'!$C$20</f>
        <v>0.22014261074197122</v>
      </c>
      <c r="AU891" s="50">
        <f>J653/'RDAs -adults'!$C$20</f>
        <v>0.43712201273532675</v>
      </c>
      <c r="AV891" s="50">
        <f>K653/'RDAs -adults'!$C$20</f>
        <v>0.49949746234772979</v>
      </c>
      <c r="AW891" s="50">
        <f>L653/'RDAs -adults'!$C$20</f>
        <v>0.26550811074197123</v>
      </c>
      <c r="AX891" s="50">
        <f>M653/'RDAs -adults'!$C$20</f>
        <v>0.58107003654485045</v>
      </c>
      <c r="AY891" s="50">
        <f>N653/'RDAs -adults'!$C$20</f>
        <v>0.54045543576965671</v>
      </c>
      <c r="AZ891" s="50">
        <f>O653/'RDAs -adults'!$C$20</f>
        <v>0.296956134551495</v>
      </c>
      <c r="BA891" s="50">
        <f>P653/'RDAs -adults'!$C$20</f>
        <v>0.61103515282392029</v>
      </c>
      <c r="BB891" s="50">
        <f>Q653/'RDAs -adults'!$C$20</f>
        <v>0.61713369213732006</v>
      </c>
      <c r="BC891" s="50">
        <f>R653/'RDAs -adults'!$C$20</f>
        <v>0.31594899169435214</v>
      </c>
      <c r="BD891" s="50">
        <f>S653/'RDAs -adults'!$C$20</f>
        <v>0.65791060243632327</v>
      </c>
      <c r="BE891" s="50">
        <f>T653/'RDAs -adults'!$C$20</f>
        <v>0.64378885880398673</v>
      </c>
      <c r="BF891" s="50">
        <f>U653/'RDAs -adults'!$C$20</f>
        <v>0.35836927464008855</v>
      </c>
      <c r="BG891" s="50">
        <f>V653/'RDAs -adults'!$C$20</f>
        <v>0.78940345957918046</v>
      </c>
      <c r="BH891" s="50">
        <f>W653/'RDAs -adults'!$C$20</f>
        <v>0.64558885880398675</v>
      </c>
      <c r="BI891" s="50">
        <f>X653/'RDAs -adults'!$C$20</f>
        <v>0.38035498892580288</v>
      </c>
      <c r="BJ891" s="50">
        <f>Y653/'RDAs -adults'!$C$20</f>
        <v>0.88315435880398674</v>
      </c>
      <c r="BK891" s="50">
        <f>Z653/'RDAs -adults'!$C$20</f>
        <v>0.79394766279069773</v>
      </c>
      <c r="BL891" s="50">
        <f>AA653/'RDAs -adults'!$C$20</f>
        <v>0.3853621317829457</v>
      </c>
      <c r="BM891" s="50">
        <f>AB653/'RDAs -adults'!$C$20</f>
        <v>0.88016150166112961</v>
      </c>
      <c r="BN891" s="50">
        <f>AC653/'RDAs -adults'!$C$20</f>
        <v>0.83605085326688811</v>
      </c>
      <c r="BO891" s="50">
        <f>AD653/'RDAs -adults'!$C$20</f>
        <v>0.40136213178294572</v>
      </c>
      <c r="BP891" s="50">
        <f>AE653/'RDAs -adults'!$C$20</f>
        <v>0.9430845913621263</v>
      </c>
      <c r="BQ891" s="50">
        <f>AF653/'RDAs -adults'!$C$20</f>
        <v>0.8645060199335548</v>
      </c>
      <c r="BR891" s="50">
        <f>AG653/'RDAs -adults'!$C$20</f>
        <v>0.39838987264673315</v>
      </c>
      <c r="BS891" s="50">
        <f>AH653/'RDAs -adults'!$C$20</f>
        <v>0.99290525802879293</v>
      </c>
      <c r="BT891" s="50">
        <f>AI653/'RDAs -adults'!$C$20</f>
        <v>0.92393625249169431</v>
      </c>
      <c r="BU891" s="50">
        <f>AJ653/'RDAs -adults'!$C$20</f>
        <v>0.41738272978959023</v>
      </c>
      <c r="BV891" s="50">
        <f>AK653/'RDAs -adults'!$C$20</f>
        <v>1.0009052580287929</v>
      </c>
      <c r="BW891" s="50">
        <f>AL653/'RDAs -adults'!$C$20</f>
        <v>0.93193625249169432</v>
      </c>
      <c r="BX891" s="59" t="s">
        <v>8</v>
      </c>
      <c r="BY891" s="50">
        <f>C653/'RDA-child'!$B$18</f>
        <v>0.12189525332225912</v>
      </c>
      <c r="BZ891" s="50">
        <f>D653/'RDA-child'!$B$18</f>
        <v>0.17984141934293096</v>
      </c>
      <c r="CA891" s="50">
        <f>E653/'RDA-child'!$B$18</f>
        <v>0.25299618124769285</v>
      </c>
      <c r="CB891" s="50">
        <f>F653/'RDA-child'!$B$18</f>
        <v>0.1493205311000369</v>
      </c>
      <c r="CC891" s="50">
        <f>G653/'RDA-child'!$B$18</f>
        <v>0.27724453442229607</v>
      </c>
      <c r="CD891" s="50">
        <f>H653/'RDA-child'!$B$18</f>
        <v>0.31303455426356586</v>
      </c>
      <c r="CE891" s="50">
        <f>I653/'RDA-child'!$B$18</f>
        <v>0.18345217561830934</v>
      </c>
      <c r="CF891" s="50">
        <f>J653/'RDA-child'!$B$18</f>
        <v>0.36426834394610563</v>
      </c>
      <c r="CG891" s="50">
        <f>K653/'RDA-child'!$B$18</f>
        <v>0.4162478852897748</v>
      </c>
      <c r="CH891" s="50">
        <f>L653/'RDA-child'!$B$18</f>
        <v>0.22125675895164268</v>
      </c>
      <c r="CI891" s="50">
        <f>M653/'RDA-child'!$B$18</f>
        <v>0.48422503045404208</v>
      </c>
      <c r="CJ891" s="50">
        <f>N653/'RDA-child'!$B$18</f>
        <v>0.45037952980804724</v>
      </c>
      <c r="CK891" s="50">
        <f>O653/'RDA-child'!$B$18</f>
        <v>0.24746344545957916</v>
      </c>
      <c r="CL891" s="50">
        <f>P653/'RDA-child'!$B$18</f>
        <v>0.50919596068660022</v>
      </c>
      <c r="CM891" s="50">
        <f>Q653/'RDA-child'!$B$18</f>
        <v>0.51427807678110005</v>
      </c>
      <c r="CN891" s="50">
        <f>R653/'RDA-child'!$B$18</f>
        <v>0.26329082641196011</v>
      </c>
      <c r="CO891" s="50">
        <f>S653/'RDA-child'!$B$18</f>
        <v>0.54825883536360276</v>
      </c>
      <c r="CP891" s="50">
        <f>T653/'RDA-child'!$B$18</f>
        <v>0.53649071566998896</v>
      </c>
      <c r="CQ891" s="50">
        <f>U653/'RDA-child'!$B$18</f>
        <v>0.2986410622000738</v>
      </c>
      <c r="CR891" s="50">
        <f>V653/'RDA-child'!$B$18</f>
        <v>0.65783621631598366</v>
      </c>
      <c r="CS891" s="50">
        <f>W653/'RDA-child'!$B$18</f>
        <v>0.53799071566998902</v>
      </c>
      <c r="CT891" s="50">
        <f>X653/'RDA-child'!$B$18</f>
        <v>0.3169624907715024</v>
      </c>
      <c r="CU891" s="50">
        <f>Y653/'RDA-child'!$B$18</f>
        <v>0.73596196566998895</v>
      </c>
      <c r="CV891" s="50">
        <f>Z653/'RDA-child'!$B$18</f>
        <v>0.66162305232558138</v>
      </c>
      <c r="CW891" s="50">
        <f>AA653/'RDA-child'!$B$18</f>
        <v>0.32113510981912141</v>
      </c>
      <c r="CX891" s="50">
        <f>AB653/'RDA-child'!$B$18</f>
        <v>0.73346791805094136</v>
      </c>
      <c r="CY891" s="50">
        <f>AC653/'RDA-child'!$B$18</f>
        <v>0.69670904438907344</v>
      </c>
      <c r="CZ891" s="50">
        <f>AD653/'RDA-child'!$B$18</f>
        <v>0.33446844315245478</v>
      </c>
      <c r="DA891" s="50">
        <f>AE653/'RDA-child'!$B$18</f>
        <v>0.78590382613510523</v>
      </c>
      <c r="DB891" s="50">
        <f>AF653/'RDA-child'!$B$18</f>
        <v>0.72042168327796241</v>
      </c>
      <c r="DC891" s="50">
        <f>AG653/'RDA-child'!$B$18</f>
        <v>0.3319915605389443</v>
      </c>
      <c r="DD891" s="50">
        <f>AH653/'RDA-child'!$B$18</f>
        <v>0.82742104835732744</v>
      </c>
      <c r="DE891" s="50">
        <f>AI653/'RDA-child'!$B$18</f>
        <v>0.76994687707641196</v>
      </c>
      <c r="DF891" s="50">
        <f>AJ653/'RDA-child'!$B$18</f>
        <v>0.3478189414913252</v>
      </c>
      <c r="DG891" s="50">
        <f>AK653/'RDA-child'!$B$18</f>
        <v>0.83408771502399404</v>
      </c>
      <c r="DH891" s="50">
        <f>AL653/'RDA-child'!$B$18</f>
        <v>0.77661354374307856</v>
      </c>
      <c r="DJ891" s="50">
        <f>C653/'RDA-child'!$C$18</f>
        <v>0.11251869537439303</v>
      </c>
      <c r="DK891" s="50">
        <f>D653/'RDA-child'!$C$18</f>
        <v>0.16600746400885935</v>
      </c>
      <c r="DL891" s="50">
        <f>E653/'RDA-child'!$C$18</f>
        <v>0.23353493653633187</v>
      </c>
      <c r="DM891" s="50">
        <f>F653/'RDA-child'!$C$18</f>
        <v>0.13783433640003406</v>
      </c>
      <c r="DN891" s="50">
        <f>G653/'RDA-child'!$C$18</f>
        <v>0.25591803177442712</v>
      </c>
      <c r="DO891" s="50">
        <f>H653/'RDA-child'!$C$18</f>
        <v>0.28895497316636848</v>
      </c>
      <c r="DP891" s="50">
        <f>I653/'RDA-child'!$C$18</f>
        <v>0.16934046980151632</v>
      </c>
      <c r="DQ891" s="50">
        <f>J653/'RDA-child'!$C$18</f>
        <v>0.33624770210409749</v>
      </c>
      <c r="DR891" s="50">
        <f>K653/'RDA-child'!$C$18</f>
        <v>0.38422881719056134</v>
      </c>
      <c r="DS891" s="50">
        <f>L653/'RDA-child'!$C$18</f>
        <v>0.2042370082630548</v>
      </c>
      <c r="DT891" s="50">
        <f>M653/'RDA-child'!$C$18</f>
        <v>0.44697695118834652</v>
      </c>
      <c r="DU891" s="50">
        <f>N653/'RDA-child'!$C$18</f>
        <v>0.41573495059204357</v>
      </c>
      <c r="DV891" s="50">
        <f>O653/'RDA-child'!$C$18</f>
        <v>0.22842779580884229</v>
      </c>
      <c r="DW891" s="50">
        <f>P653/'RDA-child'!$C$18</f>
        <v>0.47002704063378481</v>
      </c>
      <c r="DX891" s="50">
        <f>Q653/'RDA-child'!$C$18</f>
        <v>0.47471822472101544</v>
      </c>
      <c r="DY891" s="50">
        <f>R653/'RDA-child'!$C$18</f>
        <v>0.2430376859187324</v>
      </c>
      <c r="DZ891" s="50">
        <f>S653/'RDA-child'!$C$18</f>
        <v>0.50608507879717179</v>
      </c>
      <c r="EA891" s="50">
        <f>T653/'RDA-child'!$C$18</f>
        <v>0.49522219907998977</v>
      </c>
      <c r="EB891" s="50">
        <f>U653/'RDA-child'!$C$18</f>
        <v>0.27566867280006813</v>
      </c>
      <c r="EC891" s="50">
        <f>V653/'RDA-child'!$C$18</f>
        <v>0.60723343044552336</v>
      </c>
      <c r="ED891" s="50">
        <f>W653/'RDA-child'!$C$18</f>
        <v>0.49660681446460525</v>
      </c>
      <c r="EE891" s="50">
        <f>X653/'RDA-child'!$C$18</f>
        <v>0.29258076071215605</v>
      </c>
      <c r="EF891" s="50">
        <f>Y653/'RDA-child'!$C$18</f>
        <v>0.67934950677229744</v>
      </c>
      <c r="EG891" s="50">
        <f>Z653/'RDA-child'!$C$18</f>
        <v>0.61072897137745974</v>
      </c>
      <c r="EH891" s="50">
        <f>AA653/'RDA-child'!$C$18</f>
        <v>0.29643240906380441</v>
      </c>
      <c r="EI891" s="50">
        <f>AB653/'RDA-child'!$C$18</f>
        <v>0.67704730897009968</v>
      </c>
      <c r="EJ891" s="50">
        <f>AC653/'RDA-child'!$C$18</f>
        <v>0.64311604097452935</v>
      </c>
      <c r="EK891" s="50">
        <f>AD653/'RDA-child'!$C$18</f>
        <v>0.30874010137149671</v>
      </c>
      <c r="EL891" s="50">
        <f>AE653/'RDA-child'!$C$18</f>
        <v>0.72544968566317403</v>
      </c>
      <c r="EM891" s="50">
        <f>AF653/'RDA-child'!$C$18</f>
        <v>0.66500463071811911</v>
      </c>
      <c r="EN891" s="50">
        <f>AG653/'RDA-child'!$C$18</f>
        <v>0.30645374818979471</v>
      </c>
      <c r="EO891" s="50">
        <f>AH653/'RDA-child'!$C$18</f>
        <v>0.76377327540676376</v>
      </c>
      <c r="EP891" s="50">
        <f>AI653/'RDA-child'!$C$18</f>
        <v>0.71072019422438026</v>
      </c>
      <c r="EQ891" s="50">
        <f>AJ653/'RDA-child'!$C$18</f>
        <v>0.32106363829968482</v>
      </c>
      <c r="ER891" s="50">
        <f>AK653/'RDA-child'!$C$18</f>
        <v>0.76992712156060994</v>
      </c>
      <c r="ES891" s="50">
        <f>AL653/'RDA-child'!$C$18</f>
        <v>0.71687404037822633</v>
      </c>
    </row>
    <row r="892" spans="1:149" s="9" customFormat="1">
      <c r="A892" s="22"/>
      <c r="B892" s="78" t="s">
        <v>94</v>
      </c>
      <c r="C892" s="50">
        <f>C681/'RDAs -adults'!$B$21</f>
        <v>0.34850237398373979</v>
      </c>
      <c r="D892" s="50">
        <f>D681/'RDAs -adults'!$B$21</f>
        <v>0.35793731939605106</v>
      </c>
      <c r="E892" s="50">
        <f>E681/'RDAs -adults'!$B$21</f>
        <v>0.42151446225319394</v>
      </c>
      <c r="F892" s="50">
        <f>F681/'RDAs -adults'!$B$21</f>
        <v>0.44193170731707315</v>
      </c>
      <c r="G892" s="50">
        <f>G681/'RDAs -adults'!$B$21</f>
        <v>0.43659103368176533</v>
      </c>
      <c r="H892" s="50">
        <f>H681/'RDAs -adults'!$B$21</f>
        <v>0.54519903368176537</v>
      </c>
      <c r="I892" s="50">
        <f>I681/'RDAs -adults'!$B$21</f>
        <v>0.52112422764227639</v>
      </c>
      <c r="J892" s="50">
        <f>J681/'RDAs -adults'!$B$21</f>
        <v>0.48154341463414635</v>
      </c>
      <c r="K892" s="50">
        <f>K681/'RDAs -adults'!$B$21</f>
        <v>0.59008526829268293</v>
      </c>
      <c r="L892" s="50">
        <f>L681/'RDAs -adults'!$B$21</f>
        <v>0.64825489430894301</v>
      </c>
      <c r="M892" s="50">
        <f>M681/'RDAs -adults'!$B$21</f>
        <v>0.60031141463414628</v>
      </c>
      <c r="N892" s="50">
        <f>N681/'RDAs -adults'!$B$21</f>
        <v>0.669277788617886</v>
      </c>
      <c r="O892" s="50">
        <f>O681/'RDAs -adults'!$B$21</f>
        <v>0.74494289430894312</v>
      </c>
      <c r="P892" s="50">
        <f>P681/'RDAs -adults'!$B$21</f>
        <v>0.64254393495934969</v>
      </c>
      <c r="Q892" s="50">
        <f>Q681/'RDAs -adults'!$B$21</f>
        <v>0.78731082926829254</v>
      </c>
      <c r="R892" s="50">
        <f>R681/'RDAs -adults'!$B$21</f>
        <v>0.80792956097560975</v>
      </c>
      <c r="S892" s="50">
        <f>S681/'RDAs -adults'!$B$21</f>
        <v>0.72615245528455286</v>
      </c>
      <c r="T892" s="50">
        <f>T681/'RDAs -adults'!$B$21</f>
        <v>0.85701216260162594</v>
      </c>
      <c r="U892" s="50">
        <f>U681/'RDAs -adults'!$B$21</f>
        <v>0.8838634146341463</v>
      </c>
      <c r="V892" s="50">
        <f>V681/'RDAs -adults'!$B$21</f>
        <v>0.81121912195121948</v>
      </c>
      <c r="W892" s="50">
        <f>W681/'RDAs -adults'!$B$21</f>
        <v>0.8730654959349593</v>
      </c>
      <c r="X892" s="50">
        <f>X681/'RDAs -adults'!$B$21</f>
        <v>0.9577834146341464</v>
      </c>
      <c r="Y892" s="50">
        <f>Y681/'RDAs -adults'!$B$21</f>
        <v>0.97843616260162591</v>
      </c>
      <c r="Z892" s="50">
        <f>Z681/'RDAs -adults'!$B$21</f>
        <v>0.95042958420441359</v>
      </c>
      <c r="AA892" s="50">
        <f>AA681/'RDAs -adults'!$B$21</f>
        <v>0.97287674796747958</v>
      </c>
      <c r="AB892" s="50">
        <f>AB681/'RDAs -adults'!$B$21</f>
        <v>0.96750282926829267</v>
      </c>
      <c r="AC892" s="50">
        <f>AC681/'RDAs -adults'!$B$21</f>
        <v>1.0647655842044135</v>
      </c>
      <c r="AD892" s="50">
        <f>AD681/'RDAs -adults'!$B$21</f>
        <v>1.0249300813008129</v>
      </c>
      <c r="AE892" s="50">
        <f>AE681/'RDAs -adults'!$B$21</f>
        <v>1.0629012032520326</v>
      </c>
      <c r="AF892" s="50">
        <f>AF681/'RDAs -adults'!$B$21</f>
        <v>1.1505202508710801</v>
      </c>
      <c r="AG892" s="50">
        <f>AG681/'RDAs -adults'!$B$21</f>
        <v>1.0717108943089431</v>
      </c>
      <c r="AH892" s="50">
        <f>AH681/'RDAs -adults'!$B$21</f>
        <v>1.1977065365853656</v>
      </c>
      <c r="AI892" s="50">
        <f>AI681/'RDAs -adults'!$B$21</f>
        <v>1.2078652915214865</v>
      </c>
      <c r="AJ892" s="50">
        <f>AJ681/'RDAs -adults'!$B$21</f>
        <v>1.1346975609756096</v>
      </c>
      <c r="AK892" s="50">
        <f>AK681/'RDAs -adults'!$B$21</f>
        <v>1.2237332032520325</v>
      </c>
      <c r="AL892" s="50">
        <f>AL681/'RDAs -adults'!$B$21</f>
        <v>1.2338919581881533</v>
      </c>
      <c r="AM892" s="78" t="s">
        <v>94</v>
      </c>
      <c r="AN892" s="50">
        <f>C681/'RDAs -adults'!$C$21</f>
        <v>0.27806040477426047</v>
      </c>
      <c r="AO892" s="50">
        <f>D681/'RDAs -adults'!$C$21</f>
        <v>0.28558828675216841</v>
      </c>
      <c r="AP892" s="50">
        <f>E681/'RDAs -adults'!$C$21</f>
        <v>0.33631473052116539</v>
      </c>
      <c r="AQ892" s="50">
        <f>F681/'RDAs -adults'!$C$21</f>
        <v>0.35260508562532433</v>
      </c>
      <c r="AR892" s="50">
        <f>G681/'RDAs -adults'!$C$21</f>
        <v>0.34834390985247238</v>
      </c>
      <c r="AS892" s="50">
        <f>H681/'RDAs -adults'!$C$21</f>
        <v>0.43499922900140853</v>
      </c>
      <c r="AT892" s="50">
        <f>I681/'RDAs -adults'!$C$21</f>
        <v>0.41579060716139077</v>
      </c>
      <c r="AU892" s="50">
        <f>J681/'RDAs -adults'!$C$21</f>
        <v>0.38421017125064866</v>
      </c>
      <c r="AV892" s="50">
        <f>K681/'RDAs -adults'!$C$21</f>
        <v>0.47081271406331082</v>
      </c>
      <c r="AW892" s="50">
        <f>L681/'RDAs -adults'!$C$21</f>
        <v>0.51722464971458226</v>
      </c>
      <c r="AX892" s="50">
        <f>M681/'RDAs -adults'!$C$21</f>
        <v>0.47897187337830821</v>
      </c>
      <c r="AY892" s="50">
        <f>N681/'RDAs -adults'!$C$21</f>
        <v>0.53399823559937709</v>
      </c>
      <c r="AZ892" s="50">
        <f>O681/'RDAs -adults'!$C$21</f>
        <v>0.59436933056564611</v>
      </c>
      <c r="BA892" s="50">
        <f>P681/'RDAs -adults'!$C$21</f>
        <v>0.51266803321224708</v>
      </c>
      <c r="BB892" s="50">
        <f>Q681/'RDAs -adults'!$C$21</f>
        <v>0.62817353399065901</v>
      </c>
      <c r="BC892" s="50">
        <f>R681/'RDAs -adults'!$C$21</f>
        <v>0.64462464971458222</v>
      </c>
      <c r="BD892" s="50">
        <f>S681/'RDAs -adults'!$C$21</f>
        <v>0.57937695900363262</v>
      </c>
      <c r="BE892" s="50">
        <f>T681/'RDAs -adults'!$C$21</f>
        <v>0.6837862999481058</v>
      </c>
      <c r="BF892" s="50">
        <f>U681/'RDAs -adults'!$C$21</f>
        <v>0.70521017125064867</v>
      </c>
      <c r="BG892" s="50">
        <f>V681/'RDAs -adults'!$C$21</f>
        <v>0.64724929942916454</v>
      </c>
      <c r="BH892" s="50">
        <f>W681/'RDAs -adults'!$C$21</f>
        <v>0.69659481058640371</v>
      </c>
      <c r="BI892" s="50">
        <f>X681/'RDAs -adults'!$C$21</f>
        <v>0.76418889465490403</v>
      </c>
      <c r="BJ892" s="50">
        <f>Y681/'RDAs -adults'!$C$21</f>
        <v>0.78066715101193551</v>
      </c>
      <c r="BK892" s="50">
        <f>Z681/'RDAs -adults'!$C$21</f>
        <v>0.75832147675884065</v>
      </c>
      <c r="BL892" s="50">
        <f>AA681/'RDAs -adults'!$C$21</f>
        <v>0.77623144784639331</v>
      </c>
      <c r="BM892" s="50">
        <f>AB681/'RDAs -adults'!$C$21</f>
        <v>0.77194374675661648</v>
      </c>
      <c r="BN892" s="50">
        <f>AC681/'RDAs -adults'!$C$21</f>
        <v>0.84954700867373412</v>
      </c>
      <c r="BO892" s="50">
        <f>AD681/'RDAs -adults'!$C$21</f>
        <v>0.81776336274001027</v>
      </c>
      <c r="BP892" s="50">
        <f>AE681/'RDAs -adults'!$C$21</f>
        <v>0.84805947067981324</v>
      </c>
      <c r="BQ892" s="50">
        <f>AF681/'RDAs -adults'!$C$21</f>
        <v>0.91796828526947871</v>
      </c>
      <c r="BR892" s="50">
        <f>AG681/'RDAs -adults'!$C$21</f>
        <v>0.85508847950181621</v>
      </c>
      <c r="BS892" s="50">
        <f>AH681/'RDAs -adults'!$C$21</f>
        <v>0.95561691748832367</v>
      </c>
      <c r="BT892" s="50">
        <f>AI681/'RDAs -adults'!$C$21</f>
        <v>0.96372230706501583</v>
      </c>
      <c r="BU892" s="50">
        <f>AJ681/'RDAs -adults'!$C$21</f>
        <v>0.90534379865075243</v>
      </c>
      <c r="BV892" s="50">
        <f>AK681/'RDAs -adults'!$C$21</f>
        <v>0.97638287493513221</v>
      </c>
      <c r="BW892" s="50">
        <f>AL681/'RDAs -adults'!$C$21</f>
        <v>0.98448826451182436</v>
      </c>
      <c r="BX892" s="78" t="s">
        <v>94</v>
      </c>
      <c r="BY892" s="50">
        <f>C681/'RDA-child'!$B$19</f>
        <v>0.40523531858574396</v>
      </c>
      <c r="BZ892" s="50">
        <f>D681/'RDA-child'!$B$19</f>
        <v>0.41620618534424542</v>
      </c>
      <c r="CA892" s="50">
        <f>E681/'RDA-child'!$B$19</f>
        <v>0.49013309564324881</v>
      </c>
      <c r="CB892" s="50">
        <f>F681/'RDA-child'!$B$19</f>
        <v>0.51387407827566645</v>
      </c>
      <c r="CC892" s="50">
        <f>G681/'RDA-child'!$B$19</f>
        <v>0.50766399265321549</v>
      </c>
      <c r="CD892" s="50">
        <f>H681/'RDA-child'!$B$19</f>
        <v>0.63395236474623873</v>
      </c>
      <c r="CE892" s="50">
        <f>I681/'RDA-child'!$B$19</f>
        <v>0.60595840423520519</v>
      </c>
      <c r="CF892" s="50">
        <f>J681/'RDA-child'!$B$19</f>
        <v>0.55993420306296082</v>
      </c>
      <c r="CG892" s="50">
        <f>K681/'RDA-child'!$B$19</f>
        <v>0.68614566080544526</v>
      </c>
      <c r="CH892" s="50">
        <f>L681/'RDA-child'!$B$19</f>
        <v>0.75378476082435242</v>
      </c>
      <c r="CI892" s="50">
        <f>M681/'RDA-child'!$B$19</f>
        <v>0.69803652864435617</v>
      </c>
      <c r="CJ892" s="50">
        <f>N681/'RDA-child'!$B$19</f>
        <v>0.77822998676498367</v>
      </c>
      <c r="CK892" s="50">
        <f>O681/'RDA-child'!$B$19</f>
        <v>0.86621266780109663</v>
      </c>
      <c r="CL892" s="50">
        <f>P681/'RDA-child'!$B$19</f>
        <v>0.74714411041784845</v>
      </c>
      <c r="CM892" s="50">
        <f>Q681/'RDA-child'!$B$19</f>
        <v>0.915477708451503</v>
      </c>
      <c r="CN892" s="50">
        <f>R681/'RDA-child'!$B$19</f>
        <v>0.93945297787861604</v>
      </c>
      <c r="CO892" s="50">
        <f>S681/'RDA-child'!$B$19</f>
        <v>0.84436332009831727</v>
      </c>
      <c r="CP892" s="50">
        <f>T681/'RDA-child'!$B$19</f>
        <v>0.99652577046700697</v>
      </c>
      <c r="CQ892" s="50">
        <f>U681/'RDA-child'!$B$19</f>
        <v>1.0277481565513329</v>
      </c>
      <c r="CR892" s="50">
        <f>V681/'RDA-child'!$B$19</f>
        <v>0.94327804878048782</v>
      </c>
      <c r="CS892" s="50">
        <f>W681/'RDA-child'!$B$19</f>
        <v>1.0151924371336736</v>
      </c>
      <c r="CT892" s="50">
        <f>X681/'RDA-child'!$B$19</f>
        <v>1.113701644923426</v>
      </c>
      <c r="CU892" s="50">
        <f>Y681/'RDA-child'!$B$19</f>
        <v>1.1377164681414254</v>
      </c>
      <c r="CV892" s="50">
        <f>Z681/'RDA-child'!$B$19</f>
        <v>1.1051506793074577</v>
      </c>
      <c r="CW892" s="50">
        <f>AA681/'RDA-child'!$B$19</f>
        <v>1.131252032520325</v>
      </c>
      <c r="CX892" s="50">
        <f>AB681/'RDA-child'!$B$19</f>
        <v>1.1250032898468518</v>
      </c>
      <c r="CY892" s="50">
        <f>AC681/'RDA-child'!$B$19</f>
        <v>1.2380995165167596</v>
      </c>
      <c r="CZ892" s="50">
        <f>AD681/'RDA-child'!$B$19</f>
        <v>1.1917791643032709</v>
      </c>
      <c r="DA892" s="50">
        <f>AE681/'RDA-child'!$B$19</f>
        <v>1.2359316316884099</v>
      </c>
      <c r="DB892" s="50">
        <f>AF681/'RDA-child'!$B$19</f>
        <v>1.3378142451989303</v>
      </c>
      <c r="DC892" s="50">
        <f>AG681/'RDA-child'!$B$19</f>
        <v>1.246175458498771</v>
      </c>
      <c r="DD892" s="50">
        <f>AH681/'RDA-child'!$B$19</f>
        <v>1.3926820192853089</v>
      </c>
      <c r="DE892" s="50">
        <f>AI681/'RDA-child'!$B$19</f>
        <v>1.4044945250249843</v>
      </c>
      <c r="DF892" s="50">
        <f>AJ681/'RDA-child'!$B$19</f>
        <v>1.3194157685762904</v>
      </c>
      <c r="DG892" s="50">
        <f>AK681/'RDA-child'!$B$19</f>
        <v>1.4229455851767818</v>
      </c>
      <c r="DH892" s="50">
        <f>AL681/'RDA-child'!$B$19</f>
        <v>1.4347580909164572</v>
      </c>
      <c r="DJ892" s="61"/>
      <c r="DK892" s="61"/>
      <c r="DL892" s="61"/>
      <c r="DM892" s="61"/>
      <c r="DN892" s="61"/>
      <c r="DO892" s="61"/>
      <c r="DP892" s="61"/>
      <c r="DQ892" s="61"/>
      <c r="DR892" s="61"/>
      <c r="DS892" s="61"/>
      <c r="DT892" s="61"/>
      <c r="DU892" s="61"/>
      <c r="DV892" s="61"/>
      <c r="DW892" s="61"/>
      <c r="DX892" s="61"/>
      <c r="DY892" s="61"/>
      <c r="DZ892" s="61"/>
      <c r="EA892" s="61"/>
      <c r="EB892" s="61"/>
      <c r="EC892" s="61"/>
      <c r="ED892" s="61"/>
      <c r="EE892" s="61"/>
      <c r="EF892" s="61"/>
      <c r="EG892" s="61"/>
      <c r="EH892" s="61"/>
      <c r="EI892" s="61"/>
      <c r="EJ892" s="61"/>
      <c r="EK892" s="61"/>
      <c r="EL892" s="61"/>
      <c r="EM892" s="61"/>
      <c r="EN892" s="61"/>
      <c r="EO892" s="61"/>
      <c r="EP892" s="61"/>
      <c r="EQ892" s="61"/>
      <c r="ER892" s="61"/>
      <c r="ES892" s="61"/>
    </row>
    <row r="893" spans="1:149" s="9" customFormat="1">
      <c r="A893" s="22"/>
      <c r="B893" s="78" t="s">
        <v>95</v>
      </c>
      <c r="C893" s="50">
        <f>C709/'RDAs -adults'!$B$22</f>
        <v>0.76429563200280115</v>
      </c>
      <c r="D893" s="50">
        <f>D709/'RDAs -adults'!$B$22</f>
        <v>0.75557477240896365</v>
      </c>
      <c r="E893" s="50">
        <f>E709/'RDAs -adults'!$B$22</f>
        <v>0.97042001050420168</v>
      </c>
      <c r="F893" s="50">
        <f>F709/'RDAs -adults'!$B$22</f>
        <v>0.95714857317927171</v>
      </c>
      <c r="G893" s="50">
        <f>G709/'RDAs -adults'!$B$22</f>
        <v>0.95314410014005613</v>
      </c>
      <c r="H893" s="50">
        <f>H709/'RDAs -adults'!$B$22</f>
        <v>1.1840449317226891</v>
      </c>
      <c r="I893" s="50">
        <f>I709/'RDAs -adults'!$B$22</f>
        <v>1.144304306722689</v>
      </c>
      <c r="J893" s="50">
        <f>J709/'RDAs -adults'!$B$22</f>
        <v>1.1029928396358544</v>
      </c>
      <c r="K893" s="50">
        <f>K709/'RDAs -adults'!$B$22</f>
        <v>1.3186546043417369</v>
      </c>
      <c r="L893" s="50">
        <f>L709/'RDAs -adults'!$B$22</f>
        <v>1.3848778361344538</v>
      </c>
      <c r="M893" s="50">
        <f>M709/'RDAs -adults'!$B$22</f>
        <v>1.3613005339635853</v>
      </c>
      <c r="N893" s="50">
        <f>N709/'RDAs -adults'!$B$22</f>
        <v>1.5058103378851542</v>
      </c>
      <c r="O893" s="50">
        <f>O709/'RDAs -adults'!$B$22</f>
        <v>1.5820090598739496</v>
      </c>
      <c r="P893" s="50">
        <f>P709/'RDAs -adults'!$B$22</f>
        <v>1.4964573967086836</v>
      </c>
      <c r="Q893" s="50">
        <f>Q709/'RDAs -adults'!$B$22</f>
        <v>1.7305052871148461</v>
      </c>
      <c r="R893" s="50">
        <f>R709/'RDAs -adults'!$B$22</f>
        <v>1.7314196953781515</v>
      </c>
      <c r="S893" s="50">
        <f>S709/'RDAs -adults'!$B$22</f>
        <v>1.6296436712184874</v>
      </c>
      <c r="T893" s="50">
        <f>T709/'RDAs -adults'!$B$22</f>
        <v>1.9086278361344537</v>
      </c>
      <c r="U893" s="50">
        <f>U709/'RDAs -adults'!$B$22</f>
        <v>1.9142971463585434</v>
      </c>
      <c r="V893" s="50">
        <f>V709/'RDAs -adults'!$B$22</f>
        <v>1.8402307773109245</v>
      </c>
      <c r="W893" s="50">
        <f>W709/'RDAs -adults'!$B$22</f>
        <v>1.9730494047619047</v>
      </c>
      <c r="X893" s="50">
        <f>X709/'RDAs -adults'!$B$22</f>
        <v>2.0182948879551819</v>
      </c>
      <c r="Y893" s="50">
        <f>Y709/'RDAs -adults'!$B$22</f>
        <v>2.1066033263305322</v>
      </c>
      <c r="Z893" s="50">
        <f>Z709/'RDAs -adults'!$B$22</f>
        <v>2.1983883403361348</v>
      </c>
      <c r="AA893" s="50">
        <f>AA709/'RDAs -adults'!$B$22</f>
        <v>2.1611195465686275</v>
      </c>
      <c r="AB893" s="50">
        <f>AB709/'RDAs -adults'!$B$22</f>
        <v>2.152016220238095</v>
      </c>
      <c r="AC893" s="50">
        <f>AC709/'RDAs -adults'!$B$22</f>
        <v>2.3788185836834734</v>
      </c>
      <c r="AD893" s="50">
        <f>AD709/'RDAs -adults'!$B$22</f>
        <v>2.3559430759803921</v>
      </c>
      <c r="AE893" s="50">
        <f>AE709/'RDAs -adults'!$B$22</f>
        <v>2.3769170518207283</v>
      </c>
      <c r="AF893" s="50">
        <f>AF709/'RDAs -adults'!$B$22</f>
        <v>2.6213627013305323</v>
      </c>
      <c r="AG893" s="50">
        <f>AG709/'RDAs -adults'!$B$22</f>
        <v>2.4676086134453779</v>
      </c>
      <c r="AH893" s="50">
        <f>AH709/'RDAs -adults'!$B$22</f>
        <v>2.5677994047619048</v>
      </c>
      <c r="AI893" s="50">
        <f>AI709/'RDAs -adults'!$B$22</f>
        <v>2.7793283876050419</v>
      </c>
      <c r="AJ893" s="50">
        <f>AJ709/'RDAs -adults'!$B$22</f>
        <v>2.6170192489495796</v>
      </c>
      <c r="AK893" s="50">
        <f>AK709/'RDAs -adults'!$B$22</f>
        <v>2.6652111694677876</v>
      </c>
      <c r="AL893" s="50">
        <f>AL709/'RDAs -adults'!$B$22</f>
        <v>2.8767401523109242</v>
      </c>
      <c r="AM893" s="78" t="s">
        <v>95</v>
      </c>
      <c r="AN893" s="50">
        <f>C709/'RDAs -adults'!$C$22</f>
        <v>0.61871551162131522</v>
      </c>
      <c r="AO893" s="50">
        <f>D709/'RDAs -adults'!$C$22</f>
        <v>0.61165576814058953</v>
      </c>
      <c r="AP893" s="50">
        <f>E709/'RDAs -adults'!$C$22</f>
        <v>0.78557810374149661</v>
      </c>
      <c r="AQ893" s="50">
        <f>F709/'RDAs -adults'!$C$22</f>
        <v>0.77483455924036282</v>
      </c>
      <c r="AR893" s="50">
        <f>G709/'RDAs -adults'!$C$22</f>
        <v>0.77159284297052155</v>
      </c>
      <c r="AS893" s="50">
        <f>H709/'RDAs -adults'!$C$22</f>
        <v>0.95851256377551031</v>
      </c>
      <c r="AT893" s="50">
        <f>I709/'RDAs -adults'!$C$22</f>
        <v>0.92634158163265301</v>
      </c>
      <c r="AU893" s="50">
        <f>J709/'RDAs -adults'!$C$22</f>
        <v>0.8928989654195012</v>
      </c>
      <c r="AV893" s="50">
        <f>K709/'RDAs -adults'!$C$22</f>
        <v>1.0674822987528347</v>
      </c>
      <c r="AW893" s="50">
        <f>L709/'RDAs -adults'!$C$22</f>
        <v>1.121091581632653</v>
      </c>
      <c r="AX893" s="50">
        <f>M709/'RDAs -adults'!$C$22</f>
        <v>1.1020051941609976</v>
      </c>
      <c r="AY893" s="50">
        <f>N709/'RDAs -adults'!$C$22</f>
        <v>1.2189893211451248</v>
      </c>
      <c r="AZ893" s="50">
        <f>O709/'RDAs -adults'!$C$22</f>
        <v>1.2806740008503401</v>
      </c>
      <c r="BA893" s="50">
        <f>P709/'RDAs -adults'!$C$22</f>
        <v>1.2114178925736963</v>
      </c>
      <c r="BB893" s="50">
        <f>Q709/'RDAs -adults'!$C$22</f>
        <v>1.4008852324263041</v>
      </c>
      <c r="BC893" s="50">
        <f>R709/'RDAs -adults'!$C$22</f>
        <v>1.401625467687075</v>
      </c>
      <c r="BD893" s="50">
        <f>S709/'RDAs -adults'!$C$22</f>
        <v>1.3192353528911565</v>
      </c>
      <c r="BE893" s="50">
        <f>T709/'RDAs -adults'!$C$22</f>
        <v>1.5450796768707484</v>
      </c>
      <c r="BF893" s="50">
        <f>U709/'RDAs -adults'!$C$22</f>
        <v>1.5496691184807256</v>
      </c>
      <c r="BG893" s="50">
        <f>V709/'RDAs -adults'!$C$22</f>
        <v>1.4897106292517008</v>
      </c>
      <c r="BH893" s="50">
        <f>W709/'RDAs -adults'!$C$22</f>
        <v>1.5972304705215419</v>
      </c>
      <c r="BI893" s="50">
        <f>X709/'RDAs -adults'!$C$22</f>
        <v>1.6338577664399092</v>
      </c>
      <c r="BJ893" s="50">
        <f>Y709/'RDAs -adults'!$C$22</f>
        <v>1.7053455498866212</v>
      </c>
      <c r="BK893" s="50">
        <f>Z709/'RDAs -adults'!$C$22</f>
        <v>1.7796477040816328</v>
      </c>
      <c r="BL893" s="50">
        <f>AA709/'RDAs -adults'!$C$22</f>
        <v>1.7494777281746032</v>
      </c>
      <c r="BM893" s="50">
        <f>AB709/'RDAs -adults'!$C$22</f>
        <v>1.7421083687641723</v>
      </c>
      <c r="BN893" s="50">
        <f>AC709/'RDAs -adults'!$C$22</f>
        <v>1.9257102820294785</v>
      </c>
      <c r="BO893" s="50">
        <f>AD709/'RDAs -adults'!$C$22</f>
        <v>1.9071920138888889</v>
      </c>
      <c r="BP893" s="50">
        <f>AE709/'RDAs -adults'!$C$22</f>
        <v>1.9241709467120183</v>
      </c>
      <c r="BQ893" s="50">
        <f>AF709/'RDAs -adults'!$C$22</f>
        <v>2.1220555201247167</v>
      </c>
      <c r="BR893" s="50">
        <f>AG709/'RDAs -adults'!$C$22</f>
        <v>1.9975879251700679</v>
      </c>
      <c r="BS893" s="50">
        <f>AH709/'RDAs -adults'!$C$22</f>
        <v>2.0786947562358278</v>
      </c>
      <c r="BT893" s="50">
        <f>AI709/'RDAs -adults'!$C$22</f>
        <v>2.2499325042517007</v>
      </c>
      <c r="BU893" s="50">
        <f>AJ709/'RDAs -adults'!$C$22</f>
        <v>2.1185393920068023</v>
      </c>
      <c r="BV893" s="50">
        <f>AK709/'RDAs -adults'!$C$22</f>
        <v>2.157551899092971</v>
      </c>
      <c r="BW893" s="50">
        <f>AL709/'RDAs -adults'!$C$22</f>
        <v>2.3287896471088434</v>
      </c>
      <c r="BX893" s="78" t="s">
        <v>95</v>
      </c>
      <c r="BY893" s="50">
        <f>C709/'RDA-child'!$B$20</f>
        <v>1.3326180250305251</v>
      </c>
      <c r="BZ893" s="50">
        <f>D709/'RDA-child'!$B$20</f>
        <v>1.3174124236874236</v>
      </c>
      <c r="CA893" s="50">
        <f>E709/'RDA-child'!$B$20</f>
        <v>1.6920143772893772</v>
      </c>
      <c r="CB893" s="50">
        <f>F709/'RDA-child'!$B$20</f>
        <v>1.6688744352869354</v>
      </c>
      <c r="CC893" s="50">
        <f>G709/'RDA-child'!$B$20</f>
        <v>1.6618922771672773</v>
      </c>
      <c r="CD893" s="50">
        <f>H709/'RDA-child'!$B$20</f>
        <v>2.0644885989010993</v>
      </c>
      <c r="CE893" s="50">
        <f>I709/'RDA-child'!$B$20</f>
        <v>1.9951972527472526</v>
      </c>
      <c r="CF893" s="50">
        <f>J709/'RDA-child'!$B$20</f>
        <v>1.9231670024420024</v>
      </c>
      <c r="CG893" s="50">
        <f>K709/'RDA-child'!$B$20</f>
        <v>2.2991926434676437</v>
      </c>
      <c r="CH893" s="50">
        <f>L709/'RDA-child'!$B$20</f>
        <v>2.4146587912087911</v>
      </c>
      <c r="CI893" s="50">
        <f>M709/'RDA-child'!$B$20</f>
        <v>2.373549648962149</v>
      </c>
      <c r="CJ893" s="50">
        <f>N709/'RDA-child'!$B$20</f>
        <v>2.6255154609279612</v>
      </c>
      <c r="CK893" s="50">
        <f>O709/'RDA-child'!$B$20</f>
        <v>2.7583747710622708</v>
      </c>
      <c r="CL893" s="50">
        <f>P709/'RDA-child'!$B$20</f>
        <v>2.6092077686202688</v>
      </c>
      <c r="CM893" s="50">
        <f>Q709/'RDA-child'!$B$20</f>
        <v>3.0172912698412704</v>
      </c>
      <c r="CN893" s="50">
        <f>R709/'RDA-child'!$B$20</f>
        <v>3.0188856227106231</v>
      </c>
      <c r="CO893" s="50">
        <f>S709/'RDA-child'!$B$20</f>
        <v>2.8414299908424909</v>
      </c>
      <c r="CP893" s="50">
        <f>T709/'RDA-child'!$B$20</f>
        <v>3.3278639194139195</v>
      </c>
      <c r="CQ893" s="50">
        <f>U709/'RDA-child'!$B$20</f>
        <v>3.3377488705738707</v>
      </c>
      <c r="CR893" s="50">
        <f>V709/'RDA-child'!$B$20</f>
        <v>3.2086075091575093</v>
      </c>
      <c r="CS893" s="50">
        <f>W709/'RDA-child'!$B$20</f>
        <v>3.4401887057387057</v>
      </c>
      <c r="CT893" s="50">
        <f>X709/'RDA-child'!$B$20</f>
        <v>3.519078266178266</v>
      </c>
      <c r="CU893" s="50">
        <f>Y709/'RDA-child'!$B$20</f>
        <v>3.6730519536019535</v>
      </c>
      <c r="CV893" s="50">
        <f>Z709/'RDA-child'!$B$20</f>
        <v>3.8330873626373632</v>
      </c>
      <c r="CW893" s="50">
        <f>AA709/'RDA-child'!$B$20</f>
        <v>3.7681058760683759</v>
      </c>
      <c r="CX893" s="50">
        <f>AB709/'RDA-child'!$B$20</f>
        <v>3.7522334096459096</v>
      </c>
      <c r="CY893" s="50">
        <f>AC709/'RDA-child'!$B$20</f>
        <v>4.1476836843711844</v>
      </c>
      <c r="CZ893" s="50">
        <f>AD709/'RDA-child'!$B$20</f>
        <v>4.1077981837606838</v>
      </c>
      <c r="DA893" s="50">
        <f>AE709/'RDA-child'!$B$20</f>
        <v>4.1443681929181935</v>
      </c>
      <c r="DB893" s="50">
        <f>AF709/'RDA-child'!$B$20</f>
        <v>4.5705811202686206</v>
      </c>
      <c r="DC893" s="50">
        <f>AG709/'RDA-child'!$B$20</f>
        <v>4.3024970695970692</v>
      </c>
      <c r="DD893" s="50">
        <f>AH709/'RDA-child'!$B$20</f>
        <v>4.4771887057387056</v>
      </c>
      <c r="DE893" s="50">
        <f>AI709/'RDA-child'!$B$20</f>
        <v>4.8460084706959705</v>
      </c>
      <c r="DF893" s="50">
        <f>AJ709/'RDA-child'!$B$20</f>
        <v>4.5630079212454211</v>
      </c>
      <c r="DG893" s="50">
        <f>AK709/'RDA-child'!$B$20</f>
        <v>4.6470348595848607</v>
      </c>
      <c r="DH893" s="50">
        <f>AL709/'RDA-child'!$B$20</f>
        <v>5.0158546245421247</v>
      </c>
      <c r="DJ893" s="50">
        <f>C709/'RDA-child'!$C$20</f>
        <v>0.72183476355820109</v>
      </c>
      <c r="DK893" s="50">
        <f>D709/'RDA-child'!$C$20</f>
        <v>0.71359839616402121</v>
      </c>
      <c r="DL893" s="50">
        <f>E709/'RDA-child'!$C$20</f>
        <v>0.91650778769841268</v>
      </c>
      <c r="DM893" s="50">
        <f>F709/'RDA-child'!$C$20</f>
        <v>0.90397365244708994</v>
      </c>
      <c r="DN893" s="50">
        <f>G709/'RDA-child'!$C$20</f>
        <v>0.9001916501322752</v>
      </c>
      <c r="DO893" s="50">
        <f>H709/'RDA-child'!$C$20</f>
        <v>1.1182646577380952</v>
      </c>
      <c r="DP893" s="50">
        <f>I709/'RDA-child'!$C$20</f>
        <v>1.0807318452380952</v>
      </c>
      <c r="DQ893" s="50">
        <f>J709/'RDA-child'!$C$20</f>
        <v>1.0417154596560847</v>
      </c>
      <c r="DR893" s="50">
        <f>K709/'RDA-child'!$C$20</f>
        <v>1.2453960152116403</v>
      </c>
      <c r="DS893" s="50">
        <f>L709/'RDA-child'!$C$20</f>
        <v>1.3079401785714284</v>
      </c>
      <c r="DT893" s="50">
        <f>M709/'RDA-child'!$C$20</f>
        <v>1.285672726521164</v>
      </c>
      <c r="DU893" s="50">
        <f>N709/'RDA-child'!$C$20</f>
        <v>1.4221542080026455</v>
      </c>
      <c r="DV893" s="50">
        <f>O709/'RDA-child'!$C$20</f>
        <v>1.4941196676587301</v>
      </c>
      <c r="DW893" s="50">
        <f>P709/'RDA-child'!$C$20</f>
        <v>1.4133208746693122</v>
      </c>
      <c r="DX893" s="50">
        <f>Q709/'RDA-child'!$C$20</f>
        <v>1.6343661044973548</v>
      </c>
      <c r="DY893" s="50">
        <f>R709/'RDA-child'!$C$20</f>
        <v>1.6352297123015875</v>
      </c>
      <c r="DZ893" s="50">
        <f>S709/'RDA-child'!$C$20</f>
        <v>1.5391079117063491</v>
      </c>
      <c r="EA893" s="50">
        <f>T709/'RDA-child'!$C$20</f>
        <v>1.8025929563492065</v>
      </c>
      <c r="EB893" s="50">
        <f>U709/'RDA-child'!$C$20</f>
        <v>1.8079473048941799</v>
      </c>
      <c r="EC893" s="50">
        <f>V709/'RDA-child'!$C$20</f>
        <v>1.7379957341269843</v>
      </c>
      <c r="ED893" s="50">
        <f>W709/'RDA-child'!$C$20</f>
        <v>1.8634355489417989</v>
      </c>
      <c r="EE893" s="50">
        <f>X709/'RDA-child'!$C$20</f>
        <v>1.906167394179894</v>
      </c>
      <c r="EF893" s="50">
        <f>Y709/'RDA-child'!$C$20</f>
        <v>1.989569808201058</v>
      </c>
      <c r="EG893" s="50">
        <f>Z709/'RDA-child'!$C$20</f>
        <v>2.0762556547619049</v>
      </c>
      <c r="EH893" s="50">
        <f>AA709/'RDA-child'!$C$20</f>
        <v>2.041057349537037</v>
      </c>
      <c r="EI893" s="50">
        <f>AB709/'RDA-child'!$C$20</f>
        <v>2.0324597635582009</v>
      </c>
      <c r="EJ893" s="50">
        <f>AC709/'RDA-child'!$C$20</f>
        <v>2.2466619957010581</v>
      </c>
      <c r="EK893" s="50">
        <f>AD709/'RDA-child'!$C$20</f>
        <v>2.2250573495370372</v>
      </c>
      <c r="EL893" s="50">
        <f>AE709/'RDA-child'!$C$20</f>
        <v>2.2448661044973548</v>
      </c>
      <c r="EM893" s="50">
        <f>AF709/'RDA-child'!$C$20</f>
        <v>2.4757314401455028</v>
      </c>
      <c r="EN893" s="50">
        <f>AG709/'RDA-child'!$C$20</f>
        <v>2.3305192460317459</v>
      </c>
      <c r="EO893" s="50">
        <f>AH709/'RDA-child'!$C$20</f>
        <v>2.4251438822751323</v>
      </c>
      <c r="EP893" s="50">
        <f>AI709/'RDA-child'!$C$20</f>
        <v>2.6249212549603174</v>
      </c>
      <c r="EQ893" s="50">
        <f>AJ709/'RDA-child'!$C$20</f>
        <v>2.4716292906746031</v>
      </c>
      <c r="ER893" s="50">
        <f>AK709/'RDA-child'!$C$20</f>
        <v>2.5171438822751329</v>
      </c>
      <c r="ES893" s="50">
        <f>AL709/'RDA-child'!$C$20</f>
        <v>2.7169212549603174</v>
      </c>
    </row>
    <row r="894" spans="1:149" s="9" customFormat="1">
      <c r="A894" s="22"/>
      <c r="B894" s="78" t="s">
        <v>97</v>
      </c>
      <c r="C894" s="50">
        <f>C737/'RDAs -adults'!$B$23</f>
        <v>0.87681845238095235</v>
      </c>
      <c r="D894" s="50">
        <f>D737/'RDAs -adults'!$B$23</f>
        <v>0.85510714285714284</v>
      </c>
      <c r="E894" s="50">
        <f>E737/'RDAs -adults'!$B$23</f>
        <v>1.0087579365079364</v>
      </c>
      <c r="F894" s="50">
        <f>F737/'RDAs -adults'!$B$23</f>
        <v>1.0501101190476192</v>
      </c>
      <c r="G894" s="50">
        <f>G737/'RDAs -adults'!$B$23</f>
        <v>1.0122291666666667</v>
      </c>
      <c r="H894" s="50">
        <f>H737/'RDAs -adults'!$B$23</f>
        <v>1.2105019841269842</v>
      </c>
      <c r="I894" s="50">
        <f>I737/'RDAs -adults'!$B$23</f>
        <v>1.2938482142857144</v>
      </c>
      <c r="J894" s="50">
        <f>J737/'RDAs -adults'!$B$23</f>
        <v>1.1360386904761908</v>
      </c>
      <c r="K894" s="50">
        <f>K737/'RDAs -adults'!$B$23</f>
        <v>1.2992192460317462</v>
      </c>
      <c r="L894" s="50">
        <f>L737/'RDAs -adults'!$B$23</f>
        <v>1.5004523809523811</v>
      </c>
      <c r="M894" s="50">
        <f>M737/'RDAs -adults'!$B$23</f>
        <v>1.3720892857142857</v>
      </c>
      <c r="N894" s="50">
        <f>N737/'RDAs -adults'!$B$23</f>
        <v>1.5429573412698412</v>
      </c>
      <c r="O894" s="50">
        <f>O737/'RDAs -adults'!$B$23</f>
        <v>1.716502976190476</v>
      </c>
      <c r="P894" s="50">
        <f>P737/'RDAs -adults'!$B$23</f>
        <v>1.5397559523809525</v>
      </c>
      <c r="Q894" s="50">
        <f>Q737/'RDAs -adults'!$B$23</f>
        <v>1.7956746031746031</v>
      </c>
      <c r="R894" s="50">
        <f>R737/'RDAs -adults'!$B$23</f>
        <v>1.8992410714285712</v>
      </c>
      <c r="S894" s="50">
        <f>S737/'RDAs -adults'!$B$23</f>
        <v>1.6673809523809524</v>
      </c>
      <c r="T894" s="50">
        <f>T737/'RDAs -adults'!$B$23</f>
        <v>1.949875992063492</v>
      </c>
      <c r="U894" s="50">
        <f>U737/'RDAs -adults'!$B$23</f>
        <v>2.1002202380952384</v>
      </c>
      <c r="V894" s="50">
        <f>V737/'RDAs -adults'!$B$23</f>
        <v>1.8701190476190475</v>
      </c>
      <c r="W894" s="50">
        <f>W737/'RDAs -adults'!$B$23</f>
        <v>2.0423204365079366</v>
      </c>
      <c r="X894" s="50">
        <f>X737/'RDAs -adults'!$B$23</f>
        <v>2.2523630952380955</v>
      </c>
      <c r="Y894" s="50">
        <f>Y737/'RDAs -adults'!$B$23</f>
        <v>2.1253690476190474</v>
      </c>
      <c r="Z894" s="50">
        <f>Z737/'RDAs -adults'!$B$23</f>
        <v>2.2881299603174603</v>
      </c>
      <c r="AA894" s="50">
        <f>AA737/'RDAs -adults'!$B$23</f>
        <v>2.3896250000000006</v>
      </c>
      <c r="AB894" s="50">
        <f>AB737/'RDAs -adults'!$B$23</f>
        <v>2.155964285714286</v>
      </c>
      <c r="AC894" s="50">
        <f>AC737/'RDAs -adults'!$B$23</f>
        <v>2.4450486111111109</v>
      </c>
      <c r="AD894" s="50">
        <f>AD737/'RDAs -adults'!$B$23</f>
        <v>2.6029583333333335</v>
      </c>
      <c r="AE894" s="50">
        <f>AE737/'RDAs -adults'!$B$23</f>
        <v>2.4607023809523811</v>
      </c>
      <c r="AF894" s="50">
        <f>AF737/'RDAs -adults'!$B$23</f>
        <v>2.6916944444444448</v>
      </c>
      <c r="AG894" s="50">
        <f>AG737/'RDAs -adults'!$B$23</f>
        <v>2.7246964285714284</v>
      </c>
      <c r="AH894" s="50">
        <f>AH737/'RDAs -adults'!$B$23</f>
        <v>2.593952380952381</v>
      </c>
      <c r="AI894" s="50">
        <f>AI737/'RDAs -adults'!$B$23</f>
        <v>2.8492500000000001</v>
      </c>
      <c r="AJ894" s="50">
        <f>AJ737/'RDAs -adults'!$B$23</f>
        <v>2.9074345238095236</v>
      </c>
      <c r="AK894" s="50">
        <f>AK737/'RDAs -adults'!$B$23</f>
        <v>2.7006190476190484</v>
      </c>
      <c r="AL894" s="50">
        <f>AL737/'RDAs -adults'!$B$23</f>
        <v>2.9559166666666665</v>
      </c>
      <c r="AM894" s="78" t="s">
        <v>97</v>
      </c>
      <c r="AN894" s="50">
        <f>C737/'RDAs -adults'!$C$23</f>
        <v>0.65761383928571426</v>
      </c>
      <c r="AO894" s="50">
        <f>D737/'RDAs -adults'!$C$23</f>
        <v>0.64133035714285713</v>
      </c>
      <c r="AP894" s="50">
        <f>E737/'RDAs -adults'!$C$23</f>
        <v>0.75656845238095227</v>
      </c>
      <c r="AQ894" s="50">
        <f>F737/'RDAs -adults'!$C$23</f>
        <v>0.78758258928571434</v>
      </c>
      <c r="AR894" s="50">
        <f>G737/'RDAs -adults'!$C$23</f>
        <v>0.75917187500000005</v>
      </c>
      <c r="AS894" s="50">
        <f>H737/'RDAs -adults'!$C$23</f>
        <v>0.90787648809523813</v>
      </c>
      <c r="AT894" s="50">
        <f>I737/'RDAs -adults'!$C$23</f>
        <v>0.97038616071428585</v>
      </c>
      <c r="AU894" s="50">
        <f>J737/'RDAs -adults'!$C$23</f>
        <v>0.85202901785714302</v>
      </c>
      <c r="AV894" s="50">
        <f>K737/'RDAs -adults'!$C$23</f>
        <v>0.9744144345238096</v>
      </c>
      <c r="AW894" s="50">
        <f>L737/'RDAs -adults'!$C$23</f>
        <v>1.1253392857142859</v>
      </c>
      <c r="AX894" s="50">
        <f>M737/'RDAs -adults'!$C$23</f>
        <v>1.0290669642857142</v>
      </c>
      <c r="AY894" s="50">
        <f>N737/'RDAs -adults'!$C$23</f>
        <v>1.1572180059523809</v>
      </c>
      <c r="AZ894" s="50">
        <f>O737/'RDAs -adults'!$C$23</f>
        <v>1.2873772321428569</v>
      </c>
      <c r="BA894" s="50">
        <f>P737/'RDAs -adults'!$C$23</f>
        <v>1.1548169642857142</v>
      </c>
      <c r="BB894" s="50">
        <f>Q737/'RDAs -adults'!$C$23</f>
        <v>1.3467559523809522</v>
      </c>
      <c r="BC894" s="50">
        <f>R737/'RDAs -adults'!$C$23</f>
        <v>1.4244308035714286</v>
      </c>
      <c r="BD894" s="50">
        <f>S737/'RDAs -adults'!$C$23</f>
        <v>1.2505357142857143</v>
      </c>
      <c r="BE894" s="50">
        <f>T737/'RDAs -adults'!$C$23</f>
        <v>1.462406994047619</v>
      </c>
      <c r="BF894" s="50">
        <f>U737/'RDAs -adults'!$C$23</f>
        <v>1.5751651785714287</v>
      </c>
      <c r="BG894" s="50">
        <f>V737/'RDAs -adults'!$C$23</f>
        <v>1.4025892857142854</v>
      </c>
      <c r="BH894" s="50">
        <f>W737/'RDAs -adults'!$C$23</f>
        <v>1.5317403273809522</v>
      </c>
      <c r="BI894" s="50">
        <f>X737/'RDAs -adults'!$C$23</f>
        <v>1.6892723214285716</v>
      </c>
      <c r="BJ894" s="50">
        <f>Y737/'RDAs -adults'!$C$23</f>
        <v>1.5940267857142856</v>
      </c>
      <c r="BK894" s="50">
        <f>Z737/'RDAs -adults'!$C$23</f>
        <v>1.7160974702380951</v>
      </c>
      <c r="BL894" s="50">
        <f>AA737/'RDAs -adults'!$C$23</f>
        <v>1.7922187500000004</v>
      </c>
      <c r="BM894" s="50">
        <f>AB737/'RDAs -adults'!$C$23</f>
        <v>1.6169732142857147</v>
      </c>
      <c r="BN894" s="50">
        <f>AC737/'RDAs -adults'!$C$23</f>
        <v>1.8337864583333332</v>
      </c>
      <c r="BO894" s="50">
        <f>AD737/'RDAs -adults'!$C$23</f>
        <v>1.9522187500000001</v>
      </c>
      <c r="BP894" s="50">
        <f>AE737/'RDAs -adults'!$C$23</f>
        <v>1.8455267857142856</v>
      </c>
      <c r="BQ894" s="50">
        <f>AF737/'RDAs -adults'!$C$23</f>
        <v>2.0187708333333338</v>
      </c>
      <c r="BR894" s="50">
        <f>AG737/'RDAs -adults'!$C$23</f>
        <v>2.0435223214285712</v>
      </c>
      <c r="BS894" s="50">
        <f>AH737/'RDAs -adults'!$C$23</f>
        <v>1.9454642857142859</v>
      </c>
      <c r="BT894" s="50">
        <f>AI737/'RDAs -adults'!$C$23</f>
        <v>2.1369375000000002</v>
      </c>
      <c r="BU894" s="50">
        <f>AJ737/'RDAs -adults'!$C$23</f>
        <v>2.180575892857143</v>
      </c>
      <c r="BV894" s="50">
        <f>AK737/'RDAs -adults'!$C$23</f>
        <v>2.0254642857142864</v>
      </c>
      <c r="BW894" s="50">
        <f>AL737/'RDAs -adults'!$C$23</f>
        <v>2.2169374999999998</v>
      </c>
      <c r="BX894" s="78" t="s">
        <v>97</v>
      </c>
      <c r="BY894" s="50">
        <f>C737/'RDA-child'!$B$21</f>
        <v>0.84853398617511522</v>
      </c>
      <c r="BZ894" s="50">
        <f>D737/'RDA-child'!$B$21</f>
        <v>0.82752304147465439</v>
      </c>
      <c r="CA894" s="50">
        <f>E737/'RDA-child'!$B$21</f>
        <v>0.97621735791090614</v>
      </c>
      <c r="CB894" s="50">
        <f>F737/'RDA-child'!$B$21</f>
        <v>1.0162355990783412</v>
      </c>
      <c r="CC894" s="50">
        <f>G737/'RDA-child'!$B$21</f>
        <v>0.97957661290322584</v>
      </c>
      <c r="CD894" s="50">
        <f>H737/'RDA-child'!$B$21</f>
        <v>1.1714535330261138</v>
      </c>
      <c r="CE894" s="50">
        <f>I737/'RDA-child'!$B$21</f>
        <v>1.2521111751152076</v>
      </c>
      <c r="CF894" s="50">
        <f>J737/'RDA-child'!$B$21</f>
        <v>1.0993922811059911</v>
      </c>
      <c r="CG894" s="50">
        <f>K737/'RDA-child'!$B$21</f>
        <v>1.2573089477726576</v>
      </c>
      <c r="CH894" s="50">
        <f>L737/'RDA-child'!$B$21</f>
        <v>1.4520506912442397</v>
      </c>
      <c r="CI894" s="50">
        <f>M737/'RDA-child'!$B$21</f>
        <v>1.327828341013825</v>
      </c>
      <c r="CJ894" s="50">
        <f>N737/'RDA-child'!$B$21</f>
        <v>1.4931845238095238</v>
      </c>
      <c r="CK894" s="50">
        <f>O737/'RDA-child'!$B$21</f>
        <v>1.661131912442396</v>
      </c>
      <c r="CL894" s="50">
        <f>P737/'RDA-child'!$B$21</f>
        <v>1.4900864055299539</v>
      </c>
      <c r="CM894" s="50">
        <f>Q737/'RDA-child'!$B$21</f>
        <v>1.7377496159754224</v>
      </c>
      <c r="CN894" s="50">
        <f>R737/'RDA-child'!$B$21</f>
        <v>1.8379752304147465</v>
      </c>
      <c r="CO894" s="50">
        <f>S737/'RDA-child'!$B$21</f>
        <v>1.6135944700460829</v>
      </c>
      <c r="CP894" s="50">
        <f>T737/'RDA-child'!$B$21</f>
        <v>1.8869767665130568</v>
      </c>
      <c r="CQ894" s="50">
        <f>U737/'RDA-child'!$B$21</f>
        <v>2.0324711981566823</v>
      </c>
      <c r="CR894" s="50">
        <f>V737/'RDA-child'!$B$21</f>
        <v>1.8097926267281104</v>
      </c>
      <c r="CS894" s="50">
        <f>W737/'RDA-child'!$B$21</f>
        <v>1.9764391321044545</v>
      </c>
      <c r="CT894" s="50">
        <f>X737/'RDA-child'!$B$21</f>
        <v>2.179706221198157</v>
      </c>
      <c r="CU894" s="50">
        <f>Y737/'RDA-child'!$B$21</f>
        <v>2.0568087557603687</v>
      </c>
      <c r="CV894" s="50">
        <f>Z737/'RDA-child'!$B$21</f>
        <v>2.2143193164362516</v>
      </c>
      <c r="CW894" s="50">
        <f>AA737/'RDA-child'!$B$21</f>
        <v>2.3125403225806456</v>
      </c>
      <c r="CX894" s="50">
        <f>AB737/'RDA-child'!$B$21</f>
        <v>2.0864170506912445</v>
      </c>
      <c r="CY894" s="50">
        <f>AC737/'RDA-child'!$B$21</f>
        <v>2.3661760752688168</v>
      </c>
      <c r="CZ894" s="50">
        <f>AD737/'RDA-child'!$B$21</f>
        <v>2.518991935483871</v>
      </c>
      <c r="DA894" s="50">
        <f>AE737/'RDA-child'!$B$21</f>
        <v>2.3813248847926269</v>
      </c>
      <c r="DB894" s="50">
        <f>AF737/'RDA-child'!$B$21</f>
        <v>2.60486559139785</v>
      </c>
      <c r="DC894" s="50">
        <f>AG737/'RDA-child'!$B$21</f>
        <v>2.6368029953917049</v>
      </c>
      <c r="DD894" s="50">
        <f>AH737/'RDA-child'!$B$21</f>
        <v>2.5102764976958527</v>
      </c>
      <c r="DE894" s="50">
        <f>AI737/'RDA-child'!$B$21</f>
        <v>2.7573387096774193</v>
      </c>
      <c r="DF894" s="50">
        <f>AJ737/'RDA-child'!$B$21</f>
        <v>2.8136463133640555</v>
      </c>
      <c r="DG894" s="50">
        <f>AK737/'RDA-child'!$B$21</f>
        <v>2.6135023041474659</v>
      </c>
      <c r="DH894" s="50">
        <f>AL737/'RDA-child'!$B$21</f>
        <v>2.8605645161290321</v>
      </c>
      <c r="ES894" s="22">
        <v>0</v>
      </c>
    </row>
    <row r="895" spans="1:149" s="9" customFormat="1">
      <c r="A895" s="22"/>
      <c r="B895" s="78" t="s">
        <v>266</v>
      </c>
      <c r="C895" s="50">
        <f>C765/'RDAs -adults'!$B$24</f>
        <v>6.9979687500000001</v>
      </c>
      <c r="D895" s="50">
        <f>D765/'RDAs -adults'!$B$24</f>
        <v>5.3053125000000003</v>
      </c>
      <c r="E895" s="50">
        <f>E765/'RDAs -adults'!$B$24</f>
        <v>7.1215625000000005</v>
      </c>
      <c r="F895" s="50">
        <f>F765/'RDAs -adults'!$B$24</f>
        <v>8.6979687499999994</v>
      </c>
      <c r="G895" s="50">
        <f>G765/'RDAs -adults'!$B$24</f>
        <v>7.1253124999999997</v>
      </c>
      <c r="H895" s="50">
        <f>H765/'RDAs -adults'!$B$24</f>
        <v>8.0692187499999992</v>
      </c>
      <c r="I895" s="50">
        <f>I765/'RDAs -adults'!$B$24</f>
        <v>10.468125000000001</v>
      </c>
      <c r="J895" s="50">
        <f>J765/'RDAs -adults'!$B$24</f>
        <v>8.9453125</v>
      </c>
      <c r="K895" s="50">
        <f>K765/'RDAs -adults'!$B$24</f>
        <v>8.9940625000000001</v>
      </c>
      <c r="L895" s="50">
        <f>L765/'RDAs -adults'!$B$24</f>
        <v>12.168125</v>
      </c>
      <c r="M895" s="50">
        <f>M765/'RDAs -adults'!$B$24</f>
        <v>10.842968750000001</v>
      </c>
      <c r="N895" s="50">
        <f>N765/'RDAs -adults'!$B$24</f>
        <v>10.76421875</v>
      </c>
      <c r="O895" s="50">
        <f>O765/'RDAs -adults'!$B$24</f>
        <v>13.92578125</v>
      </c>
      <c r="P895" s="50">
        <f>P765/'RDAs -adults'!$B$24</f>
        <v>12.555468749999999</v>
      </c>
      <c r="Q895" s="50">
        <f>Q765/'RDAs -adults'!$B$24</f>
        <v>10.868625</v>
      </c>
      <c r="R895" s="50">
        <f>R765/'RDAs -adults'!$B$24</f>
        <v>15.6834375</v>
      </c>
      <c r="S895" s="50">
        <f>S765/'RDAs -adults'!$B$24</f>
        <v>12.56796875</v>
      </c>
      <c r="T895" s="50">
        <f>T765/'RDAs -adults'!$B$24</f>
        <v>12.583124999999999</v>
      </c>
      <c r="U895" s="50">
        <f>U765/'RDAs -adults'!$B$24</f>
        <v>17.395937499999999</v>
      </c>
      <c r="V895" s="50">
        <f>V765/'RDAs -adults'!$B$24</f>
        <v>14.465624999999999</v>
      </c>
      <c r="W895" s="50">
        <f>W765/'RDAs -adults'!$B$24</f>
        <v>14.268625000000004</v>
      </c>
      <c r="X895" s="50">
        <f>X765/'RDAs -adults'!$B$24</f>
        <v>17.51125</v>
      </c>
      <c r="Y895" s="50">
        <f>Y765/'RDAs -adults'!$B$24</f>
        <v>14.490625</v>
      </c>
      <c r="Z895" s="50">
        <f>Z765/'RDAs -adults'!$B$24</f>
        <v>16.113625000000003</v>
      </c>
      <c r="AA895" s="50">
        <f>AA765/'RDAs -adults'!$B$24</f>
        <v>20.853593749999998</v>
      </c>
      <c r="AB895" s="50">
        <f>AB765/'RDAs -adults'!$B$24</f>
        <v>16.13296875</v>
      </c>
      <c r="AC895" s="50">
        <f>AC765/'RDAs -adults'!$B$24</f>
        <v>16.185781249999998</v>
      </c>
      <c r="AD895" s="50">
        <f>AD765/'RDAs -adults'!$B$24</f>
        <v>24.25359375</v>
      </c>
      <c r="AE895" s="50">
        <f>AE765/'RDAs -adults'!$B$24</f>
        <v>17.915624999999999</v>
      </c>
      <c r="AF895" s="50">
        <f>AF765/'RDAs -adults'!$B$24</f>
        <v>19.58578125</v>
      </c>
      <c r="AG895" s="50">
        <f>AG765/'RDAs -adults'!$B$24</f>
        <v>25.998750000000001</v>
      </c>
      <c r="AH895" s="50">
        <f>AH765/'RDAs -adults'!$B$24</f>
        <v>17.915624999999999</v>
      </c>
      <c r="AI895" s="50">
        <f>AI765/'RDAs -adults'!$B$24</f>
        <v>19.647031250000001</v>
      </c>
      <c r="AJ895" s="50">
        <f>AJ765/'RDAs -adults'!$B$24</f>
        <v>27.756406249999998</v>
      </c>
      <c r="AK895" s="50">
        <f>AK765/'RDAs -adults'!$B$24</f>
        <v>19.615625000000001</v>
      </c>
      <c r="AL895" s="50">
        <f>AL765/'RDAs -adults'!$B$24</f>
        <v>21.347031250000001</v>
      </c>
      <c r="AM895" s="78" t="s">
        <v>266</v>
      </c>
      <c r="AN895" s="50">
        <f>C765/'RDAs -adults'!$C$24</f>
        <v>5.0894318181818177</v>
      </c>
      <c r="AO895" s="50">
        <f>D765/'RDAs -adults'!$C$24</f>
        <v>3.8584090909090909</v>
      </c>
      <c r="AP895" s="50">
        <f>E765/'RDAs -adults'!$C$24</f>
        <v>5.1793181818181822</v>
      </c>
      <c r="AQ895" s="50">
        <f>F765/'RDAs -adults'!$C$24</f>
        <v>6.325795454545454</v>
      </c>
      <c r="AR895" s="50">
        <f>G765/'RDAs -adults'!$C$24</f>
        <v>5.1820454545454542</v>
      </c>
      <c r="AS895" s="50">
        <f>H765/'RDAs -adults'!$C$24</f>
        <v>5.8685227272727261</v>
      </c>
      <c r="AT895" s="50">
        <f>I765/'RDAs -adults'!$C$24</f>
        <v>7.6131818181818183</v>
      </c>
      <c r="AU895" s="50">
        <f>J765/'RDAs -adults'!$C$24</f>
        <v>6.5056818181818183</v>
      </c>
      <c r="AV895" s="50">
        <f>K765/'RDAs -adults'!$C$24</f>
        <v>6.5411363636363635</v>
      </c>
      <c r="AW895" s="50">
        <f>L765/'RDAs -adults'!$C$24</f>
        <v>8.8495454545454546</v>
      </c>
      <c r="AX895" s="50">
        <f>M765/'RDAs -adults'!$C$24</f>
        <v>7.8857954545454545</v>
      </c>
      <c r="AY895" s="50">
        <f>N765/'RDAs -adults'!$C$24</f>
        <v>7.8285227272727269</v>
      </c>
      <c r="AZ895" s="50">
        <f>O765/'RDAs -adults'!$C$24</f>
        <v>10.127840909090908</v>
      </c>
      <c r="BA895" s="50">
        <f>P765/'RDAs -adults'!$C$24</f>
        <v>9.1312499999999996</v>
      </c>
      <c r="BB895" s="50">
        <f>Q765/'RDAs -adults'!$C$24</f>
        <v>7.9044545454545458</v>
      </c>
      <c r="BC895" s="50">
        <f>R765/'RDAs -adults'!$C$24</f>
        <v>11.406136363636364</v>
      </c>
      <c r="BD895" s="50">
        <f>S765/'RDAs -adults'!$C$24</f>
        <v>9.1403409090909093</v>
      </c>
      <c r="BE895" s="50">
        <f>T765/'RDAs -adults'!$C$24</f>
        <v>9.1513636363636355</v>
      </c>
      <c r="BF895" s="50">
        <f>U765/'RDAs -adults'!$C$24</f>
        <v>12.651590909090908</v>
      </c>
      <c r="BG895" s="50">
        <f>V765/'RDAs -adults'!$C$24</f>
        <v>10.520454545454545</v>
      </c>
      <c r="BH895" s="50">
        <f>W765/'RDAs -adults'!$C$24</f>
        <v>10.377181818181821</v>
      </c>
      <c r="BI895" s="50">
        <f>X765/'RDAs -adults'!$C$24</f>
        <v>12.735454545454546</v>
      </c>
      <c r="BJ895" s="50">
        <f>Y765/'RDAs -adults'!$C$24</f>
        <v>10.538636363636364</v>
      </c>
      <c r="BK895" s="50">
        <f>Z765/'RDAs -adults'!$C$24</f>
        <v>11.719000000000001</v>
      </c>
      <c r="BL895" s="50">
        <f>AA765/'RDAs -adults'!$C$24</f>
        <v>15.16625</v>
      </c>
      <c r="BM895" s="50">
        <f>AB765/'RDAs -adults'!$C$24</f>
        <v>11.733068181818183</v>
      </c>
      <c r="BN895" s="50">
        <f>AC765/'RDAs -adults'!$C$24</f>
        <v>11.771477272727273</v>
      </c>
      <c r="BO895" s="50">
        <f>AD765/'RDAs -adults'!$C$24</f>
        <v>17.638977272727271</v>
      </c>
      <c r="BP895" s="50">
        <f>AE765/'RDAs -adults'!$C$24</f>
        <v>13.029545454545454</v>
      </c>
      <c r="BQ895" s="50">
        <f>AF765/'RDAs -adults'!$C$24</f>
        <v>14.244204545454545</v>
      </c>
      <c r="BR895" s="50">
        <f>AG765/'RDAs -adults'!$C$24</f>
        <v>18.90818181818182</v>
      </c>
      <c r="BS895" s="50">
        <f>AH765/'RDAs -adults'!$C$24</f>
        <v>13.029545454545454</v>
      </c>
      <c r="BT895" s="50">
        <f>AI765/'RDAs -adults'!$C$24</f>
        <v>14.28875</v>
      </c>
      <c r="BU895" s="50">
        <f>AJ765/'RDAs -adults'!$C$24</f>
        <v>20.18647727272727</v>
      </c>
      <c r="BV895" s="50">
        <f>AK765/'RDAs -adults'!$C$24</f>
        <v>14.265909090909091</v>
      </c>
      <c r="BW895" s="50">
        <f>AL765/'RDAs -adults'!$C$24</f>
        <v>15.525113636363637</v>
      </c>
      <c r="BX895" s="78" t="s">
        <v>266</v>
      </c>
      <c r="BY895" s="50">
        <f>C765/'RDA-child'!$B$22</f>
        <v>5.0894318181818177</v>
      </c>
      <c r="BZ895" s="50">
        <f>D765/'RDA-child'!$B$22</f>
        <v>3.8584090909090909</v>
      </c>
      <c r="CA895" s="50">
        <f>E765/'RDA-child'!$B$22</f>
        <v>5.1793181818181822</v>
      </c>
      <c r="CB895" s="50">
        <f>F765/'RDA-child'!$B$22</f>
        <v>6.325795454545454</v>
      </c>
      <c r="CC895" s="50">
        <f>G765/'RDA-child'!$B$22</f>
        <v>5.1820454545454542</v>
      </c>
      <c r="CD895" s="50">
        <f>H765/'RDA-child'!$B$22</f>
        <v>5.8685227272727261</v>
      </c>
      <c r="CE895" s="50">
        <f>I765/'RDA-child'!$B$22</f>
        <v>7.6131818181818183</v>
      </c>
      <c r="CF895" s="50">
        <f>J765/'RDA-child'!$B$22</f>
        <v>6.5056818181818183</v>
      </c>
      <c r="CG895" s="50">
        <f>K765/'RDA-child'!$B$22</f>
        <v>6.5411363636363635</v>
      </c>
      <c r="CH895" s="50">
        <f>L765/'RDA-child'!$B$22</f>
        <v>8.8495454545454546</v>
      </c>
      <c r="CI895" s="50">
        <f>M765/'RDA-child'!$B$22</f>
        <v>7.8857954545454545</v>
      </c>
      <c r="CJ895" s="50">
        <f>N765/'RDA-child'!$B$22</f>
        <v>7.8285227272727269</v>
      </c>
      <c r="CK895" s="50">
        <f>O765/'RDA-child'!$B$22</f>
        <v>10.127840909090908</v>
      </c>
      <c r="CL895" s="50">
        <f>P765/'RDA-child'!$B$22</f>
        <v>9.1312499999999996</v>
      </c>
      <c r="CM895" s="50">
        <f>Q765/'RDA-child'!$B$22</f>
        <v>7.9044545454545458</v>
      </c>
      <c r="CN895" s="50">
        <f>R765/'RDA-child'!$B$22</f>
        <v>11.406136363636364</v>
      </c>
      <c r="CO895" s="50">
        <f>S765/'RDA-child'!$B$22</f>
        <v>9.1403409090909093</v>
      </c>
      <c r="CP895" s="50">
        <f>T765/'RDA-child'!$B$22</f>
        <v>9.1513636363636355</v>
      </c>
      <c r="CQ895" s="50">
        <f>U765/'RDA-child'!$B$22</f>
        <v>12.651590909090908</v>
      </c>
      <c r="CR895" s="50">
        <f>V765/'RDA-child'!$B$22</f>
        <v>10.520454545454545</v>
      </c>
      <c r="CS895" s="50">
        <f>W765/'RDA-child'!$B$22</f>
        <v>10.377181818181821</v>
      </c>
      <c r="CT895" s="50">
        <f>X765/'RDA-child'!$B$22</f>
        <v>12.735454545454546</v>
      </c>
      <c r="CU895" s="50">
        <f>Y765/'RDA-child'!$B$22</f>
        <v>10.538636363636364</v>
      </c>
      <c r="CV895" s="50">
        <f>Z765/'RDA-child'!$B$22</f>
        <v>11.719000000000001</v>
      </c>
      <c r="CW895" s="50">
        <f>AA765/'RDA-child'!$B$22</f>
        <v>15.16625</v>
      </c>
      <c r="CX895" s="50">
        <f>AB765/'RDA-child'!$B$22</f>
        <v>11.733068181818183</v>
      </c>
      <c r="CY895" s="50">
        <f>AC765/'RDA-child'!$B$22</f>
        <v>11.771477272727273</v>
      </c>
      <c r="CZ895" s="50">
        <f>AD765/'RDA-child'!$B$22</f>
        <v>17.638977272727271</v>
      </c>
      <c r="DA895" s="50">
        <f>AE765/'RDA-child'!$B$22</f>
        <v>13.029545454545454</v>
      </c>
      <c r="DB895" s="50">
        <f>AF765/'RDA-child'!$B$22</f>
        <v>14.244204545454545</v>
      </c>
      <c r="DC895" s="50">
        <f>AG765/'RDA-child'!$B$22</f>
        <v>18.90818181818182</v>
      </c>
      <c r="DD895" s="50">
        <f>AH765/'RDA-child'!$B$22</f>
        <v>13.029545454545454</v>
      </c>
      <c r="DE895" s="50">
        <f>AI765/'RDA-child'!$B$22</f>
        <v>14.28875</v>
      </c>
      <c r="DF895" s="50">
        <f>AJ765/'RDA-child'!$B$22</f>
        <v>20.18647727272727</v>
      </c>
      <c r="DG895" s="50">
        <f>AK765/'RDA-child'!$B$22</f>
        <v>14.265909090909091</v>
      </c>
      <c r="DH895" s="50">
        <f>AL765/'RDA-child'!$B$22</f>
        <v>15.525113636363637</v>
      </c>
      <c r="ES895" s="22">
        <v>0</v>
      </c>
    </row>
    <row r="896" spans="1:149" s="9" customFormat="1">
      <c r="A896" s="22"/>
      <c r="B896" s="78" t="s">
        <v>268</v>
      </c>
      <c r="C896" s="50">
        <f>C793/'RDAs -adults'!$B$25</f>
        <v>1.657798882959314</v>
      </c>
      <c r="D896" s="50">
        <f>D793/'RDAs -adults'!$B$25</f>
        <v>1.4206648029556652</v>
      </c>
      <c r="E896" s="50">
        <f>E793/'RDAs -adults'!$B$25</f>
        <v>1.943592492550021</v>
      </c>
      <c r="F896" s="50">
        <f>F793/'RDAs -adults'!$B$25</f>
        <v>1.95409517925561</v>
      </c>
      <c r="G896" s="50">
        <f>G793/'RDAs -adults'!$B$25</f>
        <v>1.8439452262360885</v>
      </c>
      <c r="H896" s="50">
        <f>H793/'RDAs -adults'!$B$25</f>
        <v>2.248013563978593</v>
      </c>
      <c r="I896" s="50">
        <f>I793/'RDAs -adults'!$B$25</f>
        <v>2.4297258839627807</v>
      </c>
      <c r="J896" s="50">
        <f>J793/'RDAs -adults'!$B$25</f>
        <v>2.2672256495165115</v>
      </c>
      <c r="K896" s="50">
        <f>K793/'RDAs -adults'!$B$25</f>
        <v>2.4745904856169796</v>
      </c>
      <c r="L896" s="50">
        <f>L793/'RDAs -adults'!$B$25</f>
        <v>2.7260221802590769</v>
      </c>
      <c r="M896" s="50">
        <f>M793/'RDAs -adults'!$B$25</f>
        <v>2.8256149749133375</v>
      </c>
      <c r="N896" s="50">
        <f>N793/'RDAs -adults'!$B$25</f>
        <v>2.9502211903241502</v>
      </c>
      <c r="O896" s="50">
        <f>O793/'RDAs -adults'!$B$25</f>
        <v>3.1362633575077541</v>
      </c>
      <c r="P896" s="50">
        <f>P793/'RDAs -adults'!$B$25</f>
        <v>3.1873007986681259</v>
      </c>
      <c r="Q896" s="50">
        <f>Q793/'RDAs -adults'!$B$25</f>
        <v>3.2801303113787026</v>
      </c>
      <c r="R896" s="50">
        <f>R793/'RDAs -adults'!$B$25</f>
        <v>3.5465045347564317</v>
      </c>
      <c r="S896" s="50">
        <f>S793/'RDAs -adults'!$B$25</f>
        <v>3.2526903261266193</v>
      </c>
      <c r="T896" s="50">
        <f>T793/'RDAs -adults'!$B$25</f>
        <v>3.6332167311317889</v>
      </c>
      <c r="U896" s="50">
        <f>U793/'RDAs -adults'!$B$25</f>
        <v>3.9081903585112201</v>
      </c>
      <c r="V896" s="50">
        <f>V793/'RDAs -adults'!$B$25</f>
        <v>3.811079651523444</v>
      </c>
      <c r="W896" s="50">
        <f>W793/'RDAs -adults'!$B$25</f>
        <v>3.8727229039712951</v>
      </c>
      <c r="X896" s="50">
        <f>X793/'RDAs -adults'!$B$25</f>
        <v>4.1360801204159818</v>
      </c>
      <c r="Y896" s="50">
        <f>Y793/'RDAs -adults'!$B$25</f>
        <v>3.9418587064404305</v>
      </c>
      <c r="Z896" s="50">
        <f>Z793/'RDAs -adults'!$B$25</f>
        <v>4.426782382168704</v>
      </c>
      <c r="AA896" s="50">
        <f>AA793/'RDAs -adults'!$B$25</f>
        <v>4.614727832056194</v>
      </c>
      <c r="AB896" s="50">
        <f>AB793/'RDAs -adults'!$B$25</f>
        <v>4.1242101217843459</v>
      </c>
      <c r="AC896" s="50">
        <f>AC793/'RDAs -adults'!$B$25</f>
        <v>4.5975173865778753</v>
      </c>
      <c r="AD896" s="50">
        <f>AD793/'RDAs -adults'!$B$25</f>
        <v>5.2073204246487874</v>
      </c>
      <c r="AE896" s="50">
        <f>AE793/'RDAs -adults'!$B$25</f>
        <v>4.6652303539500091</v>
      </c>
      <c r="AF896" s="50">
        <f>AF793/'RDAs -adults'!$B$25</f>
        <v>5.1901099791704679</v>
      </c>
      <c r="AG896" s="50">
        <f>AG793/'RDAs -adults'!$B$25</f>
        <v>5.5521720744389711</v>
      </c>
      <c r="AH896" s="50">
        <f>AH793/'RDAs -adults'!$B$25</f>
        <v>4.6652303539500091</v>
      </c>
      <c r="AI896" s="50">
        <f>AI793/'RDAs -adults'!$B$25</f>
        <v>5.4628643427294294</v>
      </c>
      <c r="AJ896" s="50">
        <f>AJ793/'RDAs -adults'!$B$25</f>
        <v>5.9624132516876491</v>
      </c>
      <c r="AK896" s="50">
        <f>AK793/'RDAs -adults'!$B$25</f>
        <v>4.9615266502463049</v>
      </c>
      <c r="AL896" s="50">
        <f>AL793/'RDAs -adults'!$B$25</f>
        <v>5.7591606390257253</v>
      </c>
      <c r="AM896" s="78" t="s">
        <v>268</v>
      </c>
      <c r="AN896" s="50">
        <f>C793/'RDAs -adults'!$C$25</f>
        <v>1.657798882959314</v>
      </c>
      <c r="AO896" s="50">
        <f>D793/'RDAs -adults'!$C$25</f>
        <v>1.4206648029556652</v>
      </c>
      <c r="AP896" s="50">
        <f>E793/'RDAs -adults'!$C$25</f>
        <v>1.943592492550021</v>
      </c>
      <c r="AQ896" s="50">
        <f>F793/'RDAs -adults'!$C$25</f>
        <v>1.95409517925561</v>
      </c>
      <c r="AR896" s="50">
        <f>G793/'RDAs -adults'!$C$25</f>
        <v>1.8439452262360885</v>
      </c>
      <c r="AS896" s="50">
        <f>H793/'RDAs -adults'!$C$25</f>
        <v>2.248013563978593</v>
      </c>
      <c r="AT896" s="50">
        <f>I793/'RDAs -adults'!$C$25</f>
        <v>2.4297258839627807</v>
      </c>
      <c r="AU896" s="50">
        <f>J793/'RDAs -adults'!$C$25</f>
        <v>2.2672256495165115</v>
      </c>
      <c r="AV896" s="50">
        <f>K793/'RDAs -adults'!$C$25</f>
        <v>2.4745904856169796</v>
      </c>
      <c r="AW896" s="50">
        <f>L793/'RDAs -adults'!$C$25</f>
        <v>2.7260221802590769</v>
      </c>
      <c r="AX896" s="50">
        <f>M793/'RDAs -adults'!$C$25</f>
        <v>2.8256149749133375</v>
      </c>
      <c r="AY896" s="50">
        <f>N793/'RDAs -adults'!$C$25</f>
        <v>2.9502211903241502</v>
      </c>
      <c r="AZ896" s="50">
        <f>O793/'RDAs -adults'!$C$25</f>
        <v>3.1362633575077541</v>
      </c>
      <c r="BA896" s="50">
        <f>P793/'RDAs -adults'!$C$25</f>
        <v>3.1873007986681259</v>
      </c>
      <c r="BB896" s="50">
        <f>Q793/'RDAs -adults'!$C$25</f>
        <v>3.2801303113787026</v>
      </c>
      <c r="BC896" s="50">
        <f>R793/'RDAs -adults'!$C$25</f>
        <v>3.5465045347564317</v>
      </c>
      <c r="BD896" s="50">
        <f>S793/'RDAs -adults'!$C$25</f>
        <v>3.2526903261266193</v>
      </c>
      <c r="BE896" s="50">
        <f>T793/'RDAs -adults'!$C$25</f>
        <v>3.6332167311317889</v>
      </c>
      <c r="BF896" s="50">
        <f>U793/'RDAs -adults'!$C$25</f>
        <v>3.9081903585112201</v>
      </c>
      <c r="BG896" s="50">
        <f>V793/'RDAs -adults'!$C$25</f>
        <v>3.811079651523444</v>
      </c>
      <c r="BH896" s="50">
        <f>W793/'RDAs -adults'!$C$25</f>
        <v>3.8727229039712951</v>
      </c>
      <c r="BI896" s="50">
        <f>X793/'RDAs -adults'!$C$25</f>
        <v>4.1360801204159818</v>
      </c>
      <c r="BJ896" s="50">
        <f>Y793/'RDAs -adults'!$C$25</f>
        <v>3.9418587064404305</v>
      </c>
      <c r="BK896" s="50">
        <f>Z793/'RDAs -adults'!$C$25</f>
        <v>4.426782382168704</v>
      </c>
      <c r="BL896" s="50">
        <f>AA793/'RDAs -adults'!$C$25</f>
        <v>4.614727832056194</v>
      </c>
      <c r="BM896" s="50">
        <f>AB793/'RDAs -adults'!$C$25</f>
        <v>4.1242101217843459</v>
      </c>
      <c r="BN896" s="50">
        <f>AC793/'RDAs -adults'!$C$25</f>
        <v>4.5975173865778753</v>
      </c>
      <c r="BO896" s="50">
        <f>AD793/'RDAs -adults'!$C$25</f>
        <v>5.2073204246487874</v>
      </c>
      <c r="BP896" s="50">
        <f>AE793/'RDAs -adults'!$C$25</f>
        <v>4.6652303539500091</v>
      </c>
      <c r="BQ896" s="50">
        <f>AF793/'RDAs -adults'!$C$25</f>
        <v>5.1901099791704679</v>
      </c>
      <c r="BR896" s="50">
        <f>AG793/'RDAs -adults'!$C$25</f>
        <v>5.5521720744389711</v>
      </c>
      <c r="BS896" s="50">
        <f>AH793/'RDAs -adults'!$C$25</f>
        <v>4.6652303539500091</v>
      </c>
      <c r="BT896" s="50">
        <f>AI793/'RDAs -adults'!$C$25</f>
        <v>5.4628643427294294</v>
      </c>
      <c r="BU896" s="50">
        <f>AJ793/'RDAs -adults'!$C$25</f>
        <v>5.9624132516876491</v>
      </c>
      <c r="BV896" s="50">
        <f>AK793/'RDAs -adults'!$C$25</f>
        <v>4.9615266502463049</v>
      </c>
      <c r="BW896" s="50">
        <f>AL793/'RDAs -adults'!$C$25</f>
        <v>5.7591606390257253</v>
      </c>
      <c r="BX896" s="78" t="s">
        <v>268</v>
      </c>
      <c r="BY896" s="50">
        <f>C793/'RDA-child'!$B$23</f>
        <v>3.197183559992963</v>
      </c>
      <c r="BZ896" s="50">
        <f>D793/'RDA-child'!$B$23</f>
        <v>2.7398535485573547</v>
      </c>
      <c r="CA896" s="50">
        <f>E793/'RDA-child'!$B$23</f>
        <v>3.7483569499178984</v>
      </c>
      <c r="CB896" s="50">
        <f>F793/'RDA-child'!$B$23</f>
        <v>3.7686121314215342</v>
      </c>
      <c r="CC896" s="50">
        <f>G793/'RDA-child'!$B$23</f>
        <v>3.5561800791695997</v>
      </c>
      <c r="CD896" s="50">
        <f>H793/'RDA-child'!$B$23</f>
        <v>4.3354547305301434</v>
      </c>
      <c r="CE896" s="50">
        <f>I793/'RDA-child'!$B$23</f>
        <v>4.6858999190710779</v>
      </c>
      <c r="CF896" s="50">
        <f>J793/'RDA-child'!$B$23</f>
        <v>4.3725066097818441</v>
      </c>
      <c r="CG896" s="50">
        <f>K793/'RDA-child'!$B$23</f>
        <v>4.7724245079756038</v>
      </c>
      <c r="CH896" s="50">
        <f>L793/'RDA-child'!$B$23</f>
        <v>5.2573284904996491</v>
      </c>
      <c r="CI896" s="50">
        <f>M793/'RDA-child'!$B$23</f>
        <v>5.4494003087614367</v>
      </c>
      <c r="CJ896" s="50">
        <f>N793/'RDA-child'!$B$23</f>
        <v>5.6897122956251476</v>
      </c>
      <c r="CK896" s="50">
        <f>O793/'RDA-child'!$B$23</f>
        <v>6.0485079037649552</v>
      </c>
      <c r="CL896" s="50">
        <f>P793/'RDA-child'!$B$23</f>
        <v>6.1469372545742438</v>
      </c>
      <c r="CM896" s="50">
        <f>Q793/'RDA-child'!$B$23</f>
        <v>6.3259656005160707</v>
      </c>
      <c r="CN896" s="50">
        <f>R793/'RDA-child'!$B$23</f>
        <v>6.8396873170302621</v>
      </c>
      <c r="CO896" s="50">
        <f>S793/'RDA-child'!$B$23</f>
        <v>6.2730456289584806</v>
      </c>
      <c r="CP896" s="50">
        <f>T793/'RDA-child'!$B$23</f>
        <v>7.006917981468451</v>
      </c>
      <c r="CQ896" s="50">
        <f>U793/'RDA-child'!$B$23</f>
        <v>7.5372242628430683</v>
      </c>
      <c r="CR896" s="50">
        <f>V793/'RDA-child'!$B$23</f>
        <v>7.3499393279380714</v>
      </c>
      <c r="CS896" s="50">
        <f>W793/'RDA-child'!$B$23</f>
        <v>7.4688227433732131</v>
      </c>
      <c r="CT896" s="50">
        <f>X793/'RDA-child'!$B$23</f>
        <v>7.9767259465165381</v>
      </c>
      <c r="CU896" s="50">
        <f>Y793/'RDA-child'!$B$23</f>
        <v>7.6021560767065459</v>
      </c>
      <c r="CV896" s="50">
        <f>Z793/'RDA-child'!$B$23</f>
        <v>8.5373660227539307</v>
      </c>
      <c r="CW896" s="50">
        <f>AA793/'RDA-child'!$B$23</f>
        <v>8.8998322475369473</v>
      </c>
      <c r="CX896" s="50">
        <f>AB793/'RDA-child'!$B$23</f>
        <v>7.9538338062983822</v>
      </c>
      <c r="CY896" s="50">
        <f>AC793/'RDA-child'!$B$23</f>
        <v>8.8666406741144765</v>
      </c>
      <c r="CZ896" s="50">
        <f>AD793/'RDA-child'!$B$23</f>
        <v>10.042689390394091</v>
      </c>
      <c r="DA896" s="50">
        <f>AE793/'RDA-child'!$B$23</f>
        <v>8.9972299683321602</v>
      </c>
      <c r="DB896" s="50">
        <f>AF793/'RDA-child'!$B$23</f>
        <v>10.009497816971617</v>
      </c>
      <c r="DC896" s="50">
        <f>AG793/'RDA-child'!$B$23</f>
        <v>10.70776042927516</v>
      </c>
      <c r="DD896" s="50">
        <f>AH793/'RDA-child'!$B$23</f>
        <v>8.9972299683321602</v>
      </c>
      <c r="DE896" s="50">
        <f>AI793/'RDA-child'!$B$23</f>
        <v>10.535524089549615</v>
      </c>
      <c r="DF896" s="50">
        <f>AJ793/'RDA-child'!$B$23</f>
        <v>11.498939842540468</v>
      </c>
      <c r="DG896" s="50">
        <f>AK793/'RDA-child'!$B$23</f>
        <v>9.5686585397607331</v>
      </c>
      <c r="DH896" s="50">
        <f>AL793/'RDA-child'!$B$23</f>
        <v>11.106952660978187</v>
      </c>
      <c r="ES896" s="22">
        <v>0</v>
      </c>
    </row>
    <row r="897" spans="1:149" s="9" customFormat="1">
      <c r="A897" s="22"/>
      <c r="B897" s="78" t="s">
        <v>62</v>
      </c>
      <c r="C897" s="50">
        <f>C821/'RDAs -adults'!$B$26</f>
        <v>0.3887842261904762</v>
      </c>
      <c r="D897" s="50">
        <f>D821/'RDAs -adults'!$B$26</f>
        <v>0.32819940476190479</v>
      </c>
      <c r="E897" s="50">
        <f>E821/'RDAs -adults'!$B$26</f>
        <v>0.44683035714285713</v>
      </c>
      <c r="F897" s="50">
        <f>F821/'RDAs -adults'!$B$26</f>
        <v>0.46115922619047617</v>
      </c>
      <c r="G897" s="50">
        <f>G821/'RDAs -adults'!$B$26</f>
        <v>0.42295833333333333</v>
      </c>
      <c r="H897" s="50">
        <f>H821/'RDAs -adults'!$B$26</f>
        <v>0.5353586309523809</v>
      </c>
      <c r="I897" s="50">
        <f>I821/'RDAs -adults'!$B$26</f>
        <v>0.56795535714285716</v>
      </c>
      <c r="J897" s="50">
        <f>J821/'RDAs -adults'!$B$26</f>
        <v>0.51152976190476185</v>
      </c>
      <c r="K897" s="50">
        <f>K821/'RDAs -adults'!$B$26</f>
        <v>0.57365476190476183</v>
      </c>
      <c r="L897" s="50">
        <f>L821/'RDAs -adults'!$B$26</f>
        <v>0.64651785714285714</v>
      </c>
      <c r="M897" s="50">
        <f>M821/'RDAs -adults'!$B$26</f>
        <v>0.64768005952380958</v>
      </c>
      <c r="N897" s="50">
        <f>N821/'RDAs -adults'!$B$26</f>
        <v>0.68045089285714289</v>
      </c>
      <c r="O897" s="50">
        <f>O821/'RDAs -adults'!$B$26</f>
        <v>0.74933482142857144</v>
      </c>
      <c r="P897" s="50">
        <f>P821/'RDAs -adults'!$B$26</f>
        <v>0.71784672619047607</v>
      </c>
      <c r="Q897" s="50">
        <f>Q821/'RDAs -adults'!$B$26</f>
        <v>0.7673511904761906</v>
      </c>
      <c r="R897" s="50">
        <f>R821/'RDAs -adults'!$B$26</f>
        <v>0.84596428571428584</v>
      </c>
      <c r="S897" s="50">
        <f>S821/'RDAs -adults'!$B$26</f>
        <v>0.74038839285714297</v>
      </c>
      <c r="T897" s="50">
        <f>T821/'RDAs -adults'!$B$26</f>
        <v>0.84937202380952392</v>
      </c>
      <c r="U897" s="50">
        <f>U821/'RDAs -adults'!$B$26</f>
        <v>0.92231845238095234</v>
      </c>
      <c r="V897" s="50">
        <f>V821/'RDAs -adults'!$B$26</f>
        <v>0.87035119047619058</v>
      </c>
      <c r="W897" s="50">
        <f>W821/'RDAs -adults'!$B$26</f>
        <v>0.89353869047619072</v>
      </c>
      <c r="X897" s="50">
        <f>X821/'RDAs -adults'!$B$26</f>
        <v>0.9955773809523808</v>
      </c>
      <c r="Y897" s="50">
        <f>Y821/'RDAs -adults'!$B$26</f>
        <v>0.91543452380952373</v>
      </c>
      <c r="Z897" s="50">
        <f>Z821/'RDAs -adults'!$B$26</f>
        <v>1.0024434523809524</v>
      </c>
      <c r="AA897" s="50">
        <f>AA821/'RDAs -adults'!$B$26</f>
        <v>1.0789479166666667</v>
      </c>
      <c r="AB897" s="50">
        <f>AB821/'RDAs -adults'!$B$26</f>
        <v>0.93880505952380944</v>
      </c>
      <c r="AC897" s="50">
        <f>AC821/'RDAs -adults'!$B$26</f>
        <v>1.0672812499999997</v>
      </c>
      <c r="AD897" s="50">
        <f>AD821/'RDAs -adults'!$B$26</f>
        <v>1.1989479166666666</v>
      </c>
      <c r="AE897" s="50">
        <f>AE821/'RDAs -adults'!$B$26</f>
        <v>1.0557678571428573</v>
      </c>
      <c r="AF897" s="50">
        <f>AF821/'RDAs -adults'!$B$26</f>
        <v>1.1934687499999999</v>
      </c>
      <c r="AG897" s="50">
        <f>AG821/'RDAs -adults'!$B$26</f>
        <v>1.2854107142857141</v>
      </c>
      <c r="AH897" s="50">
        <f>AH821/'RDAs -adults'!$B$26</f>
        <v>1.0805178571428573</v>
      </c>
      <c r="AI897" s="50">
        <f>AI821/'RDAs -adults'!$B$26</f>
        <v>1.2533854166666667</v>
      </c>
      <c r="AJ897" s="50">
        <f>AJ821/'RDAs -adults'!$B$26</f>
        <v>1.3820401785714285</v>
      </c>
      <c r="AK897" s="50">
        <f>AK821/'RDAs -adults'!$B$26</f>
        <v>1.1405178571428571</v>
      </c>
      <c r="AL897" s="50">
        <f>AL821/'RDAs -adults'!$B$26</f>
        <v>1.3133854166666667</v>
      </c>
      <c r="AM897" s="78" t="s">
        <v>62</v>
      </c>
      <c r="AN897" s="50">
        <f>C821/'RDAs -adults'!$C$26</f>
        <v>0.3887842261904762</v>
      </c>
      <c r="AO897" s="50">
        <f>D821/'RDAs -adults'!$C$26</f>
        <v>0.32819940476190479</v>
      </c>
      <c r="AP897" s="50">
        <f>E821/'RDAs -adults'!$C$26</f>
        <v>0.44683035714285713</v>
      </c>
      <c r="AQ897" s="50">
        <f>F821/'RDAs -adults'!$C$26</f>
        <v>0.46115922619047617</v>
      </c>
      <c r="AR897" s="50">
        <f>G821/'RDAs -adults'!$C$26</f>
        <v>0.42295833333333333</v>
      </c>
      <c r="AS897" s="50">
        <f>H821/'RDAs -adults'!$C$26</f>
        <v>0.5353586309523809</v>
      </c>
      <c r="AT897" s="50">
        <f>I821/'RDAs -adults'!$C$26</f>
        <v>0.56795535714285716</v>
      </c>
      <c r="AU897" s="50">
        <f>J821/'RDAs -adults'!$C$26</f>
        <v>0.51152976190476185</v>
      </c>
      <c r="AV897" s="50">
        <f>K821/'RDAs -adults'!$C$26</f>
        <v>0.57365476190476183</v>
      </c>
      <c r="AW897" s="50">
        <f>L821/'RDAs -adults'!$C$26</f>
        <v>0.64651785714285714</v>
      </c>
      <c r="AX897" s="50">
        <f>M821/'RDAs -adults'!$C$26</f>
        <v>0.64768005952380958</v>
      </c>
      <c r="AY897" s="50">
        <f>N821/'RDAs -adults'!$C$26</f>
        <v>0.68045089285714289</v>
      </c>
      <c r="AZ897" s="50">
        <f>O821/'RDAs -adults'!$C$26</f>
        <v>0.74933482142857144</v>
      </c>
      <c r="BA897" s="50">
        <f>P821/'RDAs -adults'!$C$26</f>
        <v>0.71784672619047607</v>
      </c>
      <c r="BB897" s="50">
        <f>Q821/'RDAs -adults'!$C$26</f>
        <v>0.7673511904761906</v>
      </c>
      <c r="BC897" s="50">
        <f>R821/'RDAs -adults'!$C$26</f>
        <v>0.84596428571428584</v>
      </c>
      <c r="BD897" s="50">
        <f>S821/'RDAs -adults'!$C$26</f>
        <v>0.74038839285714297</v>
      </c>
      <c r="BE897" s="50">
        <f>T821/'RDAs -adults'!$C$26</f>
        <v>0.84937202380952392</v>
      </c>
      <c r="BF897" s="50">
        <f>U821/'RDAs -adults'!$C$26</f>
        <v>0.92231845238095234</v>
      </c>
      <c r="BG897" s="50">
        <f>V821/'RDAs -adults'!$C$26</f>
        <v>0.87035119047619058</v>
      </c>
      <c r="BH897" s="50">
        <f>W821/'RDAs -adults'!$C$26</f>
        <v>0.89353869047619072</v>
      </c>
      <c r="BI897" s="50">
        <f>X821/'RDAs -adults'!$C$26</f>
        <v>0.9955773809523808</v>
      </c>
      <c r="BJ897" s="50">
        <f>Y821/'RDAs -adults'!$C$26</f>
        <v>0.91543452380952373</v>
      </c>
      <c r="BK897" s="50">
        <f>Z821/'RDAs -adults'!$C$26</f>
        <v>1.0024434523809524</v>
      </c>
      <c r="BL897" s="50">
        <f>AA821/'RDAs -adults'!$C$26</f>
        <v>1.0789479166666667</v>
      </c>
      <c r="BM897" s="50">
        <f>AB821/'RDAs -adults'!$C$26</f>
        <v>0.93880505952380944</v>
      </c>
      <c r="BN897" s="50">
        <f>AC821/'RDAs -adults'!$C$26</f>
        <v>1.0672812499999997</v>
      </c>
      <c r="BO897" s="50">
        <f>AD821/'RDAs -adults'!$C$26</f>
        <v>1.1989479166666666</v>
      </c>
      <c r="BP897" s="50">
        <f>AE821/'RDAs -adults'!$C$26</f>
        <v>1.0557678571428573</v>
      </c>
      <c r="BQ897" s="50">
        <f>AF821/'RDAs -adults'!$C$26</f>
        <v>1.1934687499999999</v>
      </c>
      <c r="BR897" s="50">
        <f>AG821/'RDAs -adults'!$C$26</f>
        <v>1.2854107142857141</v>
      </c>
      <c r="BS897" s="50">
        <f>AH821/'RDAs -adults'!$C$26</f>
        <v>1.0805178571428573</v>
      </c>
      <c r="BT897" s="50">
        <f>AI821/'RDAs -adults'!$C$26</f>
        <v>1.2533854166666667</v>
      </c>
      <c r="BU897" s="50">
        <f>AJ821/'RDAs -adults'!$C$26</f>
        <v>1.3820401785714285</v>
      </c>
      <c r="BV897" s="50">
        <f>AK821/'RDAs -adults'!$C$26</f>
        <v>1.1405178571428571</v>
      </c>
      <c r="BW897" s="50">
        <f>AL821/'RDAs -adults'!$C$26</f>
        <v>1.3133854166666667</v>
      </c>
      <c r="BX897" s="78" t="s">
        <v>62</v>
      </c>
      <c r="BY897" s="50">
        <f>C821/'RDA-child'!$B$24</f>
        <v>0.42412824675324678</v>
      </c>
      <c r="BZ897" s="50">
        <f>D821/'RDA-child'!$B$24</f>
        <v>0.35803571428571429</v>
      </c>
      <c r="CA897" s="50">
        <f>E821/'RDA-child'!$B$24</f>
        <v>0.48745129870129866</v>
      </c>
      <c r="CB897" s="50">
        <f>F821/'RDA-child'!$B$24</f>
        <v>0.50308279220779217</v>
      </c>
      <c r="CC897" s="50">
        <f>G821/'RDA-child'!$B$24</f>
        <v>0.46140909090909088</v>
      </c>
      <c r="CD897" s="50">
        <f>H821/'RDA-child'!$B$24</f>
        <v>0.58402759740259735</v>
      </c>
      <c r="CE897" s="50">
        <f>I821/'RDA-child'!$B$24</f>
        <v>0.61958766233766227</v>
      </c>
      <c r="CF897" s="50">
        <f>J821/'RDA-child'!$B$24</f>
        <v>0.55803246753246749</v>
      </c>
      <c r="CG897" s="50">
        <f>K821/'RDA-child'!$B$24</f>
        <v>0.6258051948051947</v>
      </c>
      <c r="CH897" s="50">
        <f>L821/'RDA-child'!$B$24</f>
        <v>0.7052922077922078</v>
      </c>
      <c r="CI897" s="50">
        <f>M821/'RDA-child'!$B$24</f>
        <v>0.70656006493506496</v>
      </c>
      <c r="CJ897" s="50">
        <f>N821/'RDA-child'!$B$24</f>
        <v>0.74231006493506502</v>
      </c>
      <c r="CK897" s="50">
        <f>O821/'RDA-child'!$B$24</f>
        <v>0.81745616883116878</v>
      </c>
      <c r="CL897" s="50">
        <f>P821/'RDA-child'!$B$24</f>
        <v>0.78310551948051943</v>
      </c>
      <c r="CM897" s="50">
        <f>Q821/'RDA-child'!$B$24</f>
        <v>0.83711038961038975</v>
      </c>
      <c r="CN897" s="50">
        <f>R821/'RDA-child'!$B$24</f>
        <v>0.92287012987012995</v>
      </c>
      <c r="CO897" s="50">
        <f>S821/'RDA-child'!$B$24</f>
        <v>0.80769642857142865</v>
      </c>
      <c r="CP897" s="50">
        <f>T821/'RDA-child'!$B$24</f>
        <v>0.92658766233766243</v>
      </c>
      <c r="CQ897" s="50">
        <f>U821/'RDA-child'!$B$24</f>
        <v>1.0061655844155843</v>
      </c>
      <c r="CR897" s="50">
        <f>V821/'RDA-child'!$B$24</f>
        <v>0.94947402597402608</v>
      </c>
      <c r="CS897" s="50">
        <f>W821/'RDA-child'!$B$24</f>
        <v>0.97476948051948076</v>
      </c>
      <c r="CT897" s="50">
        <f>X821/'RDA-child'!$B$24</f>
        <v>1.0860844155844154</v>
      </c>
      <c r="CU897" s="50">
        <f>Y821/'RDA-child'!$B$24</f>
        <v>0.99865584415584407</v>
      </c>
      <c r="CV897" s="50">
        <f>Z821/'RDA-child'!$B$24</f>
        <v>1.0935746753246753</v>
      </c>
      <c r="CW897" s="50">
        <f>AA821/'RDA-child'!$B$24</f>
        <v>1.1770340909090911</v>
      </c>
      <c r="CX897" s="50">
        <f>AB821/'RDA-child'!$B$24</f>
        <v>1.024150974025974</v>
      </c>
      <c r="CY897" s="50">
        <f>AC821/'RDA-child'!$B$24</f>
        <v>1.1643068181818179</v>
      </c>
      <c r="CZ897" s="50">
        <f>AD821/'RDA-child'!$B$24</f>
        <v>1.3079431818181817</v>
      </c>
      <c r="DA897" s="50">
        <f>AE821/'RDA-child'!$B$24</f>
        <v>1.1517467532467534</v>
      </c>
      <c r="DB897" s="50">
        <f>AF821/'RDA-child'!$B$24</f>
        <v>1.3019659090909088</v>
      </c>
      <c r="DC897" s="50">
        <f>AG821/'RDA-child'!$B$24</f>
        <v>1.4022662337662337</v>
      </c>
      <c r="DD897" s="50">
        <f>AH821/'RDA-child'!$B$24</f>
        <v>1.1787467532467533</v>
      </c>
      <c r="DE897" s="50">
        <f>AI821/'RDA-child'!$B$24</f>
        <v>1.3673295454545455</v>
      </c>
      <c r="DF897" s="50">
        <f>AJ821/'RDA-child'!$B$24</f>
        <v>1.5076801948051946</v>
      </c>
      <c r="DG897" s="50">
        <f>AK821/'RDA-child'!$B$24</f>
        <v>1.2442012987012987</v>
      </c>
      <c r="DH897" s="50">
        <f>AL821/'RDA-child'!$B$24</f>
        <v>1.432784090909091</v>
      </c>
      <c r="ES897" s="22">
        <v>0</v>
      </c>
    </row>
    <row r="898" spans="1:149">
      <c r="DH898" s="50">
        <v>0</v>
      </c>
      <c r="ES898" s="22">
        <v>0</v>
      </c>
    </row>
    <row r="899" spans="1:149" s="9" customFormat="1">
      <c r="A899" s="140" t="s">
        <v>148</v>
      </c>
      <c r="AA899" s="22"/>
      <c r="BW899" s="135"/>
      <c r="BY899" s="61"/>
      <c r="BZ899" s="61"/>
      <c r="CA899" s="61"/>
      <c r="DH899" s="50">
        <v>0</v>
      </c>
      <c r="ES899" s="22">
        <v>0</v>
      </c>
    </row>
    <row r="900" spans="1:149" s="9" customFormat="1">
      <c r="A900" s="22" t="s">
        <v>143</v>
      </c>
      <c r="C900" s="22">
        <v>1000</v>
      </c>
      <c r="D900" s="22"/>
      <c r="E900" s="22"/>
      <c r="F900" s="9">
        <v>1200</v>
      </c>
      <c r="H900" s="22"/>
      <c r="I900" s="22">
        <v>1400</v>
      </c>
      <c r="J900" s="22"/>
      <c r="K900" s="22"/>
      <c r="L900" s="22">
        <v>1600</v>
      </c>
      <c r="M900" s="22"/>
      <c r="N900" s="22"/>
      <c r="O900" s="9">
        <v>1800</v>
      </c>
      <c r="R900" s="9">
        <v>2000</v>
      </c>
      <c r="U900" s="9">
        <v>2200</v>
      </c>
      <c r="X900" s="9">
        <v>2400</v>
      </c>
      <c r="AA900" s="22">
        <v>2600</v>
      </c>
      <c r="AB900" s="45"/>
      <c r="AD900" s="22">
        <v>2800</v>
      </c>
      <c r="AE900" s="45"/>
      <c r="AF900" s="45"/>
      <c r="AG900" s="22">
        <v>3000</v>
      </c>
      <c r="AH900" s="45"/>
      <c r="AI900" s="45"/>
      <c r="AJ900" s="9">
        <v>3200</v>
      </c>
      <c r="AN900" s="78"/>
      <c r="BW900" s="135"/>
      <c r="BY900" s="61"/>
      <c r="BZ900" s="61"/>
      <c r="CA900" s="61"/>
      <c r="DH900" s="50">
        <v>0</v>
      </c>
      <c r="ES900" s="22">
        <v>0</v>
      </c>
    </row>
    <row r="901" spans="1:149">
      <c r="A901" s="22"/>
      <c r="F901" s="9"/>
      <c r="AD901" s="22"/>
      <c r="AL901" s="22"/>
      <c r="DH901" s="50">
        <v>0</v>
      </c>
      <c r="ES901" s="22">
        <v>0</v>
      </c>
    </row>
    <row r="902" spans="1:149">
      <c r="A902" s="22"/>
      <c r="C902" s="22" t="s">
        <v>58</v>
      </c>
      <c r="D902" s="22" t="s">
        <v>116</v>
      </c>
      <c r="E902" s="22" t="s">
        <v>92</v>
      </c>
      <c r="F902" s="9" t="s">
        <v>58</v>
      </c>
      <c r="G902" s="22" t="s">
        <v>116</v>
      </c>
      <c r="H902" s="22" t="s">
        <v>92</v>
      </c>
      <c r="I902" s="22" t="s">
        <v>58</v>
      </c>
      <c r="J902" s="22" t="s">
        <v>116</v>
      </c>
      <c r="K902" s="22" t="s">
        <v>92</v>
      </c>
      <c r="L902" s="22" t="s">
        <v>58</v>
      </c>
      <c r="M902" s="22" t="s">
        <v>116</v>
      </c>
      <c r="N902" s="22" t="s">
        <v>92</v>
      </c>
      <c r="O902" s="22" t="s">
        <v>58</v>
      </c>
      <c r="P902" s="22" t="s">
        <v>116</v>
      </c>
      <c r="Q902" s="22" t="s">
        <v>92</v>
      </c>
      <c r="R902" s="9" t="s">
        <v>58</v>
      </c>
      <c r="S902" s="22" t="s">
        <v>116</v>
      </c>
      <c r="T902" s="22" t="s">
        <v>92</v>
      </c>
      <c r="U902" s="22" t="s">
        <v>58</v>
      </c>
      <c r="V902" s="22" t="s">
        <v>116</v>
      </c>
      <c r="W902" s="22" t="s">
        <v>92</v>
      </c>
      <c r="X902" s="22" t="s">
        <v>58</v>
      </c>
      <c r="Y902" s="22" t="s">
        <v>116</v>
      </c>
      <c r="Z902" s="22" t="s">
        <v>92</v>
      </c>
      <c r="AA902" s="22" t="s">
        <v>58</v>
      </c>
      <c r="AB902" s="22" t="s">
        <v>116</v>
      </c>
      <c r="AC902" s="22" t="s">
        <v>92</v>
      </c>
      <c r="AD902" s="22" t="s">
        <v>58</v>
      </c>
      <c r="AE902" s="22" t="s">
        <v>116</v>
      </c>
      <c r="AF902" s="22" t="s">
        <v>92</v>
      </c>
      <c r="AG902" s="22" t="s">
        <v>58</v>
      </c>
      <c r="AH902" s="22" t="s">
        <v>116</v>
      </c>
      <c r="AI902" s="22" t="s">
        <v>92</v>
      </c>
      <c r="AJ902" s="22" t="s">
        <v>58</v>
      </c>
      <c r="AK902" s="22" t="s">
        <v>116</v>
      </c>
      <c r="AL902" s="22" t="s">
        <v>92</v>
      </c>
      <c r="DH902" s="50">
        <v>0</v>
      </c>
      <c r="ES902" s="22">
        <v>0</v>
      </c>
    </row>
    <row r="903" spans="1:149">
      <c r="A903" s="22"/>
      <c r="B903" s="78" t="s">
        <v>57</v>
      </c>
      <c r="C903" s="50">
        <f t="shared" ref="C903:AL903" si="167">AM54/C906</f>
        <v>0.3007180604825041</v>
      </c>
      <c r="D903" s="146">
        <f t="shared" si="167"/>
        <v>0.25057892889857253</v>
      </c>
      <c r="E903" s="146">
        <f t="shared" si="167"/>
        <v>0.23339801581106961</v>
      </c>
      <c r="F903" s="146">
        <f t="shared" si="167"/>
        <v>0.27502209164017755</v>
      </c>
      <c r="G903" s="146">
        <f t="shared" si="167"/>
        <v>0.24451728751597043</v>
      </c>
      <c r="H903" s="146">
        <f t="shared" si="167"/>
        <v>0.25749252697804809</v>
      </c>
      <c r="I903" s="146">
        <f t="shared" si="167"/>
        <v>0.31182331265564894</v>
      </c>
      <c r="J903" s="146">
        <f t="shared" si="167"/>
        <v>0.26588288377030828</v>
      </c>
      <c r="K903" s="146">
        <f t="shared" si="167"/>
        <v>0.26781752545401549</v>
      </c>
      <c r="L903" s="146">
        <f t="shared" si="167"/>
        <v>0.29059157401190677</v>
      </c>
      <c r="M903" s="146">
        <f t="shared" si="167"/>
        <v>0.28662375207144081</v>
      </c>
      <c r="N903" s="146">
        <f t="shared" si="167"/>
        <v>0.25477798253756345</v>
      </c>
      <c r="O903" s="50">
        <f t="shared" si="167"/>
        <v>0.29909886042825967</v>
      </c>
      <c r="P903" s="50">
        <f t="shared" si="167"/>
        <v>0.27038820679005465</v>
      </c>
      <c r="Q903" s="50">
        <f t="shared" si="167"/>
        <v>0.24560862947875883</v>
      </c>
      <c r="R903" s="50">
        <f t="shared" si="167"/>
        <v>0.30813398657739449</v>
      </c>
      <c r="S903" s="50">
        <f t="shared" si="167"/>
        <v>0.26101175288670858</v>
      </c>
      <c r="T903" s="50">
        <f t="shared" si="167"/>
        <v>0.2366843838856926</v>
      </c>
      <c r="U903" s="50">
        <f t="shared" si="167"/>
        <v>0.27450426627745195</v>
      </c>
      <c r="V903" s="50">
        <f t="shared" si="167"/>
        <v>0.25387036181843664</v>
      </c>
      <c r="W903" s="50">
        <f t="shared" si="167"/>
        <v>0.23507774747504312</v>
      </c>
      <c r="X903" s="50">
        <f t="shared" si="167"/>
        <v>0.33831808603955099</v>
      </c>
      <c r="Y903" s="50">
        <f t="shared" si="167"/>
        <v>0.23980679844010197</v>
      </c>
      <c r="Z903" s="50">
        <f t="shared" si="167"/>
        <v>0.22498847417416953</v>
      </c>
      <c r="AA903" s="50">
        <f t="shared" si="167"/>
        <v>0.29251468331773417</v>
      </c>
      <c r="AB903" s="50">
        <f t="shared" si="167"/>
        <v>0.26863409003554095</v>
      </c>
      <c r="AC903" s="50">
        <f t="shared" si="167"/>
        <v>0.23610621821586655</v>
      </c>
      <c r="AD903" s="50">
        <f t="shared" si="167"/>
        <v>0.29308520929825332</v>
      </c>
      <c r="AE903" s="50">
        <f t="shared" si="167"/>
        <v>0.25553814129703623</v>
      </c>
      <c r="AF903" s="50">
        <f t="shared" si="167"/>
        <v>0.23164387838875669</v>
      </c>
      <c r="AG903" s="50">
        <f t="shared" si="167"/>
        <v>0.30329194973129647</v>
      </c>
      <c r="AH903" s="50">
        <f t="shared" si="167"/>
        <v>0.25102678489314911</v>
      </c>
      <c r="AI903" s="50">
        <f t="shared" si="167"/>
        <v>0.22288576998176457</v>
      </c>
      <c r="AJ903" s="50">
        <f t="shared" si="167"/>
        <v>0.29711265661495589</v>
      </c>
      <c r="AK903" s="50">
        <f t="shared" si="167"/>
        <v>0.25079020751034015</v>
      </c>
      <c r="AL903" s="50">
        <f t="shared" si="167"/>
        <v>0.22029819529679259</v>
      </c>
      <c r="AN903" s="78"/>
      <c r="DH903" s="50">
        <v>0</v>
      </c>
      <c r="ES903" s="22">
        <v>0</v>
      </c>
    </row>
    <row r="904" spans="1:149">
      <c r="A904" s="22"/>
      <c r="B904" s="78" t="s">
        <v>11</v>
      </c>
      <c r="C904" s="50">
        <f t="shared" ref="C904:AL904" si="168">AM83/C906</f>
        <v>0.15978907230621853</v>
      </c>
      <c r="D904" s="146">
        <f t="shared" si="168"/>
        <v>0.15211088925796926</v>
      </c>
      <c r="E904" s="146">
        <f t="shared" si="168"/>
        <v>0.22138328188077638</v>
      </c>
      <c r="F904" s="146">
        <f t="shared" si="168"/>
        <v>0.13835844375854101</v>
      </c>
      <c r="G904" s="146">
        <f t="shared" si="168"/>
        <v>0.15222160436748025</v>
      </c>
      <c r="H904" s="146">
        <f t="shared" si="168"/>
        <v>0.22446374208879244</v>
      </c>
      <c r="I904" s="146">
        <f t="shared" si="168"/>
        <v>0.1621263693875897</v>
      </c>
      <c r="J904" s="146">
        <f t="shared" si="168"/>
        <v>0.15799027978305447</v>
      </c>
      <c r="K904" s="146">
        <f t="shared" si="168"/>
        <v>0.21895630937133315</v>
      </c>
      <c r="L904" s="146">
        <f t="shared" si="168"/>
        <v>0.14856031706832257</v>
      </c>
      <c r="M904" s="146">
        <f t="shared" si="168"/>
        <v>0.17536642152581394</v>
      </c>
      <c r="N904" s="146">
        <f t="shared" si="168"/>
        <v>0.20579841864948945</v>
      </c>
      <c r="O904" s="50">
        <f t="shared" si="168"/>
        <v>0.15113962423223107</v>
      </c>
      <c r="P904" s="50">
        <f t="shared" si="168"/>
        <v>0.16387807463259571</v>
      </c>
      <c r="Q904" s="50">
        <f t="shared" si="168"/>
        <v>0.22920083471213792</v>
      </c>
      <c r="R904" s="50">
        <f t="shared" si="168"/>
        <v>0.15496053444781427</v>
      </c>
      <c r="S904" s="50">
        <f t="shared" si="168"/>
        <v>0.15871269225605064</v>
      </c>
      <c r="T904" s="50">
        <f t="shared" si="168"/>
        <v>0.22781214613937023</v>
      </c>
      <c r="U904" s="50">
        <f t="shared" si="168"/>
        <v>0.13556158119955219</v>
      </c>
      <c r="V904" s="50">
        <f t="shared" si="168"/>
        <v>0.15074835016308039</v>
      </c>
      <c r="W904" s="50">
        <f t="shared" si="168"/>
        <v>0.20800360476693169</v>
      </c>
      <c r="X904" s="50">
        <f t="shared" si="168"/>
        <v>0.17422298373413972</v>
      </c>
      <c r="Y904" s="50">
        <f t="shared" si="168"/>
        <v>0.14341445364674485</v>
      </c>
      <c r="Z904" s="50">
        <f t="shared" si="168"/>
        <v>0.1972278895346932</v>
      </c>
      <c r="AA904" s="50">
        <f t="shared" si="168"/>
        <v>0.14393731737711291</v>
      </c>
      <c r="AB904" s="50">
        <f t="shared" si="168"/>
        <v>0.15660361637408782</v>
      </c>
      <c r="AC904" s="50">
        <f t="shared" si="168"/>
        <v>0.2105137016042983</v>
      </c>
      <c r="AD904" s="50">
        <f t="shared" si="168"/>
        <v>0.14229984428159589</v>
      </c>
      <c r="AE904" s="50">
        <f t="shared" si="168"/>
        <v>0.14992218387242393</v>
      </c>
      <c r="AF904" s="50">
        <f t="shared" si="168"/>
        <v>0.19987303313545213</v>
      </c>
      <c r="AG904" s="50">
        <f t="shared" si="168"/>
        <v>0.14560572903371902</v>
      </c>
      <c r="AH904" s="50">
        <f t="shared" si="168"/>
        <v>0.14485486003377035</v>
      </c>
      <c r="AI904" s="50">
        <f t="shared" si="168"/>
        <v>0.21872918918322803</v>
      </c>
      <c r="AJ904" s="50">
        <f t="shared" si="168"/>
        <v>0.14112300317298718</v>
      </c>
      <c r="AK904" s="50">
        <f t="shared" si="168"/>
        <v>0.1505353392182209</v>
      </c>
      <c r="AL904" s="50">
        <f t="shared" si="168"/>
        <v>0.21226706342302973</v>
      </c>
      <c r="AR904" s="50"/>
      <c r="AS904" s="50"/>
      <c r="AT904" s="50"/>
      <c r="AU904" s="50"/>
      <c r="AV904" s="50"/>
      <c r="AW904" s="50"/>
      <c r="AX904" s="50"/>
      <c r="DH904" s="50">
        <v>0</v>
      </c>
      <c r="ES904" s="22">
        <v>0</v>
      </c>
    </row>
    <row r="905" spans="1:149" s="50" customFormat="1">
      <c r="B905" s="50" t="s">
        <v>56</v>
      </c>
      <c r="C905" s="50">
        <f t="shared" ref="C905:AL905" si="169">AM113/C906</f>
        <v>0.53949286721127743</v>
      </c>
      <c r="D905" s="50">
        <f t="shared" si="169"/>
        <v>0.59731018184345819</v>
      </c>
      <c r="E905" s="50">
        <f t="shared" si="169"/>
        <v>0.54521870230815395</v>
      </c>
      <c r="F905" s="50">
        <f t="shared" si="169"/>
        <v>0.58661946460128145</v>
      </c>
      <c r="G905" s="50">
        <f t="shared" si="169"/>
        <v>0.60326110811654932</v>
      </c>
      <c r="H905" s="50">
        <f t="shared" si="169"/>
        <v>0.51804373093315947</v>
      </c>
      <c r="I905" s="50">
        <f t="shared" si="169"/>
        <v>0.52605031795676138</v>
      </c>
      <c r="J905" s="50">
        <f t="shared" si="169"/>
        <v>0.5761268364466372</v>
      </c>
      <c r="K905" s="50">
        <f t="shared" si="169"/>
        <v>0.51322616517465136</v>
      </c>
      <c r="L905" s="50">
        <f t="shared" si="169"/>
        <v>0.56084810891977055</v>
      </c>
      <c r="M905" s="50">
        <f t="shared" si="169"/>
        <v>0.53800982640274519</v>
      </c>
      <c r="N905" s="50">
        <f t="shared" si="169"/>
        <v>0.53942359881294699</v>
      </c>
      <c r="O905" s="50">
        <f t="shared" si="169"/>
        <v>0.54976151533950934</v>
      </c>
      <c r="P905" s="50">
        <f t="shared" si="169"/>
        <v>0.56573371857734966</v>
      </c>
      <c r="Q905" s="50">
        <f t="shared" si="169"/>
        <v>0.52519053580910335</v>
      </c>
      <c r="R905" s="50">
        <f t="shared" si="169"/>
        <v>0.53690547897479124</v>
      </c>
      <c r="S905" s="50">
        <f t="shared" si="169"/>
        <v>0.58027555485724081</v>
      </c>
      <c r="T905" s="50">
        <f t="shared" si="169"/>
        <v>0.53550346997493725</v>
      </c>
      <c r="U905" s="50">
        <f t="shared" si="169"/>
        <v>0.58993415252299586</v>
      </c>
      <c r="V905" s="50">
        <f t="shared" si="169"/>
        <v>0.595381288018483</v>
      </c>
      <c r="W905" s="50">
        <f t="shared" si="169"/>
        <v>0.55691864775802524</v>
      </c>
      <c r="X905" s="50">
        <f t="shared" si="169"/>
        <v>0.48745893022630926</v>
      </c>
      <c r="Y905" s="50">
        <f t="shared" si="169"/>
        <v>0.61677874791315324</v>
      </c>
      <c r="Z905" s="50">
        <f t="shared" si="169"/>
        <v>0.57778363629113738</v>
      </c>
      <c r="AA905" s="50">
        <f t="shared" si="169"/>
        <v>0.56354799930515287</v>
      </c>
      <c r="AB905" s="50">
        <f t="shared" si="169"/>
        <v>0.57476229359037123</v>
      </c>
      <c r="AC905" s="50">
        <f t="shared" si="169"/>
        <v>0.55338008017983509</v>
      </c>
      <c r="AD905" s="50">
        <f t="shared" si="169"/>
        <v>0.56461494642015086</v>
      </c>
      <c r="AE905" s="50">
        <f t="shared" si="169"/>
        <v>0.59453967483053982</v>
      </c>
      <c r="AF905" s="50">
        <f t="shared" si="169"/>
        <v>0.5684830884757911</v>
      </c>
      <c r="AG905" s="50">
        <f t="shared" si="169"/>
        <v>0.55110232123498459</v>
      </c>
      <c r="AH905" s="50">
        <f t="shared" si="169"/>
        <v>0.60411835507308054</v>
      </c>
      <c r="AI905" s="50">
        <f t="shared" si="169"/>
        <v>0.5583850408350074</v>
      </c>
      <c r="AJ905" s="50">
        <f t="shared" si="169"/>
        <v>0.56176434021205679</v>
      </c>
      <c r="AK905" s="50">
        <f t="shared" si="169"/>
        <v>0.59867445327143898</v>
      </c>
      <c r="AL905" s="50">
        <f t="shared" si="169"/>
        <v>0.56743474128017779</v>
      </c>
      <c r="BW905" s="134"/>
      <c r="DH905" s="50">
        <v>0</v>
      </c>
      <c r="ES905" s="22">
        <v>0</v>
      </c>
    </row>
    <row r="906" spans="1:149">
      <c r="A906" s="22"/>
      <c r="B906" s="78" t="s">
        <v>77</v>
      </c>
      <c r="C906" s="55">
        <f t="shared" ref="C906:AL906" si="170">AM54+AM83+AM113</f>
        <v>624.92197271594682</v>
      </c>
      <c r="D906" s="175">
        <f t="shared" si="170"/>
        <v>597.94606805094134</v>
      </c>
      <c r="E906" s="175">
        <f t="shared" si="170"/>
        <v>881.83440138427477</v>
      </c>
      <c r="F906" s="175">
        <f t="shared" si="170"/>
        <v>754.66176438261346</v>
      </c>
      <c r="G906" s="175">
        <f t="shared" si="170"/>
        <v>743.57024959856039</v>
      </c>
      <c r="H906" s="175">
        <f t="shared" si="170"/>
        <v>1033.5294287652271</v>
      </c>
      <c r="I906" s="175">
        <f t="shared" si="170"/>
        <v>960.04552484772989</v>
      </c>
      <c r="J906" s="175">
        <f t="shared" si="170"/>
        <v>869.50262816998907</v>
      </c>
      <c r="K906" s="175">
        <f t="shared" si="170"/>
        <v>1162.350706492248</v>
      </c>
      <c r="L906" s="175">
        <f t="shared" si="170"/>
        <v>1121.2580694905871</v>
      </c>
      <c r="M906" s="175">
        <f t="shared" si="170"/>
        <v>1070.4791882890365</v>
      </c>
      <c r="N906" s="175">
        <f t="shared" si="170"/>
        <v>1305.1225669573646</v>
      </c>
      <c r="O906" s="55">
        <f t="shared" si="170"/>
        <v>1271.9489153239201</v>
      </c>
      <c r="P906" s="55">
        <f t="shared" si="170"/>
        <v>1190.3010487541528</v>
      </c>
      <c r="Q906" s="55">
        <f t="shared" si="170"/>
        <v>1499.0268980066444</v>
      </c>
      <c r="R906" s="55">
        <f t="shared" si="170"/>
        <v>1400.8098653239203</v>
      </c>
      <c r="S906" s="55">
        <f t="shared" si="170"/>
        <v>1267.7027008859359</v>
      </c>
      <c r="T906" s="55">
        <f t="shared" si="170"/>
        <v>1643.1401271733112</v>
      </c>
      <c r="U906" s="55">
        <f t="shared" si="170"/>
        <v>1499.6806716223698</v>
      </c>
      <c r="V906" s="55">
        <f t="shared" si="170"/>
        <v>1353.7827008859358</v>
      </c>
      <c r="W906" s="55">
        <f t="shared" si="170"/>
        <v>1715.966793839978</v>
      </c>
      <c r="X906" s="55">
        <f t="shared" si="170"/>
        <v>1670.8044716223699</v>
      </c>
      <c r="Y906" s="55">
        <f t="shared" si="170"/>
        <v>1508.5860051495017</v>
      </c>
      <c r="Z906" s="55">
        <f t="shared" si="170"/>
        <v>1869.5305147702102</v>
      </c>
      <c r="AA906" s="55">
        <f t="shared" si="170"/>
        <v>1757.40257162237</v>
      </c>
      <c r="AB906" s="55">
        <f t="shared" si="170"/>
        <v>1680.2279051495016</v>
      </c>
      <c r="AC906" s="55">
        <f t="shared" si="170"/>
        <v>1992.1745897702106</v>
      </c>
      <c r="AD906" s="55">
        <f t="shared" si="170"/>
        <v>1972.3435216223702</v>
      </c>
      <c r="AE906" s="55">
        <f t="shared" si="170"/>
        <v>1833.7916260797347</v>
      </c>
      <c r="AF906" s="55">
        <f t="shared" si="170"/>
        <v>2223.8787713178299</v>
      </c>
      <c r="AG906" s="55">
        <f t="shared" si="170"/>
        <v>2067.4626111572538</v>
      </c>
      <c r="AH906" s="55">
        <f t="shared" si="170"/>
        <v>1921.1112094130676</v>
      </c>
      <c r="AI906" s="55">
        <f t="shared" si="170"/>
        <v>2381.8708255813958</v>
      </c>
      <c r="AJ906" s="55">
        <f t="shared" si="170"/>
        <v>2153.5426111572542</v>
      </c>
      <c r="AK906" s="55">
        <f t="shared" si="170"/>
        <v>2064.1912094130676</v>
      </c>
      <c r="AL906" s="55">
        <f t="shared" si="170"/>
        <v>2467.9508255813953</v>
      </c>
      <c r="AR906" s="55"/>
      <c r="AS906" s="55"/>
      <c r="AT906" s="55"/>
      <c r="AU906" s="55"/>
      <c r="AV906" s="55"/>
      <c r="AW906" s="55"/>
      <c r="AX906" s="55"/>
      <c r="DH906" s="50">
        <v>0</v>
      </c>
      <c r="ES906" s="22">
        <v>0</v>
      </c>
    </row>
    <row r="907" spans="1:149">
      <c r="A907" s="22"/>
      <c r="C907" s="53">
        <f>C906/1000</f>
        <v>0.62492197271594685</v>
      </c>
      <c r="D907" s="53">
        <f>D906/1000</f>
        <v>0.5979460680509413</v>
      </c>
      <c r="E907" s="53">
        <f>E906/1000</f>
        <v>0.88183440138427482</v>
      </c>
      <c r="F907" s="53">
        <f>F906/1200</f>
        <v>0.62888480365217792</v>
      </c>
      <c r="G907" s="53">
        <f>G906/1200</f>
        <v>0.61964187466546694</v>
      </c>
      <c r="H907" s="53">
        <f>H906/1200</f>
        <v>0.86127452397102255</v>
      </c>
      <c r="I907" s="53">
        <f>I906/1400</f>
        <v>0.68574680346266426</v>
      </c>
      <c r="J907" s="53">
        <f>J906/1400</f>
        <v>0.62107330583570652</v>
      </c>
      <c r="K907" s="53">
        <f>K906/1400</f>
        <v>0.83025050463731997</v>
      </c>
      <c r="L907" s="53">
        <f>L906/1600</f>
        <v>0.70078629343161691</v>
      </c>
      <c r="M907" s="53">
        <f>M906/1600</f>
        <v>0.66904949268064784</v>
      </c>
      <c r="N907" s="53">
        <f>N906/1600</f>
        <v>0.81570160434835293</v>
      </c>
      <c r="O907" s="53">
        <f>O906/1800</f>
        <v>0.70663828629106673</v>
      </c>
      <c r="P907" s="53">
        <f t="shared" ref="P907:Q907" si="171">P906/1800</f>
        <v>0.66127836041897381</v>
      </c>
      <c r="Q907" s="53">
        <f t="shared" si="171"/>
        <v>0.8327927211148024</v>
      </c>
      <c r="R907" s="53">
        <f>R906/2000</f>
        <v>0.70040493266196013</v>
      </c>
      <c r="S907" s="53">
        <f>S906/2000</f>
        <v>0.63385135044296792</v>
      </c>
      <c r="T907" s="53">
        <f>T906/2000</f>
        <v>0.82157006358665563</v>
      </c>
      <c r="U907" s="53">
        <f>U906/2200</f>
        <v>0.68167303255562262</v>
      </c>
      <c r="V907" s="53">
        <f>V906/2200</f>
        <v>0.61535577312997081</v>
      </c>
      <c r="W907" s="53">
        <f>W906/2200</f>
        <v>0.77998490629089912</v>
      </c>
      <c r="X907" s="53">
        <f>X906/2400</f>
        <v>0.69616852984265409</v>
      </c>
      <c r="Y907" s="53">
        <f>Y906/2400</f>
        <v>0.62857750214562569</v>
      </c>
      <c r="Z907" s="53">
        <f>Z906/2400</f>
        <v>0.77897104782092086</v>
      </c>
      <c r="AA907" s="53">
        <f>AA906/2600</f>
        <v>0.67592406600860389</v>
      </c>
      <c r="AB907" s="53">
        <f>AB906/2600</f>
        <v>0.6462415019805775</v>
      </c>
      <c r="AC907" s="53">
        <f>AC906/2600</f>
        <v>0.76622099606546556</v>
      </c>
      <c r="AD907" s="53">
        <f>AD906/2800</f>
        <v>0.70440840057941789</v>
      </c>
      <c r="AE907" s="53">
        <f>AE906/2800</f>
        <v>0.65492558074276241</v>
      </c>
      <c r="AF907" s="53">
        <f>AF906/2800</f>
        <v>0.79424241832779641</v>
      </c>
      <c r="AG907" s="53">
        <f>AG906/3000</f>
        <v>0.68915420371908465</v>
      </c>
      <c r="AH907" s="53">
        <f>AH906/3000</f>
        <v>0.64037040313768923</v>
      </c>
      <c r="AI907" s="53">
        <f>AI906/3000</f>
        <v>0.79395694186046528</v>
      </c>
      <c r="AJ907" s="53">
        <f>AJ906/3200</f>
        <v>0.6729820659866419</v>
      </c>
      <c r="AK907" s="53">
        <f>AK906/3200</f>
        <v>0.64505975294158358</v>
      </c>
      <c r="AL907" s="53">
        <f>AL906/3200</f>
        <v>0.77123463299418604</v>
      </c>
      <c r="AR907" s="53"/>
      <c r="DH907" s="50">
        <v>0</v>
      </c>
      <c r="ES907" s="22">
        <v>0</v>
      </c>
    </row>
    <row r="908" spans="1:149" s="9" customFormat="1">
      <c r="A908" s="22"/>
      <c r="B908" s="59" t="s">
        <v>32</v>
      </c>
      <c r="C908" s="50">
        <f t="shared" ref="C908:AF908" si="172">AM142/C906</f>
        <v>4.4028533825921597E-2</v>
      </c>
      <c r="D908" s="50">
        <f t="shared" si="172"/>
        <v>3.5663387188692754E-2</v>
      </c>
      <c r="E908" s="50">
        <f t="shared" si="172"/>
        <v>5.3830721582579032E-2</v>
      </c>
      <c r="F908" s="50">
        <f t="shared" si="172"/>
        <v>3.7866299265425035E-2</v>
      </c>
      <c r="G908" s="50">
        <f t="shared" si="172"/>
        <v>3.4026941559632325E-2</v>
      </c>
      <c r="H908" s="50">
        <f t="shared" si="172"/>
        <v>5.6047227409651054E-2</v>
      </c>
      <c r="I908" s="50">
        <f t="shared" si="172"/>
        <v>4.4408803656522278E-2</v>
      </c>
      <c r="J908" s="50">
        <f t="shared" si="172"/>
        <v>3.8779762435117944E-2</v>
      </c>
      <c r="K908" s="50">
        <f t="shared" si="172"/>
        <v>5.5145081980838014E-2</v>
      </c>
      <c r="L908" s="50">
        <f t="shared" si="172"/>
        <v>4.0957913544642822E-2</v>
      </c>
      <c r="M908" s="50">
        <f t="shared" si="172"/>
        <v>4.2404774486070662E-2</v>
      </c>
      <c r="N908" s="50">
        <f t="shared" si="172"/>
        <v>5.3112195555396036E-2</v>
      </c>
      <c r="O908" s="50">
        <f t="shared" si="172"/>
        <v>4.2049195472451818E-2</v>
      </c>
      <c r="P908" s="50">
        <f t="shared" si="172"/>
        <v>3.8740979535970256E-2</v>
      </c>
      <c r="Q908" s="50">
        <f t="shared" si="172"/>
        <v>5.2072538403470155E-2</v>
      </c>
      <c r="R908" s="50">
        <f t="shared" si="172"/>
        <v>4.3455962567305523E-2</v>
      </c>
      <c r="S908" s="50">
        <f t="shared" si="172"/>
        <v>3.664524698019752E-2</v>
      </c>
      <c r="T908" s="50">
        <f t="shared" si="172"/>
        <v>4.9855188464790784E-2</v>
      </c>
      <c r="U908" s="50">
        <f t="shared" si="172"/>
        <v>3.6738056716984865E-2</v>
      </c>
      <c r="V908" s="50">
        <f t="shared" si="172"/>
        <v>3.4847009450302745E-2</v>
      </c>
      <c r="W908" s="50">
        <f t="shared" si="172"/>
        <v>4.9050518352941323E-2</v>
      </c>
      <c r="X908" s="50">
        <f t="shared" si="172"/>
        <v>4.8941575726109486E-2</v>
      </c>
      <c r="Y908" s="50">
        <f t="shared" si="172"/>
        <v>3.1724395167437421E-2</v>
      </c>
      <c r="Z908" s="50">
        <f t="shared" si="172"/>
        <v>4.5406619492765914E-2</v>
      </c>
      <c r="AA908" s="50">
        <f t="shared" si="172"/>
        <v>3.9759574556058504E-2</v>
      </c>
      <c r="AB908" s="50">
        <f t="shared" si="172"/>
        <v>3.6850479260383054E-2</v>
      </c>
      <c r="AC908" s="50">
        <f t="shared" si="172"/>
        <v>4.7621339867219468E-2</v>
      </c>
      <c r="AD908" s="50">
        <f t="shared" si="172"/>
        <v>3.9538087669070521E-2</v>
      </c>
      <c r="AE908" s="50">
        <f t="shared" si="172"/>
        <v>3.4157208856566708E-2</v>
      </c>
      <c r="AF908" s="50">
        <f t="shared" si="172"/>
        <v>4.4771623248599388E-2</v>
      </c>
      <c r="AG908" s="50">
        <f>BT142/AG906</f>
        <v>4.1641286815454925E-2</v>
      </c>
      <c r="AH908" s="50">
        <f>BU142/AH906</f>
        <v>3.7083175207329032E-2</v>
      </c>
      <c r="AI908" s="50">
        <f>BV142/AI906</f>
        <v>4.5221454221266777E-2</v>
      </c>
      <c r="AJ908" s="50">
        <f>BT142/AJ906</f>
        <v>3.9976828471095453E-2</v>
      </c>
      <c r="AK908" s="50">
        <f>BU142/AK906</f>
        <v>3.4512744384608253E-2</v>
      </c>
      <c r="AL908" s="50">
        <f>BV142/AL906</f>
        <v>4.3644168831696833E-2</v>
      </c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434"/>
      <c r="BX908" s="50"/>
      <c r="BY908" s="61"/>
      <c r="BZ908" s="61"/>
      <c r="CA908" s="61"/>
      <c r="DH908" s="50">
        <v>0</v>
      </c>
      <c r="ES908" s="22">
        <v>0</v>
      </c>
    </row>
    <row r="909" spans="1:149" s="9" customFormat="1">
      <c r="A909" s="22"/>
      <c r="B909" s="59" t="s">
        <v>144</v>
      </c>
      <c r="C909" s="55">
        <f t="shared" ref="C909:AL909" si="173">C286</f>
        <v>158.02985714285717</v>
      </c>
      <c r="D909" s="176">
        <f t="shared" si="173"/>
        <v>125.54371428571429</v>
      </c>
      <c r="E909" s="176">
        <f t="shared" si="173"/>
        <v>103.25800000000001</v>
      </c>
      <c r="F909" s="176">
        <f t="shared" si="173"/>
        <v>158.02985714285717</v>
      </c>
      <c r="G909" s="176">
        <f t="shared" si="173"/>
        <v>125.54371428571429</v>
      </c>
      <c r="H909" s="176">
        <f t="shared" si="173"/>
        <v>166.02985714285717</v>
      </c>
      <c r="I909" s="176">
        <f t="shared" si="173"/>
        <v>223.00214285714287</v>
      </c>
      <c r="J909" s="176">
        <f t="shared" si="173"/>
        <v>188.31557142857145</v>
      </c>
      <c r="K909" s="176">
        <f t="shared" si="173"/>
        <v>198.51600000000002</v>
      </c>
      <c r="L909" s="176">
        <f t="shared" si="173"/>
        <v>253.28785714285715</v>
      </c>
      <c r="M909" s="176">
        <f t="shared" si="173"/>
        <v>220.8017142857143</v>
      </c>
      <c r="N909" s="176">
        <f t="shared" si="173"/>
        <v>200.51600000000002</v>
      </c>
      <c r="O909" s="55">
        <f t="shared" si="173"/>
        <v>285.774</v>
      </c>
      <c r="P909" s="55">
        <f t="shared" si="173"/>
        <v>220.8017142857143</v>
      </c>
      <c r="Q909" s="55">
        <f t="shared" si="173"/>
        <v>200.51600000000002</v>
      </c>
      <c r="R909" s="55">
        <f t="shared" si="173"/>
        <v>318.26014285714291</v>
      </c>
      <c r="S909" s="55">
        <f t="shared" si="173"/>
        <v>220.8017142857143</v>
      </c>
      <c r="T909" s="55">
        <f t="shared" si="173"/>
        <v>200.51600000000002</v>
      </c>
      <c r="U909" s="55">
        <f t="shared" si="173"/>
        <v>285.774</v>
      </c>
      <c r="V909" s="55">
        <f t="shared" si="173"/>
        <v>220.8017142857143</v>
      </c>
      <c r="W909" s="55">
        <f t="shared" si="173"/>
        <v>202.51600000000002</v>
      </c>
      <c r="X909" s="55">
        <f t="shared" si="173"/>
        <v>415.71857142857141</v>
      </c>
      <c r="Y909" s="55">
        <f t="shared" si="173"/>
        <v>220.8017142857143</v>
      </c>
      <c r="Z909" s="55">
        <f t="shared" si="173"/>
        <v>202.51600000000002</v>
      </c>
      <c r="AA909" s="55">
        <f t="shared" si="173"/>
        <v>350.7462857142857</v>
      </c>
      <c r="AB909" s="55">
        <f t="shared" si="173"/>
        <v>285.774</v>
      </c>
      <c r="AC909" s="55">
        <f t="shared" si="173"/>
        <v>235.00214285714287</v>
      </c>
      <c r="AD909" s="55">
        <f t="shared" si="173"/>
        <v>383.23242857142861</v>
      </c>
      <c r="AE909" s="55">
        <f t="shared" si="173"/>
        <v>285.774</v>
      </c>
      <c r="AF909" s="55">
        <f t="shared" si="173"/>
        <v>235.00214285714287</v>
      </c>
      <c r="AG909" s="55">
        <f t="shared" si="173"/>
        <v>415.71857142857141</v>
      </c>
      <c r="AH909" s="55">
        <f t="shared" si="173"/>
        <v>285.774</v>
      </c>
      <c r="AI909" s="55">
        <f t="shared" si="173"/>
        <v>235.00214285714287</v>
      </c>
      <c r="AJ909" s="55">
        <f t="shared" si="173"/>
        <v>415.71857142857141</v>
      </c>
      <c r="AK909" s="55">
        <f t="shared" si="173"/>
        <v>346.34542857142856</v>
      </c>
      <c r="AL909" s="55">
        <f t="shared" si="173"/>
        <v>235.00214285714287</v>
      </c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434"/>
      <c r="BX909" s="50"/>
      <c r="BY909" s="61"/>
      <c r="BZ909" s="61"/>
      <c r="CA909" s="61"/>
      <c r="DH909" s="50">
        <v>0</v>
      </c>
      <c r="ES909" s="22">
        <v>0</v>
      </c>
    </row>
    <row r="910" spans="1:149" s="9" customFormat="1">
      <c r="A910" s="22"/>
      <c r="B910" s="59" t="s">
        <v>81</v>
      </c>
      <c r="C910" s="55">
        <f t="shared" ref="C910:AL910" si="174">C314</f>
        <v>462.2899941860465</v>
      </c>
      <c r="D910" s="55">
        <f t="shared" si="174"/>
        <v>554.17184551495006</v>
      </c>
      <c r="E910" s="55">
        <f t="shared" si="174"/>
        <v>549.11755980066448</v>
      </c>
      <c r="F910" s="55">
        <f t="shared" si="174"/>
        <v>688.88999418604647</v>
      </c>
      <c r="G910" s="55">
        <f t="shared" si="174"/>
        <v>669.98613122923587</v>
      </c>
      <c r="H910" s="55">
        <f t="shared" si="174"/>
        <v>814.41245265780731</v>
      </c>
      <c r="I910" s="55">
        <f t="shared" si="174"/>
        <v>755.8610091362126</v>
      </c>
      <c r="J910" s="55">
        <f t="shared" si="174"/>
        <v>709.93816694352154</v>
      </c>
      <c r="K910" s="55">
        <f t="shared" si="174"/>
        <v>962.44571760797328</v>
      </c>
      <c r="L910" s="55">
        <f t="shared" si="174"/>
        <v>1103.8181519933557</v>
      </c>
      <c r="M910" s="55">
        <f t="shared" si="174"/>
        <v>856.39020265780732</v>
      </c>
      <c r="N910" s="55">
        <f t="shared" si="174"/>
        <v>969.28408970099656</v>
      </c>
      <c r="O910" s="55">
        <f t="shared" si="174"/>
        <v>1247.9844734219269</v>
      </c>
      <c r="P910" s="55">
        <f t="shared" si="174"/>
        <v>863.2285747508306</v>
      </c>
      <c r="Q910" s="55">
        <f t="shared" si="174"/>
        <v>1095.1825481727576</v>
      </c>
      <c r="R910" s="55">
        <f t="shared" si="174"/>
        <v>1279.6507948504984</v>
      </c>
      <c r="S910" s="55">
        <f t="shared" si="174"/>
        <v>1093.466946843854</v>
      </c>
      <c r="T910" s="55">
        <f t="shared" si="174"/>
        <v>1209.7065481727575</v>
      </c>
      <c r="U910" s="55">
        <f t="shared" si="174"/>
        <v>1368.9228455149503</v>
      </c>
      <c r="V910" s="55">
        <f t="shared" si="174"/>
        <v>1095.0669468438539</v>
      </c>
      <c r="W910" s="55">
        <f t="shared" si="174"/>
        <v>1210.8825481727574</v>
      </c>
      <c r="X910" s="55">
        <f t="shared" si="174"/>
        <v>1489.188131229236</v>
      </c>
      <c r="Y910" s="55">
        <f t="shared" si="174"/>
        <v>1555.5436910299004</v>
      </c>
      <c r="Z910" s="55">
        <f t="shared" si="174"/>
        <v>1222.9592923588041</v>
      </c>
      <c r="AA910" s="55">
        <f t="shared" si="174"/>
        <v>1432.2554883720932</v>
      </c>
      <c r="AB910" s="55">
        <f t="shared" si="174"/>
        <v>1617.2763338870434</v>
      </c>
      <c r="AC910" s="55">
        <f t="shared" si="174"/>
        <v>1478.4496137873755</v>
      </c>
      <c r="AD910" s="55">
        <f t="shared" si="174"/>
        <v>1465.5218098006646</v>
      </c>
      <c r="AE910" s="55">
        <f t="shared" si="174"/>
        <v>1629.3530780730898</v>
      </c>
      <c r="AF910" s="55">
        <f t="shared" si="174"/>
        <v>1595.8638995016611</v>
      </c>
      <c r="AG910" s="55">
        <f t="shared" si="174"/>
        <v>1491.9497591362126</v>
      </c>
      <c r="AH910" s="55">
        <f t="shared" si="174"/>
        <v>2079.3530780730898</v>
      </c>
      <c r="AI910" s="55">
        <f t="shared" si="174"/>
        <v>1607.4006436877078</v>
      </c>
      <c r="AJ910" s="55">
        <f t="shared" si="174"/>
        <v>1493.5497591362125</v>
      </c>
      <c r="AK910" s="55">
        <f t="shared" si="174"/>
        <v>2100.3816495016608</v>
      </c>
      <c r="AL910" s="55">
        <f t="shared" si="174"/>
        <v>1609.0006436877079</v>
      </c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434"/>
      <c r="BX910" s="50"/>
      <c r="BY910" s="61"/>
      <c r="BZ910" s="61"/>
      <c r="CA910" s="61"/>
      <c r="DH910" s="50">
        <v>0</v>
      </c>
      <c r="ES910" s="22">
        <v>0</v>
      </c>
    </row>
    <row r="911" spans="1:149" s="9" customFormat="1">
      <c r="A911" s="22"/>
      <c r="B911" s="78" t="s">
        <v>176</v>
      </c>
      <c r="C911" s="50">
        <f t="shared" ref="C911:AF911" si="175">AM171/C906</f>
        <v>8.206918067357875E-3</v>
      </c>
      <c r="D911" s="50">
        <f t="shared" si="175"/>
        <v>8.5475114399572137E-3</v>
      </c>
      <c r="E911" s="50">
        <f t="shared" si="175"/>
        <v>9.5888275471295147E-3</v>
      </c>
      <c r="F911" s="50">
        <f t="shared" si="175"/>
        <v>7.3541335873982859E-3</v>
      </c>
      <c r="G911" s="50">
        <f t="shared" si="175"/>
        <v>8.427305580970686E-3</v>
      </c>
      <c r="H911" s="50">
        <f t="shared" si="175"/>
        <v>9.5883970940895853E-3</v>
      </c>
      <c r="I911" s="50">
        <f t="shared" si="175"/>
        <v>8.4512420847376105E-3</v>
      </c>
      <c r="J911" s="50">
        <f t="shared" si="175"/>
        <v>8.368689729668222E-3</v>
      </c>
      <c r="K911" s="50">
        <f t="shared" si="175"/>
        <v>9.5134997390143462E-3</v>
      </c>
      <c r="L911" s="50">
        <f t="shared" si="175"/>
        <v>7.6943469181436257E-3</v>
      </c>
      <c r="M911" s="50">
        <f t="shared" si="175"/>
        <v>8.9519738628475488E-3</v>
      </c>
      <c r="N911" s="50">
        <f t="shared" si="175"/>
        <v>9.2092677325146463E-3</v>
      </c>
      <c r="O911" s="50">
        <f t="shared" si="175"/>
        <v>7.7792396450541233E-3</v>
      </c>
      <c r="P911" s="50">
        <f t="shared" si="175"/>
        <v>8.7071264241373753E-3</v>
      </c>
      <c r="Q911" s="50">
        <f t="shared" si="175"/>
        <v>1.0301169582912877E-2</v>
      </c>
      <c r="R911" s="50">
        <f t="shared" si="175"/>
        <v>7.9362963960448382E-3</v>
      </c>
      <c r="S911" s="50">
        <f t="shared" si="175"/>
        <v>8.6014660272202351E-3</v>
      </c>
      <c r="T911" s="50">
        <f t="shared" si="175"/>
        <v>1.021034664558753E-2</v>
      </c>
      <c r="U911" s="50">
        <f t="shared" si="175"/>
        <v>7.3696991884379314E-3</v>
      </c>
      <c r="V911" s="50">
        <f t="shared" si="175"/>
        <v>8.2991913746077277E-3</v>
      </c>
      <c r="W911" s="50">
        <f t="shared" si="175"/>
        <v>9.4320766251515392E-3</v>
      </c>
      <c r="X911" s="50">
        <f t="shared" si="175"/>
        <v>8.748589739498009E-3</v>
      </c>
      <c r="Y911" s="50">
        <f t="shared" si="175"/>
        <v>8.163473393129653E-3</v>
      </c>
      <c r="Z911" s="50">
        <f t="shared" si="175"/>
        <v>9.315884468382149E-3</v>
      </c>
      <c r="AA911" s="50">
        <f t="shared" si="175"/>
        <v>7.6801350816262442E-3</v>
      </c>
      <c r="AB911" s="50">
        <f t="shared" si="175"/>
        <v>8.5875227904202555E-3</v>
      </c>
      <c r="AC911" s="50">
        <f t="shared" si="175"/>
        <v>9.716355806490766E-3</v>
      </c>
      <c r="AD911" s="50">
        <f t="shared" si="175"/>
        <v>7.6308897689484996E-3</v>
      </c>
      <c r="AE911" s="50">
        <f t="shared" si="175"/>
        <v>8.5397900207722453E-3</v>
      </c>
      <c r="AF911" s="50">
        <f t="shared" si="175"/>
        <v>9.3724623252052046E-3</v>
      </c>
      <c r="AG911" s="50">
        <f>BT171/AG906</f>
        <v>7.8136275693520309E-3</v>
      </c>
      <c r="AH911" s="50">
        <f>BU171/AH906</f>
        <v>8.872823738332614E-3</v>
      </c>
      <c r="AI911" s="50">
        <f>BV171/AI906</f>
        <v>1.0274348103670373E-2</v>
      </c>
      <c r="AJ911" s="50">
        <f>BT171/AJ906</f>
        <v>7.5013063467836089E-3</v>
      </c>
      <c r="AK911" s="50">
        <f>BU171/AK906</f>
        <v>8.2578014406445976E-3</v>
      </c>
      <c r="AL911" s="50">
        <f>BV171/AL906</f>
        <v>9.915987687572703E-3</v>
      </c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434"/>
      <c r="BX911" s="50"/>
      <c r="BY911" s="61"/>
      <c r="BZ911" s="61"/>
      <c r="CA911" s="61"/>
      <c r="DH911" s="50">
        <v>0</v>
      </c>
      <c r="ES911" s="22">
        <v>0</v>
      </c>
    </row>
    <row r="912" spans="1:149" s="9" customFormat="1">
      <c r="A912" s="22"/>
      <c r="B912" s="78" t="s">
        <v>103</v>
      </c>
      <c r="C912" s="50">
        <f t="shared" ref="C912:AF912" si="176">AM200/C906</f>
        <v>6.1898843334953192E-2</v>
      </c>
      <c r="D912" s="50">
        <f t="shared" si="176"/>
        <v>6.3406710829548268E-2</v>
      </c>
      <c r="E912" s="50">
        <f t="shared" si="176"/>
        <v>8.5001901098168298E-2</v>
      </c>
      <c r="F912" s="50">
        <f t="shared" si="176"/>
        <v>5.971038869655558E-2</v>
      </c>
      <c r="G912" s="50">
        <f t="shared" si="176"/>
        <v>6.888444236123345E-2</v>
      </c>
      <c r="H912" s="50">
        <f t="shared" si="176"/>
        <v>8.0587805626196204E-2</v>
      </c>
      <c r="I912" s="50">
        <f t="shared" si="176"/>
        <v>6.0764348361019974E-2</v>
      </c>
      <c r="J912" s="50">
        <f t="shared" si="176"/>
        <v>6.6847416609772559E-2</v>
      </c>
      <c r="K912" s="50">
        <f t="shared" si="176"/>
        <v>7.6541806250471731E-2</v>
      </c>
      <c r="L912" s="50">
        <f t="shared" si="176"/>
        <v>5.8372975023894574E-2</v>
      </c>
      <c r="M912" s="50">
        <f t="shared" si="176"/>
        <v>7.0844789325275367E-2</v>
      </c>
      <c r="N912" s="50">
        <f t="shared" si="176"/>
        <v>7.5338995019186339E-2</v>
      </c>
      <c r="O912" s="50">
        <f t="shared" si="176"/>
        <v>5.8122197447822072E-2</v>
      </c>
      <c r="P912" s="50">
        <f t="shared" si="176"/>
        <v>7.1340836555851425E-2</v>
      </c>
      <c r="Q912" s="50">
        <f t="shared" si="176"/>
        <v>8.5630647569227961E-2</v>
      </c>
      <c r="R912" s="50">
        <f t="shared" si="176"/>
        <v>5.8827228986733607E-2</v>
      </c>
      <c r="S912" s="50">
        <f t="shared" si="176"/>
        <v>6.9114842549595615E-2</v>
      </c>
      <c r="T912" s="50">
        <f t="shared" si="176"/>
        <v>8.8250625495621654E-2</v>
      </c>
      <c r="U912" s="50">
        <f t="shared" si="176"/>
        <v>5.9603932818111459E-2</v>
      </c>
      <c r="V912" s="50">
        <f t="shared" si="176"/>
        <v>6.9432319167556211E-2</v>
      </c>
      <c r="W912" s="50">
        <f t="shared" si="176"/>
        <v>8.2402552606263432E-2</v>
      </c>
      <c r="X912" s="50">
        <f t="shared" si="176"/>
        <v>5.8522259497066173E-2</v>
      </c>
      <c r="Y912" s="50">
        <f t="shared" si="176"/>
        <v>6.588704404796486E-2</v>
      </c>
      <c r="Z912" s="50">
        <f t="shared" si="176"/>
        <v>8.1934604859246044E-2</v>
      </c>
      <c r="AA912" s="50">
        <f t="shared" si="176"/>
        <v>6.0510585989640868E-2</v>
      </c>
      <c r="AB912" s="50">
        <f t="shared" si="176"/>
        <v>6.5450446134695667E-2</v>
      </c>
      <c r="AC912" s="50">
        <f t="shared" si="176"/>
        <v>8.3096954235010359E-2</v>
      </c>
      <c r="AD912" s="50">
        <f t="shared" si="176"/>
        <v>6.1448705468489885E-2</v>
      </c>
      <c r="AE912" s="50">
        <f t="shared" si="176"/>
        <v>6.6392966500931211E-2</v>
      </c>
      <c r="AF912" s="50">
        <f t="shared" si="176"/>
        <v>8.3291172016517201E-2</v>
      </c>
      <c r="AG912" s="50">
        <f>BT200/AG906</f>
        <v>6.4501506405718376E-2</v>
      </c>
      <c r="AH912" s="50">
        <f>BU200/AH906</f>
        <v>7.1067385919838272E-2</v>
      </c>
      <c r="AI912" s="50">
        <f>BV200/AI906</f>
        <v>9.2784384825642177E-2</v>
      </c>
      <c r="AJ912" s="50">
        <f>BT200/AJ906</f>
        <v>6.1923294280897406E-2</v>
      </c>
      <c r="AK912" s="50">
        <f>BU200/AK906</f>
        <v>6.6141329878595029E-2</v>
      </c>
      <c r="AL912" s="50">
        <f>BV200/AL906</f>
        <v>8.9548145366166843E-2</v>
      </c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434"/>
      <c r="BX912" s="50"/>
      <c r="BY912" s="61"/>
      <c r="BZ912" s="61"/>
      <c r="CA912" s="61"/>
      <c r="DH912" s="50">
        <v>0</v>
      </c>
      <c r="ES912" s="22">
        <v>0</v>
      </c>
    </row>
    <row r="913" spans="1:149" s="9" customFormat="1">
      <c r="A913" s="22"/>
      <c r="B913" s="78" t="s">
        <v>33</v>
      </c>
      <c r="C913" s="50">
        <f t="shared" ref="C913:AF913" si="177">AM229/C906</f>
        <v>6.2310381912933227E-2</v>
      </c>
      <c r="D913" s="50">
        <f t="shared" si="177"/>
        <v>5.609153150485862E-2</v>
      </c>
      <c r="E913" s="50">
        <f t="shared" si="177"/>
        <v>8.9953392954562922E-2</v>
      </c>
      <c r="F913" s="50">
        <f t="shared" si="177"/>
        <v>5.319240841432394E-2</v>
      </c>
      <c r="G913" s="50">
        <f t="shared" si="177"/>
        <v>5.262429093146561E-2</v>
      </c>
      <c r="H913" s="50">
        <f t="shared" si="177"/>
        <v>9.0413758676212347E-2</v>
      </c>
      <c r="I913" s="50">
        <f t="shared" si="177"/>
        <v>6.3059481709357254E-2</v>
      </c>
      <c r="J913" s="50">
        <f t="shared" si="177"/>
        <v>5.7552760813427854E-2</v>
      </c>
      <c r="K913" s="50">
        <f t="shared" si="177"/>
        <v>8.8628884426335958E-2</v>
      </c>
      <c r="L913" s="50">
        <f t="shared" si="177"/>
        <v>5.7574726588182856E-2</v>
      </c>
      <c r="M913" s="50">
        <f t="shared" si="177"/>
        <v>6.1971432324115908E-2</v>
      </c>
      <c r="N913" s="50">
        <f t="shared" si="177"/>
        <v>8.362267973268192E-2</v>
      </c>
      <c r="O913" s="50">
        <f t="shared" si="177"/>
        <v>5.8714268395740773E-2</v>
      </c>
      <c r="P913" s="50">
        <f t="shared" si="177"/>
        <v>5.7472123243972648E-2</v>
      </c>
      <c r="Q913" s="50">
        <f t="shared" si="177"/>
        <v>9.0232436909481309E-2</v>
      </c>
      <c r="R913" s="50">
        <f t="shared" si="177"/>
        <v>6.0368933934321613E-2</v>
      </c>
      <c r="S913" s="50">
        <f t="shared" si="177"/>
        <v>5.5409110134686669E-2</v>
      </c>
      <c r="T913" s="50">
        <f t="shared" si="177"/>
        <v>8.9805137468008389E-2</v>
      </c>
      <c r="U913" s="50">
        <f t="shared" si="177"/>
        <v>5.1819781684542987E-2</v>
      </c>
      <c r="V913" s="50">
        <f t="shared" si="177"/>
        <v>5.2417776150478053E-2</v>
      </c>
      <c r="W913" s="50">
        <f t="shared" si="177"/>
        <v>8.2165007799765252E-2</v>
      </c>
      <c r="X913" s="50">
        <f t="shared" si="177"/>
        <v>6.8451168164572695E-2</v>
      </c>
      <c r="Y913" s="50">
        <f t="shared" si="177"/>
        <v>4.9469223707953487E-2</v>
      </c>
      <c r="Z913" s="50">
        <f t="shared" si="177"/>
        <v>7.724528904934734E-2</v>
      </c>
      <c r="AA913" s="50">
        <f t="shared" si="177"/>
        <v>5.5468691694573247E-2</v>
      </c>
      <c r="AB913" s="50">
        <f t="shared" si="177"/>
        <v>5.5752124287963757E-2</v>
      </c>
      <c r="AC913" s="50">
        <f t="shared" si="177"/>
        <v>8.3024562236467384E-2</v>
      </c>
      <c r="AD913" s="50">
        <f t="shared" si="177"/>
        <v>5.480012404428973E-2</v>
      </c>
      <c r="AE913" s="50">
        <f t="shared" si="177"/>
        <v>5.294836862548645E-2</v>
      </c>
      <c r="AF913" s="50">
        <f t="shared" si="177"/>
        <v>7.721174906539767E-2</v>
      </c>
      <c r="AG913" s="50">
        <f>BT229/AG906</f>
        <v>5.6754843944415087E-2</v>
      </c>
      <c r="AH913" s="50">
        <f>BU229/AH906</f>
        <v>5.6505840494571719E-2</v>
      </c>
      <c r="AI913" s="50">
        <f>BV229/AI906</f>
        <v>8.5428465497573491E-2</v>
      </c>
      <c r="AJ913" s="50">
        <f>BT229/AJ906</f>
        <v>5.4486276356560413E-2</v>
      </c>
      <c r="AK913" s="50">
        <f>BU229/AK906</f>
        <v>5.2589122110589179E-2</v>
      </c>
      <c r="AL913" s="50">
        <f>BV229/AL906</f>
        <v>8.2448794171140677E-2</v>
      </c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434"/>
      <c r="BX913" s="50"/>
      <c r="BY913" s="61"/>
      <c r="BZ913" s="61"/>
      <c r="CA913" s="61"/>
      <c r="DH913" s="50">
        <v>0</v>
      </c>
      <c r="ES913" s="22">
        <v>0</v>
      </c>
    </row>
    <row r="914" spans="1:149" s="9" customFormat="1">
      <c r="A914" s="22"/>
      <c r="B914" s="78" t="s">
        <v>34</v>
      </c>
      <c r="C914" s="50">
        <f t="shared" ref="C914:AF914" si="178">AM258/C906</f>
        <v>4.043599503453571E-2</v>
      </c>
      <c r="D914" s="50">
        <f t="shared" si="178"/>
        <v>5.0059349877723987E-2</v>
      </c>
      <c r="E914" s="50">
        <f t="shared" si="178"/>
        <v>7.359164993966838E-2</v>
      </c>
      <c r="F914" s="50">
        <f t="shared" si="178"/>
        <v>3.6764121484824344E-2</v>
      </c>
      <c r="G914" s="50">
        <f t="shared" si="178"/>
        <v>5.3262814998635222E-2</v>
      </c>
      <c r="H914" s="50">
        <f t="shared" si="178"/>
        <v>7.1026287716964107E-2</v>
      </c>
      <c r="I914" s="50">
        <f t="shared" si="178"/>
        <v>4.0524713293182468E-2</v>
      </c>
      <c r="J914" s="50">
        <f t="shared" si="178"/>
        <v>4.9061108176041243E-2</v>
      </c>
      <c r="K914" s="50">
        <f t="shared" si="178"/>
        <v>6.7543679794799555E-2</v>
      </c>
      <c r="L914" s="50">
        <f t="shared" si="178"/>
        <v>3.8169867675780809E-2</v>
      </c>
      <c r="M914" s="50">
        <f t="shared" si="178"/>
        <v>5.4356582875084047E-2</v>
      </c>
      <c r="N914" s="50">
        <f t="shared" si="178"/>
        <v>6.3878631815348058E-2</v>
      </c>
      <c r="O914" s="50">
        <f t="shared" si="178"/>
        <v>3.7769902149878506E-2</v>
      </c>
      <c r="P914" s="50">
        <f t="shared" si="178"/>
        <v>5.2740935396127613E-2</v>
      </c>
      <c r="Q914" s="50">
        <f t="shared" si="178"/>
        <v>7.8312621254755743E-2</v>
      </c>
      <c r="R914" s="50">
        <f t="shared" si="178"/>
        <v>3.7668875559923529E-2</v>
      </c>
      <c r="S914" s="50">
        <f t="shared" si="178"/>
        <v>5.2822105425419312E-2</v>
      </c>
      <c r="T914" s="50">
        <f t="shared" si="178"/>
        <v>7.9500397473104487E-2</v>
      </c>
      <c r="U914" s="50">
        <f t="shared" si="178"/>
        <v>3.6400384831507954E-2</v>
      </c>
      <c r="V914" s="50">
        <f t="shared" si="178"/>
        <v>5.0527108722486946E-2</v>
      </c>
      <c r="W914" s="50">
        <f t="shared" si="178"/>
        <v>7.0549321612091265E-2</v>
      </c>
      <c r="X914" s="50">
        <f t="shared" si="178"/>
        <v>4.0538040468581331E-2</v>
      </c>
      <c r="Y914" s="50">
        <f t="shared" si="178"/>
        <v>5.0890698609309615E-2</v>
      </c>
      <c r="Z914" s="50">
        <f t="shared" si="178"/>
        <v>6.8894458901151964E-2</v>
      </c>
      <c r="AA914" s="50">
        <f t="shared" si="178"/>
        <v>3.6440168839318353E-2</v>
      </c>
      <c r="AB914" s="50">
        <f t="shared" si="178"/>
        <v>5.0459874110878274E-2</v>
      </c>
      <c r="AC914" s="50">
        <f t="shared" si="178"/>
        <v>7.2484096215439234E-2</v>
      </c>
      <c r="AD914" s="50">
        <f t="shared" si="178"/>
        <v>3.5595012779211288E-2</v>
      </c>
      <c r="AE914" s="50">
        <f t="shared" si="178"/>
        <v>5.0455072024309461E-2</v>
      </c>
      <c r="AF914" s="50">
        <f t="shared" si="178"/>
        <v>6.9928644431004133E-2</v>
      </c>
      <c r="AG914" s="50">
        <f>BT258/AG906</f>
        <v>3.5415943626051383E-2</v>
      </c>
      <c r="AH914" s="50">
        <f>BU258/AH906</f>
        <v>5.4941454595937328E-2</v>
      </c>
      <c r="AI914" s="50">
        <f>BV258/AI906</f>
        <v>8.0379181692361815E-2</v>
      </c>
      <c r="AJ914" s="50">
        <f>BT258/AJ906</f>
        <v>3.4000320637429728E-2</v>
      </c>
      <c r="AK914" s="50">
        <f>BU258/AK906</f>
        <v>5.1133172064871849E-2</v>
      </c>
      <c r="AL914" s="50">
        <f>BV258/AL906</f>
        <v>7.7575625037845208E-2</v>
      </c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434"/>
      <c r="BX914" s="50"/>
      <c r="BY914" s="61"/>
      <c r="BZ914" s="61"/>
      <c r="CA914" s="61"/>
      <c r="DH914" s="50">
        <v>0</v>
      </c>
      <c r="ES914" s="22">
        <v>0</v>
      </c>
    </row>
    <row r="915" spans="1:149" s="9" customFormat="1">
      <c r="A915" s="22"/>
      <c r="B915" s="78" t="s">
        <v>63</v>
      </c>
      <c r="C915" s="50">
        <f>C343/'RDAs -adults'!$B$8</f>
        <v>1.3705862063953489</v>
      </c>
      <c r="D915" s="50">
        <f>D343/'RDAs -adults'!$B$8</f>
        <v>1.7294546151716497</v>
      </c>
      <c r="E915" s="50">
        <f>E343/'RDAs -adults'!$B$8</f>
        <v>1.7695359643779993</v>
      </c>
      <c r="F915" s="50">
        <f>F343/'RDAs -adults'!$B$8</f>
        <v>2.1431682897286817</v>
      </c>
      <c r="G915" s="50">
        <f>G343/'RDAs -adults'!$B$8</f>
        <v>2.1170789901716502</v>
      </c>
      <c r="H915" s="50">
        <f>H343/'RDAs -adults'!$B$8</f>
        <v>2.6080210239018089</v>
      </c>
      <c r="I915" s="50">
        <f>I343/'RDAs -adults'!$B$8</f>
        <v>2.2516191756644512</v>
      </c>
      <c r="J915" s="50">
        <f>J343/'RDAs -adults'!$B$8</f>
        <v>2.1869819663621257</v>
      </c>
      <c r="K915" s="50">
        <f>K343/'RDAs -adults'!$B$8</f>
        <v>2.9997647372185305</v>
      </c>
      <c r="L915" s="50">
        <f>L343/'RDAs -adults'!$B$8</f>
        <v>3.4293970625692136</v>
      </c>
      <c r="M915" s="50">
        <f>M343/'RDAs -adults'!$B$8</f>
        <v>2.6216045556478402</v>
      </c>
      <c r="N915" s="50">
        <f>N343/'RDAs -adults'!$B$8</f>
        <v>3.0808858612495378</v>
      </c>
      <c r="O915" s="50">
        <f>O343/'RDAs -adults'!$B$8</f>
        <v>3.8640196518549281</v>
      </c>
      <c r="P915" s="50">
        <f>P343/'RDAs -adults'!$B$8</f>
        <v>2.636059013012181</v>
      </c>
      <c r="Q915" s="50">
        <f>Q343/'RDAs -adults'!$B$8</f>
        <v>3.4920108176448874</v>
      </c>
      <c r="R915" s="50">
        <f>R343/'RDAs -adults'!$B$8</f>
        <v>3.9136845328073089</v>
      </c>
      <c r="S915" s="50">
        <f>S343/'RDAs -adults'!$B$8</f>
        <v>3.4177622203765221</v>
      </c>
      <c r="T915" s="50">
        <f>T343/'RDAs -adults'!$B$8</f>
        <v>3.8813629704226651</v>
      </c>
      <c r="U915" s="50">
        <f>U343/'RDAs -adults'!$B$8</f>
        <v>4.2660984842192686</v>
      </c>
      <c r="V915" s="50">
        <f>V343/'RDAs -adults'!$B$8</f>
        <v>3.4204288870431885</v>
      </c>
      <c r="W915" s="50">
        <f>W343/'RDAs -adults'!$B$8</f>
        <v>3.8956351926448876</v>
      </c>
      <c r="X915" s="50">
        <f>X343/'RDAs -adults'!$B$8</f>
        <v>4.4540913413621261</v>
      </c>
      <c r="Y915" s="50">
        <f>Y343/'RDAs -adults'!$B$8</f>
        <v>4.9838353017718724</v>
      </c>
      <c r="Z915" s="50">
        <f>Z343/'RDAs -adults'!$B$8</f>
        <v>3.9218774407069033</v>
      </c>
      <c r="AA915" s="50">
        <f>AA343/'RDAs -adults'!$B$8</f>
        <v>4.3654282461240301</v>
      </c>
      <c r="AB915" s="50">
        <f>AB343/'RDAs -adults'!$B$8</f>
        <v>5.0804983970099666</v>
      </c>
      <c r="AC915" s="50">
        <f>AC343/'RDAs -adults'!$B$8</f>
        <v>4.7405188494370618</v>
      </c>
      <c r="AD915" s="50">
        <f>AD343/'RDAs -adults'!$B$8</f>
        <v>4.4177597937430786</v>
      </c>
      <c r="AE915" s="50">
        <f>AE343/'RDAs -adults'!$B$8</f>
        <v>5.1067406450719828</v>
      </c>
      <c r="AF915" s="50">
        <f>AF343/'RDAs -adults'!$B$8</f>
        <v>5.1308098911037279</v>
      </c>
      <c r="AG915" s="50">
        <f>AG343/'RDAs -adults'!$B$8</f>
        <v>4.4556368839977853</v>
      </c>
      <c r="AH915" s="50">
        <f>AH343/'RDAs -adults'!$B$8</f>
        <v>6.6465714784053151</v>
      </c>
      <c r="AI915" s="50">
        <f>AI343/'RDAs -adults'!$B$8</f>
        <v>5.1587049169435213</v>
      </c>
      <c r="AJ915" s="50">
        <f>AJ343/'RDAs -adults'!$B$8</f>
        <v>4.4583035506644517</v>
      </c>
      <c r="AK915" s="50">
        <f>AK343/'RDAs -adults'!$B$8</f>
        <v>6.6897143355481727</v>
      </c>
      <c r="AL915" s="50">
        <f>AL343/'RDAs -adults'!$B$8</f>
        <v>5.1613715836101877</v>
      </c>
      <c r="AM915" s="78" t="s">
        <v>63</v>
      </c>
      <c r="AN915" s="50">
        <f>C343/'RDAs -adults'!$C$8</f>
        <v>0.91372413759689919</v>
      </c>
      <c r="AO915" s="50">
        <f>D343/'RDAs -adults'!$C$8</f>
        <v>1.1529697434477664</v>
      </c>
      <c r="AP915" s="50">
        <f>E343/'RDAs -adults'!$C$8</f>
        <v>1.1796906429186662</v>
      </c>
      <c r="AQ915" s="50">
        <f>F343/'RDAs -adults'!$C$8</f>
        <v>1.4287788598191211</v>
      </c>
      <c r="AR915" s="50">
        <f>G343/'RDAs -adults'!$C$8</f>
        <v>1.4113859934477666</v>
      </c>
      <c r="AS915" s="50">
        <f>H343/'RDAs -adults'!$C$8</f>
        <v>1.7386806826012058</v>
      </c>
      <c r="AT915" s="50">
        <f>I343/'RDAs -adults'!$C$8</f>
        <v>1.5010794504429676</v>
      </c>
      <c r="AU915" s="50">
        <f>J343/'RDAs -adults'!$C$8</f>
        <v>1.4579879775747506</v>
      </c>
      <c r="AV915" s="50">
        <f>K343/'RDAs -adults'!$C$8</f>
        <v>1.999843158145687</v>
      </c>
      <c r="AW915" s="50">
        <f>L343/'RDAs -adults'!$C$8</f>
        <v>2.286264708379476</v>
      </c>
      <c r="AX915" s="50">
        <f>M343/'RDAs -adults'!$C$8</f>
        <v>1.7477363704318933</v>
      </c>
      <c r="AY915" s="50">
        <f>N343/'RDAs -adults'!$C$8</f>
        <v>2.053923907499692</v>
      </c>
      <c r="AZ915" s="50">
        <f>O343/'RDAs -adults'!$C$8</f>
        <v>2.5760131012366188</v>
      </c>
      <c r="BA915" s="50">
        <f>P343/'RDAs -adults'!$C$8</f>
        <v>1.757372675341454</v>
      </c>
      <c r="BB915" s="50">
        <f>Q343/'RDAs -adults'!$C$8</f>
        <v>2.3280072117632584</v>
      </c>
      <c r="BC915" s="50">
        <f>R343/'RDAs -adults'!$C$8</f>
        <v>2.6091230218715391</v>
      </c>
      <c r="BD915" s="50">
        <f>S343/'RDAs -adults'!$C$8</f>
        <v>2.2785081469176816</v>
      </c>
      <c r="BE915" s="50">
        <f>T343/'RDAs -adults'!$C$8</f>
        <v>2.5875753136151101</v>
      </c>
      <c r="BF915" s="50">
        <f>U343/'RDAs -adults'!$C$8</f>
        <v>2.8440656561461788</v>
      </c>
      <c r="BG915" s="50">
        <f>V343/'RDAs -adults'!$C$8</f>
        <v>2.280285924695459</v>
      </c>
      <c r="BH915" s="50">
        <f>W343/'RDAs -adults'!$C$8</f>
        <v>2.597090128429925</v>
      </c>
      <c r="BI915" s="50">
        <f>X343/'RDAs -adults'!$C$8</f>
        <v>2.9693942275747505</v>
      </c>
      <c r="BJ915" s="50">
        <f>Y343/'RDAs -adults'!$C$8</f>
        <v>3.3225568678479149</v>
      </c>
      <c r="BK915" s="50">
        <f>Z343/'RDAs -adults'!$C$8</f>
        <v>2.614584960471269</v>
      </c>
      <c r="BL915" s="50">
        <f>AA343/'RDAs -adults'!$C$8</f>
        <v>2.9102854974160199</v>
      </c>
      <c r="BM915" s="50">
        <f>AB343/'RDAs -adults'!$C$8</f>
        <v>3.3869989313399782</v>
      </c>
      <c r="BN915" s="50">
        <f>AC343/'RDAs -adults'!$C$8</f>
        <v>3.1603458996247076</v>
      </c>
      <c r="BO915" s="50">
        <f>AD343/'RDAs -adults'!$C$8</f>
        <v>2.9451731958287191</v>
      </c>
      <c r="BP915" s="50">
        <f>AE343/'RDAs -adults'!$C$8</f>
        <v>3.4044937633813217</v>
      </c>
      <c r="BQ915" s="50">
        <f>AF343/'RDAs -adults'!$C$8</f>
        <v>3.4205399274024852</v>
      </c>
      <c r="BR915" s="50">
        <f>AG343/'RDAs -adults'!$C$8</f>
        <v>2.9704245893318566</v>
      </c>
      <c r="BS915" s="50">
        <f>AH343/'RDAs -adults'!$C$8</f>
        <v>4.4310476522702098</v>
      </c>
      <c r="BT915" s="50">
        <f>AI343/'RDAs -adults'!$C$8</f>
        <v>3.4391366112956807</v>
      </c>
      <c r="BU915" s="50">
        <f>AJ343/'RDAs -adults'!$C$8</f>
        <v>2.9722023671096345</v>
      </c>
      <c r="BV915" s="50">
        <f>AK343/'RDAs -adults'!$C$8</f>
        <v>4.4598095570321146</v>
      </c>
      <c r="BW915" s="50">
        <f>AL343/'RDAs -adults'!$C$8</f>
        <v>3.4409143890734586</v>
      </c>
      <c r="BX915" s="78" t="s">
        <v>63</v>
      </c>
      <c r="BY915" s="61">
        <f>C343/'RDA-child'!$B$6</f>
        <v>1.174788176910299</v>
      </c>
      <c r="BZ915" s="61">
        <f>D343/'RDA-child'!$B$6</f>
        <v>1.4823896701471284</v>
      </c>
      <c r="CA915" s="61">
        <f>E343/'RDA-child'!$B$6</f>
        <v>1.5167451123239994</v>
      </c>
      <c r="CB915" s="61">
        <f>F343/'RDA-child'!$B$6</f>
        <v>1.8370013911960128</v>
      </c>
      <c r="CC915" s="61">
        <f>G343/'RDA-child'!$B$6</f>
        <v>1.814639134432843</v>
      </c>
      <c r="CD915" s="61">
        <f>H343/'RDA-child'!$B$6</f>
        <v>2.2354465919158359</v>
      </c>
      <c r="CE915" s="61">
        <f>I343/'RDA-child'!$B$6</f>
        <v>1.9299592934266727</v>
      </c>
      <c r="CF915" s="61">
        <f>J343/'RDA-child'!$B$6</f>
        <v>1.8745559711675366</v>
      </c>
      <c r="CG915" s="61">
        <f>K343/'RDA-child'!$B$6</f>
        <v>2.5712269176158831</v>
      </c>
      <c r="CH915" s="61">
        <f>L343/'RDA-child'!$B$6</f>
        <v>2.9394831964878976</v>
      </c>
      <c r="CI915" s="61">
        <f>M343/'RDA-child'!$B$6</f>
        <v>2.24708961912672</v>
      </c>
      <c r="CJ915" s="61">
        <f>N343/'RDA-child'!$B$6</f>
        <v>2.6407593096424611</v>
      </c>
      <c r="CK915" s="61">
        <f>O343/'RDA-child'!$B$6</f>
        <v>3.3120168444470814</v>
      </c>
      <c r="CL915" s="61">
        <f>P343/'RDA-child'!$B$6</f>
        <v>2.2594791540104411</v>
      </c>
      <c r="CM915" s="61">
        <f>Q343/'RDA-child'!$B$6</f>
        <v>2.9931521294099035</v>
      </c>
      <c r="CN915" s="61">
        <f>R343/'RDA-child'!$B$6</f>
        <v>3.3545867424062648</v>
      </c>
      <c r="CO915" s="61">
        <f>S343/'RDA-child'!$B$6</f>
        <v>2.9295104746084477</v>
      </c>
      <c r="CP915" s="61">
        <f>T343/'RDA-child'!$B$6</f>
        <v>3.3268825460765701</v>
      </c>
      <c r="CQ915" s="61">
        <f>U343/'RDA-child'!$B$6</f>
        <v>3.656655843616516</v>
      </c>
      <c r="CR915" s="61">
        <f>V343/'RDA-child'!$B$6</f>
        <v>2.9317961888941615</v>
      </c>
      <c r="CS915" s="61">
        <f>W343/'RDA-child'!$B$6</f>
        <v>3.3391158794099036</v>
      </c>
      <c r="CT915" s="61">
        <f>X343/'RDA-child'!$B$6</f>
        <v>3.8177925783103936</v>
      </c>
      <c r="CU915" s="61">
        <f>Y343/'RDA-child'!$B$6</f>
        <v>4.2718588300901761</v>
      </c>
      <c r="CV915" s="61">
        <f>Z343/'RDA-child'!$B$6</f>
        <v>3.3616092348916311</v>
      </c>
      <c r="CW915" s="61">
        <f>AA343/'RDA-child'!$B$6</f>
        <v>3.7417956395348826</v>
      </c>
      <c r="CX915" s="61">
        <f>AB343/'RDA-child'!$B$6</f>
        <v>4.3547129117228289</v>
      </c>
      <c r="CY915" s="61">
        <f>AC343/'RDA-child'!$B$6</f>
        <v>4.0633018709460531</v>
      </c>
      <c r="CZ915" s="61">
        <f>AD343/'RDA-child'!$B$6</f>
        <v>3.7866512517797815</v>
      </c>
      <c r="DA915" s="61">
        <f>AE343/'RDA-child'!$B$6</f>
        <v>4.3772062672045564</v>
      </c>
      <c r="DB915" s="61">
        <f>AF343/'RDA-child'!$B$6</f>
        <v>4.3978370495174808</v>
      </c>
      <c r="DC915" s="61">
        <f>AG343/'RDA-child'!$B$6</f>
        <v>3.8191173291409588</v>
      </c>
      <c r="DD915" s="61">
        <f>AH343/'RDA-child'!$B$6</f>
        <v>5.697061267204556</v>
      </c>
      <c r="DE915" s="61">
        <f>AI343/'RDA-child'!$B$6</f>
        <v>4.4217470716658749</v>
      </c>
      <c r="DF915" s="61">
        <f>AJ343/'RDA-child'!$B$6</f>
        <v>3.8214030434266726</v>
      </c>
      <c r="DG915" s="61">
        <f>AK343/'RDA-child'!$B$6</f>
        <v>5.7340408590412908</v>
      </c>
      <c r="DH915" s="61">
        <f>AL343/'RDA-child'!$B$6</f>
        <v>4.4240327859515896</v>
      </c>
      <c r="ES915" s="22">
        <v>0</v>
      </c>
    </row>
    <row r="916" spans="1:149" s="9" customFormat="1">
      <c r="A916" s="22"/>
      <c r="B916" s="78" t="s">
        <v>65</v>
      </c>
      <c r="C916" s="50">
        <f>C373/'RDAs -adults'!$B$9</f>
        <v>1.3372609672619047</v>
      </c>
      <c r="D916" s="50">
        <f>D373/'RDAs -adults'!$B$9</f>
        <v>2.1484838988095238</v>
      </c>
      <c r="E916" s="50">
        <f>E373/'RDAs -adults'!$B$9</f>
        <v>2.1548827083333331</v>
      </c>
      <c r="F916" s="50">
        <f>F373/'RDAs -adults'!$B$9</f>
        <v>1.876935967261905</v>
      </c>
      <c r="G916" s="50">
        <f>G373/'RDAs -adults'!$B$9</f>
        <v>2.4226071130952382</v>
      </c>
      <c r="H916" s="50">
        <f>H373/'RDAs -adults'!$B$9</f>
        <v>2.6929341815476189</v>
      </c>
      <c r="I916" s="50">
        <f>I373/'RDAs -adults'!$B$9</f>
        <v>2.1392841517857142</v>
      </c>
      <c r="J916" s="50">
        <f>J373/'RDAs -adults'!$B$9</f>
        <v>2.418126443452381</v>
      </c>
      <c r="K916" s="50">
        <f>K373/'RDAs -adults'!$B$9</f>
        <v>3.2267433928571436</v>
      </c>
      <c r="L916" s="50">
        <f>L373/'RDAs -adults'!$B$9</f>
        <v>2.948796651785714</v>
      </c>
      <c r="M916" s="50">
        <f>M373/'RDAs -adults'!$B$9</f>
        <v>2.6906261309523809</v>
      </c>
      <c r="N916" s="50">
        <f>N373/'RDAs -adults'!$B$9</f>
        <v>3.4951957738095238</v>
      </c>
      <c r="O916" s="50">
        <f>O373/'RDAs -adults'!$B$9</f>
        <v>3.2155820535714286</v>
      </c>
      <c r="P916" s="50">
        <f>P373/'RDAs -adults'!$B$9</f>
        <v>2.959078511904762</v>
      </c>
      <c r="Q916" s="50">
        <f>Q373/'RDAs -adults'!$B$9</f>
        <v>4.3097773214285713</v>
      </c>
      <c r="R916" s="50">
        <f>R373/'RDAs -adults'!$B$9</f>
        <v>3.2125299553571423</v>
      </c>
      <c r="S916" s="50">
        <f>S373/'RDAs -adults'!$B$9</f>
        <v>3.7672058928571426</v>
      </c>
      <c r="T916" s="50">
        <f>T373/'RDAs -adults'!$B$9</f>
        <v>4.5810314880952374</v>
      </c>
      <c r="U916" s="50">
        <f>U373/'RDAs -adults'!$B$9</f>
        <v>3.7538719345238101</v>
      </c>
      <c r="V916" s="50">
        <f>V373/'RDAs -adults'!$B$9</f>
        <v>3.7672058928571426</v>
      </c>
      <c r="W916" s="50">
        <f>W373/'RDAs -adults'!$B$9</f>
        <v>4.5796148214285708</v>
      </c>
      <c r="X916" s="50">
        <f>X373/'RDAs -adults'!$B$9</f>
        <v>3.741663541666667</v>
      </c>
      <c r="Y916" s="50">
        <f>Y373/'RDAs -adults'!$B$9</f>
        <v>5.3834606547619046</v>
      </c>
      <c r="Z916" s="50">
        <f>Z373/'RDAs -adults'!$B$9</f>
        <v>5.116519583333333</v>
      </c>
      <c r="AA916" s="50">
        <f>AA373/'RDAs -adults'!$B$9</f>
        <v>3.7477677380952388</v>
      </c>
      <c r="AB916" s="50">
        <f>AB373/'RDAs -adults'!$B$9</f>
        <v>5.3773564583333329</v>
      </c>
      <c r="AC916" s="50">
        <f>AC373/'RDAs -adults'!$B$9</f>
        <v>5.6545591517857137</v>
      </c>
      <c r="AD916" s="50">
        <f>AD373/'RDAs -adults'!$B$9</f>
        <v>3.7447156398809525</v>
      </c>
      <c r="AE916" s="50">
        <f>AE373/'RDAs -adults'!$B$9</f>
        <v>5.9142612202380951</v>
      </c>
      <c r="AF916" s="50">
        <f>AF373/'RDAs -adults'!$B$9</f>
        <v>5.9286823660714285</v>
      </c>
      <c r="AG916" s="50">
        <f>AG373/'RDAs -adults'!$B$9</f>
        <v>3.4732111607142864</v>
      </c>
      <c r="AH916" s="50">
        <f>AH373/'RDAs -adults'!$B$9</f>
        <v>6.993611220238094</v>
      </c>
      <c r="AI916" s="50">
        <f>AI373/'RDAs -adults'!$B$9</f>
        <v>6.469128794642856</v>
      </c>
      <c r="AJ916" s="50">
        <f>AJ373/'RDAs -adults'!$B$9</f>
        <v>3.4732111607142864</v>
      </c>
      <c r="AK916" s="50">
        <f>AK373/'RDAs -adults'!$B$9</f>
        <v>6.9978969345238085</v>
      </c>
      <c r="AL916" s="50">
        <f>AL373/'RDAs -adults'!$B$9</f>
        <v>6.469128794642856</v>
      </c>
      <c r="AM916" s="78" t="s">
        <v>65</v>
      </c>
      <c r="AN916" s="50">
        <f>C373/'RDAs -adults'!$C$9</f>
        <v>0.59433820767195766</v>
      </c>
      <c r="AO916" s="50">
        <f>D373/'RDAs -adults'!$C$9</f>
        <v>0.95488173280423283</v>
      </c>
      <c r="AP916" s="50">
        <f>E373/'RDAs -adults'!$C$9</f>
        <v>0.95772564814814809</v>
      </c>
      <c r="AQ916" s="50">
        <f>F373/'RDAs -adults'!$C$9</f>
        <v>0.83419376322751337</v>
      </c>
      <c r="AR916" s="50">
        <f>G373/'RDAs -adults'!$C$9</f>
        <v>1.0767142724867724</v>
      </c>
      <c r="AS916" s="50">
        <f>H373/'RDAs -adults'!$C$9</f>
        <v>1.1968596362433861</v>
      </c>
      <c r="AT916" s="50">
        <f>I373/'RDAs -adults'!$C$9</f>
        <v>0.95079295634920635</v>
      </c>
      <c r="AU916" s="50">
        <f>J373/'RDAs -adults'!$C$9</f>
        <v>1.0747228637566137</v>
      </c>
      <c r="AV916" s="50">
        <f>K373/'RDAs -adults'!$C$9</f>
        <v>1.434108174603175</v>
      </c>
      <c r="AW916" s="50">
        <f>L373/'RDAs -adults'!$C$9</f>
        <v>1.3105762896825397</v>
      </c>
      <c r="AX916" s="50">
        <f>M373/'RDAs -adults'!$C$9</f>
        <v>1.1958338359788361</v>
      </c>
      <c r="AY916" s="50">
        <f>N373/'RDAs -adults'!$C$9</f>
        <v>1.553420343915344</v>
      </c>
      <c r="AZ916" s="50">
        <f>O373/'RDAs -adults'!$C$9</f>
        <v>1.4291475793650792</v>
      </c>
      <c r="BA916" s="50">
        <f>P373/'RDAs -adults'!$C$9</f>
        <v>1.3151460052910053</v>
      </c>
      <c r="BB916" s="50">
        <f>Q373/'RDAs -adults'!$C$9</f>
        <v>1.9154565873015872</v>
      </c>
      <c r="BC916" s="50">
        <f>R373/'RDAs -adults'!$C$9</f>
        <v>1.4277910912698411</v>
      </c>
      <c r="BD916" s="50">
        <f>S373/'RDAs -adults'!$C$9</f>
        <v>1.6743137301587299</v>
      </c>
      <c r="BE916" s="50">
        <f>T373/'RDAs -adults'!$C$9</f>
        <v>2.0360139947089944</v>
      </c>
      <c r="BF916" s="50">
        <f>U373/'RDAs -adults'!$C$9</f>
        <v>1.6683875264550267</v>
      </c>
      <c r="BG916" s="50">
        <f>V373/'RDAs -adults'!$C$9</f>
        <v>1.6743137301587299</v>
      </c>
      <c r="BH916" s="50">
        <f>W373/'RDAs -adults'!$C$9</f>
        <v>2.0353843650793646</v>
      </c>
      <c r="BI916" s="50">
        <f>X373/'RDAs -adults'!$C$9</f>
        <v>1.6629615740740744</v>
      </c>
      <c r="BJ916" s="50">
        <f>Y373/'RDAs -adults'!$C$9</f>
        <v>2.39264917989418</v>
      </c>
      <c r="BK916" s="50">
        <f>Z373/'RDAs -adults'!$C$9</f>
        <v>2.2740087037037036</v>
      </c>
      <c r="BL916" s="50">
        <f>AA373/'RDAs -adults'!$C$9</f>
        <v>1.6656745502645505</v>
      </c>
      <c r="BM916" s="50">
        <f>AB373/'RDAs -adults'!$C$9</f>
        <v>2.3899362037037037</v>
      </c>
      <c r="BN916" s="50">
        <f>AC373/'RDAs -adults'!$C$9</f>
        <v>2.5131374007936507</v>
      </c>
      <c r="BO916" s="50">
        <f>AD373/'RDAs -adults'!$C$9</f>
        <v>1.6643180621693123</v>
      </c>
      <c r="BP916" s="50">
        <f>AE373/'RDAs -adults'!$C$9</f>
        <v>2.6285605423280423</v>
      </c>
      <c r="BQ916" s="50">
        <f>AF373/'RDAs -adults'!$C$9</f>
        <v>2.6349699404761902</v>
      </c>
      <c r="BR916" s="50">
        <f>AG373/'RDAs -adults'!$C$9</f>
        <v>1.5436494047619049</v>
      </c>
      <c r="BS916" s="50">
        <f>AH373/'RDAs -adults'!$C$9</f>
        <v>3.1082716534391528</v>
      </c>
      <c r="BT916" s="50">
        <f>AI373/'RDAs -adults'!$C$9</f>
        <v>2.8751683531746028</v>
      </c>
      <c r="BU916" s="50">
        <f>AJ373/'RDAs -adults'!$C$9</f>
        <v>1.5436494047619049</v>
      </c>
      <c r="BV916" s="50">
        <f>AK373/'RDAs -adults'!$C$9</f>
        <v>3.1101764153439149</v>
      </c>
      <c r="BW916" s="50">
        <f>AL373/'RDAs -adults'!$C$9</f>
        <v>2.8751683531746028</v>
      </c>
      <c r="BX916" s="78" t="s">
        <v>65</v>
      </c>
      <c r="BY916" s="61">
        <f>C373/'RDA-child'!$B$7</f>
        <v>0.822929826007326</v>
      </c>
      <c r="BZ916" s="61">
        <f>D373/'RDA-child'!$B$7</f>
        <v>1.3221439377289377</v>
      </c>
      <c r="CA916" s="61">
        <f>E373/'RDA-child'!$B$7</f>
        <v>1.3260816666666666</v>
      </c>
      <c r="CB916" s="61">
        <f>F373/'RDA-child'!$B$7</f>
        <v>1.1550375183150186</v>
      </c>
      <c r="CC916" s="61">
        <f>G373/'RDA-child'!$B$7</f>
        <v>1.4908351465201466</v>
      </c>
      <c r="CD916" s="61">
        <f>H373/'RDA-child'!$B$7</f>
        <v>1.6571902655677655</v>
      </c>
      <c r="CE916" s="61">
        <f>I373/'RDA-child'!$B$7</f>
        <v>1.316482554945055</v>
      </c>
      <c r="CF916" s="61">
        <f>J373/'RDA-child'!$B$7</f>
        <v>1.4880778113553115</v>
      </c>
      <c r="CG916" s="61">
        <f>K373/'RDA-child'!$B$7</f>
        <v>1.9856882417582422</v>
      </c>
      <c r="CH916" s="61">
        <f>L373/'RDA-child'!$B$7</f>
        <v>1.8146440934065933</v>
      </c>
      <c r="CI916" s="61">
        <f>M373/'RDA-child'!$B$7</f>
        <v>1.6557699267399268</v>
      </c>
      <c r="CJ916" s="61">
        <f>N373/'RDA-child'!$B$7</f>
        <v>2.150889706959707</v>
      </c>
      <c r="CK916" s="61">
        <f>O373/'RDA-child'!$B$7</f>
        <v>1.9788197252747253</v>
      </c>
      <c r="CL916" s="61">
        <f>P373/'RDA-child'!$B$7</f>
        <v>1.8209713919413919</v>
      </c>
      <c r="CM916" s="61">
        <f>Q373/'RDA-child'!$B$7</f>
        <v>2.6521706593406589</v>
      </c>
      <c r="CN916" s="61">
        <f>R373/'RDA-child'!$B$7</f>
        <v>1.9769415109890107</v>
      </c>
      <c r="CO916" s="61">
        <f>S373/'RDA-child'!$B$7</f>
        <v>2.3182805494505492</v>
      </c>
      <c r="CP916" s="61">
        <f>T373/'RDA-child'!$B$7</f>
        <v>2.8190963003662999</v>
      </c>
      <c r="CQ916" s="61">
        <f>U373/'RDA-child'!$B$7</f>
        <v>2.3100750366300371</v>
      </c>
      <c r="CR916" s="61">
        <f>V373/'RDA-child'!$B$7</f>
        <v>2.3182805494505492</v>
      </c>
      <c r="CS916" s="61">
        <f>W373/'RDA-child'!$B$7</f>
        <v>2.8182245054945052</v>
      </c>
      <c r="CT916" s="61">
        <f>X373/'RDA-child'!$B$7</f>
        <v>2.3025621794871798</v>
      </c>
      <c r="CU916" s="61">
        <f>Y373/'RDA-child'!$B$7</f>
        <v>3.3128988644688642</v>
      </c>
      <c r="CV916" s="61">
        <f>Z373/'RDA-child'!$B$7</f>
        <v>3.1486274358974358</v>
      </c>
      <c r="CW916" s="61">
        <f>AA373/'RDA-child'!$B$7</f>
        <v>2.3063186080586084</v>
      </c>
      <c r="CX916" s="61">
        <f>AB373/'RDA-child'!$B$7</f>
        <v>3.309142435897436</v>
      </c>
      <c r="CY916" s="61">
        <f>AC373/'RDA-child'!$B$7</f>
        <v>3.4797287087912085</v>
      </c>
      <c r="CZ916" s="61">
        <f>AD373/'RDA-child'!$B$7</f>
        <v>2.3044403937728939</v>
      </c>
      <c r="DA916" s="61">
        <f>AE373/'RDA-child'!$B$7</f>
        <v>3.6395453663003665</v>
      </c>
      <c r="DB916" s="61">
        <f>AF373/'RDA-child'!$B$7</f>
        <v>3.6484199175824172</v>
      </c>
      <c r="DC916" s="61">
        <f>AG373/'RDA-child'!$B$7</f>
        <v>2.1373607142857147</v>
      </c>
      <c r="DD916" s="61">
        <f>AH373/'RDA-child'!$B$7</f>
        <v>4.3037607509157505</v>
      </c>
      <c r="DE916" s="61">
        <f>AI373/'RDA-child'!$B$7</f>
        <v>3.9810023351648343</v>
      </c>
      <c r="DF916" s="61">
        <f>AJ373/'RDA-child'!$B$7</f>
        <v>2.1373607142857147</v>
      </c>
      <c r="DG916" s="61">
        <f>AK373/'RDA-child'!$B$7</f>
        <v>4.3063981135531133</v>
      </c>
      <c r="DH916" s="61">
        <f>AL373/'RDA-child'!$B$7</f>
        <v>3.9810023351648343</v>
      </c>
      <c r="ES916" s="22">
        <v>0</v>
      </c>
    </row>
    <row r="917" spans="1:149" s="9" customFormat="1">
      <c r="A917" s="22"/>
      <c r="B917" s="78" t="s">
        <v>100</v>
      </c>
      <c r="C917" s="50">
        <f>C401/'RDAs -adults'!$B$10</f>
        <v>1.2142857142857143E-2</v>
      </c>
      <c r="D917" s="50">
        <f>D401/'RDAs -adults'!$B$10</f>
        <v>1.2142857142857143E-2</v>
      </c>
      <c r="E917" s="50">
        <f>E401/'RDAs -adults'!$B$10</f>
        <v>6.0714285714285714E-3</v>
      </c>
      <c r="F917" s="50">
        <f>F401/'RDAs -adults'!$B$10</f>
        <v>1.2142857142857143E-2</v>
      </c>
      <c r="G917" s="50">
        <f>G401/'RDAs -adults'!$B$10</f>
        <v>1.2142857142857143E-2</v>
      </c>
      <c r="H917" s="50">
        <f>H401/'RDAs -adults'!$B$10</f>
        <v>1.2142857142857143E-2</v>
      </c>
      <c r="I917" s="50">
        <f>I401/'RDAs -adults'!$B$10</f>
        <v>1.2142857142857143E-2</v>
      </c>
      <c r="J917" s="50">
        <f>J401/'RDAs -adults'!$B$10</f>
        <v>1.8214285714285714E-2</v>
      </c>
      <c r="K917" s="50">
        <f>K401/'RDAs -adults'!$B$10</f>
        <v>1.2142857142857143E-2</v>
      </c>
      <c r="L917" s="50">
        <f>L401/'RDAs -adults'!$B$10</f>
        <v>1.8214285714285714E-2</v>
      </c>
      <c r="M917" s="50">
        <f>M401/'RDAs -adults'!$B$10</f>
        <v>1.8214285714285714E-2</v>
      </c>
      <c r="N917" s="50">
        <f>N401/'RDAs -adults'!$B$10</f>
        <v>1.2142857142857143E-2</v>
      </c>
      <c r="O917" s="50">
        <f>O401/'RDAs -adults'!$B$10</f>
        <v>1.8214285714285714E-2</v>
      </c>
      <c r="P917" s="50">
        <f>P401/'RDAs -adults'!$B$10</f>
        <v>1.8214285714285714E-2</v>
      </c>
      <c r="Q917" s="50">
        <f>Q401/'RDAs -adults'!$B$10</f>
        <v>1.2142857142857143E-2</v>
      </c>
      <c r="R917" s="50">
        <f>R401/'RDAs -adults'!$B$10</f>
        <v>1.8214285714285714E-2</v>
      </c>
      <c r="S917" s="50">
        <f>S401/'RDAs -adults'!$B$10</f>
        <v>1.8214285714285714E-2</v>
      </c>
      <c r="T917" s="50">
        <f>T401/'RDAs -adults'!$B$10</f>
        <v>1.2142857142857143E-2</v>
      </c>
      <c r="U917" s="50">
        <f>U401/'RDAs -adults'!$B$10</f>
        <v>1.8214285714285714E-2</v>
      </c>
      <c r="V917" s="50">
        <f>V401/'RDAs -adults'!$B$10</f>
        <v>1.8214285714285714E-2</v>
      </c>
      <c r="W917" s="50">
        <f>W401/'RDAs -adults'!$B$10</f>
        <v>1.2142857142857143E-2</v>
      </c>
      <c r="X917" s="50">
        <f>X401/'RDAs -adults'!$B$10</f>
        <v>1.8214285714285714E-2</v>
      </c>
      <c r="Y917" s="50">
        <f>Y401/'RDAs -adults'!$B$10</f>
        <v>1.8214285714285714E-2</v>
      </c>
      <c r="Z917" s="50">
        <f>Z401/'RDAs -adults'!$B$10</f>
        <v>1.2142857142857143E-2</v>
      </c>
      <c r="AA917" s="50">
        <f>AA401/'RDAs -adults'!$B$10</f>
        <v>1.8214285714285714E-2</v>
      </c>
      <c r="AB917" s="50">
        <f>AB401/'RDAs -adults'!$B$10</f>
        <v>1.8214285714285714E-2</v>
      </c>
      <c r="AC917" s="50">
        <f>AC401/'RDAs -adults'!$B$10</f>
        <v>1.2142857142857143E-2</v>
      </c>
      <c r="AD917" s="50">
        <f>AD401/'RDAs -adults'!$B$10</f>
        <v>1.8214285714285714E-2</v>
      </c>
      <c r="AE917" s="50">
        <f>AE401/'RDAs -adults'!$B$10</f>
        <v>1.8214285714285714E-2</v>
      </c>
      <c r="AF917" s="50">
        <f>AF401/'RDAs -adults'!$B$10</f>
        <v>1.2142857142857143E-2</v>
      </c>
      <c r="AG917" s="50">
        <f>AG401/'RDAs -adults'!$B$10</f>
        <v>1.8214285714285714E-2</v>
      </c>
      <c r="AH917" s="50">
        <f>AH401/'RDAs -adults'!$B$10</f>
        <v>1.8214285714285714E-2</v>
      </c>
      <c r="AI917" s="50">
        <f>AI401/'RDAs -adults'!$B$10</f>
        <v>1.2142857142857143E-2</v>
      </c>
      <c r="AJ917" s="50">
        <f>AJ401/'RDAs -adults'!$B$10</f>
        <v>1.8214285714285714E-2</v>
      </c>
      <c r="AK917" s="50">
        <f>AK401/'RDAs -adults'!$B$10</f>
        <v>3.0357142857142857E-2</v>
      </c>
      <c r="AL917" s="50">
        <f>AL401/'RDAs -adults'!$B$10</f>
        <v>1.2142857142857143E-2</v>
      </c>
      <c r="AM917" s="78" t="s">
        <v>100</v>
      </c>
      <c r="AN917" s="50">
        <f>C401/'RDAs -adults'!$C$10</f>
        <v>8.0952380952380946E-3</v>
      </c>
      <c r="AO917" s="50">
        <f>D401/'RDAs -adults'!$C$10</f>
        <v>8.0952380952380946E-3</v>
      </c>
      <c r="AP917" s="50">
        <f>E401/'RDAs -adults'!$C$10</f>
        <v>4.0476190476190473E-3</v>
      </c>
      <c r="AQ917" s="50">
        <f>F401/'RDAs -adults'!$C$10</f>
        <v>8.0952380952380946E-3</v>
      </c>
      <c r="AR917" s="50">
        <f>G401/'RDAs -adults'!$C$10</f>
        <v>8.0952380952380946E-3</v>
      </c>
      <c r="AS917" s="50">
        <f>H401/'RDAs -adults'!$C$10</f>
        <v>8.0952380952380946E-3</v>
      </c>
      <c r="AT917" s="50">
        <f>I401/'RDAs -adults'!$C$10</f>
        <v>8.0952380952380946E-3</v>
      </c>
      <c r="AU917" s="50">
        <f>J401/'RDAs -adults'!$C$10</f>
        <v>1.2142857142857143E-2</v>
      </c>
      <c r="AV917" s="50">
        <f>K401/'RDAs -adults'!$C$10</f>
        <v>8.0952380952380946E-3</v>
      </c>
      <c r="AW917" s="50">
        <f>L401/'RDAs -adults'!$C$10</f>
        <v>1.2142857142857143E-2</v>
      </c>
      <c r="AX917" s="50">
        <f>M401/'RDAs -adults'!$C$10</f>
        <v>1.2142857142857143E-2</v>
      </c>
      <c r="AY917" s="50">
        <f>N401/'RDAs -adults'!$C$10</f>
        <v>8.0952380952380946E-3</v>
      </c>
      <c r="AZ917" s="50">
        <f>O401/'RDAs -adults'!$C$10</f>
        <v>1.2142857142857143E-2</v>
      </c>
      <c r="BA917" s="50">
        <f>P401/'RDAs -adults'!$C$10</f>
        <v>1.2142857142857143E-2</v>
      </c>
      <c r="BB917" s="50">
        <f>Q401/'RDAs -adults'!$C$10</f>
        <v>8.0952380952380946E-3</v>
      </c>
      <c r="BC917" s="50">
        <f>R401/'RDAs -adults'!$C$10</f>
        <v>1.2142857142857143E-2</v>
      </c>
      <c r="BD917" s="50">
        <f>S401/'RDAs -adults'!$C$10</f>
        <v>1.2142857142857143E-2</v>
      </c>
      <c r="BE917" s="50">
        <f>T401/'RDAs -adults'!$C$10</f>
        <v>8.0952380952380946E-3</v>
      </c>
      <c r="BF917" s="50">
        <f>U401/'RDAs -adults'!$C$10</f>
        <v>1.2142857142857143E-2</v>
      </c>
      <c r="BG917" s="50">
        <f>V401/'RDAs -adults'!$C$10</f>
        <v>1.2142857142857143E-2</v>
      </c>
      <c r="BH917" s="50">
        <f>W401/'RDAs -adults'!$C$10</f>
        <v>8.0952380952380946E-3</v>
      </c>
      <c r="BI917" s="50">
        <f>X401/'RDAs -adults'!$C$10</f>
        <v>1.2142857142857143E-2</v>
      </c>
      <c r="BJ917" s="50">
        <f>Y401/'RDAs -adults'!$C$10</f>
        <v>1.2142857142857143E-2</v>
      </c>
      <c r="BK917" s="50">
        <f>Z401/'RDAs -adults'!$C$10</f>
        <v>8.0952380952380946E-3</v>
      </c>
      <c r="BL917" s="50">
        <f>AA401/'RDAs -adults'!$C$10</f>
        <v>1.2142857142857143E-2</v>
      </c>
      <c r="BM917" s="50">
        <f>AB401/'RDAs -adults'!$C$10</f>
        <v>1.2142857142857143E-2</v>
      </c>
      <c r="BN917" s="50">
        <f>AC401/'RDAs -adults'!$C$10</f>
        <v>8.0952380952380946E-3</v>
      </c>
      <c r="BO917" s="50">
        <f>AD401/'RDAs -adults'!$C$10</f>
        <v>1.2142857142857143E-2</v>
      </c>
      <c r="BP917" s="50">
        <f>AE401/'RDAs -adults'!$C$10</f>
        <v>1.2142857142857143E-2</v>
      </c>
      <c r="BQ917" s="50">
        <f>AF401/'RDAs -adults'!$C$10</f>
        <v>8.0952380952380946E-3</v>
      </c>
      <c r="BR917" s="50">
        <f>AG401/'RDAs -adults'!$C$10</f>
        <v>1.2142857142857143E-2</v>
      </c>
      <c r="BS917" s="50">
        <f>AH401/'RDAs -adults'!$C$10</f>
        <v>1.2142857142857143E-2</v>
      </c>
      <c r="BT917" s="50">
        <f>AI401/'RDAs -adults'!$C$10</f>
        <v>8.0952380952380946E-3</v>
      </c>
      <c r="BU917" s="50">
        <f>AJ401/'RDAs -adults'!$C$10</f>
        <v>1.2142857142857143E-2</v>
      </c>
      <c r="BV917" s="50">
        <f>AK401/'RDAs -adults'!$C$10</f>
        <v>2.0238095238095236E-2</v>
      </c>
      <c r="BW917" s="50">
        <f>AL401/'RDAs -adults'!$C$10</f>
        <v>8.0952380952380946E-3</v>
      </c>
      <c r="BX917" s="78" t="s">
        <v>100</v>
      </c>
      <c r="BY917" s="61">
        <f>C401/'RDA-child'!$B$8</f>
        <v>1.2142857142857143E-2</v>
      </c>
      <c r="BZ917" s="61">
        <f>D401/'RDA-child'!$B$8</f>
        <v>1.2142857142857143E-2</v>
      </c>
      <c r="CA917" s="61">
        <f>E401/'RDA-child'!$B$8</f>
        <v>6.0714285714285714E-3</v>
      </c>
      <c r="CB917" s="61">
        <f>F401/'RDA-child'!$B$8</f>
        <v>1.2142857142857143E-2</v>
      </c>
      <c r="CC917" s="61">
        <f>G401/'RDA-child'!$B$8</f>
        <v>1.2142857142857143E-2</v>
      </c>
      <c r="CD917" s="61">
        <f>H401/'RDA-child'!$B$8</f>
        <v>1.2142857142857143E-2</v>
      </c>
      <c r="CE917" s="61">
        <f>I401/'RDA-child'!$B$8</f>
        <v>1.2142857142857143E-2</v>
      </c>
      <c r="CF917" s="61">
        <f>J401/'RDA-child'!$B$8</f>
        <v>1.8214285714285714E-2</v>
      </c>
      <c r="CG917" s="61">
        <f>K401/'RDA-child'!$B$8</f>
        <v>1.2142857142857143E-2</v>
      </c>
      <c r="CH917" s="61">
        <f>L401/'RDA-child'!$B$8</f>
        <v>1.8214285714285714E-2</v>
      </c>
      <c r="CI917" s="61">
        <f>M401/'RDA-child'!$B$8</f>
        <v>1.8214285714285714E-2</v>
      </c>
      <c r="CJ917" s="61">
        <f>N401/'RDA-child'!$B$8</f>
        <v>1.2142857142857143E-2</v>
      </c>
      <c r="CK917" s="61">
        <f>O401/'RDA-child'!$B$8</f>
        <v>1.8214285714285714E-2</v>
      </c>
      <c r="CL917" s="61">
        <f>P401/'RDA-child'!$B$8</f>
        <v>1.8214285714285714E-2</v>
      </c>
      <c r="CM917" s="61">
        <f>Q401/'RDA-child'!$B$8</f>
        <v>1.2142857142857143E-2</v>
      </c>
      <c r="CN917" s="61">
        <f>R401/'RDA-child'!$B$8</f>
        <v>1.8214285714285714E-2</v>
      </c>
      <c r="CO917" s="61">
        <f>S401/'RDA-child'!$B$8</f>
        <v>1.8214285714285714E-2</v>
      </c>
      <c r="CP917" s="61">
        <f>T401/'RDA-child'!$B$8</f>
        <v>1.2142857142857143E-2</v>
      </c>
      <c r="CQ917" s="61">
        <f>U401/'RDA-child'!$B$8</f>
        <v>1.8214285714285714E-2</v>
      </c>
      <c r="CR917" s="61">
        <f>V401/'RDA-child'!$B$8</f>
        <v>1.8214285714285714E-2</v>
      </c>
      <c r="CS917" s="61">
        <f>W401/'RDA-child'!$B$8</f>
        <v>1.2142857142857143E-2</v>
      </c>
      <c r="CT917" s="61">
        <f>X401/'RDA-child'!$B$8</f>
        <v>1.8214285714285714E-2</v>
      </c>
      <c r="CU917" s="61">
        <f>Y401/'RDA-child'!$B$8</f>
        <v>1.8214285714285714E-2</v>
      </c>
      <c r="CV917" s="61">
        <f>Z401/'RDA-child'!$B$8</f>
        <v>1.2142857142857143E-2</v>
      </c>
      <c r="CW917" s="61">
        <f>AA401/'RDA-child'!$B$8</f>
        <v>1.8214285714285714E-2</v>
      </c>
      <c r="CX917" s="61">
        <f>AB401/'RDA-child'!$B$8</f>
        <v>1.8214285714285714E-2</v>
      </c>
      <c r="CY917" s="61">
        <f>AC401/'RDA-child'!$B$8</f>
        <v>1.2142857142857143E-2</v>
      </c>
      <c r="CZ917" s="61">
        <f>AD401/'RDA-child'!$B$8</f>
        <v>1.8214285714285714E-2</v>
      </c>
      <c r="DA917" s="61">
        <f>AE401/'RDA-child'!$B$8</f>
        <v>1.8214285714285714E-2</v>
      </c>
      <c r="DB917" s="61">
        <f>AF401/'RDA-child'!$B$8</f>
        <v>1.2142857142857143E-2</v>
      </c>
      <c r="DC917" s="61">
        <f>AG401/'RDA-child'!$B$8</f>
        <v>1.8214285714285714E-2</v>
      </c>
      <c r="DD917" s="61">
        <f>AH401/'RDA-child'!$B$8</f>
        <v>1.8214285714285714E-2</v>
      </c>
      <c r="DE917" s="61">
        <f>AI401/'RDA-child'!$B$8</f>
        <v>1.2142857142857143E-2</v>
      </c>
      <c r="DF917" s="61">
        <f>AJ401/'RDA-child'!$B$8</f>
        <v>1.8214285714285714E-2</v>
      </c>
      <c r="DG917" s="61">
        <f>AK401/'RDA-child'!$B$8</f>
        <v>3.0357142857142857E-2</v>
      </c>
      <c r="DH917" s="61">
        <f>AL401/'RDA-child'!$B$8</f>
        <v>1.2142857142857143E-2</v>
      </c>
      <c r="ES917" s="22">
        <v>0</v>
      </c>
    </row>
    <row r="918" spans="1:149" s="9" customFormat="1">
      <c r="A918" s="22"/>
      <c r="B918" s="78" t="s">
        <v>64</v>
      </c>
      <c r="C918" s="50">
        <f>C429/'RDAs -adults'!$B$11</f>
        <v>0.5325928571428572</v>
      </c>
      <c r="D918" s="50">
        <f>D429/'RDAs -adults'!$B$11</f>
        <v>0.65115714285714288</v>
      </c>
      <c r="E918" s="50">
        <f>E429/'RDAs -adults'!$B$11</f>
        <v>0.75568095238095245</v>
      </c>
      <c r="F918" s="50">
        <f>F429/'RDAs -adults'!$B$11</f>
        <v>0.81059285714285723</v>
      </c>
      <c r="G918" s="50">
        <f>G429/'RDAs -adults'!$B$11</f>
        <v>0.8001571428571429</v>
      </c>
      <c r="H918" s="50">
        <f>H429/'RDAs -adults'!$B$11</f>
        <v>1.0412595238095237</v>
      </c>
      <c r="I918" s="50">
        <f>I429/'RDAs -adults'!$B$11</f>
        <v>0.86146428571428557</v>
      </c>
      <c r="J918" s="50">
        <f>J429/'RDAs -adults'!$B$11</f>
        <v>0.83773571428571425</v>
      </c>
      <c r="K918" s="50">
        <f>K429/'RDAs -adults'!$B$11</f>
        <v>1.200695238095238</v>
      </c>
      <c r="L918" s="50">
        <f>L429/'RDAs -adults'!$B$11</f>
        <v>1.2756071428571429</v>
      </c>
      <c r="M918" s="50">
        <f>M429/'RDAs -adults'!$B$11</f>
        <v>0.9971714285714286</v>
      </c>
      <c r="N918" s="50">
        <f>N429/'RDAs -adults'!$B$11</f>
        <v>1.2306952380952381</v>
      </c>
      <c r="O918" s="50">
        <f>O429/'RDAs -adults'!$B$11</f>
        <v>1.4350428571428571</v>
      </c>
      <c r="P918" s="50">
        <f>P429/'RDAs -adults'!$B$11</f>
        <v>1.0271714285714286</v>
      </c>
      <c r="Q918" s="50">
        <f>Q429/'RDAs -adults'!$B$11</f>
        <v>1.434695238095238</v>
      </c>
      <c r="R918" s="50">
        <f>R429/'RDAs -adults'!$B$11</f>
        <v>1.4654785714285714</v>
      </c>
      <c r="S918" s="50">
        <f>S429/'RDAs -adults'!$B$11</f>
        <v>1.2951714285714284</v>
      </c>
      <c r="T918" s="50">
        <f>T429/'RDAs -adults'!$B$11</f>
        <v>1.6203619047619049</v>
      </c>
      <c r="U918" s="50">
        <f>U429/'RDAs -adults'!$B$11</f>
        <v>1.6140428571428571</v>
      </c>
      <c r="V918" s="50">
        <f>V429/'RDAs -adults'!$B$11</f>
        <v>1.3151714285714284</v>
      </c>
      <c r="W918" s="50">
        <f>W429/'RDAs -adults'!$B$11</f>
        <v>1.6036952380952383</v>
      </c>
      <c r="X918" s="50">
        <f>X429/'RDAs -adults'!$B$11</f>
        <v>1.6557857142857144</v>
      </c>
      <c r="Y918" s="50">
        <f>Y429/'RDAs -adults'!$B$11</f>
        <v>1.8511714285714291</v>
      </c>
      <c r="Z918" s="50">
        <f>Z429/'RDAs -adults'!$B$11</f>
        <v>1.6436952380952381</v>
      </c>
      <c r="AA918" s="50">
        <f>AA429/'RDAs -adults'!$B$11</f>
        <v>1.674914285714286</v>
      </c>
      <c r="AB918" s="50">
        <f>AB429/'RDAs -adults'!$B$11</f>
        <v>1.8920428571428574</v>
      </c>
      <c r="AC918" s="50">
        <f>AC429/'RDAs -adults'!$B$11</f>
        <v>1.9487976190476188</v>
      </c>
      <c r="AD918" s="50">
        <f>AD429/'RDAs -adults'!$B$11</f>
        <v>1.7253500000000002</v>
      </c>
      <c r="AE918" s="50">
        <f>AE429/'RDAs -adults'!$B$11</f>
        <v>1.9320428571428572</v>
      </c>
      <c r="AF918" s="50">
        <f>AF429/'RDAs -adults'!$B$11</f>
        <v>2.1177976190476189</v>
      </c>
      <c r="AG918" s="50">
        <f>AG429/'RDAs -adults'!$B$11</f>
        <v>1.7457857142857143</v>
      </c>
      <c r="AH918" s="50">
        <f>AH429/'RDAs -adults'!$B$11</f>
        <v>2.4480428571428572</v>
      </c>
      <c r="AI918" s="50">
        <f>AI429/'RDAs -adults'!$B$11</f>
        <v>2.2294642857142852</v>
      </c>
      <c r="AJ918" s="50">
        <f>AJ429/'RDAs -adults'!$B$11</f>
        <v>1.7657857142857147</v>
      </c>
      <c r="AK918" s="50">
        <f>AK429/'RDAs -adults'!$B$11</f>
        <v>2.4823285714285714</v>
      </c>
      <c r="AL918" s="50">
        <f>AL429/'RDAs -adults'!$B$11</f>
        <v>2.2494642857142857</v>
      </c>
      <c r="AM918" s="78" t="s">
        <v>64</v>
      </c>
      <c r="AN918" s="50">
        <f>C429/'RDAs -adults'!$C$11</f>
        <v>0.3550619047619048</v>
      </c>
      <c r="AO918" s="50">
        <f>D429/'RDAs -adults'!$C$11</f>
        <v>0.43410476190476194</v>
      </c>
      <c r="AP918" s="50">
        <f>E429/'RDAs -adults'!$C$11</f>
        <v>0.50378730158730156</v>
      </c>
      <c r="AQ918" s="50">
        <f>F429/'RDAs -adults'!$C$11</f>
        <v>0.54039523809523815</v>
      </c>
      <c r="AR918" s="50">
        <f>G429/'RDAs -adults'!$C$11</f>
        <v>0.53343809523809527</v>
      </c>
      <c r="AS918" s="50">
        <f>H429/'RDAs -adults'!$C$11</f>
        <v>0.69417301587301583</v>
      </c>
      <c r="AT918" s="50">
        <f>I429/'RDAs -adults'!$C$11</f>
        <v>0.57430952380952371</v>
      </c>
      <c r="AU918" s="50">
        <f>J429/'RDAs -adults'!$C$11</f>
        <v>0.5584904761904762</v>
      </c>
      <c r="AV918" s="50">
        <f>K429/'RDAs -adults'!$C$11</f>
        <v>0.8004634920634921</v>
      </c>
      <c r="AW918" s="50">
        <f>L429/'RDAs -adults'!$C$11</f>
        <v>0.850404761904762</v>
      </c>
      <c r="AX918" s="50">
        <f>M429/'RDAs -adults'!$C$11</f>
        <v>0.66478095238095247</v>
      </c>
      <c r="AY918" s="50">
        <f>N429/'RDAs -adults'!$C$11</f>
        <v>0.82046349206349201</v>
      </c>
      <c r="AZ918" s="50">
        <f>O429/'RDAs -adults'!$C$11</f>
        <v>0.95669523809523804</v>
      </c>
      <c r="BA918" s="50">
        <f>P429/'RDAs -adults'!$C$11</f>
        <v>0.68478095238095238</v>
      </c>
      <c r="BB918" s="50">
        <f>Q429/'RDAs -adults'!$C$11</f>
        <v>0.95646349206349202</v>
      </c>
      <c r="BC918" s="50">
        <f>R429/'RDAs -adults'!$C$11</f>
        <v>0.97698571428571424</v>
      </c>
      <c r="BD918" s="50">
        <f>S429/'RDAs -adults'!$C$11</f>
        <v>0.86344761904761902</v>
      </c>
      <c r="BE918" s="50">
        <f>T429/'RDAs -adults'!$C$11</f>
        <v>1.08024126984127</v>
      </c>
      <c r="BF918" s="50">
        <f>U429/'RDAs -adults'!$C$11</f>
        <v>1.0760285714285716</v>
      </c>
      <c r="BG918" s="50">
        <f>V429/'RDAs -adults'!$C$11</f>
        <v>0.87678095238095233</v>
      </c>
      <c r="BH918" s="50">
        <f>W429/'RDAs -adults'!$C$11</f>
        <v>1.0691301587301587</v>
      </c>
      <c r="BI918" s="50">
        <f>X429/'RDAs -adults'!$C$11</f>
        <v>1.1038571428571431</v>
      </c>
      <c r="BJ918" s="50">
        <f>Y429/'RDAs -adults'!$C$11</f>
        <v>1.2341142857142862</v>
      </c>
      <c r="BK918" s="50">
        <f>Z429/'RDAs -adults'!$C$11</f>
        <v>1.0957968253968253</v>
      </c>
      <c r="BL918" s="50">
        <f>AA429/'RDAs -adults'!$C$11</f>
        <v>1.1166095238095239</v>
      </c>
      <c r="BM918" s="50">
        <f>AB429/'RDAs -adults'!$C$11</f>
        <v>1.2613619047619049</v>
      </c>
      <c r="BN918" s="50">
        <f>AC429/'RDAs -adults'!$C$11</f>
        <v>1.2991984126984126</v>
      </c>
      <c r="BO918" s="50">
        <f>AD429/'RDAs -adults'!$C$11</f>
        <v>1.1502333333333334</v>
      </c>
      <c r="BP918" s="50">
        <f>AE429/'RDAs -adults'!$C$11</f>
        <v>1.2880285714285715</v>
      </c>
      <c r="BQ918" s="50">
        <f>AF429/'RDAs -adults'!$C$11</f>
        <v>1.4118650793650791</v>
      </c>
      <c r="BR918" s="50">
        <f>AG429/'RDAs -adults'!$C$11</f>
        <v>1.1638571428571429</v>
      </c>
      <c r="BS918" s="50">
        <f>AH429/'RDAs -adults'!$C$11</f>
        <v>1.6320285714285714</v>
      </c>
      <c r="BT918" s="50">
        <f>AI429/'RDAs -adults'!$C$11</f>
        <v>1.4863095238095236</v>
      </c>
      <c r="BU918" s="50">
        <f>AJ429/'RDAs -adults'!$C$11</f>
        <v>1.1771904761904763</v>
      </c>
      <c r="BV918" s="50">
        <f>AK429/'RDAs -adults'!$C$11</f>
        <v>1.6548857142857143</v>
      </c>
      <c r="BW918" s="50">
        <f>AL429/'RDAs -adults'!$C$11</f>
        <v>1.4996428571428571</v>
      </c>
      <c r="BX918" s="78" t="s">
        <v>64</v>
      </c>
      <c r="BY918" s="61">
        <f>C429/'RDA-child'!$B$9</f>
        <v>0.5325928571428572</v>
      </c>
      <c r="BZ918" s="61">
        <f>D429/'RDA-child'!$B$9</f>
        <v>0.65115714285714288</v>
      </c>
      <c r="CA918" s="61">
        <f>E429/'RDA-child'!$B$9</f>
        <v>0.75568095238095245</v>
      </c>
      <c r="CB918" s="61">
        <f>F429/'RDA-child'!$B$9</f>
        <v>0.81059285714285723</v>
      </c>
      <c r="CC918" s="61">
        <f>G429/'RDA-child'!$B$9</f>
        <v>0.8001571428571429</v>
      </c>
      <c r="CD918" s="61">
        <f>H429/'RDA-child'!$B$9</f>
        <v>1.0412595238095237</v>
      </c>
      <c r="CE918" s="61">
        <f>I429/'RDA-child'!$B$9</f>
        <v>0.86146428571428557</v>
      </c>
      <c r="CF918" s="61">
        <f>J429/'RDA-child'!$B$9</f>
        <v>0.83773571428571425</v>
      </c>
      <c r="CG918" s="61">
        <f>K429/'RDA-child'!$B$9</f>
        <v>1.200695238095238</v>
      </c>
      <c r="CH918" s="61">
        <f>L429/'RDA-child'!$B$9</f>
        <v>1.2756071428571429</v>
      </c>
      <c r="CI918" s="61">
        <f>M429/'RDA-child'!$B$9</f>
        <v>0.9971714285714286</v>
      </c>
      <c r="CJ918" s="61">
        <f>N429/'RDA-child'!$B$9</f>
        <v>1.2306952380952381</v>
      </c>
      <c r="CK918" s="61">
        <f>O429/'RDA-child'!$B$9</f>
        <v>1.4350428571428571</v>
      </c>
      <c r="CL918" s="61">
        <f>P429/'RDA-child'!$B$9</f>
        <v>1.0271714285714286</v>
      </c>
      <c r="CM918" s="61">
        <f>Q429/'RDA-child'!$B$9</f>
        <v>1.434695238095238</v>
      </c>
      <c r="CN918" s="61">
        <f>R429/'RDA-child'!$B$9</f>
        <v>1.4654785714285714</v>
      </c>
      <c r="CO918" s="61">
        <f>S429/'RDA-child'!$B$9</f>
        <v>1.2951714285714284</v>
      </c>
      <c r="CP918" s="61">
        <f>T429/'RDA-child'!$B$9</f>
        <v>1.6203619047619049</v>
      </c>
      <c r="CQ918" s="61">
        <f>U429/'RDA-child'!$B$9</f>
        <v>1.6140428571428571</v>
      </c>
      <c r="CR918" s="61">
        <f>V429/'RDA-child'!$B$9</f>
        <v>1.3151714285714284</v>
      </c>
      <c r="CS918" s="61">
        <f>W429/'RDA-child'!$B$9</f>
        <v>1.6036952380952383</v>
      </c>
      <c r="CT918" s="61">
        <f>X429/'RDA-child'!$B$9</f>
        <v>1.6557857142857144</v>
      </c>
      <c r="CU918" s="61">
        <f>Y429/'RDA-child'!$B$9</f>
        <v>1.8511714285714291</v>
      </c>
      <c r="CV918" s="61">
        <f>Z429/'RDA-child'!$B$9</f>
        <v>1.6436952380952381</v>
      </c>
      <c r="CW918" s="61">
        <f>AA429/'RDA-child'!$B$9</f>
        <v>1.674914285714286</v>
      </c>
      <c r="CX918" s="61">
        <f>AB429/'RDA-child'!$B$9</f>
        <v>1.8920428571428574</v>
      </c>
      <c r="CY918" s="61">
        <f>AC429/'RDA-child'!$B$9</f>
        <v>1.9487976190476188</v>
      </c>
      <c r="CZ918" s="61">
        <f>AD429/'RDA-child'!$B$9</f>
        <v>1.7253500000000002</v>
      </c>
      <c r="DA918" s="61">
        <f>AE429/'RDA-child'!$B$9</f>
        <v>1.9320428571428572</v>
      </c>
      <c r="DB918" s="61">
        <f>AF429/'RDA-child'!$B$9</f>
        <v>2.1177976190476189</v>
      </c>
      <c r="DC918" s="61">
        <f>AG429/'RDA-child'!$B$9</f>
        <v>1.7457857142857143</v>
      </c>
      <c r="DD918" s="61">
        <f>AH429/'RDA-child'!$B$9</f>
        <v>2.4480428571428572</v>
      </c>
      <c r="DE918" s="61">
        <f>AI429/'RDA-child'!$B$9</f>
        <v>2.2294642857142852</v>
      </c>
      <c r="DF918" s="61">
        <f>AJ429/'RDA-child'!$B$9</f>
        <v>1.7657857142857147</v>
      </c>
      <c r="DG918" s="61">
        <f>AK429/'RDA-child'!$B$9</f>
        <v>2.4823285714285714</v>
      </c>
      <c r="DH918" s="61">
        <f>AL429/'RDA-child'!$B$9</f>
        <v>2.2494642857142857</v>
      </c>
      <c r="ES918" s="22">
        <v>0</v>
      </c>
    </row>
    <row r="919" spans="1:149" s="9" customFormat="1">
      <c r="A919" s="22"/>
      <c r="B919" s="78" t="s">
        <v>291</v>
      </c>
      <c r="C919" s="50">
        <f>C458/'RDAs -adults'!$B$13</f>
        <v>0.4342982731173865</v>
      </c>
      <c r="D919" s="50">
        <f>D458/'RDAs -adults'!$B$13</f>
        <v>0.42248563353636037</v>
      </c>
      <c r="E919" s="50">
        <f>E458/'RDAs -adults'!$B$13</f>
        <v>0.52788245893318586</v>
      </c>
      <c r="F919" s="50">
        <f>F458/'RDAs -adults'!$B$13</f>
        <v>0.57662049533960869</v>
      </c>
      <c r="G919" s="50">
        <f>G458/'RDAs -adults'!$B$13</f>
        <v>0.53364674464747153</v>
      </c>
      <c r="H919" s="50">
        <f>H458/'RDAs -adults'!$B$13</f>
        <v>0.62734232996493178</v>
      </c>
      <c r="I919" s="50">
        <f>I458/'RDAs -adults'!$B$13</f>
        <v>0.66202536106496879</v>
      </c>
      <c r="J919" s="50">
        <f>J458/'RDAs -adults'!$B$13</f>
        <v>0.61078439345699531</v>
      </c>
      <c r="K919" s="50">
        <f>K458/'RDAs -adults'!$B$13</f>
        <v>0.70915161037283125</v>
      </c>
      <c r="L919" s="50">
        <f>L458/'RDAs -adults'!$B$13</f>
        <v>0.83788964677925448</v>
      </c>
      <c r="M919" s="50">
        <f>M458/'RDAs -adults'!$B$13</f>
        <v>0.71670220099667792</v>
      </c>
      <c r="N919" s="50">
        <f>N458/'RDAs -adults'!$B$13</f>
        <v>0.80504308324104845</v>
      </c>
      <c r="O919" s="50">
        <f>O458/'RDAs -adults'!$B$13</f>
        <v>0.94380745431893698</v>
      </c>
      <c r="P919" s="50">
        <f>P458/'RDAs -adults'!$B$13</f>
        <v>0.81259367386489478</v>
      </c>
      <c r="Q919" s="50">
        <f>Q458/'RDAs -adults'!$B$13</f>
        <v>0.88465380675526051</v>
      </c>
      <c r="R919" s="50">
        <f>R458/'RDAs -adults'!$B$13</f>
        <v>1.0185641507475085</v>
      </c>
      <c r="S919" s="50">
        <f>S458/'RDAs -adults'!$B$13</f>
        <v>0.89080736895533441</v>
      </c>
      <c r="T919" s="50">
        <f>T458/'RDAs -adults'!$B$13</f>
        <v>1.0069260289774826</v>
      </c>
      <c r="U919" s="50">
        <f>U458/'RDAs -adults'!$B$13</f>
        <v>1.1508600382982652</v>
      </c>
      <c r="V919" s="50">
        <f>V458/'RDAs -adults'!$B$13</f>
        <v>0.97080736895533426</v>
      </c>
      <c r="W919" s="50">
        <f>W458/'RDAs -adults'!$B$13</f>
        <v>1.0758149178663716</v>
      </c>
      <c r="X919" s="50">
        <f>X458/'RDAs -adults'!$B$13</f>
        <v>1.129886824012551</v>
      </c>
      <c r="Y919" s="50">
        <f>Y458/'RDAs -adults'!$B$13</f>
        <v>1.1272347591362128</v>
      </c>
      <c r="Z919" s="50">
        <f>Z458/'RDAs -adults'!$B$13</f>
        <v>1.1875978636028057</v>
      </c>
      <c r="AA919" s="50">
        <f>AA458/'RDAs -adults'!$B$13</f>
        <v>1.300373431155408</v>
      </c>
      <c r="AB919" s="50">
        <f>AB458/'RDAs -adults'!$B$13</f>
        <v>1.1967481519933558</v>
      </c>
      <c r="AC919" s="50">
        <f>AC458/'RDAs -adults'!$B$13</f>
        <v>1.2557878933647102</v>
      </c>
      <c r="AD919" s="50">
        <f>AD458/'RDAs -adults'!$B$13</f>
        <v>1.4551301275839796</v>
      </c>
      <c r="AE919" s="50">
        <f>AE458/'RDAs -adults'!$B$13</f>
        <v>1.3085310977297899</v>
      </c>
      <c r="AF919" s="50">
        <f>AF458/'RDAs -adults'!$B$13</f>
        <v>1.4469490044758215</v>
      </c>
      <c r="AG919" s="50">
        <f>AG458/'RDAs -adults'!$B$13</f>
        <v>1.5139953511443338</v>
      </c>
      <c r="AH919" s="50">
        <f>AH458/'RDAs -adults'!$B$13</f>
        <v>1.433175542174234</v>
      </c>
      <c r="AI919" s="50">
        <f>AI458/'RDAs -adults'!$B$13</f>
        <v>1.5065097279900337</v>
      </c>
      <c r="AJ919" s="50">
        <f>AJ458/'RDAs -adults'!$B$13</f>
        <v>1.5939953511443339</v>
      </c>
      <c r="AK919" s="50">
        <f>AK458/'RDAs -adults'!$B$13</f>
        <v>1.5179374469361389</v>
      </c>
      <c r="AL919" s="50">
        <f>AL458/'RDAs -adults'!$B$13</f>
        <v>1.5865097279900338</v>
      </c>
      <c r="AM919" s="78" t="s">
        <v>291</v>
      </c>
      <c r="AN919" s="50">
        <f>C458/'RDAs -adults'!$C$13</f>
        <v>0.37225566267204557</v>
      </c>
      <c r="AO919" s="50">
        <f>D458/'RDAs -adults'!$C$13</f>
        <v>0.36213054303116604</v>
      </c>
      <c r="AP919" s="50">
        <f>E458/'RDAs -adults'!$C$13</f>
        <v>0.45247067908558786</v>
      </c>
      <c r="AQ919" s="50">
        <f>F458/'RDAs -adults'!$C$13</f>
        <v>0.49424613886252178</v>
      </c>
      <c r="AR919" s="50">
        <f>G458/'RDAs -adults'!$C$13</f>
        <v>0.45741149541211845</v>
      </c>
      <c r="AS919" s="50">
        <f>H458/'RDAs -adults'!$C$13</f>
        <v>0.53772199711279867</v>
      </c>
      <c r="AT919" s="50">
        <f>I458/'RDAs -adults'!$C$13</f>
        <v>0.5674503094842589</v>
      </c>
      <c r="AU919" s="50">
        <f>J458/'RDAs -adults'!$C$13</f>
        <v>0.52352948010599598</v>
      </c>
      <c r="AV919" s="50">
        <f>K458/'RDAs -adults'!$C$13</f>
        <v>0.60784423746242677</v>
      </c>
      <c r="AW919" s="50">
        <f>L458/'RDAs -adults'!$C$13</f>
        <v>0.71819112581078959</v>
      </c>
      <c r="AX919" s="50">
        <f>M458/'RDAs -adults'!$C$13</f>
        <v>0.61431617228286683</v>
      </c>
      <c r="AY919" s="50">
        <f>N458/'RDAs -adults'!$C$13</f>
        <v>0.69003692849232723</v>
      </c>
      <c r="AZ919" s="50">
        <f>O458/'RDAs -adults'!$C$13</f>
        <v>0.80897781798766033</v>
      </c>
      <c r="BA919" s="50">
        <f>P458/'RDAs -adults'!$C$13</f>
        <v>0.69650886331276696</v>
      </c>
      <c r="BB919" s="50">
        <f>Q458/'RDAs -adults'!$C$13</f>
        <v>0.75827469150450899</v>
      </c>
      <c r="BC919" s="50">
        <f>R458/'RDAs -adults'!$C$13</f>
        <v>0.87305498635500733</v>
      </c>
      <c r="BD919" s="50">
        <f>S458/'RDAs -adults'!$C$13</f>
        <v>0.76354917339028661</v>
      </c>
      <c r="BE919" s="50">
        <f>T458/'RDAs -adults'!$C$13</f>
        <v>0.86307945340927095</v>
      </c>
      <c r="BF919" s="50">
        <f>U458/'RDAs -adults'!$C$13</f>
        <v>0.98645146139851303</v>
      </c>
      <c r="BG919" s="50">
        <f>V458/'RDAs -adults'!$C$13</f>
        <v>0.83212060196171511</v>
      </c>
      <c r="BH919" s="50">
        <f>W458/'RDAs -adults'!$C$13</f>
        <v>0.92212707245688996</v>
      </c>
      <c r="BI919" s="50">
        <f>X458/'RDAs -adults'!$C$13</f>
        <v>0.96847442058218658</v>
      </c>
      <c r="BJ919" s="50">
        <f>Y458/'RDAs -adults'!$C$13</f>
        <v>0.96620122211675397</v>
      </c>
      <c r="BK919" s="50">
        <f>Z458/'RDAs -adults'!$C$13</f>
        <v>1.0179410259452619</v>
      </c>
      <c r="BL919" s="50">
        <f>AA458/'RDAs -adults'!$C$13</f>
        <v>1.1146057981332069</v>
      </c>
      <c r="BM919" s="50">
        <f>AB458/'RDAs -adults'!$C$13</f>
        <v>1.0257841302800192</v>
      </c>
      <c r="BN919" s="50">
        <f>AC458/'RDAs -adults'!$C$13</f>
        <v>1.0763896228840375</v>
      </c>
      <c r="BO919" s="50">
        <f>AD458/'RDAs -adults'!$C$13</f>
        <v>1.2472543950719825</v>
      </c>
      <c r="BP919" s="50">
        <f>AE458/'RDAs -adults'!$C$13</f>
        <v>1.1215980837683914</v>
      </c>
      <c r="BQ919" s="50">
        <f>AF458/'RDAs -adults'!$C$13</f>
        <v>1.2402420038364186</v>
      </c>
      <c r="BR919" s="50">
        <f>AG458/'RDAs -adults'!$C$13</f>
        <v>1.2977103009808577</v>
      </c>
      <c r="BS919" s="50">
        <f>AH458/'RDAs -adults'!$C$13</f>
        <v>1.2284361790064864</v>
      </c>
      <c r="BT919" s="50">
        <f>AI458/'RDAs -adults'!$C$13</f>
        <v>1.291294052562886</v>
      </c>
      <c r="BU919" s="50">
        <f>AJ458/'RDAs -adults'!$C$13</f>
        <v>1.3662817295522862</v>
      </c>
      <c r="BV919" s="50">
        <f>AK458/'RDAs -adults'!$C$13</f>
        <v>1.3010892402309762</v>
      </c>
      <c r="BW919" s="50">
        <f>AL458/'RDAs -adults'!$C$13</f>
        <v>1.3598654811343147</v>
      </c>
      <c r="BX919" s="78" t="s">
        <v>291</v>
      </c>
      <c r="BY919" s="61">
        <f>C458/'RDA-child'!$B$11</f>
        <v>0.4342982731173865</v>
      </c>
      <c r="BZ919" s="61">
        <f>D458/'RDA-child'!$B$11</f>
        <v>0.42248563353636037</v>
      </c>
      <c r="CA919" s="61">
        <f>E458/'RDA-child'!$B$11</f>
        <v>0.52788245893318586</v>
      </c>
      <c r="CB919" s="61">
        <f>F458/'RDA-child'!$B$11</f>
        <v>0.57662049533960869</v>
      </c>
      <c r="CC919" s="61">
        <f>G458/'RDA-child'!$B$11</f>
        <v>0.53364674464747153</v>
      </c>
      <c r="CD919" s="61">
        <f>H458/'RDA-child'!$B$11</f>
        <v>0.62734232996493178</v>
      </c>
      <c r="CE919" s="61">
        <f>I458/'RDA-child'!$B$11</f>
        <v>0.66202536106496879</v>
      </c>
      <c r="CF919" s="61">
        <f>J458/'RDA-child'!$B$11</f>
        <v>0.61078439345699531</v>
      </c>
      <c r="CG919" s="61">
        <f>K458/'RDA-child'!$B$11</f>
        <v>0.70915161037283125</v>
      </c>
      <c r="CH919" s="61">
        <f>L458/'RDA-child'!$B$11</f>
        <v>0.83788964677925448</v>
      </c>
      <c r="CI919" s="61">
        <f>M458/'RDA-child'!$B$11</f>
        <v>0.71670220099667792</v>
      </c>
      <c r="CJ919" s="61">
        <f>N458/'RDA-child'!$B$11</f>
        <v>0.80504308324104845</v>
      </c>
      <c r="CK919" s="61">
        <f>O458/'RDA-child'!$B$11</f>
        <v>0.94380745431893698</v>
      </c>
      <c r="CL919" s="61">
        <f>P458/'RDA-child'!$B$11</f>
        <v>0.81259367386489478</v>
      </c>
      <c r="CM919" s="61">
        <f>Q458/'RDA-child'!$B$11</f>
        <v>0.88465380675526051</v>
      </c>
      <c r="CN919" s="61">
        <f>R458/'RDA-child'!$B$11</f>
        <v>1.0185641507475085</v>
      </c>
      <c r="CO919" s="61">
        <f>S458/'RDA-child'!$B$11</f>
        <v>0.89080736895533441</v>
      </c>
      <c r="CP919" s="61">
        <f>T458/'RDA-child'!$B$11</f>
        <v>1.0069260289774826</v>
      </c>
      <c r="CQ919" s="61">
        <f>U458/'RDA-child'!$B$11</f>
        <v>1.1508600382982652</v>
      </c>
      <c r="CR919" s="61">
        <f>V458/'RDA-child'!$B$11</f>
        <v>0.97080736895533426</v>
      </c>
      <c r="CS919" s="61">
        <f>W458/'RDA-child'!$B$11</f>
        <v>1.0758149178663716</v>
      </c>
      <c r="CT919" s="61">
        <f>X458/'RDA-child'!$B$11</f>
        <v>1.129886824012551</v>
      </c>
      <c r="CU919" s="61">
        <f>Y458/'RDA-child'!$B$11</f>
        <v>1.1272347591362128</v>
      </c>
      <c r="CV919" s="61">
        <f>Z458/'RDA-child'!$B$11</f>
        <v>1.1875978636028057</v>
      </c>
      <c r="CW919" s="61">
        <f>AA458/'RDA-child'!$B$11</f>
        <v>1.300373431155408</v>
      </c>
      <c r="CX919" s="61">
        <f>AB458/'RDA-child'!$B$11</f>
        <v>1.1967481519933558</v>
      </c>
      <c r="CY919" s="61">
        <f>AC458/'RDA-child'!$B$11</f>
        <v>1.2557878933647102</v>
      </c>
      <c r="CZ919" s="61">
        <f>AD458/'RDA-child'!$B$11</f>
        <v>1.4551301275839796</v>
      </c>
      <c r="DA919" s="61">
        <f>AE458/'RDA-child'!$B$11</f>
        <v>1.3085310977297899</v>
      </c>
      <c r="DB919" s="61">
        <f>AF458/'RDA-child'!$B$11</f>
        <v>1.4469490044758215</v>
      </c>
      <c r="DC919" s="61">
        <f>AG458/'RDA-child'!$B$11</f>
        <v>1.5139953511443338</v>
      </c>
      <c r="DD919" s="61">
        <f>AH458/'RDA-child'!$B$11</f>
        <v>1.433175542174234</v>
      </c>
      <c r="DE919" s="61">
        <f>AI458/'RDA-child'!$B$11</f>
        <v>1.5065097279900337</v>
      </c>
      <c r="DF919" s="61">
        <f>AJ458/'RDA-child'!$B$11</f>
        <v>1.5939953511443339</v>
      </c>
      <c r="DG919" s="61">
        <f>AK458/'RDA-child'!$B$11</f>
        <v>1.5179374469361389</v>
      </c>
      <c r="DH919" s="61">
        <f>AL458/'RDA-child'!$B$11</f>
        <v>1.5865097279900338</v>
      </c>
      <c r="ES919" s="22">
        <v>0</v>
      </c>
    </row>
    <row r="920" spans="1:149" s="9" customFormat="1">
      <c r="A920" s="22"/>
      <c r="B920" s="78" t="s">
        <v>292</v>
      </c>
      <c r="C920" s="50">
        <f>C486/'RDAs -adults'!$B$14</f>
        <v>0.51767694886093973</v>
      </c>
      <c r="D920" s="50">
        <f>D486/'RDAs -adults'!$B$14</f>
        <v>0.45536146574909037</v>
      </c>
      <c r="E920" s="50">
        <f>E486/'RDAs -adults'!$B$14</f>
        <v>0.47627983309602917</v>
      </c>
      <c r="F920" s="50">
        <f>F486/'RDAs -adults'!$B$14</f>
        <v>0.58079182981332067</v>
      </c>
      <c r="G920" s="50">
        <f>G486/'RDAs -adults'!$B$14</f>
        <v>0.50120462051099512</v>
      </c>
      <c r="H920" s="50">
        <f>H486/'RDAs -adults'!$B$14</f>
        <v>0.6385120609871856</v>
      </c>
      <c r="I920" s="50">
        <f>I486/'RDAs -adults'!$B$14</f>
        <v>0.80358751087644364</v>
      </c>
      <c r="J920" s="50">
        <f>J486/'RDAs -adults'!$B$14</f>
        <v>0.64317911030691344</v>
      </c>
      <c r="K920" s="50">
        <f>K486/'RDAs -adults'!$B$14</f>
        <v>0.77640089681221325</v>
      </c>
      <c r="L920" s="50">
        <f>L486/'RDAs -adults'!$B$14</f>
        <v>0.90948432210093355</v>
      </c>
      <c r="M920" s="50">
        <f>M486/'RDAs -adults'!$B$14</f>
        <v>0.77691512221167536</v>
      </c>
      <c r="N920" s="50">
        <f>N486/'RDAs -adults'!$B$14</f>
        <v>0.8234108635896219</v>
      </c>
      <c r="O920" s="50">
        <f>O486/'RDAs -adults'!$B$14</f>
        <v>1.0432203340056956</v>
      </c>
      <c r="P920" s="50">
        <f>P486/'RDAs -adults'!$B$14</f>
        <v>0.82392508898908401</v>
      </c>
      <c r="Q920" s="50">
        <f>Q486/'RDAs -adults'!$B$14</f>
        <v>0.88827395190634406</v>
      </c>
      <c r="R920" s="50">
        <f>R486/'RDAs -adults'!$B$14</f>
        <v>1.159684619719981</v>
      </c>
      <c r="S920" s="50">
        <f>S486/'RDAs -adults'!$B$14</f>
        <v>0.87690707957601655</v>
      </c>
      <c r="T920" s="50">
        <f>T486/'RDAs -adults'!$B$14</f>
        <v>0.94125996381110588</v>
      </c>
      <c r="U920" s="50">
        <f>U486/'RDAs -adults'!$B$14</f>
        <v>1.1360734555450087</v>
      </c>
      <c r="V920" s="50">
        <f>V486/'RDAs -adults'!$B$14</f>
        <v>0.90547850814744513</v>
      </c>
      <c r="W920" s="50">
        <f>W486/'RDAs -adults'!$B$14</f>
        <v>0.96268853523967735</v>
      </c>
      <c r="X920" s="50">
        <f>X486/'RDAs -adults'!$B$14</f>
        <v>1.4876448841164374</v>
      </c>
      <c r="Y920" s="50">
        <f>Y486/'RDAs -adults'!$B$14</f>
        <v>1.0114424893213101</v>
      </c>
      <c r="Z920" s="50">
        <f>Z486/'RDAs -adults'!$B$14</f>
        <v>1.0281370402230661</v>
      </c>
      <c r="AA920" s="50">
        <f>AA486/'RDAs -adults'!$B$14</f>
        <v>1.3690020269735803</v>
      </c>
      <c r="AB920" s="50">
        <f>AB486/'RDAs -adults'!$B$14</f>
        <v>1.2157996321784528</v>
      </c>
      <c r="AC920" s="50">
        <f>AC486/'RDAs -adults'!$B$14</f>
        <v>1.1577162068897326</v>
      </c>
      <c r="AD920" s="50">
        <f>AD486/'RDAs -adults'!$B$14</f>
        <v>1.5140377412592949</v>
      </c>
      <c r="AE920" s="50">
        <f>AE486/'RDAs -adults'!$B$14</f>
        <v>1.2812481371618416</v>
      </c>
      <c r="AF920" s="50">
        <f>AF486/'RDAs -adults'!$B$14</f>
        <v>1.232130790223066</v>
      </c>
      <c r="AG920" s="50">
        <f>AG486/'RDAs -adults'!$B$14</f>
        <v>1.6120634887676002</v>
      </c>
      <c r="AH920" s="50">
        <f>AH486/'RDAs -adults'!$B$14</f>
        <v>1.3503350419237465</v>
      </c>
      <c r="AI920" s="50">
        <f>AI486/'RDAs -adults'!$B$14</f>
        <v>1.2868650094921692</v>
      </c>
      <c r="AJ920" s="50">
        <f>AJ486/'RDAs -adults'!$B$14</f>
        <v>1.6406349173390289</v>
      </c>
      <c r="AK920" s="50">
        <f>AK486/'RDAs -adults'!$B$14</f>
        <v>1.4299268786584403</v>
      </c>
      <c r="AL920" s="50">
        <f>AL486/'RDAs -adults'!$B$14</f>
        <v>1.3154364380635977</v>
      </c>
      <c r="AM920" s="78" t="s">
        <v>292</v>
      </c>
      <c r="AN920" s="50">
        <f>C486/'RDAs -adults'!$C$14</f>
        <v>0.45296733025332225</v>
      </c>
      <c r="AO920" s="50">
        <f>D486/'RDAs -adults'!$C$14</f>
        <v>0.39844128253045402</v>
      </c>
      <c r="AP920" s="50">
        <f>E486/'RDAs -adults'!$C$14</f>
        <v>0.4167448539590255</v>
      </c>
      <c r="AQ920" s="50">
        <f>F486/'RDAs -adults'!$C$14</f>
        <v>0.50819285108665546</v>
      </c>
      <c r="AR920" s="50">
        <f>G486/'RDAs -adults'!$C$14</f>
        <v>0.43855404294712064</v>
      </c>
      <c r="AS920" s="50">
        <f>H486/'RDAs -adults'!$C$14</f>
        <v>0.55869805336378731</v>
      </c>
      <c r="AT920" s="50">
        <f>I486/'RDAs -adults'!$C$14</f>
        <v>0.70313907201688808</v>
      </c>
      <c r="AU920" s="50">
        <f>J486/'RDAs -adults'!$C$14</f>
        <v>0.56278172151854922</v>
      </c>
      <c r="AV920" s="50">
        <f>K486/'RDAs -adults'!$C$14</f>
        <v>0.67935078471068644</v>
      </c>
      <c r="AW920" s="50">
        <f>L486/'RDAs -adults'!$C$14</f>
        <v>0.79579878183831676</v>
      </c>
      <c r="AX920" s="50">
        <f>M486/'RDAs -adults'!$C$14</f>
        <v>0.67980073193521584</v>
      </c>
      <c r="AY920" s="50">
        <f>N486/'RDAs -adults'!$C$14</f>
        <v>0.72048450564091904</v>
      </c>
      <c r="AZ920" s="50">
        <f>O486/'RDAs -adults'!$C$14</f>
        <v>0.9128177922549835</v>
      </c>
      <c r="BA920" s="50">
        <f>P486/'RDAs -adults'!$C$14</f>
        <v>0.72093445286544844</v>
      </c>
      <c r="BB920" s="50">
        <f>Q486/'RDAs -adults'!$C$14</f>
        <v>0.77723970791805097</v>
      </c>
      <c r="BC920" s="50">
        <f>R486/'RDAs -adults'!$C$14</f>
        <v>1.0147240422549832</v>
      </c>
      <c r="BD920" s="50">
        <f>S486/'RDAs -adults'!$C$14</f>
        <v>0.76729369462901442</v>
      </c>
      <c r="BE920" s="50">
        <f>T486/'RDAs -adults'!$C$14</f>
        <v>0.82360246833471762</v>
      </c>
      <c r="BF920" s="50">
        <f>U486/'RDAs -adults'!$C$14</f>
        <v>0.99406427360188254</v>
      </c>
      <c r="BG920" s="50">
        <f>V486/'RDAs -adults'!$C$14</f>
        <v>0.79229369462901444</v>
      </c>
      <c r="BH920" s="50">
        <f>W486/'RDAs -adults'!$C$14</f>
        <v>0.84235246833471755</v>
      </c>
      <c r="BI920" s="50">
        <f>X486/'RDAs -adults'!$C$14</f>
        <v>1.3016892736018826</v>
      </c>
      <c r="BJ920" s="50">
        <f>Y486/'RDAs -adults'!$C$14</f>
        <v>0.88501217815614619</v>
      </c>
      <c r="BK920" s="50">
        <f>Z486/'RDAs -adults'!$C$14</f>
        <v>0.89961991019518273</v>
      </c>
      <c r="BL920" s="50">
        <f>AA486/'RDAs -adults'!$C$14</f>
        <v>1.1978767736018825</v>
      </c>
      <c r="BM920" s="50">
        <f>AB486/'RDAs -adults'!$C$14</f>
        <v>1.063824678156146</v>
      </c>
      <c r="BN920" s="50">
        <f>AC486/'RDAs -adults'!$C$14</f>
        <v>1.0130016810285158</v>
      </c>
      <c r="BO920" s="50">
        <f>AD486/'RDAs -adults'!$C$14</f>
        <v>1.3247830236018827</v>
      </c>
      <c r="BP920" s="50">
        <f>AE486/'RDAs -adults'!$C$14</f>
        <v>1.1210921200166113</v>
      </c>
      <c r="BQ920" s="50">
        <f>AF486/'RDAs -adults'!$C$14</f>
        <v>1.0781144414451826</v>
      </c>
      <c r="BR920" s="50">
        <f>AG486/'RDAs -adults'!$C$14</f>
        <v>1.41055555267165</v>
      </c>
      <c r="BS920" s="50">
        <f>AH486/'RDAs -adults'!$C$14</f>
        <v>1.1815431616832779</v>
      </c>
      <c r="BT920" s="50">
        <f>AI486/'RDAs -adults'!$C$14</f>
        <v>1.1260068833056478</v>
      </c>
      <c r="BU920" s="50">
        <f>AJ486/'RDAs -adults'!$C$14</f>
        <v>1.4355555526716501</v>
      </c>
      <c r="BV920" s="50">
        <f>AK486/'RDAs -adults'!$C$14</f>
        <v>1.251186018826135</v>
      </c>
      <c r="BW920" s="50">
        <f>AL486/'RDAs -adults'!$C$14</f>
        <v>1.1510068833056479</v>
      </c>
      <c r="BX920" s="78" t="s">
        <v>292</v>
      </c>
      <c r="BY920" s="61">
        <f>C486/'RDA-child'!$B$12</f>
        <v>0.51767694886093973</v>
      </c>
      <c r="BZ920" s="61">
        <f>D486/'RDA-child'!$B$12</f>
        <v>0.45536146574909037</v>
      </c>
      <c r="CA920" s="61">
        <f>E486/'RDA-child'!$B$12</f>
        <v>0.47627983309602917</v>
      </c>
      <c r="CB920" s="61">
        <f>F486/'RDA-child'!$B$12</f>
        <v>0.58079182981332067</v>
      </c>
      <c r="CC920" s="61">
        <f>G486/'RDA-child'!$B$12</f>
        <v>0.50120462051099512</v>
      </c>
      <c r="CD920" s="61">
        <f>H486/'RDA-child'!$B$12</f>
        <v>0.6385120609871856</v>
      </c>
      <c r="CE920" s="61">
        <f>I486/'RDA-child'!$B$12</f>
        <v>0.80358751087644364</v>
      </c>
      <c r="CF920" s="61">
        <f>J486/'RDA-child'!$B$12</f>
        <v>0.64317911030691344</v>
      </c>
      <c r="CG920" s="61">
        <f>K486/'RDA-child'!$B$12</f>
        <v>0.77640089681221325</v>
      </c>
      <c r="CH920" s="61">
        <f>L486/'RDA-child'!$B$12</f>
        <v>0.90948432210093355</v>
      </c>
      <c r="CI920" s="61">
        <f>M486/'RDA-child'!$B$12</f>
        <v>0.77691512221167536</v>
      </c>
      <c r="CJ920" s="61">
        <f>N486/'RDA-child'!$B$12</f>
        <v>0.8234108635896219</v>
      </c>
      <c r="CK920" s="61">
        <f>O486/'RDA-child'!$B$12</f>
        <v>1.0432203340056956</v>
      </c>
      <c r="CL920" s="61">
        <f>P486/'RDA-child'!$B$12</f>
        <v>0.82392508898908401</v>
      </c>
      <c r="CM920" s="61">
        <f>Q486/'RDA-child'!$B$12</f>
        <v>0.88827395190634406</v>
      </c>
      <c r="CN920" s="61">
        <f>R486/'RDA-child'!$B$12</f>
        <v>1.159684619719981</v>
      </c>
      <c r="CO920" s="61">
        <f>S486/'RDA-child'!$B$12</f>
        <v>0.87690707957601655</v>
      </c>
      <c r="CP920" s="61">
        <f>T486/'RDA-child'!$B$12</f>
        <v>0.94125996381110588</v>
      </c>
      <c r="CQ920" s="61">
        <f>U486/'RDA-child'!$B$12</f>
        <v>1.1360734555450087</v>
      </c>
      <c r="CR920" s="61">
        <f>V486/'RDA-child'!$B$12</f>
        <v>0.90547850814744513</v>
      </c>
      <c r="CS920" s="61">
        <f>W486/'RDA-child'!$B$12</f>
        <v>0.96268853523967735</v>
      </c>
      <c r="CT920" s="61">
        <f>X486/'RDA-child'!$B$12</f>
        <v>1.4876448841164374</v>
      </c>
      <c r="CU920" s="61">
        <f>Y486/'RDA-child'!$B$12</f>
        <v>1.0114424893213101</v>
      </c>
      <c r="CV920" s="61">
        <f>Z486/'RDA-child'!$B$12</f>
        <v>1.0281370402230661</v>
      </c>
      <c r="CW920" s="61">
        <f>AA486/'RDA-child'!$B$12</f>
        <v>1.3690020269735803</v>
      </c>
      <c r="CX920" s="61">
        <f>AB486/'RDA-child'!$B$12</f>
        <v>1.2157996321784528</v>
      </c>
      <c r="CY920" s="61">
        <f>AC486/'RDA-child'!$B$12</f>
        <v>1.1577162068897326</v>
      </c>
      <c r="CZ920" s="61">
        <f>AD486/'RDA-child'!$B$12</f>
        <v>1.5140377412592949</v>
      </c>
      <c r="DA920" s="61">
        <f>AE486/'RDA-child'!$B$12</f>
        <v>1.2812481371618416</v>
      </c>
      <c r="DB920" s="61">
        <f>AF486/'RDA-child'!$B$12</f>
        <v>1.232130790223066</v>
      </c>
      <c r="DC920" s="61">
        <f>AG486/'RDA-child'!$B$12</f>
        <v>1.6120634887676002</v>
      </c>
      <c r="DD920" s="61">
        <f>AH486/'RDA-child'!$B$12</f>
        <v>1.3503350419237465</v>
      </c>
      <c r="DE920" s="61">
        <f>AI486/'RDA-child'!$B$12</f>
        <v>1.2868650094921692</v>
      </c>
      <c r="DF920" s="61">
        <f>AJ486/'RDA-child'!$B$12</f>
        <v>1.6406349173390289</v>
      </c>
      <c r="DG920" s="61">
        <f>AK486/'RDA-child'!$B$12</f>
        <v>1.4299268786584403</v>
      </c>
      <c r="DH920" s="61">
        <f>AL486/'RDA-child'!$B$12</f>
        <v>1.3154364380635977</v>
      </c>
      <c r="ES920" s="22">
        <v>0</v>
      </c>
    </row>
    <row r="921" spans="1:149" s="9" customFormat="1">
      <c r="A921" s="22"/>
      <c r="B921" s="78" t="s">
        <v>574</v>
      </c>
      <c r="C921" s="50">
        <f>C514/'RDAs -adults'!$B$15</f>
        <v>0.7939732651578072</v>
      </c>
      <c r="D921" s="50">
        <f>D514/'RDAs -adults'!$B$15</f>
        <v>0.64138040680370978</v>
      </c>
      <c r="E921" s="50">
        <f>E514/'RDAs -adults'!$B$15</f>
        <v>1.3363506448989479</v>
      </c>
      <c r="F921" s="50">
        <f>F514/'RDAs -adults'!$B$15</f>
        <v>0.93398112974114056</v>
      </c>
      <c r="G921" s="50">
        <f>G514/'RDAs -adults'!$B$15</f>
        <v>0.84817005338109086</v>
      </c>
      <c r="H921" s="50">
        <f>H514/'RDAs -adults'!$B$15</f>
        <v>2.4534445027858527</v>
      </c>
      <c r="I921" s="50">
        <f>I514/'RDAs -adults'!$B$15</f>
        <v>1.2553084319629015</v>
      </c>
      <c r="J921" s="50">
        <f>J514/'RDAs -adults'!$B$15</f>
        <v>0.98204176097037654</v>
      </c>
      <c r="K921" s="50">
        <f>K514/'RDAs -adults'!$B$15</f>
        <v>1.1682254582814229</v>
      </c>
      <c r="L921" s="50">
        <f>L514/'RDAs -adults'!$B$15</f>
        <v>1.417998800266473</v>
      </c>
      <c r="M921" s="50">
        <f>M514/'RDAs -adults'!$B$15</f>
        <v>1.1846674008513289</v>
      </c>
      <c r="N921" s="50">
        <f>N514/'RDAs -adults'!$B$15</f>
        <v>1.2657379167531839</v>
      </c>
      <c r="O921" s="50">
        <f>O514/'RDAs -adults'!$B$15</f>
        <v>1.6420530115759968</v>
      </c>
      <c r="P921" s="50">
        <f>P514/'RDAs -adults'!$B$15</f>
        <v>1.2928941450373754</v>
      </c>
      <c r="Q921" s="50">
        <f>Q514/'RDAs -adults'!$B$15</f>
        <v>1.3340703374169436</v>
      </c>
      <c r="R921" s="50">
        <f>R514/'RDAs -adults'!$B$15</f>
        <v>1.8436032905938537</v>
      </c>
      <c r="S921" s="50">
        <f>S514/'RDAs -adults'!$B$15</f>
        <v>1.3511287538067553</v>
      </c>
      <c r="T921" s="50">
        <f>T514/'RDAs -adults'!$B$15</f>
        <v>1.4644909363752769</v>
      </c>
      <c r="U921" s="50">
        <f>U514/'RDAs -adults'!$B$15</f>
        <v>1.8677836880537098</v>
      </c>
      <c r="V921" s="50">
        <f>V514/'RDAs -adults'!$B$15</f>
        <v>1.4461287538067553</v>
      </c>
      <c r="W921" s="50">
        <f>W514/'RDAs -adults'!$B$15</f>
        <v>1.5465742697086104</v>
      </c>
      <c r="X921" s="50">
        <f>X514/'RDAs -adults'!$B$15</f>
        <v>2.2939848041251385</v>
      </c>
      <c r="Y921" s="50">
        <f>Y514/'RDAs -adults'!$B$15</f>
        <v>1.5625979713455151</v>
      </c>
      <c r="Z921" s="50">
        <f>Z514/'RDAs -adults'!$B$15</f>
        <v>1.6680277580807035</v>
      </c>
      <c r="AA921" s="50">
        <f>AA514/'RDAs -adults'!$B$15</f>
        <v>2.2708842460894241</v>
      </c>
      <c r="AB921" s="50">
        <f>AB514/'RDAs -adults'!$B$15</f>
        <v>1.870698529381229</v>
      </c>
      <c r="AC921" s="50">
        <f>AC514/'RDAs -adults'!$B$15</f>
        <v>1.8325025683485607</v>
      </c>
      <c r="AD921" s="50">
        <f>AD514/'RDAs -adults'!$B$15</f>
        <v>2.5674345251072817</v>
      </c>
      <c r="AE921" s="50">
        <f>AE514/'RDAs -adults'!$B$15</f>
        <v>1.9921520177533223</v>
      </c>
      <c r="AF921" s="50">
        <f>AF514/'RDAs -adults'!$B$15</f>
        <v>2.0450065006402269</v>
      </c>
      <c r="AG921" s="50">
        <f>AG514/'RDAs -adults'!$B$15</f>
        <v>2.7557580599390921</v>
      </c>
      <c r="AH921" s="50">
        <f>AH514/'RDAs -adults'!$B$15</f>
        <v>2.0821677469199886</v>
      </c>
      <c r="AI921" s="50">
        <f>AI514/'RDAs -adults'!$B$15</f>
        <v>2.1037516556789861</v>
      </c>
      <c r="AJ921" s="50">
        <f>AJ514/'RDAs -adults'!$B$15</f>
        <v>2.8507580599390918</v>
      </c>
      <c r="AK921" s="50">
        <f>AK514/'RDAs -adults'!$B$15</f>
        <v>2.1775248897771315</v>
      </c>
      <c r="AL921" s="50">
        <f>AL514/'RDAs -adults'!$B$15</f>
        <v>2.1987516556789868</v>
      </c>
      <c r="AM921" s="78" t="s">
        <v>574</v>
      </c>
      <c r="AN921" s="50">
        <f>C514/'RDAs -adults'!$C$15</f>
        <v>0.70575401347360645</v>
      </c>
      <c r="AO921" s="50">
        <f>D514/'RDAs -adults'!$C$15</f>
        <v>0.57011591715885312</v>
      </c>
      <c r="AP921" s="50">
        <f>E514/'RDAs -adults'!$C$15</f>
        <v>1.187867239910176</v>
      </c>
      <c r="AQ921" s="50">
        <f>F514/'RDAs -adults'!$C$15</f>
        <v>0.83020544865879164</v>
      </c>
      <c r="AR921" s="50">
        <f>G514/'RDAs -adults'!$C$15</f>
        <v>0.75392893633874747</v>
      </c>
      <c r="AS921" s="50">
        <f>H514/'RDAs -adults'!$C$15</f>
        <v>2.1808395580318689</v>
      </c>
      <c r="AT921" s="50">
        <f>I514/'RDAs -adults'!$C$15</f>
        <v>1.1158297173003568</v>
      </c>
      <c r="AU921" s="50">
        <f>J514/'RDAs -adults'!$C$15</f>
        <v>0.87292600975144585</v>
      </c>
      <c r="AV921" s="50">
        <f>K514/'RDAs -adults'!$C$15</f>
        <v>1.0384226295834871</v>
      </c>
      <c r="AW921" s="50">
        <f>L514/'RDAs -adults'!$C$15</f>
        <v>1.2604433780146427</v>
      </c>
      <c r="AX921" s="50">
        <f>M514/'RDAs -adults'!$C$15</f>
        <v>1.0530376896456257</v>
      </c>
      <c r="AY921" s="50">
        <f>N514/'RDAs -adults'!$C$15</f>
        <v>1.1251003704472746</v>
      </c>
      <c r="AZ921" s="50">
        <f>O514/'RDAs -adults'!$C$15</f>
        <v>1.4596026769564416</v>
      </c>
      <c r="BA921" s="50">
        <f>P514/'RDAs -adults'!$C$15</f>
        <v>1.1492392400332225</v>
      </c>
      <c r="BB921" s="50">
        <f>Q514/'RDAs -adults'!$C$15</f>
        <v>1.1858402999261721</v>
      </c>
      <c r="BC921" s="50">
        <f>R514/'RDAs -adults'!$C$15</f>
        <v>1.6387584805278701</v>
      </c>
      <c r="BD921" s="50">
        <f>S514/'RDAs -adults'!$C$15</f>
        <v>1.2010033367171158</v>
      </c>
      <c r="BE921" s="50">
        <f>T514/'RDAs -adults'!$C$15</f>
        <v>1.3017697212224684</v>
      </c>
      <c r="BF921" s="50">
        <f>U514/'RDAs -adults'!$C$15</f>
        <v>1.660252167158853</v>
      </c>
      <c r="BG921" s="50">
        <f>V514/'RDAs -adults'!$C$15</f>
        <v>1.2854477811615603</v>
      </c>
      <c r="BH921" s="50">
        <f>W514/'RDAs -adults'!$C$15</f>
        <v>1.3747326841854315</v>
      </c>
      <c r="BI921" s="50">
        <f>X514/'RDAs -adults'!$C$15</f>
        <v>2.0390976036667898</v>
      </c>
      <c r="BJ921" s="50">
        <f>Y514/'RDAs -adults'!$C$15</f>
        <v>1.3889759745293468</v>
      </c>
      <c r="BK921" s="50">
        <f>Z514/'RDAs -adults'!$C$15</f>
        <v>1.4826913405161808</v>
      </c>
      <c r="BL921" s="50">
        <f>AA514/'RDAs -adults'!$C$15</f>
        <v>2.0185637743017102</v>
      </c>
      <c r="BM921" s="50">
        <f>AB514/'RDAs -adults'!$C$15</f>
        <v>1.6628431372277592</v>
      </c>
      <c r="BN921" s="50">
        <f>AC514/'RDAs -adults'!$C$15</f>
        <v>1.6288911718653873</v>
      </c>
      <c r="BO921" s="50">
        <f>AD514/'RDAs -adults'!$C$15</f>
        <v>2.2821640223175836</v>
      </c>
      <c r="BP921" s="50">
        <f>AE514/'RDAs -adults'!$C$15</f>
        <v>1.7708017935585088</v>
      </c>
      <c r="BQ921" s="50">
        <f>AF514/'RDAs -adults'!$C$15</f>
        <v>1.8177835561246463</v>
      </c>
      <c r="BR921" s="50">
        <f>AG514/'RDAs -adults'!$C$15</f>
        <v>2.4495627199458596</v>
      </c>
      <c r="BS921" s="50">
        <f>AH514/'RDAs -adults'!$C$15</f>
        <v>1.8508157750399898</v>
      </c>
      <c r="BT921" s="50">
        <f>AI514/'RDAs -adults'!$C$15</f>
        <v>1.8700014717146543</v>
      </c>
      <c r="BU921" s="50">
        <f>AJ514/'RDAs -adults'!$C$15</f>
        <v>2.5340071643903039</v>
      </c>
      <c r="BV921" s="50">
        <f>AK514/'RDAs -adults'!$C$15</f>
        <v>1.9355776798018947</v>
      </c>
      <c r="BW921" s="50">
        <f>AL514/'RDAs -adults'!$C$15</f>
        <v>1.9544459161590995</v>
      </c>
      <c r="BX921" s="78" t="s">
        <v>574</v>
      </c>
      <c r="BY921" s="61">
        <f>C514/'RDA-child'!$B$13</f>
        <v>0.90739801732320824</v>
      </c>
      <c r="BZ921" s="61">
        <f>D514/'RDA-child'!$B$13</f>
        <v>0.73300617920423972</v>
      </c>
      <c r="CA921" s="61">
        <f>E514/'RDA-child'!$B$13</f>
        <v>1.527257879884512</v>
      </c>
      <c r="CB921" s="61">
        <f>F514/'RDA-child'!$B$13</f>
        <v>1.0674070054184464</v>
      </c>
      <c r="CC921" s="61">
        <f>G514/'RDA-child'!$B$13</f>
        <v>0.96933720386410382</v>
      </c>
      <c r="CD921" s="61">
        <f>H514/'RDA-child'!$B$13</f>
        <v>2.8039365746124032</v>
      </c>
      <c r="CE921" s="61">
        <f>I514/'RDA-child'!$B$13</f>
        <v>1.4346382079576017</v>
      </c>
      <c r="CF921" s="61">
        <f>J514/'RDA-child'!$B$13</f>
        <v>1.1223334411090018</v>
      </c>
      <c r="CG921" s="61">
        <f>K514/'RDA-child'!$B$13</f>
        <v>1.3351148094644834</v>
      </c>
      <c r="CH921" s="61">
        <f>L514/'RDA-child'!$B$13</f>
        <v>1.6205700574473976</v>
      </c>
      <c r="CI921" s="61">
        <f>M514/'RDA-child'!$B$13</f>
        <v>1.3539056009729473</v>
      </c>
      <c r="CJ921" s="61">
        <f>N514/'RDA-child'!$B$13</f>
        <v>1.4465576191464959</v>
      </c>
      <c r="CK921" s="61">
        <f>O514/'RDA-child'!$B$13</f>
        <v>1.8766320132297107</v>
      </c>
      <c r="CL921" s="61">
        <f>P514/'RDA-child'!$B$13</f>
        <v>1.4775933086141433</v>
      </c>
      <c r="CM921" s="61">
        <f>Q514/'RDA-child'!$B$13</f>
        <v>1.5246518141907928</v>
      </c>
      <c r="CN921" s="61">
        <f>R514/'RDA-child'!$B$13</f>
        <v>2.1069751892501185</v>
      </c>
      <c r="CO921" s="61">
        <f>S514/'RDA-child'!$B$13</f>
        <v>1.5441471472077204</v>
      </c>
      <c r="CP921" s="61">
        <f>T514/'RDA-child'!$B$13</f>
        <v>1.6737039272860308</v>
      </c>
      <c r="CQ921" s="61">
        <f>U514/'RDA-child'!$B$13</f>
        <v>2.1346099292042395</v>
      </c>
      <c r="CR921" s="61">
        <f>V514/'RDA-child'!$B$13</f>
        <v>1.6527185757791489</v>
      </c>
      <c r="CS921" s="61">
        <f>W514/'RDA-child'!$B$13</f>
        <v>1.7675134510955548</v>
      </c>
      <c r="CT921" s="61">
        <f>X514/'RDA-child'!$B$13</f>
        <v>2.6216969190001582</v>
      </c>
      <c r="CU921" s="61">
        <f>Y514/'RDA-child'!$B$13</f>
        <v>1.7858262529663029</v>
      </c>
      <c r="CV921" s="61">
        <f>Z514/'RDA-child'!$B$13</f>
        <v>1.9063174378065182</v>
      </c>
      <c r="CW921" s="61">
        <f>AA514/'RDA-child'!$B$13</f>
        <v>2.595296281245056</v>
      </c>
      <c r="CX921" s="61">
        <f>AB514/'RDA-child'!$B$13</f>
        <v>2.1379411764356901</v>
      </c>
      <c r="CY921" s="61">
        <f>AC514/'RDA-child'!$B$13</f>
        <v>2.0942886495412121</v>
      </c>
      <c r="CZ921" s="61">
        <f>AD514/'RDA-child'!$B$13</f>
        <v>2.9342108858368934</v>
      </c>
      <c r="DA921" s="61">
        <f>AE514/'RDA-child'!$B$13</f>
        <v>2.276745163146654</v>
      </c>
      <c r="DB921" s="61">
        <f>AF514/'RDA-child'!$B$13</f>
        <v>2.3371502864459734</v>
      </c>
      <c r="DC921" s="61">
        <f>AG514/'RDA-child'!$B$13</f>
        <v>3.1494377827875337</v>
      </c>
      <c r="DD921" s="61">
        <f>AH514/'RDA-child'!$B$13</f>
        <v>2.3796202821942729</v>
      </c>
      <c r="DE921" s="61">
        <f>AI514/'RDA-child'!$B$13</f>
        <v>2.4042876064902701</v>
      </c>
      <c r="DF921" s="61">
        <f>AJ514/'RDA-child'!$B$13</f>
        <v>3.2580092113589623</v>
      </c>
      <c r="DG921" s="61">
        <f>AK514/'RDA-child'!$B$13</f>
        <v>2.4885998740310074</v>
      </c>
      <c r="DH921" s="61">
        <f>AL514/'RDA-child'!$B$13</f>
        <v>2.5128590350616991</v>
      </c>
      <c r="ES921" s="22">
        <v>0</v>
      </c>
    </row>
    <row r="922" spans="1:149" s="9" customFormat="1">
      <c r="A922" s="22"/>
      <c r="B922" s="78" t="s">
        <v>109</v>
      </c>
      <c r="C922" s="50">
        <f>C542/'RDAs -adults'!$B$16</f>
        <v>1.2130192307692309</v>
      </c>
      <c r="D922" s="50">
        <f>D542/'RDAs -adults'!$B$16</f>
        <v>1.0313901098901097</v>
      </c>
      <c r="E922" s="50">
        <f>E542/'RDAs -adults'!$B$16</f>
        <v>1.330657509157509</v>
      </c>
      <c r="F922" s="50">
        <f>F542/'RDAs -adults'!$B$16</f>
        <v>1.4899423076923077</v>
      </c>
      <c r="G922" s="50">
        <f>G542/'RDAs -adults'!$B$16</f>
        <v>1.2929285714285712</v>
      </c>
      <c r="H922" s="50">
        <f>H542/'RDAs -adults'!$B$16</f>
        <v>1.5232756410256409</v>
      </c>
      <c r="I922" s="50">
        <f>I542/'RDAs -adults'!$B$16</f>
        <v>1.8301236263736262</v>
      </c>
      <c r="J922" s="50">
        <f>J542/'RDAs -adults'!$B$16</f>
        <v>1.5778543956043956</v>
      </c>
      <c r="K922" s="50">
        <f>K542/'RDAs -adults'!$B$16</f>
        <v>1.7279816849816849</v>
      </c>
      <c r="L922" s="50">
        <f>L542/'RDAs -adults'!$B$16</f>
        <v>2.1334203296703298</v>
      </c>
      <c r="M922" s="50">
        <f>M542/'RDAs -adults'!$B$16</f>
        <v>1.8671758241758241</v>
      </c>
      <c r="N922" s="50">
        <f>N542/'RDAs -adults'!$B$16</f>
        <v>2.0125970695970699</v>
      </c>
      <c r="O922" s="50">
        <f>O542/'RDAs -adults'!$B$16</f>
        <v>2.4227417582417581</v>
      </c>
      <c r="P922" s="50">
        <f>P542/'RDAs -adults'!$B$16</f>
        <v>2.1517912087912086</v>
      </c>
      <c r="Q922" s="50">
        <f>Q542/'RDAs -adults'!$B$16</f>
        <v>2.1433663003663002</v>
      </c>
      <c r="R922" s="50">
        <f>R542/'RDAs -adults'!$B$16</f>
        <v>2.696678571428571</v>
      </c>
      <c r="S922" s="50">
        <f>S542/'RDAs -adults'!$B$16</f>
        <v>2.221021978021978</v>
      </c>
      <c r="T922" s="50">
        <f>T542/'RDAs -adults'!$B$16</f>
        <v>2.4305457875457872</v>
      </c>
      <c r="U922" s="50">
        <f>U542/'RDAs -adults'!$B$16</f>
        <v>2.9688956043956045</v>
      </c>
      <c r="V922" s="50">
        <f>V542/'RDAs -adults'!$B$16</f>
        <v>2.4671758241758242</v>
      </c>
      <c r="W922" s="50">
        <f>W542/'RDAs -adults'!$B$16</f>
        <v>2.6510586080586078</v>
      </c>
      <c r="X922" s="50">
        <f>X542/'RDAs -adults'!$B$16</f>
        <v>3.080027472527473</v>
      </c>
      <c r="Y922" s="50">
        <f>Y542/'RDAs -adults'!$B$16</f>
        <v>2.6056373626373626</v>
      </c>
      <c r="Z922" s="50">
        <f>Z542/'RDAs -adults'!$B$16</f>
        <v>2.9741355311355306</v>
      </c>
      <c r="AA922" s="50">
        <f>AA542/'RDAs -adults'!$B$16</f>
        <v>3.5167692307692304</v>
      </c>
      <c r="AB922" s="50">
        <f>AB542/'RDAs -adults'!$B$16</f>
        <v>2.9073571428571428</v>
      </c>
      <c r="AC922" s="50">
        <f>AC542/'RDAs -adults'!$B$16</f>
        <v>3.0583287545787545</v>
      </c>
      <c r="AD922" s="50">
        <f>AD542/'RDAs -adults'!$B$16</f>
        <v>4.0368598901098904</v>
      </c>
      <c r="AE922" s="50">
        <f>AE542/'RDAs -adults'!$B$16</f>
        <v>3.2304340659340656</v>
      </c>
      <c r="AF922" s="50">
        <f>AF542/'RDAs -adults'!$B$16</f>
        <v>3.5660210622710617</v>
      </c>
      <c r="AG922" s="50">
        <f>AG542/'RDAs -adults'!$B$16</f>
        <v>4.2723351648351651</v>
      </c>
      <c r="AH922" s="50">
        <f>AH542/'RDAs -adults'!$B$16</f>
        <v>3.2919725274725273</v>
      </c>
      <c r="AI922" s="50">
        <f>AI542/'RDAs -adults'!$B$16</f>
        <v>3.7070467032967032</v>
      </c>
      <c r="AJ922" s="50">
        <f>AJ542/'RDAs -adults'!$B$16</f>
        <v>4.5184890109890112</v>
      </c>
      <c r="AK922" s="50">
        <f>AK542/'RDAs -adults'!$B$16</f>
        <v>3.560104395604395</v>
      </c>
      <c r="AL922" s="50">
        <f>AL542/'RDAs -adults'!$B$16</f>
        <v>3.9532005494505489</v>
      </c>
      <c r="AM922" s="78" t="s">
        <v>109</v>
      </c>
      <c r="AN922" s="50">
        <f>C542/'RDAs -adults'!$C$16</f>
        <v>0.78846250000000007</v>
      </c>
      <c r="AO922" s="50">
        <f>D542/'RDAs -adults'!$C$16</f>
        <v>0.67040357142857132</v>
      </c>
      <c r="AP922" s="50">
        <f>E542/'RDAs -adults'!$C$16</f>
        <v>0.86492738095238086</v>
      </c>
      <c r="AQ922" s="50">
        <f>F542/'RDAs -adults'!$C$16</f>
        <v>0.96846250000000011</v>
      </c>
      <c r="AR922" s="50">
        <f>G542/'RDAs -adults'!$C$16</f>
        <v>0.84040357142857136</v>
      </c>
      <c r="AS922" s="50">
        <f>H542/'RDAs -adults'!$C$16</f>
        <v>0.99012916666666662</v>
      </c>
      <c r="AT922" s="50">
        <f>I542/'RDAs -adults'!$C$16</f>
        <v>1.1895803571428571</v>
      </c>
      <c r="AU922" s="50">
        <f>J542/'RDAs -adults'!$C$16</f>
        <v>1.0256053571428572</v>
      </c>
      <c r="AV922" s="50">
        <f>K542/'RDAs -adults'!$C$16</f>
        <v>1.1231880952380953</v>
      </c>
      <c r="AW922" s="50">
        <f>L542/'RDAs -adults'!$C$16</f>
        <v>1.3867232142857144</v>
      </c>
      <c r="AX922" s="50">
        <f>M542/'RDAs -adults'!$C$16</f>
        <v>1.2136642857142856</v>
      </c>
      <c r="AY922" s="50">
        <f>N542/'RDAs -adults'!$C$16</f>
        <v>1.3081880952380953</v>
      </c>
      <c r="AZ922" s="50">
        <f>O542/'RDAs -adults'!$C$16</f>
        <v>1.5747821428571429</v>
      </c>
      <c r="BA922" s="50">
        <f>P542/'RDAs -adults'!$C$16</f>
        <v>1.3986642857142857</v>
      </c>
      <c r="BB922" s="50">
        <f>Q542/'RDAs -adults'!$C$16</f>
        <v>1.3931880952380951</v>
      </c>
      <c r="BC922" s="50">
        <f>R542/'RDAs -adults'!$C$16</f>
        <v>1.7528410714285714</v>
      </c>
      <c r="BD922" s="50">
        <f>S542/'RDAs -adults'!$C$16</f>
        <v>1.4436642857142856</v>
      </c>
      <c r="BE922" s="50">
        <f>T542/'RDAs -adults'!$C$16</f>
        <v>1.5798547619047618</v>
      </c>
      <c r="BF922" s="50">
        <f>U542/'RDAs -adults'!$C$16</f>
        <v>1.9297821428571431</v>
      </c>
      <c r="BG922" s="50">
        <f>V542/'RDAs -adults'!$C$16</f>
        <v>1.6036642857142858</v>
      </c>
      <c r="BH922" s="50">
        <f>W542/'RDAs -adults'!$C$16</f>
        <v>1.7231880952380951</v>
      </c>
      <c r="BI922" s="50">
        <f>X542/'RDAs -adults'!$C$16</f>
        <v>2.0020178571428575</v>
      </c>
      <c r="BJ922" s="50">
        <f>Y542/'RDAs -adults'!$C$16</f>
        <v>1.6936642857142856</v>
      </c>
      <c r="BK922" s="50">
        <f>Z542/'RDAs -adults'!$C$16</f>
        <v>1.9331880952380951</v>
      </c>
      <c r="BL922" s="50">
        <f>AA542/'RDAs -adults'!$C$16</f>
        <v>2.2858999999999998</v>
      </c>
      <c r="BM922" s="50">
        <f>AB542/'RDAs -adults'!$C$16</f>
        <v>1.8897821428571429</v>
      </c>
      <c r="BN922" s="50">
        <f>AC542/'RDAs -adults'!$C$16</f>
        <v>1.9879136904761905</v>
      </c>
      <c r="BO922" s="50">
        <f>AD542/'RDAs -adults'!$C$16</f>
        <v>2.6239589285714287</v>
      </c>
      <c r="BP922" s="50">
        <f>AE542/'RDAs -adults'!$C$16</f>
        <v>2.0997821428571428</v>
      </c>
      <c r="BQ922" s="50">
        <f>AF542/'RDAs -adults'!$C$16</f>
        <v>2.3179136904761903</v>
      </c>
      <c r="BR922" s="50">
        <f>AG542/'RDAs -adults'!$C$16</f>
        <v>2.7770178571428574</v>
      </c>
      <c r="BS922" s="50">
        <f>AH542/'RDAs -adults'!$C$16</f>
        <v>2.1397821428571429</v>
      </c>
      <c r="BT922" s="50">
        <f>AI542/'RDAs -adults'!$C$16</f>
        <v>2.4095803571428571</v>
      </c>
      <c r="BU922" s="50">
        <f>AJ542/'RDAs -adults'!$C$16</f>
        <v>2.9370178571428576</v>
      </c>
      <c r="BV922" s="50">
        <f>AK542/'RDAs -adults'!$C$16</f>
        <v>2.3140678571428568</v>
      </c>
      <c r="BW922" s="50">
        <f>AL542/'RDAs -adults'!$C$16</f>
        <v>2.5695803571428568</v>
      </c>
      <c r="BX922" s="78" t="s">
        <v>109</v>
      </c>
      <c r="BY922" s="61">
        <f>C542/'RDA-child'!$B$14</f>
        <v>0.78846250000000007</v>
      </c>
      <c r="BZ922" s="61">
        <f>D542/'RDA-child'!$B$14</f>
        <v>0.67040357142857132</v>
      </c>
      <c r="CA922" s="61">
        <f>E542/'RDA-child'!$B$14</f>
        <v>0.86492738095238086</v>
      </c>
      <c r="CB922" s="61">
        <f>F542/'RDA-child'!$B$14</f>
        <v>0.96846250000000011</v>
      </c>
      <c r="CC922" s="61">
        <f>G542/'RDA-child'!$B$14</f>
        <v>0.84040357142857136</v>
      </c>
      <c r="CD922" s="61">
        <f>H542/'RDA-child'!$B$14</f>
        <v>0.99012916666666662</v>
      </c>
      <c r="CE922" s="61">
        <f>I542/'RDA-child'!$B$14</f>
        <v>1.1895803571428571</v>
      </c>
      <c r="CF922" s="61">
        <f>J542/'RDA-child'!$B$14</f>
        <v>1.0256053571428572</v>
      </c>
      <c r="CG922" s="61">
        <f>K542/'RDA-child'!$B$14</f>
        <v>1.1231880952380953</v>
      </c>
      <c r="CH922" s="61">
        <f>L542/'RDA-child'!$B$14</f>
        <v>1.3867232142857144</v>
      </c>
      <c r="CI922" s="61">
        <f>M542/'RDA-child'!$B$14</f>
        <v>1.2136642857142856</v>
      </c>
      <c r="CJ922" s="61">
        <f>N542/'RDA-child'!$B$14</f>
        <v>1.3081880952380953</v>
      </c>
      <c r="CK922" s="61">
        <f>O542/'RDA-child'!$B$14</f>
        <v>1.5747821428571429</v>
      </c>
      <c r="CL922" s="61">
        <f>P542/'RDA-child'!$B$14</f>
        <v>1.3986642857142857</v>
      </c>
      <c r="CM922" s="61">
        <f>Q542/'RDA-child'!$B$14</f>
        <v>1.3931880952380951</v>
      </c>
      <c r="CN922" s="61">
        <f>R542/'RDA-child'!$B$14</f>
        <v>1.7528410714285714</v>
      </c>
      <c r="CO922" s="61">
        <f>S542/'RDA-child'!$B$14</f>
        <v>1.4436642857142856</v>
      </c>
      <c r="CP922" s="61">
        <f>T542/'RDA-child'!$B$14</f>
        <v>1.5798547619047618</v>
      </c>
      <c r="CQ922" s="61">
        <f>U542/'RDA-child'!$B$14</f>
        <v>1.9297821428571431</v>
      </c>
      <c r="CR922" s="61">
        <f>V542/'RDA-child'!$B$14</f>
        <v>1.6036642857142858</v>
      </c>
      <c r="CS922" s="61">
        <f>W542/'RDA-child'!$B$14</f>
        <v>1.7231880952380951</v>
      </c>
      <c r="CT922" s="61">
        <f>X542/'RDA-child'!$B$14</f>
        <v>2.0020178571428575</v>
      </c>
      <c r="CU922" s="61">
        <f>Y542/'RDA-child'!$B$14</f>
        <v>1.6936642857142856</v>
      </c>
      <c r="CV922" s="61">
        <f>Z542/'RDA-child'!$B$14</f>
        <v>1.9331880952380951</v>
      </c>
      <c r="CW922" s="61">
        <f>AA542/'RDA-child'!$B$14</f>
        <v>2.2858999999999998</v>
      </c>
      <c r="CX922" s="61">
        <f>AB542/'RDA-child'!$B$14</f>
        <v>1.8897821428571429</v>
      </c>
      <c r="CY922" s="61">
        <f>AC542/'RDA-child'!$B$14</f>
        <v>1.9879136904761905</v>
      </c>
      <c r="CZ922" s="61">
        <f>AD542/'RDA-child'!$B$14</f>
        <v>2.6239589285714287</v>
      </c>
      <c r="DA922" s="61">
        <f>AE542/'RDA-child'!$B$14</f>
        <v>2.0997821428571428</v>
      </c>
      <c r="DB922" s="61">
        <f>AF542/'RDA-child'!$B$14</f>
        <v>2.3179136904761903</v>
      </c>
      <c r="DC922" s="61">
        <f>AG542/'RDA-child'!$B$14</f>
        <v>2.7770178571428574</v>
      </c>
      <c r="DD922" s="61">
        <f>AH542/'RDA-child'!$B$14</f>
        <v>2.1397821428571429</v>
      </c>
      <c r="DE922" s="61">
        <f>AI542/'RDA-child'!$B$14</f>
        <v>2.4095803571428571</v>
      </c>
      <c r="DF922" s="61">
        <f>AJ542/'RDA-child'!$B$14</f>
        <v>2.9370178571428576</v>
      </c>
      <c r="DG922" s="61">
        <f>AK542/'RDA-child'!$B$14</f>
        <v>2.3140678571428568</v>
      </c>
      <c r="DH922" s="61">
        <f>AL542/'RDA-child'!$B$14</f>
        <v>2.5695803571428568</v>
      </c>
      <c r="ES922" s="22">
        <v>0</v>
      </c>
    </row>
    <row r="923" spans="1:149" s="9" customFormat="1">
      <c r="A923" s="22"/>
      <c r="B923" s="78" t="s">
        <v>110</v>
      </c>
      <c r="C923" s="50">
        <f>C570/'RDAs -adults'!$B$17</f>
        <v>1.7402142857142862</v>
      </c>
      <c r="D923" s="50">
        <f>D570/'RDAs -adults'!$B$17</f>
        <v>1.2172857142857145</v>
      </c>
      <c r="E923" s="50">
        <f>E570/'RDAs -adults'!$B$17</f>
        <v>1.1315714285714287</v>
      </c>
      <c r="F923" s="50">
        <f>F570/'RDAs -adults'!$B$17</f>
        <v>1.7402142857142862</v>
      </c>
      <c r="G923" s="50">
        <f>G570/'RDAs -adults'!$B$17</f>
        <v>1.2172857142857145</v>
      </c>
      <c r="H923" s="50">
        <f>H570/'RDAs -adults'!$B$17</f>
        <v>1.7402142857142862</v>
      </c>
      <c r="I923" s="50">
        <f>I570/'RDAs -adults'!$B$17</f>
        <v>2.7860714285714288</v>
      </c>
      <c r="J923" s="50">
        <f>J570/'RDAs -adults'!$B$17</f>
        <v>1.8259285714285718</v>
      </c>
      <c r="K923" s="50">
        <f>K570/'RDAs -adults'!$B$17</f>
        <v>2.2631428571428573</v>
      </c>
      <c r="L923" s="50">
        <f>L570/'RDAs -adults'!$B$17</f>
        <v>2.8717857142857146</v>
      </c>
      <c r="M923" s="50">
        <f>M570/'RDAs -adults'!$B$17</f>
        <v>2.3488571428571432</v>
      </c>
      <c r="N923" s="50">
        <f>N570/'RDAs -adults'!$B$17</f>
        <v>2.2631428571428573</v>
      </c>
      <c r="O923" s="50">
        <f>O570/'RDAs -adults'!$B$17</f>
        <v>3.3947142857142865</v>
      </c>
      <c r="P923" s="50">
        <f>P570/'RDAs -adults'!$B$17</f>
        <v>2.3488571428571432</v>
      </c>
      <c r="Q923" s="50">
        <f>Q570/'RDAs -adults'!$B$17</f>
        <v>2.2631428571428573</v>
      </c>
      <c r="R923" s="50">
        <f>R570/'RDAs -adults'!$B$17</f>
        <v>3.9176428571428579</v>
      </c>
      <c r="S923" s="50">
        <f>S570/'RDAs -adults'!$B$17</f>
        <v>2.3488571428571432</v>
      </c>
      <c r="T923" s="50">
        <f>T570/'RDAs -adults'!$B$17</f>
        <v>2.2631428571428573</v>
      </c>
      <c r="U923" s="50">
        <f>U570/'RDAs -adults'!$B$17</f>
        <v>3.3947142857142865</v>
      </c>
      <c r="V923" s="50">
        <f>V570/'RDAs -adults'!$B$17</f>
        <v>2.3488571428571432</v>
      </c>
      <c r="W923" s="50">
        <f>W570/'RDAs -adults'!$B$17</f>
        <v>2.2631428571428573</v>
      </c>
      <c r="X923" s="50">
        <f>X570/'RDAs -adults'!$B$17</f>
        <v>5.4864285714285721</v>
      </c>
      <c r="Y923" s="50">
        <f>Y570/'RDAs -adults'!$B$17</f>
        <v>2.3488571428571432</v>
      </c>
      <c r="Z923" s="50">
        <f>Z570/'RDAs -adults'!$B$17</f>
        <v>2.2631428571428573</v>
      </c>
      <c r="AA923" s="50">
        <f>AA570/'RDAs -adults'!$B$17</f>
        <v>4.4405714285714293</v>
      </c>
      <c r="AB923" s="50">
        <f>AB570/'RDAs -adults'!$B$17</f>
        <v>3.3947142857142865</v>
      </c>
      <c r="AC923" s="50">
        <f>AC570/'RDAs -adults'!$B$17</f>
        <v>2.7860714285714288</v>
      </c>
      <c r="AD923" s="50">
        <f>AD570/'RDAs -adults'!$B$17</f>
        <v>4.9635000000000007</v>
      </c>
      <c r="AE923" s="50">
        <f>AE570/'RDAs -adults'!$B$17</f>
        <v>3.3947142857142865</v>
      </c>
      <c r="AF923" s="50">
        <f>AF570/'RDAs -adults'!$B$17</f>
        <v>2.7860714285714288</v>
      </c>
      <c r="AG923" s="50">
        <f>AG570/'RDAs -adults'!$B$17</f>
        <v>5.4864285714285721</v>
      </c>
      <c r="AH923" s="50">
        <f>AH570/'RDAs -adults'!$B$17</f>
        <v>3.3947142857142865</v>
      </c>
      <c r="AI923" s="50">
        <f>AI570/'RDAs -adults'!$B$17</f>
        <v>2.7860714285714288</v>
      </c>
      <c r="AJ923" s="50">
        <f>AJ570/'RDAs -adults'!$B$17</f>
        <v>5.4864285714285721</v>
      </c>
      <c r="AK923" s="50">
        <f>AK570/'RDAs -adults'!$B$17</f>
        <v>3.5661428571428577</v>
      </c>
      <c r="AL923" s="50">
        <f>AL570/'RDAs -adults'!$B$17</f>
        <v>2.7860714285714288</v>
      </c>
      <c r="AM923" s="78" t="s">
        <v>110</v>
      </c>
      <c r="AN923" s="50">
        <f>C570/'RDAs -adults'!$C$17</f>
        <v>0.72508928571428588</v>
      </c>
      <c r="AO923" s="50">
        <f>D570/'RDAs -adults'!$C$17</f>
        <v>0.50720238095238113</v>
      </c>
      <c r="AP923" s="50">
        <f>E570/'RDAs -adults'!$C$17</f>
        <v>0.47148809523809532</v>
      </c>
      <c r="AQ923" s="50">
        <f>F570/'RDAs -adults'!$C$17</f>
        <v>0.72508928571428588</v>
      </c>
      <c r="AR923" s="50">
        <f>G570/'RDAs -adults'!$C$17</f>
        <v>0.50720238095238113</v>
      </c>
      <c r="AS923" s="50">
        <f>H570/'RDAs -adults'!$C$17</f>
        <v>0.72508928571428588</v>
      </c>
      <c r="AT923" s="50">
        <f>I570/'RDAs -adults'!$C$17</f>
        <v>1.1608630952380954</v>
      </c>
      <c r="AU923" s="50">
        <f>J570/'RDAs -adults'!$C$17</f>
        <v>0.76080357142857158</v>
      </c>
      <c r="AV923" s="50">
        <f>K570/'RDAs -adults'!$C$17</f>
        <v>0.94297619047619063</v>
      </c>
      <c r="AW923" s="50">
        <f>L570/'RDAs -adults'!$C$17</f>
        <v>1.1965773809523812</v>
      </c>
      <c r="AX923" s="50">
        <f>M570/'RDAs -adults'!$C$17</f>
        <v>0.97869047619047633</v>
      </c>
      <c r="AY923" s="50">
        <f>N570/'RDAs -adults'!$C$17</f>
        <v>0.94297619047619063</v>
      </c>
      <c r="AZ923" s="50">
        <f>O570/'RDAs -adults'!$C$17</f>
        <v>1.4144642857142862</v>
      </c>
      <c r="BA923" s="50">
        <f>P570/'RDAs -adults'!$C$17</f>
        <v>0.97869047619047633</v>
      </c>
      <c r="BB923" s="50">
        <f>Q570/'RDAs -adults'!$C$17</f>
        <v>0.94297619047619063</v>
      </c>
      <c r="BC923" s="50">
        <f>R570/'RDAs -adults'!$C$17</f>
        <v>1.6323511904761909</v>
      </c>
      <c r="BD923" s="50">
        <f>S570/'RDAs -adults'!$C$17</f>
        <v>0.97869047619047633</v>
      </c>
      <c r="BE923" s="50">
        <f>T570/'RDAs -adults'!$C$17</f>
        <v>0.94297619047619063</v>
      </c>
      <c r="BF923" s="50">
        <f>U570/'RDAs -adults'!$C$17</f>
        <v>1.4144642857142862</v>
      </c>
      <c r="BG923" s="50">
        <f>V570/'RDAs -adults'!$C$17</f>
        <v>0.97869047619047633</v>
      </c>
      <c r="BH923" s="50">
        <f>W570/'RDAs -adults'!$C$17</f>
        <v>0.94297619047619063</v>
      </c>
      <c r="BI923" s="50">
        <f>X570/'RDAs -adults'!$C$17</f>
        <v>2.2860119047619052</v>
      </c>
      <c r="BJ923" s="50">
        <f>Y570/'RDAs -adults'!$C$17</f>
        <v>0.97869047619047633</v>
      </c>
      <c r="BK923" s="50">
        <f>Z570/'RDAs -adults'!$C$17</f>
        <v>0.94297619047619063</v>
      </c>
      <c r="BL923" s="50">
        <f>AA570/'RDAs -adults'!$C$17</f>
        <v>1.8502380952380957</v>
      </c>
      <c r="BM923" s="50">
        <f>AB570/'RDAs -adults'!$C$17</f>
        <v>1.4144642857142862</v>
      </c>
      <c r="BN923" s="50">
        <f>AC570/'RDAs -adults'!$C$17</f>
        <v>1.1608630952380954</v>
      </c>
      <c r="BO923" s="50">
        <f>AD570/'RDAs -adults'!$C$17</f>
        <v>2.0681250000000002</v>
      </c>
      <c r="BP923" s="50">
        <f>AE570/'RDAs -adults'!$C$17</f>
        <v>1.4144642857142862</v>
      </c>
      <c r="BQ923" s="50">
        <f>AF570/'RDAs -adults'!$C$17</f>
        <v>1.1608630952380954</v>
      </c>
      <c r="BR923" s="50">
        <f>AG570/'RDAs -adults'!$C$17</f>
        <v>2.2860119047619052</v>
      </c>
      <c r="BS923" s="50">
        <f>AH570/'RDAs -adults'!$C$17</f>
        <v>1.4144642857142862</v>
      </c>
      <c r="BT923" s="50">
        <f>AI570/'RDAs -adults'!$C$17</f>
        <v>1.1608630952380954</v>
      </c>
      <c r="BU923" s="50">
        <f>AJ570/'RDAs -adults'!$C$17</f>
        <v>2.2860119047619052</v>
      </c>
      <c r="BV923" s="50">
        <f>AK570/'RDAs -adults'!$C$17</f>
        <v>1.4858928571428573</v>
      </c>
      <c r="BW923" s="50">
        <f>AL570/'RDAs -adults'!$C$17</f>
        <v>1.1608630952380954</v>
      </c>
      <c r="BX923" s="78" t="s">
        <v>110</v>
      </c>
      <c r="BY923" s="61">
        <f>C570/'RDA-child'!$B$15</f>
        <v>1.7402142857142862</v>
      </c>
      <c r="BZ923" s="61">
        <f>D570/'RDA-child'!$B$15</f>
        <v>1.2172857142857145</v>
      </c>
      <c r="CA923" s="61">
        <f>E570/'RDA-child'!$B$15</f>
        <v>1.1315714285714287</v>
      </c>
      <c r="CB923" s="61">
        <f>F570/'RDA-child'!$B$15</f>
        <v>1.7402142857142862</v>
      </c>
      <c r="CC923" s="61">
        <f>G570/'RDA-child'!$B$15</f>
        <v>1.2172857142857145</v>
      </c>
      <c r="CD923" s="61">
        <f>H570/'RDA-child'!$B$15</f>
        <v>1.7402142857142862</v>
      </c>
      <c r="CE923" s="61">
        <f>I570/'RDA-child'!$B$15</f>
        <v>2.7860714285714288</v>
      </c>
      <c r="CF923" s="61">
        <f>J570/'RDA-child'!$B$15</f>
        <v>1.8259285714285718</v>
      </c>
      <c r="CG923" s="61">
        <f>K570/'RDA-child'!$B$15</f>
        <v>2.2631428571428573</v>
      </c>
      <c r="CH923" s="61">
        <f>L570/'RDA-child'!$B$15</f>
        <v>2.8717857142857146</v>
      </c>
      <c r="CI923" s="61">
        <f>M570/'RDA-child'!$B$15</f>
        <v>2.3488571428571432</v>
      </c>
      <c r="CJ923" s="61">
        <f>N570/'RDA-child'!$B$15</f>
        <v>2.2631428571428573</v>
      </c>
      <c r="CK923" s="61">
        <f>O570/'RDA-child'!$B$15</f>
        <v>3.3947142857142865</v>
      </c>
      <c r="CL923" s="61">
        <f>P570/'RDA-child'!$B$15</f>
        <v>2.3488571428571432</v>
      </c>
      <c r="CM923" s="61">
        <f>Q570/'RDA-child'!$B$15</f>
        <v>2.2631428571428573</v>
      </c>
      <c r="CN923" s="61">
        <f>R570/'RDA-child'!$B$15</f>
        <v>3.9176428571428579</v>
      </c>
      <c r="CO923" s="61">
        <f>S570/'RDA-child'!$B$15</f>
        <v>2.3488571428571432</v>
      </c>
      <c r="CP923" s="61">
        <f>T570/'RDA-child'!$B$15</f>
        <v>2.2631428571428573</v>
      </c>
      <c r="CQ923" s="61">
        <f>U570/'RDA-child'!$B$15</f>
        <v>3.3947142857142865</v>
      </c>
      <c r="CR923" s="61">
        <f>V570/'RDA-child'!$B$15</f>
        <v>2.3488571428571432</v>
      </c>
      <c r="CS923" s="61">
        <f>W570/'RDA-child'!$B$15</f>
        <v>2.2631428571428573</v>
      </c>
      <c r="CT923" s="61">
        <f>X570/'RDA-child'!$B$15</f>
        <v>5.4864285714285721</v>
      </c>
      <c r="CU923" s="61">
        <f>Y570/'RDA-child'!$B$15</f>
        <v>2.3488571428571432</v>
      </c>
      <c r="CV923" s="61">
        <f>Z570/'RDA-child'!$B$15</f>
        <v>2.2631428571428573</v>
      </c>
      <c r="CW923" s="61">
        <f>AA570/'RDA-child'!$B$15</f>
        <v>4.4405714285714293</v>
      </c>
      <c r="CX923" s="61">
        <f>AB570/'RDA-child'!$B$15</f>
        <v>3.3947142857142865</v>
      </c>
      <c r="CY923" s="61">
        <f>AC570/'RDA-child'!$B$15</f>
        <v>2.7860714285714288</v>
      </c>
      <c r="CZ923" s="61">
        <f>AD570/'RDA-child'!$B$15</f>
        <v>4.9635000000000007</v>
      </c>
      <c r="DA923" s="61">
        <f>AE570/'RDA-child'!$B$15</f>
        <v>3.3947142857142865</v>
      </c>
      <c r="DB923" s="61">
        <f>AF570/'RDA-child'!$B$15</f>
        <v>2.7860714285714288</v>
      </c>
      <c r="DC923" s="61">
        <f>AG570/'RDA-child'!$B$15</f>
        <v>5.4864285714285721</v>
      </c>
      <c r="DD923" s="61">
        <f>AH570/'RDA-child'!$B$15</f>
        <v>3.3947142857142865</v>
      </c>
      <c r="DE923" s="61">
        <f>AI570/'RDA-child'!$B$15</f>
        <v>2.7860714285714288</v>
      </c>
      <c r="DF923" s="61">
        <f>AJ570/'RDA-child'!$B$15</f>
        <v>5.4864285714285721</v>
      </c>
      <c r="DG923" s="61">
        <f>AK570/'RDA-child'!$B$15</f>
        <v>3.5661428571428577</v>
      </c>
      <c r="DH923" s="61">
        <f>AL570/'RDA-child'!$B$15</f>
        <v>2.7860714285714288</v>
      </c>
      <c r="DJ923" s="61">
        <f>C570/'RDA-child'!$C$15</f>
        <v>0.72508928571428588</v>
      </c>
      <c r="DK923" s="61">
        <f>D570/'RDA-child'!$C$15</f>
        <v>0.50720238095238113</v>
      </c>
      <c r="DL923" s="61">
        <f>E570/'RDA-child'!$C$15</f>
        <v>0.47148809523809532</v>
      </c>
      <c r="DM923" s="61">
        <f>F570/'RDA-child'!$C$15</f>
        <v>0.72508928571428588</v>
      </c>
      <c r="DN923" s="61">
        <f>G570/'RDA-child'!$C$15</f>
        <v>0.50720238095238113</v>
      </c>
      <c r="DO923" s="61">
        <f>H570/'RDA-child'!$C$15</f>
        <v>0.72508928571428588</v>
      </c>
      <c r="DP923" s="61">
        <f>I570/'RDA-child'!$C$15</f>
        <v>1.1608630952380954</v>
      </c>
      <c r="DQ923" s="61">
        <f>J570/'RDA-child'!$C$15</f>
        <v>0.76080357142857158</v>
      </c>
      <c r="DR923" s="61">
        <f>K570/'RDA-child'!$C$15</f>
        <v>0.94297619047619063</v>
      </c>
      <c r="DS923" s="61">
        <f>L570/'RDA-child'!$C$15</f>
        <v>1.1965773809523812</v>
      </c>
      <c r="DT923" s="61">
        <f>M570/'RDA-child'!$C$15</f>
        <v>0.97869047619047633</v>
      </c>
      <c r="DU923" s="61">
        <f>N570/'RDA-child'!$C$15</f>
        <v>0.94297619047619063</v>
      </c>
      <c r="DV923" s="61">
        <f>O570/'RDA-child'!$C$15</f>
        <v>1.4144642857142862</v>
      </c>
      <c r="DW923" s="61">
        <f>P570/'RDA-child'!$C$15</f>
        <v>0.97869047619047633</v>
      </c>
      <c r="DX923" s="61">
        <f>Q570/'RDA-child'!$C$15</f>
        <v>0.94297619047619063</v>
      </c>
      <c r="DY923" s="61">
        <f>R570/'RDA-child'!$C$15</f>
        <v>1.6323511904761909</v>
      </c>
      <c r="DZ923" s="61">
        <f>S570/'RDA-child'!$C$15</f>
        <v>0.97869047619047633</v>
      </c>
      <c r="EA923" s="61">
        <f>T570/'RDA-child'!$C$15</f>
        <v>0.94297619047619063</v>
      </c>
      <c r="EB923" s="61">
        <f>U570/'RDA-child'!$C$15</f>
        <v>1.4144642857142862</v>
      </c>
      <c r="EC923" s="61">
        <f>V570/'RDA-child'!$C$15</f>
        <v>0.97869047619047633</v>
      </c>
      <c r="ED923" s="61">
        <f>W570/'RDA-child'!$C$15</f>
        <v>0.94297619047619063</v>
      </c>
      <c r="EE923" s="61">
        <f>X570/'RDA-child'!$C$15</f>
        <v>2.2860119047619052</v>
      </c>
      <c r="EF923" s="61">
        <f>Y570/'RDA-child'!$C$15</f>
        <v>0.97869047619047633</v>
      </c>
      <c r="EG923" s="61">
        <f>Z570/'RDA-child'!$C$15</f>
        <v>0.94297619047619063</v>
      </c>
      <c r="EH923" s="61">
        <f>AA570/'RDA-child'!$C$15</f>
        <v>1.8502380952380957</v>
      </c>
      <c r="EI923" s="61">
        <f>AB570/'RDA-child'!$C$15</f>
        <v>1.4144642857142862</v>
      </c>
      <c r="EJ923" s="61">
        <f>AC570/'RDA-child'!$C$15</f>
        <v>1.1608630952380954</v>
      </c>
      <c r="EK923" s="61">
        <f>AD570/'RDA-child'!$C$15</f>
        <v>2.0681250000000002</v>
      </c>
      <c r="EL923" s="61">
        <f>AE570/'RDA-child'!$C$15</f>
        <v>1.4144642857142862</v>
      </c>
      <c r="EM923" s="61">
        <f>AF570/'RDA-child'!$C$15</f>
        <v>1.1608630952380954</v>
      </c>
      <c r="EN923" s="61">
        <f>AG570/'RDA-child'!$C$15</f>
        <v>2.2860119047619052</v>
      </c>
      <c r="EO923" s="61">
        <f>AH570/'RDA-child'!$C$15</f>
        <v>1.4144642857142862</v>
      </c>
      <c r="EP923" s="61">
        <f>AI570/'RDA-child'!$C$15</f>
        <v>1.1608630952380954</v>
      </c>
      <c r="EQ923" s="61">
        <f>AJ570/'RDA-child'!$C$15</f>
        <v>2.2860119047619052</v>
      </c>
      <c r="ER923" s="61">
        <f>AK570/'RDA-child'!$C$15</f>
        <v>1.4858928571428573</v>
      </c>
      <c r="ES923" s="61">
        <f>AL570/'RDA-child'!$C$15</f>
        <v>1.1608630952380954</v>
      </c>
    </row>
    <row r="924" spans="1:149" s="9" customFormat="1">
      <c r="A924" s="22"/>
      <c r="B924" s="78" t="s">
        <v>108</v>
      </c>
      <c r="C924" s="50">
        <f>C598/'RDAs -adults'!$B$18</f>
        <v>2.4387241071428627E-2</v>
      </c>
      <c r="D924" s="50">
        <f>D598/'RDAs -adults'!$B$18</f>
        <v>0.28231465476190487</v>
      </c>
      <c r="E924" s="50">
        <f>E598/'RDAs -adults'!$B$18</f>
        <v>0.39712655952380949</v>
      </c>
      <c r="F924" s="50">
        <f>F598/'RDAs -adults'!$B$18</f>
        <v>0.23526278273809534</v>
      </c>
      <c r="G924" s="50">
        <f>G598/'RDAs -adults'!$B$18</f>
        <v>0.45958099702380956</v>
      </c>
      <c r="H924" s="50">
        <f>H598/'RDAs -adults'!$B$18</f>
        <v>0.44305531547619043</v>
      </c>
      <c r="I924" s="50">
        <f>I598/'RDAs -adults'!$B$18</f>
        <v>-2.0030788690476108E-2</v>
      </c>
      <c r="J924" s="50">
        <f>J598/'RDAs -adults'!$B$18</f>
        <v>0.34354849702380963</v>
      </c>
      <c r="K924" s="50">
        <f>K598/'RDAs -adults'!$B$18</f>
        <v>0.391803443452381</v>
      </c>
      <c r="L924" s="50">
        <f>L598/'RDAs -adults'!$B$18</f>
        <v>0.28273966666666661</v>
      </c>
      <c r="M924" s="50">
        <f>M598/'RDAs -adults'!$B$18</f>
        <v>0.36941091071428572</v>
      </c>
      <c r="N924" s="50">
        <f>N598/'RDAs -adults'!$B$18</f>
        <v>0.46960344345238098</v>
      </c>
      <c r="O924" s="50">
        <f>O598/'RDAs -adults'!$B$18</f>
        <v>0.2480306517857144</v>
      </c>
      <c r="P924" s="50">
        <f>P598/'RDAs -adults'!$B$18</f>
        <v>0.44721091071428576</v>
      </c>
      <c r="Q924" s="50">
        <f>Q598/'RDAs -adults'!$B$18</f>
        <v>0.68596264285714303</v>
      </c>
      <c r="R924" s="50">
        <f>R598/'RDAs -adults'!$B$18</f>
        <v>0.13428386607142881</v>
      </c>
      <c r="S924" s="50">
        <f>S598/'RDAs -adults'!$B$18</f>
        <v>0.63028645238095238</v>
      </c>
      <c r="T924" s="50">
        <f>T598/'RDAs -adults'!$B$18</f>
        <v>0.83563374702380921</v>
      </c>
      <c r="U924" s="50">
        <f>U598/'RDAs -adults'!$B$18</f>
        <v>0.45766842261904778</v>
      </c>
      <c r="V924" s="50">
        <f>V598/'RDAs -adults'!$B$18</f>
        <v>0.68308645238095234</v>
      </c>
      <c r="W924" s="50">
        <f>W598/'RDAs -adults'!$B$18</f>
        <v>0.87060041369047625</v>
      </c>
      <c r="X924" s="50">
        <f>X598/'RDAs -adults'!$B$18</f>
        <v>-0.20851872023809509</v>
      </c>
      <c r="Y924" s="50">
        <f>Y598/'RDAs -adults'!$B$18</f>
        <v>1.049237535714286</v>
      </c>
      <c r="Z924" s="50">
        <f>Z598/'RDAs -adults'!$B$18</f>
        <v>0.97340041369047592</v>
      </c>
      <c r="AA924" s="50">
        <f>AA598/'RDAs -adults'!$B$18</f>
        <v>0.23017485119047645</v>
      </c>
      <c r="AB924" s="50">
        <f>AB598/'RDAs -adults'!$B$18</f>
        <v>0.76894396428571421</v>
      </c>
      <c r="AC924" s="50">
        <f>AC598/'RDAs -adults'!$B$18</f>
        <v>0.98276250297619061</v>
      </c>
      <c r="AD924" s="50">
        <f>AD598/'RDAs -adults'!$B$18</f>
        <v>0.16922806547619043</v>
      </c>
      <c r="AE924" s="50">
        <f>AE598/'RDAs -adults'!$B$18</f>
        <v>0.87174396428571455</v>
      </c>
      <c r="AF924" s="50">
        <f>AF598/'RDAs -adults'!$B$18</f>
        <v>1.2128288452380951</v>
      </c>
      <c r="AG924" s="50">
        <f>AG598/'RDAs -adults'!$B$18</f>
        <v>3.0481279761904959E-2</v>
      </c>
      <c r="AH924" s="50">
        <f>AH598/'RDAs -adults'!$B$18</f>
        <v>1.1878950476190477</v>
      </c>
      <c r="AI924" s="50">
        <f>AI598/'RDAs -adults'!$B$18</f>
        <v>1.3074121785714286</v>
      </c>
      <c r="AJ924" s="50">
        <f>AJ598/'RDAs -adults'!$B$18</f>
        <v>8.3281279761904692E-2</v>
      </c>
      <c r="AK924" s="50">
        <f>AK598/'RDAs -adults'!$B$18</f>
        <v>1.3118379047619049</v>
      </c>
      <c r="AL924" s="50">
        <f>AL598/'RDAs -adults'!$B$18</f>
        <v>1.3602121785714285</v>
      </c>
      <c r="AM924" s="78" t="s">
        <v>108</v>
      </c>
      <c r="AN924" s="50">
        <f>C598/'RDAs -adults'!$C$18</f>
        <v>1.2193620535714314E-2</v>
      </c>
      <c r="AO924" s="50">
        <f>D598/'RDAs -adults'!$C$18</f>
        <v>0.14115732738095244</v>
      </c>
      <c r="AP924" s="50">
        <f>E598/'RDAs -adults'!$C$18</f>
        <v>0.19856327976190474</v>
      </c>
      <c r="AQ924" s="50">
        <f>F598/'RDAs -adults'!$C$18</f>
        <v>0.11763139136904767</v>
      </c>
      <c r="AR924" s="50">
        <f>G598/'RDAs -adults'!$C$18</f>
        <v>0.22979049851190478</v>
      </c>
      <c r="AS924" s="50">
        <f>H598/'RDAs -adults'!$C$18</f>
        <v>0.22152765773809521</v>
      </c>
      <c r="AT924" s="50">
        <f>I598/'RDAs -adults'!$C$18</f>
        <v>-1.0015394345238054E-2</v>
      </c>
      <c r="AU924" s="50">
        <f>J598/'RDAs -adults'!$C$18</f>
        <v>0.17177424851190481</v>
      </c>
      <c r="AV924" s="50">
        <f>K598/'RDAs -adults'!$C$18</f>
        <v>0.1959017217261905</v>
      </c>
      <c r="AW924" s="50">
        <f>L598/'RDAs -adults'!$C$18</f>
        <v>0.14136983333333331</v>
      </c>
      <c r="AX924" s="50">
        <f>M598/'RDAs -adults'!$C$18</f>
        <v>0.18470545535714286</v>
      </c>
      <c r="AY924" s="50">
        <f>N598/'RDAs -adults'!$C$18</f>
        <v>0.23480172172619049</v>
      </c>
      <c r="AZ924" s="50">
        <f>O598/'RDAs -adults'!$C$18</f>
        <v>0.1240153258928572</v>
      </c>
      <c r="BA924" s="50">
        <f>P598/'RDAs -adults'!$C$18</f>
        <v>0.22360545535714288</v>
      </c>
      <c r="BB924" s="50">
        <f>Q598/'RDAs -adults'!$C$18</f>
        <v>0.34298132142857152</v>
      </c>
      <c r="BC924" s="50">
        <f>R598/'RDAs -adults'!$C$18</f>
        <v>6.7141933035714405E-2</v>
      </c>
      <c r="BD924" s="50">
        <f>S598/'RDAs -adults'!$C$18</f>
        <v>0.31514322619047619</v>
      </c>
      <c r="BE924" s="50">
        <f>T598/'RDAs -adults'!$C$18</f>
        <v>0.41781687351190461</v>
      </c>
      <c r="BF924" s="50">
        <f>U598/'RDAs -adults'!$C$18</f>
        <v>0.22883421130952389</v>
      </c>
      <c r="BG924" s="50">
        <f>V598/'RDAs -adults'!$C$18</f>
        <v>0.34154322619047617</v>
      </c>
      <c r="BH924" s="50">
        <f>W598/'RDAs -adults'!$C$18</f>
        <v>0.43530020684523812</v>
      </c>
      <c r="BI924" s="50">
        <f>X598/'RDAs -adults'!$C$18</f>
        <v>-0.10425936011904754</v>
      </c>
      <c r="BJ924" s="50">
        <f>Y598/'RDAs -adults'!$C$18</f>
        <v>0.52461876785714301</v>
      </c>
      <c r="BK924" s="50">
        <f>Z598/'RDAs -adults'!$C$18</f>
        <v>0.48670020684523796</v>
      </c>
      <c r="BL924" s="50">
        <f>AA598/'RDAs -adults'!$C$18</f>
        <v>0.11508742559523823</v>
      </c>
      <c r="BM924" s="50">
        <f>AB598/'RDAs -adults'!$C$18</f>
        <v>0.3844719821428571</v>
      </c>
      <c r="BN924" s="50">
        <f>AC598/'RDAs -adults'!$C$18</f>
        <v>0.49138125148809531</v>
      </c>
      <c r="BO924" s="50">
        <f>AD598/'RDAs -adults'!$C$18</f>
        <v>8.4614032738095216E-2</v>
      </c>
      <c r="BP924" s="50">
        <f>AE598/'RDAs -adults'!$C$18</f>
        <v>0.43587198214285727</v>
      </c>
      <c r="BQ924" s="50">
        <f>AF598/'RDAs -adults'!$C$18</f>
        <v>0.60641442261904754</v>
      </c>
      <c r="BR924" s="50">
        <f>AG598/'RDAs -adults'!$C$18</f>
        <v>1.524063988095248E-2</v>
      </c>
      <c r="BS924" s="50">
        <f>AH598/'RDAs -adults'!$C$18</f>
        <v>0.59394752380952387</v>
      </c>
      <c r="BT924" s="50">
        <f>AI598/'RDAs -adults'!$C$18</f>
        <v>0.65370608928571428</v>
      </c>
      <c r="BU924" s="50">
        <f>AJ598/'RDAs -adults'!$C$18</f>
        <v>4.1640639880952346E-2</v>
      </c>
      <c r="BV924" s="50">
        <f>AK598/'RDAs -adults'!$C$18</f>
        <v>0.65591895238095244</v>
      </c>
      <c r="BW924" s="50">
        <f>AL598/'RDAs -adults'!$C$18</f>
        <v>0.68010608928571425</v>
      </c>
      <c r="BX924" s="78" t="s">
        <v>108</v>
      </c>
      <c r="BY924" s="61">
        <f>C598/'RDA-child'!$B$16</f>
        <v>3.2516321428571505E-2</v>
      </c>
      <c r="BZ924" s="61">
        <f>D598/'RDA-child'!$B$16</f>
        <v>0.37641953968253983</v>
      </c>
      <c r="CA924" s="61">
        <f>E598/'RDA-child'!$B$16</f>
        <v>0.52950207936507931</v>
      </c>
      <c r="CB924" s="61">
        <f>F598/'RDA-child'!$B$16</f>
        <v>0.31368371031746045</v>
      </c>
      <c r="CC924" s="61">
        <f>G598/'RDA-child'!$B$16</f>
        <v>0.61277466269841274</v>
      </c>
      <c r="CD924" s="61">
        <f>H598/'RDA-child'!$B$16</f>
        <v>0.59074042063492049</v>
      </c>
      <c r="CE924" s="61">
        <f>I598/'RDA-child'!$B$16</f>
        <v>-2.6707718253968143E-2</v>
      </c>
      <c r="CF924" s="61">
        <f>J598/'RDA-child'!$B$16</f>
        <v>0.45806466269841278</v>
      </c>
      <c r="CG924" s="61">
        <f>K598/'RDA-child'!$B$16</f>
        <v>0.52240459126984129</v>
      </c>
      <c r="CH924" s="61">
        <f>L598/'RDA-child'!$B$16</f>
        <v>0.37698622222222217</v>
      </c>
      <c r="CI924" s="61">
        <f>M598/'RDA-child'!$B$16</f>
        <v>0.492547880952381</v>
      </c>
      <c r="CJ924" s="61">
        <f>N598/'RDA-child'!$B$16</f>
        <v>0.62613792460317463</v>
      </c>
      <c r="CK924" s="61">
        <f>O598/'RDA-child'!$B$16</f>
        <v>0.33070753571428585</v>
      </c>
      <c r="CL924" s="61">
        <f>P598/'RDA-child'!$B$16</f>
        <v>0.59628121428571434</v>
      </c>
      <c r="CM924" s="61">
        <f>Q598/'RDA-child'!$B$16</f>
        <v>0.91461685714285734</v>
      </c>
      <c r="CN924" s="61">
        <f>R598/'RDA-child'!$B$16</f>
        <v>0.17904515476190505</v>
      </c>
      <c r="CO924" s="61">
        <f>S598/'RDA-child'!$B$16</f>
        <v>0.84038193650793647</v>
      </c>
      <c r="CP924" s="61">
        <f>T598/'RDA-child'!$B$16</f>
        <v>1.1141783293650791</v>
      </c>
      <c r="CQ924" s="61">
        <f>U598/'RDA-child'!$B$16</f>
        <v>0.61022456349206367</v>
      </c>
      <c r="CR924" s="61">
        <f>V598/'RDA-child'!$B$16</f>
        <v>0.91078193650793648</v>
      </c>
      <c r="CS924" s="61">
        <f>W598/'RDA-child'!$B$16</f>
        <v>1.1608005515873017</v>
      </c>
      <c r="CT924" s="61">
        <f>X598/'RDA-child'!$B$16</f>
        <v>-0.2780249603174601</v>
      </c>
      <c r="CU924" s="61">
        <f>Y598/'RDA-child'!$B$16</f>
        <v>1.3989833809523813</v>
      </c>
      <c r="CV924" s="61">
        <f>Z598/'RDA-child'!$B$16</f>
        <v>1.2978672182539679</v>
      </c>
      <c r="CW924" s="61">
        <f>AA598/'RDA-child'!$B$16</f>
        <v>0.30689980158730196</v>
      </c>
      <c r="CX924" s="61">
        <f>AB598/'RDA-child'!$B$16</f>
        <v>1.0252586190476189</v>
      </c>
      <c r="CY924" s="61">
        <f>AC598/'RDA-child'!$B$16</f>
        <v>1.3103500039682541</v>
      </c>
      <c r="CZ924" s="61">
        <f>AD598/'RDA-child'!$B$16</f>
        <v>0.22563742063492057</v>
      </c>
      <c r="DA924" s="61">
        <f>AE598/'RDA-child'!$B$16</f>
        <v>1.1623252857142861</v>
      </c>
      <c r="DB924" s="61">
        <f>AF598/'RDA-child'!$B$16</f>
        <v>1.6171051269841266</v>
      </c>
      <c r="DC924" s="61">
        <f>AG598/'RDA-child'!$B$16</f>
        <v>4.0641706349206615E-2</v>
      </c>
      <c r="DD924" s="61">
        <f>AH598/'RDA-child'!$B$16</f>
        <v>1.5838600634920637</v>
      </c>
      <c r="DE924" s="61">
        <f>AI598/'RDA-child'!$B$16</f>
        <v>1.7432162380952381</v>
      </c>
      <c r="DF924" s="61">
        <f>AJ598/'RDA-child'!$B$16</f>
        <v>0.11104170634920625</v>
      </c>
      <c r="DG924" s="61">
        <f>AK598/'RDA-child'!$B$16</f>
        <v>1.7491172063492066</v>
      </c>
      <c r="DH924" s="61">
        <f>AL598/'RDA-child'!$B$16</f>
        <v>1.8136162380952381</v>
      </c>
      <c r="DJ924" s="61">
        <f>C598/'RDA-child'!$C$16</f>
        <v>1.2193620535714314E-2</v>
      </c>
      <c r="DK924" s="61">
        <f>D598/'RDA-child'!$C$16</f>
        <v>0.14115732738095244</v>
      </c>
      <c r="DL924" s="61">
        <f>E598/'RDA-child'!$C$16</f>
        <v>0.19856327976190474</v>
      </c>
      <c r="DM924" s="61">
        <f>F598/'RDA-child'!$C$16</f>
        <v>0.11763139136904767</v>
      </c>
      <c r="DN924" s="61">
        <f>G598/'RDA-child'!$C$16</f>
        <v>0.22979049851190478</v>
      </c>
      <c r="DO924" s="61">
        <f>H598/'RDA-child'!$C$16</f>
        <v>0.22152765773809521</v>
      </c>
      <c r="DP924" s="61">
        <f>I598/'RDA-child'!$C$16</f>
        <v>-1.0015394345238054E-2</v>
      </c>
      <c r="DQ924" s="61">
        <f>J598/'RDA-child'!$C$16</f>
        <v>0.17177424851190481</v>
      </c>
      <c r="DR924" s="61">
        <f>K598/'RDA-child'!$C$16</f>
        <v>0.1959017217261905</v>
      </c>
      <c r="DS924" s="61">
        <f>L598/'RDA-child'!$C$16</f>
        <v>0.14136983333333331</v>
      </c>
      <c r="DT924" s="61">
        <f>M598/'RDA-child'!$C$16</f>
        <v>0.18470545535714286</v>
      </c>
      <c r="DU924" s="61">
        <f>N598/'RDA-child'!$C$16</f>
        <v>0.23480172172619049</v>
      </c>
      <c r="DV924" s="61">
        <f>O598/'RDA-child'!$C$16</f>
        <v>0.1240153258928572</v>
      </c>
      <c r="DW924" s="61">
        <f>P598/'RDA-child'!$C$16</f>
        <v>0.22360545535714288</v>
      </c>
      <c r="DX924" s="61">
        <f>Q598/'RDA-child'!$C$16</f>
        <v>0.34298132142857152</v>
      </c>
      <c r="DY924" s="61">
        <f>R598/'RDA-child'!$C$16</f>
        <v>6.7141933035714405E-2</v>
      </c>
      <c r="DZ924" s="61">
        <f>S598/'RDA-child'!$C$16</f>
        <v>0.31514322619047619</v>
      </c>
      <c r="EA924" s="61">
        <f>T598/'RDA-child'!$C$16</f>
        <v>0.41781687351190461</v>
      </c>
      <c r="EB924" s="61">
        <f>U598/'RDA-child'!$C$16</f>
        <v>0.22883421130952389</v>
      </c>
      <c r="EC924" s="61">
        <f>V598/'RDA-child'!$C$16</f>
        <v>0.34154322619047617</v>
      </c>
      <c r="ED924" s="61">
        <f>W598/'RDA-child'!$C$16</f>
        <v>0.43530020684523812</v>
      </c>
      <c r="EE924" s="61">
        <f>X598/'RDA-child'!$C$16</f>
        <v>-0.10425936011904754</v>
      </c>
      <c r="EF924" s="61">
        <f>Y598/'RDA-child'!$C$16</f>
        <v>0.52461876785714301</v>
      </c>
      <c r="EG924" s="61">
        <f>Z598/'RDA-child'!$C$16</f>
        <v>0.48670020684523796</v>
      </c>
      <c r="EH924" s="61">
        <f>AA598/'RDA-child'!$C$16</f>
        <v>0.11508742559523823</v>
      </c>
      <c r="EI924" s="61">
        <f>AB598/'RDA-child'!$C$16</f>
        <v>0.3844719821428571</v>
      </c>
      <c r="EJ924" s="61">
        <f>AC598/'RDA-child'!$C$16</f>
        <v>0.49138125148809531</v>
      </c>
      <c r="EK924" s="61">
        <f>AD598/'RDA-child'!$C$16</f>
        <v>8.4614032738095216E-2</v>
      </c>
      <c r="EL924" s="61">
        <f>AE598/'RDA-child'!$C$16</f>
        <v>0.43587198214285727</v>
      </c>
      <c r="EM924" s="61">
        <f>AF598/'RDA-child'!$C$16</f>
        <v>0.60641442261904754</v>
      </c>
      <c r="EN924" s="61">
        <f>AG598/'RDA-child'!$C$16</f>
        <v>1.524063988095248E-2</v>
      </c>
      <c r="EO924" s="61">
        <f>AH598/'RDA-child'!$C$16</f>
        <v>0.59394752380952387</v>
      </c>
      <c r="EP924" s="61">
        <f>AI598/'RDA-child'!$C$16</f>
        <v>0.65370608928571428</v>
      </c>
      <c r="EQ924" s="61">
        <f>AJ598/'RDA-child'!$C$16</f>
        <v>4.1640639880952346E-2</v>
      </c>
      <c r="ER924" s="61">
        <f>AK598/'RDA-child'!$C$16</f>
        <v>0.65591895238095244</v>
      </c>
      <c r="ES924" s="61">
        <f>AL598/'RDA-child'!$C$16</f>
        <v>0.68010608928571425</v>
      </c>
    </row>
    <row r="925" spans="1:149" s="9" customFormat="1">
      <c r="A925" s="22"/>
      <c r="B925" s="78" t="s">
        <v>293</v>
      </c>
      <c r="C925" s="50">
        <f>C626/'RDAs -adults'!$B$19</f>
        <v>0.5473363445378151</v>
      </c>
      <c r="D925" s="50">
        <f>D626/'RDAs -adults'!$B$19</f>
        <v>0.61965910364145671</v>
      </c>
      <c r="E925" s="50">
        <f>E626/'RDAs -adults'!$B$19</f>
        <v>0.74472212885154065</v>
      </c>
      <c r="F925" s="50">
        <f>F626/'RDAs -adults'!$B$19</f>
        <v>0.70580203081232484</v>
      </c>
      <c r="G925" s="50">
        <f>G626/'RDAs -adults'!$B$19</f>
        <v>0.78897598039215677</v>
      </c>
      <c r="H925" s="50">
        <f>H626/'RDAs -adults'!$B$19</f>
        <v>0.92992983193277301</v>
      </c>
      <c r="I925" s="50">
        <f>I626/'RDAs -adults'!$B$19</f>
        <v>0.85592471988795504</v>
      </c>
      <c r="J925" s="50">
        <f>J626/'RDAs -adults'!$B$19</f>
        <v>0.85487766106442575</v>
      </c>
      <c r="K925" s="50">
        <f>K626/'RDAs -adults'!$B$19</f>
        <v>1.056408893557423</v>
      </c>
      <c r="L925" s="50">
        <f>L626/'RDAs -adults'!$B$19</f>
        <v>1.0716064425770306</v>
      </c>
      <c r="M925" s="50">
        <f>M626/'RDAs -adults'!$B$19</f>
        <v>1.0729533613445379</v>
      </c>
      <c r="N925" s="50">
        <f>N626/'RDAs -adults'!$B$19</f>
        <v>1.1510307422969188</v>
      </c>
      <c r="O925" s="50">
        <f>O626/'RDAs -adults'!$B$19</f>
        <v>1.2056485294117645</v>
      </c>
      <c r="P925" s="50">
        <f>P626/'RDAs -adults'!$B$19</f>
        <v>1.1675752100840335</v>
      </c>
      <c r="Q925" s="50">
        <f>Q626/'RDAs -adults'!$B$19</f>
        <v>1.3886291316526613</v>
      </c>
      <c r="R925" s="50">
        <f>R626/'RDAs -adults'!$B$19</f>
        <v>1.2875165966386553</v>
      </c>
      <c r="S925" s="50">
        <f>S626/'RDAs -adults'!$B$19</f>
        <v>1.3124274509803922</v>
      </c>
      <c r="T925" s="50">
        <f>T626/'RDAs -adults'!$B$19</f>
        <v>1.5085090336134457</v>
      </c>
      <c r="U925" s="50">
        <f>U626/'RDAs -adults'!$B$19</f>
        <v>1.406562044817927</v>
      </c>
      <c r="V925" s="50">
        <f>V626/'RDAs -adults'!$B$19</f>
        <v>1.3665450980392158</v>
      </c>
      <c r="W925" s="50">
        <f>W626/'RDAs -adults'!$B$19</f>
        <v>1.5490384453781512</v>
      </c>
      <c r="X925" s="50">
        <f>X626/'RDAs -adults'!$B$19</f>
        <v>1.5175637254901961</v>
      </c>
      <c r="Y925" s="50">
        <f>Y626/'RDAs -adults'!$B$19</f>
        <v>1.656249579831933</v>
      </c>
      <c r="Z925" s="50">
        <f>Z626/'RDAs -adults'!$B$19</f>
        <v>1.6841644957983193</v>
      </c>
      <c r="AA925" s="50">
        <f>AA626/'RDAs -adults'!$B$19</f>
        <v>1.5702981792717083</v>
      </c>
      <c r="AB925" s="50">
        <f>AB626/'RDAs -adults'!$B$19</f>
        <v>1.7658680672268905</v>
      </c>
      <c r="AC925" s="50">
        <f>AC626/'RDAs -adults'!$B$19</f>
        <v>1.8298511904761903</v>
      </c>
      <c r="AD925" s="50">
        <f>AD626/'RDAs -adults'!$B$19</f>
        <v>1.7062838935574229</v>
      </c>
      <c r="AE925" s="50">
        <f>AE626/'RDAs -adults'!$B$19</f>
        <v>1.9009941176470586</v>
      </c>
      <c r="AF925" s="50">
        <f>AF626/'RDAs -adults'!$B$19</f>
        <v>2.0532857142857144</v>
      </c>
      <c r="AG925" s="50">
        <f>AG626/'RDAs -adults'!$B$19</f>
        <v>1.7476477591036412</v>
      </c>
      <c r="AH925" s="50">
        <f>AH626/'RDAs -adults'!$B$19</f>
        <v>2.1096901960784318</v>
      </c>
      <c r="AI925" s="50">
        <f>AI626/'RDAs -adults'!$B$19</f>
        <v>2.1682647058823532</v>
      </c>
      <c r="AJ925" s="50">
        <f>AJ626/'RDAs -adults'!$B$19</f>
        <v>1.8017654061624648</v>
      </c>
      <c r="AK925" s="50">
        <f>AK626/'RDAs -adults'!$B$19</f>
        <v>2.2369170868347337</v>
      </c>
      <c r="AL925" s="50">
        <f>AL626/'RDAs -adults'!$B$19</f>
        <v>2.2223823529411768</v>
      </c>
      <c r="AM925" s="78" t="s">
        <v>293</v>
      </c>
      <c r="AN925" s="50">
        <f>C626/'RDAs -adults'!$C$19</f>
        <v>0.5473363445378151</v>
      </c>
      <c r="AO925" s="50">
        <f>D626/'RDAs -adults'!$C$19</f>
        <v>0.61965910364145671</v>
      </c>
      <c r="AP925" s="50">
        <f>E626/'RDAs -adults'!$C$19</f>
        <v>0.74472212885154065</v>
      </c>
      <c r="AQ925" s="50">
        <f>F626/'RDAs -adults'!$C$19</f>
        <v>0.70580203081232484</v>
      </c>
      <c r="AR925" s="50">
        <f>G626/'RDAs -adults'!$C$19</f>
        <v>0.78897598039215677</v>
      </c>
      <c r="AS925" s="50">
        <f>H626/'RDAs -adults'!$C$19</f>
        <v>0.92992983193277301</v>
      </c>
      <c r="AT925" s="50">
        <f>I626/'RDAs -adults'!$C$19</f>
        <v>0.85592471988795504</v>
      </c>
      <c r="AU925" s="50">
        <f>J626/'RDAs -adults'!$C$19</f>
        <v>0.85487766106442575</v>
      </c>
      <c r="AV925" s="50">
        <f>K626/'RDAs -adults'!$C$19</f>
        <v>1.056408893557423</v>
      </c>
      <c r="AW925" s="50">
        <f>L626/'RDAs -adults'!$C$19</f>
        <v>1.0716064425770306</v>
      </c>
      <c r="AX925" s="50">
        <f>M626/'RDAs -adults'!$C$19</f>
        <v>1.0729533613445379</v>
      </c>
      <c r="AY925" s="50">
        <f>N626/'RDAs -adults'!$C$19</f>
        <v>1.1510307422969188</v>
      </c>
      <c r="AZ925" s="50">
        <f>O626/'RDAs -adults'!$C$19</f>
        <v>1.2056485294117645</v>
      </c>
      <c r="BA925" s="50">
        <f>P626/'RDAs -adults'!$C$19</f>
        <v>1.1675752100840335</v>
      </c>
      <c r="BB925" s="50">
        <f>Q626/'RDAs -adults'!$C$19</f>
        <v>1.3886291316526613</v>
      </c>
      <c r="BC925" s="50">
        <f>R626/'RDAs -adults'!$C$19</f>
        <v>1.2875165966386553</v>
      </c>
      <c r="BD925" s="50">
        <f>S626/'RDAs -adults'!$C$19</f>
        <v>1.3124274509803922</v>
      </c>
      <c r="BE925" s="50">
        <f>T626/'RDAs -adults'!$C$19</f>
        <v>1.5085090336134457</v>
      </c>
      <c r="BF925" s="50">
        <f>U626/'RDAs -adults'!$C$19</f>
        <v>1.406562044817927</v>
      </c>
      <c r="BG925" s="50">
        <f>V626/'RDAs -adults'!$C$19</f>
        <v>1.3665450980392158</v>
      </c>
      <c r="BH925" s="50">
        <f>W626/'RDAs -adults'!$C$19</f>
        <v>1.5490384453781512</v>
      </c>
      <c r="BI925" s="50">
        <f>X626/'RDAs -adults'!$C$19</f>
        <v>1.5175637254901961</v>
      </c>
      <c r="BJ925" s="50">
        <f>Y626/'RDAs -adults'!$C$19</f>
        <v>1.656249579831933</v>
      </c>
      <c r="BK925" s="50">
        <f>Z626/'RDAs -adults'!$C$19</f>
        <v>1.6841644957983193</v>
      </c>
      <c r="BL925" s="50">
        <f>AA626/'RDAs -adults'!$C$19</f>
        <v>1.5702981792717083</v>
      </c>
      <c r="BM925" s="50">
        <f>AB626/'RDAs -adults'!$C$19</f>
        <v>1.7658680672268905</v>
      </c>
      <c r="BN925" s="50">
        <f>AC626/'RDAs -adults'!$C$19</f>
        <v>1.8298511904761903</v>
      </c>
      <c r="BO925" s="50">
        <f>AD626/'RDAs -adults'!$C$19</f>
        <v>1.7062838935574229</v>
      </c>
      <c r="BP925" s="50">
        <f>AE626/'RDAs -adults'!$C$19</f>
        <v>1.9009941176470586</v>
      </c>
      <c r="BQ925" s="50">
        <f>AF626/'RDAs -adults'!$C$19</f>
        <v>2.0532857142857144</v>
      </c>
      <c r="BR925" s="50">
        <f>AG626/'RDAs -adults'!$C$19</f>
        <v>1.7476477591036412</v>
      </c>
      <c r="BS925" s="50">
        <f>AH626/'RDAs -adults'!$C$19</f>
        <v>2.1096901960784318</v>
      </c>
      <c r="BT925" s="50">
        <f>AI626/'RDAs -adults'!$C$19</f>
        <v>2.1682647058823532</v>
      </c>
      <c r="BU925" s="50">
        <f>AJ626/'RDAs -adults'!$C$19</f>
        <v>1.8017654061624648</v>
      </c>
      <c r="BV925" s="50">
        <f>AK626/'RDAs -adults'!$C$19</f>
        <v>2.2369170868347337</v>
      </c>
      <c r="BW925" s="50">
        <f>AL626/'RDAs -adults'!$C$19</f>
        <v>2.2223823529411768</v>
      </c>
      <c r="BX925" s="78" t="s">
        <v>293</v>
      </c>
      <c r="BY925" s="61">
        <f>C626/'RDA-child'!$B$17</f>
        <v>0.34461917989417984</v>
      </c>
      <c r="BZ925" s="61">
        <f>D626/'RDA-child'!$B$17</f>
        <v>0.39015573192239866</v>
      </c>
      <c r="CA925" s="61">
        <f>E626/'RDA-child'!$B$17</f>
        <v>0.46889911816578483</v>
      </c>
      <c r="CB925" s="61">
        <f>F626/'RDA-child'!$B$17</f>
        <v>0.44439387125220453</v>
      </c>
      <c r="CC925" s="61">
        <f>G626/'RDA-child'!$B$17</f>
        <v>0.4967626543209876</v>
      </c>
      <c r="CD925" s="61">
        <f>H626/'RDA-child'!$B$17</f>
        <v>0.58551137566137557</v>
      </c>
      <c r="CE925" s="61">
        <f>I626/'RDA-child'!$B$17</f>
        <v>0.53891556437389765</v>
      </c>
      <c r="CF925" s="61">
        <f>J626/'RDA-child'!$B$17</f>
        <v>0.53825630511463851</v>
      </c>
      <c r="CG925" s="61">
        <f>K626/'RDA-child'!$B$17</f>
        <v>0.66514634038800702</v>
      </c>
      <c r="CH925" s="61">
        <f>L626/'RDA-child'!$B$17</f>
        <v>0.6747151675485008</v>
      </c>
      <c r="CI925" s="61">
        <f>M626/'RDA-child'!$B$17</f>
        <v>0.67556322751322762</v>
      </c>
      <c r="CJ925" s="61">
        <f>N626/'RDA-child'!$B$17</f>
        <v>0.72472305996472663</v>
      </c>
      <c r="CK925" s="61">
        <f>O626/'RDA-child'!$B$17</f>
        <v>0.75911203703703689</v>
      </c>
      <c r="CL925" s="61">
        <f>P626/'RDA-child'!$B$17</f>
        <v>0.73513994708994712</v>
      </c>
      <c r="CM925" s="61">
        <f>Q626/'RDA-child'!$B$17</f>
        <v>0.87432204585537932</v>
      </c>
      <c r="CN925" s="61">
        <f>R626/'RDA-child'!$B$17</f>
        <v>0.81065859788359784</v>
      </c>
      <c r="CO925" s="61">
        <f>S626/'RDA-child'!$B$17</f>
        <v>0.82634320987654319</v>
      </c>
      <c r="CP925" s="61">
        <f>T626/'RDA-child'!$B$17</f>
        <v>0.94980198412698436</v>
      </c>
      <c r="CQ925" s="61">
        <f>U626/'RDA-child'!$B$17</f>
        <v>0.8856131393298059</v>
      </c>
      <c r="CR925" s="61">
        <f>V626/'RDA-child'!$B$17</f>
        <v>0.86041728395061723</v>
      </c>
      <c r="CS925" s="61">
        <f>W626/'RDA-child'!$B$17</f>
        <v>0.97532050264550263</v>
      </c>
      <c r="CT925" s="61">
        <f>X626/'RDA-child'!$B$17</f>
        <v>0.95550308641975312</v>
      </c>
      <c r="CU925" s="61">
        <f>Y626/'RDA-child'!$B$17</f>
        <v>1.0428238095238096</v>
      </c>
      <c r="CV925" s="61">
        <f>Z626/'RDA-child'!$B$17</f>
        <v>1.0603998677248678</v>
      </c>
      <c r="CW925" s="61">
        <f>AA626/'RDA-child'!$B$17</f>
        <v>0.98870626102292747</v>
      </c>
      <c r="CX925" s="61">
        <f>AB626/'RDA-child'!$B$17</f>
        <v>1.1118428571428569</v>
      </c>
      <c r="CY925" s="61">
        <f>AC626/'RDA-child'!$B$17</f>
        <v>1.1521285273368607</v>
      </c>
      <c r="CZ925" s="61">
        <f>AD626/'RDA-child'!$B$17</f>
        <v>1.0743268959435626</v>
      </c>
      <c r="DA925" s="61">
        <f>AE626/'RDA-child'!$B$17</f>
        <v>1.196922222222222</v>
      </c>
      <c r="DB925" s="61">
        <f>AF626/'RDA-child'!$B$17</f>
        <v>1.2928095238095239</v>
      </c>
      <c r="DC925" s="61">
        <f>AG626/'RDA-child'!$B$17</f>
        <v>1.1003708112874779</v>
      </c>
      <c r="DD925" s="61">
        <f>AH626/'RDA-child'!$B$17</f>
        <v>1.3283234567901236</v>
      </c>
      <c r="DE925" s="61">
        <f>AI626/'RDA-child'!$B$17</f>
        <v>1.3652037037037037</v>
      </c>
      <c r="DF925" s="61">
        <f>AJ626/'RDA-child'!$B$17</f>
        <v>1.1344448853615519</v>
      </c>
      <c r="DG925" s="61">
        <f>AK626/'RDA-child'!$B$17</f>
        <v>1.4084292768959434</v>
      </c>
      <c r="DH925" s="61">
        <f>AL626/'RDA-child'!$B$17</f>
        <v>1.3992777777777778</v>
      </c>
      <c r="DJ925" s="61"/>
      <c r="DK925" s="61"/>
      <c r="DL925" s="61"/>
      <c r="DM925" s="61"/>
      <c r="DN925" s="61"/>
      <c r="DO925" s="61"/>
      <c r="DP925" s="61"/>
      <c r="DQ925" s="61"/>
      <c r="DR925" s="61"/>
      <c r="DS925" s="61"/>
      <c r="DT925" s="61"/>
      <c r="DU925" s="61"/>
      <c r="DV925" s="61"/>
      <c r="DW925" s="61"/>
      <c r="DX925" s="61"/>
      <c r="DY925" s="61"/>
      <c r="DZ925" s="61"/>
      <c r="EA925" s="61"/>
      <c r="EB925" s="61"/>
      <c r="EC925" s="61"/>
      <c r="ED925" s="61"/>
      <c r="EE925" s="61"/>
      <c r="EF925" s="61"/>
      <c r="EG925" s="61"/>
      <c r="EH925" s="61"/>
      <c r="EI925" s="61"/>
      <c r="EJ925" s="61"/>
      <c r="EK925" s="61"/>
      <c r="EL925" s="61"/>
      <c r="EM925" s="61"/>
      <c r="EN925" s="61"/>
      <c r="EO925" s="61"/>
      <c r="EP925" s="61"/>
      <c r="EQ925" s="61"/>
      <c r="ER925" s="61"/>
      <c r="ES925" s="61"/>
    </row>
    <row r="926" spans="1:149" s="9" customFormat="1">
      <c r="A926" s="22"/>
      <c r="B926" s="59" t="s">
        <v>8</v>
      </c>
      <c r="C926" s="50">
        <f>C654/'RDAs -adults'!$B$20</f>
        <v>0.21823955426356589</v>
      </c>
      <c r="D926" s="50">
        <f>D654/'RDAs -adults'!$B$20</f>
        <v>0.34661712440014764</v>
      </c>
      <c r="E926" s="50">
        <f>E654/'RDAs -adults'!$B$20</f>
        <v>0.48697426725729048</v>
      </c>
      <c r="F926" s="50">
        <f>F654/'RDAs -adults'!$B$20</f>
        <v>0.27309010981912141</v>
      </c>
      <c r="G926" s="50">
        <f>G654/'RDAs -adults'!$B$20</f>
        <v>0.5414233545588778</v>
      </c>
      <c r="H926" s="50">
        <f>H654/'RDAs -adults'!$B$20</f>
        <v>0.60051815614617943</v>
      </c>
      <c r="I926" s="50">
        <f>I654/'RDAs -adults'!$B$20</f>
        <v>0.33470435123661868</v>
      </c>
      <c r="J926" s="50">
        <f>J654/'RDAs -adults'!$B$20</f>
        <v>0.5129738307493541</v>
      </c>
      <c r="K926" s="50">
        <f>K654/'RDAs -adults'!$B$20</f>
        <v>0.61681672296050205</v>
      </c>
      <c r="L926" s="50">
        <f>L654/'RDAs -adults'!$B$20</f>
        <v>0.41626589885566628</v>
      </c>
      <c r="M926" s="50">
        <f>M654/'RDAs -adults'!$B$20</f>
        <v>0.76718767995570314</v>
      </c>
      <c r="N926" s="50">
        <f>N654/'RDAs -adults'!$B$20</f>
        <v>0.66675858342561833</v>
      </c>
      <c r="O926" s="50">
        <f>O654/'RDAs -adults'!$B$20</f>
        <v>0.45619403377630124</v>
      </c>
      <c r="P926" s="50">
        <f>P654/'RDAs -adults'!$B$20</f>
        <v>0.81712954042081942</v>
      </c>
      <c r="Q926" s="50">
        <f>Q654/'RDAs -adults'!$B$20</f>
        <v>0.99051996308600965</v>
      </c>
      <c r="R926" s="50">
        <f>R654/'RDAs -adults'!$B$20</f>
        <v>0.47536355758582499</v>
      </c>
      <c r="S926" s="50">
        <f>S654/'RDAs -adults'!$B$20</f>
        <v>0.89525528977482471</v>
      </c>
      <c r="T926" s="50">
        <f>T654/'RDAs -adults'!$B$20</f>
        <v>1.0349452408637874</v>
      </c>
      <c r="U926" s="50">
        <f>U654/'RDAs -adults'!$B$20</f>
        <v>0.54022783868586188</v>
      </c>
      <c r="V926" s="50">
        <f>V654/'RDAs -adults'!$B$20</f>
        <v>0.90858862310815802</v>
      </c>
      <c r="W926" s="50">
        <f>W654/'RDAs -adults'!$B$20</f>
        <v>1.0379452408637875</v>
      </c>
      <c r="X926" s="50">
        <f>X654/'RDAs -adults'!$B$20</f>
        <v>0.56357260059062386</v>
      </c>
      <c r="Y926" s="50">
        <f>Y654/'RDAs -adults'!$B$20</f>
        <v>1.0648401218161683</v>
      </c>
      <c r="Z926" s="50">
        <f>Z654/'RDAs -adults'!$B$20</f>
        <v>1.1244956284606868</v>
      </c>
      <c r="AA926" s="50">
        <f>AA654/'RDAs -adults'!$B$20</f>
        <v>0.5785668863049096</v>
      </c>
      <c r="AB926" s="50">
        <f>AB654/'RDAs -adults'!$B$20</f>
        <v>1.0898458361018826</v>
      </c>
      <c r="AC926" s="50">
        <f>AC654/'RDAs -adults'!$B$20</f>
        <v>1.1821823744924327</v>
      </c>
      <c r="AD926" s="50">
        <f>AD654/'RDAs -adults'!$B$20</f>
        <v>0.61106974344776666</v>
      </c>
      <c r="AE926" s="50">
        <f>AE654/'RDAs -adults'!$B$20</f>
        <v>1.1763962236987819</v>
      </c>
      <c r="AF926" s="50">
        <f>AF654/'RDAs -adults'!$B$20</f>
        <v>1.3903219379844962</v>
      </c>
      <c r="AG926" s="50">
        <f>AG654/'RDAs -adults'!$B$20</f>
        <v>0.59363074012550754</v>
      </c>
      <c r="AH926" s="50">
        <f>AH654/'RDAs -adults'!$B$20</f>
        <v>1.2594306681432264</v>
      </c>
      <c r="AI926" s="50">
        <f>AI654/'RDAs -adults'!$B$20</f>
        <v>1.4893723255813951</v>
      </c>
      <c r="AJ926" s="50">
        <f>AJ654/'RDAs -adults'!$B$20</f>
        <v>0.60696407345884085</v>
      </c>
      <c r="AK926" s="50">
        <f>AK654/'RDAs -adults'!$B$20</f>
        <v>1.4453830490956074</v>
      </c>
      <c r="AL926" s="50">
        <f>AL654/'RDAs -adults'!$B$20</f>
        <v>1.5027056589147285</v>
      </c>
      <c r="AM926" s="59" t="s">
        <v>8</v>
      </c>
      <c r="AN926" s="50">
        <f>C654/'RDAs -adults'!$C$20</f>
        <v>0.13094373255813954</v>
      </c>
      <c r="AO926" s="50">
        <f>D654/'RDAs -adults'!$C$20</f>
        <v>0.20797027464008858</v>
      </c>
      <c r="AP926" s="50">
        <f>E654/'RDAs -adults'!$C$20</f>
        <v>0.29218456035437429</v>
      </c>
      <c r="AQ926" s="50">
        <f>F654/'RDAs -adults'!$C$20</f>
        <v>0.16385406589147286</v>
      </c>
      <c r="AR926" s="50">
        <f>G654/'RDAs -adults'!$C$20</f>
        <v>0.32485401273532671</v>
      </c>
      <c r="AS926" s="50">
        <f>H654/'RDAs -adults'!$C$20</f>
        <v>0.36031089368770769</v>
      </c>
      <c r="AT926" s="50">
        <f>I654/'RDAs -adults'!$C$20</f>
        <v>0.20082261074197119</v>
      </c>
      <c r="AU926" s="50">
        <f>J654/'RDAs -adults'!$C$20</f>
        <v>0.30778429844961241</v>
      </c>
      <c r="AV926" s="50">
        <f>K654/'RDAs -adults'!$C$20</f>
        <v>0.37009003377630123</v>
      </c>
      <c r="AW926" s="50">
        <f>L654/'RDAs -adults'!$C$20</f>
        <v>0.24975953931339978</v>
      </c>
      <c r="AX926" s="50">
        <f>M654/'RDAs -adults'!$C$20</f>
        <v>0.46031260797342188</v>
      </c>
      <c r="AY926" s="50">
        <f>N654/'RDAs -adults'!$C$20</f>
        <v>0.40005515005537101</v>
      </c>
      <c r="AZ926" s="50">
        <f>O654/'RDAs -adults'!$C$20</f>
        <v>0.27371642026578075</v>
      </c>
      <c r="BA926" s="50">
        <f>P654/'RDAs -adults'!$C$20</f>
        <v>0.49027772425249166</v>
      </c>
      <c r="BB926" s="50">
        <f>Q654/'RDAs -adults'!$C$20</f>
        <v>0.59431197785160572</v>
      </c>
      <c r="BC926" s="50">
        <f>R654/'RDAs -adults'!$C$20</f>
        <v>0.28521813455149497</v>
      </c>
      <c r="BD926" s="50">
        <f>S654/'RDAs -adults'!$C$20</f>
        <v>0.53715317386489481</v>
      </c>
      <c r="BE926" s="50">
        <f>T654/'RDAs -adults'!$C$20</f>
        <v>0.6209671445182724</v>
      </c>
      <c r="BF926" s="50">
        <f>U654/'RDAs -adults'!$C$20</f>
        <v>0.32413670321151716</v>
      </c>
      <c r="BG926" s="50">
        <f>V654/'RDAs -adults'!$C$20</f>
        <v>0.54515317386489481</v>
      </c>
      <c r="BH926" s="50">
        <f>W654/'RDAs -adults'!$C$20</f>
        <v>0.62276714451827253</v>
      </c>
      <c r="BI926" s="50">
        <f>X654/'RDAs -adults'!$C$20</f>
        <v>0.33814356035437432</v>
      </c>
      <c r="BJ926" s="50">
        <f>Y654/'RDAs -adults'!$C$20</f>
        <v>0.63890407308970099</v>
      </c>
      <c r="BK926" s="50">
        <f>Z654/'RDAs -adults'!$C$20</f>
        <v>0.67469737707641209</v>
      </c>
      <c r="BL926" s="50">
        <f>AA654/'RDAs -adults'!$C$20</f>
        <v>0.34714013178294573</v>
      </c>
      <c r="BM926" s="50">
        <f>AB654/'RDAs -adults'!$C$20</f>
        <v>0.65390750166112954</v>
      </c>
      <c r="BN926" s="50">
        <f>AC654/'RDAs -adults'!$C$20</f>
        <v>0.70930942469545954</v>
      </c>
      <c r="BO926" s="50">
        <f>AD654/'RDAs -adults'!$C$20</f>
        <v>0.36664184606866002</v>
      </c>
      <c r="BP926" s="50">
        <f>AE654/'RDAs -adults'!$C$20</f>
        <v>0.7058377342192691</v>
      </c>
      <c r="BQ926" s="50">
        <f>AF654/'RDAs -adults'!$C$20</f>
        <v>0.83419316279069766</v>
      </c>
      <c r="BR926" s="50">
        <f>AG654/'RDAs -adults'!$C$20</f>
        <v>0.35617844407530452</v>
      </c>
      <c r="BS926" s="50">
        <f>AH654/'RDAs -adults'!$C$20</f>
        <v>0.75565840088593572</v>
      </c>
      <c r="BT926" s="50">
        <f>AI654/'RDAs -adults'!$C$20</f>
        <v>0.89362339534883706</v>
      </c>
      <c r="BU926" s="50">
        <f>AJ654/'RDAs -adults'!$C$20</f>
        <v>0.36417844407530453</v>
      </c>
      <c r="BV926" s="50">
        <f>AK654/'RDAs -adults'!$C$20</f>
        <v>0.86722982945736438</v>
      </c>
      <c r="BW926" s="50">
        <f>AL654/'RDAs -adults'!$C$20</f>
        <v>0.90162339534883706</v>
      </c>
      <c r="BX926" s="59" t="s">
        <v>8</v>
      </c>
      <c r="BY926" s="61">
        <f>C654/'RDA-child'!$B$18</f>
        <v>0.10911977713178295</v>
      </c>
      <c r="BZ926" s="61">
        <f>D654/'RDA-child'!$B$18</f>
        <v>0.17330856220007382</v>
      </c>
      <c r="CA926" s="61">
        <f>E654/'RDA-child'!$B$18</f>
        <v>0.24348713362864524</v>
      </c>
      <c r="CB926" s="61">
        <f>F654/'RDA-child'!$B$18</f>
        <v>0.1365450549095607</v>
      </c>
      <c r="CC926" s="61">
        <f>G654/'RDA-child'!$B$18</f>
        <v>0.2707116772794389</v>
      </c>
      <c r="CD926" s="61">
        <f>H654/'RDA-child'!$B$18</f>
        <v>0.30025907807308971</v>
      </c>
      <c r="CE926" s="61">
        <f>I654/'RDA-child'!$B$18</f>
        <v>0.16735217561830934</v>
      </c>
      <c r="CF926" s="61">
        <f>J654/'RDA-child'!$B$18</f>
        <v>0.25648691537467705</v>
      </c>
      <c r="CG926" s="61">
        <f>K654/'RDA-child'!$B$18</f>
        <v>0.30840836148025103</v>
      </c>
      <c r="CH926" s="61">
        <f>L654/'RDA-child'!$B$18</f>
        <v>0.20813294942783314</v>
      </c>
      <c r="CI926" s="61">
        <f>M654/'RDA-child'!$B$18</f>
        <v>0.38359383997785157</v>
      </c>
      <c r="CJ926" s="61">
        <f>N654/'RDA-child'!$B$18</f>
        <v>0.33337929171280917</v>
      </c>
      <c r="CK926" s="61">
        <f>O654/'RDA-child'!$B$18</f>
        <v>0.22809701688815062</v>
      </c>
      <c r="CL926" s="61">
        <f>P654/'RDA-child'!$B$18</f>
        <v>0.40856477021040971</v>
      </c>
      <c r="CM926" s="61">
        <f>Q654/'RDA-child'!$B$18</f>
        <v>0.49525998154300482</v>
      </c>
      <c r="CN926" s="61">
        <f>R654/'RDA-child'!$B$18</f>
        <v>0.2376817787929125</v>
      </c>
      <c r="CO926" s="61">
        <f>S654/'RDA-child'!$B$18</f>
        <v>0.44762764488741236</v>
      </c>
      <c r="CP926" s="61">
        <f>T654/'RDA-child'!$B$18</f>
        <v>0.51747262043189368</v>
      </c>
      <c r="CQ926" s="61">
        <f>U654/'RDA-child'!$B$18</f>
        <v>0.27011391934293094</v>
      </c>
      <c r="CR926" s="61">
        <f>V654/'RDA-child'!$B$18</f>
        <v>0.45429431155407901</v>
      </c>
      <c r="CS926" s="61">
        <f>W654/'RDA-child'!$B$18</f>
        <v>0.51897262043189374</v>
      </c>
      <c r="CT926" s="61">
        <f>X654/'RDA-child'!$B$18</f>
        <v>0.28178630029531193</v>
      </c>
      <c r="CU926" s="61">
        <f>Y654/'RDA-child'!$B$18</f>
        <v>0.53242006090808414</v>
      </c>
      <c r="CV926" s="61">
        <f>Z654/'RDA-child'!$B$18</f>
        <v>0.56224781423034342</v>
      </c>
      <c r="CW926" s="61">
        <f>AA654/'RDA-child'!$B$18</f>
        <v>0.2892834431524548</v>
      </c>
      <c r="CX926" s="61">
        <f>AB654/'RDA-child'!$B$18</f>
        <v>0.54492291805094129</v>
      </c>
      <c r="CY926" s="61">
        <f>AC654/'RDA-child'!$B$18</f>
        <v>0.59109118724621634</v>
      </c>
      <c r="CZ926" s="61">
        <f>AD654/'RDA-child'!$B$18</f>
        <v>0.30553487172388333</v>
      </c>
      <c r="DA926" s="61">
        <f>AE654/'RDA-child'!$B$18</f>
        <v>0.58819811184939097</v>
      </c>
      <c r="DB926" s="61">
        <f>AF654/'RDA-child'!$B$18</f>
        <v>0.69516096899224811</v>
      </c>
      <c r="DC926" s="61">
        <f>AG654/'RDA-child'!$B$18</f>
        <v>0.29681537006275377</v>
      </c>
      <c r="DD926" s="61">
        <f>AH654/'RDA-child'!$B$18</f>
        <v>0.62971533407161318</v>
      </c>
      <c r="DE926" s="61">
        <f>AI654/'RDA-child'!$B$18</f>
        <v>0.74468616279069755</v>
      </c>
      <c r="DF926" s="61">
        <f>AJ654/'RDA-child'!$B$18</f>
        <v>0.30348203672942042</v>
      </c>
      <c r="DG926" s="61">
        <f>AK654/'RDA-child'!$B$18</f>
        <v>0.72269152454780372</v>
      </c>
      <c r="DH926" s="61">
        <f>AL654/'RDA-child'!$B$18</f>
        <v>0.75135282945736426</v>
      </c>
      <c r="DJ926" s="61">
        <f>C654/'RDA-child'!$C$18</f>
        <v>0.1007259481216458</v>
      </c>
      <c r="DK926" s="61">
        <f>D654/'RDA-child'!$C$18</f>
        <v>0.15997713433852967</v>
      </c>
      <c r="DL926" s="61">
        <f>E654/'RDA-child'!$C$18</f>
        <v>0.22475735411874945</v>
      </c>
      <c r="DM926" s="61">
        <f>F654/'RDA-child'!$C$18</f>
        <v>0.1260415891472868</v>
      </c>
      <c r="DN926" s="61">
        <f>G654/'RDA-child'!$C$18</f>
        <v>0.24988770210409747</v>
      </c>
      <c r="DO926" s="61">
        <f>H654/'RDA-child'!$C$18</f>
        <v>0.27716222591362127</v>
      </c>
      <c r="DP926" s="61">
        <f>I654/'RDA-child'!$C$18</f>
        <v>0.15447893133997784</v>
      </c>
      <c r="DQ926" s="61">
        <f>J654/'RDA-child'!$C$18</f>
        <v>0.23675715265354802</v>
      </c>
      <c r="DR926" s="61">
        <f>K654/'RDA-child'!$C$18</f>
        <v>0.2846846413663856</v>
      </c>
      <c r="DS926" s="61">
        <f>L654/'RDA-child'!$C$18</f>
        <v>0.19212272254876905</v>
      </c>
      <c r="DT926" s="61">
        <f>M654/'RDA-child'!$C$18</f>
        <v>0.35408662151801684</v>
      </c>
      <c r="DU926" s="61">
        <f>N654/'RDA-child'!$C$18</f>
        <v>0.30773473081182384</v>
      </c>
      <c r="DV926" s="61">
        <f>O654/'RDA-child'!$C$18</f>
        <v>0.21055109251213905</v>
      </c>
      <c r="DW926" s="61">
        <f>P654/'RDA-child'!$C$18</f>
        <v>0.37713671096345514</v>
      </c>
      <c r="DX926" s="61">
        <f>Q654/'RDA-child'!$C$18</f>
        <v>0.4571630598858506</v>
      </c>
      <c r="DY926" s="61">
        <f>R654/'RDA-child'!$C$18</f>
        <v>0.21939856503961153</v>
      </c>
      <c r="DZ926" s="61">
        <f>S654/'RDA-child'!$C$18</f>
        <v>0.41319474912684218</v>
      </c>
      <c r="EA926" s="61">
        <f>T654/'RDA-child'!$C$18</f>
        <v>0.47766703424482498</v>
      </c>
      <c r="EB926" s="61">
        <f>U654/'RDA-child'!$C$18</f>
        <v>0.2493359255473209</v>
      </c>
      <c r="EC926" s="61">
        <f>V654/'RDA-child'!$C$18</f>
        <v>0.41934859528068835</v>
      </c>
      <c r="ED926" s="61">
        <f>W654/'RDA-child'!$C$18</f>
        <v>0.47905164962944041</v>
      </c>
      <c r="EE926" s="61">
        <f>X654/'RDA-child'!$C$18</f>
        <v>0.26011043104182641</v>
      </c>
      <c r="EF926" s="61">
        <f>Y654/'RDA-child'!$C$18</f>
        <v>0.49146467160746232</v>
      </c>
      <c r="EG926" s="61">
        <f>Z654/'RDA-child'!$C$18</f>
        <v>0.51899798236647077</v>
      </c>
      <c r="EH926" s="61">
        <f>AA654/'RDA-child'!$C$18</f>
        <v>0.26703087060226594</v>
      </c>
      <c r="EI926" s="61">
        <f>AB654/'RDA-child'!$C$18</f>
        <v>0.50300577050856121</v>
      </c>
      <c r="EJ926" s="61">
        <f>AC654/'RDA-child'!$C$18</f>
        <v>0.5456226343811228</v>
      </c>
      <c r="EK926" s="61">
        <f>AD654/'RDA-child'!$C$18</f>
        <v>0.28203218928358464</v>
      </c>
      <c r="EL926" s="61">
        <f>AE654/'RDA-child'!$C$18</f>
        <v>0.54295210324559162</v>
      </c>
      <c r="EM926" s="61">
        <f>AF654/'RDA-child'!$C$18</f>
        <v>0.64168704830053669</v>
      </c>
      <c r="EN926" s="61">
        <f>AG654/'RDA-child'!$C$18</f>
        <v>0.27398341851946501</v>
      </c>
      <c r="EO926" s="61">
        <f>AH654/'RDA-child'!$C$18</f>
        <v>0.58127569298918136</v>
      </c>
      <c r="EP926" s="61">
        <f>AI654/'RDA-child'!$C$18</f>
        <v>0.68740261180679774</v>
      </c>
      <c r="EQ926" s="61">
        <f>AJ654/'RDA-child'!$C$18</f>
        <v>0.28013726467331118</v>
      </c>
      <c r="ER926" s="61">
        <f>AK654/'RDA-child'!$C$18</f>
        <v>0.66709986881335726</v>
      </c>
      <c r="ES926" s="61">
        <f>AL654/'RDA-child'!$C$18</f>
        <v>0.69355645796064391</v>
      </c>
    </row>
    <row r="927" spans="1:149" s="9" customFormat="1">
      <c r="A927" s="22"/>
      <c r="B927" s="78" t="s">
        <v>94</v>
      </c>
      <c r="C927" s="50">
        <f>C682/'RDAs -adults'!$B$21</f>
        <v>0.2810283168408827</v>
      </c>
      <c r="D927" s="50">
        <f>D682/'RDAs -adults'!$B$21</f>
        <v>0.3145546146341463</v>
      </c>
      <c r="E927" s="50">
        <f>E682/'RDAs -adults'!$B$21</f>
        <v>0.37573175749128918</v>
      </c>
      <c r="F927" s="50">
        <f>F682/'RDAs -adults'!$B$21</f>
        <v>0.37445765017421606</v>
      </c>
      <c r="G927" s="50">
        <f>G682/'RDAs -adults'!$B$21</f>
        <v>0.39320832891986057</v>
      </c>
      <c r="H927" s="50">
        <f>H682/'RDAs -adults'!$B$21</f>
        <v>0.47772497653890822</v>
      </c>
      <c r="I927" s="50">
        <f>I682/'RDAs -adults'!$B$21</f>
        <v>0.44242746573751451</v>
      </c>
      <c r="J927" s="50">
        <f>J682/'RDAs -adults'!$B$21</f>
        <v>0.4281950717770035</v>
      </c>
      <c r="K927" s="50">
        <f>K682/'RDAs -adults'!$B$21</f>
        <v>0.54720557305458761</v>
      </c>
      <c r="L927" s="50">
        <f>L682/'RDAs -adults'!$B$21</f>
        <v>0.57195813240418114</v>
      </c>
      <c r="M927" s="50">
        <f>M682/'RDAs -adults'!$B$21</f>
        <v>0.52602600511033681</v>
      </c>
      <c r="N927" s="50">
        <f>N682/'RDAs -adults'!$B$21</f>
        <v>0.58943809337979081</v>
      </c>
      <c r="O927" s="50">
        <f>O682/'RDAs -adults'!$B$21</f>
        <v>0.64455478002322886</v>
      </c>
      <c r="P927" s="50">
        <f>P682/'RDAs -adults'!$B$21</f>
        <v>0.56825852543554001</v>
      </c>
      <c r="Q927" s="50">
        <f>Q682/'RDAs -adults'!$B$21</f>
        <v>0.69574541974448301</v>
      </c>
      <c r="R927" s="50">
        <f>R682/'RDAs -adults'!$B$21</f>
        <v>0.6834500943089431</v>
      </c>
      <c r="S927" s="50">
        <f>S682/'RDAs -adults'!$B$21</f>
        <v>0.65186704576074328</v>
      </c>
      <c r="T927" s="50">
        <f>T682/'RDAs -adults'!$B$21</f>
        <v>0.7654467530778164</v>
      </c>
      <c r="U927" s="50">
        <f>U682/'RDAs -adults'!$B$21</f>
        <v>0.74651530034843216</v>
      </c>
      <c r="V927" s="50">
        <f>V682/'RDAs -adults'!$B$21</f>
        <v>0.67789371242741003</v>
      </c>
      <c r="W927" s="50">
        <f>W682/'RDAs -adults'!$B$21</f>
        <v>0.78150008641114987</v>
      </c>
      <c r="X927" s="50">
        <f>X682/'RDAs -adults'!$B$21</f>
        <v>0.79798989082462257</v>
      </c>
      <c r="Y927" s="50">
        <f>Y682/'RDAs -adults'!$B$21</f>
        <v>0.84511075307781636</v>
      </c>
      <c r="Z927" s="50">
        <f>Z682/'RDAs -adults'!$B$21</f>
        <v>0.83993846039488973</v>
      </c>
      <c r="AA927" s="50">
        <f>AA682/'RDAs -adults'!$B$21</f>
        <v>0.82430592891986065</v>
      </c>
      <c r="AB927" s="50">
        <f>AB682/'RDAs -adults'!$B$21</f>
        <v>0.89687471498257842</v>
      </c>
      <c r="AC927" s="50">
        <f>AC682/'RDAs -adults'!$B$21</f>
        <v>0.93018310801393722</v>
      </c>
      <c r="AD927" s="50">
        <f>AD682/'RDAs -adults'!$B$21</f>
        <v>0.88922790987224154</v>
      </c>
      <c r="AE927" s="50">
        <f>AE682/'RDAs -adults'!$B$21</f>
        <v>0.95531308896631828</v>
      </c>
      <c r="AF927" s="50">
        <f>AF682/'RDAs -adults'!$B$21</f>
        <v>1.0348634889663182</v>
      </c>
      <c r="AG927" s="50">
        <f>AG682/'RDAs -adults'!$B$21</f>
        <v>0.91191737049941934</v>
      </c>
      <c r="AH927" s="50">
        <f>AH682/'RDAs -adults'!$B$21</f>
        <v>1.0901184222996516</v>
      </c>
      <c r="AI927" s="50">
        <f>AI682/'RDAs -adults'!$B$21</f>
        <v>1.0922085296167245</v>
      </c>
      <c r="AJ927" s="50">
        <f>AJ682/'RDAs -adults'!$B$21</f>
        <v>0.93794403716608588</v>
      </c>
      <c r="AK927" s="50">
        <f>AK682/'RDAs -adults'!$B$21</f>
        <v>1.1398708032520326</v>
      </c>
      <c r="AL927" s="50">
        <f>AL682/'RDAs -adults'!$B$21</f>
        <v>1.1182351962833914</v>
      </c>
      <c r="AM927" s="78" t="s">
        <v>94</v>
      </c>
      <c r="AN927" s="50">
        <f>C682/'RDAs -adults'!$C$21</f>
        <v>0.224224720883683</v>
      </c>
      <c r="AO927" s="50">
        <f>D682/'RDAs -adults'!$C$21</f>
        <v>0.25097442656979757</v>
      </c>
      <c r="AP927" s="50">
        <f>E682/'RDAs -adults'!$C$21</f>
        <v>0.29978597672177332</v>
      </c>
      <c r="AQ927" s="50">
        <f>F682/'RDAs -adults'!$C$21</f>
        <v>0.29876940173474686</v>
      </c>
      <c r="AR927" s="50">
        <f>G682/'RDAs -adults'!$C$21</f>
        <v>0.31373004967010154</v>
      </c>
      <c r="AS927" s="50">
        <f>H682/'RDAs -adults'!$C$21</f>
        <v>0.38116354511083106</v>
      </c>
      <c r="AT927" s="50">
        <f>I682/'RDAs -adults'!$C$21</f>
        <v>0.35300063755652755</v>
      </c>
      <c r="AU927" s="50">
        <f>J682/'RDAs -adults'!$C$21</f>
        <v>0.3416450040773964</v>
      </c>
      <c r="AV927" s="50">
        <f>K682/'RDAs -adults'!$C$21</f>
        <v>0.4366001912669582</v>
      </c>
      <c r="AW927" s="50">
        <f>L682/'RDAs -adults'!$C$21</f>
        <v>0.45634957372674029</v>
      </c>
      <c r="AX927" s="50">
        <f>M682/'RDAs -adults'!$C$21</f>
        <v>0.41970159982207722</v>
      </c>
      <c r="AY927" s="50">
        <f>N682/'RDAs -adults'!$C$21</f>
        <v>0.47029635110089696</v>
      </c>
      <c r="AZ927" s="50">
        <f>O682/'RDAs -adults'!$C$21</f>
        <v>0.51427243086959751</v>
      </c>
      <c r="BA927" s="50">
        <f>P682/'RDAs -adults'!$C$21</f>
        <v>0.45339775965601598</v>
      </c>
      <c r="BB927" s="50">
        <f>Q682/'RDAs -adults'!$C$21</f>
        <v>0.55511602639187474</v>
      </c>
      <c r="BC927" s="50">
        <f>R682/'RDAs -adults'!$C$21</f>
        <v>0.54530592631032704</v>
      </c>
      <c r="BD927" s="50">
        <f>S682/'RDAs -adults'!$C$21</f>
        <v>0.52010668544740146</v>
      </c>
      <c r="BE927" s="50">
        <f>T682/'RDAs -adults'!$C$21</f>
        <v>0.61072879234932165</v>
      </c>
      <c r="BF927" s="50">
        <f>U682/'RDAs -adults'!$C$21</f>
        <v>0.59562390985247238</v>
      </c>
      <c r="BG927" s="50">
        <f>V682/'RDAs -adults'!$C$21</f>
        <v>0.54087264289421011</v>
      </c>
      <c r="BH927" s="50">
        <f>W682/'RDAs -adults'!$C$21</f>
        <v>0.62353730298761956</v>
      </c>
      <c r="BI927" s="50">
        <f>X682/'RDAs -adults'!$C$21</f>
        <v>0.63669406182815635</v>
      </c>
      <c r="BJ927" s="50">
        <f>Y682/'RDAs -adults'!$C$21</f>
        <v>0.67429049447698108</v>
      </c>
      <c r="BK927" s="50">
        <f>Z682/'RDAs -adults'!$C$21</f>
        <v>0.67016366520868864</v>
      </c>
      <c r="BL927" s="50">
        <f>AA682/'RDAs -adults'!$C$21</f>
        <v>0.65769090073393133</v>
      </c>
      <c r="BM927" s="50">
        <f>AB682/'RDAs -adults'!$C$21</f>
        <v>0.71559152791163172</v>
      </c>
      <c r="BN927" s="50">
        <f>AC682/'RDAs -adults'!$C$21</f>
        <v>0.74216737341537542</v>
      </c>
      <c r="BO927" s="50">
        <f>AD682/'RDAs -adults'!$C$21</f>
        <v>0.70949035362146928</v>
      </c>
      <c r="BP927" s="50">
        <f>AE682/'RDAs -adults'!$C$21</f>
        <v>0.7622178901327008</v>
      </c>
      <c r="BQ927" s="50">
        <f>AF682/'RDAs -adults'!$C$21</f>
        <v>0.82568895396248787</v>
      </c>
      <c r="BR927" s="50">
        <f>AG682/'RDAs -adults'!$C$21</f>
        <v>0.72759364667506865</v>
      </c>
      <c r="BS927" s="50">
        <f>AH682/'RDAs -adults'!$C$21</f>
        <v>0.86977533694121134</v>
      </c>
      <c r="BT927" s="50">
        <f>AI682/'RDAs -adults'!$C$21</f>
        <v>0.87144297575802498</v>
      </c>
      <c r="BU927" s="50">
        <f>AJ682/'RDAs -adults'!$C$21</f>
        <v>0.74835960412187708</v>
      </c>
      <c r="BV927" s="50">
        <f>AK682/'RDAs -adults'!$C$21</f>
        <v>0.90947138557343021</v>
      </c>
      <c r="BW927" s="50">
        <f>AL682/'RDAs -adults'!$C$21</f>
        <v>0.89220893320483363</v>
      </c>
      <c r="BX927" s="78" t="s">
        <v>94</v>
      </c>
      <c r="BY927" s="61">
        <f>C682/'RDA-child'!$B$19</f>
        <v>0.32677711260567754</v>
      </c>
      <c r="BZ927" s="61">
        <f>D682/'RDA-child'!$B$19</f>
        <v>0.3657611798071469</v>
      </c>
      <c r="CA927" s="61">
        <f>E682/'RDA-child'!$B$19</f>
        <v>0.43689739243173165</v>
      </c>
      <c r="CB927" s="61">
        <f>F682/'RDA-child'!$B$19</f>
        <v>0.43541587229560008</v>
      </c>
      <c r="CC927" s="61">
        <f>G682/'RDA-child'!$B$19</f>
        <v>0.45721898711611697</v>
      </c>
      <c r="CD927" s="61">
        <f>H682/'RDA-child'!$B$19</f>
        <v>0.55549415876617236</v>
      </c>
      <c r="CE927" s="61">
        <f>I682/'RDA-child'!$B$19</f>
        <v>0.5144505415552495</v>
      </c>
      <c r="CF927" s="61">
        <f>J682/'RDA-child'!$B$19</f>
        <v>0.49790124625232962</v>
      </c>
      <c r="CG927" s="61">
        <f>K682/'RDA-child'!$B$19</f>
        <v>0.63628555006347398</v>
      </c>
      <c r="CH927" s="61">
        <f>L682/'RDA-child'!$B$19</f>
        <v>0.66506759581881525</v>
      </c>
      <c r="CI927" s="61">
        <f>M682/'RDA-child'!$B$19</f>
        <v>0.61165814547713582</v>
      </c>
      <c r="CJ927" s="61">
        <f>N682/'RDA-child'!$B$19</f>
        <v>0.68539313183696615</v>
      </c>
      <c r="CK927" s="61">
        <f>O682/'RDA-child'!$B$19</f>
        <v>0.74948230235259172</v>
      </c>
      <c r="CL927" s="61">
        <f>P682/'RDA-child'!$B$19</f>
        <v>0.66076572725062799</v>
      </c>
      <c r="CM927" s="61">
        <f>Q682/'RDA-child'!$B$19</f>
        <v>0.80900630202846868</v>
      </c>
      <c r="CN927" s="61">
        <f>R682/'RDA-child'!$B$19</f>
        <v>0.79470941198714318</v>
      </c>
      <c r="CO927" s="61">
        <f>S682/'RDA-child'!$B$19</f>
        <v>0.75798493693109681</v>
      </c>
      <c r="CP927" s="61">
        <f>T682/'RDA-child'!$B$19</f>
        <v>0.89005436404397253</v>
      </c>
      <c r="CQ927" s="61">
        <f>U682/'RDA-child'!$B$19</f>
        <v>0.86804104691678152</v>
      </c>
      <c r="CR927" s="61">
        <f>V682/'RDA-child'!$B$19</f>
        <v>0.78824850282256975</v>
      </c>
      <c r="CS927" s="61">
        <f>W682/'RDA-child'!$B$19</f>
        <v>0.90872103071063937</v>
      </c>
      <c r="CT927" s="61">
        <f>X682/'RDA-child'!$B$19</f>
        <v>0.92789522188909601</v>
      </c>
      <c r="CU927" s="61">
        <f>Y682/'RDA-child'!$B$19</f>
        <v>0.98268692218350739</v>
      </c>
      <c r="CV927" s="61">
        <f>Z682/'RDA-child'!$B$19</f>
        <v>0.97667262836615087</v>
      </c>
      <c r="CW927" s="61">
        <f>AA682/'RDA-child'!$B$19</f>
        <v>0.95849526618588443</v>
      </c>
      <c r="CX927" s="61">
        <f>AB682/'RDA-child'!$B$19</f>
        <v>1.0428775755611377</v>
      </c>
      <c r="CY927" s="61">
        <f>AC682/'RDA-child'!$B$19</f>
        <v>1.0816082651324852</v>
      </c>
      <c r="CZ927" s="61">
        <f>AD682/'RDA-child'!$B$19</f>
        <v>1.0339859417119088</v>
      </c>
      <c r="DA927" s="61">
        <f>AE682/'RDA-child'!$B$19</f>
        <v>1.1108291732166491</v>
      </c>
      <c r="DB927" s="61">
        <f>AF682/'RDA-child'!$B$19</f>
        <v>1.2033296383329282</v>
      </c>
      <c r="DC927" s="61">
        <f>AG682/'RDA-child'!$B$19</f>
        <v>1.0603690354644411</v>
      </c>
      <c r="DD927" s="61">
        <f>AH682/'RDA-child'!$B$19</f>
        <v>1.2675795608135483</v>
      </c>
      <c r="DE927" s="61">
        <f>AI682/'RDA-child'!$B$19</f>
        <v>1.2700099181589821</v>
      </c>
      <c r="DF927" s="61">
        <f>AJ682/'RDA-child'!$B$19</f>
        <v>1.0906326013559138</v>
      </c>
      <c r="DG927" s="61">
        <f>AK682/'RDA-child'!$B$19</f>
        <v>1.3254311665721308</v>
      </c>
      <c r="DH927" s="61">
        <f>AL682/'RDA-child'!$B$19</f>
        <v>1.3002734840504553</v>
      </c>
      <c r="DJ927" s="61"/>
      <c r="DK927" s="61"/>
      <c r="DL927" s="61"/>
      <c r="DM927" s="61"/>
      <c r="DN927" s="61"/>
      <c r="DO927" s="61"/>
      <c r="DP927" s="61"/>
      <c r="DQ927" s="61"/>
      <c r="DR927" s="61"/>
      <c r="DS927" s="61"/>
      <c r="DT927" s="61"/>
      <c r="DU927" s="61"/>
      <c r="DV927" s="61"/>
      <c r="DW927" s="61"/>
      <c r="DX927" s="61"/>
      <c r="DY927" s="61"/>
      <c r="DZ927" s="61"/>
      <c r="EA927" s="61"/>
      <c r="EB927" s="61"/>
      <c r="EC927" s="61"/>
      <c r="ED927" s="61"/>
      <c r="EE927" s="61"/>
      <c r="EF927" s="61"/>
      <c r="EG927" s="61"/>
      <c r="EH927" s="61"/>
      <c r="EI927" s="61"/>
      <c r="EJ927" s="61"/>
      <c r="EK927" s="61"/>
      <c r="EL927" s="61"/>
      <c r="EM927" s="61"/>
      <c r="EN927" s="61"/>
      <c r="EO927" s="61"/>
      <c r="EP927" s="61"/>
      <c r="EQ927" s="61"/>
      <c r="ER927" s="61"/>
      <c r="ES927" s="61"/>
    </row>
    <row r="928" spans="1:149" s="9" customFormat="1">
      <c r="A928" s="22"/>
      <c r="B928" s="78" t="s">
        <v>95</v>
      </c>
      <c r="C928" s="50">
        <f>C710/'RDAs -adults'!$B$22</f>
        <v>0.60125617559523803</v>
      </c>
      <c r="D928" s="50">
        <f>D710/'RDAs -adults'!$B$22</f>
        <v>0.6482823616946779</v>
      </c>
      <c r="E928" s="50">
        <f>E710/'RDAs -adults'!$B$22</f>
        <v>0.86102675945378149</v>
      </c>
      <c r="F928" s="50">
        <f>F710/'RDAs -adults'!$B$22</f>
        <v>0.79410911677170881</v>
      </c>
      <c r="G928" s="50">
        <f>G710/'RDAs -adults'!$B$22</f>
        <v>0.84585168942577038</v>
      </c>
      <c r="H928" s="50">
        <f>H710/'RDAs -adults'!$B$22</f>
        <v>1.0210054753151263</v>
      </c>
      <c r="I928" s="50">
        <f>I710/'RDAs -adults'!$B$22</f>
        <v>0.9217696297268908</v>
      </c>
      <c r="J928" s="50">
        <f>J710/'RDAs -adults'!$B$22</f>
        <v>0.92413712797619041</v>
      </c>
      <c r="K928" s="50">
        <f>K710/'RDAs -adults'!$B$22</f>
        <v>1.1339498774509806</v>
      </c>
      <c r="L928" s="50">
        <f>L710/'RDAs -adults'!$B$22</f>
        <v>1.1644439994747899</v>
      </c>
      <c r="M928" s="50">
        <f>M710/'RDAs -adults'!$B$22</f>
        <v>1.1354372724089636</v>
      </c>
      <c r="N928" s="50">
        <f>N710/'RDAs -adults'!$B$22</f>
        <v>1.2691067401960783</v>
      </c>
      <c r="O928" s="50">
        <f>O710/'RDAs -adults'!$B$22</f>
        <v>1.3058281775210085</v>
      </c>
      <c r="P928" s="50">
        <f>P710/'RDAs -adults'!$B$22</f>
        <v>1.2705941351540617</v>
      </c>
      <c r="Q928" s="50">
        <f>Q710/'RDAs -adults'!$B$22</f>
        <v>1.5117187850140055</v>
      </c>
      <c r="R928" s="50">
        <f>R710/'RDAs -adults'!$B$22</f>
        <v>1.3994917673319329</v>
      </c>
      <c r="S928" s="50">
        <f>S710/'RDAs -adults'!$B$22</f>
        <v>1.4037804096638655</v>
      </c>
      <c r="T928" s="50">
        <f>T710/'RDAs -adults'!$B$22</f>
        <v>1.6898413340336136</v>
      </c>
      <c r="U928" s="50">
        <f>U710/'RDAs -adults'!$B$22</f>
        <v>1.586117393207283</v>
      </c>
      <c r="V928" s="50">
        <f>V710/'RDAs -adults'!$B$22</f>
        <v>1.5011921743697481</v>
      </c>
      <c r="W928" s="50">
        <f>W710/'RDAs -adults'!$B$22</f>
        <v>1.7542629026610645</v>
      </c>
      <c r="X928" s="50">
        <f>X710/'RDAs -adults'!$B$22</f>
        <v>1.5711246936274506</v>
      </c>
      <c r="Y928" s="50">
        <f>Y710/'RDAs -adults'!$B$22</f>
        <v>1.7675647233893554</v>
      </c>
      <c r="Z928" s="50">
        <f>Z710/'RDAs -adults'!$B$22</f>
        <v>1.9271648634453784</v>
      </c>
      <c r="AA928" s="50">
        <f>AA710/'RDAs -adults'!$B$22</f>
        <v>1.7734445728291315</v>
      </c>
      <c r="AB928" s="50">
        <f>AB710/'RDAs -adults'!$B$22</f>
        <v>1.8574801383053217</v>
      </c>
      <c r="AC928" s="50">
        <f>AC710/'RDAs -adults'!$B$22</f>
        <v>2.0518480610994398</v>
      </c>
      <c r="AD928" s="50">
        <f>AD710/'RDAs -adults'!$B$22</f>
        <v>1.9645199273459382</v>
      </c>
      <c r="AE928" s="50">
        <f>AE710/'RDAs -adults'!$B$22</f>
        <v>2.030382099089636</v>
      </c>
      <c r="AF928" s="50">
        <f>AF710/'RDAs -adults'!$B$22</f>
        <v>2.3468291535364147</v>
      </c>
      <c r="AG928" s="50">
        <f>AG710/'RDAs -adults'!$B$22</f>
        <v>2.0204384191176468</v>
      </c>
      <c r="AH928" s="50">
        <f>AH710/'RDAs -adults'!$B$22</f>
        <v>2.221264452030812</v>
      </c>
      <c r="AI928" s="50">
        <f>AI710/'RDAs -adults'!$B$22</f>
        <v>2.5047948398109243</v>
      </c>
      <c r="AJ928" s="50">
        <f>AJ710/'RDAs -adults'!$B$22</f>
        <v>2.1178501838235295</v>
      </c>
      <c r="AK928" s="50">
        <f>AK710/'RDAs -adults'!$B$22</f>
        <v>2.3753148721988797</v>
      </c>
      <c r="AL928" s="50">
        <f>AL710/'RDAs -adults'!$B$22</f>
        <v>2.6022066045168066</v>
      </c>
      <c r="AM928" s="78" t="s">
        <v>95</v>
      </c>
      <c r="AN928" s="50">
        <f>C710/'RDAs -adults'!$C$22</f>
        <v>0.48673118976757362</v>
      </c>
      <c r="AO928" s="50">
        <f>D710/'RDAs -adults'!$C$22</f>
        <v>0.52480000708616781</v>
      </c>
      <c r="AP928" s="50">
        <f>E710/'RDAs -adults'!$C$22</f>
        <v>0.69702166241496599</v>
      </c>
      <c r="AQ928" s="50">
        <f>F710/'RDAs -adults'!$C$22</f>
        <v>0.64285023738662139</v>
      </c>
      <c r="AR928" s="50">
        <f>G710/'RDAs -adults'!$C$22</f>
        <v>0.68473708191609983</v>
      </c>
      <c r="AS928" s="50">
        <f>H710/'RDAs -adults'!$C$22</f>
        <v>0.82652824192176888</v>
      </c>
      <c r="AT928" s="50">
        <f>I710/'RDAs -adults'!$C$22</f>
        <v>0.74619446215986396</v>
      </c>
      <c r="AU928" s="50">
        <f>J710/'RDAs -adults'!$C$22</f>
        <v>0.74811100836167799</v>
      </c>
      <c r="AV928" s="50">
        <f>K710/'RDAs -adults'!$C$22</f>
        <v>0.9179594246031747</v>
      </c>
      <c r="AW928" s="50">
        <f>L710/'RDAs -adults'!$C$22</f>
        <v>0.94264514243197273</v>
      </c>
      <c r="AX928" s="50">
        <f>M710/'RDAs -adults'!$C$22</f>
        <v>0.91916350623582765</v>
      </c>
      <c r="AY928" s="50">
        <f>N710/'RDAs -adults'!$C$22</f>
        <v>1.027372123015873</v>
      </c>
      <c r="AZ928" s="50">
        <f>O710/'RDAs -adults'!$C$22</f>
        <v>1.0570990008503403</v>
      </c>
      <c r="BA928" s="50">
        <f>P710/'RDAs -adults'!$C$22</f>
        <v>1.0285762046485263</v>
      </c>
      <c r="BB928" s="50">
        <f>Q710/'RDAs -adults'!$C$22</f>
        <v>1.2237723497732427</v>
      </c>
      <c r="BC928" s="50">
        <f>R710/'RDAs -adults'!$C$22</f>
        <v>1.1329219068877552</v>
      </c>
      <c r="BD928" s="50">
        <f>S710/'RDAs -adults'!$C$22</f>
        <v>1.1363936649659865</v>
      </c>
      <c r="BE928" s="50">
        <f>T710/'RDAs -adults'!$C$22</f>
        <v>1.3679667942176872</v>
      </c>
      <c r="BF928" s="50">
        <f>U710/'RDAs -adults'!$C$22</f>
        <v>1.2839997945011337</v>
      </c>
      <c r="BG928" s="50">
        <f>V710/'RDAs -adults'!$C$22</f>
        <v>1.2152508078231294</v>
      </c>
      <c r="BH928" s="50">
        <f>W710/'RDAs -adults'!$C$22</f>
        <v>1.4201175878684809</v>
      </c>
      <c r="BI928" s="50">
        <f>X710/'RDAs -adults'!$C$22</f>
        <v>1.271862847222222</v>
      </c>
      <c r="BJ928" s="50">
        <f>Y710/'RDAs -adults'!$C$22</f>
        <v>1.4308857284580496</v>
      </c>
      <c r="BK928" s="50">
        <f>Z710/'RDAs -adults'!$C$22</f>
        <v>1.5600858418367349</v>
      </c>
      <c r="BL928" s="50">
        <f>AA710/'RDAs -adults'!$C$22</f>
        <v>1.4356456065759635</v>
      </c>
      <c r="BM928" s="50">
        <f>AB710/'RDAs -adults'!$C$22</f>
        <v>1.5036743976757367</v>
      </c>
      <c r="BN928" s="50">
        <f>AC710/'RDAs -adults'!$C$22</f>
        <v>1.6610198589852609</v>
      </c>
      <c r="BO928" s="50">
        <f>AD710/'RDAs -adults'!$C$22</f>
        <v>1.5903256554705214</v>
      </c>
      <c r="BP928" s="50">
        <f>AE710/'RDAs -adults'!$C$22</f>
        <v>1.643642651643991</v>
      </c>
      <c r="BQ928" s="50">
        <f>AF710/'RDAs -adults'!$C$22</f>
        <v>1.8998140766723357</v>
      </c>
      <c r="BR928" s="50">
        <f>AG710/'RDAs -adults'!$C$22</f>
        <v>1.6355930059523807</v>
      </c>
      <c r="BS928" s="50">
        <f>AH710/'RDAs -adults'!$C$22</f>
        <v>1.7981664611678003</v>
      </c>
      <c r="BT928" s="50">
        <f>AI710/'RDAs -adults'!$C$22</f>
        <v>2.0276910607993197</v>
      </c>
      <c r="BU928" s="50">
        <f>AJ710/'RDAs -adults'!$C$22</f>
        <v>1.7144501488095238</v>
      </c>
      <c r="BV928" s="50">
        <f>AK710/'RDAs -adults'!$C$22</f>
        <v>1.9228739441609979</v>
      </c>
      <c r="BW928" s="50">
        <f>AL710/'RDAs -adults'!$C$22</f>
        <v>2.1065482036564624</v>
      </c>
      <c r="BX928" s="78" t="s">
        <v>95</v>
      </c>
      <c r="BY928" s="61">
        <f>C710/'RDA-child'!$B$20</f>
        <v>1.0483441010378509</v>
      </c>
      <c r="BZ928" s="61">
        <f>D710/'RDA-child'!$B$20</f>
        <v>1.1303384768009768</v>
      </c>
      <c r="CA928" s="61">
        <f>E710/'RDA-child'!$B$20</f>
        <v>1.5012774267399267</v>
      </c>
      <c r="CB928" s="61">
        <f>F710/'RDA-child'!$B$20</f>
        <v>1.3846005112942614</v>
      </c>
      <c r="CC928" s="61">
        <f>G710/'RDA-child'!$B$20</f>
        <v>1.4748183302808304</v>
      </c>
      <c r="CD928" s="61">
        <f>H710/'RDA-child'!$B$20</f>
        <v>1.7802146749084251</v>
      </c>
      <c r="CE928" s="61">
        <f>I710/'RDA-child'!$B$20</f>
        <v>1.6071880723443224</v>
      </c>
      <c r="CF928" s="61">
        <f>J710/'RDA-child'!$B$20</f>
        <v>1.6113160180097679</v>
      </c>
      <c r="CG928" s="61">
        <f>K710/'RDA-child'!$B$20</f>
        <v>1.9771433760683763</v>
      </c>
      <c r="CH928" s="61">
        <f>L710/'RDA-child'!$B$20</f>
        <v>2.0303126144688641</v>
      </c>
      <c r="CI928" s="61">
        <f>M710/'RDA-child'!$B$20</f>
        <v>1.9797367826617827</v>
      </c>
      <c r="CJ928" s="61">
        <f>N710/'RDA-child'!$B$20</f>
        <v>2.2128014957264956</v>
      </c>
      <c r="CK928" s="61">
        <f>O710/'RDA-child'!$B$20</f>
        <v>2.2768286172161174</v>
      </c>
      <c r="CL928" s="61">
        <f>P710/'RDA-child'!$B$20</f>
        <v>2.2153949023199027</v>
      </c>
      <c r="CM928" s="61">
        <f>Q710/'RDA-child'!$B$20</f>
        <v>2.6358173687423685</v>
      </c>
      <c r="CN928" s="61">
        <f>R710/'RDA-child'!$B$20</f>
        <v>2.440139491758242</v>
      </c>
      <c r="CO928" s="61">
        <f>S710/'RDA-child'!$B$20</f>
        <v>2.4476171245421248</v>
      </c>
      <c r="CP928" s="61">
        <f>T710/'RDA-child'!$B$20</f>
        <v>2.9463900183150185</v>
      </c>
      <c r="CQ928" s="61">
        <f>U710/'RDA-child'!$B$20</f>
        <v>2.7655380189255188</v>
      </c>
      <c r="CR928" s="61">
        <f>V710/'RDA-child'!$B$20</f>
        <v>2.6174632783882785</v>
      </c>
      <c r="CS928" s="61">
        <f>W710/'RDA-child'!$B$20</f>
        <v>3.0587148046398047</v>
      </c>
      <c r="CT928" s="61">
        <f>X710/'RDA-child'!$B$20</f>
        <v>2.7393969017094011</v>
      </c>
      <c r="CU928" s="61">
        <f>Y710/'RDA-child'!$B$20</f>
        <v>3.0819077228327223</v>
      </c>
      <c r="CV928" s="61">
        <f>Z710/'RDA-child'!$B$20</f>
        <v>3.3601848901098905</v>
      </c>
      <c r="CW928" s="61">
        <f>AA710/'RDA-child'!$B$20</f>
        <v>3.0921597680097679</v>
      </c>
      <c r="CX928" s="61">
        <f>AB710/'RDA-child'!$B$20</f>
        <v>3.2386833180708172</v>
      </c>
      <c r="CY928" s="61">
        <f>AC710/'RDA-child'!$B$20</f>
        <v>3.5775812347374849</v>
      </c>
      <c r="CZ928" s="61">
        <f>AD710/'RDA-child'!$B$20</f>
        <v>3.4253167963980458</v>
      </c>
      <c r="DA928" s="61">
        <f>AE710/'RDA-child'!$B$20</f>
        <v>3.5401534035409039</v>
      </c>
      <c r="DB928" s="61">
        <f>AF710/'RDA-child'!$B$20</f>
        <v>4.0919072420634928</v>
      </c>
      <c r="DC928" s="61">
        <f>AG710/'RDA-child'!$B$20</f>
        <v>3.5228157051282043</v>
      </c>
      <c r="DD928" s="61">
        <f>AH710/'RDA-child'!$B$20</f>
        <v>3.8729739163614161</v>
      </c>
      <c r="DE928" s="61">
        <f>AI710/'RDA-child'!$B$20</f>
        <v>4.3673345924908427</v>
      </c>
      <c r="DF928" s="61">
        <f>AJ710/'RDA-child'!$B$20</f>
        <v>3.6926618589743589</v>
      </c>
      <c r="DG928" s="61">
        <f>AK710/'RDA-child'!$B$20</f>
        <v>4.1415746489621492</v>
      </c>
      <c r="DH928" s="61">
        <f>AL710/'RDA-child'!$B$20</f>
        <v>4.537180746336996</v>
      </c>
      <c r="DJ928" s="61">
        <f>C710/'RDA-child'!$C$20</f>
        <v>0.56785305472883596</v>
      </c>
      <c r="DK928" s="61">
        <f>D710/'RDA-child'!$C$20</f>
        <v>0.61226667493386244</v>
      </c>
      <c r="DL928" s="61">
        <f>E710/'RDA-child'!$C$20</f>
        <v>0.81319193948412694</v>
      </c>
      <c r="DM928" s="61">
        <f>F710/'RDA-child'!$C$20</f>
        <v>0.74999194361772492</v>
      </c>
      <c r="DN928" s="61">
        <f>G710/'RDA-child'!$C$20</f>
        <v>0.79885992890211655</v>
      </c>
      <c r="DO928" s="61">
        <f>H710/'RDA-child'!$C$20</f>
        <v>0.96428294890873034</v>
      </c>
      <c r="DP928" s="61">
        <f>I710/'RDA-child'!$C$20</f>
        <v>0.87056020585317462</v>
      </c>
      <c r="DQ928" s="61">
        <f>J710/'RDA-child'!$C$20</f>
        <v>0.87279617642195761</v>
      </c>
      <c r="DR928" s="61">
        <f>K710/'RDA-child'!$C$20</f>
        <v>1.0709526620370371</v>
      </c>
      <c r="DS928" s="61">
        <f>L710/'RDA-child'!$C$20</f>
        <v>1.0997526661706349</v>
      </c>
      <c r="DT928" s="61">
        <f>M710/'RDA-child'!$C$20</f>
        <v>1.072357423941799</v>
      </c>
      <c r="DU928" s="61">
        <f>N710/'RDA-child'!$C$20</f>
        <v>1.1986008101851851</v>
      </c>
      <c r="DV928" s="61">
        <f>O710/'RDA-child'!$C$20</f>
        <v>1.2332821676587302</v>
      </c>
      <c r="DW928" s="61">
        <f>P710/'RDA-child'!$C$20</f>
        <v>1.2000055720899472</v>
      </c>
      <c r="DX928" s="61">
        <f>Q710/'RDA-child'!$C$20</f>
        <v>1.427734408068783</v>
      </c>
      <c r="DY928" s="61">
        <f>R710/'RDA-child'!$C$20</f>
        <v>1.3217422247023811</v>
      </c>
      <c r="DZ928" s="61">
        <f>S710/'RDA-child'!$C$20</f>
        <v>1.3257926091269843</v>
      </c>
      <c r="EA928" s="61">
        <f>T710/'RDA-child'!$C$20</f>
        <v>1.595961259920635</v>
      </c>
      <c r="EB928" s="61">
        <f>U710/'RDA-child'!$C$20</f>
        <v>1.4979997602513226</v>
      </c>
      <c r="EC928" s="61">
        <f>V710/'RDA-child'!$C$20</f>
        <v>1.4177926091269841</v>
      </c>
      <c r="ED928" s="61">
        <f>W710/'RDA-child'!$C$20</f>
        <v>1.6568038525132276</v>
      </c>
      <c r="EE928" s="61">
        <f>X710/'RDA-child'!$C$20</f>
        <v>1.4838399884259255</v>
      </c>
      <c r="EF928" s="61">
        <f>Y710/'RDA-child'!$C$20</f>
        <v>1.6693666832010581</v>
      </c>
      <c r="EG928" s="61">
        <f>Z710/'RDA-child'!$C$20</f>
        <v>1.8201001488095241</v>
      </c>
      <c r="EH928" s="61">
        <f>AA710/'RDA-child'!$C$20</f>
        <v>1.6749198743386242</v>
      </c>
      <c r="EI928" s="61">
        <f>AB710/'RDA-child'!$C$20</f>
        <v>1.7542867972883593</v>
      </c>
      <c r="EJ928" s="61">
        <f>AC710/'RDA-child'!$C$20</f>
        <v>1.9378565021494709</v>
      </c>
      <c r="EK928" s="61">
        <f>AD710/'RDA-child'!$C$20</f>
        <v>1.855379931382275</v>
      </c>
      <c r="EL928" s="61">
        <f>AE710/'RDA-child'!$C$20</f>
        <v>1.9175830935846563</v>
      </c>
      <c r="EM928" s="61">
        <f>AF710/'RDA-child'!$C$20</f>
        <v>2.2164497561177252</v>
      </c>
      <c r="EN928" s="61">
        <f>AG710/'RDA-child'!$C$20</f>
        <v>1.9081918402777773</v>
      </c>
      <c r="EO928" s="61">
        <f>AH710/'RDA-child'!$C$20</f>
        <v>2.0978608713624336</v>
      </c>
      <c r="EP928" s="61">
        <f>AI710/'RDA-child'!$C$20</f>
        <v>2.3656395709325397</v>
      </c>
      <c r="EQ928" s="61">
        <f>AJ710/'RDA-child'!$C$20</f>
        <v>2.0001918402777776</v>
      </c>
      <c r="ER928" s="61">
        <f>AK710/'RDA-child'!$C$20</f>
        <v>2.2433529348544976</v>
      </c>
      <c r="ES928" s="61">
        <f>AL710/'RDA-child'!$C$20</f>
        <v>2.4576395709325398</v>
      </c>
    </row>
    <row r="929" spans="1:149" s="9" customFormat="1">
      <c r="A929" s="22"/>
      <c r="B929" s="78" t="s">
        <v>97</v>
      </c>
      <c r="C929" s="50">
        <f>C738/'RDAs -adults'!$B$23</f>
        <v>0.53128273809523807</v>
      </c>
      <c r="D929" s="50">
        <f>D738/'RDAs -adults'!$B$23</f>
        <v>0.62475000000000003</v>
      </c>
      <c r="E929" s="50">
        <f>E738/'RDAs -adults'!$B$23</f>
        <v>0.77840079365079362</v>
      </c>
      <c r="F929" s="50">
        <f>F738/'RDAs -adults'!$B$23</f>
        <v>0.70457440476190492</v>
      </c>
      <c r="G929" s="50">
        <f>G738/'RDAs -adults'!$B$23</f>
        <v>0.78187202380952381</v>
      </c>
      <c r="H929" s="50">
        <f>H738/'RDAs -adults'!$B$23</f>
        <v>0.86496626984127001</v>
      </c>
      <c r="I929" s="50">
        <f>I738/'RDAs -adults'!$B$23</f>
        <v>0.79402678571428587</v>
      </c>
      <c r="J929" s="50">
        <f>J738/'RDAs -adults'!$B$23</f>
        <v>0.84371726190476204</v>
      </c>
      <c r="K929" s="50">
        <f>K738/'RDAs -adults'!$B$23</f>
        <v>0.96779067460317447</v>
      </c>
      <c r="L929" s="50">
        <f>L738/'RDAs -adults'!$B$23</f>
        <v>1.0006309523809527</v>
      </c>
      <c r="M929" s="50">
        <f>M738/'RDAs -adults'!$B$23</f>
        <v>0.96744642857142849</v>
      </c>
      <c r="N929" s="50">
        <f>N738/'RDAs -adults'!$B$23</f>
        <v>1.1354573412698412</v>
      </c>
      <c r="O929" s="50">
        <f>O738/'RDAs -adults'!$B$23</f>
        <v>1.1015029761904762</v>
      </c>
      <c r="P929" s="50">
        <f>P738/'RDAs -adults'!$B$23</f>
        <v>1.1351130952380954</v>
      </c>
      <c r="Q929" s="50">
        <f>Q738/'RDAs -adults'!$B$23</f>
        <v>1.3349603174603175</v>
      </c>
      <c r="R929" s="50">
        <f>R738/'RDAs -adults'!$B$23</f>
        <v>1.1690624999999999</v>
      </c>
      <c r="S929" s="50">
        <f>S738/'RDAs -adults'!$B$23</f>
        <v>1.2627380952380953</v>
      </c>
      <c r="T929" s="50">
        <f>T738/'RDAs -adults'!$B$23</f>
        <v>1.4891617063492064</v>
      </c>
      <c r="U929" s="50">
        <f>U738/'RDAs -adults'!$B$23</f>
        <v>1.4091488095238098</v>
      </c>
      <c r="V929" s="50">
        <f>V738/'RDAs -adults'!$B$23</f>
        <v>1.3694047619047618</v>
      </c>
      <c r="W929" s="50">
        <f>W738/'RDAs -adults'!$B$23</f>
        <v>1.5816061507936507</v>
      </c>
      <c r="X929" s="50">
        <f>X738/'RDAs -adults'!$B$23</f>
        <v>1.2527202380952385</v>
      </c>
      <c r="Y929" s="50">
        <f>Y738/'RDAs -adults'!$B$23</f>
        <v>1.624654761904762</v>
      </c>
      <c r="Z929" s="50">
        <f>Z738/'RDAs -adults'!$B$23</f>
        <v>1.8102728174603173</v>
      </c>
      <c r="AA929" s="50">
        <f>AA738/'RDAs -adults'!$B$23</f>
        <v>1.5442678571428574</v>
      </c>
      <c r="AB929" s="50">
        <f>AB738/'RDAs -adults'!$B$23</f>
        <v>1.6531071428571431</v>
      </c>
      <c r="AC929" s="50">
        <f>AC738/'RDAs -adults'!$B$23</f>
        <v>1.8520128968253968</v>
      </c>
      <c r="AD929" s="50">
        <f>AD738/'RDAs -adults'!$B$23</f>
        <v>1.7184940476190476</v>
      </c>
      <c r="AE929" s="50">
        <f>AE738/'RDAs -adults'!$B$23</f>
        <v>1.8817738095238097</v>
      </c>
      <c r="AF929" s="50">
        <f>AF738/'RDAs -adults'!$B$23</f>
        <v>2.1158015873015876</v>
      </c>
      <c r="AG929" s="50">
        <f>AG738/'RDAs -adults'!$B$23</f>
        <v>1.7250535714285715</v>
      </c>
      <c r="AH929" s="50">
        <f>AH738/'RDAs -adults'!$B$23</f>
        <v>2.0150238095238096</v>
      </c>
      <c r="AI929" s="50">
        <f>AI738/'RDAs -adults'!$B$23</f>
        <v>2.2733571428571429</v>
      </c>
      <c r="AJ929" s="50">
        <f>AJ738/'RDAs -adults'!$B$23</f>
        <v>1.8317202380952382</v>
      </c>
      <c r="AK929" s="50">
        <f>AK738/'RDAs -adults'!$B$23</f>
        <v>2.1388333333333334</v>
      </c>
      <c r="AL929" s="50">
        <f>AL738/'RDAs -adults'!$B$23</f>
        <v>2.3800238095238089</v>
      </c>
      <c r="AM929" s="78" t="s">
        <v>97</v>
      </c>
      <c r="AN929" s="50">
        <f>C738/'RDAs -adults'!$C$23</f>
        <v>0.39846205357142861</v>
      </c>
      <c r="AO929" s="50">
        <f>D738/'RDAs -adults'!$C$23</f>
        <v>0.46856249999999999</v>
      </c>
      <c r="AP929" s="50">
        <f>E738/'RDAs -adults'!$C$23</f>
        <v>0.58380059523809513</v>
      </c>
      <c r="AQ929" s="50">
        <f>F738/'RDAs -adults'!$C$23</f>
        <v>0.52843080357142869</v>
      </c>
      <c r="AR929" s="50">
        <f>G738/'RDAs -adults'!$C$23</f>
        <v>0.58640401785714291</v>
      </c>
      <c r="AS929" s="50">
        <f>H738/'RDAs -adults'!$C$23</f>
        <v>0.64872470238095248</v>
      </c>
      <c r="AT929" s="50">
        <f>I738/'RDAs -adults'!$C$23</f>
        <v>0.59552008928571443</v>
      </c>
      <c r="AU929" s="50">
        <f>J738/'RDAs -adults'!$C$23</f>
        <v>0.6327879464285715</v>
      </c>
      <c r="AV929" s="50">
        <f>K738/'RDAs -adults'!$C$23</f>
        <v>0.72584300595238083</v>
      </c>
      <c r="AW929" s="50">
        <f>L738/'RDAs -adults'!$C$23</f>
        <v>0.75047321428571445</v>
      </c>
      <c r="AX929" s="50">
        <f>M738/'RDAs -adults'!$C$23</f>
        <v>0.72558482142857139</v>
      </c>
      <c r="AY929" s="50">
        <f>N738/'RDAs -adults'!$C$23</f>
        <v>0.85159300595238085</v>
      </c>
      <c r="AZ929" s="50">
        <f>O738/'RDAs -adults'!$C$23</f>
        <v>0.8261272321428571</v>
      </c>
      <c r="BA929" s="50">
        <f>P738/'RDAs -adults'!$C$23</f>
        <v>0.85133482142857153</v>
      </c>
      <c r="BB929" s="50">
        <f>Q738/'RDAs -adults'!$C$23</f>
        <v>1.0012202380952382</v>
      </c>
      <c r="BC929" s="50">
        <f>R738/'RDAs -adults'!$C$23</f>
        <v>0.87679687499999992</v>
      </c>
      <c r="BD929" s="50">
        <f>S738/'RDAs -adults'!$C$23</f>
        <v>0.94705357142857149</v>
      </c>
      <c r="BE929" s="50">
        <f>T738/'RDAs -adults'!$C$23</f>
        <v>1.1168712797619047</v>
      </c>
      <c r="BF929" s="50">
        <f>U738/'RDAs -adults'!$C$23</f>
        <v>1.0568616071428574</v>
      </c>
      <c r="BG929" s="50">
        <f>V738/'RDAs -adults'!$C$23</f>
        <v>1.0270535714285713</v>
      </c>
      <c r="BH929" s="50">
        <f>W738/'RDAs -adults'!$C$23</f>
        <v>1.1862046130952382</v>
      </c>
      <c r="BI929" s="50">
        <f>X738/'RDAs -adults'!$C$23</f>
        <v>0.9395401785714288</v>
      </c>
      <c r="BJ929" s="50">
        <f>Y738/'RDAs -adults'!$C$23</f>
        <v>1.2184910714285715</v>
      </c>
      <c r="BK929" s="50">
        <f>Z738/'RDAs -adults'!$C$23</f>
        <v>1.3577046130952382</v>
      </c>
      <c r="BL929" s="50">
        <f>AA738/'RDAs -adults'!$C$23</f>
        <v>1.1582008928571432</v>
      </c>
      <c r="BM929" s="50">
        <f>AB738/'RDAs -adults'!$C$23</f>
        <v>1.2398303571428575</v>
      </c>
      <c r="BN929" s="50">
        <f>AC738/'RDAs -adults'!$C$23</f>
        <v>1.3890096726190477</v>
      </c>
      <c r="BO929" s="50">
        <f>AD738/'RDAs -adults'!$C$23</f>
        <v>1.2888705357142858</v>
      </c>
      <c r="BP929" s="50">
        <f>AE738/'RDAs -adults'!$C$23</f>
        <v>1.4113303571428573</v>
      </c>
      <c r="BQ929" s="50">
        <f>AF738/'RDAs -adults'!$C$23</f>
        <v>1.5868511904761908</v>
      </c>
      <c r="BR929" s="50">
        <f>AG738/'RDAs -adults'!$C$23</f>
        <v>1.2937901785714288</v>
      </c>
      <c r="BS929" s="50">
        <f>AH738/'RDAs -adults'!$C$23</f>
        <v>1.5112678571428571</v>
      </c>
      <c r="BT929" s="50">
        <f>AI738/'RDAs -adults'!$C$23</f>
        <v>1.7050178571428571</v>
      </c>
      <c r="BU929" s="50">
        <f>AJ738/'RDAs -adults'!$C$23</f>
        <v>1.3737901785714288</v>
      </c>
      <c r="BV929" s="50">
        <f>AK738/'RDAs -adults'!$C$23</f>
        <v>1.6041250000000002</v>
      </c>
      <c r="BW929" s="50">
        <f>AL738/'RDAs -adults'!$C$23</f>
        <v>1.7850178571428568</v>
      </c>
      <c r="BX929" s="78" t="s">
        <v>97</v>
      </c>
      <c r="BY929" s="61">
        <f>C738/'RDA-child'!$B$21</f>
        <v>0.51414458525345619</v>
      </c>
      <c r="BZ929" s="61">
        <f>D738/'RDA-child'!$B$21</f>
        <v>0.6045967741935484</v>
      </c>
      <c r="CA929" s="61">
        <f>E738/'RDA-child'!$B$21</f>
        <v>0.75329109062980026</v>
      </c>
      <c r="CB929" s="61">
        <f>F738/'RDA-child'!$B$21</f>
        <v>0.68184619815668213</v>
      </c>
      <c r="CC929" s="61">
        <f>G738/'RDA-child'!$B$21</f>
        <v>0.75665034562211986</v>
      </c>
      <c r="CD929" s="61">
        <f>H738/'RDA-child'!$B$21</f>
        <v>0.83706413210445485</v>
      </c>
      <c r="CE929" s="61">
        <f>I738/'RDA-child'!$B$21</f>
        <v>0.76841301843317988</v>
      </c>
      <c r="CF929" s="61">
        <f>J738/'RDA-child'!$B$21</f>
        <v>0.81650057603686643</v>
      </c>
      <c r="CG929" s="61">
        <f>K738/'RDA-child'!$B$21</f>
        <v>0.93657162058371723</v>
      </c>
      <c r="CH929" s="61">
        <f>L738/'RDA-child'!$B$21</f>
        <v>0.96835253456221215</v>
      </c>
      <c r="CI929" s="61">
        <f>M738/'RDA-child'!$B$21</f>
        <v>0.93623847926267278</v>
      </c>
      <c r="CJ929" s="61">
        <f>N738/'RDA-child'!$B$21</f>
        <v>1.0988296850998462</v>
      </c>
      <c r="CK929" s="61">
        <f>O738/'RDA-child'!$B$21</f>
        <v>1.0659706221198155</v>
      </c>
      <c r="CL929" s="61">
        <f>P738/'RDA-child'!$B$21</f>
        <v>1.0984965437788019</v>
      </c>
      <c r="CM929" s="61">
        <f>Q738/'RDA-child'!$B$21</f>
        <v>1.2918970814132105</v>
      </c>
      <c r="CN929" s="61">
        <f>R738/'RDA-child'!$B$21</f>
        <v>1.1313508064516129</v>
      </c>
      <c r="CO929" s="61">
        <f>S738/'RDA-child'!$B$21</f>
        <v>1.222004608294931</v>
      </c>
      <c r="CP929" s="61">
        <f>T738/'RDA-child'!$B$21</f>
        <v>1.4411242319508448</v>
      </c>
      <c r="CQ929" s="61">
        <f>U738/'RDA-child'!$B$21</f>
        <v>1.3636923963133643</v>
      </c>
      <c r="CR929" s="61">
        <f>V738/'RDA-child'!$B$21</f>
        <v>1.3252304147465437</v>
      </c>
      <c r="CS929" s="61">
        <f>W738/'RDA-child'!$B$21</f>
        <v>1.5305865975422426</v>
      </c>
      <c r="CT929" s="61">
        <f>X738/'RDA-child'!$B$21</f>
        <v>1.2123099078341018</v>
      </c>
      <c r="CU929" s="61">
        <f>Y738/'RDA-child'!$B$21</f>
        <v>1.572246543778802</v>
      </c>
      <c r="CV929" s="61">
        <f>Z738/'RDA-child'!$B$21</f>
        <v>1.7518769201228879</v>
      </c>
      <c r="CW929" s="61">
        <f>AA738/'RDA-child'!$B$21</f>
        <v>1.4944527649769588</v>
      </c>
      <c r="CX929" s="61">
        <f>AB738/'RDA-child'!$B$21</f>
        <v>1.5997811059907838</v>
      </c>
      <c r="CY929" s="61">
        <f>AC738/'RDA-child'!$B$21</f>
        <v>1.7922705453149002</v>
      </c>
      <c r="CZ929" s="61">
        <f>AD738/'RDA-child'!$B$21</f>
        <v>1.6630587557603687</v>
      </c>
      <c r="DA929" s="61">
        <f>AE738/'RDA-child'!$B$21</f>
        <v>1.8210714285714287</v>
      </c>
      <c r="DB929" s="61">
        <f>AF738/'RDA-child'!$B$21</f>
        <v>2.0475499231950849</v>
      </c>
      <c r="DC929" s="61">
        <f>AG738/'RDA-child'!$B$21</f>
        <v>1.6694066820276499</v>
      </c>
      <c r="DD929" s="61">
        <f>AH738/'RDA-child'!$B$21</f>
        <v>1.9500230414746542</v>
      </c>
      <c r="DE929" s="61">
        <f>AI738/'RDA-child'!$B$21</f>
        <v>2.2000230414746542</v>
      </c>
      <c r="DF929" s="61">
        <f>AJ738/'RDA-child'!$B$21</f>
        <v>1.7726324884792628</v>
      </c>
      <c r="DG929" s="61">
        <f>AK738/'RDA-child'!$B$21</f>
        <v>2.0698387096774193</v>
      </c>
      <c r="DH929" s="61">
        <f>AL738/'RDA-child'!$B$21</f>
        <v>2.3032488479262669</v>
      </c>
      <c r="ES929" s="22">
        <v>0</v>
      </c>
    </row>
    <row r="930" spans="1:149" s="9" customFormat="1">
      <c r="A930" s="22"/>
      <c r="B930" s="78" t="s">
        <v>266</v>
      </c>
      <c r="C930" s="50">
        <f>C766/'RDAs -adults'!$B$24</f>
        <v>7.4150441964285703</v>
      </c>
      <c r="D930" s="50">
        <f>D766/'RDAs -adults'!$B$24</f>
        <v>5.6214580357142854</v>
      </c>
      <c r="E930" s="50">
        <f>E766/'RDAs -adults'!$B$24</f>
        <v>7.3805651785714286</v>
      </c>
      <c r="F930" s="50">
        <f>F766/'RDAs -adults'!$B$24</f>
        <v>9.1150441964285704</v>
      </c>
      <c r="G930" s="50">
        <f>G766/'RDAs -adults'!$B$24</f>
        <v>7.4414580357142857</v>
      </c>
      <c r="H930" s="50">
        <f>H766/'RDAs -adults'!$B$24</f>
        <v>8.4862941964285703</v>
      </c>
      <c r="I930" s="50">
        <f>I766/'RDAs -adults'!$B$24</f>
        <v>11.144716517857143</v>
      </c>
      <c r="J930" s="50">
        <f>J766/'RDAs -adults'!$B$24</f>
        <v>9.317187053571427</v>
      </c>
      <c r="K930" s="50">
        <f>K766/'RDAs -adults'!$B$24</f>
        <v>9.4673803571428561</v>
      </c>
      <c r="L930" s="50">
        <f>L766/'RDAs -adults'!$B$24</f>
        <v>12.901859375000001</v>
      </c>
      <c r="M930" s="50">
        <f>M766/'RDAs -adults'!$B$24</f>
        <v>11.335773214285712</v>
      </c>
      <c r="N930" s="50">
        <f>N766/'RDAs -adults'!$B$24</f>
        <v>11.179880357142856</v>
      </c>
      <c r="O930" s="50">
        <f>O766/'RDAs -adults'!$B$24</f>
        <v>14.760445535714286</v>
      </c>
      <c r="P930" s="50">
        <f>P766/'RDAs -adults'!$B$24</f>
        <v>13.048273214285715</v>
      </c>
      <c r="Q930" s="50">
        <f>Q766/'RDAs -adults'!$B$24</f>
        <v>11.386630357142856</v>
      </c>
      <c r="R930" s="50">
        <f>R766/'RDAs -adults'!$B$24</f>
        <v>16.619031696428571</v>
      </c>
      <c r="S930" s="50">
        <f>S766/'RDAs -adults'!$B$24</f>
        <v>13.060773214285714</v>
      </c>
      <c r="T930" s="50">
        <f>T766/'RDAs -adults'!$B$24</f>
        <v>13.101130357142859</v>
      </c>
      <c r="U930" s="50">
        <f>U766/'RDAs -adults'!$B$24</f>
        <v>18.172945535714284</v>
      </c>
      <c r="V930" s="50">
        <f>V766/'RDAs -adults'!$B$24</f>
        <v>14.760773214285717</v>
      </c>
      <c r="W930" s="50">
        <f>W766/'RDAs -adults'!$B$24</f>
        <v>14.78663035714286</v>
      </c>
      <c r="X930" s="50">
        <f>X766/'RDAs -adults'!$B$24</f>
        <v>18.807290178571428</v>
      </c>
      <c r="Y930" s="50">
        <f>Y766/'RDAs -adults'!$B$24</f>
        <v>14.785773214285717</v>
      </c>
      <c r="Z930" s="50">
        <f>Z766/'RDAs -adults'!$B$24</f>
        <v>16.51163035714286</v>
      </c>
      <c r="AA930" s="50">
        <f>AA766/'RDAs -adults'!$B$24</f>
        <v>21.890117857142858</v>
      </c>
      <c r="AB930" s="50">
        <f>AB766/'RDAs -adults'!$B$24</f>
        <v>16.802945535714287</v>
      </c>
      <c r="AC930" s="50">
        <f>AC766/'RDAs -adults'!$B$24</f>
        <v>16.684716517857144</v>
      </c>
      <c r="AD930" s="50">
        <f>AD766/'RDAs -adults'!$B$24</f>
        <v>25.448704017857146</v>
      </c>
      <c r="AE930" s="50">
        <f>AE766/'RDAs -adults'!$B$24</f>
        <v>18.527945535714288</v>
      </c>
      <c r="AF930" s="50">
        <f>AF766/'RDAs -adults'!$B$24</f>
        <v>20.204716517857143</v>
      </c>
      <c r="AG930" s="50">
        <f>AG766/'RDAs -adults'!$B$24</f>
        <v>27.294790178571429</v>
      </c>
      <c r="AH930" s="50">
        <f>AH766/'RDAs -adults'!$B$24</f>
        <v>18.527945535714288</v>
      </c>
      <c r="AI930" s="50">
        <f>AI766/'RDAs -adults'!$B$24</f>
        <v>20.265966517857144</v>
      </c>
      <c r="AJ930" s="50">
        <f>AJ766/'RDAs -adults'!$B$24</f>
        <v>28.994790178571428</v>
      </c>
      <c r="AK930" s="50">
        <f>AK766/'RDAs -adults'!$B$24</f>
        <v>20.462231249999999</v>
      </c>
      <c r="AL930" s="50">
        <f>AL766/'RDAs -adults'!$B$24</f>
        <v>21.965966517857144</v>
      </c>
      <c r="AM930" s="78" t="s">
        <v>266</v>
      </c>
      <c r="AN930" s="50">
        <f>C766/'RDAs -adults'!$C$24</f>
        <v>5.3927594155844147</v>
      </c>
      <c r="AO930" s="50">
        <f>D766/'RDAs -adults'!$C$24</f>
        <v>4.088333116883117</v>
      </c>
      <c r="AP930" s="50">
        <f>E766/'RDAs -adults'!$C$24</f>
        <v>5.3676837662337666</v>
      </c>
      <c r="AQ930" s="50">
        <f>F766/'RDAs -adults'!$C$24</f>
        <v>6.6291230519480511</v>
      </c>
      <c r="AR930" s="50">
        <f>G766/'RDAs -adults'!$C$24</f>
        <v>5.4119694805194802</v>
      </c>
      <c r="AS930" s="50">
        <f>H766/'RDAs -adults'!$C$24</f>
        <v>6.1718503246753231</v>
      </c>
      <c r="AT930" s="50">
        <f>I766/'RDAs -adults'!$C$24</f>
        <v>8.1052483766233756</v>
      </c>
      <c r="AU930" s="50">
        <f>J766/'RDAs -adults'!$C$24</f>
        <v>6.7761360389610381</v>
      </c>
      <c r="AV930" s="50">
        <f>K766/'RDAs -adults'!$C$24</f>
        <v>6.8853675324675319</v>
      </c>
      <c r="AW930" s="50">
        <f>L766/'RDAs -adults'!$C$24</f>
        <v>9.3831704545454553</v>
      </c>
      <c r="AX930" s="50">
        <f>M766/'RDAs -adults'!$C$24</f>
        <v>8.2441987012986999</v>
      </c>
      <c r="AY930" s="50">
        <f>N766/'RDAs -adults'!$C$24</f>
        <v>8.1308220779220779</v>
      </c>
      <c r="AZ930" s="50">
        <f>O766/'RDAs -adults'!$C$24</f>
        <v>10.73486948051948</v>
      </c>
      <c r="BA930" s="50">
        <f>P766/'RDAs -adults'!$C$24</f>
        <v>9.4896532467532477</v>
      </c>
      <c r="BB930" s="50">
        <f>Q766/'RDAs -adults'!$C$24</f>
        <v>8.2811857142857139</v>
      </c>
      <c r="BC930" s="50">
        <f>R766/'RDAs -adults'!$C$24</f>
        <v>12.086568506493508</v>
      </c>
      <c r="BD930" s="50">
        <f>S766/'RDAs -adults'!$C$24</f>
        <v>9.4987441558441557</v>
      </c>
      <c r="BE930" s="50">
        <f>T766/'RDAs -adults'!$C$24</f>
        <v>9.5280948051948062</v>
      </c>
      <c r="BF930" s="50">
        <f>U766/'RDAs -adults'!$C$24</f>
        <v>13.216687662337662</v>
      </c>
      <c r="BG930" s="50">
        <f>V766/'RDAs -adults'!$C$24</f>
        <v>10.735107792207794</v>
      </c>
      <c r="BH930" s="50">
        <f>W766/'RDAs -adults'!$C$24</f>
        <v>10.75391298701299</v>
      </c>
      <c r="BI930" s="50">
        <f>X766/'RDAs -adults'!$C$24</f>
        <v>13.678029220779221</v>
      </c>
      <c r="BJ930" s="50">
        <f>Y766/'RDAs -adults'!$C$24</f>
        <v>10.753289610389613</v>
      </c>
      <c r="BK930" s="50">
        <f>Z766/'RDAs -adults'!$C$24</f>
        <v>12.008458441558444</v>
      </c>
      <c r="BL930" s="50">
        <f>AA766/'RDAs -adults'!$C$24</f>
        <v>15.920085714285715</v>
      </c>
      <c r="BM930" s="50">
        <f>AB766/'RDAs -adults'!$C$24</f>
        <v>12.220324025974026</v>
      </c>
      <c r="BN930" s="50">
        <f>AC766/'RDAs -adults'!$C$24</f>
        <v>12.134339285714287</v>
      </c>
      <c r="BO930" s="50">
        <f>AD766/'RDAs -adults'!$C$24</f>
        <v>18.508148376623378</v>
      </c>
      <c r="BP930" s="50">
        <f>AE766/'RDAs -adults'!$C$24</f>
        <v>13.474869480519482</v>
      </c>
      <c r="BQ930" s="50">
        <f>AF766/'RDAs -adults'!$C$24</f>
        <v>14.694339285714285</v>
      </c>
      <c r="BR930" s="50">
        <f>AG766/'RDAs -adults'!$C$24</f>
        <v>19.850756493506495</v>
      </c>
      <c r="BS930" s="50">
        <f>AH766/'RDAs -adults'!$C$24</f>
        <v>13.474869480519482</v>
      </c>
      <c r="BT930" s="50">
        <f>AI766/'RDAs -adults'!$C$24</f>
        <v>14.73888474025974</v>
      </c>
      <c r="BU930" s="50">
        <f>AJ766/'RDAs -adults'!$C$24</f>
        <v>21.087120129870129</v>
      </c>
      <c r="BV930" s="50">
        <f>AK766/'RDAs -adults'!$C$24</f>
        <v>14.881622727272728</v>
      </c>
      <c r="BW930" s="50">
        <f>AL766/'RDAs -adults'!$C$24</f>
        <v>15.975248376623377</v>
      </c>
      <c r="BX930" s="78" t="s">
        <v>266</v>
      </c>
      <c r="BY930" s="61">
        <f>C766/'RDA-child'!$B$22</f>
        <v>5.3927594155844147</v>
      </c>
      <c r="BZ930" s="61">
        <f>D766/'RDA-child'!$B$22</f>
        <v>4.088333116883117</v>
      </c>
      <c r="CA930" s="61">
        <f>E766/'RDA-child'!$B$22</f>
        <v>5.3676837662337666</v>
      </c>
      <c r="CB930" s="61">
        <f>F766/'RDA-child'!$B$22</f>
        <v>6.6291230519480511</v>
      </c>
      <c r="CC930" s="61">
        <f>G766/'RDA-child'!$B$22</f>
        <v>5.4119694805194802</v>
      </c>
      <c r="CD930" s="61">
        <f>H766/'RDA-child'!$B$22</f>
        <v>6.1718503246753231</v>
      </c>
      <c r="CE930" s="61">
        <f>I766/'RDA-child'!$B$22</f>
        <v>8.1052483766233756</v>
      </c>
      <c r="CF930" s="61">
        <f>J766/'RDA-child'!$B$22</f>
        <v>6.7761360389610381</v>
      </c>
      <c r="CG930" s="61">
        <f>K766/'RDA-child'!$B$22</f>
        <v>6.8853675324675319</v>
      </c>
      <c r="CH930" s="61">
        <f>L766/'RDA-child'!$B$22</f>
        <v>9.3831704545454553</v>
      </c>
      <c r="CI930" s="61">
        <f>M766/'RDA-child'!$B$22</f>
        <v>8.2441987012986999</v>
      </c>
      <c r="CJ930" s="61">
        <f>N766/'RDA-child'!$B$22</f>
        <v>8.1308220779220779</v>
      </c>
      <c r="CK930" s="61">
        <f>O766/'RDA-child'!$B$22</f>
        <v>10.73486948051948</v>
      </c>
      <c r="CL930" s="61">
        <f>P766/'RDA-child'!$B$22</f>
        <v>9.4896532467532477</v>
      </c>
      <c r="CM930" s="61">
        <f>Q766/'RDA-child'!$B$22</f>
        <v>8.2811857142857139</v>
      </c>
      <c r="CN930" s="61">
        <f>R766/'RDA-child'!$B$22</f>
        <v>12.086568506493508</v>
      </c>
      <c r="CO930" s="61">
        <f>S766/'RDA-child'!$B$22</f>
        <v>9.4987441558441557</v>
      </c>
      <c r="CP930" s="61">
        <f>T766/'RDA-child'!$B$22</f>
        <v>9.5280948051948062</v>
      </c>
      <c r="CQ930" s="61">
        <f>U766/'RDA-child'!$B$22</f>
        <v>13.216687662337662</v>
      </c>
      <c r="CR930" s="61">
        <f>V766/'RDA-child'!$B$22</f>
        <v>10.735107792207794</v>
      </c>
      <c r="CS930" s="61">
        <f>W766/'RDA-child'!$B$22</f>
        <v>10.75391298701299</v>
      </c>
      <c r="CT930" s="61">
        <f>X766/'RDA-child'!$B$22</f>
        <v>13.678029220779221</v>
      </c>
      <c r="CU930" s="61">
        <f>Y766/'RDA-child'!$B$22</f>
        <v>10.753289610389613</v>
      </c>
      <c r="CV930" s="61">
        <f>Z766/'RDA-child'!$B$22</f>
        <v>12.008458441558444</v>
      </c>
      <c r="CW930" s="61">
        <f>AA766/'RDA-child'!$B$22</f>
        <v>15.920085714285715</v>
      </c>
      <c r="CX930" s="61">
        <f>AB766/'RDA-child'!$B$22</f>
        <v>12.220324025974026</v>
      </c>
      <c r="CY930" s="61">
        <f>AC766/'RDA-child'!$B$22</f>
        <v>12.134339285714287</v>
      </c>
      <c r="CZ930" s="61">
        <f>AD766/'RDA-child'!$B$22</f>
        <v>18.508148376623378</v>
      </c>
      <c r="DA930" s="61">
        <f>AE766/'RDA-child'!$B$22</f>
        <v>13.474869480519482</v>
      </c>
      <c r="DB930" s="61">
        <f>AF766/'RDA-child'!$B$22</f>
        <v>14.694339285714285</v>
      </c>
      <c r="DC930" s="61">
        <f>AG766/'RDA-child'!$B$22</f>
        <v>19.850756493506495</v>
      </c>
      <c r="DD930" s="61">
        <f>AH766/'RDA-child'!$B$22</f>
        <v>13.474869480519482</v>
      </c>
      <c r="DE930" s="61">
        <f>AI766/'RDA-child'!$B$22</f>
        <v>14.73888474025974</v>
      </c>
      <c r="DF930" s="61">
        <f>AJ766/'RDA-child'!$B$22</f>
        <v>21.087120129870129</v>
      </c>
      <c r="DG930" s="61">
        <f>AK766/'RDA-child'!$B$22</f>
        <v>14.881622727272728</v>
      </c>
      <c r="DH930" s="61">
        <f>AL766/'RDA-child'!$B$22</f>
        <v>15.975248376623377</v>
      </c>
      <c r="ES930" s="22">
        <v>0</v>
      </c>
    </row>
    <row r="931" spans="1:149" s="9" customFormat="1">
      <c r="A931" s="22"/>
      <c r="B931" s="78" t="s">
        <v>268</v>
      </c>
      <c r="C931" s="50">
        <f>C794/'RDAs -adults'!$B$25</f>
        <v>1.3260839557106368</v>
      </c>
      <c r="D931" s="50">
        <f>D794/'RDAs -adults'!$B$25</f>
        <v>1.2013910066593689</v>
      </c>
      <c r="E931" s="50">
        <f>E794/'RDAs -adults'!$B$25</f>
        <v>1.7215144634494919</v>
      </c>
      <c r="F931" s="50">
        <f>F794/'RDAs -adults'!$B$25</f>
        <v>1.6223802520069328</v>
      </c>
      <c r="G931" s="50">
        <f>G794/'RDAs -adults'!$B$25</f>
        <v>1.6246714299397922</v>
      </c>
      <c r="H931" s="50">
        <f>H794/'RDAs -adults'!$B$25</f>
        <v>1.9162986367299153</v>
      </c>
      <c r="I931" s="50">
        <f>I794/'RDAs -adults'!$B$25</f>
        <v>1.9870735757617226</v>
      </c>
      <c r="J931" s="50">
        <f>J794/'RDAs -adults'!$B$25</f>
        <v>1.8829476667122784</v>
      </c>
      <c r="K931" s="50">
        <f>K794/'RDAs -adults'!$B$25</f>
        <v>2.0890120200085138</v>
      </c>
      <c r="L931" s="50">
        <f>L794/'RDAs -adults'!$B$25</f>
        <v>2.2861741048622517</v>
      </c>
      <c r="M931" s="50">
        <f>M794/'RDAs -adults'!$B$25</f>
        <v>2.3500598823207448</v>
      </c>
      <c r="N931" s="50">
        <f>N794/'RDAs -adults'!$B$25</f>
        <v>2.4506978437633036</v>
      </c>
      <c r="O931" s="50">
        <f>O794/'RDAs -adults'!$B$25</f>
        <v>2.5839741511585474</v>
      </c>
      <c r="P931" s="50">
        <f>P794/'RDAs -adults'!$B$25</f>
        <v>2.7117457060755337</v>
      </c>
      <c r="Q931" s="50">
        <f>Q794/'RDAs -adults'!$B$25</f>
        <v>2.8359742531776444</v>
      </c>
      <c r="R931" s="50">
        <f>R794/'RDAs -adults'!$B$25</f>
        <v>2.8817741974548441</v>
      </c>
      <c r="S931" s="50">
        <f>S794/'RDAs -adults'!$B$25</f>
        <v>2.7771352335340267</v>
      </c>
      <c r="T931" s="50">
        <f>T794/'RDAs -adults'!$B$25</f>
        <v>3.1890606729307307</v>
      </c>
      <c r="U931" s="50">
        <f>U794/'RDAs -adults'!$B$25</f>
        <v>3.241956271209633</v>
      </c>
      <c r="V931" s="50">
        <f>V794/'RDAs -adults'!$B$25</f>
        <v>3.073431529830323</v>
      </c>
      <c r="W931" s="50">
        <f>W794/'RDAs -adults'!$B$25</f>
        <v>3.428566845770237</v>
      </c>
      <c r="X931" s="50">
        <f>X794/'RDAs -adults'!$B$25</f>
        <v>3.2479712712096331</v>
      </c>
      <c r="Y931" s="50">
        <f>Y794/'RDAs -adults'!$B$25</f>
        <v>3.204210584747309</v>
      </c>
      <c r="Z931" s="50">
        <f>Z794/'RDAs -adults'!$B$25</f>
        <v>3.8556421969835193</v>
      </c>
      <c r="AA931" s="50">
        <f>AA794/'RDAs -adults'!$B$25</f>
        <v>3.8375563638022263</v>
      </c>
      <c r="AB931" s="50">
        <f>AB794/'RDAs -adults'!$B$25</f>
        <v>3.5035143810436051</v>
      </c>
      <c r="AC931" s="50">
        <f>AC794/'RDAs -adults'!$B$25</f>
        <v>3.9139360704403101</v>
      </c>
      <c r="AD931" s="50">
        <f>AD794/'RDAs -adults'!$B$25</f>
        <v>4.4316527063948188</v>
      </c>
      <c r="AE931" s="50">
        <f>AE794/'RDAs -adults'!$B$25</f>
        <v>3.9305897322568875</v>
      </c>
      <c r="AF931" s="50">
        <f>AF794/'RDAs -adults'!$B$25</f>
        <v>4.6335127900170283</v>
      </c>
      <c r="AG931" s="50">
        <f>AG794/'RDAs -adults'!$B$25</f>
        <v>4.6640632252326215</v>
      </c>
      <c r="AH931" s="50">
        <f>AH794/'RDAs -adults'!$B$25</f>
        <v>3.9305897322568875</v>
      </c>
      <c r="AI931" s="50">
        <f>AI794/'RDAs -adults'!$B$25</f>
        <v>4.9062671535759899</v>
      </c>
      <c r="AJ931" s="50">
        <f>AJ794/'RDAs -adults'!$B$25</f>
        <v>4.9603595215289182</v>
      </c>
      <c r="AK931" s="50">
        <f>AK794/'RDAs -adults'!$B$25</f>
        <v>4.3594786211457759</v>
      </c>
      <c r="AL931" s="50">
        <f>AL794/'RDAs -adults'!$B$25</f>
        <v>5.2025634498722866</v>
      </c>
      <c r="AM931" s="78" t="s">
        <v>268</v>
      </c>
      <c r="AN931" s="50">
        <f>C794/'RDAs -adults'!$C$25</f>
        <v>1.3260839557106368</v>
      </c>
      <c r="AO931" s="50">
        <f>D794/'RDAs -adults'!$C$25</f>
        <v>1.2013910066593689</v>
      </c>
      <c r="AP931" s="50">
        <f>E794/'RDAs -adults'!$C$25</f>
        <v>1.7215144634494919</v>
      </c>
      <c r="AQ931" s="50">
        <f>F794/'RDAs -adults'!$C$25</f>
        <v>1.6223802520069328</v>
      </c>
      <c r="AR931" s="50">
        <f>G794/'RDAs -adults'!$C$25</f>
        <v>1.6246714299397922</v>
      </c>
      <c r="AS931" s="50">
        <f>H794/'RDAs -adults'!$C$25</f>
        <v>1.9162986367299153</v>
      </c>
      <c r="AT931" s="50">
        <f>I794/'RDAs -adults'!$C$25</f>
        <v>1.9870735757617226</v>
      </c>
      <c r="AU931" s="50">
        <f>J794/'RDAs -adults'!$C$25</f>
        <v>1.8829476667122784</v>
      </c>
      <c r="AV931" s="50">
        <f>K794/'RDAs -adults'!$C$25</f>
        <v>2.0890120200085138</v>
      </c>
      <c r="AW931" s="50">
        <f>L794/'RDAs -adults'!$C$25</f>
        <v>2.2861741048622517</v>
      </c>
      <c r="AX931" s="50">
        <f>M794/'RDAs -adults'!$C$25</f>
        <v>2.3500598823207448</v>
      </c>
      <c r="AY931" s="50">
        <f>N794/'RDAs -adults'!$C$25</f>
        <v>2.4506978437633036</v>
      </c>
      <c r="AZ931" s="50">
        <f>O794/'RDAs -adults'!$C$25</f>
        <v>2.5839741511585474</v>
      </c>
      <c r="BA931" s="50">
        <f>P794/'RDAs -adults'!$C$25</f>
        <v>2.7117457060755337</v>
      </c>
      <c r="BB931" s="50">
        <f>Q794/'RDAs -adults'!$C$25</f>
        <v>2.8359742531776444</v>
      </c>
      <c r="BC931" s="50">
        <f>R794/'RDAs -adults'!$C$25</f>
        <v>2.8817741974548441</v>
      </c>
      <c r="BD931" s="50">
        <f>S794/'RDAs -adults'!$C$25</f>
        <v>2.7771352335340267</v>
      </c>
      <c r="BE931" s="50">
        <f>T794/'RDAs -adults'!$C$25</f>
        <v>3.1890606729307307</v>
      </c>
      <c r="BF931" s="50">
        <f>U794/'RDAs -adults'!$C$25</f>
        <v>3.241956271209633</v>
      </c>
      <c r="BG931" s="50">
        <f>V794/'RDAs -adults'!$C$25</f>
        <v>3.073431529830323</v>
      </c>
      <c r="BH931" s="50">
        <f>W794/'RDAs -adults'!$C$25</f>
        <v>3.428566845770237</v>
      </c>
      <c r="BI931" s="50">
        <f>X794/'RDAs -adults'!$C$25</f>
        <v>3.2479712712096331</v>
      </c>
      <c r="BJ931" s="50">
        <f>Y794/'RDAs -adults'!$C$25</f>
        <v>3.204210584747309</v>
      </c>
      <c r="BK931" s="50">
        <f>Z794/'RDAs -adults'!$C$25</f>
        <v>3.8556421969835193</v>
      </c>
      <c r="BL931" s="50">
        <f>AA794/'RDAs -adults'!$C$25</f>
        <v>3.8375563638022263</v>
      </c>
      <c r="BM931" s="50">
        <f>AB794/'RDAs -adults'!$C$25</f>
        <v>3.5035143810436051</v>
      </c>
      <c r="BN931" s="50">
        <f>AC794/'RDAs -adults'!$C$25</f>
        <v>3.9139360704403101</v>
      </c>
      <c r="BO931" s="50">
        <f>AD794/'RDAs -adults'!$C$25</f>
        <v>4.4316527063948188</v>
      </c>
      <c r="BP931" s="50">
        <f>AE794/'RDAs -adults'!$C$25</f>
        <v>3.9305897322568875</v>
      </c>
      <c r="BQ931" s="50">
        <f>AF794/'RDAs -adults'!$C$25</f>
        <v>4.6335127900170283</v>
      </c>
      <c r="BR931" s="50">
        <f>AG794/'RDAs -adults'!$C$25</f>
        <v>4.6640632252326215</v>
      </c>
      <c r="BS931" s="50">
        <f>AH794/'RDAs -adults'!$C$25</f>
        <v>3.9305897322568875</v>
      </c>
      <c r="BT931" s="50">
        <f>AI794/'RDAs -adults'!$C$25</f>
        <v>4.9062671535759899</v>
      </c>
      <c r="BU931" s="50">
        <f>AJ794/'RDAs -adults'!$C$25</f>
        <v>4.9603595215289182</v>
      </c>
      <c r="BV931" s="50">
        <f>AK794/'RDAs -adults'!$C$25</f>
        <v>4.3594786211457759</v>
      </c>
      <c r="BW931" s="50">
        <f>AL794/'RDAs -adults'!$C$25</f>
        <v>5.2025634498722866</v>
      </c>
      <c r="BX931" s="78" t="s">
        <v>268</v>
      </c>
      <c r="BY931" s="61">
        <f>C794/'RDA-child'!$B$23</f>
        <v>2.5574476288705141</v>
      </c>
      <c r="BZ931" s="61">
        <f>D794/'RDA-child'!$B$23</f>
        <v>2.316968369985926</v>
      </c>
      <c r="CA931" s="61">
        <f>E794/'RDA-child'!$B$23</f>
        <v>3.3200636080811634</v>
      </c>
      <c r="CB931" s="61">
        <f>F794/'RDA-child'!$B$23</f>
        <v>3.1288762002990849</v>
      </c>
      <c r="CC931" s="61">
        <f>G794/'RDA-child'!$B$23</f>
        <v>3.133294900598171</v>
      </c>
      <c r="CD931" s="61">
        <f>H794/'RDA-child'!$B$23</f>
        <v>3.6957187994076945</v>
      </c>
      <c r="CE931" s="61">
        <f>I794/'RDA-child'!$B$23</f>
        <v>3.8322133246833228</v>
      </c>
      <c r="CF931" s="61">
        <f>J794/'RDA-child'!$B$23</f>
        <v>3.6313990715165376</v>
      </c>
      <c r="CG931" s="61">
        <f>K794/'RDA-child'!$B$23</f>
        <v>4.0288088957307062</v>
      </c>
      <c r="CH931" s="61">
        <f>L794/'RDA-child'!$B$23</f>
        <v>4.4090500593771997</v>
      </c>
      <c r="CI931" s="61">
        <f>M794/'RDA-child'!$B$23</f>
        <v>4.5322583444757223</v>
      </c>
      <c r="CJ931" s="61">
        <f>N794/'RDA-child'!$B$23</f>
        <v>4.7263458415435151</v>
      </c>
      <c r="CK931" s="61">
        <f>O794/'RDA-child'!$B$23</f>
        <v>4.9833787200914852</v>
      </c>
      <c r="CL931" s="61">
        <f>P794/'RDA-child'!$B$23</f>
        <v>5.2297952902885303</v>
      </c>
      <c r="CM931" s="61">
        <f>Q794/'RDA-child'!$B$23</f>
        <v>5.4693789168425999</v>
      </c>
      <c r="CN931" s="61">
        <f>R794/'RDA-child'!$B$23</f>
        <v>5.5577073808057715</v>
      </c>
      <c r="CO931" s="61">
        <f>S794/'RDA-child'!$B$23</f>
        <v>5.3559036646727662</v>
      </c>
      <c r="CP931" s="61">
        <f>T794/'RDA-child'!$B$23</f>
        <v>6.150331297794982</v>
      </c>
      <c r="CQ931" s="61">
        <f>U794/'RDA-child'!$B$23</f>
        <v>6.2523442373328644</v>
      </c>
      <c r="CR931" s="61">
        <f>V794/'RDA-child'!$B$23</f>
        <v>5.9273322361013383</v>
      </c>
      <c r="CS931" s="61">
        <f>W794/'RDA-child'!$B$23</f>
        <v>6.6122360596997432</v>
      </c>
      <c r="CT931" s="61">
        <f>X794/'RDA-child'!$B$23</f>
        <v>6.2639445944757215</v>
      </c>
      <c r="CU931" s="61">
        <f>Y794/'RDA-child'!$B$23</f>
        <v>6.1795489848698111</v>
      </c>
      <c r="CV931" s="61">
        <f>Z794/'RDA-child'!$B$23</f>
        <v>7.435881379896788</v>
      </c>
      <c r="CW931" s="61">
        <f>AA794/'RDA-child'!$B$23</f>
        <v>7.4010015587614379</v>
      </c>
      <c r="CX931" s="61">
        <f>AB794/'RDA-child'!$B$23</f>
        <v>6.7567777348698108</v>
      </c>
      <c r="CY931" s="61">
        <f>AC794/'RDA-child'!$B$23</f>
        <v>7.5483052787063132</v>
      </c>
      <c r="CZ931" s="61">
        <f>AD794/'RDA-child'!$B$23</f>
        <v>8.5467587909042937</v>
      </c>
      <c r="DA931" s="61">
        <f>AE794/'RDA-child'!$B$23</f>
        <v>7.5804230550668557</v>
      </c>
      <c r="DB931" s="61">
        <f>AF794/'RDA-child'!$B$23</f>
        <v>8.9360603807471275</v>
      </c>
      <c r="DC931" s="61">
        <f>AG794/'RDA-child'!$B$23</f>
        <v>8.9949790772343441</v>
      </c>
      <c r="DD931" s="61">
        <f>AH794/'RDA-child'!$B$23</f>
        <v>7.5804230550668557</v>
      </c>
      <c r="DE931" s="61">
        <f>AI794/'RDA-child'!$B$23</f>
        <v>9.4620866533251249</v>
      </c>
      <c r="DF931" s="61">
        <f>AJ794/'RDA-child'!$B$23</f>
        <v>9.5664076486629153</v>
      </c>
      <c r="DG931" s="61">
        <f>AK794/'RDA-child'!$B$23</f>
        <v>8.4075659122097122</v>
      </c>
      <c r="DH931" s="61">
        <f>AL794/'RDA-child'!$B$23</f>
        <v>10.033515224753696</v>
      </c>
      <c r="ES931" s="22">
        <v>0</v>
      </c>
    </row>
    <row r="932" spans="1:149" s="9" customFormat="1">
      <c r="A932" s="22"/>
      <c r="B932" s="78" t="s">
        <v>62</v>
      </c>
      <c r="C932" s="50">
        <f>C822/'RDAs -adults'!$B$26</f>
        <v>0.69540639880952371</v>
      </c>
      <c r="D932" s="50">
        <f>D822/'RDAs -adults'!$B$26</f>
        <v>0.53658244047619053</v>
      </c>
      <c r="E932" s="50">
        <f>E822/'RDAs -adults'!$B$26</f>
        <v>0.64926101190476182</v>
      </c>
      <c r="F932" s="50">
        <f>F822/'RDAs -adults'!$B$26</f>
        <v>0.76778139880952379</v>
      </c>
      <c r="G932" s="50">
        <f>G822/'RDAs -adults'!$B$26</f>
        <v>0.63134136904761906</v>
      </c>
      <c r="H932" s="50">
        <f>H822/'RDAs -adults'!$B$26</f>
        <v>0.84198080357142846</v>
      </c>
      <c r="I932" s="50">
        <f>I822/'RDAs -adults'!$B$26</f>
        <v>1.1076852678571427</v>
      </c>
      <c r="J932" s="50">
        <f>J822/'RDAs -adults'!$B$26</f>
        <v>0.82263854166666661</v>
      </c>
      <c r="K932" s="50">
        <f>K822/'RDAs -adults'!$B$26</f>
        <v>1.0136797619047617</v>
      </c>
      <c r="L932" s="50">
        <f>L822/'RDAs -adults'!$B$26</f>
        <v>1.1922001488095237</v>
      </c>
      <c r="M932" s="50">
        <f>M822/'RDAs -adults'!$B$26</f>
        <v>1.0617898809523809</v>
      </c>
      <c r="N932" s="50">
        <f>N822/'RDAs -adults'!$B$26</f>
        <v>1.0838464285714287</v>
      </c>
      <c r="O932" s="50">
        <f>O822/'RDAs -adults'!$B$26</f>
        <v>1.3932562500000001</v>
      </c>
      <c r="P932" s="50">
        <f>P822/'RDAs -adults'!$B$26</f>
        <v>1.1319565476190474</v>
      </c>
      <c r="Q932" s="50">
        <f>Q822/'RDAs -adults'!$B$26</f>
        <v>1.1722124999999999</v>
      </c>
      <c r="R932" s="50">
        <f>R822/'RDAs -adults'!$B$26</f>
        <v>1.5881248511904762</v>
      </c>
      <c r="S932" s="50">
        <f>S822/'RDAs -adults'!$B$26</f>
        <v>1.1544982142857143</v>
      </c>
      <c r="T932" s="50">
        <f>T822/'RDAs -adults'!$B$26</f>
        <v>1.2542333333333333</v>
      </c>
      <c r="U932" s="50">
        <f>U822/'RDAs -adults'!$B$26</f>
        <v>1.5296104166666666</v>
      </c>
      <c r="V932" s="50">
        <f>V822/'RDAs -adults'!$B$26</f>
        <v>1.2144982142857141</v>
      </c>
      <c r="W932" s="50">
        <f>W822/'RDAs -adults'!$B$26</f>
        <v>1.2984</v>
      </c>
      <c r="X932" s="50">
        <f>X822/'RDAs -adults'!$B$26</f>
        <v>2.0690848214285711</v>
      </c>
      <c r="Y932" s="50">
        <f>Y822/'RDAs -adults'!$B$26</f>
        <v>1.2595815476190475</v>
      </c>
      <c r="Z932" s="50">
        <f>Z822/'RDAs -adults'!$B$26</f>
        <v>1.3787333333333331</v>
      </c>
      <c r="AA932" s="50">
        <f>AA822/'RDAs -adults'!$B$26</f>
        <v>1.9193476190476193</v>
      </c>
      <c r="AB932" s="50">
        <f>AB822/'RDAs -adults'!$B$26</f>
        <v>1.5893187500000001</v>
      </c>
      <c r="AC932" s="50">
        <f>AC822/'RDAs -adults'!$B$26</f>
        <v>1.5418102678571426</v>
      </c>
      <c r="AD932" s="50">
        <f>AD822/'RDAs -adults'!$B$26</f>
        <v>2.1742162202380952</v>
      </c>
      <c r="AE932" s="50">
        <f>AE822/'RDAs -adults'!$B$26</f>
        <v>1.6696520833333333</v>
      </c>
      <c r="AF932" s="50">
        <f>AF822/'RDAs -adults'!$B$26</f>
        <v>1.6965691964285712</v>
      </c>
      <c r="AG932" s="50">
        <f>AG822/'RDAs -adults'!$B$26</f>
        <v>2.3589181547619043</v>
      </c>
      <c r="AH932" s="50">
        <f>AH822/'RDAs -adults'!$B$26</f>
        <v>1.6944020833333335</v>
      </c>
      <c r="AI932" s="50">
        <f>AI822/'RDAs -adults'!$B$26</f>
        <v>1.7564858630952382</v>
      </c>
      <c r="AJ932" s="50">
        <f>AJ822/'RDAs -adults'!$B$26</f>
        <v>2.4189181547619047</v>
      </c>
      <c r="AK932" s="50">
        <f>AK822/'RDAs -adults'!$B$26</f>
        <v>1.7948782738095239</v>
      </c>
      <c r="AL932" s="50">
        <f>AL822/'RDAs -adults'!$B$26</f>
        <v>1.8164858630952381</v>
      </c>
      <c r="AM932" s="78" t="s">
        <v>62</v>
      </c>
      <c r="AN932" s="50">
        <f>C822/'RDAs -adults'!$C$26</f>
        <v>0.69540639880952371</v>
      </c>
      <c r="AO932" s="50">
        <f>D822/'RDAs -adults'!$C$26</f>
        <v>0.53658244047619053</v>
      </c>
      <c r="AP932" s="50">
        <f>E822/'RDAs -adults'!$C$26</f>
        <v>0.64926101190476182</v>
      </c>
      <c r="AQ932" s="50">
        <f>F822/'RDAs -adults'!$C$26</f>
        <v>0.76778139880952379</v>
      </c>
      <c r="AR932" s="50">
        <f>G822/'RDAs -adults'!$C$26</f>
        <v>0.63134136904761906</v>
      </c>
      <c r="AS932" s="50">
        <f>H822/'RDAs -adults'!$C$26</f>
        <v>0.84198080357142846</v>
      </c>
      <c r="AT932" s="50">
        <f>I822/'RDAs -adults'!$C$26</f>
        <v>1.1076852678571427</v>
      </c>
      <c r="AU932" s="50">
        <f>J822/'RDAs -adults'!$C$26</f>
        <v>0.82263854166666661</v>
      </c>
      <c r="AV932" s="50">
        <f>K822/'RDAs -adults'!$C$26</f>
        <v>1.0136797619047617</v>
      </c>
      <c r="AW932" s="50">
        <f>L822/'RDAs -adults'!$C$26</f>
        <v>1.1922001488095237</v>
      </c>
      <c r="AX932" s="50">
        <f>M822/'RDAs -adults'!$C$26</f>
        <v>1.0617898809523809</v>
      </c>
      <c r="AY932" s="50">
        <f>N822/'RDAs -adults'!$C$26</f>
        <v>1.0838464285714287</v>
      </c>
      <c r="AZ932" s="50">
        <f>O822/'RDAs -adults'!$C$26</f>
        <v>1.3932562500000001</v>
      </c>
      <c r="BA932" s="50">
        <f>P822/'RDAs -adults'!$C$26</f>
        <v>1.1319565476190474</v>
      </c>
      <c r="BB932" s="50">
        <f>Q822/'RDAs -adults'!$C$26</f>
        <v>1.1722124999999999</v>
      </c>
      <c r="BC932" s="50">
        <f>R822/'RDAs -adults'!$C$26</f>
        <v>1.5881248511904762</v>
      </c>
      <c r="BD932" s="50">
        <f>S822/'RDAs -adults'!$C$26</f>
        <v>1.1544982142857143</v>
      </c>
      <c r="BE932" s="50">
        <f>T822/'RDAs -adults'!$C$26</f>
        <v>1.2542333333333333</v>
      </c>
      <c r="BF932" s="50">
        <f>U822/'RDAs -adults'!$C$26</f>
        <v>1.5296104166666666</v>
      </c>
      <c r="BG932" s="50">
        <f>V822/'RDAs -adults'!$C$26</f>
        <v>1.2144982142857141</v>
      </c>
      <c r="BH932" s="50">
        <f>W822/'RDAs -adults'!$C$26</f>
        <v>1.2984</v>
      </c>
      <c r="BI932" s="50">
        <f>X822/'RDAs -adults'!$C$26</f>
        <v>2.0690848214285711</v>
      </c>
      <c r="BJ932" s="50">
        <f>Y822/'RDAs -adults'!$C$26</f>
        <v>1.2595815476190475</v>
      </c>
      <c r="BK932" s="50">
        <f>Z822/'RDAs -adults'!$C$26</f>
        <v>1.3787333333333331</v>
      </c>
      <c r="BL932" s="50">
        <f>AA822/'RDAs -adults'!$C$26</f>
        <v>1.9193476190476193</v>
      </c>
      <c r="BM932" s="50">
        <f>AB822/'RDAs -adults'!$C$26</f>
        <v>1.5893187500000001</v>
      </c>
      <c r="BN932" s="50">
        <f>AC822/'RDAs -adults'!$C$26</f>
        <v>1.5418102678571426</v>
      </c>
      <c r="BO932" s="50">
        <f>AD822/'RDAs -adults'!$C$26</f>
        <v>2.1742162202380952</v>
      </c>
      <c r="BP932" s="50">
        <f>AE822/'RDAs -adults'!$C$26</f>
        <v>1.6696520833333333</v>
      </c>
      <c r="BQ932" s="50">
        <f>AF822/'RDAs -adults'!$C$26</f>
        <v>1.6965691964285712</v>
      </c>
      <c r="BR932" s="50">
        <f>AG822/'RDAs -adults'!$C$26</f>
        <v>2.3589181547619043</v>
      </c>
      <c r="BS932" s="50">
        <f>AH822/'RDAs -adults'!$C$26</f>
        <v>1.6944020833333335</v>
      </c>
      <c r="BT932" s="50">
        <f>AI822/'RDAs -adults'!$C$26</f>
        <v>1.7564858630952382</v>
      </c>
      <c r="BU932" s="50">
        <f>AJ822/'RDAs -adults'!$C$26</f>
        <v>2.4189181547619047</v>
      </c>
      <c r="BV932" s="50">
        <f>AK822/'RDAs -adults'!$C$26</f>
        <v>1.7948782738095239</v>
      </c>
      <c r="BW932" s="50">
        <f>AL822/'RDAs -adults'!$C$26</f>
        <v>1.8164858630952381</v>
      </c>
      <c r="BX932" s="78" t="s">
        <v>62</v>
      </c>
      <c r="BY932" s="61">
        <f>C822/'RDA-child'!$B$24</f>
        <v>0.7586251623376622</v>
      </c>
      <c r="BZ932" s="61">
        <f>D822/'RDA-child'!$B$24</f>
        <v>0.58536266233766243</v>
      </c>
      <c r="CA932" s="61">
        <f>E822/'RDA-child'!$B$24</f>
        <v>0.70828474025974009</v>
      </c>
      <c r="CB932" s="61">
        <f>F822/'RDA-child'!$B$24</f>
        <v>0.83757970779220769</v>
      </c>
      <c r="CC932" s="61">
        <f>G822/'RDA-child'!$B$24</f>
        <v>0.68873603896103897</v>
      </c>
      <c r="CD932" s="61">
        <f>H822/'RDA-child'!$B$24</f>
        <v>0.91852451298701288</v>
      </c>
      <c r="CE932" s="61">
        <f>I822/'RDA-child'!$B$24</f>
        <v>1.2083839285714284</v>
      </c>
      <c r="CF932" s="61">
        <f>J822/'RDA-child'!$B$24</f>
        <v>0.89742386363636362</v>
      </c>
      <c r="CG932" s="61">
        <f>K822/'RDA-child'!$B$24</f>
        <v>1.1058324675324673</v>
      </c>
      <c r="CH932" s="61">
        <f>L822/'RDA-child'!$B$24</f>
        <v>1.3005819805194803</v>
      </c>
      <c r="CI932" s="61">
        <f>M822/'RDA-child'!$B$24</f>
        <v>1.1583162337662338</v>
      </c>
      <c r="CJ932" s="61">
        <f>N822/'RDA-child'!$B$24</f>
        <v>1.182377922077922</v>
      </c>
      <c r="CK932" s="61">
        <f>O822/'RDA-child'!$B$24</f>
        <v>1.5199159090909091</v>
      </c>
      <c r="CL932" s="61">
        <f>P822/'RDA-child'!$B$24</f>
        <v>1.2348616883116881</v>
      </c>
      <c r="CM932" s="61">
        <f>Q822/'RDA-child'!$B$24</f>
        <v>1.2787772727272726</v>
      </c>
      <c r="CN932" s="61">
        <f>R822/'RDA-child'!$B$24</f>
        <v>1.7324998376623377</v>
      </c>
      <c r="CO932" s="61">
        <f>S822/'RDA-child'!$B$24</f>
        <v>1.2594525974025974</v>
      </c>
      <c r="CP932" s="61">
        <f>T822/'RDA-child'!$B$24</f>
        <v>1.3682545454545456</v>
      </c>
      <c r="CQ932" s="61">
        <f>U822/'RDA-child'!$B$24</f>
        <v>1.6686659090909091</v>
      </c>
      <c r="CR932" s="61">
        <f>V822/'RDA-child'!$B$24</f>
        <v>1.3249071428571428</v>
      </c>
      <c r="CS932" s="61">
        <f>W822/'RDA-child'!$B$24</f>
        <v>1.4164363636363637</v>
      </c>
      <c r="CT932" s="61">
        <f>X822/'RDA-child'!$B$24</f>
        <v>2.2571834415584413</v>
      </c>
      <c r="CU932" s="61">
        <f>Y822/'RDA-child'!$B$24</f>
        <v>1.3740889610389611</v>
      </c>
      <c r="CV932" s="61">
        <f>Z822/'RDA-child'!$B$24</f>
        <v>1.5040727272727272</v>
      </c>
      <c r="CW932" s="61">
        <f>AA822/'RDA-child'!$B$24</f>
        <v>2.0938337662337663</v>
      </c>
      <c r="CX932" s="61">
        <f>AB822/'RDA-child'!$B$24</f>
        <v>1.7338022727272728</v>
      </c>
      <c r="CY932" s="61">
        <f>AC822/'RDA-child'!$B$24</f>
        <v>1.6819748376623374</v>
      </c>
      <c r="CZ932" s="61">
        <f>AD822/'RDA-child'!$B$24</f>
        <v>2.3718722402597403</v>
      </c>
      <c r="DA932" s="61">
        <f>AE822/'RDA-child'!$B$24</f>
        <v>1.8214386363636363</v>
      </c>
      <c r="DB932" s="61">
        <f>AF822/'RDA-child'!$B$24</f>
        <v>1.8508027597402594</v>
      </c>
      <c r="DC932" s="61">
        <f>AG822/'RDA-child'!$B$24</f>
        <v>2.5733652597402594</v>
      </c>
      <c r="DD932" s="61">
        <f>AH822/'RDA-child'!$B$24</f>
        <v>1.8484386363636367</v>
      </c>
      <c r="DE932" s="61">
        <f>AI822/'RDA-child'!$B$24</f>
        <v>1.9161663961038962</v>
      </c>
      <c r="DF932" s="61">
        <f>AJ822/'RDA-child'!$B$24</f>
        <v>2.6388198051948049</v>
      </c>
      <c r="DG932" s="61">
        <f>AK822/'RDA-child'!$B$24</f>
        <v>1.958049025974026</v>
      </c>
      <c r="DH932" s="61">
        <f>AL822/'RDA-child'!$B$24</f>
        <v>1.9816209415584416</v>
      </c>
      <c r="ES932" s="22">
        <v>0</v>
      </c>
    </row>
    <row r="933" spans="1:149">
      <c r="DH933" s="50">
        <v>0</v>
      </c>
      <c r="ES933" s="22">
        <v>0</v>
      </c>
    </row>
    <row r="934" spans="1:149" s="9" customFormat="1">
      <c r="A934" s="140" t="s">
        <v>147</v>
      </c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434"/>
      <c r="BX934" s="61"/>
      <c r="BY934" s="61"/>
      <c r="BZ934" s="61"/>
      <c r="CA934" s="61"/>
      <c r="DH934" s="50">
        <v>0</v>
      </c>
      <c r="ES934" s="22">
        <v>0</v>
      </c>
    </row>
    <row r="935" spans="1:149" s="9" customFormat="1" hidden="1">
      <c r="A935" s="22" t="s">
        <v>143</v>
      </c>
      <c r="C935" s="22">
        <v>1000</v>
      </c>
      <c r="D935" s="22"/>
      <c r="E935" s="22"/>
      <c r="F935" s="9">
        <v>1200</v>
      </c>
      <c r="H935" s="22"/>
      <c r="I935" s="22">
        <v>1400</v>
      </c>
      <c r="J935" s="22"/>
      <c r="K935" s="22"/>
      <c r="L935" s="22">
        <v>1600</v>
      </c>
      <c r="M935" s="22"/>
      <c r="N935" s="22"/>
      <c r="O935" s="9">
        <v>1800</v>
      </c>
      <c r="R935" s="9">
        <v>2000</v>
      </c>
      <c r="U935" s="9">
        <v>2200</v>
      </c>
      <c r="X935" s="9">
        <v>2400</v>
      </c>
      <c r="AA935" s="22">
        <v>2600</v>
      </c>
      <c r="AB935" s="45"/>
      <c r="AD935" s="22">
        <v>2800</v>
      </c>
      <c r="AE935" s="45"/>
      <c r="AF935" s="45"/>
      <c r="AG935" s="45"/>
      <c r="AH935" s="45"/>
      <c r="AI935" s="45"/>
      <c r="AJ935" s="22">
        <v>3200</v>
      </c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434"/>
      <c r="BX935" s="61"/>
      <c r="BY935" s="61"/>
      <c r="BZ935" s="61"/>
      <c r="CA935" s="61"/>
      <c r="DH935" s="50">
        <v>0</v>
      </c>
      <c r="ES935" s="22">
        <v>0</v>
      </c>
    </row>
    <row r="936" spans="1:149" hidden="1">
      <c r="A936" s="22" t="s">
        <v>137</v>
      </c>
      <c r="F936" s="9"/>
      <c r="AD936" s="22"/>
      <c r="AL936" s="22"/>
      <c r="DH936" s="50">
        <v>0</v>
      </c>
      <c r="ES936" s="22">
        <v>0</v>
      </c>
    </row>
    <row r="937" spans="1:149" hidden="1">
      <c r="A937" s="22"/>
      <c r="C937" s="22" t="s">
        <v>58</v>
      </c>
      <c r="D937" s="22" t="s">
        <v>116</v>
      </c>
      <c r="E937" s="22" t="s">
        <v>92</v>
      </c>
      <c r="F937" s="9" t="s">
        <v>58</v>
      </c>
      <c r="G937" s="22" t="s">
        <v>116</v>
      </c>
      <c r="H937" s="22" t="s">
        <v>92</v>
      </c>
      <c r="I937" s="22" t="s">
        <v>58</v>
      </c>
      <c r="J937" s="22" t="s">
        <v>116</v>
      </c>
      <c r="K937" s="22" t="s">
        <v>92</v>
      </c>
      <c r="L937" s="22" t="s">
        <v>58</v>
      </c>
      <c r="M937" s="22" t="s">
        <v>116</v>
      </c>
      <c r="N937" s="22" t="s">
        <v>92</v>
      </c>
      <c r="O937" s="22" t="s">
        <v>58</v>
      </c>
      <c r="P937" s="22" t="s">
        <v>116</v>
      </c>
      <c r="Q937" s="22" t="s">
        <v>92</v>
      </c>
      <c r="R937" s="9" t="s">
        <v>58</v>
      </c>
      <c r="S937" s="22" t="s">
        <v>116</v>
      </c>
      <c r="T937" s="22" t="s">
        <v>92</v>
      </c>
      <c r="U937" s="22" t="s">
        <v>58</v>
      </c>
      <c r="V937" s="22" t="s">
        <v>116</v>
      </c>
      <c r="W937" s="22" t="s">
        <v>92</v>
      </c>
      <c r="X937" s="22" t="s">
        <v>58</v>
      </c>
      <c r="Y937" s="22" t="s">
        <v>116</v>
      </c>
      <c r="Z937" s="22" t="s">
        <v>92</v>
      </c>
      <c r="AA937" s="22" t="s">
        <v>58</v>
      </c>
      <c r="AB937" s="22" t="s">
        <v>116</v>
      </c>
      <c r="AC937" s="22" t="s">
        <v>92</v>
      </c>
      <c r="AD937" s="22" t="s">
        <v>58</v>
      </c>
      <c r="AE937" s="22" t="s">
        <v>116</v>
      </c>
      <c r="AF937" s="22" t="s">
        <v>92</v>
      </c>
      <c r="AJ937" s="22" t="s">
        <v>58</v>
      </c>
      <c r="AK937" s="22" t="s">
        <v>116</v>
      </c>
      <c r="AL937" s="22" t="s">
        <v>92</v>
      </c>
      <c r="DH937" s="50">
        <v>0</v>
      </c>
      <c r="ES937" s="22">
        <v>0</v>
      </c>
    </row>
    <row r="938" spans="1:149" hidden="1">
      <c r="A938" s="22"/>
      <c r="B938" s="22" t="s">
        <v>57</v>
      </c>
      <c r="C938" s="22">
        <f t="shared" ref="C938:J938" si="179">Y107/C941</f>
        <v>0.99061257367740008</v>
      </c>
      <c r="D938" s="22">
        <f t="shared" si="179"/>
        <v>0.98598902589347803</v>
      </c>
      <c r="E938" s="22">
        <f t="shared" si="179"/>
        <v>0</v>
      </c>
      <c r="F938" s="22">
        <f t="shared" si="179"/>
        <v>0.99035026580492636</v>
      </c>
      <c r="G938" s="22">
        <f t="shared" si="179"/>
        <v>0.98548809852828945</v>
      </c>
      <c r="H938" s="22">
        <f t="shared" si="179"/>
        <v>0</v>
      </c>
      <c r="I938" s="22">
        <f t="shared" si="179"/>
        <v>0.99080500910409286</v>
      </c>
      <c r="J938" s="22">
        <f t="shared" si="179"/>
        <v>0.99046494929866213</v>
      </c>
      <c r="K938" s="22">
        <f>AJ107/K941</f>
        <v>0</v>
      </c>
      <c r="L938" s="22">
        <f>AK107/L941</f>
        <v>0.99378271805818497</v>
      </c>
      <c r="M938" s="22">
        <f>AL107/M941</f>
        <v>0.98966662052964183</v>
      </c>
      <c r="N938" s="22" t="e">
        <f>#REF!/N941</f>
        <v>#REF!</v>
      </c>
      <c r="O938" s="22">
        <f>AM107/O941</f>
        <v>0</v>
      </c>
      <c r="P938" s="22">
        <f>AN107/P941</f>
        <v>0</v>
      </c>
      <c r="Q938" s="22">
        <f>AO107/Q941</f>
        <v>0</v>
      </c>
      <c r="R938" s="22">
        <f>AP107/R941</f>
        <v>0</v>
      </c>
      <c r="S938" s="22">
        <f t="shared" ref="S938:AF938" si="180">AR107/S941</f>
        <v>0</v>
      </c>
      <c r="T938" s="22">
        <f t="shared" si="180"/>
        <v>0</v>
      </c>
      <c r="U938" s="22">
        <f t="shared" si="180"/>
        <v>0</v>
      </c>
      <c r="V938" s="22">
        <f t="shared" si="180"/>
        <v>0</v>
      </c>
      <c r="W938" s="22">
        <f t="shared" si="180"/>
        <v>0</v>
      </c>
      <c r="X938" s="22">
        <f t="shared" si="180"/>
        <v>0</v>
      </c>
      <c r="Y938" s="22">
        <f t="shared" si="180"/>
        <v>0</v>
      </c>
      <c r="Z938" s="22">
        <f t="shared" si="180"/>
        <v>0</v>
      </c>
      <c r="AA938" s="22">
        <f t="shared" si="180"/>
        <v>0</v>
      </c>
      <c r="AB938" s="22">
        <f t="shared" si="180"/>
        <v>0</v>
      </c>
      <c r="AC938" s="22">
        <f t="shared" si="180"/>
        <v>0</v>
      </c>
      <c r="AD938" s="22">
        <f t="shared" si="180"/>
        <v>0</v>
      </c>
      <c r="AE938" s="22">
        <f t="shared" si="180"/>
        <v>0</v>
      </c>
      <c r="AF938" s="22">
        <f t="shared" si="180"/>
        <v>0</v>
      </c>
      <c r="AJ938" s="22">
        <f>BF107/AJ941</f>
        <v>0</v>
      </c>
      <c r="AK938" s="22">
        <f>BG107/AK941</f>
        <v>0</v>
      </c>
      <c r="AL938" s="22">
        <f>BH107/AL941</f>
        <v>0</v>
      </c>
      <c r="AX938" s="50"/>
      <c r="DH938" s="50">
        <v>0</v>
      </c>
      <c r="ES938" s="22">
        <v>0</v>
      </c>
    </row>
    <row r="939" spans="1:149" hidden="1">
      <c r="B939" s="78" t="s">
        <v>11</v>
      </c>
      <c r="C939" s="50">
        <f t="shared" ref="C939:J939" si="181">Y869/C941</f>
        <v>7.1426702693732011E-3</v>
      </c>
      <c r="D939" s="50">
        <f t="shared" si="181"/>
        <v>1.0813086354894141E-2</v>
      </c>
      <c r="E939" s="50">
        <f t="shared" si="181"/>
        <v>0.50847640883229428</v>
      </c>
      <c r="F939" s="50">
        <f t="shared" si="181"/>
        <v>7.0429569143193576E-3</v>
      </c>
      <c r="G939" s="50">
        <f t="shared" si="181"/>
        <v>1.1159739780630805E-2</v>
      </c>
      <c r="H939" s="50">
        <f t="shared" si="181"/>
        <v>0.50563569459392343</v>
      </c>
      <c r="I939" s="50">
        <f t="shared" si="181"/>
        <v>6.7776242078998938E-3</v>
      </c>
      <c r="J939" s="50">
        <f t="shared" si="181"/>
        <v>7.3178145237907041E-3</v>
      </c>
      <c r="K939" s="50">
        <f>AJ869/K941</f>
        <v>0.48714955810640759</v>
      </c>
      <c r="L939" s="50">
        <f>AK869/L941</f>
        <v>4.5023734957058935E-3</v>
      </c>
      <c r="M939" s="50">
        <f>AL869/M941</f>
        <v>8.1737206166836718E-3</v>
      </c>
      <c r="N939" s="50" t="e">
        <f>AQ921/N941</f>
        <v>#REF!</v>
      </c>
      <c r="O939" s="50">
        <f>AR921/O941</f>
        <v>1</v>
      </c>
      <c r="P939" s="50">
        <f>AS921/P941</f>
        <v>1</v>
      </c>
      <c r="Q939" s="50">
        <f>AT921/Q941</f>
        <v>1</v>
      </c>
      <c r="R939" s="50">
        <f>AU921/R941</f>
        <v>1</v>
      </c>
      <c r="S939" s="50">
        <f t="shared" ref="S939:AF939" si="182">AW921/S941</f>
        <v>1</v>
      </c>
      <c r="T939" s="50">
        <f t="shared" si="182"/>
        <v>1</v>
      </c>
      <c r="U939" s="50">
        <f t="shared" si="182"/>
        <v>1</v>
      </c>
      <c r="V939" s="50">
        <f t="shared" si="182"/>
        <v>1</v>
      </c>
      <c r="W939" s="50">
        <f t="shared" si="182"/>
        <v>1</v>
      </c>
      <c r="X939" s="50">
        <f t="shared" si="182"/>
        <v>1</v>
      </c>
      <c r="Y939" s="50">
        <f t="shared" si="182"/>
        <v>1</v>
      </c>
      <c r="Z939" s="50">
        <f t="shared" si="182"/>
        <v>1</v>
      </c>
      <c r="AA939" s="50">
        <f t="shared" si="182"/>
        <v>1</v>
      </c>
      <c r="AB939" s="50">
        <f t="shared" si="182"/>
        <v>1</v>
      </c>
      <c r="AC939" s="50">
        <f t="shared" si="182"/>
        <v>1</v>
      </c>
      <c r="AD939" s="50">
        <f t="shared" si="182"/>
        <v>1</v>
      </c>
      <c r="AE939" s="50">
        <f t="shared" si="182"/>
        <v>1</v>
      </c>
      <c r="AF939" s="50">
        <f t="shared" si="182"/>
        <v>1</v>
      </c>
      <c r="AG939" s="50"/>
      <c r="AH939" s="50"/>
      <c r="AI939" s="50"/>
      <c r="AJ939" s="50">
        <f>BK921/AJ941</f>
        <v>1</v>
      </c>
      <c r="AK939" s="50">
        <f>BL921/AK941</f>
        <v>1</v>
      </c>
      <c r="AL939" s="50">
        <f>BM921/AL941</f>
        <v>1</v>
      </c>
      <c r="AR939" s="50"/>
      <c r="AS939" s="50"/>
      <c r="AT939" s="50"/>
      <c r="AU939" s="50"/>
      <c r="AV939" s="50"/>
      <c r="AW939" s="50"/>
      <c r="AX939" s="50"/>
      <c r="DH939" s="50">
        <v>0</v>
      </c>
      <c r="ES939" s="22">
        <v>0</v>
      </c>
    </row>
    <row r="940" spans="1:149" hidden="1">
      <c r="B940" s="78" t="s">
        <v>56</v>
      </c>
      <c r="C940" s="50">
        <f t="shared" ref="C940:J940" si="183">Y908/C941</f>
        <v>2.2447560532267183E-3</v>
      </c>
      <c r="D940" s="50">
        <f t="shared" si="183"/>
        <v>3.1978877516277197E-3</v>
      </c>
      <c r="E940" s="50">
        <f t="shared" si="183"/>
        <v>0.49152359116770578</v>
      </c>
      <c r="F940" s="50">
        <f t="shared" si="183"/>
        <v>2.6067772807542348E-3</v>
      </c>
      <c r="G940" s="50">
        <f t="shared" si="183"/>
        <v>3.3521616910796815E-3</v>
      </c>
      <c r="H940" s="50">
        <f t="shared" si="183"/>
        <v>0.49436430540607662</v>
      </c>
      <c r="I940" s="50">
        <f t="shared" si="183"/>
        <v>2.4173666880072131E-3</v>
      </c>
      <c r="J940" s="50">
        <f t="shared" si="183"/>
        <v>2.2172361775471398E-3</v>
      </c>
      <c r="K940" s="50">
        <f>AJ908/K941</f>
        <v>0.51285044189359252</v>
      </c>
      <c r="L940" s="50">
        <f>AK908/L941</f>
        <v>1.7149084461091676E-3</v>
      </c>
      <c r="M940" s="50">
        <f>AL908/M941</f>
        <v>2.1596588536745265E-3</v>
      </c>
      <c r="N940" s="50" t="e">
        <f>AR908/N941</f>
        <v>#REF!</v>
      </c>
      <c r="O940" s="50">
        <f>AS908/O941</f>
        <v>0</v>
      </c>
      <c r="P940" s="50">
        <f>AT908/P941</f>
        <v>0</v>
      </c>
      <c r="Q940" s="50">
        <f>AU908/Q941</f>
        <v>0</v>
      </c>
      <c r="R940" s="50">
        <f>AV908/R941</f>
        <v>0</v>
      </c>
      <c r="S940" s="50">
        <f t="shared" ref="S940:AF940" si="184">AX908/S941</f>
        <v>0</v>
      </c>
      <c r="T940" s="50">
        <f t="shared" si="184"/>
        <v>0</v>
      </c>
      <c r="U940" s="50">
        <f t="shared" si="184"/>
        <v>0</v>
      </c>
      <c r="V940" s="50">
        <f t="shared" si="184"/>
        <v>0</v>
      </c>
      <c r="W940" s="50">
        <f t="shared" si="184"/>
        <v>0</v>
      </c>
      <c r="X940" s="50">
        <f t="shared" si="184"/>
        <v>0</v>
      </c>
      <c r="Y940" s="50">
        <f t="shared" si="184"/>
        <v>0</v>
      </c>
      <c r="Z940" s="50">
        <f t="shared" si="184"/>
        <v>0</v>
      </c>
      <c r="AA940" s="50">
        <f t="shared" si="184"/>
        <v>0</v>
      </c>
      <c r="AB940" s="50">
        <f t="shared" si="184"/>
        <v>0</v>
      </c>
      <c r="AC940" s="50">
        <f t="shared" si="184"/>
        <v>0</v>
      </c>
      <c r="AD940" s="50">
        <f t="shared" si="184"/>
        <v>0</v>
      </c>
      <c r="AE940" s="50">
        <f t="shared" si="184"/>
        <v>0</v>
      </c>
      <c r="AF940" s="50">
        <f t="shared" si="184"/>
        <v>0</v>
      </c>
      <c r="AG940" s="50"/>
      <c r="AH940" s="50"/>
      <c r="AI940" s="50"/>
      <c r="AJ940" s="50">
        <f>BL908/AJ941</f>
        <v>0</v>
      </c>
      <c r="AK940" s="50">
        <f>BM908/AK941</f>
        <v>0</v>
      </c>
      <c r="AL940" s="50">
        <f>BN908/AL941</f>
        <v>0</v>
      </c>
      <c r="AR940" s="50"/>
      <c r="AS940" s="50"/>
      <c r="AT940" s="50"/>
      <c r="AU940" s="50"/>
      <c r="AV940" s="50"/>
      <c r="AW940" s="50"/>
      <c r="AX940" s="50"/>
      <c r="DH940" s="50">
        <v>0</v>
      </c>
      <c r="ES940" s="22">
        <v>0</v>
      </c>
    </row>
    <row r="941" spans="1:149" hidden="1">
      <c r="B941" s="78" t="s">
        <v>77</v>
      </c>
      <c r="C941" s="55">
        <f t="shared" ref="C941:J941" si="185">Y107+Y869+Y908</f>
        <v>14.132669392665308</v>
      </c>
      <c r="D941" s="55">
        <f t="shared" si="185"/>
        <v>14.198940994615592</v>
      </c>
      <c r="E941" s="55">
        <f t="shared" si="185"/>
        <v>8.0890470509466766E-2</v>
      </c>
      <c r="F941" s="55">
        <f t="shared" si="185"/>
        <v>14.136412624296343</v>
      </c>
      <c r="G941" s="55">
        <f t="shared" si="185"/>
        <v>14.206158370565158</v>
      </c>
      <c r="H941" s="55">
        <f t="shared" si="185"/>
        <v>7.9977634381579135E-2</v>
      </c>
      <c r="I941" s="55">
        <f t="shared" si="185"/>
        <v>14.129924527389198</v>
      </c>
      <c r="J941" s="55">
        <f t="shared" si="185"/>
        <v>20.192536862775196</v>
      </c>
      <c r="K941" s="55">
        <f>AJ107+AJ869+AJ908</f>
        <v>7.7950266209168922E-2</v>
      </c>
      <c r="L941" s="55">
        <f>AK107+AK869+AK908</f>
        <v>20.125123567331968</v>
      </c>
      <c r="M941" s="55">
        <f>AL107+AL869+AL908</f>
        <v>20.208825462150639</v>
      </c>
      <c r="N941" s="55" t="e">
        <f>#REF!+AQ921+AR908</f>
        <v>#REF!</v>
      </c>
      <c r="O941" s="55">
        <f>AM107+AR921+AS908</f>
        <v>0.75392893633874747</v>
      </c>
      <c r="P941" s="55">
        <f>AN107+AS921+AT908</f>
        <v>2.1808395580318689</v>
      </c>
      <c r="Q941" s="55">
        <f>AO107+AT921+AU908</f>
        <v>1.1158297173003568</v>
      </c>
      <c r="R941" s="55">
        <f>AP107+AU921+AV908</f>
        <v>0.87292600975144585</v>
      </c>
      <c r="S941" s="55">
        <f t="shared" ref="S941:AF941" si="186">AR107+AW921+AX908</f>
        <v>1.2604433780146427</v>
      </c>
      <c r="T941" s="55">
        <f t="shared" si="186"/>
        <v>1.0530376896456257</v>
      </c>
      <c r="U941" s="55">
        <f t="shared" si="186"/>
        <v>1.1251003704472746</v>
      </c>
      <c r="V941" s="55">
        <f t="shared" si="186"/>
        <v>1.4596026769564416</v>
      </c>
      <c r="W941" s="55">
        <f t="shared" si="186"/>
        <v>1.1492392400332225</v>
      </c>
      <c r="X941" s="55">
        <f t="shared" si="186"/>
        <v>1.1858402999261721</v>
      </c>
      <c r="Y941" s="55">
        <f t="shared" si="186"/>
        <v>1.6387584805278701</v>
      </c>
      <c r="Z941" s="55">
        <f t="shared" si="186"/>
        <v>1.2010033367171158</v>
      </c>
      <c r="AA941" s="55">
        <f t="shared" si="186"/>
        <v>1.3017697212224684</v>
      </c>
      <c r="AB941" s="55">
        <f t="shared" si="186"/>
        <v>1.660252167158853</v>
      </c>
      <c r="AC941" s="55">
        <f t="shared" si="186"/>
        <v>1.2854477811615603</v>
      </c>
      <c r="AD941" s="55">
        <f t="shared" si="186"/>
        <v>1.3747326841854315</v>
      </c>
      <c r="AE941" s="55">
        <f t="shared" si="186"/>
        <v>2.0390976036667898</v>
      </c>
      <c r="AF941" s="55">
        <f t="shared" si="186"/>
        <v>1.3889759745293468</v>
      </c>
      <c r="AG941" s="55"/>
      <c r="AH941" s="55"/>
      <c r="AI941" s="55"/>
      <c r="AJ941" s="55">
        <f>BF107+BK921+BL908</f>
        <v>1.4826913405161808</v>
      </c>
      <c r="AK941" s="55">
        <f>BG107+BL921+BM908</f>
        <v>2.0185637743017102</v>
      </c>
      <c r="AL941" s="55">
        <f>BH107+BM921+BN908</f>
        <v>1.6628431372277592</v>
      </c>
      <c r="AR941" s="55"/>
      <c r="AS941" s="55"/>
      <c r="AT941" s="55"/>
      <c r="AU941" s="55"/>
      <c r="AV941" s="55"/>
      <c r="AW941" s="55"/>
      <c r="AX941" s="55"/>
      <c r="DH941" s="50">
        <v>0</v>
      </c>
      <c r="ES941" s="22">
        <v>0</v>
      </c>
    </row>
    <row r="942" spans="1:149" hidden="1">
      <c r="C942" s="53">
        <f t="shared" ref="C942:D942" si="187">C941/1800</f>
        <v>7.8514829959251704E-3</v>
      </c>
      <c r="D942" s="53">
        <f t="shared" si="187"/>
        <v>7.8883005525642175E-3</v>
      </c>
      <c r="E942" s="53">
        <f>E941/1000</f>
        <v>8.0890470509466762E-5</v>
      </c>
      <c r="F942" s="53">
        <f>F941/1000</f>
        <v>1.4136412624296343E-2</v>
      </c>
      <c r="G942" s="53">
        <f>G941/1000</f>
        <v>1.4206158370565157E-2</v>
      </c>
      <c r="H942" s="53">
        <f>H941/1200</f>
        <v>6.6648028651315942E-5</v>
      </c>
      <c r="I942" s="53">
        <f>I941/1400</f>
        <v>1.0092803233849427E-2</v>
      </c>
      <c r="J942" s="177">
        <f>J941/1400</f>
        <v>1.4423240616267997E-2</v>
      </c>
      <c r="K942" s="53">
        <f>K941/1400</f>
        <v>5.5678761577977803E-5</v>
      </c>
      <c r="L942" s="53">
        <f>L941/1600</f>
        <v>1.257820222958248E-2</v>
      </c>
      <c r="M942" s="53">
        <f>M941/1600</f>
        <v>1.263051591384415E-2</v>
      </c>
      <c r="N942" s="53" t="e">
        <f>N941/1600</f>
        <v>#REF!</v>
      </c>
      <c r="O942" s="53">
        <f>O941/1800</f>
        <v>4.1884940907708194E-4</v>
      </c>
      <c r="P942" s="53">
        <f t="shared" ref="P942:Q942" si="188">P941/1800</f>
        <v>1.2115775322399272E-3</v>
      </c>
      <c r="Q942" s="53">
        <f t="shared" si="188"/>
        <v>6.1990539850019825E-4</v>
      </c>
      <c r="R942" s="113">
        <f>R941/2000</f>
        <v>4.3646300487572293E-4</v>
      </c>
      <c r="S942" s="113">
        <f t="shared" ref="S942:T942" si="189">S941/2000</f>
        <v>6.3022168900732129E-4</v>
      </c>
      <c r="T942" s="113">
        <f t="shared" si="189"/>
        <v>5.2651884482281285E-4</v>
      </c>
      <c r="U942" s="53">
        <f>U941/2200</f>
        <v>5.1140925929421576E-4</v>
      </c>
      <c r="V942" s="53">
        <f t="shared" ref="V942:W942" si="190">V941/2200</f>
        <v>6.6345576225292806E-4</v>
      </c>
      <c r="W942" s="53">
        <f t="shared" si="190"/>
        <v>5.2238147274237393E-4</v>
      </c>
      <c r="X942" s="53">
        <f>X941/2400</f>
        <v>4.9410012496923844E-4</v>
      </c>
      <c r="Y942" s="53">
        <f t="shared" ref="Y942:Z942" si="191">Y941/2400</f>
        <v>6.8281603355327923E-4</v>
      </c>
      <c r="Z942" s="53">
        <f t="shared" si="191"/>
        <v>5.0041805696546488E-4</v>
      </c>
      <c r="AA942" s="53">
        <f>AA941/2600</f>
        <v>5.0068066200864168E-4</v>
      </c>
      <c r="AB942" s="53">
        <f t="shared" ref="AB942:AC942" si="192">AB941/2600</f>
        <v>6.3855852583032807E-4</v>
      </c>
      <c r="AC942" s="53">
        <f t="shared" si="192"/>
        <v>4.9440299275444626E-4</v>
      </c>
      <c r="AD942" s="53">
        <f>AD941/2800</f>
        <v>4.9097595863765412E-4</v>
      </c>
      <c r="AE942" s="53">
        <f t="shared" ref="AE942:AF942" si="193">AE941/2800</f>
        <v>7.2824914416671062E-4</v>
      </c>
      <c r="AF942" s="53">
        <f t="shared" si="193"/>
        <v>4.9606284804619536E-4</v>
      </c>
      <c r="AG942" s="53"/>
      <c r="AH942" s="53"/>
      <c r="AI942" s="53"/>
      <c r="AJ942" s="53">
        <f>AJ941/3200</f>
        <v>4.6334104391130648E-4</v>
      </c>
      <c r="AK942" s="53">
        <f t="shared" ref="AK942:AL942" si="194">AK941/3200</f>
        <v>6.3080117946928444E-4</v>
      </c>
      <c r="AL942" s="53">
        <f t="shared" si="194"/>
        <v>5.1963848038367479E-4</v>
      </c>
      <c r="AR942" s="53"/>
      <c r="DH942" s="50">
        <v>0</v>
      </c>
      <c r="ES942" s="22">
        <v>0</v>
      </c>
    </row>
    <row r="943" spans="1:149" hidden="1">
      <c r="A943" s="77" t="s">
        <v>11</v>
      </c>
      <c r="B943" s="78" t="s">
        <v>32</v>
      </c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Y943" s="9"/>
      <c r="AD943" s="22"/>
      <c r="AL943" s="22"/>
      <c r="DH943" s="50">
        <v>0</v>
      </c>
      <c r="ES943" s="22">
        <v>0</v>
      </c>
    </row>
    <row r="944" spans="1:149" hidden="1">
      <c r="B944" s="78" t="s">
        <v>144</v>
      </c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Y944" s="9"/>
      <c r="AD944" s="22"/>
      <c r="AL944" s="22"/>
      <c r="DH944" s="50">
        <v>0</v>
      </c>
      <c r="ES944" s="22">
        <v>0</v>
      </c>
    </row>
    <row r="945" spans="2:149" hidden="1">
      <c r="B945" s="78" t="s">
        <v>176</v>
      </c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Y945" s="9"/>
      <c r="AD945" s="22"/>
      <c r="AL945" s="22"/>
      <c r="DH945" s="50">
        <v>0</v>
      </c>
      <c r="ES945" s="22">
        <v>0</v>
      </c>
    </row>
    <row r="946" spans="2:149" hidden="1">
      <c r="B946" s="78" t="s">
        <v>103</v>
      </c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Y946" s="9"/>
      <c r="AD946" s="22"/>
      <c r="AL946" s="22"/>
      <c r="DH946" s="50">
        <v>0</v>
      </c>
      <c r="ES946" s="22">
        <v>0</v>
      </c>
    </row>
    <row r="947" spans="2:149" hidden="1">
      <c r="B947" s="78" t="s">
        <v>33</v>
      </c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Y947" s="9"/>
      <c r="AD947" s="22"/>
      <c r="AL947" s="22"/>
      <c r="DH947" s="50">
        <v>0</v>
      </c>
      <c r="ES947" s="22">
        <v>0</v>
      </c>
    </row>
    <row r="948" spans="2:149" hidden="1">
      <c r="B948" s="78" t="s">
        <v>34</v>
      </c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Y948" s="9"/>
      <c r="AD948" s="22"/>
      <c r="AL948" s="22"/>
      <c r="DH948" s="50">
        <v>0</v>
      </c>
      <c r="ES948" s="22">
        <v>0</v>
      </c>
    </row>
    <row r="949" spans="2:149" hidden="1">
      <c r="B949" s="78" t="s">
        <v>63</v>
      </c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Y949" s="9"/>
      <c r="AD949" s="22"/>
      <c r="AL949" s="22"/>
      <c r="DH949" s="50">
        <v>0</v>
      </c>
      <c r="ES949" s="22">
        <v>0</v>
      </c>
    </row>
    <row r="950" spans="2:149" hidden="1">
      <c r="B950" s="78" t="s">
        <v>65</v>
      </c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Y950" s="9"/>
      <c r="AD950" s="22"/>
      <c r="AL950" s="22"/>
      <c r="DH950" s="50">
        <v>0</v>
      </c>
      <c r="ES950" s="22">
        <v>0</v>
      </c>
    </row>
    <row r="951" spans="2:149" hidden="1">
      <c r="B951" s="78" t="s">
        <v>100</v>
      </c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Y951" s="9"/>
      <c r="AD951" s="22"/>
      <c r="AL951" s="22"/>
      <c r="DH951" s="50">
        <v>0</v>
      </c>
      <c r="ES951" s="22">
        <v>0</v>
      </c>
    </row>
    <row r="952" spans="2:149" hidden="1">
      <c r="B952" s="78" t="s">
        <v>64</v>
      </c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Y952" s="9"/>
      <c r="AD952" s="22"/>
      <c r="AL952" s="22"/>
      <c r="DH952" s="50">
        <v>0</v>
      </c>
      <c r="ES952" s="22">
        <v>0</v>
      </c>
    </row>
    <row r="953" spans="2:149" hidden="1">
      <c r="B953" s="78" t="s">
        <v>104</v>
      </c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Y953" s="9"/>
      <c r="AD953" s="22"/>
      <c r="AL953" s="22"/>
      <c r="DH953" s="50">
        <v>0</v>
      </c>
      <c r="ES953" s="22">
        <v>0</v>
      </c>
    </row>
    <row r="954" spans="2:149" hidden="1">
      <c r="B954" s="78" t="s">
        <v>291</v>
      </c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Y954" s="9"/>
      <c r="AD954" s="22"/>
      <c r="AL954" s="22"/>
      <c r="DH954" s="50">
        <v>0</v>
      </c>
      <c r="ES954" s="22">
        <v>0</v>
      </c>
    </row>
    <row r="955" spans="2:149" hidden="1">
      <c r="B955" s="78" t="s">
        <v>292</v>
      </c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Y955" s="9"/>
      <c r="AD955" s="22"/>
      <c r="AL955" s="22"/>
      <c r="DH955" s="50">
        <v>0</v>
      </c>
      <c r="ES955" s="22">
        <v>0</v>
      </c>
    </row>
    <row r="956" spans="2:149" hidden="1">
      <c r="B956" s="78" t="s">
        <v>574</v>
      </c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Y956" s="9"/>
      <c r="AD956" s="22"/>
      <c r="AL956" s="22"/>
      <c r="DH956" s="50">
        <v>0</v>
      </c>
      <c r="ES956" s="22">
        <v>0</v>
      </c>
    </row>
    <row r="957" spans="2:149" hidden="1">
      <c r="B957" s="78" t="s">
        <v>109</v>
      </c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Y957" s="9"/>
      <c r="AD957" s="22"/>
      <c r="AL957" s="22"/>
      <c r="DH957" s="50">
        <v>0</v>
      </c>
      <c r="ES957" s="22">
        <v>0</v>
      </c>
    </row>
    <row r="958" spans="2:149" hidden="1">
      <c r="B958" s="78" t="s">
        <v>110</v>
      </c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Y958" s="9"/>
      <c r="AD958" s="22"/>
      <c r="AL958" s="22"/>
      <c r="DH958" s="50">
        <v>0</v>
      </c>
      <c r="ES958" s="22">
        <v>0</v>
      </c>
    </row>
    <row r="959" spans="2:149" hidden="1">
      <c r="B959" s="78" t="s">
        <v>108</v>
      </c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Y959" s="9"/>
      <c r="AD959" s="22"/>
      <c r="AL959" s="22"/>
      <c r="DH959" s="50">
        <v>0</v>
      </c>
      <c r="ES959" s="22">
        <v>0</v>
      </c>
    </row>
    <row r="960" spans="2:149" hidden="1">
      <c r="B960" s="78" t="s">
        <v>293</v>
      </c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Y960" s="9"/>
      <c r="AD960" s="22"/>
      <c r="AL960" s="22"/>
      <c r="DH960" s="50">
        <v>0</v>
      </c>
      <c r="ES960" s="22">
        <v>0</v>
      </c>
    </row>
    <row r="961" spans="1:149" hidden="1">
      <c r="B961" s="78" t="s">
        <v>8</v>
      </c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Y961" s="9"/>
      <c r="AD961" s="22"/>
      <c r="AL961" s="22"/>
      <c r="DH961" s="50">
        <v>0</v>
      </c>
      <c r="ES961" s="22">
        <v>0</v>
      </c>
    </row>
    <row r="962" spans="1:149" hidden="1">
      <c r="B962" s="78" t="s">
        <v>94</v>
      </c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Y962" s="9"/>
      <c r="AD962" s="22"/>
      <c r="AL962" s="22"/>
      <c r="DH962" s="50">
        <v>0</v>
      </c>
      <c r="ES962" s="22">
        <v>0</v>
      </c>
    </row>
    <row r="963" spans="1:149" hidden="1">
      <c r="B963" s="78" t="s">
        <v>95</v>
      </c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Y963" s="9"/>
      <c r="AD963" s="22"/>
      <c r="AL963" s="22"/>
      <c r="DH963" s="50">
        <v>0</v>
      </c>
      <c r="ES963" s="22">
        <v>0</v>
      </c>
    </row>
    <row r="964" spans="1:149" hidden="1">
      <c r="B964" s="78" t="s">
        <v>266</v>
      </c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Y964" s="9"/>
      <c r="AD964" s="22"/>
      <c r="AL964" s="22"/>
      <c r="DH964" s="50">
        <v>0</v>
      </c>
      <c r="ES964" s="22">
        <v>0</v>
      </c>
    </row>
    <row r="965" spans="1:149" hidden="1">
      <c r="B965" s="78" t="s">
        <v>268</v>
      </c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Y965" s="9"/>
      <c r="AD965" s="22"/>
      <c r="AL965" s="22"/>
      <c r="DH965" s="50">
        <v>0</v>
      </c>
      <c r="ES965" s="22">
        <v>0</v>
      </c>
    </row>
    <row r="966" spans="1:149" hidden="1">
      <c r="B966" s="78" t="s">
        <v>62</v>
      </c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Y966" s="9"/>
      <c r="AD966" s="22"/>
      <c r="AL966" s="22"/>
      <c r="DH966" s="50">
        <v>0</v>
      </c>
      <c r="ES966" s="22">
        <v>0</v>
      </c>
    </row>
    <row r="967" spans="1:149" hidden="1">
      <c r="B967" s="78" t="s">
        <v>294</v>
      </c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Y967" s="9"/>
      <c r="AD967" s="22"/>
      <c r="AL967" s="22"/>
      <c r="DH967" s="50">
        <v>0</v>
      </c>
      <c r="ES967" s="22">
        <v>0</v>
      </c>
    </row>
    <row r="968" spans="1:149" hidden="1">
      <c r="B968" s="78" t="s">
        <v>97</v>
      </c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Y968" s="9"/>
      <c r="AD968" s="22"/>
      <c r="AL968" s="22"/>
      <c r="DH968" s="50">
        <v>0</v>
      </c>
      <c r="ES968" s="22">
        <v>0</v>
      </c>
    </row>
    <row r="969" spans="1:149" s="142" customFormat="1" hidden="1">
      <c r="A969" s="141"/>
      <c r="B969" s="227"/>
      <c r="C969" s="227"/>
      <c r="D969" s="227"/>
      <c r="E969" s="227"/>
      <c r="F969" s="227"/>
      <c r="G969" s="227"/>
      <c r="H969" s="227"/>
      <c r="I969" s="227"/>
      <c r="J969" s="227"/>
      <c r="K969" s="227"/>
      <c r="L969" s="227"/>
      <c r="M969" s="227"/>
      <c r="N969" s="227"/>
      <c r="AY969" s="144"/>
      <c r="AZ969" s="144"/>
      <c r="BA969" s="144"/>
      <c r="BB969" s="144"/>
      <c r="BC969" s="144"/>
      <c r="BD969" s="144"/>
      <c r="BE969" s="144"/>
      <c r="BF969" s="144"/>
      <c r="BG969" s="144"/>
      <c r="BH969" s="144"/>
      <c r="BI969" s="144"/>
      <c r="BJ969" s="144"/>
      <c r="BK969" s="144"/>
      <c r="BL969" s="144"/>
      <c r="BM969" s="144"/>
      <c r="BN969" s="144"/>
      <c r="BO969" s="144"/>
      <c r="BP969" s="144"/>
      <c r="BQ969" s="144"/>
      <c r="BR969" s="144"/>
      <c r="BS969" s="144"/>
      <c r="BT969" s="144"/>
      <c r="BU969" s="144"/>
      <c r="BV969" s="144"/>
      <c r="BW969" s="435"/>
      <c r="BX969" s="144"/>
      <c r="BY969" s="144"/>
      <c r="BZ969" s="144"/>
      <c r="CA969" s="144"/>
      <c r="DH969" s="50">
        <v>0</v>
      </c>
      <c r="ES969" s="22">
        <v>0</v>
      </c>
    </row>
    <row r="970" spans="1:149" s="142" customFormat="1" hidden="1">
      <c r="A970" s="141"/>
      <c r="AY970" s="144"/>
      <c r="AZ970" s="144"/>
      <c r="BA970" s="144"/>
      <c r="BB970" s="144"/>
      <c r="BC970" s="144"/>
      <c r="BD970" s="144"/>
      <c r="BE970" s="144"/>
      <c r="BF970" s="144"/>
      <c r="BG970" s="144"/>
      <c r="BH970" s="144"/>
      <c r="BI970" s="144"/>
      <c r="BJ970" s="144"/>
      <c r="BK970" s="144"/>
      <c r="BL970" s="144"/>
      <c r="BM970" s="144"/>
      <c r="BN970" s="144"/>
      <c r="BO970" s="144"/>
      <c r="BP970" s="144"/>
      <c r="BQ970" s="144"/>
      <c r="BR970" s="144"/>
      <c r="BS970" s="144"/>
      <c r="BT970" s="144"/>
      <c r="BU970" s="144"/>
      <c r="BV970" s="144"/>
      <c r="BW970" s="435"/>
      <c r="BX970" s="144"/>
      <c r="BY970" s="144"/>
      <c r="BZ970" s="144"/>
      <c r="CA970" s="144"/>
      <c r="DH970" s="50">
        <v>0</v>
      </c>
      <c r="ES970" s="22">
        <v>0</v>
      </c>
    </row>
    <row r="971" spans="1:149" s="142" customFormat="1" hidden="1">
      <c r="A971" s="141"/>
      <c r="AY971" s="144"/>
      <c r="AZ971" s="144"/>
      <c r="BA971" s="144"/>
      <c r="BB971" s="144"/>
      <c r="BC971" s="144"/>
      <c r="BD971" s="144"/>
      <c r="BE971" s="144"/>
      <c r="BF971" s="144"/>
      <c r="BG971" s="144"/>
      <c r="BH971" s="144"/>
      <c r="BI971" s="144"/>
      <c r="BJ971" s="144"/>
      <c r="BK971" s="144"/>
      <c r="BL971" s="144"/>
      <c r="BM971" s="144"/>
      <c r="BN971" s="144"/>
      <c r="BO971" s="144"/>
      <c r="BP971" s="144"/>
      <c r="BQ971" s="144"/>
      <c r="BR971" s="144"/>
      <c r="BS971" s="144"/>
      <c r="BT971" s="144"/>
      <c r="BU971" s="144"/>
      <c r="BV971" s="144"/>
      <c r="BW971" s="435"/>
      <c r="BX971" s="144"/>
      <c r="BY971" s="144"/>
      <c r="BZ971" s="144"/>
      <c r="CA971" s="144"/>
      <c r="DH971" s="50">
        <v>0</v>
      </c>
      <c r="ES971" s="22">
        <v>0</v>
      </c>
    </row>
    <row r="972" spans="1:149" s="142" customFormat="1">
      <c r="A972" s="141"/>
      <c r="AY972" s="144"/>
      <c r="AZ972" s="144"/>
      <c r="BA972" s="144"/>
      <c r="BB972" s="144"/>
      <c r="BC972" s="144"/>
      <c r="BD972" s="144"/>
      <c r="BE972" s="144"/>
      <c r="BF972" s="144"/>
      <c r="BG972" s="144"/>
      <c r="BH972" s="144"/>
      <c r="BI972" s="144"/>
      <c r="BJ972" s="144"/>
      <c r="BK972" s="144"/>
      <c r="BL972" s="144"/>
      <c r="BM972" s="144"/>
      <c r="BN972" s="144"/>
      <c r="BO972" s="144"/>
      <c r="BP972" s="144"/>
      <c r="BQ972" s="144"/>
      <c r="BR972" s="144"/>
      <c r="BS972" s="144"/>
      <c r="BT972" s="144"/>
      <c r="BU972" s="144"/>
      <c r="BV972" s="144"/>
      <c r="BW972" s="435"/>
      <c r="BX972" s="144"/>
      <c r="BY972" s="144"/>
      <c r="BZ972" s="144"/>
      <c r="CA972" s="144"/>
      <c r="DH972" s="50"/>
      <c r="ES972" s="22"/>
    </row>
    <row r="973" spans="1:149">
      <c r="A973" s="187" t="s">
        <v>223</v>
      </c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Y973" s="9"/>
      <c r="AD973" s="22"/>
      <c r="AL973" s="22"/>
      <c r="DH973" s="50">
        <v>0</v>
      </c>
      <c r="ES973" s="22">
        <v>0</v>
      </c>
    </row>
    <row r="974" spans="1:149">
      <c r="Y974" s="9"/>
      <c r="AD974" s="22"/>
      <c r="AL974" s="22"/>
      <c r="DH974" s="50">
        <v>0</v>
      </c>
      <c r="ES974" s="22">
        <v>0</v>
      </c>
    </row>
    <row r="975" spans="1:149" ht="45">
      <c r="A975" s="80" t="s">
        <v>267</v>
      </c>
      <c r="C975" s="22">
        <v>1000</v>
      </c>
      <c r="F975" s="9">
        <v>1200</v>
      </c>
      <c r="G975" s="9"/>
      <c r="I975" s="22">
        <v>1400</v>
      </c>
      <c r="L975" s="22">
        <v>1600</v>
      </c>
      <c r="O975" s="22">
        <v>1800</v>
      </c>
      <c r="R975" s="9">
        <v>2000</v>
      </c>
      <c r="S975" s="9"/>
      <c r="U975" s="22">
        <v>2200</v>
      </c>
      <c r="X975" s="22">
        <v>2400</v>
      </c>
      <c r="AA975" s="22">
        <v>2600</v>
      </c>
      <c r="AB975" s="26"/>
      <c r="AD975" s="22">
        <v>2800</v>
      </c>
      <c r="AG975" s="22">
        <v>3000</v>
      </c>
      <c r="AJ975" s="22">
        <v>3200</v>
      </c>
      <c r="AL975" s="22"/>
      <c r="DH975" s="50">
        <v>0</v>
      </c>
      <c r="ES975" s="22">
        <v>0</v>
      </c>
    </row>
    <row r="976" spans="1:149">
      <c r="A976" s="77" t="s">
        <v>137</v>
      </c>
      <c r="F976" s="9"/>
      <c r="Q976" s="78" t="s">
        <v>92</v>
      </c>
      <c r="T976" s="78" t="s">
        <v>92</v>
      </c>
      <c r="W976" s="78" t="s">
        <v>92</v>
      </c>
      <c r="Z976" s="78" t="s">
        <v>92</v>
      </c>
      <c r="AC976" s="78" t="s">
        <v>92</v>
      </c>
      <c r="AD976" s="22"/>
      <c r="AF976" s="78" t="s">
        <v>92</v>
      </c>
      <c r="AI976" s="78" t="s">
        <v>92</v>
      </c>
      <c r="AL976" s="78" t="s">
        <v>92</v>
      </c>
      <c r="AR976" s="78"/>
      <c r="DH976" s="50">
        <v>0</v>
      </c>
      <c r="ES976" s="22">
        <v>0</v>
      </c>
    </row>
    <row r="977" spans="1:149">
      <c r="C977" s="22" t="s">
        <v>58</v>
      </c>
      <c r="D977" s="22" t="s">
        <v>116</v>
      </c>
      <c r="E977" s="22" t="s">
        <v>92</v>
      </c>
      <c r="F977" s="9" t="s">
        <v>58</v>
      </c>
      <c r="G977" s="22" t="s">
        <v>116</v>
      </c>
      <c r="H977" s="22" t="s">
        <v>92</v>
      </c>
      <c r="I977" s="22" t="s">
        <v>58</v>
      </c>
      <c r="J977" s="22" t="s">
        <v>116</v>
      </c>
      <c r="K977" s="22" t="s">
        <v>92</v>
      </c>
      <c r="L977" s="22" t="s">
        <v>58</v>
      </c>
      <c r="M977" s="22" t="s">
        <v>116</v>
      </c>
      <c r="N977" s="22" t="s">
        <v>92</v>
      </c>
      <c r="O977" s="22" t="s">
        <v>58</v>
      </c>
      <c r="P977" s="22" t="s">
        <v>116</v>
      </c>
      <c r="Q977" s="22" t="s">
        <v>92</v>
      </c>
      <c r="R977" s="9" t="s">
        <v>58</v>
      </c>
      <c r="S977" s="22" t="s">
        <v>116</v>
      </c>
      <c r="T977" s="22" t="s">
        <v>92</v>
      </c>
      <c r="U977" s="22" t="s">
        <v>58</v>
      </c>
      <c r="V977" s="22" t="s">
        <v>116</v>
      </c>
      <c r="W977" s="22" t="s">
        <v>92</v>
      </c>
      <c r="X977" s="22" t="s">
        <v>58</v>
      </c>
      <c r="Y977" s="22" t="s">
        <v>116</v>
      </c>
      <c r="Z977" s="22" t="s">
        <v>92</v>
      </c>
      <c r="AA977" s="22" t="s">
        <v>58</v>
      </c>
      <c r="AB977" s="22" t="s">
        <v>116</v>
      </c>
      <c r="AC977" s="22" t="s">
        <v>92</v>
      </c>
      <c r="AD977" s="22" t="s">
        <v>58</v>
      </c>
      <c r="AE977" s="22" t="s">
        <v>116</v>
      </c>
      <c r="AF977" s="22" t="s">
        <v>92</v>
      </c>
      <c r="AG977" s="22" t="s">
        <v>58</v>
      </c>
      <c r="AH977" s="22" t="s">
        <v>116</v>
      </c>
      <c r="AI977" s="22" t="s">
        <v>92</v>
      </c>
      <c r="AJ977" s="22" t="s">
        <v>58</v>
      </c>
      <c r="AK977" s="22" t="s">
        <v>116</v>
      </c>
      <c r="AL977" s="22" t="s">
        <v>92</v>
      </c>
      <c r="DH977" s="50">
        <v>0</v>
      </c>
      <c r="ES977" s="22">
        <v>0</v>
      </c>
    </row>
    <row r="978" spans="1:149"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53"/>
      <c r="P978" s="114">
        <v>0.09</v>
      </c>
      <c r="Q978" s="53"/>
      <c r="R978" s="113"/>
      <c r="S978" s="10">
        <v>0.13</v>
      </c>
      <c r="T978" s="113"/>
      <c r="U978" s="53"/>
      <c r="V978" s="114">
        <v>0.12</v>
      </c>
      <c r="W978" s="53"/>
      <c r="X978" s="53"/>
      <c r="Y978" s="114">
        <v>0.14000000000000001</v>
      </c>
      <c r="Z978" s="53"/>
      <c r="AA978" s="53"/>
      <c r="AB978" s="114">
        <v>0.14000000000000001</v>
      </c>
      <c r="AC978" s="53"/>
      <c r="AD978" s="53"/>
      <c r="AE978" s="114">
        <v>0.15</v>
      </c>
      <c r="AF978" s="53"/>
      <c r="AG978" s="53"/>
      <c r="AH978" s="114">
        <v>0.15</v>
      </c>
      <c r="AI978" s="53"/>
      <c r="AJ978" s="53"/>
      <c r="AK978" s="114">
        <v>0.19</v>
      </c>
      <c r="AL978" s="53"/>
      <c r="AR978" s="53"/>
      <c r="DH978" s="50">
        <v>0</v>
      </c>
      <c r="ES978" s="22">
        <v>0</v>
      </c>
    </row>
    <row r="979" spans="1:149" s="50" customFormat="1">
      <c r="A979" s="145" t="s">
        <v>217</v>
      </c>
      <c r="C979" s="50">
        <f t="shared" ref="C979:AL979" si="195">C837</f>
        <v>0.64765376557308973</v>
      </c>
      <c r="D979" s="50">
        <f t="shared" si="195"/>
        <v>0.61310059662236993</v>
      </c>
      <c r="E979" s="50">
        <f t="shared" si="195"/>
        <v>0.89698892995570334</v>
      </c>
      <c r="F979" s="50">
        <f t="shared" si="195"/>
        <v>0.64782796436646362</v>
      </c>
      <c r="G979" s="50">
        <f t="shared" si="195"/>
        <v>0.6322706484749907</v>
      </c>
      <c r="H979" s="50">
        <f t="shared" si="195"/>
        <v>0.88021768468530825</v>
      </c>
      <c r="I979" s="50">
        <f t="shared" si="195"/>
        <v>0.68372606366674582</v>
      </c>
      <c r="J979" s="50">
        <f t="shared" si="195"/>
        <v>0.63037075991733915</v>
      </c>
      <c r="K979" s="50">
        <f t="shared" si="195"/>
        <v>0.82276564749446279</v>
      </c>
      <c r="L979" s="50">
        <f t="shared" si="195"/>
        <v>0.6929913603959027</v>
      </c>
      <c r="M979" s="50">
        <f t="shared" si="195"/>
        <v>0.69004555518064792</v>
      </c>
      <c r="N979" s="50">
        <f t="shared" si="195"/>
        <v>0.84062623827692418</v>
      </c>
      <c r="O979" s="50">
        <f t="shared" si="195"/>
        <v>0.70391904819582884</v>
      </c>
      <c r="P979" s="50">
        <f t="shared" si="195"/>
        <v>0.65851295565706913</v>
      </c>
      <c r="Q979" s="50">
        <f t="shared" si="195"/>
        <v>0.85498822905131044</v>
      </c>
      <c r="R979" s="50">
        <f t="shared" si="195"/>
        <v>0.701746250519103</v>
      </c>
      <c r="S979" s="50">
        <f t="shared" si="195"/>
        <v>0.65064820044296801</v>
      </c>
      <c r="T979" s="50">
        <f t="shared" si="195"/>
        <v>0.84154602072951279</v>
      </c>
      <c r="U979" s="50">
        <f t="shared" si="195"/>
        <v>0.70233829878938892</v>
      </c>
      <c r="V979" s="50">
        <f t="shared" si="195"/>
        <v>0.67351573416893185</v>
      </c>
      <c r="W979" s="50">
        <f t="shared" si="195"/>
        <v>0.79814486732986012</v>
      </c>
      <c r="X979" s="50">
        <f t="shared" si="195"/>
        <v>0.68577528579503511</v>
      </c>
      <c r="Y979" s="50">
        <f t="shared" si="195"/>
        <v>0.68590865690753045</v>
      </c>
      <c r="Z979" s="50">
        <f t="shared" si="195"/>
        <v>0.8113319644875876</v>
      </c>
      <c r="AA979" s="50">
        <f t="shared" si="195"/>
        <v>0.6798701813932192</v>
      </c>
      <c r="AB979" s="50">
        <f t="shared" si="195"/>
        <v>0.64688560088167646</v>
      </c>
      <c r="AC979" s="50">
        <f t="shared" si="195"/>
        <v>0.79900694386766336</v>
      </c>
      <c r="AD979" s="50">
        <f t="shared" si="195"/>
        <v>0.69279373986513226</v>
      </c>
      <c r="AE979" s="50">
        <f t="shared" si="195"/>
        <v>0.65552367257949684</v>
      </c>
      <c r="AF979" s="50">
        <f t="shared" si="195"/>
        <v>0.81121712496044929</v>
      </c>
      <c r="AG979" s="50">
        <f t="shared" si="195"/>
        <v>0.66405353705241787</v>
      </c>
      <c r="AH979" s="50">
        <f t="shared" si="195"/>
        <v>0.65771469361387969</v>
      </c>
      <c r="AI979" s="50">
        <f t="shared" si="195"/>
        <v>0.80980000138427477</v>
      </c>
      <c r="AJ979" s="50">
        <f t="shared" si="195"/>
        <v>0.66518713295092768</v>
      </c>
      <c r="AK979" s="50">
        <f t="shared" si="195"/>
        <v>0.64350752526301225</v>
      </c>
      <c r="AL979" s="50">
        <f t="shared" si="195"/>
        <v>0.78608750129775762</v>
      </c>
      <c r="BW979" s="134"/>
      <c r="DH979" s="50">
        <v>0</v>
      </c>
      <c r="ES979" s="22">
        <v>0</v>
      </c>
    </row>
    <row r="980" spans="1:149" s="50" customFormat="1">
      <c r="A980" s="145" t="s">
        <v>218</v>
      </c>
      <c r="C980" s="50">
        <f t="shared" ref="C980:AL980" si="196">C872</f>
        <v>0.6283680512873755</v>
      </c>
      <c r="D980" s="50">
        <f t="shared" si="196"/>
        <v>0.59381488233665558</v>
      </c>
      <c r="E980" s="50">
        <f t="shared" si="196"/>
        <v>0.88734607281284616</v>
      </c>
      <c r="F980" s="50">
        <f t="shared" si="196"/>
        <v>0.6317565357950351</v>
      </c>
      <c r="G980" s="50">
        <f t="shared" si="196"/>
        <v>0.61619921990356219</v>
      </c>
      <c r="H980" s="50">
        <f t="shared" si="196"/>
        <v>0.86414625611387952</v>
      </c>
      <c r="I980" s="50">
        <f t="shared" si="196"/>
        <v>0.66306279836062343</v>
      </c>
      <c r="J980" s="50">
        <f t="shared" si="196"/>
        <v>0.61659524971325741</v>
      </c>
      <c r="K980" s="50">
        <f t="shared" si="196"/>
        <v>0.80210238218834062</v>
      </c>
      <c r="L980" s="50">
        <f t="shared" si="196"/>
        <v>0.67491100325304554</v>
      </c>
      <c r="M980" s="50">
        <f t="shared" si="196"/>
        <v>0.66593841232350504</v>
      </c>
      <c r="N980" s="50">
        <f t="shared" si="196"/>
        <v>0.82254588113406713</v>
      </c>
      <c r="O980" s="50">
        <f t="shared" si="196"/>
        <v>0.68784761962440022</v>
      </c>
      <c r="P980" s="50">
        <f t="shared" si="196"/>
        <v>0.65851295565706913</v>
      </c>
      <c r="Q980" s="50">
        <f t="shared" si="196"/>
        <v>0.83891680047988193</v>
      </c>
      <c r="R980" s="50">
        <f t="shared" si="196"/>
        <v>0.68728196480481729</v>
      </c>
      <c r="S980" s="50">
        <f t="shared" si="196"/>
        <v>0.63136248615725366</v>
      </c>
      <c r="T980" s="50">
        <f t="shared" si="196"/>
        <v>0.82708173501522708</v>
      </c>
      <c r="U980" s="50">
        <f t="shared" si="196"/>
        <v>0.68918894814003828</v>
      </c>
      <c r="V980" s="50">
        <f t="shared" si="196"/>
        <v>0.65598326663646445</v>
      </c>
      <c r="W980" s="50">
        <f t="shared" si="196"/>
        <v>0.78499551668050949</v>
      </c>
      <c r="X980" s="50">
        <f t="shared" si="196"/>
        <v>0.67372171436646366</v>
      </c>
      <c r="Y980" s="50">
        <f t="shared" si="196"/>
        <v>0.66581937119324475</v>
      </c>
      <c r="Z980" s="50">
        <f t="shared" si="196"/>
        <v>0.79927839305901616</v>
      </c>
      <c r="AA980" s="50">
        <f t="shared" si="196"/>
        <v>0.66874380776684561</v>
      </c>
      <c r="AB980" s="50">
        <f t="shared" si="196"/>
        <v>0.62834164483772037</v>
      </c>
      <c r="AC980" s="50">
        <f t="shared" si="196"/>
        <v>0.78788057024128966</v>
      </c>
      <c r="AD980" s="50">
        <f t="shared" si="196"/>
        <v>0.68246210721207101</v>
      </c>
      <c r="AE980" s="50">
        <f t="shared" si="196"/>
        <v>0.65628936135500715</v>
      </c>
      <c r="AF980" s="50">
        <f t="shared" si="196"/>
        <v>0.80088549230738804</v>
      </c>
      <c r="AG980" s="50">
        <f t="shared" si="196"/>
        <v>0.67119675133813228</v>
      </c>
      <c r="AH980" s="50">
        <f t="shared" si="196"/>
        <v>0.64164326504245117</v>
      </c>
      <c r="AI980" s="50">
        <f t="shared" si="196"/>
        <v>0.80015714424141759</v>
      </c>
      <c r="AJ980" s="50">
        <f t="shared" si="196"/>
        <v>0.67188389634378465</v>
      </c>
      <c r="AK980" s="50">
        <f t="shared" si="196"/>
        <v>0.62844056097729795</v>
      </c>
      <c r="AL980" s="50">
        <f t="shared" si="196"/>
        <v>0.77704732272632893</v>
      </c>
      <c r="BW980" s="134"/>
      <c r="DH980" s="50">
        <v>0</v>
      </c>
      <c r="ES980" s="22">
        <v>0</v>
      </c>
    </row>
    <row r="981" spans="1:149" s="50" customFormat="1">
      <c r="A981" s="145" t="s">
        <v>219</v>
      </c>
      <c r="C981" s="50">
        <f t="shared" ref="C981:AL981" si="197">C907</f>
        <v>0.62492197271594685</v>
      </c>
      <c r="D981" s="50">
        <f t="shared" si="197"/>
        <v>0.5979460680509413</v>
      </c>
      <c r="E981" s="50">
        <f t="shared" si="197"/>
        <v>0.88183440138427482</v>
      </c>
      <c r="F981" s="50">
        <f t="shared" si="197"/>
        <v>0.62888480365217792</v>
      </c>
      <c r="G981" s="50">
        <f t="shared" si="197"/>
        <v>0.61964187466546694</v>
      </c>
      <c r="H981" s="50">
        <f t="shared" si="197"/>
        <v>0.86127452397102255</v>
      </c>
      <c r="I981" s="50">
        <f t="shared" si="197"/>
        <v>0.68574680346266426</v>
      </c>
      <c r="J981" s="50">
        <f t="shared" si="197"/>
        <v>0.62107330583570652</v>
      </c>
      <c r="K981" s="50">
        <f t="shared" si="197"/>
        <v>0.83025050463731997</v>
      </c>
      <c r="L981" s="50">
        <f t="shared" si="197"/>
        <v>0.70078629343161691</v>
      </c>
      <c r="M981" s="50">
        <f t="shared" si="197"/>
        <v>0.66904949268064784</v>
      </c>
      <c r="N981" s="50">
        <f t="shared" si="197"/>
        <v>0.81570160434835293</v>
      </c>
      <c r="O981" s="50">
        <f t="shared" si="197"/>
        <v>0.70663828629106673</v>
      </c>
      <c r="P981" s="50">
        <f t="shared" si="197"/>
        <v>0.66127836041897381</v>
      </c>
      <c r="Q981" s="50">
        <f t="shared" si="197"/>
        <v>0.8327927211148024</v>
      </c>
      <c r="R981" s="50">
        <f t="shared" si="197"/>
        <v>0.70040493266196013</v>
      </c>
      <c r="S981" s="50">
        <f t="shared" si="197"/>
        <v>0.63385135044296792</v>
      </c>
      <c r="T981" s="50">
        <f t="shared" si="197"/>
        <v>0.82157006358665563</v>
      </c>
      <c r="U981" s="50">
        <f t="shared" si="197"/>
        <v>0.68167303255562262</v>
      </c>
      <c r="V981" s="50">
        <f t="shared" si="197"/>
        <v>0.61535577312997081</v>
      </c>
      <c r="W981" s="50">
        <f t="shared" si="197"/>
        <v>0.77998490629089912</v>
      </c>
      <c r="X981" s="50">
        <f t="shared" si="197"/>
        <v>0.69616852984265409</v>
      </c>
      <c r="Y981" s="50">
        <f t="shared" si="197"/>
        <v>0.62857750214562569</v>
      </c>
      <c r="Z981" s="50">
        <f t="shared" si="197"/>
        <v>0.77897104782092086</v>
      </c>
      <c r="AA981" s="50">
        <f t="shared" si="197"/>
        <v>0.67592406600860389</v>
      </c>
      <c r="AB981" s="50">
        <f t="shared" si="197"/>
        <v>0.6462415019805775</v>
      </c>
      <c r="AC981" s="50">
        <f t="shared" si="197"/>
        <v>0.76622099606546556</v>
      </c>
      <c r="AD981" s="50">
        <f t="shared" si="197"/>
        <v>0.70440840057941789</v>
      </c>
      <c r="AE981" s="50">
        <f t="shared" si="197"/>
        <v>0.65492558074276241</v>
      </c>
      <c r="AF981" s="50">
        <f t="shared" si="197"/>
        <v>0.79424241832779641</v>
      </c>
      <c r="AG981" s="50">
        <f t="shared" si="197"/>
        <v>0.68915420371908465</v>
      </c>
      <c r="AH981" s="50">
        <f t="shared" si="197"/>
        <v>0.64037040313768923</v>
      </c>
      <c r="AI981" s="50">
        <f t="shared" si="197"/>
        <v>0.79395694186046528</v>
      </c>
      <c r="AJ981" s="50">
        <f t="shared" si="197"/>
        <v>0.6729820659866419</v>
      </c>
      <c r="AK981" s="50">
        <f t="shared" si="197"/>
        <v>0.64505975294158358</v>
      </c>
      <c r="AL981" s="50">
        <f t="shared" si="197"/>
        <v>0.77123463299418604</v>
      </c>
      <c r="BW981" s="134"/>
      <c r="DH981" s="50">
        <v>0</v>
      </c>
      <c r="ES981" s="22">
        <v>0</v>
      </c>
    </row>
    <row r="982" spans="1:149">
      <c r="A982" s="77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AD982" s="9"/>
      <c r="DH982" s="50">
        <v>0</v>
      </c>
      <c r="ES982" s="22">
        <v>0</v>
      </c>
    </row>
    <row r="983" spans="1:149">
      <c r="A983" s="229" t="s">
        <v>224</v>
      </c>
      <c r="B983" s="78" t="s">
        <v>232</v>
      </c>
      <c r="F983" s="9"/>
      <c r="Z983" s="78"/>
      <c r="AD983" s="9"/>
      <c r="DH983" s="50">
        <v>0</v>
      </c>
      <c r="ES983" s="22">
        <v>0</v>
      </c>
    </row>
    <row r="984" spans="1:149">
      <c r="A984" s="148"/>
      <c r="B984" s="78" t="s">
        <v>233</v>
      </c>
      <c r="F984" s="9"/>
      <c r="G984" s="78"/>
      <c r="Z984" s="78"/>
      <c r="AD984" s="9"/>
      <c r="AG984" s="19"/>
      <c r="DH984" s="50">
        <v>0</v>
      </c>
      <c r="ES984" s="22">
        <v>0</v>
      </c>
    </row>
    <row r="985" spans="1:149">
      <c r="A985" s="148"/>
      <c r="B985" s="78"/>
      <c r="C985" s="256">
        <v>1000</v>
      </c>
      <c r="D985" s="256">
        <v>1200</v>
      </c>
      <c r="E985" s="256">
        <v>1400</v>
      </c>
      <c r="F985" s="256">
        <v>1600</v>
      </c>
      <c r="G985" s="256">
        <v>1800</v>
      </c>
      <c r="H985" s="373">
        <v>2000</v>
      </c>
      <c r="I985" s="256">
        <v>2200</v>
      </c>
      <c r="J985" s="256">
        <v>2400</v>
      </c>
      <c r="K985" s="256">
        <v>2600</v>
      </c>
      <c r="L985" s="256">
        <v>2800</v>
      </c>
      <c r="M985" s="256">
        <v>3000</v>
      </c>
      <c r="N985" s="149">
        <v>3200</v>
      </c>
      <c r="W985" s="78"/>
      <c r="X985" s="78"/>
      <c r="Y985" s="78"/>
      <c r="Z985" s="78"/>
      <c r="AA985" s="59"/>
      <c r="AB985" s="78"/>
      <c r="AC985" s="78"/>
      <c r="AD985" s="78"/>
      <c r="AE985" s="78"/>
      <c r="AF985" s="78"/>
      <c r="AG985" s="78"/>
      <c r="DH985" s="50">
        <v>0</v>
      </c>
      <c r="ES985" s="22">
        <v>0</v>
      </c>
    </row>
    <row r="986" spans="1:149">
      <c r="A986" s="149" t="s">
        <v>301</v>
      </c>
      <c r="B986" s="78" t="s">
        <v>299</v>
      </c>
      <c r="C986" s="162">
        <f t="shared" ref="C986:C988" si="198">1-C979</f>
        <v>0.35234623442691027</v>
      </c>
      <c r="D986" s="162">
        <f>1-F979</f>
        <v>0.35217203563353638</v>
      </c>
      <c r="E986" s="509">
        <f>1-I979</f>
        <v>0.31627393633325418</v>
      </c>
      <c r="F986" s="162">
        <f>1-L979</f>
        <v>0.3070086396040973</v>
      </c>
      <c r="G986" s="162">
        <f>1-O979</f>
        <v>0.29608095180417116</v>
      </c>
      <c r="H986" s="163">
        <f>1-R979</f>
        <v>0.298253749480897</v>
      </c>
      <c r="I986" s="162">
        <f>1-U979</f>
        <v>0.29766170121061108</v>
      </c>
      <c r="J986" s="162">
        <f>1-X979</f>
        <v>0.31422471420496489</v>
      </c>
      <c r="K986" s="162">
        <f>1-AA979</f>
        <v>0.3201298186067808</v>
      </c>
      <c r="L986" s="162">
        <f>1-AD979</f>
        <v>0.30720626013486774</v>
      </c>
      <c r="M986" s="162">
        <f>1-AG979</f>
        <v>0.33594646294758213</v>
      </c>
      <c r="N986" s="162">
        <f>1-AJ979</f>
        <v>0.33481286704907232</v>
      </c>
      <c r="W986" s="162"/>
      <c r="X986" s="162"/>
      <c r="Y986" s="162"/>
      <c r="Z986" s="15"/>
      <c r="AA986" s="15"/>
      <c r="AB986" s="15"/>
      <c r="AC986" s="15"/>
      <c r="AD986" s="15"/>
      <c r="AE986" s="15"/>
      <c r="AF986" s="15"/>
      <c r="AG986" s="19"/>
      <c r="AH986" s="50"/>
      <c r="AI986" s="50"/>
      <c r="AJ986" s="50"/>
      <c r="AK986" s="50"/>
      <c r="AL986" s="134"/>
      <c r="AM986" s="50"/>
      <c r="AN986" s="50"/>
      <c r="AO986" s="50"/>
      <c r="AP986" s="50"/>
      <c r="AQ986" s="50"/>
      <c r="AR986" s="50"/>
      <c r="DH986" s="50">
        <v>0</v>
      </c>
      <c r="ES986" s="22">
        <v>0</v>
      </c>
    </row>
    <row r="987" spans="1:149">
      <c r="A987" s="149"/>
      <c r="B987" s="78" t="s">
        <v>302</v>
      </c>
      <c r="C987" s="162">
        <f t="shared" si="198"/>
        <v>0.3716319487126245</v>
      </c>
      <c r="D987" s="162">
        <f t="shared" ref="D987:D988" si="199">1-F980</f>
        <v>0.3682434642049649</v>
      </c>
      <c r="E987" s="509">
        <f t="shared" ref="E987:E988" si="200">1-I980</f>
        <v>0.33693720163937657</v>
      </c>
      <c r="F987" s="162">
        <f t="shared" ref="F987:F988" si="201">1-L980</f>
        <v>0.32508899674695446</v>
      </c>
      <c r="G987" s="162">
        <f t="shared" ref="G987:G988" si="202">1-O980</f>
        <v>0.31215238037559978</v>
      </c>
      <c r="H987" s="163">
        <f t="shared" ref="H987:H988" si="203">1-R980</f>
        <v>0.31271803519518271</v>
      </c>
      <c r="I987" s="162">
        <f t="shared" ref="I987:I988" si="204">1-U980</f>
        <v>0.31081105185996172</v>
      </c>
      <c r="J987" s="162">
        <f>1-X980</f>
        <v>0.32627828563353634</v>
      </c>
      <c r="K987" s="162">
        <f>1-AA980</f>
        <v>0.33125619223315439</v>
      </c>
      <c r="L987" s="162">
        <f>1-AD980</f>
        <v>0.31753789278792899</v>
      </c>
      <c r="M987" s="162">
        <f>1-AG980</f>
        <v>0.32880324866186772</v>
      </c>
      <c r="N987" s="162">
        <f>1-AJ980</f>
        <v>0.32811610365621535</v>
      </c>
      <c r="W987" s="162"/>
      <c r="X987" s="162"/>
      <c r="Y987" s="162"/>
      <c r="Z987" s="15"/>
      <c r="AA987" s="15"/>
      <c r="AB987" s="15"/>
      <c r="AC987" s="15"/>
      <c r="AD987" s="15"/>
      <c r="AE987" s="15"/>
      <c r="AF987" s="15"/>
      <c r="AG987" s="19"/>
      <c r="AH987" s="50"/>
      <c r="AI987" s="50"/>
      <c r="AJ987" s="50"/>
      <c r="AK987" s="50"/>
      <c r="AL987" s="134"/>
      <c r="AM987" s="50"/>
      <c r="AN987" s="50"/>
      <c r="AO987" s="50"/>
      <c r="AP987" s="50"/>
      <c r="AQ987" s="50"/>
      <c r="AR987" s="50"/>
      <c r="DH987" s="50">
        <v>0</v>
      </c>
      <c r="ES987" s="22">
        <v>0</v>
      </c>
    </row>
    <row r="988" spans="1:149">
      <c r="A988" s="149"/>
      <c r="B988" s="78" t="s">
        <v>98</v>
      </c>
      <c r="C988" s="162">
        <f t="shared" si="198"/>
        <v>0.37507802728405315</v>
      </c>
      <c r="D988" s="162">
        <f t="shared" si="199"/>
        <v>0.37111519634782208</v>
      </c>
      <c r="E988" s="509">
        <f t="shared" si="200"/>
        <v>0.31425319653733574</v>
      </c>
      <c r="F988" s="162">
        <f t="shared" si="201"/>
        <v>0.29921370656838309</v>
      </c>
      <c r="G988" s="162">
        <f t="shared" si="202"/>
        <v>0.29336171370893327</v>
      </c>
      <c r="H988" s="163">
        <f t="shared" si="203"/>
        <v>0.29959506733803987</v>
      </c>
      <c r="I988" s="162">
        <f t="shared" si="204"/>
        <v>0.31832696744437738</v>
      </c>
      <c r="J988" s="162">
        <f>1-X981</f>
        <v>0.30383147015734591</v>
      </c>
      <c r="K988" s="162">
        <f>1-AA981</f>
        <v>0.32407593399139611</v>
      </c>
      <c r="L988" s="162">
        <f>1-AD981</f>
        <v>0.29559159942058211</v>
      </c>
      <c r="M988" s="162">
        <f>1-AG981</f>
        <v>0.31084579628091535</v>
      </c>
      <c r="N988" s="162">
        <f>1-AJ981</f>
        <v>0.3270179340133581</v>
      </c>
      <c r="W988" s="162"/>
      <c r="X988" s="162"/>
      <c r="Y988" s="162"/>
      <c r="Z988" s="15"/>
      <c r="AA988" s="15"/>
      <c r="AB988" s="15"/>
      <c r="AC988" s="15"/>
      <c r="AD988" s="15"/>
      <c r="AE988" s="15"/>
      <c r="AF988" s="15"/>
      <c r="AG988" s="19"/>
      <c r="AH988" s="50"/>
      <c r="AI988" s="50"/>
      <c r="AJ988" s="50"/>
      <c r="AK988" s="50"/>
      <c r="AL988" s="134"/>
      <c r="AM988" s="50"/>
      <c r="AN988" s="50"/>
      <c r="AO988" s="50"/>
      <c r="AP988" s="50"/>
      <c r="AQ988" s="50"/>
      <c r="AR988" s="50"/>
      <c r="DH988" s="50">
        <v>0</v>
      </c>
      <c r="ES988" s="22">
        <v>0</v>
      </c>
    </row>
    <row r="989" spans="1:149" ht="30">
      <c r="A989" s="187" t="s">
        <v>143</v>
      </c>
      <c r="B989" s="228" t="s">
        <v>299</v>
      </c>
      <c r="C989" s="256">
        <v>1000</v>
      </c>
      <c r="D989" s="256">
        <v>1200</v>
      </c>
      <c r="E989" s="256">
        <v>1400</v>
      </c>
      <c r="F989" s="256">
        <v>1600</v>
      </c>
      <c r="G989" s="256">
        <v>1800</v>
      </c>
      <c r="H989" s="373">
        <v>2000</v>
      </c>
      <c r="I989" s="256">
        <v>2200</v>
      </c>
      <c r="J989" s="256">
        <v>2400</v>
      </c>
      <c r="K989" s="256">
        <v>2600</v>
      </c>
      <c r="L989" s="256">
        <v>2800</v>
      </c>
      <c r="M989" s="256">
        <v>3000</v>
      </c>
      <c r="N989" s="149">
        <v>3200</v>
      </c>
      <c r="W989" s="162"/>
      <c r="X989" s="162"/>
      <c r="Y989" s="162"/>
      <c r="Z989" s="15"/>
      <c r="AA989" s="15"/>
      <c r="AB989" s="15"/>
      <c r="AC989" s="15"/>
      <c r="AD989" s="15"/>
      <c r="AE989" s="15"/>
      <c r="AF989" s="15"/>
      <c r="AG989" s="19"/>
      <c r="AH989" s="50"/>
      <c r="AI989" s="50"/>
      <c r="AJ989" s="50"/>
      <c r="AK989" s="50"/>
      <c r="AL989" s="134"/>
      <c r="AM989" s="50"/>
      <c r="AN989" s="50"/>
      <c r="AO989" s="50"/>
      <c r="AP989" s="50"/>
      <c r="AQ989" s="50"/>
      <c r="AR989" s="50"/>
      <c r="DH989" s="50">
        <v>0</v>
      </c>
      <c r="ES989" s="22">
        <v>0</v>
      </c>
    </row>
    <row r="990" spans="1:149">
      <c r="A990" s="22"/>
      <c r="B990" s="78" t="s">
        <v>220</v>
      </c>
      <c r="C990" s="114">
        <f>C833</f>
        <v>0.17572340290083022</v>
      </c>
      <c r="D990" s="114">
        <f>F833</f>
        <v>0.17163926260868359</v>
      </c>
      <c r="E990" s="114">
        <f>I833</f>
        <v>0.17297162347658071</v>
      </c>
      <c r="F990" s="114">
        <f>L833</f>
        <v>0.1701015886729586</v>
      </c>
      <c r="G990" s="114">
        <f>O833</f>
        <v>0.17245576313351174</v>
      </c>
      <c r="H990" s="10">
        <f>R833</f>
        <v>0.17456713941478766</v>
      </c>
      <c r="I990" s="10">
        <f>U833</f>
        <v>0.17049148722738197</v>
      </c>
      <c r="J990" s="10">
        <f>X833</f>
        <v>0.17669761431808728</v>
      </c>
      <c r="K990" s="10">
        <f>AA833</f>
        <v>0.17125826022610974</v>
      </c>
      <c r="L990" s="146">
        <f>AD833</f>
        <v>0.16925610686550921</v>
      </c>
      <c r="M990" s="146">
        <f>AG833</f>
        <v>0.17012091947194771</v>
      </c>
      <c r="N990" s="114">
        <f>AJ833</f>
        <v>0.17166271430817187</v>
      </c>
      <c r="W990" s="114"/>
      <c r="X990" s="114"/>
      <c r="Y990" s="114"/>
      <c r="AD990" s="9"/>
      <c r="AG990" s="78"/>
      <c r="AH990" s="50"/>
      <c r="AI990" s="50"/>
      <c r="AJ990" s="50"/>
      <c r="AK990" s="50"/>
      <c r="AL990" s="134"/>
      <c r="AM990" s="50"/>
      <c r="AN990" s="50"/>
      <c r="AO990" s="50"/>
      <c r="AP990" s="50"/>
      <c r="AQ990" s="50"/>
      <c r="AR990" s="50"/>
      <c r="DH990" s="50">
        <v>0</v>
      </c>
      <c r="ES990" s="22">
        <v>0</v>
      </c>
    </row>
    <row r="991" spans="1:149">
      <c r="B991" s="78" t="s">
        <v>221</v>
      </c>
      <c r="C991" s="114">
        <f>C834</f>
        <v>5.9615576001303849E-2</v>
      </c>
      <c r="D991" s="114">
        <f>F834</f>
        <v>5.5529630882623304E-2</v>
      </c>
      <c r="E991" s="114">
        <f>I834</f>
        <v>6.0141361109792874E-2</v>
      </c>
      <c r="F991" s="114">
        <f>L834</f>
        <v>5.6787766081645943E-2</v>
      </c>
      <c r="G991" s="114">
        <f>O834</f>
        <v>5.3839655910704193E-2</v>
      </c>
      <c r="H991" s="10">
        <f>R834</f>
        <v>5.1750173977362778E-2</v>
      </c>
      <c r="I991" s="10">
        <f>U834</f>
        <v>5.2298148056947685E-2</v>
      </c>
      <c r="J991" s="10">
        <f>X834</f>
        <v>5.0960942459529389E-2</v>
      </c>
      <c r="K991" s="10">
        <f>AA834</f>
        <v>4.9840622200000233E-2</v>
      </c>
      <c r="L991" s="146">
        <f>AD834</f>
        <v>4.8386591452746812E-2</v>
      </c>
      <c r="M991" s="146">
        <f>AG834</f>
        <v>4.6323201740625604E-2</v>
      </c>
      <c r="N991" s="114">
        <f>AJ834</f>
        <v>4.5427288139162102E-2</v>
      </c>
      <c r="W991" s="114"/>
      <c r="X991" s="114"/>
      <c r="Y991" s="114"/>
      <c r="Z991" s="15"/>
      <c r="AA991" s="15"/>
      <c r="AB991" s="15"/>
      <c r="AC991" s="15"/>
      <c r="AD991" s="15"/>
      <c r="AE991" s="15"/>
      <c r="AF991" s="15"/>
      <c r="AG991" s="15"/>
      <c r="AH991" s="15"/>
      <c r="DH991" s="50">
        <v>0</v>
      </c>
      <c r="ES991" s="22">
        <v>0</v>
      </c>
    </row>
    <row r="992" spans="1:149">
      <c r="B992" s="78" t="s">
        <v>222</v>
      </c>
      <c r="C992" s="114">
        <f>C835</f>
        <v>0.76466102109786593</v>
      </c>
      <c r="D992" s="114">
        <f>F835</f>
        <v>0.77283110650869313</v>
      </c>
      <c r="E992" s="114">
        <f>I835</f>
        <v>0.76688701541362647</v>
      </c>
      <c r="F992" s="114">
        <f>L835</f>
        <v>0.77311064524539541</v>
      </c>
      <c r="G992" s="114">
        <f>O835</f>
        <v>0.77370458095578398</v>
      </c>
      <c r="H992" s="10">
        <f>R835</f>
        <v>0.77368268660784956</v>
      </c>
      <c r="I992" s="10">
        <f>U835</f>
        <v>0.77721036471567029</v>
      </c>
      <c r="J992" s="10">
        <f>X835</f>
        <v>0.77234144322238329</v>
      </c>
      <c r="K992" s="10">
        <f>AA835</f>
        <v>0.77890111757389002</v>
      </c>
      <c r="L992" s="146">
        <f>AD835</f>
        <v>0.78235730168174389</v>
      </c>
      <c r="M992" s="146">
        <f>AG835</f>
        <v>0.78355587878742672</v>
      </c>
      <c r="N992" s="114">
        <f>AJ835</f>
        <v>0.78290999755266599</v>
      </c>
      <c r="W992" s="114"/>
      <c r="X992" s="114"/>
      <c r="Y992" s="114"/>
      <c r="Z992" s="15"/>
      <c r="AA992" s="15"/>
      <c r="AB992" s="15"/>
      <c r="AC992" s="15"/>
      <c r="AD992" s="15"/>
      <c r="AE992" s="15"/>
      <c r="AF992" s="15"/>
      <c r="AG992" s="15"/>
      <c r="AH992" s="15"/>
      <c r="DH992" s="50">
        <v>0</v>
      </c>
      <c r="ES992" s="22">
        <v>0</v>
      </c>
    </row>
    <row r="993" spans="1:149">
      <c r="B993" s="78" t="s">
        <v>32</v>
      </c>
      <c r="C993" s="114">
        <f t="shared" ref="C993:C1017" si="205">C838</f>
        <v>1.3500665954007155E-2</v>
      </c>
      <c r="D993" s="114">
        <f t="shared" ref="D993:D1017" si="206">F838</f>
        <v>1.2613440195817048E-2</v>
      </c>
      <c r="E993" s="114">
        <f t="shared" ref="E993:E1017" si="207">I838</f>
        <v>1.3575802642745253E-2</v>
      </c>
      <c r="F993" s="114">
        <f t="shared" ref="F993:F1017" si="208">L838</f>
        <v>1.2831831278828006E-2</v>
      </c>
      <c r="G993" s="114">
        <f t="shared" ref="G993:G1017" si="209">O838</f>
        <v>1.2257497131808463E-2</v>
      </c>
      <c r="H993" s="114">
        <f t="shared" ref="H993:H1017" si="210">R838</f>
        <v>1.1872629469872616E-2</v>
      </c>
      <c r="I993" s="114">
        <f t="shared" ref="I993:I1017" si="211">U838</f>
        <v>1.1360797767083021E-2</v>
      </c>
      <c r="J993" s="114">
        <f t="shared" ref="J993:J1017" si="212">X838</f>
        <v>1.1166519664539878E-2</v>
      </c>
      <c r="K993" s="114">
        <f t="shared" ref="K993:K1017" si="213">AA838</f>
        <v>1.0978511951785322E-2</v>
      </c>
      <c r="L993" s="114">
        <f t="shared" ref="L993:L1017" si="214">AD838</f>
        <v>1.0746500711476845E-2</v>
      </c>
      <c r="M993" s="114">
        <f t="shared" ref="M993:M1017" si="215">AG838</f>
        <v>1.0825584769945145E-2</v>
      </c>
      <c r="N993" s="114">
        <f t="shared" ref="N993:N1017" si="216">AJ838</f>
        <v>1.0663604359342854E-2</v>
      </c>
      <c r="W993" s="114"/>
      <c r="X993" s="114"/>
      <c r="Y993" s="114"/>
      <c r="Z993" s="15"/>
      <c r="AA993" s="15"/>
      <c r="AB993" s="15"/>
      <c r="AC993" s="15"/>
      <c r="AD993" s="15"/>
      <c r="AE993" s="15"/>
      <c r="AF993" s="15"/>
      <c r="AG993" s="15"/>
      <c r="AH993" s="15"/>
      <c r="DH993" s="50">
        <v>0</v>
      </c>
      <c r="ES993" s="22">
        <v>0</v>
      </c>
    </row>
    <row r="994" spans="1:149" s="17" customFormat="1">
      <c r="A994" s="257"/>
      <c r="B994" s="158" t="s">
        <v>37</v>
      </c>
      <c r="C994" s="17">
        <f t="shared" si="205"/>
        <v>60.571428571428569</v>
      </c>
      <c r="D994" s="17">
        <f t="shared" si="206"/>
        <v>60.571428571428569</v>
      </c>
      <c r="E994" s="17">
        <f t="shared" si="207"/>
        <v>90.857142857142861</v>
      </c>
      <c r="F994" s="17">
        <f t="shared" si="208"/>
        <v>90.857142857142861</v>
      </c>
      <c r="G994" s="17">
        <f t="shared" si="209"/>
        <v>90.857142857142861</v>
      </c>
      <c r="H994" s="17">
        <f t="shared" si="210"/>
        <v>90.857142857142861</v>
      </c>
      <c r="I994" s="17">
        <f t="shared" si="211"/>
        <v>90.857142857142861</v>
      </c>
      <c r="J994" s="17">
        <f t="shared" si="212"/>
        <v>90.857142857142861</v>
      </c>
      <c r="K994" s="17">
        <f t="shared" si="213"/>
        <v>90.857142857142861</v>
      </c>
      <c r="L994" s="17">
        <f t="shared" si="214"/>
        <v>90.857142857142861</v>
      </c>
      <c r="M994" s="17">
        <f t="shared" si="215"/>
        <v>90.857142857142861</v>
      </c>
      <c r="N994" s="17">
        <f t="shared" si="216"/>
        <v>90.857142857142861</v>
      </c>
      <c r="R994" s="56"/>
      <c r="AL994" s="132"/>
      <c r="BW994" s="132"/>
      <c r="DH994" s="50">
        <v>0</v>
      </c>
      <c r="ES994" s="22">
        <v>0</v>
      </c>
    </row>
    <row r="995" spans="1:149" s="17" customFormat="1">
      <c r="A995" s="257"/>
      <c r="B995" s="158" t="s">
        <v>81</v>
      </c>
      <c r="C995" s="17">
        <f t="shared" si="205"/>
        <v>665.23388704318927</v>
      </c>
      <c r="D995" s="17">
        <f t="shared" si="206"/>
        <v>891.83388704318929</v>
      </c>
      <c r="E995" s="17">
        <f t="shared" si="207"/>
        <v>1005.2436877076411</v>
      </c>
      <c r="F995" s="17">
        <f t="shared" si="208"/>
        <v>1344.3436877076413</v>
      </c>
      <c r="G995" s="17">
        <f t="shared" si="209"/>
        <v>1556.1579734219267</v>
      </c>
      <c r="H995" s="17">
        <f t="shared" si="210"/>
        <v>1655.4722591362126</v>
      </c>
      <c r="I995" s="17">
        <f t="shared" si="211"/>
        <v>1774.8106312292359</v>
      </c>
      <c r="J995" s="17">
        <f t="shared" si="212"/>
        <v>1970.2392026578073</v>
      </c>
      <c r="K995" s="17">
        <f t="shared" si="213"/>
        <v>1875.7249169435217</v>
      </c>
      <c r="L995" s="17">
        <f t="shared" si="214"/>
        <v>1878.9249169435218</v>
      </c>
      <c r="M995" s="17">
        <f t="shared" si="215"/>
        <v>1875.2865448504983</v>
      </c>
      <c r="N995" s="17">
        <f t="shared" si="216"/>
        <v>1974.6008305647838</v>
      </c>
      <c r="R995" s="56"/>
      <c r="AL995" s="132"/>
      <c r="BW995" s="132"/>
      <c r="DH995" s="50">
        <v>0</v>
      </c>
      <c r="ES995" s="22">
        <v>0</v>
      </c>
    </row>
    <row r="996" spans="1:149">
      <c r="B996" s="78" t="s">
        <v>163</v>
      </c>
      <c r="C996" s="114">
        <f t="shared" si="205"/>
        <v>4.4846382612672023E-3</v>
      </c>
      <c r="D996" s="114">
        <f t="shared" si="206"/>
        <v>4.278004141108644E-3</v>
      </c>
      <c r="E996" s="114">
        <f t="shared" si="207"/>
        <v>4.4966988498191529E-3</v>
      </c>
      <c r="F996" s="114">
        <f t="shared" si="208"/>
        <v>4.3024655125109643E-3</v>
      </c>
      <c r="G996" s="114">
        <f t="shared" si="209"/>
        <v>4.1802189070285073E-3</v>
      </c>
      <c r="H996" s="114">
        <f t="shared" si="210"/>
        <v>4.1165979023332216E-3</v>
      </c>
      <c r="I996" s="114">
        <f t="shared" si="211"/>
        <v>4.2739143962500902E-3</v>
      </c>
      <c r="J996" s="114">
        <f t="shared" si="212"/>
        <v>4.1944706163908113E-3</v>
      </c>
      <c r="K996" s="114">
        <f t="shared" si="213"/>
        <v>4.1954074404870877E-3</v>
      </c>
      <c r="L996" s="114">
        <f t="shared" si="214"/>
        <v>4.1645379429788047E-3</v>
      </c>
      <c r="M996" s="114">
        <f t="shared" si="215"/>
        <v>3.9954932554812873E-3</v>
      </c>
      <c r="N996" s="114">
        <f t="shared" si="216"/>
        <v>3.965385203084355E-3</v>
      </c>
      <c r="W996" s="114"/>
      <c r="X996" s="114"/>
      <c r="Y996" s="114"/>
      <c r="Z996" s="15"/>
      <c r="AA996" s="15"/>
      <c r="AB996" s="15"/>
      <c r="AC996" s="15"/>
      <c r="AD996" s="15"/>
      <c r="AE996" s="15"/>
      <c r="AF996" s="15"/>
      <c r="AG996" s="15"/>
      <c r="AH996" s="15"/>
      <c r="DH996" s="50">
        <v>0</v>
      </c>
      <c r="ES996" s="22">
        <v>0</v>
      </c>
    </row>
    <row r="997" spans="1:149">
      <c r="B997" s="78" t="s">
        <v>103</v>
      </c>
      <c r="C997" s="114">
        <f t="shared" si="205"/>
        <v>5.2540275300872914E-2</v>
      </c>
      <c r="D997" s="114">
        <f t="shared" si="206"/>
        <v>5.1977671755253779E-2</v>
      </c>
      <c r="E997" s="114">
        <f t="shared" si="207"/>
        <v>5.303762136425981E-2</v>
      </c>
      <c r="F997" s="114">
        <f t="shared" si="208"/>
        <v>5.1540763150385381E-2</v>
      </c>
      <c r="G997" s="114">
        <f t="shared" si="209"/>
        <v>5.0568974340088356E-2</v>
      </c>
      <c r="H997" s="114">
        <f t="shared" si="210"/>
        <v>5.0587791286212908E-2</v>
      </c>
      <c r="I997" s="114">
        <f t="shared" si="211"/>
        <v>5.1826090239830709E-2</v>
      </c>
      <c r="J997" s="114">
        <f t="shared" si="212"/>
        <v>4.9319050153688961E-2</v>
      </c>
      <c r="K997" s="114">
        <f t="shared" si="213"/>
        <v>5.2829053743827827E-2</v>
      </c>
      <c r="L997" s="114">
        <f t="shared" si="214"/>
        <v>5.4717551356910289E-2</v>
      </c>
      <c r="M997" s="114">
        <f t="shared" si="215"/>
        <v>5.5126848256722615E-2</v>
      </c>
      <c r="N997" s="114">
        <f t="shared" si="216"/>
        <v>5.4847106142694682E-2</v>
      </c>
      <c r="W997" s="114"/>
      <c r="X997" s="114"/>
      <c r="Y997" s="114"/>
      <c r="Z997" s="15"/>
      <c r="AA997" s="15"/>
      <c r="AB997" s="459" t="s">
        <v>516</v>
      </c>
      <c r="AC997" s="460"/>
      <c r="AD997" s="460"/>
      <c r="AE997" s="460"/>
      <c r="AF997" s="460"/>
      <c r="AG997" s="460"/>
      <c r="AH997" s="460"/>
      <c r="AI997" s="142"/>
      <c r="AJ997" s="142"/>
      <c r="AK997" s="142"/>
      <c r="AL997" s="143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4"/>
      <c r="AZ997" s="144"/>
      <c r="BA997" s="144"/>
      <c r="DH997" s="50">
        <v>0</v>
      </c>
      <c r="ES997" s="22">
        <v>0</v>
      </c>
    </row>
    <row r="998" spans="1:149">
      <c r="B998" s="78" t="s">
        <v>33</v>
      </c>
      <c r="C998" s="114">
        <f t="shared" si="205"/>
        <v>1.9718968628883907E-2</v>
      </c>
      <c r="D998" s="114">
        <f t="shared" si="206"/>
        <v>1.7975726908943872E-2</v>
      </c>
      <c r="E998" s="114">
        <f t="shared" si="207"/>
        <v>1.9908561738923292E-2</v>
      </c>
      <c r="F998" s="114">
        <f t="shared" si="208"/>
        <v>1.8490065085115335E-2</v>
      </c>
      <c r="G998" s="114">
        <f t="shared" si="209"/>
        <v>1.7287549961143137E-2</v>
      </c>
      <c r="H998" s="114">
        <f t="shared" si="210"/>
        <v>1.6434305835576469E-2</v>
      </c>
      <c r="I998" s="114">
        <f t="shared" si="211"/>
        <v>1.6423709229416546E-2</v>
      </c>
      <c r="J998" s="114">
        <f t="shared" si="212"/>
        <v>1.5954765584599382E-2</v>
      </c>
      <c r="K998" s="114">
        <f t="shared" si="213"/>
        <v>1.5420455631027811E-2</v>
      </c>
      <c r="L998" s="114">
        <f t="shared" si="214"/>
        <v>1.4794220158860213E-2</v>
      </c>
      <c r="M998" s="114">
        <f t="shared" si="215"/>
        <v>1.4089306131788647E-2</v>
      </c>
      <c r="N998" s="114">
        <f t="shared" si="216"/>
        <v>1.3731719232011091E-2</v>
      </c>
      <c r="O998" s="413" t="s">
        <v>510</v>
      </c>
      <c r="P998" s="413"/>
      <c r="Q998" s="413"/>
      <c r="R998" s="413"/>
      <c r="S998" s="413"/>
      <c r="T998" s="413"/>
      <c r="U998" s="413"/>
      <c r="V998" s="413"/>
      <c r="W998" s="419"/>
      <c r="X998" s="419"/>
      <c r="Y998" s="419"/>
      <c r="Z998" s="420"/>
      <c r="AA998" s="420"/>
      <c r="AB998" s="455" t="s">
        <v>517</v>
      </c>
      <c r="AC998" s="455"/>
      <c r="AD998" s="455"/>
      <c r="AE998" s="455"/>
      <c r="AF998" s="455"/>
      <c r="AG998" s="455"/>
      <c r="AH998" s="455"/>
      <c r="AI998" s="455"/>
      <c r="AJ998" s="456"/>
      <c r="AK998" s="456"/>
      <c r="AL998" s="456"/>
      <c r="AM998" s="457"/>
      <c r="AN998" s="457"/>
      <c r="AO998" s="455" t="s">
        <v>510</v>
      </c>
      <c r="AP998" s="455"/>
      <c r="AQ998" s="455"/>
      <c r="AR998" s="455"/>
      <c r="AS998" s="455"/>
      <c r="AT998" s="455"/>
      <c r="AU998" s="455"/>
      <c r="AV998" s="455"/>
      <c r="AW998" s="456"/>
      <c r="AX998" s="456"/>
      <c r="AY998" s="456"/>
      <c r="AZ998" s="457"/>
      <c r="BA998" s="457"/>
      <c r="DH998" s="50">
        <v>0</v>
      </c>
      <c r="ES998" s="22">
        <v>0</v>
      </c>
    </row>
    <row r="999" spans="1:149">
      <c r="B999" s="78" t="s">
        <v>34</v>
      </c>
      <c r="C999" s="114">
        <f t="shared" si="205"/>
        <v>2.694675413532318E-2</v>
      </c>
      <c r="D999" s="114">
        <f t="shared" si="206"/>
        <v>2.5633479464981592E-2</v>
      </c>
      <c r="E999" s="114">
        <f t="shared" si="207"/>
        <v>2.7263553762964427E-2</v>
      </c>
      <c r="F999" s="114">
        <f t="shared" si="208"/>
        <v>2.6235739881434846E-2</v>
      </c>
      <c r="G999" s="114">
        <f t="shared" si="209"/>
        <v>2.5040138354430887E-2</v>
      </c>
      <c r="H999" s="114">
        <f t="shared" si="210"/>
        <v>2.4116292781322941E-2</v>
      </c>
      <c r="I999" s="114">
        <f t="shared" si="211"/>
        <v>2.5210981684373017E-2</v>
      </c>
      <c r="J999" s="114">
        <f t="shared" si="212"/>
        <v>2.4494324929043746E-2</v>
      </c>
      <c r="K999" s="114">
        <f t="shared" si="213"/>
        <v>2.4051212085178245E-2</v>
      </c>
      <c r="L999" s="114">
        <f t="shared" si="214"/>
        <v>2.3401329587668079E-2</v>
      </c>
      <c r="M999" s="114">
        <f t="shared" si="215"/>
        <v>2.1928164202897046E-2</v>
      </c>
      <c r="N999" s="114">
        <f t="shared" si="216"/>
        <v>2.1518496525074142E-2</v>
      </c>
      <c r="O999" s="413"/>
      <c r="P999" s="413">
        <v>1000</v>
      </c>
      <c r="Q999" s="413">
        <v>1200</v>
      </c>
      <c r="R999" s="413">
        <v>1400</v>
      </c>
      <c r="S999" s="413">
        <v>1600</v>
      </c>
      <c r="T999" s="413">
        <v>1800</v>
      </c>
      <c r="U999" s="413">
        <v>2000</v>
      </c>
      <c r="V999" s="413">
        <v>2200</v>
      </c>
      <c r="W999" s="413">
        <v>2400</v>
      </c>
      <c r="X999" s="413">
        <v>2600</v>
      </c>
      <c r="Y999" s="413">
        <v>2800</v>
      </c>
      <c r="Z999" s="413">
        <v>3000</v>
      </c>
      <c r="AA999" s="421">
        <v>3200</v>
      </c>
      <c r="AB999" s="455"/>
      <c r="AC999" s="455">
        <v>1000</v>
      </c>
      <c r="AD999" s="455">
        <v>1200</v>
      </c>
      <c r="AE999" s="455">
        <v>1400</v>
      </c>
      <c r="AF999" s="455">
        <v>1600</v>
      </c>
      <c r="AG999" s="455">
        <v>1800</v>
      </c>
      <c r="AH999" s="455">
        <v>2000</v>
      </c>
      <c r="AI999" s="455">
        <v>2200</v>
      </c>
      <c r="AJ999" s="455">
        <v>2400</v>
      </c>
      <c r="AK999" s="455">
        <v>2600</v>
      </c>
      <c r="AL999" s="455">
        <v>2800</v>
      </c>
      <c r="AM999" s="455">
        <v>3000</v>
      </c>
      <c r="AN999" s="458">
        <v>3200</v>
      </c>
      <c r="AO999" s="455"/>
      <c r="AP999" s="455">
        <v>1000</v>
      </c>
      <c r="AQ999" s="455">
        <v>1200</v>
      </c>
      <c r="AR999" s="455">
        <v>1400</v>
      </c>
      <c r="AS999" s="455">
        <v>1600</v>
      </c>
      <c r="AT999" s="455">
        <v>1800</v>
      </c>
      <c r="AU999" s="455">
        <v>2000</v>
      </c>
      <c r="AV999" s="455">
        <v>2200</v>
      </c>
      <c r="AW999" s="455">
        <v>2400</v>
      </c>
      <c r="AX999" s="455">
        <v>2600</v>
      </c>
      <c r="AY999" s="455">
        <v>2800</v>
      </c>
      <c r="AZ999" s="455">
        <v>3000</v>
      </c>
      <c r="BA999" s="458">
        <v>3200</v>
      </c>
      <c r="DH999" s="50">
        <v>0</v>
      </c>
      <c r="ES999" s="22">
        <v>0</v>
      </c>
    </row>
    <row r="1000" spans="1:149">
      <c r="B1000" s="78" t="s">
        <v>63</v>
      </c>
      <c r="C1000" s="50">
        <f t="shared" si="205"/>
        <v>1.233159420681063</v>
      </c>
      <c r="D1000" s="50">
        <f t="shared" si="206"/>
        <v>2.005741504014396</v>
      </c>
      <c r="E1000" s="50">
        <f t="shared" si="207"/>
        <v>2.0416233423311176</v>
      </c>
      <c r="F1000" s="50">
        <f t="shared" si="208"/>
        <v>3.1991631339977844</v>
      </c>
      <c r="G1000" s="50">
        <f t="shared" si="209"/>
        <v>3.5879767947120711</v>
      </c>
      <c r="H1000" s="50">
        <f t="shared" si="210"/>
        <v>3.5918327470930231</v>
      </c>
      <c r="I1000" s="50">
        <f t="shared" si="211"/>
        <v>3.9912449127906968</v>
      </c>
      <c r="J1000" s="50">
        <f t="shared" si="212"/>
        <v>3.9936234842192682</v>
      </c>
      <c r="K1000" s="50">
        <f t="shared" si="213"/>
        <v>3.9977675318383157</v>
      </c>
      <c r="L1000" s="50">
        <f t="shared" si="214"/>
        <v>4.0031008651716498</v>
      </c>
      <c r="M1000" s="50">
        <f t="shared" si="215"/>
        <v>3.9939797411406417</v>
      </c>
      <c r="N1000" s="50">
        <f t="shared" si="216"/>
        <v>3.9978356935215942</v>
      </c>
      <c r="O1000" s="78" t="s">
        <v>63</v>
      </c>
      <c r="P1000" s="50">
        <f t="shared" ref="P1000:P1017" si="217">AN845</f>
        <v>0.82210628045404199</v>
      </c>
      <c r="Q1000" s="50">
        <f t="shared" ref="Q1000:Q1017" si="218">AQ845</f>
        <v>1.3371610026762639</v>
      </c>
      <c r="R1000" s="50">
        <f t="shared" ref="R1000:R1017" si="219">AT845</f>
        <v>1.3610822282207451</v>
      </c>
      <c r="S1000" s="50">
        <f t="shared" ref="S1000:S1017" si="220">AW845</f>
        <v>2.1327754226651896</v>
      </c>
      <c r="T1000" s="50">
        <f t="shared" ref="T1000:T1017" si="221">AZ845</f>
        <v>2.3919845298080475</v>
      </c>
      <c r="U1000" s="50">
        <f t="shared" ref="U1000:U1017" si="222">BC845</f>
        <v>2.3945551647286822</v>
      </c>
      <c r="V1000" s="50">
        <f t="shared" ref="V1000:V1017" si="223">BF845</f>
        <v>2.6608299418604644</v>
      </c>
      <c r="W1000" s="50">
        <f t="shared" ref="W1000:W1017" si="224">BI845</f>
        <v>2.6624156561461789</v>
      </c>
      <c r="X1000" s="50">
        <f t="shared" ref="X1000:X1017" si="225">BL845</f>
        <v>2.665178354558877</v>
      </c>
      <c r="Y1000" s="50">
        <f t="shared" ref="Y1000:Y1017" si="226">BO845</f>
        <v>2.6687339101144332</v>
      </c>
      <c r="Z1000" s="50">
        <f t="shared" ref="Z1000:Z1017" si="227">BR845</f>
        <v>2.6626531607604278</v>
      </c>
      <c r="AA1000" s="50">
        <f t="shared" ref="AA1000:AA1017" si="228">BU845</f>
        <v>2.6652237956810625</v>
      </c>
      <c r="AB1000" s="15"/>
      <c r="AC1000" s="50">
        <f t="shared" ref="AC1000:AC1017" si="229">BY845</f>
        <v>1.0569937891551968</v>
      </c>
      <c r="AD1000" s="50">
        <f t="shared" ref="AD1000:AD1017" si="230">CB845</f>
        <v>1.7192070034409108</v>
      </c>
      <c r="AE1000" s="50">
        <f t="shared" ref="AE1000:AE1017" si="231">CE845</f>
        <v>1.7499628648552439</v>
      </c>
      <c r="AF1000" s="50">
        <f t="shared" ref="AF1000:AF1017" si="232">CH845</f>
        <v>2.7421398291409584</v>
      </c>
      <c r="AG1000" s="50">
        <f t="shared" ref="AG1000:AG1017" si="233">CK845</f>
        <v>3.0754086811817753</v>
      </c>
      <c r="AH1000" s="50">
        <f t="shared" ref="AH1000:AH1017" si="234">CN845</f>
        <v>3.0787137832225913</v>
      </c>
      <c r="AI1000" s="50">
        <f t="shared" ref="AI1000:AI1017" si="235">CQ845</f>
        <v>3.4210670681063116</v>
      </c>
      <c r="AJ1000" s="50">
        <f t="shared" ref="AJ1000:AJ1017" si="236">CT845</f>
        <v>3.4231058436165158</v>
      </c>
      <c r="AK1000" s="50">
        <f t="shared" ref="AK1000:AK1017" si="237">CW845</f>
        <v>3.4266578844328421</v>
      </c>
      <c r="AL1000" s="50">
        <f t="shared" ref="AL1000:AL1017" si="238">CZ845</f>
        <v>3.431229313004271</v>
      </c>
      <c r="AM1000" s="50">
        <f t="shared" ref="AM1000:AM1017" si="239">DC845</f>
        <v>3.4234112066919788</v>
      </c>
      <c r="AN1000" s="50">
        <f t="shared" ref="AN1000:AN1017" si="240">DF845</f>
        <v>3.4267163087327948</v>
      </c>
      <c r="DH1000" s="50">
        <v>0</v>
      </c>
      <c r="ES1000" s="22">
        <v>0</v>
      </c>
    </row>
    <row r="1001" spans="1:149">
      <c r="B1001" s="78" t="s">
        <v>65</v>
      </c>
      <c r="C1001" s="50">
        <f t="shared" si="205"/>
        <v>1.3839641369047617</v>
      </c>
      <c r="D1001" s="50">
        <f t="shared" si="206"/>
        <v>1.9236391369047621</v>
      </c>
      <c r="E1001" s="50">
        <f t="shared" si="207"/>
        <v>2.2046071428571428</v>
      </c>
      <c r="F1001" s="50">
        <f t="shared" si="208"/>
        <v>3.0141196428571426</v>
      </c>
      <c r="G1001" s="50">
        <f t="shared" si="209"/>
        <v>3.2964727678571428</v>
      </c>
      <c r="H1001" s="50">
        <f t="shared" si="210"/>
        <v>3.3089883928571426</v>
      </c>
      <c r="I1001" s="50">
        <f t="shared" si="211"/>
        <v>3.8472782738095241</v>
      </c>
      <c r="J1001" s="50">
        <f t="shared" si="212"/>
        <v>3.8723095238095242</v>
      </c>
      <c r="K1001" s="50">
        <f t="shared" si="213"/>
        <v>3.8597938988095244</v>
      </c>
      <c r="L1001" s="50">
        <f t="shared" si="214"/>
        <v>3.8597938988095244</v>
      </c>
      <c r="M1001" s="50">
        <f t="shared" si="215"/>
        <v>3.5913415178571433</v>
      </c>
      <c r="N1001" s="50">
        <f t="shared" si="216"/>
        <v>3.6038571428571431</v>
      </c>
      <c r="O1001" s="78" t="s">
        <v>65</v>
      </c>
      <c r="P1001" s="50">
        <f t="shared" si="217"/>
        <v>0.61509517195767194</v>
      </c>
      <c r="Q1001" s="50">
        <f t="shared" si="218"/>
        <v>0.85495072751322754</v>
      </c>
      <c r="R1001" s="50">
        <f t="shared" si="219"/>
        <v>0.97982539682539671</v>
      </c>
      <c r="S1001" s="50">
        <f t="shared" si="220"/>
        <v>1.3396087301587301</v>
      </c>
      <c r="T1001" s="50">
        <f t="shared" si="221"/>
        <v>1.4650990079365078</v>
      </c>
      <c r="U1001" s="50">
        <f t="shared" si="222"/>
        <v>1.4706615079365077</v>
      </c>
      <c r="V1001" s="50">
        <f t="shared" si="223"/>
        <v>1.7099014550264551</v>
      </c>
      <c r="W1001" s="50">
        <f t="shared" si="224"/>
        <v>1.7210264550264551</v>
      </c>
      <c r="X1001" s="50">
        <f t="shared" si="225"/>
        <v>1.7154639550264552</v>
      </c>
      <c r="Y1001" s="50">
        <f t="shared" si="226"/>
        <v>1.7154639550264552</v>
      </c>
      <c r="Z1001" s="50">
        <f t="shared" si="227"/>
        <v>1.596151785714286</v>
      </c>
      <c r="AA1001" s="50">
        <f t="shared" si="228"/>
        <v>1.6017142857142859</v>
      </c>
      <c r="AB1001" s="15"/>
      <c r="AC1001" s="50">
        <f t="shared" si="229"/>
        <v>0.85167023809523801</v>
      </c>
      <c r="AD1001" s="50">
        <f t="shared" si="230"/>
        <v>1.1837779304029306</v>
      </c>
      <c r="AE1001" s="50">
        <f t="shared" si="231"/>
        <v>1.3566813186813185</v>
      </c>
      <c r="AF1001" s="50">
        <f t="shared" si="232"/>
        <v>1.854842857142857</v>
      </c>
      <c r="AG1001" s="50">
        <f t="shared" si="233"/>
        <v>2.0285986263736264</v>
      </c>
      <c r="AH1001" s="50">
        <f t="shared" si="234"/>
        <v>2.0363005494505493</v>
      </c>
      <c r="AI1001" s="50">
        <f t="shared" si="235"/>
        <v>2.3675558608058611</v>
      </c>
      <c r="AJ1001" s="50">
        <f t="shared" si="236"/>
        <v>2.3829597069597073</v>
      </c>
      <c r="AK1001" s="50">
        <f t="shared" si="237"/>
        <v>2.3752577838827844</v>
      </c>
      <c r="AL1001" s="50">
        <f t="shared" si="238"/>
        <v>2.3752577838827844</v>
      </c>
      <c r="AM1001" s="50">
        <f t="shared" si="239"/>
        <v>2.2100563186813189</v>
      </c>
      <c r="AN1001" s="50">
        <f t="shared" si="240"/>
        <v>2.2177582417582418</v>
      </c>
      <c r="DH1001" s="50">
        <v>0</v>
      </c>
      <c r="ES1001" s="22">
        <v>0</v>
      </c>
    </row>
    <row r="1002" spans="1:149">
      <c r="B1002" s="78" t="s">
        <v>100</v>
      </c>
      <c r="C1002" s="50">
        <f t="shared" si="205"/>
        <v>1.2142857142857143E-2</v>
      </c>
      <c r="D1002" s="50">
        <f t="shared" si="206"/>
        <v>1.2142857142857143E-2</v>
      </c>
      <c r="E1002" s="50">
        <f t="shared" si="207"/>
        <v>1.8214285714285714E-2</v>
      </c>
      <c r="F1002" s="50">
        <f t="shared" si="208"/>
        <v>1.8214285714285714E-2</v>
      </c>
      <c r="G1002" s="50">
        <f t="shared" si="209"/>
        <v>1.8214285714285714E-2</v>
      </c>
      <c r="H1002" s="50">
        <f t="shared" si="210"/>
        <v>1.8214285714285714E-2</v>
      </c>
      <c r="I1002" s="50">
        <f t="shared" si="211"/>
        <v>1.8214285714285714E-2</v>
      </c>
      <c r="J1002" s="50">
        <f t="shared" si="212"/>
        <v>1.8214285714285714E-2</v>
      </c>
      <c r="K1002" s="50">
        <f t="shared" si="213"/>
        <v>1.8214285714285714E-2</v>
      </c>
      <c r="L1002" s="50">
        <f t="shared" si="214"/>
        <v>1.8214285714285714E-2</v>
      </c>
      <c r="M1002" s="50">
        <f t="shared" si="215"/>
        <v>1.8214285714285714E-2</v>
      </c>
      <c r="N1002" s="50">
        <f t="shared" si="216"/>
        <v>1.8214285714285714E-2</v>
      </c>
      <c r="O1002" s="78" t="s">
        <v>100</v>
      </c>
      <c r="P1002" s="50">
        <f t="shared" si="217"/>
        <v>8.0952380952380946E-3</v>
      </c>
      <c r="Q1002" s="50">
        <f t="shared" si="218"/>
        <v>8.0952380952380946E-3</v>
      </c>
      <c r="R1002" s="50">
        <f t="shared" si="219"/>
        <v>1.2142857142857143E-2</v>
      </c>
      <c r="S1002" s="50">
        <f t="shared" si="220"/>
        <v>1.2142857142857143E-2</v>
      </c>
      <c r="T1002" s="50">
        <f t="shared" si="221"/>
        <v>1.2142857142857143E-2</v>
      </c>
      <c r="U1002" s="50">
        <f t="shared" si="222"/>
        <v>1.2142857142857143E-2</v>
      </c>
      <c r="V1002" s="50">
        <f t="shared" si="223"/>
        <v>1.2142857142857143E-2</v>
      </c>
      <c r="W1002" s="50">
        <f t="shared" si="224"/>
        <v>1.2142857142857143E-2</v>
      </c>
      <c r="X1002" s="50">
        <f t="shared" si="225"/>
        <v>1.2142857142857143E-2</v>
      </c>
      <c r="Y1002" s="50">
        <f t="shared" si="226"/>
        <v>1.2142857142857143E-2</v>
      </c>
      <c r="Z1002" s="50">
        <f t="shared" si="227"/>
        <v>1.2142857142857143E-2</v>
      </c>
      <c r="AA1002" s="50">
        <f t="shared" si="228"/>
        <v>1.2142857142857143E-2</v>
      </c>
      <c r="AB1002" s="15"/>
      <c r="AC1002" s="50">
        <f t="shared" si="229"/>
        <v>1.2142857142857143E-2</v>
      </c>
      <c r="AD1002" s="50">
        <f t="shared" si="230"/>
        <v>1.2142857142857143E-2</v>
      </c>
      <c r="AE1002" s="50">
        <f t="shared" si="231"/>
        <v>1.8214285714285714E-2</v>
      </c>
      <c r="AF1002" s="50">
        <f t="shared" si="232"/>
        <v>1.8214285714285714E-2</v>
      </c>
      <c r="AG1002" s="50">
        <f t="shared" si="233"/>
        <v>1.8214285714285714E-2</v>
      </c>
      <c r="AH1002" s="50">
        <f t="shared" si="234"/>
        <v>1.8214285714285714E-2</v>
      </c>
      <c r="AI1002" s="50">
        <f t="shared" si="235"/>
        <v>1.8214285714285714E-2</v>
      </c>
      <c r="AJ1002" s="50">
        <f t="shared" si="236"/>
        <v>1.8214285714285714E-2</v>
      </c>
      <c r="AK1002" s="50">
        <f t="shared" si="237"/>
        <v>1.8214285714285714E-2</v>
      </c>
      <c r="AL1002" s="50">
        <f t="shared" si="238"/>
        <v>1.8214285714285714E-2</v>
      </c>
      <c r="AM1002" s="50">
        <f t="shared" si="239"/>
        <v>1.8214285714285714E-2</v>
      </c>
      <c r="AN1002" s="50">
        <f t="shared" si="240"/>
        <v>1.8214285714285714E-2</v>
      </c>
      <c r="DH1002" s="50">
        <v>0</v>
      </c>
      <c r="ES1002" s="22">
        <v>0</v>
      </c>
    </row>
    <row r="1003" spans="1:149">
      <c r="B1003" s="78" t="s">
        <v>64</v>
      </c>
      <c r="C1003" s="50">
        <f t="shared" si="205"/>
        <v>0.51478571428571429</v>
      </c>
      <c r="D1003" s="50">
        <f t="shared" si="206"/>
        <v>0.79278571428571432</v>
      </c>
      <c r="E1003" s="50">
        <f t="shared" si="207"/>
        <v>0.83442857142857141</v>
      </c>
      <c r="F1003" s="50">
        <f t="shared" si="208"/>
        <v>1.2414285714285715</v>
      </c>
      <c r="G1003" s="50">
        <f t="shared" si="209"/>
        <v>1.3949285714285713</v>
      </c>
      <c r="H1003" s="50">
        <f t="shared" si="210"/>
        <v>1.4194285714285715</v>
      </c>
      <c r="I1003" s="50">
        <f t="shared" si="211"/>
        <v>1.5784285714285713</v>
      </c>
      <c r="J1003" s="50">
        <f t="shared" si="212"/>
        <v>1.5874285714285714</v>
      </c>
      <c r="K1003" s="50">
        <f t="shared" si="213"/>
        <v>1.6229285714285715</v>
      </c>
      <c r="L1003" s="50">
        <f t="shared" si="214"/>
        <v>1.6629285714285718</v>
      </c>
      <c r="M1003" s="50">
        <f t="shared" si="215"/>
        <v>1.6729285714285715</v>
      </c>
      <c r="N1003" s="50">
        <f t="shared" si="216"/>
        <v>1.6974285714285717</v>
      </c>
      <c r="O1003" s="78" t="s">
        <v>64</v>
      </c>
      <c r="P1003" s="50">
        <f t="shared" si="217"/>
        <v>0.34319047619047621</v>
      </c>
      <c r="Q1003" s="50">
        <f t="shared" si="218"/>
        <v>0.52852380952380951</v>
      </c>
      <c r="R1003" s="50">
        <f t="shared" si="219"/>
        <v>0.55628571428571427</v>
      </c>
      <c r="S1003" s="50">
        <f t="shared" si="220"/>
        <v>0.82761904761904759</v>
      </c>
      <c r="T1003" s="50">
        <f t="shared" si="221"/>
        <v>0.92995238095238086</v>
      </c>
      <c r="U1003" s="50">
        <f t="shared" si="222"/>
        <v>0.94628571428571429</v>
      </c>
      <c r="V1003" s="50">
        <f t="shared" si="223"/>
        <v>1.0522857142857143</v>
      </c>
      <c r="W1003" s="50">
        <f t="shared" si="224"/>
        <v>1.0582857142857143</v>
      </c>
      <c r="X1003" s="50">
        <f t="shared" si="225"/>
        <v>1.081952380952381</v>
      </c>
      <c r="Y1003" s="50">
        <f t="shared" si="226"/>
        <v>1.1086190476190478</v>
      </c>
      <c r="Z1003" s="50">
        <f t="shared" si="227"/>
        <v>1.1152857142857144</v>
      </c>
      <c r="AA1003" s="50">
        <f t="shared" si="228"/>
        <v>1.1316190476190477</v>
      </c>
      <c r="AB1003" s="15"/>
      <c r="AC1003" s="50">
        <f t="shared" si="229"/>
        <v>0.51478571428571429</v>
      </c>
      <c r="AD1003" s="50">
        <f t="shared" si="230"/>
        <v>0.79278571428571432</v>
      </c>
      <c r="AE1003" s="50">
        <f t="shared" si="231"/>
        <v>0.83442857142857141</v>
      </c>
      <c r="AF1003" s="50">
        <f t="shared" si="232"/>
        <v>1.2414285714285715</v>
      </c>
      <c r="AG1003" s="50">
        <f t="shared" si="233"/>
        <v>1.3949285714285713</v>
      </c>
      <c r="AH1003" s="50">
        <f t="shared" si="234"/>
        <v>1.4194285714285715</v>
      </c>
      <c r="AI1003" s="50">
        <f t="shared" si="235"/>
        <v>1.5784285714285713</v>
      </c>
      <c r="AJ1003" s="50">
        <f t="shared" si="236"/>
        <v>1.5874285714285714</v>
      </c>
      <c r="AK1003" s="50">
        <f t="shared" si="237"/>
        <v>1.6229285714285715</v>
      </c>
      <c r="AL1003" s="50">
        <f t="shared" si="238"/>
        <v>1.6629285714285718</v>
      </c>
      <c r="AM1003" s="50">
        <f t="shared" si="239"/>
        <v>1.6729285714285715</v>
      </c>
      <c r="AN1003" s="50">
        <f t="shared" si="240"/>
        <v>1.6974285714285717</v>
      </c>
      <c r="DH1003" s="50">
        <v>0</v>
      </c>
      <c r="ES1003" s="22">
        <v>0</v>
      </c>
    </row>
    <row r="1004" spans="1:149">
      <c r="B1004" s="78" t="s">
        <v>291</v>
      </c>
      <c r="C1004" s="50">
        <f t="shared" si="205"/>
        <v>0.63705943383167229</v>
      </c>
      <c r="D1004" s="50">
        <f t="shared" si="206"/>
        <v>0.77938165605389453</v>
      </c>
      <c r="E1004" s="50">
        <f t="shared" si="207"/>
        <v>0.93999783130306402</v>
      </c>
      <c r="F1004" s="50">
        <f t="shared" si="208"/>
        <v>1.1134811646363973</v>
      </c>
      <c r="G1004" s="50">
        <f t="shared" si="209"/>
        <v>1.2869860257475085</v>
      </c>
      <c r="H1004" s="50">
        <f t="shared" si="210"/>
        <v>1.4293297757475085</v>
      </c>
      <c r="I1004" s="50">
        <f t="shared" si="211"/>
        <v>1.5563823597268367</v>
      </c>
      <c r="J1004" s="50">
        <f t="shared" si="212"/>
        <v>1.6810698597268368</v>
      </c>
      <c r="K1004" s="50">
        <f t="shared" si="213"/>
        <v>1.7787261097268368</v>
      </c>
      <c r="L1004" s="50">
        <f t="shared" si="214"/>
        <v>1.9387261097268369</v>
      </c>
      <c r="M1004" s="50">
        <f t="shared" si="215"/>
        <v>2.0028346368586196</v>
      </c>
      <c r="N1004" s="50">
        <f t="shared" si="216"/>
        <v>2.1451783868586198</v>
      </c>
      <c r="O1004" s="78" t="s">
        <v>291</v>
      </c>
      <c r="P1004" s="50">
        <f t="shared" si="217"/>
        <v>0.54605094328429049</v>
      </c>
      <c r="Q1004" s="50">
        <f t="shared" si="218"/>
        <v>0.6680414194747667</v>
      </c>
      <c r="R1004" s="50">
        <f t="shared" si="219"/>
        <v>0.8057124268311977</v>
      </c>
      <c r="S1004" s="50">
        <f t="shared" si="220"/>
        <v>0.95441242683119776</v>
      </c>
      <c r="T1004" s="50">
        <f t="shared" si="221"/>
        <v>1.1031308792121501</v>
      </c>
      <c r="U1004" s="50">
        <f t="shared" si="222"/>
        <v>1.2251398077835789</v>
      </c>
      <c r="V1004" s="50">
        <f t="shared" si="223"/>
        <v>1.334042022623003</v>
      </c>
      <c r="W1004" s="50">
        <f t="shared" si="224"/>
        <v>1.4409170226230028</v>
      </c>
      <c r="X1004" s="50">
        <f t="shared" si="225"/>
        <v>1.52462237976586</v>
      </c>
      <c r="Y1004" s="50">
        <f t="shared" si="226"/>
        <v>1.6617652369087172</v>
      </c>
      <c r="Z1004" s="50">
        <f t="shared" si="227"/>
        <v>1.716715403021674</v>
      </c>
      <c r="AA1004" s="50">
        <f t="shared" si="228"/>
        <v>1.8387243315931028</v>
      </c>
      <c r="AB1004" s="15"/>
      <c r="AC1004" s="50">
        <f t="shared" si="229"/>
        <v>0.63705943383167229</v>
      </c>
      <c r="AD1004" s="50">
        <f t="shared" si="230"/>
        <v>0.77938165605389453</v>
      </c>
      <c r="AE1004" s="50">
        <f t="shared" si="231"/>
        <v>0.93999783130306402</v>
      </c>
      <c r="AF1004" s="50">
        <f t="shared" si="232"/>
        <v>1.1134811646363973</v>
      </c>
      <c r="AG1004" s="50">
        <f t="shared" si="233"/>
        <v>1.2869860257475085</v>
      </c>
      <c r="AH1004" s="50">
        <f t="shared" si="234"/>
        <v>1.4293297757475085</v>
      </c>
      <c r="AI1004" s="50">
        <f t="shared" si="235"/>
        <v>1.5563823597268367</v>
      </c>
      <c r="AJ1004" s="50">
        <f t="shared" si="236"/>
        <v>1.6810698597268368</v>
      </c>
      <c r="AK1004" s="50">
        <f t="shared" si="237"/>
        <v>1.7787261097268368</v>
      </c>
      <c r="AL1004" s="50">
        <f t="shared" si="238"/>
        <v>1.9387261097268369</v>
      </c>
      <c r="AM1004" s="50">
        <f t="shared" si="239"/>
        <v>2.0028346368586196</v>
      </c>
      <c r="AN1004" s="50">
        <f t="shared" si="240"/>
        <v>2.1451783868586198</v>
      </c>
      <c r="DH1004" s="50">
        <v>0</v>
      </c>
      <c r="ES1004" s="22">
        <v>0</v>
      </c>
    </row>
    <row r="1005" spans="1:149">
      <c r="B1005" s="78" t="s">
        <v>292</v>
      </c>
      <c r="C1005" s="50">
        <f t="shared" si="205"/>
        <v>0.30772286722828673</v>
      </c>
      <c r="D1005" s="50">
        <f t="shared" si="206"/>
        <v>0.37083774818066767</v>
      </c>
      <c r="E1005" s="50">
        <f t="shared" si="207"/>
        <v>0.46126608230501509</v>
      </c>
      <c r="F1005" s="50">
        <f t="shared" si="208"/>
        <v>0.54165268944787226</v>
      </c>
      <c r="G1005" s="50">
        <f t="shared" si="209"/>
        <v>0.60540400747508305</v>
      </c>
      <c r="H1005" s="50">
        <f t="shared" si="210"/>
        <v>0.65188359931181772</v>
      </c>
      <c r="I1005" s="50">
        <f t="shared" si="211"/>
        <v>0.7161652922797026</v>
      </c>
      <c r="J1005" s="50">
        <f t="shared" si="212"/>
        <v>0.75198161881031489</v>
      </c>
      <c r="K1005" s="50">
        <f t="shared" si="213"/>
        <v>0.79121631268786596</v>
      </c>
      <c r="L1005" s="50">
        <f t="shared" si="214"/>
        <v>0.84835916983072313</v>
      </c>
      <c r="M1005" s="50">
        <f t="shared" si="215"/>
        <v>0.85849206019617152</v>
      </c>
      <c r="N1005" s="50">
        <f t="shared" si="216"/>
        <v>0.9049716520329063</v>
      </c>
      <c r="O1005" s="78" t="s">
        <v>292</v>
      </c>
      <c r="P1005" s="50">
        <f t="shared" si="217"/>
        <v>0.26925750882475086</v>
      </c>
      <c r="Q1005" s="50">
        <f t="shared" si="218"/>
        <v>0.32448302965808418</v>
      </c>
      <c r="R1005" s="50">
        <f t="shared" si="219"/>
        <v>0.40360782201688816</v>
      </c>
      <c r="S1005" s="50">
        <f t="shared" si="220"/>
        <v>0.47394610326688819</v>
      </c>
      <c r="T1005" s="50">
        <f t="shared" si="221"/>
        <v>0.52972850654069759</v>
      </c>
      <c r="U1005" s="50">
        <f t="shared" si="222"/>
        <v>0.5703981493978405</v>
      </c>
      <c r="V1005" s="50">
        <f t="shared" si="223"/>
        <v>0.62664463074473964</v>
      </c>
      <c r="W1005" s="50">
        <f t="shared" si="224"/>
        <v>0.65798391645902543</v>
      </c>
      <c r="X1005" s="50">
        <f t="shared" si="225"/>
        <v>0.69231427360188258</v>
      </c>
      <c r="Y1005" s="50">
        <f t="shared" si="226"/>
        <v>0.74231427360188262</v>
      </c>
      <c r="Z1005" s="50">
        <f t="shared" si="227"/>
        <v>0.75118055267164996</v>
      </c>
      <c r="AA1005" s="50">
        <f t="shared" si="228"/>
        <v>0.79185019552879288</v>
      </c>
      <c r="AB1005" s="15"/>
      <c r="AC1005" s="50">
        <f t="shared" si="229"/>
        <v>0.30772286722828673</v>
      </c>
      <c r="AD1005" s="50">
        <f t="shared" si="230"/>
        <v>0.37083774818066767</v>
      </c>
      <c r="AE1005" s="50">
        <f t="shared" si="231"/>
        <v>0.46126608230501509</v>
      </c>
      <c r="AF1005" s="50">
        <f t="shared" si="232"/>
        <v>0.54165268944787226</v>
      </c>
      <c r="AG1005" s="50">
        <f t="shared" si="233"/>
        <v>0.60540400747508305</v>
      </c>
      <c r="AH1005" s="50">
        <f t="shared" si="234"/>
        <v>0.65188359931181772</v>
      </c>
      <c r="AI1005" s="50">
        <f t="shared" si="235"/>
        <v>0.7161652922797026</v>
      </c>
      <c r="AJ1005" s="50">
        <f t="shared" si="236"/>
        <v>0.75198161881031489</v>
      </c>
      <c r="AK1005" s="50">
        <f t="shared" si="237"/>
        <v>0.79121631268786596</v>
      </c>
      <c r="AL1005" s="50">
        <f t="shared" si="238"/>
        <v>0.84835916983072313</v>
      </c>
      <c r="AM1005" s="50">
        <f t="shared" si="239"/>
        <v>0.85849206019617152</v>
      </c>
      <c r="AN1005" s="50">
        <f t="shared" si="240"/>
        <v>0.9049716520329063</v>
      </c>
      <c r="DH1005" s="50">
        <v>0</v>
      </c>
      <c r="ES1005" s="22">
        <v>0</v>
      </c>
    </row>
    <row r="1006" spans="1:149">
      <c r="B1006" s="78" t="s">
        <v>574</v>
      </c>
      <c r="C1006" s="50">
        <f t="shared" si="205"/>
        <v>0.53180289685423587</v>
      </c>
      <c r="D1006" s="50">
        <f t="shared" si="206"/>
        <v>0.67181076143756924</v>
      </c>
      <c r="E1006" s="50">
        <f t="shared" si="207"/>
        <v>0.79937623330218732</v>
      </c>
      <c r="F1006" s="50">
        <f t="shared" si="208"/>
        <v>0.96188803017718727</v>
      </c>
      <c r="G1006" s="50">
        <f t="shared" si="209"/>
        <v>1.0985521187188538</v>
      </c>
      <c r="H1006" s="50">
        <f t="shared" si="210"/>
        <v>1.2127122749688539</v>
      </c>
      <c r="I1006" s="50">
        <f t="shared" si="211"/>
        <v>1.3434429514465671</v>
      </c>
      <c r="J1006" s="50">
        <f t="shared" si="212"/>
        <v>1.3817632639465671</v>
      </c>
      <c r="K1006" s="50">
        <f t="shared" si="213"/>
        <v>1.5526031076965672</v>
      </c>
      <c r="L1006" s="50">
        <f t="shared" si="214"/>
        <v>1.7426031076965671</v>
      </c>
      <c r="M1006" s="50">
        <f t="shared" si="215"/>
        <v>1.8243763635105206</v>
      </c>
      <c r="N1006" s="50">
        <f t="shared" si="216"/>
        <v>1.9385365197605207</v>
      </c>
      <c r="O1006" s="78" t="s">
        <v>574</v>
      </c>
      <c r="P1006" s="50">
        <f t="shared" si="217"/>
        <v>0.47271368609265413</v>
      </c>
      <c r="Q1006" s="50">
        <f t="shared" si="218"/>
        <v>0.59716512127783927</v>
      </c>
      <c r="R1006" s="50">
        <f t="shared" si="219"/>
        <v>0.7105566518241665</v>
      </c>
      <c r="S1006" s="50">
        <f t="shared" si="220"/>
        <v>0.85501158237972197</v>
      </c>
      <c r="T1006" s="50">
        <f t="shared" si="221"/>
        <v>0.97649077219453673</v>
      </c>
      <c r="U1006" s="50">
        <f t="shared" si="222"/>
        <v>1.0779664666389812</v>
      </c>
      <c r="V1006" s="50">
        <f t="shared" si="223"/>
        <v>1.1941715123969485</v>
      </c>
      <c r="W1006" s="50">
        <f t="shared" si="224"/>
        <v>1.2282340123969486</v>
      </c>
      <c r="X1006" s="50">
        <f t="shared" si="225"/>
        <v>1.3800916512858374</v>
      </c>
      <c r="Y1006" s="50">
        <f t="shared" si="226"/>
        <v>1.5489805401747263</v>
      </c>
      <c r="Z1006" s="50">
        <f t="shared" si="227"/>
        <v>1.6216678786760184</v>
      </c>
      <c r="AA1006" s="50">
        <f t="shared" si="228"/>
        <v>1.7231435731204627</v>
      </c>
      <c r="AB1006" s="15"/>
      <c r="AC1006" s="50">
        <f t="shared" si="229"/>
        <v>0.60777473926198389</v>
      </c>
      <c r="AD1006" s="50">
        <f t="shared" si="230"/>
        <v>0.767783727357222</v>
      </c>
      <c r="AE1006" s="50">
        <f t="shared" si="231"/>
        <v>0.91357283805964262</v>
      </c>
      <c r="AF1006" s="50">
        <f t="shared" si="232"/>
        <v>1.0993006059167854</v>
      </c>
      <c r="AG1006" s="50">
        <f t="shared" si="233"/>
        <v>1.25548813567869</v>
      </c>
      <c r="AH1006" s="50">
        <f t="shared" si="234"/>
        <v>1.3859568856786901</v>
      </c>
      <c r="AI1006" s="50">
        <f t="shared" si="235"/>
        <v>1.535363373081791</v>
      </c>
      <c r="AJ1006" s="50">
        <f t="shared" si="236"/>
        <v>1.5791580159389338</v>
      </c>
      <c r="AK1006" s="50">
        <f t="shared" si="237"/>
        <v>1.7744035516532197</v>
      </c>
      <c r="AL1006" s="50">
        <f t="shared" si="238"/>
        <v>1.9915464087960768</v>
      </c>
      <c r="AM1006" s="50">
        <f t="shared" si="239"/>
        <v>2.0850015582977379</v>
      </c>
      <c r="AN1006" s="50">
        <f t="shared" si="240"/>
        <v>2.2154703082977378</v>
      </c>
      <c r="DH1006" s="50">
        <v>0</v>
      </c>
      <c r="ES1006" s="22">
        <v>0</v>
      </c>
    </row>
    <row r="1007" spans="1:149">
      <c r="B1007" s="78" t="s">
        <v>109</v>
      </c>
      <c r="C1007" s="50">
        <f t="shared" si="205"/>
        <v>1.3336538461538463</v>
      </c>
      <c r="D1007" s="50">
        <f t="shared" si="206"/>
        <v>1.6105769230769231</v>
      </c>
      <c r="E1007" s="50">
        <f t="shared" si="207"/>
        <v>1.974175824175824</v>
      </c>
      <c r="F1007" s="50">
        <f t="shared" si="208"/>
        <v>2.2664835164835164</v>
      </c>
      <c r="G1007" s="50">
        <f t="shared" si="209"/>
        <v>2.5960164835164834</v>
      </c>
      <c r="H1007" s="50">
        <f t="shared" si="210"/>
        <v>2.910164835164835</v>
      </c>
      <c r="I1007" s="50">
        <f t="shared" si="211"/>
        <v>3.2101648351648353</v>
      </c>
      <c r="J1007" s="50">
        <f t="shared" si="212"/>
        <v>3.3461538461538463</v>
      </c>
      <c r="K1007" s="50">
        <f t="shared" si="213"/>
        <v>3.7704670329670331</v>
      </c>
      <c r="L1007" s="50">
        <f t="shared" si="214"/>
        <v>4.2627747252747259</v>
      </c>
      <c r="M1007" s="50">
        <f t="shared" si="215"/>
        <v>4.4704670329670328</v>
      </c>
      <c r="N1007" s="50">
        <f t="shared" si="216"/>
        <v>4.7846153846153854</v>
      </c>
      <c r="O1007" s="78" t="s">
        <v>109</v>
      </c>
      <c r="P1007" s="50">
        <f t="shared" si="217"/>
        <v>0.86687500000000006</v>
      </c>
      <c r="Q1007" s="50">
        <f t="shared" si="218"/>
        <v>1.046875</v>
      </c>
      <c r="R1007" s="50">
        <f t="shared" si="219"/>
        <v>1.2832142857142856</v>
      </c>
      <c r="S1007" s="50">
        <f t="shared" si="220"/>
        <v>1.4732142857142858</v>
      </c>
      <c r="T1007" s="50">
        <f t="shared" si="221"/>
        <v>1.6874107142857142</v>
      </c>
      <c r="U1007" s="50">
        <f t="shared" si="222"/>
        <v>1.8916071428571428</v>
      </c>
      <c r="V1007" s="50">
        <f t="shared" si="223"/>
        <v>2.0866071428571429</v>
      </c>
      <c r="W1007" s="50">
        <f t="shared" si="224"/>
        <v>2.1750000000000003</v>
      </c>
      <c r="X1007" s="50">
        <f t="shared" si="225"/>
        <v>2.4508035714285716</v>
      </c>
      <c r="Y1007" s="50">
        <f t="shared" si="226"/>
        <v>2.7708035714285719</v>
      </c>
      <c r="Z1007" s="50">
        <f t="shared" si="227"/>
        <v>2.9058035714285717</v>
      </c>
      <c r="AA1007" s="50">
        <f t="shared" si="228"/>
        <v>3.1100000000000003</v>
      </c>
      <c r="AB1007" s="15"/>
      <c r="AC1007" s="50">
        <f t="shared" si="229"/>
        <v>0.86687500000000006</v>
      </c>
      <c r="AD1007" s="50">
        <f t="shared" si="230"/>
        <v>1.046875</v>
      </c>
      <c r="AE1007" s="50">
        <f t="shared" si="231"/>
        <v>1.2832142857142856</v>
      </c>
      <c r="AF1007" s="50">
        <f t="shared" si="232"/>
        <v>1.4732142857142858</v>
      </c>
      <c r="AG1007" s="50">
        <f t="shared" si="233"/>
        <v>1.6874107142857142</v>
      </c>
      <c r="AH1007" s="50">
        <f t="shared" si="234"/>
        <v>1.8916071428571428</v>
      </c>
      <c r="AI1007" s="50">
        <f t="shared" si="235"/>
        <v>2.0866071428571429</v>
      </c>
      <c r="AJ1007" s="50">
        <f t="shared" si="236"/>
        <v>2.1750000000000003</v>
      </c>
      <c r="AK1007" s="50">
        <f t="shared" si="237"/>
        <v>2.4508035714285716</v>
      </c>
      <c r="AL1007" s="50">
        <f t="shared" si="238"/>
        <v>2.7708035714285719</v>
      </c>
      <c r="AM1007" s="50">
        <f t="shared" si="239"/>
        <v>2.9058035714285717</v>
      </c>
      <c r="AN1007" s="50">
        <f t="shared" si="240"/>
        <v>3.1100000000000003</v>
      </c>
      <c r="DH1007" s="50">
        <v>0</v>
      </c>
      <c r="ES1007" s="22">
        <v>0</v>
      </c>
    </row>
    <row r="1008" spans="1:149">
      <c r="B1008" s="78" t="s">
        <v>110</v>
      </c>
      <c r="C1008" s="50">
        <f t="shared" si="205"/>
        <v>0.17142857142857143</v>
      </c>
      <c r="D1008" s="50">
        <f t="shared" si="206"/>
        <v>0.17142857142857143</v>
      </c>
      <c r="E1008" s="50">
        <f t="shared" si="207"/>
        <v>0.25714285714285712</v>
      </c>
      <c r="F1008" s="50">
        <f t="shared" si="208"/>
        <v>0.25714285714285712</v>
      </c>
      <c r="G1008" s="50">
        <f t="shared" si="209"/>
        <v>0.25714285714285712</v>
      </c>
      <c r="H1008" s="50">
        <f t="shared" si="210"/>
        <v>0.25714285714285712</v>
      </c>
      <c r="I1008" s="50">
        <f t="shared" si="211"/>
        <v>0.25714285714285712</v>
      </c>
      <c r="J1008" s="50">
        <f t="shared" si="212"/>
        <v>0.25714285714285712</v>
      </c>
      <c r="K1008" s="50">
        <f t="shared" si="213"/>
        <v>0.25714285714285712</v>
      </c>
      <c r="L1008" s="50">
        <f t="shared" si="214"/>
        <v>0.25714285714285712</v>
      </c>
      <c r="M1008" s="50">
        <f t="shared" si="215"/>
        <v>0.25714285714285712</v>
      </c>
      <c r="N1008" s="50">
        <f t="shared" si="216"/>
        <v>0.25714285714285712</v>
      </c>
      <c r="O1008" s="78" t="s">
        <v>110</v>
      </c>
      <c r="P1008" s="50">
        <f t="shared" si="217"/>
        <v>7.1428571428571438E-2</v>
      </c>
      <c r="Q1008" s="50">
        <f t="shared" si="218"/>
        <v>7.1428571428571438E-2</v>
      </c>
      <c r="R1008" s="50">
        <f t="shared" si="219"/>
        <v>0.10714285714285714</v>
      </c>
      <c r="S1008" s="50">
        <f t="shared" si="220"/>
        <v>0.10714285714285714</v>
      </c>
      <c r="T1008" s="50">
        <f t="shared" si="221"/>
        <v>0.10714285714285714</v>
      </c>
      <c r="U1008" s="50">
        <f t="shared" si="222"/>
        <v>0.10714285714285714</v>
      </c>
      <c r="V1008" s="50">
        <f t="shared" si="223"/>
        <v>0.10714285714285714</v>
      </c>
      <c r="W1008" s="50">
        <f t="shared" si="224"/>
        <v>0.10714285714285714</v>
      </c>
      <c r="X1008" s="50">
        <f t="shared" si="225"/>
        <v>0.10714285714285714</v>
      </c>
      <c r="Y1008" s="50">
        <f t="shared" si="226"/>
        <v>0.10714285714285714</v>
      </c>
      <c r="Z1008" s="50">
        <f t="shared" si="227"/>
        <v>0.10714285714285714</v>
      </c>
      <c r="AA1008" s="50">
        <f t="shared" si="228"/>
        <v>0.10714285714285714</v>
      </c>
      <c r="AB1008" s="15"/>
      <c r="AC1008" s="50">
        <f t="shared" si="229"/>
        <v>0.17142857142857143</v>
      </c>
      <c r="AD1008" s="50">
        <f t="shared" si="230"/>
        <v>0.17142857142857143</v>
      </c>
      <c r="AE1008" s="50">
        <f t="shared" si="231"/>
        <v>0.25714285714285712</v>
      </c>
      <c r="AF1008" s="50">
        <f t="shared" si="232"/>
        <v>0.25714285714285712</v>
      </c>
      <c r="AG1008" s="50">
        <f t="shared" si="233"/>
        <v>0.25714285714285712</v>
      </c>
      <c r="AH1008" s="50">
        <f t="shared" si="234"/>
        <v>0.25714285714285712</v>
      </c>
      <c r="AI1008" s="50">
        <f t="shared" si="235"/>
        <v>0.25714285714285712</v>
      </c>
      <c r="AJ1008" s="50">
        <f t="shared" si="236"/>
        <v>0.25714285714285712</v>
      </c>
      <c r="AK1008" s="50">
        <f t="shared" si="237"/>
        <v>0.25714285714285712</v>
      </c>
      <c r="AL1008" s="50">
        <f t="shared" si="238"/>
        <v>0.25714285714285712</v>
      </c>
      <c r="AM1008" s="50">
        <f t="shared" si="239"/>
        <v>0.25714285714285712</v>
      </c>
      <c r="AN1008" s="50">
        <f t="shared" si="240"/>
        <v>0.25714285714285712</v>
      </c>
      <c r="AP1008" s="50">
        <f t="shared" ref="AP1008" si="241">DJ853</f>
        <v>7.1428571428571438E-2</v>
      </c>
      <c r="AQ1008" s="50">
        <f t="shared" ref="AQ1008" si="242">DM853</f>
        <v>7.1428571428571438E-2</v>
      </c>
      <c r="AR1008" s="50">
        <f t="shared" ref="AR1008" si="243">DP853</f>
        <v>0.10714285714285714</v>
      </c>
      <c r="AS1008" s="50">
        <f t="shared" ref="AS1008" si="244">DS853</f>
        <v>0.10714285714285714</v>
      </c>
      <c r="AT1008" s="50">
        <f t="shared" ref="AT1008" si="245">DV853</f>
        <v>0.10714285714285714</v>
      </c>
      <c r="AU1008" s="50">
        <f t="shared" ref="AU1008" si="246">DY853</f>
        <v>0.10714285714285714</v>
      </c>
      <c r="AV1008" s="50">
        <f t="shared" ref="AV1008" si="247">EB853</f>
        <v>0.10714285714285714</v>
      </c>
      <c r="AW1008" s="50">
        <f t="shared" ref="AW1008" si="248">EE853</f>
        <v>0.10714285714285714</v>
      </c>
      <c r="AX1008" s="50">
        <f t="shared" ref="AX1008" si="249">EH853</f>
        <v>0.10714285714285714</v>
      </c>
      <c r="AY1008" s="50">
        <f t="shared" ref="AY1008" si="250">EK853</f>
        <v>0.10714285714285714</v>
      </c>
      <c r="AZ1008" s="50">
        <f t="shared" ref="AZ1008" si="251">EN853</f>
        <v>0.10714285714285714</v>
      </c>
      <c r="BA1008" s="50">
        <f t="shared" ref="BA1008" si="252">EQ853</f>
        <v>0.10714285714285714</v>
      </c>
      <c r="DH1008" s="50">
        <v>0</v>
      </c>
      <c r="ES1008" s="22">
        <v>0</v>
      </c>
    </row>
    <row r="1009" spans="1:149">
      <c r="B1009" s="78" t="s">
        <v>108</v>
      </c>
      <c r="C1009" s="50">
        <f t="shared" si="205"/>
        <v>1.6293883124999999</v>
      </c>
      <c r="D1009" s="50">
        <f t="shared" si="206"/>
        <v>1.8402638541666665</v>
      </c>
      <c r="E1009" s="50">
        <f t="shared" si="207"/>
        <v>2.299374568452381</v>
      </c>
      <c r="F1009" s="50">
        <f t="shared" si="208"/>
        <v>2.5892878809523809</v>
      </c>
      <c r="G1009" s="50">
        <f t="shared" si="209"/>
        <v>3.0895792232142854</v>
      </c>
      <c r="H1009" s="50">
        <f t="shared" si="210"/>
        <v>3.510832794642857</v>
      </c>
      <c r="I1009" s="50">
        <f t="shared" si="211"/>
        <v>3.6676705654761905</v>
      </c>
      <c r="J1009" s="50">
        <f t="shared" si="212"/>
        <v>4.4045777083333331</v>
      </c>
      <c r="K1009" s="50">
        <f t="shared" si="213"/>
        <v>4.1417241369047613</v>
      </c>
      <c r="L1009" s="50">
        <f t="shared" si="214"/>
        <v>4.2473241369047621</v>
      </c>
      <c r="M1009" s="50">
        <f t="shared" si="215"/>
        <v>4.2751241369047612</v>
      </c>
      <c r="N1009" s="50">
        <f t="shared" si="216"/>
        <v>4.6963777083333333</v>
      </c>
      <c r="O1009" s="78" t="s">
        <v>108</v>
      </c>
      <c r="P1009" s="50">
        <f t="shared" si="217"/>
        <v>0.81469415624999997</v>
      </c>
      <c r="Q1009" s="50">
        <f t="shared" si="218"/>
        <v>0.92013192708333325</v>
      </c>
      <c r="R1009" s="50">
        <f t="shared" si="219"/>
        <v>1.1496872842261905</v>
      </c>
      <c r="S1009" s="50">
        <f t="shared" si="220"/>
        <v>1.2946439404761905</v>
      </c>
      <c r="T1009" s="50">
        <f t="shared" si="221"/>
        <v>1.5447896116071427</v>
      </c>
      <c r="U1009" s="50">
        <f t="shared" si="222"/>
        <v>1.7554163973214285</v>
      </c>
      <c r="V1009" s="50">
        <f t="shared" si="223"/>
        <v>1.8338352827380953</v>
      </c>
      <c r="W1009" s="50">
        <f t="shared" si="224"/>
        <v>2.2022888541666665</v>
      </c>
      <c r="X1009" s="50">
        <f t="shared" si="225"/>
        <v>2.0708620684523806</v>
      </c>
      <c r="Y1009" s="50">
        <f t="shared" si="226"/>
        <v>2.123662068452381</v>
      </c>
      <c r="Z1009" s="50">
        <f t="shared" si="227"/>
        <v>2.1375620684523806</v>
      </c>
      <c r="AA1009" s="50">
        <f t="shared" si="228"/>
        <v>2.3481888541666667</v>
      </c>
      <c r="AB1009" s="15"/>
      <c r="AC1009" s="50">
        <f t="shared" si="229"/>
        <v>2.1725177499999999</v>
      </c>
      <c r="AD1009" s="50">
        <f t="shared" si="230"/>
        <v>2.4536851388888885</v>
      </c>
      <c r="AE1009" s="50">
        <f t="shared" si="231"/>
        <v>3.0658327579365081</v>
      </c>
      <c r="AF1009" s="50">
        <f t="shared" si="232"/>
        <v>3.4523838412698411</v>
      </c>
      <c r="AG1009" s="50">
        <f t="shared" si="233"/>
        <v>4.1194389642857141</v>
      </c>
      <c r="AH1009" s="50">
        <f t="shared" si="234"/>
        <v>4.6811103928571427</v>
      </c>
      <c r="AI1009" s="50">
        <f t="shared" si="235"/>
        <v>4.890227420634921</v>
      </c>
      <c r="AJ1009" s="50">
        <f t="shared" si="236"/>
        <v>5.8727702777777777</v>
      </c>
      <c r="AK1009" s="50">
        <f t="shared" si="237"/>
        <v>5.5222988492063489</v>
      </c>
      <c r="AL1009" s="50">
        <f t="shared" si="238"/>
        <v>5.6630988492063485</v>
      </c>
      <c r="AM1009" s="50">
        <f t="shared" si="239"/>
        <v>5.7001655158730156</v>
      </c>
      <c r="AN1009" s="50">
        <f t="shared" si="240"/>
        <v>6.2618369444444442</v>
      </c>
      <c r="AP1009" s="50">
        <f t="shared" ref="AP1009:AP1015" si="253">DJ854</f>
        <v>0.81469415624999997</v>
      </c>
      <c r="AQ1009" s="50">
        <f t="shared" ref="AQ1009:AQ1015" si="254">DM854</f>
        <v>0.92013192708333325</v>
      </c>
      <c r="AR1009" s="50">
        <f t="shared" ref="AR1009:AR1015" si="255">DP854</f>
        <v>1.1496872842261905</v>
      </c>
      <c r="AS1009" s="50">
        <f t="shared" ref="AS1009:AS1015" si="256">DS854</f>
        <v>1.2946439404761905</v>
      </c>
      <c r="AT1009" s="50">
        <f t="shared" ref="AT1009:AT1015" si="257">DV854</f>
        <v>1.5447896116071427</v>
      </c>
      <c r="AU1009" s="50">
        <f t="shared" ref="AU1009:AU1015" si="258">DY854</f>
        <v>1.7554163973214285</v>
      </c>
      <c r="AV1009" s="50">
        <f t="shared" ref="AV1009:AV1015" si="259">EB854</f>
        <v>1.8338352827380953</v>
      </c>
      <c r="AW1009" s="50">
        <f t="shared" ref="AW1009:AW1015" si="260">EE854</f>
        <v>2.2022888541666665</v>
      </c>
      <c r="AX1009" s="50">
        <f t="shared" ref="AX1009:AX1015" si="261">EH854</f>
        <v>2.0708620684523806</v>
      </c>
      <c r="AY1009" s="50">
        <f t="shared" ref="AY1009:AY1015" si="262">EK854</f>
        <v>2.123662068452381</v>
      </c>
      <c r="AZ1009" s="50">
        <f t="shared" ref="AZ1009:AZ1015" si="263">EN854</f>
        <v>2.1375620684523806</v>
      </c>
      <c r="BA1009" s="50">
        <f t="shared" ref="BA1009:BA1015" si="264">EQ854</f>
        <v>2.3481888541666667</v>
      </c>
      <c r="DH1009" s="50">
        <v>0</v>
      </c>
      <c r="ES1009" s="22">
        <v>0</v>
      </c>
    </row>
    <row r="1010" spans="1:149">
      <c r="B1010" s="78" t="s">
        <v>293</v>
      </c>
      <c r="C1010" s="50">
        <f t="shared" si="205"/>
        <v>0.63103413865546232</v>
      </c>
      <c r="D1010" s="50">
        <f t="shared" si="206"/>
        <v>0.78949982492997195</v>
      </c>
      <c r="E1010" s="50">
        <f t="shared" si="207"/>
        <v>0.94481337535013998</v>
      </c>
      <c r="F1010" s="50">
        <f t="shared" si="208"/>
        <v>1.155453081232493</v>
      </c>
      <c r="G1010" s="50">
        <f t="shared" si="209"/>
        <v>1.3173944327731091</v>
      </c>
      <c r="H1010" s="50">
        <f t="shared" si="210"/>
        <v>1.4271617647058823</v>
      </c>
      <c r="I1010" s="50">
        <f t="shared" si="211"/>
        <v>1.5739576330532212</v>
      </c>
      <c r="J1010" s="50">
        <f t="shared" si="212"/>
        <v>1.6852570028011205</v>
      </c>
      <c r="K1010" s="50">
        <f t="shared" si="213"/>
        <v>1.7378426120448176</v>
      </c>
      <c r="L1010" s="50">
        <f t="shared" si="214"/>
        <v>1.846077906162465</v>
      </c>
      <c r="M1010" s="50">
        <f t="shared" si="215"/>
        <v>1.8596913515406162</v>
      </c>
      <c r="N1010" s="50">
        <f t="shared" si="216"/>
        <v>1.9694586834733891</v>
      </c>
      <c r="O1010" s="78" t="s">
        <v>293</v>
      </c>
      <c r="P1010" s="50">
        <f t="shared" si="217"/>
        <v>0</v>
      </c>
      <c r="Q1010" s="50">
        <f t="shared" si="218"/>
        <v>0</v>
      </c>
      <c r="R1010" s="50">
        <f t="shared" si="219"/>
        <v>0</v>
      </c>
      <c r="S1010" s="50">
        <f t="shared" si="220"/>
        <v>0</v>
      </c>
      <c r="T1010" s="50">
        <f t="shared" si="221"/>
        <v>0</v>
      </c>
      <c r="U1010" s="50">
        <f t="shared" si="222"/>
        <v>0</v>
      </c>
      <c r="V1010" s="50">
        <f t="shared" si="223"/>
        <v>0</v>
      </c>
      <c r="W1010" s="50">
        <f t="shared" si="224"/>
        <v>0</v>
      </c>
      <c r="X1010" s="50">
        <f t="shared" si="225"/>
        <v>0</v>
      </c>
      <c r="Y1010" s="50">
        <f t="shared" si="226"/>
        <v>0</v>
      </c>
      <c r="Z1010" s="50">
        <f t="shared" si="227"/>
        <v>0</v>
      </c>
      <c r="AA1010" s="50">
        <f t="shared" si="228"/>
        <v>0</v>
      </c>
      <c r="AB1010" s="15"/>
      <c r="AC1010" s="50">
        <f t="shared" si="229"/>
        <v>0.39731779100529108</v>
      </c>
      <c r="AD1010" s="50">
        <f t="shared" si="230"/>
        <v>0.49709248236331571</v>
      </c>
      <c r="AE1010" s="50">
        <f t="shared" si="231"/>
        <v>0.59488249559082884</v>
      </c>
      <c r="AF1010" s="50">
        <f t="shared" si="232"/>
        <v>0.72750749559082895</v>
      </c>
      <c r="AG1010" s="50">
        <f t="shared" si="233"/>
        <v>0.82947056878306868</v>
      </c>
      <c r="AH1010" s="50">
        <f t="shared" si="234"/>
        <v>0.89858333333333329</v>
      </c>
      <c r="AI1010" s="50">
        <f t="shared" si="235"/>
        <v>0.99101036155202826</v>
      </c>
      <c r="AJ1010" s="50">
        <f t="shared" si="236"/>
        <v>1.0610877425044092</v>
      </c>
      <c r="AK1010" s="50">
        <f t="shared" si="237"/>
        <v>1.0941972001763667</v>
      </c>
      <c r="AL1010" s="50">
        <f t="shared" si="238"/>
        <v>1.162345348324515</v>
      </c>
      <c r="AM1010" s="50">
        <f t="shared" si="239"/>
        <v>1.1709167768959434</v>
      </c>
      <c r="AN1010" s="50">
        <f t="shared" si="240"/>
        <v>1.2400295414462079</v>
      </c>
      <c r="AP1010" s="50">
        <f t="shared" si="253"/>
        <v>0</v>
      </c>
      <c r="AQ1010" s="50">
        <f t="shared" si="254"/>
        <v>0</v>
      </c>
      <c r="AR1010" s="50">
        <f t="shared" si="255"/>
        <v>0</v>
      </c>
      <c r="AS1010" s="50">
        <f t="shared" si="256"/>
        <v>0</v>
      </c>
      <c r="AT1010" s="50">
        <f t="shared" si="257"/>
        <v>0</v>
      </c>
      <c r="AU1010" s="50">
        <f t="shared" si="258"/>
        <v>0</v>
      </c>
      <c r="AV1010" s="50">
        <f t="shared" si="259"/>
        <v>0</v>
      </c>
      <c r="AW1010" s="50">
        <f t="shared" si="260"/>
        <v>0</v>
      </c>
      <c r="AX1010" s="50">
        <f t="shared" si="261"/>
        <v>0</v>
      </c>
      <c r="AY1010" s="50">
        <f t="shared" si="262"/>
        <v>0</v>
      </c>
      <c r="AZ1010" s="50">
        <f t="shared" si="263"/>
        <v>0</v>
      </c>
      <c r="BA1010" s="50">
        <f t="shared" si="264"/>
        <v>0</v>
      </c>
      <c r="DH1010" s="50">
        <v>0</v>
      </c>
      <c r="ES1010" s="22">
        <v>0</v>
      </c>
    </row>
    <row r="1011" spans="1:149">
      <c r="B1011" s="78" t="s">
        <v>8</v>
      </c>
      <c r="C1011" s="50">
        <f t="shared" si="205"/>
        <v>0.25569526854928021</v>
      </c>
      <c r="D1011" s="50">
        <f t="shared" si="206"/>
        <v>0.31054582410483572</v>
      </c>
      <c r="E1011" s="50">
        <f t="shared" si="207"/>
        <v>0.38476149409376159</v>
      </c>
      <c r="F1011" s="50">
        <f t="shared" si="208"/>
        <v>0.46037066076042826</v>
      </c>
      <c r="G1011" s="50">
        <f t="shared" si="209"/>
        <v>0.51278403377630122</v>
      </c>
      <c r="H1011" s="50">
        <f t="shared" si="210"/>
        <v>0.54443879568106301</v>
      </c>
      <c r="I1011" s="50">
        <f t="shared" si="211"/>
        <v>0.61513926725729051</v>
      </c>
      <c r="J1011" s="50">
        <f t="shared" si="212"/>
        <v>0.6517821244001476</v>
      </c>
      <c r="K1011" s="50">
        <f t="shared" si="213"/>
        <v>0.66012736249538573</v>
      </c>
      <c r="L1011" s="50">
        <f t="shared" si="214"/>
        <v>0.68679402916205234</v>
      </c>
      <c r="M1011" s="50">
        <f t="shared" si="215"/>
        <v>0.66351883536360279</v>
      </c>
      <c r="N1011" s="50">
        <f t="shared" si="216"/>
        <v>0.6951735972683647</v>
      </c>
      <c r="O1011" s="78" t="s">
        <v>8</v>
      </c>
      <c r="P1011" s="50">
        <f t="shared" si="217"/>
        <v>0.1534171611295681</v>
      </c>
      <c r="Q1011" s="50">
        <f t="shared" si="218"/>
        <v>0.18632749446290142</v>
      </c>
      <c r="R1011" s="50">
        <f t="shared" si="219"/>
        <v>0.23085689645625695</v>
      </c>
      <c r="S1011" s="50">
        <f t="shared" si="220"/>
        <v>0.27622239645625696</v>
      </c>
      <c r="T1011" s="50">
        <f t="shared" si="221"/>
        <v>0.30767042026578079</v>
      </c>
      <c r="U1011" s="50">
        <f t="shared" si="222"/>
        <v>0.32666327740863782</v>
      </c>
      <c r="V1011" s="50">
        <f t="shared" si="223"/>
        <v>0.36908356035437428</v>
      </c>
      <c r="W1011" s="50">
        <f t="shared" si="224"/>
        <v>0.39106927464008856</v>
      </c>
      <c r="X1011" s="50">
        <f t="shared" si="225"/>
        <v>0.39607641749723144</v>
      </c>
      <c r="Y1011" s="50">
        <f t="shared" si="226"/>
        <v>0.41207641749723145</v>
      </c>
      <c r="Z1011" s="50">
        <f t="shared" si="227"/>
        <v>0.39811130121816168</v>
      </c>
      <c r="AA1011" s="50">
        <f t="shared" si="228"/>
        <v>0.41710415836101877</v>
      </c>
      <c r="AB1011" s="15"/>
      <c r="AC1011" s="50">
        <f t="shared" si="229"/>
        <v>0.1278476342746401</v>
      </c>
      <c r="AD1011" s="50">
        <f t="shared" si="230"/>
        <v>0.15527291205241786</v>
      </c>
      <c r="AE1011" s="50">
        <f t="shared" si="231"/>
        <v>0.1923807470468808</v>
      </c>
      <c r="AF1011" s="50">
        <f t="shared" si="232"/>
        <v>0.23018533038021413</v>
      </c>
      <c r="AG1011" s="50">
        <f t="shared" si="233"/>
        <v>0.25639201688815061</v>
      </c>
      <c r="AH1011" s="50">
        <f t="shared" si="234"/>
        <v>0.27221939784053151</v>
      </c>
      <c r="AI1011" s="50">
        <f t="shared" si="235"/>
        <v>0.30756963362864526</v>
      </c>
      <c r="AJ1011" s="50">
        <f t="shared" si="236"/>
        <v>0.3258910622000738</v>
      </c>
      <c r="AK1011" s="50">
        <f t="shared" si="237"/>
        <v>0.33006368124769286</v>
      </c>
      <c r="AL1011" s="50">
        <f t="shared" si="238"/>
        <v>0.34339701458102617</v>
      </c>
      <c r="AM1011" s="50">
        <f t="shared" si="239"/>
        <v>0.33175941768180139</v>
      </c>
      <c r="AN1011" s="50">
        <f t="shared" si="240"/>
        <v>0.34758679863418235</v>
      </c>
      <c r="AP1011" s="50">
        <f t="shared" si="253"/>
        <v>0.11801320086889855</v>
      </c>
      <c r="AQ1011" s="50">
        <f t="shared" si="254"/>
        <v>0.14332884189453957</v>
      </c>
      <c r="AR1011" s="50">
        <f t="shared" si="255"/>
        <v>0.17758222804327459</v>
      </c>
      <c r="AS1011" s="50">
        <f t="shared" si="256"/>
        <v>0.21247876650481304</v>
      </c>
      <c r="AT1011" s="50">
        <f t="shared" si="257"/>
        <v>0.23666955405060058</v>
      </c>
      <c r="AU1011" s="50">
        <f t="shared" si="258"/>
        <v>0.25127944416049064</v>
      </c>
      <c r="AV1011" s="50">
        <f t="shared" si="259"/>
        <v>0.28391043104182639</v>
      </c>
      <c r="AW1011" s="50">
        <f t="shared" si="260"/>
        <v>0.30082251895391426</v>
      </c>
      <c r="AX1011" s="50">
        <f t="shared" si="261"/>
        <v>0.30467416730556263</v>
      </c>
      <c r="AY1011" s="50">
        <f t="shared" si="262"/>
        <v>0.31698185961325492</v>
      </c>
      <c r="AZ1011" s="50">
        <f t="shared" si="263"/>
        <v>0.30623946247550898</v>
      </c>
      <c r="BA1011" s="50">
        <f t="shared" si="264"/>
        <v>0.32084935258539909</v>
      </c>
      <c r="DH1011" s="50">
        <v>0</v>
      </c>
      <c r="ES1011" s="22">
        <v>0</v>
      </c>
    </row>
    <row r="1012" spans="1:149">
      <c r="B1012" s="78" t="s">
        <v>94</v>
      </c>
      <c r="C1012" s="50">
        <f t="shared" si="205"/>
        <v>0.35330237398373981</v>
      </c>
      <c r="D1012" s="50">
        <f t="shared" si="206"/>
        <v>0.44673170731707318</v>
      </c>
      <c r="E1012" s="50">
        <f t="shared" si="207"/>
        <v>0.52832422764227638</v>
      </c>
      <c r="F1012" s="50">
        <f t="shared" si="208"/>
        <v>0.65545489430894299</v>
      </c>
      <c r="G1012" s="50">
        <f t="shared" si="209"/>
        <v>0.7521428943089431</v>
      </c>
      <c r="H1012" s="50">
        <f t="shared" si="210"/>
        <v>0.81512956097560973</v>
      </c>
      <c r="I1012" s="50">
        <f t="shared" si="211"/>
        <v>0.89106341463414629</v>
      </c>
      <c r="J1012" s="50">
        <f t="shared" si="212"/>
        <v>0.96498341463414639</v>
      </c>
      <c r="K1012" s="50">
        <f t="shared" si="213"/>
        <v>0.98007674796747957</v>
      </c>
      <c r="L1012" s="50">
        <f t="shared" si="214"/>
        <v>1.032130081300813</v>
      </c>
      <c r="M1012" s="50">
        <f t="shared" si="215"/>
        <v>1.0419508943089431</v>
      </c>
      <c r="N1012" s="50">
        <f t="shared" si="216"/>
        <v>1.1049375609756096</v>
      </c>
      <c r="O1012" s="78" t="s">
        <v>94</v>
      </c>
      <c r="P1012" s="50">
        <f t="shared" si="217"/>
        <v>0.28189019200830301</v>
      </c>
      <c r="Q1012" s="50">
        <f t="shared" si="218"/>
        <v>0.35643487285936687</v>
      </c>
      <c r="R1012" s="50">
        <f t="shared" si="219"/>
        <v>0.4215352880124546</v>
      </c>
      <c r="S1012" s="50">
        <f t="shared" si="220"/>
        <v>0.5229693305656461</v>
      </c>
      <c r="T1012" s="50">
        <f t="shared" si="221"/>
        <v>0.60011401141670995</v>
      </c>
      <c r="U1012" s="50">
        <f t="shared" si="222"/>
        <v>0.65036933056564605</v>
      </c>
      <c r="V1012" s="50">
        <f t="shared" si="223"/>
        <v>0.7109548521017125</v>
      </c>
      <c r="W1012" s="50">
        <f t="shared" si="224"/>
        <v>0.76993357550596786</v>
      </c>
      <c r="X1012" s="50">
        <f t="shared" si="225"/>
        <v>0.78197612869745714</v>
      </c>
      <c r="Y1012" s="50">
        <f t="shared" si="226"/>
        <v>0.8235080435910741</v>
      </c>
      <c r="Z1012" s="50">
        <f t="shared" si="227"/>
        <v>0.83134379865075247</v>
      </c>
      <c r="AA1012" s="50">
        <f t="shared" si="228"/>
        <v>0.88159911779968847</v>
      </c>
      <c r="AB1012" s="15"/>
      <c r="AC1012" s="50">
        <f t="shared" si="229"/>
        <v>0.41081671393458119</v>
      </c>
      <c r="AD1012" s="50">
        <f t="shared" si="230"/>
        <v>0.51945547362450373</v>
      </c>
      <c r="AE1012" s="50">
        <f t="shared" si="231"/>
        <v>0.61433049725846101</v>
      </c>
      <c r="AF1012" s="50">
        <f t="shared" si="232"/>
        <v>0.76215685384760823</v>
      </c>
      <c r="AG1012" s="50">
        <f t="shared" si="233"/>
        <v>0.87458476082435244</v>
      </c>
      <c r="AH1012" s="50">
        <f t="shared" si="234"/>
        <v>0.94782507090187185</v>
      </c>
      <c r="AI1012" s="50">
        <f t="shared" si="235"/>
        <v>1.0361202495745887</v>
      </c>
      <c r="AJ1012" s="50">
        <f t="shared" si="236"/>
        <v>1.1220737379466819</v>
      </c>
      <c r="AK1012" s="50">
        <f t="shared" si="237"/>
        <v>1.1396241255435808</v>
      </c>
      <c r="AL1012" s="50">
        <f t="shared" si="238"/>
        <v>1.2001512573265267</v>
      </c>
      <c r="AM1012" s="50">
        <f t="shared" si="239"/>
        <v>1.2115708073359803</v>
      </c>
      <c r="AN1012" s="50">
        <f t="shared" si="240"/>
        <v>1.2848111174134995</v>
      </c>
      <c r="AP1012" s="50">
        <f t="shared" si="253"/>
        <v>0</v>
      </c>
      <c r="AQ1012" s="50">
        <f t="shared" si="254"/>
        <v>0</v>
      </c>
      <c r="AR1012" s="50">
        <f t="shared" si="255"/>
        <v>0</v>
      </c>
      <c r="AS1012" s="50">
        <f t="shared" si="256"/>
        <v>0</v>
      </c>
      <c r="AT1012" s="50">
        <f t="shared" si="257"/>
        <v>0</v>
      </c>
      <c r="AU1012" s="50">
        <f t="shared" si="258"/>
        <v>0</v>
      </c>
      <c r="AV1012" s="50">
        <f t="shared" si="259"/>
        <v>0</v>
      </c>
      <c r="AW1012" s="50">
        <f t="shared" si="260"/>
        <v>0</v>
      </c>
      <c r="AX1012" s="50">
        <f t="shared" si="261"/>
        <v>0</v>
      </c>
      <c r="AY1012" s="50">
        <f t="shared" si="262"/>
        <v>0</v>
      </c>
      <c r="AZ1012" s="50">
        <f t="shared" si="263"/>
        <v>0</v>
      </c>
      <c r="BA1012" s="50">
        <f t="shared" si="264"/>
        <v>0</v>
      </c>
      <c r="DH1012" s="50">
        <v>0</v>
      </c>
      <c r="ES1012" s="22">
        <v>0</v>
      </c>
    </row>
    <row r="1013" spans="1:149">
      <c r="B1013" s="78" t="s">
        <v>95</v>
      </c>
      <c r="C1013" s="50">
        <f t="shared" si="205"/>
        <v>0.76849731267506993</v>
      </c>
      <c r="D1013" s="50">
        <f t="shared" si="206"/>
        <v>0.96135025385154071</v>
      </c>
      <c r="E1013" s="50">
        <f t="shared" si="207"/>
        <v>1.1506068277310924</v>
      </c>
      <c r="F1013" s="50">
        <f t="shared" si="208"/>
        <v>1.3911803571428571</v>
      </c>
      <c r="G1013" s="50">
        <f t="shared" si="209"/>
        <v>1.5883115808823531</v>
      </c>
      <c r="H1013" s="50">
        <f t="shared" si="210"/>
        <v>1.7377222163865547</v>
      </c>
      <c r="I1013" s="50">
        <f t="shared" si="211"/>
        <v>1.9205996673669468</v>
      </c>
      <c r="J1013" s="50">
        <f t="shared" si="212"/>
        <v>2.0245974089635852</v>
      </c>
      <c r="K1013" s="50">
        <f t="shared" si="213"/>
        <v>2.1674220675770308</v>
      </c>
      <c r="L1013" s="50">
        <f t="shared" si="214"/>
        <v>2.3622455969887954</v>
      </c>
      <c r="M1013" s="50">
        <f t="shared" si="215"/>
        <v>2.4219122636554622</v>
      </c>
      <c r="N1013" s="50">
        <f t="shared" si="216"/>
        <v>2.5713228991596635</v>
      </c>
      <c r="O1013" s="78" t="s">
        <v>95</v>
      </c>
      <c r="P1013" s="50">
        <f t="shared" si="217"/>
        <v>0.6221168721655328</v>
      </c>
      <c r="Q1013" s="50">
        <f t="shared" si="218"/>
        <v>0.77823591978458051</v>
      </c>
      <c r="R1013" s="50">
        <f t="shared" si="219"/>
        <v>0.9314436224489796</v>
      </c>
      <c r="S1013" s="50">
        <f t="shared" si="220"/>
        <v>1.1261936224489797</v>
      </c>
      <c r="T1013" s="50">
        <f t="shared" si="221"/>
        <v>1.2857760416666668</v>
      </c>
      <c r="U1013" s="50">
        <f t="shared" si="222"/>
        <v>1.4067275085034014</v>
      </c>
      <c r="V1013" s="50">
        <f t="shared" si="223"/>
        <v>1.5547711592970521</v>
      </c>
      <c r="W1013" s="50">
        <f t="shared" si="224"/>
        <v>1.6389598072562357</v>
      </c>
      <c r="X1013" s="50">
        <f t="shared" si="225"/>
        <v>1.7545797689909297</v>
      </c>
      <c r="Y1013" s="50">
        <f t="shared" si="226"/>
        <v>1.9122940547052154</v>
      </c>
      <c r="Z1013" s="50">
        <f t="shared" si="227"/>
        <v>1.9605956420068025</v>
      </c>
      <c r="AA1013" s="50">
        <f t="shared" si="228"/>
        <v>2.0815471088435373</v>
      </c>
      <c r="AB1013" s="15"/>
      <c r="AC1013" s="50">
        <f t="shared" si="229"/>
        <v>1.3399440323565321</v>
      </c>
      <c r="AD1013" s="50">
        <f t="shared" si="230"/>
        <v>1.6762004426129427</v>
      </c>
      <c r="AE1013" s="50">
        <f t="shared" si="231"/>
        <v>2.0061862637362635</v>
      </c>
      <c r="AF1013" s="50">
        <f t="shared" si="232"/>
        <v>2.4256478021978021</v>
      </c>
      <c r="AG1013" s="50">
        <f t="shared" si="233"/>
        <v>2.7693637820512822</v>
      </c>
      <c r="AH1013" s="50">
        <f t="shared" si="234"/>
        <v>3.0298746336996341</v>
      </c>
      <c r="AI1013" s="50">
        <f t="shared" si="235"/>
        <v>3.3487378815628817</v>
      </c>
      <c r="AJ1013" s="50">
        <f t="shared" si="236"/>
        <v>3.5300672771672765</v>
      </c>
      <c r="AK1013" s="50">
        <f t="shared" si="237"/>
        <v>3.7790948870573868</v>
      </c>
      <c r="AL1013" s="50">
        <f t="shared" si="238"/>
        <v>4.1187871947496948</v>
      </c>
      <c r="AM1013" s="50">
        <f t="shared" si="239"/>
        <v>4.2228213827838825</v>
      </c>
      <c r="AN1013" s="50">
        <f t="shared" si="240"/>
        <v>4.4833322344322344</v>
      </c>
      <c r="AP1013" s="50">
        <f t="shared" si="253"/>
        <v>0.72580301752645493</v>
      </c>
      <c r="AQ1013" s="50">
        <f t="shared" si="254"/>
        <v>0.907941906415344</v>
      </c>
      <c r="AR1013" s="50">
        <f t="shared" si="255"/>
        <v>1.0866842261904761</v>
      </c>
      <c r="AS1013" s="50">
        <f t="shared" si="256"/>
        <v>1.3138925595238096</v>
      </c>
      <c r="AT1013" s="50">
        <f t="shared" si="257"/>
        <v>1.5000720486111112</v>
      </c>
      <c r="AU1013" s="50">
        <f t="shared" si="258"/>
        <v>1.6411820932539682</v>
      </c>
      <c r="AV1013" s="50">
        <f t="shared" si="259"/>
        <v>1.8138996858465608</v>
      </c>
      <c r="AW1013" s="50">
        <f t="shared" si="260"/>
        <v>1.9121197751322749</v>
      </c>
      <c r="AX1013" s="50">
        <f t="shared" si="261"/>
        <v>2.0470097304894179</v>
      </c>
      <c r="AY1013" s="50">
        <f t="shared" si="262"/>
        <v>2.2310097304894181</v>
      </c>
      <c r="AZ1013" s="50">
        <f t="shared" si="263"/>
        <v>2.2873615823412696</v>
      </c>
      <c r="BA1013" s="50">
        <f t="shared" si="264"/>
        <v>2.4284716269841269</v>
      </c>
      <c r="DH1013" s="50">
        <v>0</v>
      </c>
      <c r="ES1013" s="22">
        <v>0</v>
      </c>
    </row>
    <row r="1014" spans="1:149">
      <c r="B1014" s="78" t="s">
        <v>97</v>
      </c>
      <c r="C1014" s="50">
        <f t="shared" si="205"/>
        <v>0.87681845238095235</v>
      </c>
      <c r="D1014" s="50">
        <f t="shared" si="206"/>
        <v>1.0501101190476192</v>
      </c>
      <c r="E1014" s="50">
        <f t="shared" si="207"/>
        <v>1.2938482142857144</v>
      </c>
      <c r="F1014" s="50">
        <f t="shared" si="208"/>
        <v>1.5004523809523811</v>
      </c>
      <c r="G1014" s="50">
        <f t="shared" si="209"/>
        <v>1.716502976190476</v>
      </c>
      <c r="H1014" s="50">
        <f t="shared" si="210"/>
        <v>1.8992410714285712</v>
      </c>
      <c r="I1014" s="50">
        <f t="shared" si="211"/>
        <v>2.1002202380952384</v>
      </c>
      <c r="J1014" s="50">
        <f t="shared" si="212"/>
        <v>2.2523630952380955</v>
      </c>
      <c r="K1014" s="50">
        <f t="shared" si="213"/>
        <v>2.3896250000000006</v>
      </c>
      <c r="L1014" s="50">
        <f t="shared" si="214"/>
        <v>2.6029583333333335</v>
      </c>
      <c r="M1014" s="50">
        <f t="shared" si="215"/>
        <v>2.648625</v>
      </c>
      <c r="N1014" s="50">
        <f t="shared" si="216"/>
        <v>2.8313630952380953</v>
      </c>
      <c r="O1014" s="78" t="s">
        <v>97</v>
      </c>
      <c r="P1014" s="50">
        <f t="shared" si="217"/>
        <v>0.65761383928571426</v>
      </c>
      <c r="Q1014" s="50">
        <f t="shared" si="218"/>
        <v>0.78758258928571434</v>
      </c>
      <c r="R1014" s="50">
        <f t="shared" si="219"/>
        <v>0.97038616071428585</v>
      </c>
      <c r="S1014" s="50">
        <f t="shared" si="220"/>
        <v>1.1253392857142859</v>
      </c>
      <c r="T1014" s="50">
        <f t="shared" si="221"/>
        <v>1.2873772321428569</v>
      </c>
      <c r="U1014" s="50">
        <f t="shared" si="222"/>
        <v>1.4244308035714286</v>
      </c>
      <c r="V1014" s="50">
        <f t="shared" si="223"/>
        <v>1.5751651785714287</v>
      </c>
      <c r="W1014" s="50">
        <f t="shared" si="224"/>
        <v>1.6892723214285716</v>
      </c>
      <c r="X1014" s="50">
        <f t="shared" si="225"/>
        <v>1.7922187500000004</v>
      </c>
      <c r="Y1014" s="50">
        <f t="shared" si="226"/>
        <v>1.9522187500000001</v>
      </c>
      <c r="Z1014" s="50">
        <f t="shared" si="227"/>
        <v>1.9864687499999998</v>
      </c>
      <c r="AA1014" s="50">
        <f t="shared" si="228"/>
        <v>2.1235223214285712</v>
      </c>
      <c r="AB1014" s="15"/>
      <c r="AC1014" s="50">
        <f t="shared" si="229"/>
        <v>0.84853398617511522</v>
      </c>
      <c r="AD1014" s="50">
        <f t="shared" si="230"/>
        <v>1.0162355990783412</v>
      </c>
      <c r="AE1014" s="50">
        <f t="shared" si="231"/>
        <v>1.2521111751152076</v>
      </c>
      <c r="AF1014" s="50">
        <f t="shared" si="232"/>
        <v>1.4520506912442397</v>
      </c>
      <c r="AG1014" s="50">
        <f t="shared" si="233"/>
        <v>1.661131912442396</v>
      </c>
      <c r="AH1014" s="50">
        <f t="shared" si="234"/>
        <v>1.8379752304147465</v>
      </c>
      <c r="AI1014" s="50">
        <f t="shared" si="235"/>
        <v>2.0324711981566823</v>
      </c>
      <c r="AJ1014" s="50">
        <f t="shared" si="236"/>
        <v>2.179706221198157</v>
      </c>
      <c r="AK1014" s="50">
        <f t="shared" si="237"/>
        <v>2.3125403225806456</v>
      </c>
      <c r="AL1014" s="50">
        <f t="shared" si="238"/>
        <v>2.518991935483871</v>
      </c>
      <c r="AM1014" s="50">
        <f t="shared" si="239"/>
        <v>2.5631854838709676</v>
      </c>
      <c r="AN1014" s="50">
        <f t="shared" si="240"/>
        <v>2.7400288018433181</v>
      </c>
      <c r="AP1014" s="50">
        <f t="shared" si="253"/>
        <v>0</v>
      </c>
      <c r="AQ1014" s="50">
        <f t="shared" si="254"/>
        <v>0</v>
      </c>
      <c r="AR1014" s="50">
        <f t="shared" si="255"/>
        <v>0</v>
      </c>
      <c r="AS1014" s="50">
        <f t="shared" si="256"/>
        <v>0</v>
      </c>
      <c r="AT1014" s="50">
        <f t="shared" si="257"/>
        <v>0</v>
      </c>
      <c r="AU1014" s="50">
        <f t="shared" si="258"/>
        <v>0</v>
      </c>
      <c r="AV1014" s="50">
        <f t="shared" si="259"/>
        <v>0</v>
      </c>
      <c r="AW1014" s="50">
        <f t="shared" si="260"/>
        <v>0</v>
      </c>
      <c r="AX1014" s="50">
        <f t="shared" si="261"/>
        <v>0</v>
      </c>
      <c r="AY1014" s="50">
        <f t="shared" si="262"/>
        <v>0</v>
      </c>
      <c r="AZ1014" s="50">
        <f t="shared" si="263"/>
        <v>0</v>
      </c>
      <c r="BA1014" s="50">
        <f t="shared" si="264"/>
        <v>0</v>
      </c>
      <c r="DH1014" s="50">
        <v>0</v>
      </c>
      <c r="ES1014" s="22">
        <v>0</v>
      </c>
    </row>
    <row r="1015" spans="1:149">
      <c r="B1015" s="78" t="s">
        <v>266</v>
      </c>
      <c r="C1015" s="50">
        <f t="shared" si="205"/>
        <v>7.112254464285714</v>
      </c>
      <c r="D1015" s="50">
        <f t="shared" si="206"/>
        <v>8.8122544642857132</v>
      </c>
      <c r="E1015" s="50">
        <f t="shared" si="207"/>
        <v>10.639553571428571</v>
      </c>
      <c r="F1015" s="50">
        <f t="shared" si="208"/>
        <v>12.339553571428571</v>
      </c>
      <c r="G1015" s="50">
        <f t="shared" si="209"/>
        <v>14.097209821428573</v>
      </c>
      <c r="H1015" s="50">
        <f t="shared" si="210"/>
        <v>15.854866071428571</v>
      </c>
      <c r="I1015" s="50">
        <f t="shared" si="211"/>
        <v>17.567366071428573</v>
      </c>
      <c r="J1015" s="50">
        <f t="shared" si="212"/>
        <v>17.682678571428575</v>
      </c>
      <c r="K1015" s="50">
        <f t="shared" si="213"/>
        <v>21.025022321428573</v>
      </c>
      <c r="L1015" s="50">
        <f t="shared" si="214"/>
        <v>24.425022321428571</v>
      </c>
      <c r="M1015" s="50">
        <f t="shared" si="215"/>
        <v>26.112522321428571</v>
      </c>
      <c r="N1015" s="50">
        <f t="shared" si="216"/>
        <v>27.870178571428575</v>
      </c>
      <c r="O1015" s="78" t="s">
        <v>266</v>
      </c>
      <c r="P1015" s="50">
        <f t="shared" si="217"/>
        <v>5.1725487012987008</v>
      </c>
      <c r="Q1015" s="50">
        <f t="shared" si="218"/>
        <v>6.4089123376623371</v>
      </c>
      <c r="R1015" s="50">
        <f t="shared" si="219"/>
        <v>7.737857142857143</v>
      </c>
      <c r="S1015" s="50">
        <f t="shared" si="220"/>
        <v>8.9742207792207793</v>
      </c>
      <c r="T1015" s="50">
        <f t="shared" si="221"/>
        <v>10.252516233766235</v>
      </c>
      <c r="U1015" s="50">
        <f t="shared" si="222"/>
        <v>11.530811688311688</v>
      </c>
      <c r="V1015" s="50">
        <f t="shared" si="223"/>
        <v>12.776266233766234</v>
      </c>
      <c r="W1015" s="50">
        <f t="shared" si="224"/>
        <v>12.860129870129871</v>
      </c>
      <c r="X1015" s="50">
        <f t="shared" si="225"/>
        <v>15.290925324675325</v>
      </c>
      <c r="Y1015" s="50">
        <f t="shared" si="226"/>
        <v>17.763652597402597</v>
      </c>
      <c r="Z1015" s="50">
        <f t="shared" si="227"/>
        <v>18.990925324675324</v>
      </c>
      <c r="AA1015" s="50">
        <f t="shared" si="228"/>
        <v>20.269220779220781</v>
      </c>
      <c r="AB1015" s="15"/>
      <c r="AC1015" s="50">
        <f t="shared" si="229"/>
        <v>5.1725487012987008</v>
      </c>
      <c r="AD1015" s="50">
        <f t="shared" si="230"/>
        <v>6.4089123376623371</v>
      </c>
      <c r="AE1015" s="50">
        <f t="shared" si="231"/>
        <v>7.737857142857143</v>
      </c>
      <c r="AF1015" s="50">
        <f t="shared" si="232"/>
        <v>8.9742207792207793</v>
      </c>
      <c r="AG1015" s="50">
        <f t="shared" si="233"/>
        <v>10.252516233766235</v>
      </c>
      <c r="AH1015" s="50">
        <f t="shared" si="234"/>
        <v>11.530811688311688</v>
      </c>
      <c r="AI1015" s="50">
        <f t="shared" si="235"/>
        <v>12.776266233766234</v>
      </c>
      <c r="AJ1015" s="50">
        <f t="shared" si="236"/>
        <v>12.860129870129871</v>
      </c>
      <c r="AK1015" s="50">
        <f t="shared" si="237"/>
        <v>15.290925324675325</v>
      </c>
      <c r="AL1015" s="50">
        <f t="shared" si="238"/>
        <v>17.763652597402597</v>
      </c>
      <c r="AM1015" s="50">
        <f t="shared" si="239"/>
        <v>18.990925324675324</v>
      </c>
      <c r="AN1015" s="50">
        <f t="shared" si="240"/>
        <v>20.269220779220781</v>
      </c>
      <c r="AP1015" s="50">
        <f t="shared" si="253"/>
        <v>0</v>
      </c>
      <c r="AQ1015" s="50">
        <f t="shared" si="254"/>
        <v>0</v>
      </c>
      <c r="AR1015" s="50">
        <f t="shared" si="255"/>
        <v>0</v>
      </c>
      <c r="AS1015" s="50">
        <f t="shared" si="256"/>
        <v>0</v>
      </c>
      <c r="AT1015" s="50">
        <f t="shared" si="257"/>
        <v>0</v>
      </c>
      <c r="AU1015" s="50">
        <f t="shared" si="258"/>
        <v>0</v>
      </c>
      <c r="AV1015" s="50">
        <f t="shared" si="259"/>
        <v>0</v>
      </c>
      <c r="AW1015" s="50">
        <f t="shared" si="260"/>
        <v>0</v>
      </c>
      <c r="AX1015" s="50">
        <f t="shared" si="261"/>
        <v>0</v>
      </c>
      <c r="AY1015" s="50">
        <f t="shared" si="262"/>
        <v>0</v>
      </c>
      <c r="AZ1015" s="50">
        <f t="shared" si="263"/>
        <v>0</v>
      </c>
      <c r="BA1015" s="50">
        <f t="shared" si="264"/>
        <v>0</v>
      </c>
      <c r="DH1015" s="50">
        <v>0</v>
      </c>
      <c r="ES1015" s="22">
        <v>0</v>
      </c>
    </row>
    <row r="1016" spans="1:149">
      <c r="B1016" s="78" t="s">
        <v>268</v>
      </c>
      <c r="C1016" s="50">
        <f t="shared" si="205"/>
        <v>1.6634073485677796</v>
      </c>
      <c r="D1016" s="50">
        <f t="shared" si="206"/>
        <v>1.9597036448640757</v>
      </c>
      <c r="E1016" s="50">
        <f t="shared" si="207"/>
        <v>2.4381385823754793</v>
      </c>
      <c r="F1016" s="50">
        <f t="shared" si="208"/>
        <v>2.7344348786717756</v>
      </c>
      <c r="G1016" s="50">
        <f t="shared" si="209"/>
        <v>3.1446760559204527</v>
      </c>
      <c r="H1016" s="50">
        <f t="shared" si="210"/>
        <v>3.5549172331691299</v>
      </c>
      <c r="I1016" s="50">
        <f t="shared" si="211"/>
        <v>3.9166030569239187</v>
      </c>
      <c r="J1016" s="50">
        <f t="shared" si="212"/>
        <v>4.1444928188286809</v>
      </c>
      <c r="K1016" s="50">
        <f t="shared" si="213"/>
        <v>4.6231405304688931</v>
      </c>
      <c r="L1016" s="50">
        <f t="shared" si="214"/>
        <v>5.2157331230614856</v>
      </c>
      <c r="M1016" s="50">
        <f t="shared" si="215"/>
        <v>5.446639891899288</v>
      </c>
      <c r="N1016" s="50">
        <f t="shared" si="216"/>
        <v>5.856881069147966</v>
      </c>
      <c r="O1016" s="78" t="s">
        <v>268</v>
      </c>
      <c r="P1016" s="50">
        <f t="shared" si="217"/>
        <v>0</v>
      </c>
      <c r="Q1016" s="50">
        <f t="shared" si="218"/>
        <v>0</v>
      </c>
      <c r="R1016" s="50">
        <f t="shared" si="219"/>
        <v>0</v>
      </c>
      <c r="S1016" s="50">
        <f t="shared" si="220"/>
        <v>0</v>
      </c>
      <c r="T1016" s="50">
        <f t="shared" si="221"/>
        <v>0</v>
      </c>
      <c r="U1016" s="50">
        <f t="shared" si="222"/>
        <v>0</v>
      </c>
      <c r="V1016" s="50">
        <f t="shared" si="223"/>
        <v>0</v>
      </c>
      <c r="W1016" s="50">
        <f t="shared" si="224"/>
        <v>0</v>
      </c>
      <c r="X1016" s="50">
        <f t="shared" si="225"/>
        <v>0</v>
      </c>
      <c r="Y1016" s="50">
        <f t="shared" si="226"/>
        <v>0</v>
      </c>
      <c r="Z1016" s="50">
        <f t="shared" si="227"/>
        <v>0</v>
      </c>
      <c r="AA1016" s="50">
        <f t="shared" si="228"/>
        <v>0</v>
      </c>
      <c r="AB1016" s="15"/>
      <c r="AC1016" s="50">
        <f t="shared" si="229"/>
        <v>3.207999886523575</v>
      </c>
      <c r="AD1016" s="50">
        <f t="shared" si="230"/>
        <v>3.7794284579521467</v>
      </c>
      <c r="AE1016" s="50">
        <f t="shared" si="231"/>
        <v>4.7021244088669967</v>
      </c>
      <c r="AF1016" s="50">
        <f t="shared" si="232"/>
        <v>5.2735529802955678</v>
      </c>
      <c r="AG1016" s="50">
        <f t="shared" si="233"/>
        <v>6.0647323935608739</v>
      </c>
      <c r="AH1016" s="50">
        <f t="shared" si="234"/>
        <v>6.85591180682618</v>
      </c>
      <c r="AI1016" s="50">
        <f t="shared" si="235"/>
        <v>7.553448752638988</v>
      </c>
      <c r="AJ1016" s="50">
        <f t="shared" si="236"/>
        <v>7.9929504363124568</v>
      </c>
      <c r="AK1016" s="50">
        <f t="shared" si="237"/>
        <v>8.9160567373328661</v>
      </c>
      <c r="AL1016" s="50">
        <f t="shared" si="238"/>
        <v>10.05891388019001</v>
      </c>
      <c r="AM1016" s="50">
        <f t="shared" si="239"/>
        <v>10.504234077234344</v>
      </c>
      <c r="AN1016" s="50">
        <f t="shared" si="240"/>
        <v>11.295413490499651</v>
      </c>
      <c r="DH1016" s="50">
        <v>0</v>
      </c>
      <c r="ES1016" s="22">
        <v>0</v>
      </c>
    </row>
    <row r="1017" spans="1:149">
      <c r="B1017" s="78" t="s">
        <v>62</v>
      </c>
      <c r="C1017" s="50">
        <f t="shared" si="205"/>
        <v>0.40068898809523806</v>
      </c>
      <c r="D1017" s="50">
        <f t="shared" si="206"/>
        <v>0.47306398809523809</v>
      </c>
      <c r="E1017" s="50">
        <f t="shared" si="207"/>
        <v>0.58581249999999996</v>
      </c>
      <c r="F1017" s="50">
        <f t="shared" si="208"/>
        <v>0.66437500000000005</v>
      </c>
      <c r="G1017" s="50">
        <f t="shared" si="209"/>
        <v>0.76719196428571435</v>
      </c>
      <c r="H1017" s="50">
        <f t="shared" si="210"/>
        <v>0.86382142857142863</v>
      </c>
      <c r="I1017" s="50">
        <f t="shared" si="211"/>
        <v>0.94017559523809513</v>
      </c>
      <c r="J1017" s="50">
        <f t="shared" si="212"/>
        <v>1.0134345238095237</v>
      </c>
      <c r="K1017" s="50">
        <f t="shared" si="213"/>
        <v>1.0968050595238095</v>
      </c>
      <c r="L1017" s="50">
        <f t="shared" si="214"/>
        <v>1.2168050595238096</v>
      </c>
      <c r="M1017" s="50">
        <f t="shared" si="215"/>
        <v>1.2666383928571427</v>
      </c>
      <c r="N1017" s="50">
        <f t="shared" si="216"/>
        <v>1.3632678571428569</v>
      </c>
      <c r="O1017" s="78" t="s">
        <v>62</v>
      </c>
      <c r="P1017" s="50">
        <f t="shared" si="217"/>
        <v>0</v>
      </c>
      <c r="Q1017" s="50">
        <f t="shared" si="218"/>
        <v>0</v>
      </c>
      <c r="R1017" s="50">
        <f t="shared" si="219"/>
        <v>0</v>
      </c>
      <c r="S1017" s="50">
        <f t="shared" si="220"/>
        <v>0</v>
      </c>
      <c r="T1017" s="50">
        <f t="shared" si="221"/>
        <v>0</v>
      </c>
      <c r="U1017" s="50">
        <f t="shared" si="222"/>
        <v>0</v>
      </c>
      <c r="V1017" s="50">
        <f t="shared" si="223"/>
        <v>0</v>
      </c>
      <c r="W1017" s="50">
        <f t="shared" si="224"/>
        <v>0</v>
      </c>
      <c r="X1017" s="50">
        <f t="shared" si="225"/>
        <v>0</v>
      </c>
      <c r="Y1017" s="50">
        <f t="shared" si="226"/>
        <v>0</v>
      </c>
      <c r="Z1017" s="50">
        <f t="shared" si="227"/>
        <v>0</v>
      </c>
      <c r="AA1017" s="50">
        <f t="shared" si="228"/>
        <v>0</v>
      </c>
      <c r="AB1017" s="15"/>
      <c r="AC1017" s="50">
        <f t="shared" si="229"/>
        <v>0.43711525974025972</v>
      </c>
      <c r="AD1017" s="50">
        <f t="shared" si="230"/>
        <v>0.51606980519480516</v>
      </c>
      <c r="AE1017" s="50">
        <f t="shared" si="231"/>
        <v>0.63906818181818181</v>
      </c>
      <c r="AF1017" s="50">
        <f t="shared" si="232"/>
        <v>0.72477272727272724</v>
      </c>
      <c r="AG1017" s="50">
        <f t="shared" si="233"/>
        <v>0.83693668831168833</v>
      </c>
      <c r="AH1017" s="50">
        <f t="shared" si="234"/>
        <v>0.94235064935064938</v>
      </c>
      <c r="AI1017" s="50">
        <f t="shared" si="235"/>
        <v>1.0256461038961038</v>
      </c>
      <c r="AJ1017" s="50">
        <f t="shared" si="236"/>
        <v>1.1055649350649348</v>
      </c>
      <c r="AK1017" s="50">
        <f t="shared" si="237"/>
        <v>1.1965146103896103</v>
      </c>
      <c r="AL1017" s="50">
        <f t="shared" si="238"/>
        <v>1.3274237012987014</v>
      </c>
      <c r="AM1017" s="50">
        <f t="shared" si="239"/>
        <v>1.3817873376623375</v>
      </c>
      <c r="AN1017" s="50">
        <f t="shared" si="240"/>
        <v>1.4872012987012986</v>
      </c>
      <c r="DH1017" s="50">
        <v>0</v>
      </c>
      <c r="ES1017" s="22">
        <v>0</v>
      </c>
    </row>
    <row r="1018" spans="1:149">
      <c r="R1018" s="22"/>
      <c r="AA1018" s="50"/>
      <c r="BY1018" s="50">
        <f>BY863</f>
        <v>0</v>
      </c>
      <c r="BZ1018" s="50">
        <f>CB863</f>
        <v>0</v>
      </c>
      <c r="CA1018" s="50">
        <f>CE863</f>
        <v>0</v>
      </c>
      <c r="CB1018" s="50">
        <f>CH863</f>
        <v>0</v>
      </c>
      <c r="CC1018" s="50">
        <f>CK863</f>
        <v>0</v>
      </c>
      <c r="CD1018" s="50">
        <f>CN863</f>
        <v>0</v>
      </c>
      <c r="CE1018" s="50">
        <f>CQ863</f>
        <v>0</v>
      </c>
      <c r="CF1018" s="50">
        <f>CT863</f>
        <v>0</v>
      </c>
      <c r="CG1018" s="50">
        <f>CW863</f>
        <v>0</v>
      </c>
      <c r="CH1018" s="50">
        <f>CZ863</f>
        <v>0</v>
      </c>
      <c r="CI1018" s="50">
        <f>DC863</f>
        <v>0</v>
      </c>
      <c r="CJ1018" s="50">
        <f>DF863</f>
        <v>0</v>
      </c>
      <c r="DH1018" s="50">
        <v>0</v>
      </c>
      <c r="ES1018" s="22">
        <v>0</v>
      </c>
    </row>
    <row r="1019" spans="1:149" ht="30">
      <c r="A1019" s="187" t="s">
        <v>143</v>
      </c>
      <c r="B1019" s="228" t="s">
        <v>298</v>
      </c>
      <c r="C1019" s="256">
        <v>1000</v>
      </c>
      <c r="D1019" s="256">
        <v>1200</v>
      </c>
      <c r="E1019" s="256">
        <v>1400</v>
      </c>
      <c r="F1019" s="256">
        <v>1600</v>
      </c>
      <c r="G1019" s="256">
        <v>1800</v>
      </c>
      <c r="H1019" s="373">
        <v>2000</v>
      </c>
      <c r="I1019" s="256">
        <v>2200</v>
      </c>
      <c r="J1019" s="256">
        <v>2400</v>
      </c>
      <c r="K1019" s="256">
        <v>2600</v>
      </c>
      <c r="L1019" s="256">
        <v>2800</v>
      </c>
      <c r="M1019" s="256">
        <v>3000</v>
      </c>
      <c r="N1019" s="149">
        <v>3200</v>
      </c>
      <c r="O1019" s="50"/>
      <c r="P1019" s="50"/>
      <c r="Q1019" s="50"/>
      <c r="R1019" s="50"/>
      <c r="S1019" s="50"/>
      <c r="T1019" s="50"/>
      <c r="AA1019" s="50"/>
      <c r="AB1019" s="15"/>
      <c r="AC1019" s="15"/>
      <c r="AD1019" s="15"/>
      <c r="AE1019" s="15"/>
      <c r="AF1019" s="15"/>
      <c r="AG1019" s="19"/>
      <c r="AH1019" s="50"/>
      <c r="AI1019" s="50"/>
      <c r="AJ1019" s="50"/>
      <c r="AK1019" s="50"/>
      <c r="AL1019" s="134"/>
      <c r="DH1019" s="50">
        <v>0</v>
      </c>
      <c r="ES1019" s="22">
        <v>0</v>
      </c>
    </row>
    <row r="1020" spans="1:149">
      <c r="A1020" s="22"/>
      <c r="B1020" s="78" t="s">
        <v>220</v>
      </c>
      <c r="C1020" s="114">
        <f>C868</f>
        <v>0.17020403967353293</v>
      </c>
      <c r="D1020" s="114">
        <f>F868</f>
        <v>0.16696056536102016</v>
      </c>
      <c r="E1020" s="114">
        <f>I868</f>
        <v>0.16728169450075689</v>
      </c>
      <c r="F1020" s="114">
        <f>L868</f>
        <v>0.1651334166641526</v>
      </c>
      <c r="G1020" s="114">
        <f>O868</f>
        <v>0.16817767137103518</v>
      </c>
      <c r="H1020" s="10">
        <f>R868</f>
        <v>0.17075812317968311</v>
      </c>
      <c r="I1020" s="10">
        <f>U868</f>
        <v>0.16696056536102016</v>
      </c>
      <c r="J1020" s="10">
        <f>X868</f>
        <v>0.17349766258089214</v>
      </c>
      <c r="K1020" s="10">
        <f>AA868</f>
        <v>0.16819197304355918</v>
      </c>
      <c r="L1020" s="146">
        <f>AD868</f>
        <v>0.16643576351311959</v>
      </c>
      <c r="M1020" s="146">
        <f>AG868</f>
        <v>0.17000248043540875</v>
      </c>
      <c r="N1020" s="114">
        <f>AJ868</f>
        <v>0.17153642397928909</v>
      </c>
      <c r="O1020" s="50"/>
      <c r="P1020" s="50"/>
      <c r="Q1020" s="50"/>
      <c r="R1020" s="50"/>
      <c r="S1020" s="50"/>
      <c r="T1020" s="50"/>
      <c r="AA1020" s="50"/>
      <c r="AD1020" s="9"/>
      <c r="AG1020" s="78"/>
      <c r="AH1020" s="50"/>
      <c r="AI1020" s="50"/>
      <c r="AJ1020" s="50"/>
      <c r="AK1020" s="50"/>
      <c r="AL1020" s="134"/>
      <c r="DH1020" s="50">
        <v>0</v>
      </c>
      <c r="ES1020" s="22">
        <v>0</v>
      </c>
    </row>
    <row r="1021" spans="1:149">
      <c r="B1021" s="78" t="s">
        <v>221</v>
      </c>
      <c r="C1021" s="114">
        <f>C869</f>
        <v>4.3848679719569739E-2</v>
      </c>
      <c r="D1021" s="114">
        <f>F869</f>
        <v>4.2357079834164098E-2</v>
      </c>
      <c r="E1021" s="114">
        <f>I869</f>
        <v>4.4148574451808975E-2</v>
      </c>
      <c r="F1021" s="114">
        <f>L869</f>
        <v>4.2949899620060593E-2</v>
      </c>
      <c r="G1021" s="114">
        <f>O869</f>
        <v>4.1701785121000048E-2</v>
      </c>
      <c r="H1021" s="10">
        <f>R869</f>
        <v>4.0773124924683053E-2</v>
      </c>
      <c r="I1021" s="10">
        <f>U869</f>
        <v>4.2357079834164098E-2</v>
      </c>
      <c r="J1021" s="10">
        <f>X869</f>
        <v>4.1615165425117021E-2</v>
      </c>
      <c r="K1021" s="10">
        <f>AA869</f>
        <v>4.113089595340827E-2</v>
      </c>
      <c r="L1021" s="146">
        <f>AD869</f>
        <v>4.0439546712508614E-2</v>
      </c>
      <c r="M1021" s="146">
        <f>AG869</f>
        <v>3.8354753523659663E-2</v>
      </c>
      <c r="N1021" s="114">
        <f>AJ869</f>
        <v>3.7973437738073476E-2</v>
      </c>
      <c r="R1021" s="22"/>
      <c r="AA1021" s="50"/>
      <c r="AB1021" s="15"/>
      <c r="AC1021" s="15"/>
      <c r="AD1021" s="15"/>
      <c r="AE1021" s="15"/>
      <c r="AF1021" s="15"/>
      <c r="AG1021" s="15"/>
      <c r="AH1021" s="15"/>
      <c r="DH1021" s="50">
        <v>0</v>
      </c>
      <c r="ES1021" s="22">
        <v>0</v>
      </c>
    </row>
    <row r="1022" spans="1:149">
      <c r="B1022" s="78" t="s">
        <v>222</v>
      </c>
      <c r="C1022" s="114">
        <f>C870</f>
        <v>0.78594728060689734</v>
      </c>
      <c r="D1022" s="114">
        <f>F870</f>
        <v>0.79068235480481575</v>
      </c>
      <c r="E1022" s="114">
        <f>I870</f>
        <v>0.78856973104743411</v>
      </c>
      <c r="F1022" s="114">
        <f>L870</f>
        <v>0.79191668371578672</v>
      </c>
      <c r="G1022" s="114">
        <f>O870</f>
        <v>0.79012054350796479</v>
      </c>
      <c r="H1022" s="10">
        <f>R870</f>
        <v>0.78846875189563392</v>
      </c>
      <c r="I1022" s="10">
        <f>U870</f>
        <v>0.79068235480481575</v>
      </c>
      <c r="J1022" s="10">
        <f>X870</f>
        <v>0.78488717199399083</v>
      </c>
      <c r="K1022" s="10">
        <f>AA870</f>
        <v>0.79067713100303261</v>
      </c>
      <c r="L1022" s="146">
        <f>AD870</f>
        <v>0.79312468977437178</v>
      </c>
      <c r="M1022" s="146">
        <f>AG870</f>
        <v>0.79164276604093153</v>
      </c>
      <c r="N1022" s="114">
        <f>AJ870</f>
        <v>0.79049013828263748</v>
      </c>
      <c r="R1022" s="22"/>
      <c r="AA1022" s="50"/>
      <c r="AB1022" s="15"/>
      <c r="AC1022" s="15"/>
      <c r="AD1022" s="15"/>
      <c r="AE1022" s="15"/>
      <c r="AF1022" s="15"/>
      <c r="AG1022" s="15"/>
      <c r="AH1022" s="15"/>
      <c r="DH1022" s="50">
        <v>0</v>
      </c>
      <c r="ES1022" s="22">
        <v>0</v>
      </c>
    </row>
    <row r="1023" spans="1:149">
      <c r="B1023" s="78" t="s">
        <v>32</v>
      </c>
      <c r="C1023" s="114">
        <f t="shared" ref="C1023:C1047" si="265">C873</f>
        <v>7.3674519560419276E-3</v>
      </c>
      <c r="D1023" s="114">
        <f t="shared" ref="D1023:D1047" si="266">F873</f>
        <v>7.5072715332882367E-3</v>
      </c>
      <c r="E1023" s="114">
        <f t="shared" ref="E1023:E1047" si="267">I873</f>
        <v>7.3506866148805765E-3</v>
      </c>
      <c r="F1023" s="114">
        <f t="shared" ref="F1023:F1047" si="268">L873</f>
        <v>7.4605471430653197E-3</v>
      </c>
      <c r="G1023" s="114">
        <f t="shared" ref="G1023:G1047" si="269">O873</f>
        <v>7.5593985315433607E-3</v>
      </c>
      <c r="H1023" s="114">
        <f t="shared" ref="H1023:H1047" si="270">R873</f>
        <v>7.6327609295861716E-3</v>
      </c>
      <c r="I1023" s="114">
        <f t="shared" ref="I1023:I1047" si="271">U873</f>
        <v>7.5072715332882367E-3</v>
      </c>
      <c r="J1023" s="114">
        <f t="shared" ref="J1023:J1047" si="272">X873</f>
        <v>7.5495483289269609E-3</v>
      </c>
      <c r="K1023" s="114">
        <f t="shared" ref="K1023:K1047" si="273">AA873</f>
        <v>7.6117886690567462E-3</v>
      </c>
      <c r="L1023" s="114">
        <f t="shared" ref="L1023:L1047" si="274">AD873</f>
        <v>7.6795865005962419E-3</v>
      </c>
      <c r="M1023" s="114">
        <f t="shared" ref="M1023:M1047" si="275">AG873</f>
        <v>7.8502103947629288E-3</v>
      </c>
      <c r="N1023" s="114">
        <f t="shared" ref="N1023:N1047" si="276">AJ873</f>
        <v>7.8786581366092935E-3</v>
      </c>
      <c r="R1023" s="22"/>
      <c r="AA1023" s="50"/>
      <c r="AB1023" s="15"/>
      <c r="AC1023" s="15"/>
      <c r="AD1023" s="15"/>
      <c r="AE1023" s="15"/>
      <c r="AF1023" s="15"/>
      <c r="AG1023" s="15"/>
      <c r="AH1023" s="15"/>
      <c r="DH1023" s="50">
        <v>0</v>
      </c>
      <c r="ES1023" s="22">
        <v>0</v>
      </c>
    </row>
    <row r="1024" spans="1:149" s="17" customFormat="1">
      <c r="A1024" s="257"/>
      <c r="B1024" s="158" t="s">
        <v>37</v>
      </c>
      <c r="C1024" s="17">
        <f t="shared" si="265"/>
        <v>0</v>
      </c>
      <c r="D1024" s="17">
        <f t="shared" si="266"/>
        <v>0</v>
      </c>
      <c r="E1024" s="17">
        <f t="shared" si="267"/>
        <v>0</v>
      </c>
      <c r="F1024" s="17">
        <f t="shared" si="268"/>
        <v>0</v>
      </c>
      <c r="G1024" s="17">
        <f t="shared" si="269"/>
        <v>0</v>
      </c>
      <c r="H1024" s="17">
        <f t="shared" si="270"/>
        <v>0</v>
      </c>
      <c r="I1024" s="17">
        <f t="shared" si="271"/>
        <v>0</v>
      </c>
      <c r="J1024" s="17">
        <f t="shared" si="272"/>
        <v>0</v>
      </c>
      <c r="K1024" s="17">
        <f t="shared" si="273"/>
        <v>0</v>
      </c>
      <c r="L1024" s="17">
        <f t="shared" si="274"/>
        <v>0</v>
      </c>
      <c r="M1024" s="17">
        <f t="shared" si="275"/>
        <v>0</v>
      </c>
      <c r="N1024" s="17">
        <f t="shared" si="276"/>
        <v>0</v>
      </c>
      <c r="AL1024" s="132"/>
      <c r="BW1024" s="132"/>
      <c r="DH1024" s="50">
        <v>0</v>
      </c>
      <c r="ES1024" s="22">
        <v>0</v>
      </c>
    </row>
    <row r="1025" spans="1:149" s="17" customFormat="1">
      <c r="A1025" s="257"/>
      <c r="B1025" s="158" t="s">
        <v>81</v>
      </c>
      <c r="C1025" s="17">
        <f t="shared" si="265"/>
        <v>647.5196013289036</v>
      </c>
      <c r="D1025" s="17">
        <f t="shared" si="266"/>
        <v>874.11960132890363</v>
      </c>
      <c r="E1025" s="17">
        <f t="shared" si="267"/>
        <v>978.67225913621269</v>
      </c>
      <c r="F1025" s="17">
        <f t="shared" si="268"/>
        <v>1317.7722591362126</v>
      </c>
      <c r="G1025" s="17">
        <f t="shared" si="269"/>
        <v>1529.5865448504983</v>
      </c>
      <c r="H1025" s="17">
        <f t="shared" si="270"/>
        <v>1628.900830564784</v>
      </c>
      <c r="I1025" s="17">
        <f t="shared" si="271"/>
        <v>1748.2392026578073</v>
      </c>
      <c r="J1025" s="17">
        <f t="shared" si="272"/>
        <v>1943.6677740863788</v>
      </c>
      <c r="K1025" s="17">
        <f t="shared" si="273"/>
        <v>1849.1534883720931</v>
      </c>
      <c r="L1025" s="17">
        <f t="shared" si="274"/>
        <v>1852.3534883720931</v>
      </c>
      <c r="M1025" s="17">
        <f t="shared" si="275"/>
        <v>1946.4294019933554</v>
      </c>
      <c r="N1025" s="17">
        <f t="shared" si="276"/>
        <v>2045.7436877076409</v>
      </c>
      <c r="AL1025" s="132"/>
      <c r="BW1025" s="132"/>
      <c r="DH1025" s="50">
        <v>0</v>
      </c>
      <c r="ES1025" s="22">
        <v>0</v>
      </c>
    </row>
    <row r="1026" spans="1:149">
      <c r="B1026" s="78" t="s">
        <v>163</v>
      </c>
      <c r="C1026" s="114">
        <f t="shared" si="265"/>
        <v>4.470867024897773E-3</v>
      </c>
      <c r="D1026" s="114">
        <f t="shared" si="266"/>
        <v>4.2613330412357205E-3</v>
      </c>
      <c r="E1026" s="114">
        <f t="shared" si="267"/>
        <v>4.4830918518138918E-3</v>
      </c>
      <c r="F1026" s="114">
        <f t="shared" si="268"/>
        <v>4.2855650390330883E-3</v>
      </c>
      <c r="G1026" s="114">
        <f t="shared" si="269"/>
        <v>4.1626225319547966E-3</v>
      </c>
      <c r="H1026" s="114">
        <f t="shared" si="270"/>
        <v>4.0994091861556899E-3</v>
      </c>
      <c r="I1026" s="114">
        <f t="shared" si="271"/>
        <v>4.2613330412357205E-3</v>
      </c>
      <c r="J1026" s="114">
        <f t="shared" si="272"/>
        <v>4.1812516057152388E-3</v>
      </c>
      <c r="K1026" s="114">
        <f t="shared" si="273"/>
        <v>4.1831300345552096E-3</v>
      </c>
      <c r="L1026" s="114">
        <f t="shared" si="274"/>
        <v>4.1528993311429653E-3</v>
      </c>
      <c r="M1026" s="114">
        <f t="shared" si="275"/>
        <v>3.9565149782171327E-3</v>
      </c>
      <c r="N1026" s="114">
        <f t="shared" si="276"/>
        <v>3.9291805315857841E-3</v>
      </c>
      <c r="R1026" s="22"/>
      <c r="AA1026" s="50"/>
      <c r="AB1026" s="15"/>
      <c r="AC1026" s="15"/>
      <c r="AD1026" s="15"/>
      <c r="AE1026" s="15"/>
      <c r="AF1026" s="15"/>
      <c r="AG1026" s="15"/>
      <c r="AH1026" s="15"/>
      <c r="DH1026" s="50">
        <v>0</v>
      </c>
      <c r="ES1026" s="22">
        <v>0</v>
      </c>
    </row>
    <row r="1027" spans="1:149">
      <c r="B1027" s="78" t="s">
        <v>103</v>
      </c>
      <c r="C1027" s="114">
        <f t="shared" si="265"/>
        <v>5.1812070860856797E-2</v>
      </c>
      <c r="D1027" s="114">
        <f t="shared" si="266"/>
        <v>5.1359777321760787E-2</v>
      </c>
      <c r="E1027" s="114">
        <f t="shared" si="267"/>
        <v>5.231372624138711E-2</v>
      </c>
      <c r="F1027" s="114">
        <f t="shared" si="268"/>
        <v>5.0878374829407623E-2</v>
      </c>
      <c r="G1027" s="114">
        <f t="shared" si="269"/>
        <v>4.9968552655264231E-2</v>
      </c>
      <c r="H1027" s="114">
        <f t="shared" si="270"/>
        <v>5.0047363035007585E-2</v>
      </c>
      <c r="I1027" s="114">
        <f t="shared" si="271"/>
        <v>5.1359777321760787E-2</v>
      </c>
      <c r="J1027" s="114">
        <f t="shared" si="272"/>
        <v>4.883692969721181E-2</v>
      </c>
      <c r="K1027" s="114">
        <f t="shared" si="273"/>
        <v>5.2439105253447561E-2</v>
      </c>
      <c r="L1027" s="114">
        <f t="shared" si="274"/>
        <v>5.4391324389836099E-2</v>
      </c>
      <c r="M1027" s="114">
        <f t="shared" si="275"/>
        <v>5.3715993005211807E-2</v>
      </c>
      <c r="N1027" s="114">
        <f t="shared" si="276"/>
        <v>5.3528570294230859E-2</v>
      </c>
      <c r="R1027" s="22"/>
      <c r="AA1027" s="50"/>
      <c r="AB1027" s="15"/>
      <c r="AC1027" s="15"/>
      <c r="AD1027" s="15"/>
      <c r="AE1027" s="15"/>
      <c r="AF1027" s="15"/>
      <c r="AG1027" s="15"/>
      <c r="AH1027" s="15"/>
      <c r="DH1027" s="50">
        <v>0</v>
      </c>
      <c r="ES1027" s="22">
        <v>0</v>
      </c>
    </row>
    <row r="1028" spans="1:149">
      <c r="B1028" s="78" t="s">
        <v>33</v>
      </c>
      <c r="C1028" s="114">
        <f t="shared" si="265"/>
        <v>1.2139711952618813E-2</v>
      </c>
      <c r="D1028" s="114">
        <f t="shared" si="266"/>
        <v>1.1649209574781456E-2</v>
      </c>
      <c r="E1028" s="114">
        <f t="shared" si="267"/>
        <v>1.2218749852078699E-2</v>
      </c>
      <c r="F1028" s="114">
        <f t="shared" si="268"/>
        <v>1.1841600962486935E-2</v>
      </c>
      <c r="G1028" s="114">
        <f t="shared" si="269"/>
        <v>1.1460854415511567E-2</v>
      </c>
      <c r="H1028" s="114">
        <f t="shared" si="270"/>
        <v>1.1168006780211298E-2</v>
      </c>
      <c r="I1028" s="114">
        <f t="shared" si="271"/>
        <v>1.1649209574781456E-2</v>
      </c>
      <c r="J1028" s="114">
        <f t="shared" si="272"/>
        <v>1.146927292012833E-2</v>
      </c>
      <c r="K1028" s="114">
        <f t="shared" si="273"/>
        <v>1.1240290994396353E-2</v>
      </c>
      <c r="L1028" s="114">
        <f t="shared" si="274"/>
        <v>1.0981182679934172E-2</v>
      </c>
      <c r="M1028" s="114">
        <f t="shared" si="275"/>
        <v>1.0327342254874181E-2</v>
      </c>
      <c r="N1028" s="114">
        <f t="shared" si="276"/>
        <v>1.0212049166926047E-2</v>
      </c>
      <c r="R1028" s="22"/>
      <c r="AA1028" s="50"/>
      <c r="AB1028" s="15"/>
      <c r="AC1028" s="15"/>
      <c r="AD1028" s="15"/>
      <c r="AE1028" s="15"/>
      <c r="AF1028" s="15"/>
      <c r="AG1028" s="15"/>
      <c r="AH1028" s="15"/>
      <c r="DH1028" s="50">
        <v>0</v>
      </c>
      <c r="ES1028" s="22">
        <v>0</v>
      </c>
    </row>
    <row r="1029" spans="1:149">
      <c r="B1029" s="78" t="s">
        <v>34</v>
      </c>
      <c r="C1029" s="114">
        <f t="shared" si="265"/>
        <v>2.4909233933276445E-2</v>
      </c>
      <c r="D1029" s="114">
        <f t="shared" si="266"/>
        <v>2.3911244230213298E-2</v>
      </c>
      <c r="E1029" s="114">
        <f t="shared" si="267"/>
        <v>2.5204597375492584E-2</v>
      </c>
      <c r="F1029" s="114">
        <f t="shared" si="268"/>
        <v>2.4438245919728447E-2</v>
      </c>
      <c r="G1029" s="114">
        <f t="shared" si="269"/>
        <v>2.3444480866196209E-2</v>
      </c>
      <c r="H1029" s="114">
        <f t="shared" si="270"/>
        <v>2.2659576175750575E-2</v>
      </c>
      <c r="I1029" s="114">
        <f t="shared" si="271"/>
        <v>2.3911244230213298E-2</v>
      </c>
      <c r="J1029" s="114">
        <f t="shared" si="272"/>
        <v>2.3262724570647406E-2</v>
      </c>
      <c r="K1029" s="114">
        <f t="shared" si="273"/>
        <v>2.289851540569969E-2</v>
      </c>
      <c r="L1029" s="114">
        <f t="shared" si="274"/>
        <v>2.2342645499925467E-2</v>
      </c>
      <c r="M1029" s="114">
        <f t="shared" si="275"/>
        <v>2.069152169638656E-2</v>
      </c>
      <c r="N1029" s="114">
        <f t="shared" si="276"/>
        <v>2.0364413077637103E-2</v>
      </c>
      <c r="R1029" s="22"/>
      <c r="AA1029" s="50"/>
      <c r="AB1029" s="15"/>
      <c r="AC1029" s="15"/>
      <c r="AD1029" s="15"/>
      <c r="AE1029" s="15"/>
      <c r="AF1029" s="15"/>
      <c r="AG1029" s="15"/>
      <c r="AH1029" s="15"/>
      <c r="DH1029" s="50">
        <v>0</v>
      </c>
      <c r="ES1029" s="22">
        <v>0</v>
      </c>
    </row>
    <row r="1030" spans="1:149">
      <c r="B1030" s="78" t="s">
        <v>63</v>
      </c>
      <c r="C1030" s="50">
        <f t="shared" si="265"/>
        <v>1.1926832302048724</v>
      </c>
      <c r="D1030" s="50">
        <f t="shared" si="266"/>
        <v>1.9652653135382054</v>
      </c>
      <c r="E1030" s="50">
        <f t="shared" si="267"/>
        <v>1.9809090566168321</v>
      </c>
      <c r="F1030" s="50">
        <f t="shared" si="268"/>
        <v>3.1384488482834989</v>
      </c>
      <c r="G1030" s="50">
        <f t="shared" si="269"/>
        <v>3.5272625089977852</v>
      </c>
      <c r="H1030" s="50">
        <f t="shared" si="270"/>
        <v>3.5311184613787372</v>
      </c>
      <c r="I1030" s="50">
        <f t="shared" si="271"/>
        <v>3.9305306270764109</v>
      </c>
      <c r="J1030" s="50">
        <f t="shared" si="272"/>
        <v>3.9329091985049822</v>
      </c>
      <c r="K1030" s="50">
        <f t="shared" si="273"/>
        <v>3.9370532461240297</v>
      </c>
      <c r="L1030" s="50">
        <f t="shared" si="274"/>
        <v>3.9423865794573634</v>
      </c>
      <c r="M1030" s="50">
        <f t="shared" si="275"/>
        <v>3.9344547411406414</v>
      </c>
      <c r="N1030" s="50">
        <f t="shared" si="276"/>
        <v>3.9383106935215939</v>
      </c>
      <c r="O1030" s="78" t="s">
        <v>63</v>
      </c>
      <c r="P1030" s="50">
        <f t="shared" ref="P1030:P1047" si="277">AN880</f>
        <v>0.79512215346991499</v>
      </c>
      <c r="Q1030" s="50">
        <f t="shared" ref="Q1030:Q1047" si="278">AQ880</f>
        <v>1.310176875692137</v>
      </c>
      <c r="R1030" s="50">
        <f t="shared" ref="R1030:R1047" si="279">AT880</f>
        <v>1.3206060377445548</v>
      </c>
      <c r="S1030" s="50">
        <f t="shared" ref="S1030:S1047" si="280">AW880</f>
        <v>2.0922992321889993</v>
      </c>
      <c r="T1030" s="50">
        <f t="shared" ref="T1030:T1047" si="281">AZ880</f>
        <v>2.3515083393318568</v>
      </c>
      <c r="U1030" s="50">
        <f t="shared" ref="U1030:U1047" si="282">BC880</f>
        <v>2.3540789742524915</v>
      </c>
      <c r="V1030" s="50">
        <f t="shared" ref="V1030:V1047" si="283">BF880</f>
        <v>2.6203537513842741</v>
      </c>
      <c r="W1030" s="50">
        <f t="shared" ref="W1030:W1047" si="284">BI880</f>
        <v>2.6219394656699881</v>
      </c>
      <c r="X1030" s="50">
        <f t="shared" ref="X1030:X1047" si="285">BL880</f>
        <v>2.6247021640826866</v>
      </c>
      <c r="Y1030" s="50">
        <f t="shared" ref="Y1030:Y1047" si="286">BO880</f>
        <v>2.6282577196382424</v>
      </c>
      <c r="Z1030" s="50">
        <f t="shared" ref="Z1030:Z1047" si="287">BR880</f>
        <v>2.6229698274270943</v>
      </c>
      <c r="AA1030" s="50">
        <f t="shared" ref="AA1030:AA1047" si="288">BU880</f>
        <v>2.625540462347729</v>
      </c>
      <c r="AB1030" s="15"/>
      <c r="AC1030" s="50">
        <f t="shared" ref="AC1030:AC1047" si="289">BY880</f>
        <v>1.0222999116041764</v>
      </c>
      <c r="AD1030" s="50">
        <f t="shared" ref="AD1030:AD1047" si="290">CB880</f>
        <v>1.6845131258898904</v>
      </c>
      <c r="AE1030" s="50">
        <f t="shared" ref="AE1030:AE1047" si="291">CE880</f>
        <v>1.6979220485287134</v>
      </c>
      <c r="AF1030" s="50">
        <f t="shared" ref="AF1030:AF1047" si="292">CH880</f>
        <v>2.6900990128144278</v>
      </c>
      <c r="AG1030" s="50">
        <f t="shared" ref="AG1030:AG1047" si="293">CK880</f>
        <v>3.0233678648552442</v>
      </c>
      <c r="AH1030" s="50">
        <f t="shared" ref="AH1030:AH1047" si="294">CN880</f>
        <v>3.0266729668960606</v>
      </c>
      <c r="AI1030" s="50">
        <f t="shared" ref="AI1030:AI1047" si="295">CQ880</f>
        <v>3.3690262517797809</v>
      </c>
      <c r="AJ1030" s="50">
        <f t="shared" ref="AJ1030:AJ1047" si="296">CT880</f>
        <v>3.3710650272899847</v>
      </c>
      <c r="AK1030" s="50">
        <f t="shared" ref="AK1030:AK1047" si="297">CW880</f>
        <v>3.374617068106311</v>
      </c>
      <c r="AL1030" s="50">
        <f t="shared" ref="AL1030:AL1047" si="298">CZ880</f>
        <v>3.3791884966777403</v>
      </c>
      <c r="AM1030" s="50">
        <f t="shared" ref="AM1030:AM1047" si="299">DC880</f>
        <v>3.3723897781205499</v>
      </c>
      <c r="AN1030" s="50">
        <f t="shared" ref="AN1030:AN1047" si="300">DF880</f>
        <v>3.3756948801613662</v>
      </c>
      <c r="DH1030" s="50">
        <v>0</v>
      </c>
      <c r="ES1030" s="22">
        <v>0</v>
      </c>
    </row>
    <row r="1031" spans="1:149">
      <c r="B1031" s="78" t="s">
        <v>65</v>
      </c>
      <c r="C1031" s="50">
        <f t="shared" si="265"/>
        <v>1.3839641369047617</v>
      </c>
      <c r="D1031" s="50">
        <f t="shared" si="266"/>
        <v>1.9236391369047621</v>
      </c>
      <c r="E1031" s="50">
        <f t="shared" si="267"/>
        <v>2.2046071428571428</v>
      </c>
      <c r="F1031" s="50">
        <f t="shared" si="268"/>
        <v>3.0141196428571426</v>
      </c>
      <c r="G1031" s="50">
        <f t="shared" si="269"/>
        <v>3.2964727678571428</v>
      </c>
      <c r="H1031" s="50">
        <f t="shared" si="270"/>
        <v>3.3089883928571426</v>
      </c>
      <c r="I1031" s="50">
        <f t="shared" si="271"/>
        <v>3.8472782738095241</v>
      </c>
      <c r="J1031" s="50">
        <f t="shared" si="272"/>
        <v>3.8723095238095242</v>
      </c>
      <c r="K1031" s="50">
        <f t="shared" si="273"/>
        <v>3.8597938988095244</v>
      </c>
      <c r="L1031" s="50">
        <f t="shared" si="274"/>
        <v>3.8597938988095244</v>
      </c>
      <c r="M1031" s="50">
        <f t="shared" si="275"/>
        <v>3.6038571428571431</v>
      </c>
      <c r="N1031" s="50">
        <f t="shared" si="276"/>
        <v>3.6163727678571433</v>
      </c>
      <c r="O1031" s="78" t="s">
        <v>65</v>
      </c>
      <c r="P1031" s="50">
        <f t="shared" si="277"/>
        <v>0.61509517195767194</v>
      </c>
      <c r="Q1031" s="50">
        <f t="shared" si="278"/>
        <v>0.85495072751322754</v>
      </c>
      <c r="R1031" s="50">
        <f t="shared" si="279"/>
        <v>0.97982539682539671</v>
      </c>
      <c r="S1031" s="50">
        <f t="shared" si="280"/>
        <v>1.3396087301587301</v>
      </c>
      <c r="T1031" s="50">
        <f t="shared" si="281"/>
        <v>1.4650990079365078</v>
      </c>
      <c r="U1031" s="50">
        <f t="shared" si="282"/>
        <v>1.4706615079365077</v>
      </c>
      <c r="V1031" s="50">
        <f t="shared" si="283"/>
        <v>1.7099014550264551</v>
      </c>
      <c r="W1031" s="50">
        <f t="shared" si="284"/>
        <v>1.7210264550264551</v>
      </c>
      <c r="X1031" s="50">
        <f t="shared" si="285"/>
        <v>1.7154639550264552</v>
      </c>
      <c r="Y1031" s="50">
        <f t="shared" si="286"/>
        <v>1.7154639550264552</v>
      </c>
      <c r="Z1031" s="50">
        <f t="shared" si="287"/>
        <v>1.6017142857142859</v>
      </c>
      <c r="AA1031" s="50">
        <f t="shared" si="288"/>
        <v>1.607276785714286</v>
      </c>
      <c r="AB1031" s="15"/>
      <c r="AC1031" s="50">
        <f t="shared" si="289"/>
        <v>0.85167023809523801</v>
      </c>
      <c r="AD1031" s="50">
        <f t="shared" si="290"/>
        <v>1.1837779304029306</v>
      </c>
      <c r="AE1031" s="50">
        <f t="shared" si="291"/>
        <v>1.3566813186813185</v>
      </c>
      <c r="AF1031" s="50">
        <f t="shared" si="292"/>
        <v>1.854842857142857</v>
      </c>
      <c r="AG1031" s="50">
        <f t="shared" si="293"/>
        <v>2.0285986263736264</v>
      </c>
      <c r="AH1031" s="50">
        <f t="shared" si="294"/>
        <v>2.0363005494505493</v>
      </c>
      <c r="AI1031" s="50">
        <f t="shared" si="295"/>
        <v>2.3675558608058611</v>
      </c>
      <c r="AJ1031" s="50">
        <f t="shared" si="296"/>
        <v>2.3829597069597073</v>
      </c>
      <c r="AK1031" s="50">
        <f t="shared" si="297"/>
        <v>2.3752577838827844</v>
      </c>
      <c r="AL1031" s="50">
        <f t="shared" si="298"/>
        <v>2.3752577838827844</v>
      </c>
      <c r="AM1031" s="50">
        <f t="shared" si="299"/>
        <v>2.2177582417582418</v>
      </c>
      <c r="AN1031" s="50">
        <f t="shared" si="300"/>
        <v>2.2254601648351651</v>
      </c>
      <c r="DH1031" s="50">
        <v>0</v>
      </c>
      <c r="ES1031" s="22">
        <v>0</v>
      </c>
    </row>
    <row r="1032" spans="1:149">
      <c r="B1032" s="78" t="s">
        <v>100</v>
      </c>
      <c r="C1032" s="50">
        <f t="shared" si="265"/>
        <v>0</v>
      </c>
      <c r="D1032" s="50">
        <f t="shared" si="266"/>
        <v>0</v>
      </c>
      <c r="E1032" s="50">
        <f t="shared" si="267"/>
        <v>0</v>
      </c>
      <c r="F1032" s="50">
        <f t="shared" si="268"/>
        <v>0</v>
      </c>
      <c r="G1032" s="50">
        <f t="shared" si="269"/>
        <v>0</v>
      </c>
      <c r="H1032" s="50">
        <f t="shared" si="270"/>
        <v>0</v>
      </c>
      <c r="I1032" s="50">
        <f t="shared" si="271"/>
        <v>0</v>
      </c>
      <c r="J1032" s="50">
        <f t="shared" si="272"/>
        <v>0</v>
      </c>
      <c r="K1032" s="50">
        <f t="shared" si="273"/>
        <v>0</v>
      </c>
      <c r="L1032" s="50">
        <f t="shared" si="274"/>
        <v>0</v>
      </c>
      <c r="M1032" s="50">
        <f t="shared" si="275"/>
        <v>0</v>
      </c>
      <c r="N1032" s="50">
        <f t="shared" si="276"/>
        <v>0</v>
      </c>
      <c r="O1032" s="78" t="s">
        <v>100</v>
      </c>
      <c r="P1032" s="50">
        <f t="shared" si="277"/>
        <v>0</v>
      </c>
      <c r="Q1032" s="50">
        <f t="shared" si="278"/>
        <v>0</v>
      </c>
      <c r="R1032" s="50">
        <f t="shared" si="279"/>
        <v>0</v>
      </c>
      <c r="S1032" s="50">
        <f t="shared" si="280"/>
        <v>0</v>
      </c>
      <c r="T1032" s="50">
        <f t="shared" si="281"/>
        <v>0</v>
      </c>
      <c r="U1032" s="50">
        <f t="shared" si="282"/>
        <v>0</v>
      </c>
      <c r="V1032" s="50">
        <f t="shared" si="283"/>
        <v>0</v>
      </c>
      <c r="W1032" s="50">
        <f t="shared" si="284"/>
        <v>0</v>
      </c>
      <c r="X1032" s="50">
        <f t="shared" si="285"/>
        <v>0</v>
      </c>
      <c r="Y1032" s="50">
        <f t="shared" si="286"/>
        <v>0</v>
      </c>
      <c r="Z1032" s="50">
        <f t="shared" si="287"/>
        <v>0</v>
      </c>
      <c r="AA1032" s="50">
        <f t="shared" si="288"/>
        <v>0</v>
      </c>
      <c r="AB1032" s="15"/>
      <c r="AC1032" s="50">
        <f t="shared" si="289"/>
        <v>0</v>
      </c>
      <c r="AD1032" s="50">
        <f t="shared" si="290"/>
        <v>0</v>
      </c>
      <c r="AE1032" s="50">
        <f t="shared" si="291"/>
        <v>0</v>
      </c>
      <c r="AF1032" s="50">
        <f t="shared" si="292"/>
        <v>0</v>
      </c>
      <c r="AG1032" s="50">
        <f t="shared" si="293"/>
        <v>0</v>
      </c>
      <c r="AH1032" s="50">
        <f t="shared" si="294"/>
        <v>0</v>
      </c>
      <c r="AI1032" s="50">
        <f t="shared" si="295"/>
        <v>0</v>
      </c>
      <c r="AJ1032" s="50">
        <f t="shared" si="296"/>
        <v>0</v>
      </c>
      <c r="AK1032" s="50">
        <f t="shared" si="297"/>
        <v>0</v>
      </c>
      <c r="AL1032" s="50">
        <f t="shared" si="298"/>
        <v>0</v>
      </c>
      <c r="AM1032" s="50">
        <f t="shared" si="299"/>
        <v>0</v>
      </c>
      <c r="AN1032" s="50">
        <f t="shared" si="300"/>
        <v>0</v>
      </c>
      <c r="DH1032" s="50">
        <v>0</v>
      </c>
      <c r="ES1032" s="22">
        <v>0</v>
      </c>
    </row>
    <row r="1033" spans="1:149">
      <c r="B1033" s="78" t="s">
        <v>64</v>
      </c>
      <c r="C1033" s="50">
        <f t="shared" si="265"/>
        <v>0.50049999999999994</v>
      </c>
      <c r="D1033" s="50">
        <f t="shared" si="266"/>
        <v>0.77849999999999997</v>
      </c>
      <c r="E1033" s="50">
        <f t="shared" si="267"/>
        <v>0.81300000000000006</v>
      </c>
      <c r="F1033" s="50">
        <f t="shared" si="268"/>
        <v>1.2200000000000002</v>
      </c>
      <c r="G1033" s="50">
        <f t="shared" si="269"/>
        <v>1.3734999999999999</v>
      </c>
      <c r="H1033" s="50">
        <f t="shared" si="270"/>
        <v>1.3980000000000001</v>
      </c>
      <c r="I1033" s="50">
        <f t="shared" si="271"/>
        <v>1.5569999999999999</v>
      </c>
      <c r="J1033" s="50">
        <f t="shared" si="272"/>
        <v>1.5660000000000001</v>
      </c>
      <c r="K1033" s="50">
        <f t="shared" si="273"/>
        <v>1.6015000000000001</v>
      </c>
      <c r="L1033" s="50">
        <f t="shared" si="274"/>
        <v>1.6415000000000002</v>
      </c>
      <c r="M1033" s="50">
        <f t="shared" si="275"/>
        <v>1.6559999999999999</v>
      </c>
      <c r="N1033" s="50">
        <f t="shared" si="276"/>
        <v>1.6805000000000003</v>
      </c>
      <c r="O1033" s="78" t="s">
        <v>64</v>
      </c>
      <c r="P1033" s="50">
        <f t="shared" si="277"/>
        <v>0.33366666666666667</v>
      </c>
      <c r="Q1033" s="50">
        <f t="shared" si="278"/>
        <v>0.51900000000000002</v>
      </c>
      <c r="R1033" s="50">
        <f t="shared" si="279"/>
        <v>0.54200000000000004</v>
      </c>
      <c r="S1033" s="50">
        <f t="shared" si="280"/>
        <v>0.81333333333333335</v>
      </c>
      <c r="T1033" s="50">
        <f t="shared" si="281"/>
        <v>0.91566666666666663</v>
      </c>
      <c r="U1033" s="50">
        <f t="shared" si="282"/>
        <v>0.93200000000000005</v>
      </c>
      <c r="V1033" s="50">
        <f t="shared" si="283"/>
        <v>1.038</v>
      </c>
      <c r="W1033" s="50">
        <f t="shared" si="284"/>
        <v>1.044</v>
      </c>
      <c r="X1033" s="50">
        <f t="shared" si="285"/>
        <v>1.0676666666666668</v>
      </c>
      <c r="Y1033" s="50">
        <f t="shared" si="286"/>
        <v>1.0943333333333336</v>
      </c>
      <c r="Z1033" s="50">
        <f t="shared" si="287"/>
        <v>1.1039999999999999</v>
      </c>
      <c r="AA1033" s="50">
        <f t="shared" si="288"/>
        <v>1.1203333333333336</v>
      </c>
      <c r="AB1033" s="15"/>
      <c r="AC1033" s="50">
        <f t="shared" si="289"/>
        <v>0.50049999999999994</v>
      </c>
      <c r="AD1033" s="50">
        <f t="shared" si="290"/>
        <v>0.77849999999999997</v>
      </c>
      <c r="AE1033" s="50">
        <f t="shared" si="291"/>
        <v>0.81300000000000006</v>
      </c>
      <c r="AF1033" s="50">
        <f t="shared" si="292"/>
        <v>1.2200000000000002</v>
      </c>
      <c r="AG1033" s="50">
        <f t="shared" si="293"/>
        <v>1.3734999999999999</v>
      </c>
      <c r="AH1033" s="50">
        <f t="shared" si="294"/>
        <v>1.3980000000000001</v>
      </c>
      <c r="AI1033" s="50">
        <f t="shared" si="295"/>
        <v>1.5569999999999999</v>
      </c>
      <c r="AJ1033" s="50">
        <f t="shared" si="296"/>
        <v>1.5660000000000001</v>
      </c>
      <c r="AK1033" s="50">
        <f t="shared" si="297"/>
        <v>1.6015000000000001</v>
      </c>
      <c r="AL1033" s="50">
        <f t="shared" si="298"/>
        <v>1.6415000000000002</v>
      </c>
      <c r="AM1033" s="50">
        <f t="shared" si="299"/>
        <v>1.6559999999999999</v>
      </c>
      <c r="AN1033" s="50">
        <f t="shared" si="300"/>
        <v>1.6805000000000003</v>
      </c>
      <c r="DH1033" s="50">
        <v>0</v>
      </c>
      <c r="ES1033" s="22">
        <v>0</v>
      </c>
    </row>
    <row r="1034" spans="1:149">
      <c r="B1034" s="78" t="s">
        <v>291</v>
      </c>
      <c r="C1034" s="50">
        <f t="shared" si="265"/>
        <v>0.63229752906976755</v>
      </c>
      <c r="D1034" s="50">
        <f t="shared" si="266"/>
        <v>0.77461975129198979</v>
      </c>
      <c r="E1034" s="50">
        <f t="shared" si="267"/>
        <v>0.93285497416020702</v>
      </c>
      <c r="F1034" s="50">
        <f t="shared" si="268"/>
        <v>1.1063383074935402</v>
      </c>
      <c r="G1034" s="50">
        <f t="shared" si="269"/>
        <v>1.2798431686046512</v>
      </c>
      <c r="H1034" s="50">
        <f t="shared" si="270"/>
        <v>1.4221869186046514</v>
      </c>
      <c r="I1034" s="50">
        <f t="shared" si="271"/>
        <v>1.5492395025839796</v>
      </c>
      <c r="J1034" s="50">
        <f t="shared" si="272"/>
        <v>1.6739270025839796</v>
      </c>
      <c r="K1034" s="50">
        <f t="shared" si="273"/>
        <v>1.7715832525839796</v>
      </c>
      <c r="L1034" s="50">
        <f t="shared" si="274"/>
        <v>1.9315832525839793</v>
      </c>
      <c r="M1034" s="50">
        <f t="shared" si="275"/>
        <v>2.0580355297157622</v>
      </c>
      <c r="N1034" s="50">
        <f t="shared" si="276"/>
        <v>2.2003792797157624</v>
      </c>
      <c r="O1034" s="78" t="s">
        <v>291</v>
      </c>
      <c r="P1034" s="50">
        <f t="shared" si="277"/>
        <v>0.54196931063122933</v>
      </c>
      <c r="Q1034" s="50">
        <f t="shared" si="278"/>
        <v>0.66395978682170553</v>
      </c>
      <c r="R1034" s="50">
        <f t="shared" si="279"/>
        <v>0.79958997785160602</v>
      </c>
      <c r="S1034" s="50">
        <f t="shared" si="280"/>
        <v>0.94828997785160585</v>
      </c>
      <c r="T1034" s="50">
        <f t="shared" si="281"/>
        <v>1.0970084302325582</v>
      </c>
      <c r="U1034" s="50">
        <f t="shared" si="282"/>
        <v>1.219017358803987</v>
      </c>
      <c r="V1034" s="50">
        <f t="shared" si="283"/>
        <v>1.3279195736434111</v>
      </c>
      <c r="W1034" s="50">
        <f t="shared" si="284"/>
        <v>1.4347945736434111</v>
      </c>
      <c r="X1034" s="50">
        <f t="shared" si="285"/>
        <v>1.5184999307862683</v>
      </c>
      <c r="Y1034" s="50">
        <f t="shared" si="286"/>
        <v>1.6556427879291253</v>
      </c>
      <c r="Z1034" s="50">
        <f t="shared" si="287"/>
        <v>1.7640304540420821</v>
      </c>
      <c r="AA1034" s="50">
        <f t="shared" si="288"/>
        <v>1.8860393826135109</v>
      </c>
      <c r="AB1034" s="15"/>
      <c r="AC1034" s="50">
        <f t="shared" si="289"/>
        <v>0.63229752906976755</v>
      </c>
      <c r="AD1034" s="50">
        <f t="shared" si="290"/>
        <v>0.77461975129198979</v>
      </c>
      <c r="AE1034" s="50">
        <f t="shared" si="291"/>
        <v>0.93285497416020702</v>
      </c>
      <c r="AF1034" s="50">
        <f t="shared" si="292"/>
        <v>1.1063383074935402</v>
      </c>
      <c r="AG1034" s="50">
        <f t="shared" si="293"/>
        <v>1.2798431686046512</v>
      </c>
      <c r="AH1034" s="50">
        <f t="shared" si="294"/>
        <v>1.4221869186046514</v>
      </c>
      <c r="AI1034" s="50">
        <f t="shared" si="295"/>
        <v>1.5492395025839796</v>
      </c>
      <c r="AJ1034" s="50">
        <f t="shared" si="296"/>
        <v>1.6739270025839796</v>
      </c>
      <c r="AK1034" s="50">
        <f t="shared" si="297"/>
        <v>1.7715832525839796</v>
      </c>
      <c r="AL1034" s="50">
        <f t="shared" si="298"/>
        <v>1.9315832525839793</v>
      </c>
      <c r="AM1034" s="50">
        <f t="shared" si="299"/>
        <v>2.0580355297157622</v>
      </c>
      <c r="AN1034" s="50">
        <f t="shared" si="300"/>
        <v>2.2003792797157624</v>
      </c>
      <c r="DH1034" s="50">
        <v>0</v>
      </c>
      <c r="ES1034" s="22">
        <v>0</v>
      </c>
    </row>
    <row r="1035" spans="1:149">
      <c r="B1035" s="78" t="s">
        <v>292</v>
      </c>
      <c r="C1035" s="50">
        <f t="shared" si="265"/>
        <v>0.25670245906502143</v>
      </c>
      <c r="D1035" s="50">
        <f t="shared" si="266"/>
        <v>0.31981734001740236</v>
      </c>
      <c r="E1035" s="50">
        <f t="shared" si="267"/>
        <v>0.38473547006011716</v>
      </c>
      <c r="F1035" s="50">
        <f t="shared" si="268"/>
        <v>0.46512207720297433</v>
      </c>
      <c r="G1035" s="50">
        <f t="shared" si="269"/>
        <v>0.52887339523018517</v>
      </c>
      <c r="H1035" s="50">
        <f t="shared" si="270"/>
        <v>0.57535298706691984</v>
      </c>
      <c r="I1035" s="50">
        <f t="shared" si="271"/>
        <v>0.63963468003480473</v>
      </c>
      <c r="J1035" s="50">
        <f t="shared" si="272"/>
        <v>0.67545100656541701</v>
      </c>
      <c r="K1035" s="50">
        <f t="shared" si="273"/>
        <v>0.71468570044296797</v>
      </c>
      <c r="L1035" s="50">
        <f t="shared" si="274"/>
        <v>0.77182855758582514</v>
      </c>
      <c r="M1035" s="50">
        <f t="shared" si="275"/>
        <v>0.79986961121657962</v>
      </c>
      <c r="N1035" s="50">
        <f t="shared" si="276"/>
        <v>0.8463492030533144</v>
      </c>
      <c r="O1035" s="78" t="s">
        <v>292</v>
      </c>
      <c r="P1035" s="50">
        <f t="shared" si="277"/>
        <v>0.22461465168189371</v>
      </c>
      <c r="Q1035" s="50">
        <f t="shared" si="278"/>
        <v>0.27984017251522703</v>
      </c>
      <c r="R1035" s="50">
        <f t="shared" si="279"/>
        <v>0.33664353630260246</v>
      </c>
      <c r="S1035" s="50">
        <f t="shared" si="280"/>
        <v>0.40698181755260249</v>
      </c>
      <c r="T1035" s="50">
        <f t="shared" si="281"/>
        <v>0.46276422082641194</v>
      </c>
      <c r="U1035" s="50">
        <f t="shared" si="282"/>
        <v>0.50343386368355481</v>
      </c>
      <c r="V1035" s="50">
        <f t="shared" si="283"/>
        <v>0.55968034503045405</v>
      </c>
      <c r="W1035" s="50">
        <f t="shared" si="284"/>
        <v>0.59101963074473984</v>
      </c>
      <c r="X1035" s="50">
        <f t="shared" si="285"/>
        <v>0.62534998788759688</v>
      </c>
      <c r="Y1035" s="50">
        <f t="shared" si="286"/>
        <v>0.67534998788759693</v>
      </c>
      <c r="Z1035" s="50">
        <f t="shared" si="287"/>
        <v>0.69988590981450716</v>
      </c>
      <c r="AA1035" s="50">
        <f t="shared" si="288"/>
        <v>0.74055555267165007</v>
      </c>
      <c r="AB1035" s="15"/>
      <c r="AC1035" s="50">
        <f t="shared" si="289"/>
        <v>0.25670245906502143</v>
      </c>
      <c r="AD1035" s="50">
        <f t="shared" si="290"/>
        <v>0.31981734001740236</v>
      </c>
      <c r="AE1035" s="50">
        <f t="shared" si="291"/>
        <v>0.38473547006011716</v>
      </c>
      <c r="AF1035" s="50">
        <f t="shared" si="292"/>
        <v>0.46512207720297433</v>
      </c>
      <c r="AG1035" s="50">
        <f t="shared" si="293"/>
        <v>0.52887339523018517</v>
      </c>
      <c r="AH1035" s="50">
        <f t="shared" si="294"/>
        <v>0.57535298706691984</v>
      </c>
      <c r="AI1035" s="50">
        <f t="shared" si="295"/>
        <v>0.63963468003480473</v>
      </c>
      <c r="AJ1035" s="50">
        <f t="shared" si="296"/>
        <v>0.67545100656541701</v>
      </c>
      <c r="AK1035" s="50">
        <f t="shared" si="297"/>
        <v>0.71468570044296797</v>
      </c>
      <c r="AL1035" s="50">
        <f t="shared" si="298"/>
        <v>0.77182855758582514</v>
      </c>
      <c r="AM1035" s="50">
        <f t="shared" si="299"/>
        <v>0.79986961121657962</v>
      </c>
      <c r="AN1035" s="50">
        <f t="shared" si="300"/>
        <v>0.8463492030533144</v>
      </c>
      <c r="DH1035" s="50">
        <v>0</v>
      </c>
      <c r="ES1035" s="22">
        <v>0</v>
      </c>
    </row>
    <row r="1036" spans="1:149">
      <c r="B1036" s="78" t="s">
        <v>574</v>
      </c>
      <c r="C1036" s="50">
        <f t="shared" si="265"/>
        <v>0.53144575399709304</v>
      </c>
      <c r="D1036" s="50">
        <f t="shared" si="266"/>
        <v>0.6714536185804264</v>
      </c>
      <c r="E1036" s="50">
        <f t="shared" si="267"/>
        <v>0.79884051901647302</v>
      </c>
      <c r="F1036" s="50">
        <f t="shared" si="268"/>
        <v>0.96135231589147296</v>
      </c>
      <c r="G1036" s="50">
        <f t="shared" si="269"/>
        <v>1.0980164044331395</v>
      </c>
      <c r="H1036" s="50">
        <f t="shared" si="270"/>
        <v>1.2121765606831396</v>
      </c>
      <c r="I1036" s="50">
        <f t="shared" si="271"/>
        <v>1.3429072371608528</v>
      </c>
      <c r="J1036" s="50">
        <f t="shared" si="272"/>
        <v>1.3812275496608528</v>
      </c>
      <c r="K1036" s="50">
        <f t="shared" si="273"/>
        <v>1.5520673934108529</v>
      </c>
      <c r="L1036" s="50">
        <f t="shared" si="274"/>
        <v>1.7420673934108528</v>
      </c>
      <c r="M1036" s="50">
        <f t="shared" si="275"/>
        <v>1.8430008054748064</v>
      </c>
      <c r="N1036" s="50">
        <f t="shared" si="276"/>
        <v>1.9571609617248062</v>
      </c>
      <c r="O1036" s="78" t="s">
        <v>574</v>
      </c>
      <c r="P1036" s="50">
        <f t="shared" si="277"/>
        <v>0.4723962257751938</v>
      </c>
      <c r="Q1036" s="50">
        <f t="shared" si="278"/>
        <v>0.596847660960379</v>
      </c>
      <c r="R1036" s="50">
        <f t="shared" si="279"/>
        <v>0.71008046134797598</v>
      </c>
      <c r="S1036" s="50">
        <f t="shared" si="280"/>
        <v>0.85453539190353156</v>
      </c>
      <c r="T1036" s="50">
        <f t="shared" si="281"/>
        <v>0.97601458171834621</v>
      </c>
      <c r="U1036" s="50">
        <f t="shared" si="282"/>
        <v>1.0774902761627907</v>
      </c>
      <c r="V1036" s="50">
        <f t="shared" si="283"/>
        <v>1.193695321920758</v>
      </c>
      <c r="W1036" s="50">
        <f t="shared" si="284"/>
        <v>1.2277578219207581</v>
      </c>
      <c r="X1036" s="50">
        <f t="shared" si="285"/>
        <v>1.3796154608096469</v>
      </c>
      <c r="Y1036" s="50">
        <f t="shared" si="286"/>
        <v>1.5485043496985358</v>
      </c>
      <c r="Z1036" s="50">
        <f t="shared" si="287"/>
        <v>1.6382229381998279</v>
      </c>
      <c r="AA1036" s="50">
        <f t="shared" si="288"/>
        <v>1.7396986326442723</v>
      </c>
      <c r="AB1036" s="15"/>
      <c r="AC1036" s="50">
        <f t="shared" si="289"/>
        <v>0.60736657599667776</v>
      </c>
      <c r="AD1036" s="50">
        <f t="shared" si="290"/>
        <v>0.76737556409191587</v>
      </c>
      <c r="AE1036" s="50">
        <f t="shared" si="291"/>
        <v>0.91296059316168343</v>
      </c>
      <c r="AF1036" s="50">
        <f t="shared" si="292"/>
        <v>1.0986883610188263</v>
      </c>
      <c r="AG1036" s="50">
        <f t="shared" si="293"/>
        <v>1.2548758907807309</v>
      </c>
      <c r="AH1036" s="50">
        <f t="shared" si="294"/>
        <v>1.3853446407807311</v>
      </c>
      <c r="AI1036" s="50">
        <f t="shared" si="295"/>
        <v>1.5347511281838317</v>
      </c>
      <c r="AJ1036" s="50">
        <f t="shared" si="296"/>
        <v>1.5785457710409747</v>
      </c>
      <c r="AK1036" s="50">
        <f t="shared" si="297"/>
        <v>1.7737913067552604</v>
      </c>
      <c r="AL1036" s="50">
        <f t="shared" si="298"/>
        <v>1.9909341638981175</v>
      </c>
      <c r="AM1036" s="50">
        <f t="shared" si="299"/>
        <v>2.1062866348283502</v>
      </c>
      <c r="AN1036" s="50">
        <f t="shared" si="300"/>
        <v>2.2367553848283501</v>
      </c>
      <c r="DH1036" s="50">
        <v>0</v>
      </c>
      <c r="ES1036" s="22">
        <v>0</v>
      </c>
    </row>
    <row r="1037" spans="1:149">
      <c r="B1037" s="78" t="s">
        <v>109</v>
      </c>
      <c r="C1037" s="50">
        <f t="shared" si="265"/>
        <v>1.3116758241758244</v>
      </c>
      <c r="D1037" s="50">
        <f t="shared" si="266"/>
        <v>1.5885989010989012</v>
      </c>
      <c r="E1037" s="50">
        <f t="shared" si="267"/>
        <v>1.9412087912087912</v>
      </c>
      <c r="F1037" s="50">
        <f t="shared" si="268"/>
        <v>2.2335164835164836</v>
      </c>
      <c r="G1037" s="50">
        <f t="shared" si="269"/>
        <v>2.5630494505494505</v>
      </c>
      <c r="H1037" s="50">
        <f t="shared" si="270"/>
        <v>2.8771978021978022</v>
      </c>
      <c r="I1037" s="50">
        <f t="shared" si="271"/>
        <v>3.1771978021978025</v>
      </c>
      <c r="J1037" s="50">
        <f t="shared" si="272"/>
        <v>3.3131868131868134</v>
      </c>
      <c r="K1037" s="50">
        <f t="shared" si="273"/>
        <v>3.7375000000000003</v>
      </c>
      <c r="L1037" s="50">
        <f t="shared" si="274"/>
        <v>4.229807692307693</v>
      </c>
      <c r="M1037" s="50">
        <f t="shared" si="275"/>
        <v>4.5054945054945055</v>
      </c>
      <c r="N1037" s="50">
        <f t="shared" si="276"/>
        <v>4.8196428571428571</v>
      </c>
      <c r="O1037" s="78" t="s">
        <v>109</v>
      </c>
      <c r="P1037" s="50">
        <f t="shared" si="277"/>
        <v>0.85258928571428583</v>
      </c>
      <c r="Q1037" s="50">
        <f t="shared" si="278"/>
        <v>1.0325892857142858</v>
      </c>
      <c r="R1037" s="50">
        <f t="shared" si="279"/>
        <v>1.2617857142857143</v>
      </c>
      <c r="S1037" s="50">
        <f t="shared" si="280"/>
        <v>1.4517857142857145</v>
      </c>
      <c r="T1037" s="50">
        <f t="shared" si="281"/>
        <v>1.6659821428571429</v>
      </c>
      <c r="U1037" s="50">
        <f t="shared" si="282"/>
        <v>1.8701785714285715</v>
      </c>
      <c r="V1037" s="50">
        <f t="shared" si="283"/>
        <v>2.0651785714285715</v>
      </c>
      <c r="W1037" s="50">
        <f t="shared" si="284"/>
        <v>2.1535714285714289</v>
      </c>
      <c r="X1037" s="50">
        <f t="shared" si="285"/>
        <v>2.4293750000000003</v>
      </c>
      <c r="Y1037" s="50">
        <f t="shared" si="286"/>
        <v>2.7493750000000006</v>
      </c>
      <c r="Z1037" s="50">
        <f t="shared" si="287"/>
        <v>2.9285714285714288</v>
      </c>
      <c r="AA1037" s="50">
        <f t="shared" si="288"/>
        <v>3.1327678571428574</v>
      </c>
      <c r="AB1037" s="15"/>
      <c r="AC1037" s="50">
        <f t="shared" si="289"/>
        <v>0.85258928571428583</v>
      </c>
      <c r="AD1037" s="50">
        <f t="shared" si="290"/>
        <v>1.0325892857142858</v>
      </c>
      <c r="AE1037" s="50">
        <f t="shared" si="291"/>
        <v>1.2617857142857143</v>
      </c>
      <c r="AF1037" s="50">
        <f t="shared" si="292"/>
        <v>1.4517857142857145</v>
      </c>
      <c r="AG1037" s="50">
        <f t="shared" si="293"/>
        <v>1.6659821428571429</v>
      </c>
      <c r="AH1037" s="50">
        <f t="shared" si="294"/>
        <v>1.8701785714285715</v>
      </c>
      <c r="AI1037" s="50">
        <f t="shared" si="295"/>
        <v>2.0651785714285715</v>
      </c>
      <c r="AJ1037" s="50">
        <f t="shared" si="296"/>
        <v>2.1535714285714289</v>
      </c>
      <c r="AK1037" s="50">
        <f t="shared" si="297"/>
        <v>2.4293750000000003</v>
      </c>
      <c r="AL1037" s="50">
        <f t="shared" si="298"/>
        <v>2.7493750000000006</v>
      </c>
      <c r="AM1037" s="50">
        <f t="shared" si="299"/>
        <v>2.9285714285714288</v>
      </c>
      <c r="AN1037" s="50">
        <f t="shared" si="300"/>
        <v>3.1327678571428574</v>
      </c>
      <c r="DH1037" s="50">
        <v>0</v>
      </c>
      <c r="ES1037" s="22">
        <v>0</v>
      </c>
    </row>
    <row r="1038" spans="1:149">
      <c r="B1038" s="78" t="s">
        <v>110</v>
      </c>
      <c r="C1038" s="50">
        <f t="shared" si="265"/>
        <v>0</v>
      </c>
      <c r="D1038" s="50">
        <f t="shared" si="266"/>
        <v>0</v>
      </c>
      <c r="E1038" s="50">
        <f t="shared" si="267"/>
        <v>0</v>
      </c>
      <c r="F1038" s="50">
        <f t="shared" si="268"/>
        <v>0</v>
      </c>
      <c r="G1038" s="50">
        <f t="shared" si="269"/>
        <v>0</v>
      </c>
      <c r="H1038" s="50">
        <f t="shared" si="270"/>
        <v>0</v>
      </c>
      <c r="I1038" s="50">
        <f t="shared" si="271"/>
        <v>0</v>
      </c>
      <c r="J1038" s="50">
        <f t="shared" si="272"/>
        <v>0</v>
      </c>
      <c r="K1038" s="50">
        <f t="shared" si="273"/>
        <v>0</v>
      </c>
      <c r="L1038" s="50">
        <f t="shared" si="274"/>
        <v>0</v>
      </c>
      <c r="M1038" s="50">
        <f t="shared" si="275"/>
        <v>0</v>
      </c>
      <c r="N1038" s="50">
        <f t="shared" si="276"/>
        <v>0</v>
      </c>
      <c r="O1038" s="78" t="s">
        <v>110</v>
      </c>
      <c r="P1038" s="50">
        <f t="shared" si="277"/>
        <v>0</v>
      </c>
      <c r="Q1038" s="50">
        <f t="shared" si="278"/>
        <v>0</v>
      </c>
      <c r="R1038" s="50">
        <f t="shared" si="279"/>
        <v>0</v>
      </c>
      <c r="S1038" s="50">
        <f t="shared" si="280"/>
        <v>0</v>
      </c>
      <c r="T1038" s="50">
        <f t="shared" si="281"/>
        <v>0</v>
      </c>
      <c r="U1038" s="50">
        <f t="shared" si="282"/>
        <v>0</v>
      </c>
      <c r="V1038" s="50">
        <f t="shared" si="283"/>
        <v>0</v>
      </c>
      <c r="W1038" s="50">
        <f t="shared" si="284"/>
        <v>0</v>
      </c>
      <c r="X1038" s="50">
        <f t="shared" si="285"/>
        <v>0</v>
      </c>
      <c r="Y1038" s="50">
        <f t="shared" si="286"/>
        <v>0</v>
      </c>
      <c r="Z1038" s="50">
        <f t="shared" si="287"/>
        <v>0</v>
      </c>
      <c r="AA1038" s="50">
        <f t="shared" si="288"/>
        <v>0</v>
      </c>
      <c r="AB1038" s="15"/>
      <c r="AC1038" s="50">
        <f t="shared" si="289"/>
        <v>0</v>
      </c>
      <c r="AD1038" s="50">
        <f t="shared" si="290"/>
        <v>0</v>
      </c>
      <c r="AE1038" s="50">
        <f t="shared" si="291"/>
        <v>0</v>
      </c>
      <c r="AF1038" s="50">
        <f t="shared" si="292"/>
        <v>0</v>
      </c>
      <c r="AG1038" s="50">
        <f t="shared" si="293"/>
        <v>0</v>
      </c>
      <c r="AH1038" s="50">
        <f t="shared" si="294"/>
        <v>0</v>
      </c>
      <c r="AI1038" s="50">
        <f t="shared" si="295"/>
        <v>0</v>
      </c>
      <c r="AJ1038" s="50">
        <f t="shared" si="296"/>
        <v>0</v>
      </c>
      <c r="AK1038" s="50">
        <f t="shared" si="297"/>
        <v>0</v>
      </c>
      <c r="AL1038" s="50">
        <f t="shared" si="298"/>
        <v>0</v>
      </c>
      <c r="AM1038" s="50">
        <f t="shared" si="299"/>
        <v>0</v>
      </c>
      <c r="AN1038" s="50">
        <f t="shared" si="300"/>
        <v>0</v>
      </c>
      <c r="AP1038" s="50">
        <f t="shared" ref="AP1038:AP1043" si="301">DJ888</f>
        <v>0</v>
      </c>
      <c r="AQ1038" s="50">
        <f t="shared" ref="AQ1038:AQ1043" si="302">DM888</f>
        <v>0</v>
      </c>
      <c r="AR1038" s="50">
        <f t="shared" ref="AR1038:AR1043" si="303">DP888</f>
        <v>0</v>
      </c>
      <c r="AS1038" s="50">
        <f t="shared" ref="AS1038:AS1043" si="304">DS888</f>
        <v>0</v>
      </c>
      <c r="AT1038" s="50">
        <f t="shared" ref="AT1038:AT1043" si="305">DV888</f>
        <v>0</v>
      </c>
      <c r="AU1038" s="50">
        <f t="shared" ref="AU1038:AU1043" si="306">DY888</f>
        <v>0</v>
      </c>
      <c r="AV1038" s="50">
        <f t="shared" ref="AV1038:AV1043" si="307">EB888</f>
        <v>0</v>
      </c>
      <c r="AW1038" s="50">
        <f t="shared" ref="AW1038:AW1043" si="308">EE888</f>
        <v>0</v>
      </c>
      <c r="AX1038" s="50">
        <f t="shared" ref="AX1038:AX1043" si="309">EH888</f>
        <v>0</v>
      </c>
      <c r="AY1038" s="50">
        <f t="shared" ref="AY1038:AY1043" si="310">EK888</f>
        <v>0</v>
      </c>
      <c r="AZ1038" s="50">
        <f t="shared" ref="AZ1038:AZ1043" si="311">EN888</f>
        <v>0</v>
      </c>
      <c r="BA1038" s="50">
        <f t="shared" ref="BA1038:BA1043" si="312">EQ888</f>
        <v>0</v>
      </c>
      <c r="BW1038" s="50"/>
      <c r="CB1038" s="50"/>
      <c r="CC1038" s="50"/>
      <c r="CD1038" s="50"/>
      <c r="CE1038" s="50"/>
      <c r="CF1038" s="50"/>
      <c r="CG1038" s="50"/>
      <c r="CH1038" s="50"/>
      <c r="CI1038" s="50"/>
      <c r="CJ1038" s="50"/>
      <c r="CK1038" s="50"/>
      <c r="CL1038" s="50"/>
      <c r="CM1038" s="50"/>
      <c r="CN1038" s="50"/>
      <c r="CO1038" s="50"/>
      <c r="CP1038" s="50"/>
      <c r="CQ1038" s="50"/>
      <c r="CR1038" s="50"/>
      <c r="CS1038" s="50"/>
      <c r="CT1038" s="50"/>
      <c r="CU1038" s="50"/>
      <c r="CV1038" s="50"/>
      <c r="CW1038" s="50"/>
      <c r="CX1038" s="50"/>
      <c r="CY1038" s="50"/>
      <c r="CZ1038" s="50"/>
      <c r="DA1038" s="50"/>
      <c r="DB1038" s="50"/>
      <c r="DC1038" s="50"/>
      <c r="DD1038" s="50"/>
      <c r="DE1038" s="50"/>
      <c r="DF1038" s="50"/>
      <c r="DG1038" s="50"/>
      <c r="DH1038" s="50"/>
      <c r="ES1038" s="22">
        <v>0</v>
      </c>
    </row>
    <row r="1039" spans="1:149">
      <c r="B1039" s="78" t="s">
        <v>108</v>
      </c>
      <c r="C1039" s="50">
        <f t="shared" si="265"/>
        <v>1.6036740267857141</v>
      </c>
      <c r="D1039" s="50">
        <f t="shared" si="266"/>
        <v>1.8145495684523809</v>
      </c>
      <c r="E1039" s="50">
        <f t="shared" si="267"/>
        <v>2.2608031398809523</v>
      </c>
      <c r="F1039" s="50">
        <f t="shared" si="268"/>
        <v>2.5507164523809522</v>
      </c>
      <c r="G1039" s="50">
        <f t="shared" si="269"/>
        <v>3.0510077946428571</v>
      </c>
      <c r="H1039" s="50">
        <f t="shared" si="270"/>
        <v>3.4722613660714283</v>
      </c>
      <c r="I1039" s="50">
        <f t="shared" si="271"/>
        <v>3.6290991369047618</v>
      </c>
      <c r="J1039" s="50">
        <f t="shared" si="272"/>
        <v>4.3660062797619048</v>
      </c>
      <c r="K1039" s="50">
        <f t="shared" si="273"/>
        <v>4.103152708333333</v>
      </c>
      <c r="L1039" s="50">
        <f t="shared" si="274"/>
        <v>4.2087527083333329</v>
      </c>
      <c r="M1039" s="50">
        <f t="shared" si="275"/>
        <v>4.6050062797619047</v>
      </c>
      <c r="N1039" s="50">
        <f t="shared" si="276"/>
        <v>5.0262598511904759</v>
      </c>
      <c r="O1039" s="78" t="s">
        <v>108</v>
      </c>
      <c r="P1039" s="50">
        <f t="shared" si="277"/>
        <v>0.80183701339285707</v>
      </c>
      <c r="Q1039" s="50">
        <f t="shared" si="278"/>
        <v>0.90727478422619046</v>
      </c>
      <c r="R1039" s="50">
        <f t="shared" si="279"/>
        <v>1.1304015699404761</v>
      </c>
      <c r="S1039" s="50">
        <f t="shared" si="280"/>
        <v>1.2753582261904761</v>
      </c>
      <c r="T1039" s="50">
        <f t="shared" si="281"/>
        <v>1.5255038973214285</v>
      </c>
      <c r="U1039" s="50">
        <f t="shared" si="282"/>
        <v>1.7361306830357142</v>
      </c>
      <c r="V1039" s="50">
        <f t="shared" si="283"/>
        <v>1.8145495684523809</v>
      </c>
      <c r="W1039" s="50">
        <f t="shared" si="284"/>
        <v>2.1830031398809524</v>
      </c>
      <c r="X1039" s="50">
        <f t="shared" si="285"/>
        <v>2.0515763541666665</v>
      </c>
      <c r="Y1039" s="50">
        <f t="shared" si="286"/>
        <v>2.1043763541666665</v>
      </c>
      <c r="Z1039" s="50">
        <f t="shared" si="287"/>
        <v>2.3025031398809523</v>
      </c>
      <c r="AA1039" s="50">
        <f t="shared" si="288"/>
        <v>2.513129925595238</v>
      </c>
      <c r="AB1039" s="15"/>
      <c r="AC1039" s="50">
        <f t="shared" si="289"/>
        <v>2.1382320357142857</v>
      </c>
      <c r="AD1039" s="50">
        <f t="shared" si="290"/>
        <v>2.4193994246031747</v>
      </c>
      <c r="AE1039" s="50">
        <f t="shared" si="291"/>
        <v>3.0144041865079361</v>
      </c>
      <c r="AF1039" s="50">
        <f t="shared" si="292"/>
        <v>3.4009552698412695</v>
      </c>
      <c r="AG1039" s="50">
        <f t="shared" si="293"/>
        <v>4.0680103928571434</v>
      </c>
      <c r="AH1039" s="50">
        <f t="shared" si="294"/>
        <v>4.6296818214285711</v>
      </c>
      <c r="AI1039" s="50">
        <f t="shared" si="295"/>
        <v>4.8387988492063494</v>
      </c>
      <c r="AJ1039" s="50">
        <f t="shared" si="296"/>
        <v>5.8213417063492061</v>
      </c>
      <c r="AK1039" s="50">
        <f t="shared" si="297"/>
        <v>5.4708702777777773</v>
      </c>
      <c r="AL1039" s="50">
        <f t="shared" si="298"/>
        <v>5.6116702777777769</v>
      </c>
      <c r="AM1039" s="50">
        <f t="shared" si="299"/>
        <v>6.1400083730158732</v>
      </c>
      <c r="AN1039" s="50">
        <f t="shared" si="300"/>
        <v>6.7016798015873009</v>
      </c>
      <c r="AP1039" s="50">
        <f t="shared" si="301"/>
        <v>0.80183701339285707</v>
      </c>
      <c r="AQ1039" s="50">
        <f t="shared" si="302"/>
        <v>0.90727478422619046</v>
      </c>
      <c r="AR1039" s="50">
        <f t="shared" si="303"/>
        <v>1.1304015699404761</v>
      </c>
      <c r="AS1039" s="50">
        <f t="shared" si="304"/>
        <v>1.2753582261904761</v>
      </c>
      <c r="AT1039" s="50">
        <f t="shared" si="305"/>
        <v>1.5255038973214285</v>
      </c>
      <c r="AU1039" s="50">
        <f t="shared" si="306"/>
        <v>1.7361306830357142</v>
      </c>
      <c r="AV1039" s="50">
        <f t="shared" si="307"/>
        <v>1.8145495684523809</v>
      </c>
      <c r="AW1039" s="50">
        <f t="shared" si="308"/>
        <v>2.1830031398809524</v>
      </c>
      <c r="AX1039" s="50">
        <f t="shared" si="309"/>
        <v>2.0515763541666665</v>
      </c>
      <c r="AY1039" s="50">
        <f t="shared" si="310"/>
        <v>2.1043763541666665</v>
      </c>
      <c r="AZ1039" s="50">
        <f t="shared" si="311"/>
        <v>2.3025031398809523</v>
      </c>
      <c r="BA1039" s="50">
        <f t="shared" si="312"/>
        <v>2.513129925595238</v>
      </c>
      <c r="DH1039" s="50">
        <v>0</v>
      </c>
      <c r="ES1039" s="22">
        <v>0</v>
      </c>
    </row>
    <row r="1040" spans="1:149">
      <c r="B1040" s="78" t="s">
        <v>293</v>
      </c>
      <c r="C1040" s="50">
        <f t="shared" si="265"/>
        <v>0.62095010504201686</v>
      </c>
      <c r="D1040" s="50">
        <f t="shared" si="266"/>
        <v>0.77941579131652661</v>
      </c>
      <c r="E1040" s="50">
        <f t="shared" si="267"/>
        <v>0.92968732492997186</v>
      </c>
      <c r="F1040" s="50">
        <f t="shared" si="268"/>
        <v>1.140327030812325</v>
      </c>
      <c r="G1040" s="50">
        <f t="shared" si="269"/>
        <v>1.3022683823529411</v>
      </c>
      <c r="H1040" s="50">
        <f t="shared" si="270"/>
        <v>1.4120357142857143</v>
      </c>
      <c r="I1040" s="50">
        <f t="shared" si="271"/>
        <v>1.5588315826330532</v>
      </c>
      <c r="J1040" s="50">
        <f t="shared" si="272"/>
        <v>1.6701309523809524</v>
      </c>
      <c r="K1040" s="50">
        <f t="shared" si="273"/>
        <v>1.7227165616246496</v>
      </c>
      <c r="L1040" s="50">
        <f t="shared" si="274"/>
        <v>1.830951855742297</v>
      </c>
      <c r="M1040" s="50">
        <f t="shared" si="275"/>
        <v>1.9002149859943975</v>
      </c>
      <c r="N1040" s="50">
        <f t="shared" si="276"/>
        <v>2.0099823179271707</v>
      </c>
      <c r="O1040" s="78" t="s">
        <v>293</v>
      </c>
      <c r="P1040" s="50">
        <f t="shared" si="277"/>
        <v>0.62095010504201686</v>
      </c>
      <c r="Q1040" s="50">
        <f t="shared" si="278"/>
        <v>0.77941579131652661</v>
      </c>
      <c r="R1040" s="50">
        <f t="shared" si="279"/>
        <v>0.92968732492997186</v>
      </c>
      <c r="S1040" s="50">
        <f t="shared" si="280"/>
        <v>1.140327030812325</v>
      </c>
      <c r="T1040" s="50">
        <f t="shared" si="281"/>
        <v>1.3022683823529411</v>
      </c>
      <c r="U1040" s="50">
        <f t="shared" si="282"/>
        <v>1.4120357142857143</v>
      </c>
      <c r="V1040" s="50">
        <f t="shared" si="283"/>
        <v>1.5588315826330532</v>
      </c>
      <c r="W1040" s="50">
        <f t="shared" si="284"/>
        <v>1.6701309523809524</v>
      </c>
      <c r="X1040" s="50">
        <f t="shared" si="285"/>
        <v>1.7227165616246496</v>
      </c>
      <c r="Y1040" s="50">
        <f t="shared" si="286"/>
        <v>1.830951855742297</v>
      </c>
      <c r="Z1040" s="50">
        <f t="shared" si="287"/>
        <v>1.9002149859943975</v>
      </c>
      <c r="AA1040" s="50">
        <f t="shared" si="288"/>
        <v>2.0099823179271707</v>
      </c>
      <c r="AB1040" s="15"/>
      <c r="AC1040" s="50">
        <f t="shared" si="289"/>
        <v>0.39096858465608469</v>
      </c>
      <c r="AD1040" s="50">
        <f t="shared" si="290"/>
        <v>0.49074327601410939</v>
      </c>
      <c r="AE1040" s="50">
        <f t="shared" si="291"/>
        <v>0.58535868606701935</v>
      </c>
      <c r="AF1040" s="50">
        <f t="shared" si="292"/>
        <v>0.71798368606701946</v>
      </c>
      <c r="AG1040" s="50">
        <f t="shared" si="293"/>
        <v>0.81994675925925919</v>
      </c>
      <c r="AH1040" s="50">
        <f t="shared" si="294"/>
        <v>0.8890595238095238</v>
      </c>
      <c r="AI1040" s="50">
        <f t="shared" si="295"/>
        <v>0.98148655202821877</v>
      </c>
      <c r="AJ1040" s="50">
        <f t="shared" si="296"/>
        <v>1.0515639329805997</v>
      </c>
      <c r="AK1040" s="50">
        <f t="shared" si="297"/>
        <v>1.0846733906525572</v>
      </c>
      <c r="AL1040" s="50">
        <f t="shared" si="298"/>
        <v>1.1528215388007055</v>
      </c>
      <c r="AM1040" s="50">
        <f t="shared" si="299"/>
        <v>1.1964316578483245</v>
      </c>
      <c r="AN1040" s="50">
        <f t="shared" si="300"/>
        <v>1.265544422398589</v>
      </c>
      <c r="AP1040" s="50">
        <f t="shared" si="301"/>
        <v>0</v>
      </c>
      <c r="AQ1040" s="50">
        <f t="shared" si="302"/>
        <v>0</v>
      </c>
      <c r="AR1040" s="50">
        <f t="shared" si="303"/>
        <v>0</v>
      </c>
      <c r="AS1040" s="50">
        <f t="shared" si="304"/>
        <v>0</v>
      </c>
      <c r="AT1040" s="50">
        <f t="shared" si="305"/>
        <v>0</v>
      </c>
      <c r="AU1040" s="50">
        <f t="shared" si="306"/>
        <v>0</v>
      </c>
      <c r="AV1040" s="50">
        <f t="shared" si="307"/>
        <v>0</v>
      </c>
      <c r="AW1040" s="50">
        <f t="shared" si="308"/>
        <v>0</v>
      </c>
      <c r="AX1040" s="50">
        <f t="shared" si="309"/>
        <v>0</v>
      </c>
      <c r="AY1040" s="50">
        <f t="shared" si="310"/>
        <v>0</v>
      </c>
      <c r="AZ1040" s="50">
        <f t="shared" si="311"/>
        <v>0</v>
      </c>
      <c r="BA1040" s="50">
        <f t="shared" si="312"/>
        <v>0</v>
      </c>
      <c r="DH1040" s="50">
        <v>0</v>
      </c>
      <c r="ES1040" s="22">
        <v>0</v>
      </c>
    </row>
    <row r="1041" spans="1:149">
      <c r="B1041" s="78" t="s">
        <v>8</v>
      </c>
      <c r="C1041" s="50">
        <f t="shared" si="265"/>
        <v>0.24379050664451823</v>
      </c>
      <c r="D1041" s="50">
        <f t="shared" si="266"/>
        <v>0.2986410622000738</v>
      </c>
      <c r="E1041" s="50">
        <f t="shared" si="267"/>
        <v>0.36690435123661869</v>
      </c>
      <c r="F1041" s="50">
        <f t="shared" si="268"/>
        <v>0.44251351790328536</v>
      </c>
      <c r="G1041" s="50">
        <f t="shared" si="269"/>
        <v>0.49492689091915831</v>
      </c>
      <c r="H1041" s="50">
        <f t="shared" si="270"/>
        <v>0.52658165282392022</v>
      </c>
      <c r="I1041" s="50">
        <f t="shared" si="271"/>
        <v>0.59728212440014761</v>
      </c>
      <c r="J1041" s="50">
        <f t="shared" si="272"/>
        <v>0.63392498154300481</v>
      </c>
      <c r="K1041" s="50">
        <f t="shared" si="273"/>
        <v>0.64227021963824282</v>
      </c>
      <c r="L1041" s="50">
        <f t="shared" si="274"/>
        <v>0.66893688630490955</v>
      </c>
      <c r="M1041" s="50">
        <f t="shared" si="275"/>
        <v>0.66398312107788859</v>
      </c>
      <c r="N1041" s="50">
        <f t="shared" si="276"/>
        <v>0.69563788298265039</v>
      </c>
      <c r="O1041" s="78" t="s">
        <v>8</v>
      </c>
      <c r="P1041" s="50">
        <f t="shared" si="277"/>
        <v>0.14627430398671096</v>
      </c>
      <c r="Q1041" s="50">
        <f t="shared" si="278"/>
        <v>0.17918463732004428</v>
      </c>
      <c r="R1041" s="50">
        <f t="shared" si="279"/>
        <v>0.22014261074197122</v>
      </c>
      <c r="S1041" s="50">
        <f t="shared" si="280"/>
        <v>0.26550811074197123</v>
      </c>
      <c r="T1041" s="50">
        <f t="shared" si="281"/>
        <v>0.296956134551495</v>
      </c>
      <c r="U1041" s="50">
        <f t="shared" si="282"/>
        <v>0.31594899169435214</v>
      </c>
      <c r="V1041" s="50">
        <f t="shared" si="283"/>
        <v>0.35836927464008855</v>
      </c>
      <c r="W1041" s="50">
        <f t="shared" si="284"/>
        <v>0.38035498892580288</v>
      </c>
      <c r="X1041" s="50">
        <f t="shared" si="285"/>
        <v>0.3853621317829457</v>
      </c>
      <c r="Y1041" s="50">
        <f t="shared" si="286"/>
        <v>0.40136213178294572</v>
      </c>
      <c r="Z1041" s="50">
        <f t="shared" si="287"/>
        <v>0.39838987264673315</v>
      </c>
      <c r="AA1041" s="50">
        <f t="shared" si="288"/>
        <v>0.41738272978959023</v>
      </c>
      <c r="AB1041" s="15"/>
      <c r="AC1041" s="50">
        <f t="shared" si="289"/>
        <v>0.12189525332225912</v>
      </c>
      <c r="AD1041" s="50">
        <f t="shared" si="290"/>
        <v>0.1493205311000369</v>
      </c>
      <c r="AE1041" s="50">
        <f t="shared" si="291"/>
        <v>0.18345217561830934</v>
      </c>
      <c r="AF1041" s="50">
        <f t="shared" si="292"/>
        <v>0.22125675895164268</v>
      </c>
      <c r="AG1041" s="50">
        <f t="shared" si="293"/>
        <v>0.24746344545957916</v>
      </c>
      <c r="AH1041" s="50">
        <f t="shared" si="294"/>
        <v>0.26329082641196011</v>
      </c>
      <c r="AI1041" s="50">
        <f t="shared" si="295"/>
        <v>0.2986410622000738</v>
      </c>
      <c r="AJ1041" s="50">
        <f t="shared" si="296"/>
        <v>0.3169624907715024</v>
      </c>
      <c r="AK1041" s="50">
        <f t="shared" si="297"/>
        <v>0.32113510981912141</v>
      </c>
      <c r="AL1041" s="50">
        <f t="shared" si="298"/>
        <v>0.33446844315245478</v>
      </c>
      <c r="AM1041" s="50">
        <f t="shared" si="299"/>
        <v>0.3319915605389443</v>
      </c>
      <c r="AN1041" s="50">
        <f t="shared" si="300"/>
        <v>0.3478189414913252</v>
      </c>
      <c r="AP1041" s="50">
        <f t="shared" si="301"/>
        <v>0.11251869537439303</v>
      </c>
      <c r="AQ1041" s="50">
        <f t="shared" si="302"/>
        <v>0.13783433640003406</v>
      </c>
      <c r="AR1041" s="50">
        <f t="shared" si="303"/>
        <v>0.16934046980151632</v>
      </c>
      <c r="AS1041" s="50">
        <f t="shared" si="304"/>
        <v>0.2042370082630548</v>
      </c>
      <c r="AT1041" s="50">
        <f t="shared" si="305"/>
        <v>0.22842779580884229</v>
      </c>
      <c r="AU1041" s="50">
        <f t="shared" si="306"/>
        <v>0.2430376859187324</v>
      </c>
      <c r="AV1041" s="50">
        <f t="shared" si="307"/>
        <v>0.27566867280006813</v>
      </c>
      <c r="AW1041" s="50">
        <f t="shared" si="308"/>
        <v>0.29258076071215605</v>
      </c>
      <c r="AX1041" s="50">
        <f t="shared" si="309"/>
        <v>0.29643240906380441</v>
      </c>
      <c r="AY1041" s="50">
        <f t="shared" si="310"/>
        <v>0.30874010137149671</v>
      </c>
      <c r="AZ1041" s="50">
        <f t="shared" si="311"/>
        <v>0.30645374818979471</v>
      </c>
      <c r="BA1041" s="50">
        <f t="shared" si="312"/>
        <v>0.32106363829968482</v>
      </c>
      <c r="DH1041" s="50">
        <v>0</v>
      </c>
      <c r="ES1041" s="22">
        <v>0</v>
      </c>
    </row>
    <row r="1042" spans="1:149">
      <c r="B1042" s="78" t="s">
        <v>94</v>
      </c>
      <c r="C1042" s="50">
        <f t="shared" si="265"/>
        <v>0.34850237398373979</v>
      </c>
      <c r="D1042" s="50">
        <f t="shared" si="266"/>
        <v>0.44193170731707315</v>
      </c>
      <c r="E1042" s="50">
        <f t="shared" si="267"/>
        <v>0.52112422764227639</v>
      </c>
      <c r="F1042" s="50">
        <f t="shared" si="268"/>
        <v>0.64825489430894301</v>
      </c>
      <c r="G1042" s="50">
        <f t="shared" si="269"/>
        <v>0.74494289430894312</v>
      </c>
      <c r="H1042" s="50">
        <f t="shared" si="270"/>
        <v>0.80792956097560975</v>
      </c>
      <c r="I1042" s="50">
        <f t="shared" si="271"/>
        <v>0.8838634146341463</v>
      </c>
      <c r="J1042" s="50">
        <f t="shared" si="272"/>
        <v>0.9577834146341464</v>
      </c>
      <c r="K1042" s="50">
        <f t="shared" si="273"/>
        <v>0.97287674796747958</v>
      </c>
      <c r="L1042" s="50">
        <f t="shared" si="274"/>
        <v>1.0249300813008129</v>
      </c>
      <c r="M1042" s="50">
        <f t="shared" si="275"/>
        <v>1.0717108943089431</v>
      </c>
      <c r="N1042" s="50">
        <f t="shared" si="276"/>
        <v>1.1346975609756096</v>
      </c>
      <c r="O1042" s="78" t="s">
        <v>94</v>
      </c>
      <c r="P1042" s="50">
        <f t="shared" si="277"/>
        <v>0.27806040477426047</v>
      </c>
      <c r="Q1042" s="50">
        <f t="shared" si="278"/>
        <v>0.35260508562532433</v>
      </c>
      <c r="R1042" s="50">
        <f t="shared" si="279"/>
        <v>0.41579060716139077</v>
      </c>
      <c r="S1042" s="50">
        <f t="shared" si="280"/>
        <v>0.51722464971458226</v>
      </c>
      <c r="T1042" s="50">
        <f t="shared" si="281"/>
        <v>0.59436933056564611</v>
      </c>
      <c r="U1042" s="50">
        <f t="shared" si="282"/>
        <v>0.64462464971458222</v>
      </c>
      <c r="V1042" s="50">
        <f t="shared" si="283"/>
        <v>0.70521017125064867</v>
      </c>
      <c r="W1042" s="50">
        <f t="shared" si="284"/>
        <v>0.76418889465490403</v>
      </c>
      <c r="X1042" s="50">
        <f t="shared" si="285"/>
        <v>0.77623144784639331</v>
      </c>
      <c r="Y1042" s="50">
        <f t="shared" si="286"/>
        <v>0.81776336274001027</v>
      </c>
      <c r="Z1042" s="50">
        <f t="shared" si="287"/>
        <v>0.85508847950181621</v>
      </c>
      <c r="AA1042" s="50">
        <f t="shared" si="288"/>
        <v>0.90534379865075243</v>
      </c>
      <c r="AB1042" s="15"/>
      <c r="AC1042" s="50">
        <f t="shared" si="289"/>
        <v>0.40523531858574396</v>
      </c>
      <c r="AD1042" s="50">
        <f t="shared" si="290"/>
        <v>0.51387407827566645</v>
      </c>
      <c r="AE1042" s="50">
        <f t="shared" si="291"/>
        <v>0.60595840423520519</v>
      </c>
      <c r="AF1042" s="50">
        <f t="shared" si="292"/>
        <v>0.75378476082435242</v>
      </c>
      <c r="AG1042" s="50">
        <f t="shared" si="293"/>
        <v>0.86621266780109663</v>
      </c>
      <c r="AH1042" s="50">
        <f t="shared" si="294"/>
        <v>0.93945297787861604</v>
      </c>
      <c r="AI1042" s="50">
        <f t="shared" si="295"/>
        <v>1.0277481565513329</v>
      </c>
      <c r="AJ1042" s="50">
        <f t="shared" si="296"/>
        <v>1.113701644923426</v>
      </c>
      <c r="AK1042" s="50">
        <f t="shared" si="297"/>
        <v>1.131252032520325</v>
      </c>
      <c r="AL1042" s="50">
        <f t="shared" si="298"/>
        <v>1.1917791643032709</v>
      </c>
      <c r="AM1042" s="50">
        <f t="shared" si="299"/>
        <v>1.246175458498771</v>
      </c>
      <c r="AN1042" s="50">
        <f t="shared" si="300"/>
        <v>1.3194157685762904</v>
      </c>
      <c r="AP1042" s="50">
        <f t="shared" si="301"/>
        <v>0</v>
      </c>
      <c r="AQ1042" s="50">
        <f t="shared" si="302"/>
        <v>0</v>
      </c>
      <c r="AR1042" s="50">
        <f t="shared" si="303"/>
        <v>0</v>
      </c>
      <c r="AS1042" s="50">
        <f t="shared" si="304"/>
        <v>0</v>
      </c>
      <c r="AT1042" s="50">
        <f t="shared" si="305"/>
        <v>0</v>
      </c>
      <c r="AU1042" s="50">
        <f t="shared" si="306"/>
        <v>0</v>
      </c>
      <c r="AV1042" s="50">
        <f t="shared" si="307"/>
        <v>0</v>
      </c>
      <c r="AW1042" s="50">
        <f t="shared" si="308"/>
        <v>0</v>
      </c>
      <c r="AX1042" s="50">
        <f t="shared" si="309"/>
        <v>0</v>
      </c>
      <c r="AY1042" s="50">
        <f t="shared" si="310"/>
        <v>0</v>
      </c>
      <c r="AZ1042" s="50">
        <f t="shared" si="311"/>
        <v>0</v>
      </c>
      <c r="BA1042" s="50">
        <f t="shared" si="312"/>
        <v>0</v>
      </c>
      <c r="DH1042" s="50">
        <v>0</v>
      </c>
      <c r="ES1042" s="22">
        <v>0</v>
      </c>
    </row>
    <row r="1043" spans="1:149">
      <c r="B1043" s="78" t="s">
        <v>95</v>
      </c>
      <c r="C1043" s="50">
        <f t="shared" si="265"/>
        <v>0.76429563200280115</v>
      </c>
      <c r="D1043" s="50">
        <f t="shared" si="266"/>
        <v>0.95714857317927171</v>
      </c>
      <c r="E1043" s="50">
        <f t="shared" si="267"/>
        <v>1.144304306722689</v>
      </c>
      <c r="F1043" s="50">
        <f t="shared" si="268"/>
        <v>1.3848778361344538</v>
      </c>
      <c r="G1043" s="50">
        <f t="shared" si="269"/>
        <v>1.5820090598739496</v>
      </c>
      <c r="H1043" s="50">
        <f t="shared" si="270"/>
        <v>1.7314196953781515</v>
      </c>
      <c r="I1043" s="50">
        <f t="shared" si="271"/>
        <v>1.9142971463585434</v>
      </c>
      <c r="J1043" s="50">
        <f t="shared" si="272"/>
        <v>2.0182948879551819</v>
      </c>
      <c r="K1043" s="50">
        <f t="shared" si="273"/>
        <v>2.1611195465686275</v>
      </c>
      <c r="L1043" s="50">
        <f t="shared" si="274"/>
        <v>2.3559430759803921</v>
      </c>
      <c r="M1043" s="50">
        <f t="shared" si="275"/>
        <v>2.4676086134453779</v>
      </c>
      <c r="N1043" s="50">
        <f t="shared" si="276"/>
        <v>2.6170192489495796</v>
      </c>
      <c r="O1043" s="78" t="s">
        <v>95</v>
      </c>
      <c r="P1043" s="50">
        <f t="shared" si="277"/>
        <v>0.61871551162131522</v>
      </c>
      <c r="Q1043" s="50">
        <f t="shared" si="278"/>
        <v>0.77483455924036282</v>
      </c>
      <c r="R1043" s="50">
        <f t="shared" si="279"/>
        <v>0.92634158163265301</v>
      </c>
      <c r="S1043" s="50">
        <f t="shared" si="280"/>
        <v>1.121091581632653</v>
      </c>
      <c r="T1043" s="50">
        <f t="shared" si="281"/>
        <v>1.2806740008503401</v>
      </c>
      <c r="U1043" s="50">
        <f t="shared" si="282"/>
        <v>1.401625467687075</v>
      </c>
      <c r="V1043" s="50">
        <f t="shared" si="283"/>
        <v>1.5496691184807256</v>
      </c>
      <c r="W1043" s="50">
        <f t="shared" si="284"/>
        <v>1.6338577664399092</v>
      </c>
      <c r="X1043" s="50">
        <f t="shared" si="285"/>
        <v>1.7494777281746032</v>
      </c>
      <c r="Y1043" s="50">
        <f t="shared" si="286"/>
        <v>1.9071920138888889</v>
      </c>
      <c r="Z1043" s="50">
        <f t="shared" si="287"/>
        <v>1.9975879251700679</v>
      </c>
      <c r="AA1043" s="50">
        <f t="shared" si="288"/>
        <v>2.1185393920068023</v>
      </c>
      <c r="AB1043" s="15"/>
      <c r="AC1043" s="50">
        <f t="shared" si="289"/>
        <v>1.3326180250305251</v>
      </c>
      <c r="AD1043" s="50">
        <f t="shared" si="290"/>
        <v>1.6688744352869354</v>
      </c>
      <c r="AE1043" s="50">
        <f t="shared" si="291"/>
        <v>1.9951972527472526</v>
      </c>
      <c r="AF1043" s="50">
        <f t="shared" si="292"/>
        <v>2.4146587912087911</v>
      </c>
      <c r="AG1043" s="50">
        <f t="shared" si="293"/>
        <v>2.7583747710622708</v>
      </c>
      <c r="AH1043" s="50">
        <f t="shared" si="294"/>
        <v>3.0188856227106231</v>
      </c>
      <c r="AI1043" s="50">
        <f t="shared" si="295"/>
        <v>3.3377488705738707</v>
      </c>
      <c r="AJ1043" s="50">
        <f t="shared" si="296"/>
        <v>3.519078266178266</v>
      </c>
      <c r="AK1043" s="50">
        <f t="shared" si="297"/>
        <v>3.7681058760683759</v>
      </c>
      <c r="AL1043" s="50">
        <f t="shared" si="298"/>
        <v>4.1077981837606838</v>
      </c>
      <c r="AM1043" s="50">
        <f t="shared" si="299"/>
        <v>4.3024970695970692</v>
      </c>
      <c r="AN1043" s="50">
        <f t="shared" si="300"/>
        <v>4.5630079212454211</v>
      </c>
      <c r="AP1043" s="50">
        <f t="shared" si="301"/>
        <v>0.72183476355820109</v>
      </c>
      <c r="AQ1043" s="50">
        <f t="shared" si="302"/>
        <v>0.90397365244708994</v>
      </c>
      <c r="AR1043" s="50">
        <f t="shared" si="303"/>
        <v>1.0807318452380952</v>
      </c>
      <c r="AS1043" s="50">
        <f t="shared" si="304"/>
        <v>1.3079401785714284</v>
      </c>
      <c r="AT1043" s="50">
        <f t="shared" si="305"/>
        <v>1.4941196676587301</v>
      </c>
      <c r="AU1043" s="50">
        <f t="shared" si="306"/>
        <v>1.6352297123015875</v>
      </c>
      <c r="AV1043" s="50">
        <f t="shared" si="307"/>
        <v>1.8079473048941799</v>
      </c>
      <c r="AW1043" s="50">
        <f t="shared" si="308"/>
        <v>1.906167394179894</v>
      </c>
      <c r="AX1043" s="50">
        <f t="shared" si="309"/>
        <v>2.041057349537037</v>
      </c>
      <c r="AY1043" s="50">
        <f t="shared" si="310"/>
        <v>2.2250573495370372</v>
      </c>
      <c r="AZ1043" s="50">
        <f t="shared" si="311"/>
        <v>2.3305192460317459</v>
      </c>
      <c r="BA1043" s="50">
        <f t="shared" si="312"/>
        <v>2.4716292906746031</v>
      </c>
      <c r="DH1043" s="50">
        <v>0</v>
      </c>
      <c r="ES1043" s="22">
        <v>0</v>
      </c>
    </row>
    <row r="1044" spans="1:149">
      <c r="B1044" s="78" t="s">
        <v>97</v>
      </c>
      <c r="C1044" s="50">
        <f t="shared" si="265"/>
        <v>0.87681845238095235</v>
      </c>
      <c r="D1044" s="50">
        <f t="shared" si="266"/>
        <v>1.0501101190476192</v>
      </c>
      <c r="E1044" s="50">
        <f t="shared" si="267"/>
        <v>1.2938482142857144</v>
      </c>
      <c r="F1044" s="50">
        <f t="shared" si="268"/>
        <v>1.5004523809523811</v>
      </c>
      <c r="G1044" s="50">
        <f t="shared" si="269"/>
        <v>1.716502976190476</v>
      </c>
      <c r="H1044" s="50">
        <f t="shared" si="270"/>
        <v>1.8992410714285712</v>
      </c>
      <c r="I1044" s="50">
        <f t="shared" si="271"/>
        <v>2.1002202380952384</v>
      </c>
      <c r="J1044" s="50">
        <f t="shared" si="272"/>
        <v>2.2523630952380955</v>
      </c>
      <c r="K1044" s="50">
        <f t="shared" si="273"/>
        <v>2.3896250000000006</v>
      </c>
      <c r="L1044" s="50">
        <f t="shared" si="274"/>
        <v>2.6029583333333335</v>
      </c>
      <c r="M1044" s="50">
        <f t="shared" si="275"/>
        <v>2.7246964285714284</v>
      </c>
      <c r="N1044" s="50">
        <f t="shared" si="276"/>
        <v>2.9074345238095236</v>
      </c>
      <c r="O1044" s="78" t="s">
        <v>97</v>
      </c>
      <c r="P1044" s="50">
        <f t="shared" si="277"/>
        <v>0.65761383928571426</v>
      </c>
      <c r="Q1044" s="50">
        <f t="shared" si="278"/>
        <v>0.78758258928571434</v>
      </c>
      <c r="R1044" s="50">
        <f t="shared" si="279"/>
        <v>0.97038616071428585</v>
      </c>
      <c r="S1044" s="50">
        <f t="shared" si="280"/>
        <v>1.1253392857142859</v>
      </c>
      <c r="T1044" s="50">
        <f t="shared" si="281"/>
        <v>1.2873772321428569</v>
      </c>
      <c r="U1044" s="50">
        <f t="shared" si="282"/>
        <v>1.4244308035714286</v>
      </c>
      <c r="V1044" s="50">
        <f t="shared" si="283"/>
        <v>1.5751651785714287</v>
      </c>
      <c r="W1044" s="50">
        <f t="shared" si="284"/>
        <v>1.6892723214285716</v>
      </c>
      <c r="X1044" s="50">
        <f t="shared" si="285"/>
        <v>1.7922187500000004</v>
      </c>
      <c r="Y1044" s="50">
        <f t="shared" si="286"/>
        <v>1.9522187500000001</v>
      </c>
      <c r="Z1044" s="50">
        <f t="shared" si="287"/>
        <v>2.0435223214285712</v>
      </c>
      <c r="AA1044" s="50">
        <f t="shared" si="288"/>
        <v>2.180575892857143</v>
      </c>
      <c r="AB1044" s="15"/>
      <c r="AC1044" s="50">
        <f t="shared" si="289"/>
        <v>0.84853398617511522</v>
      </c>
      <c r="AD1044" s="50">
        <f t="shared" si="290"/>
        <v>1.0162355990783412</v>
      </c>
      <c r="AE1044" s="50">
        <f t="shared" si="291"/>
        <v>1.2521111751152076</v>
      </c>
      <c r="AF1044" s="50">
        <f t="shared" si="292"/>
        <v>1.4520506912442397</v>
      </c>
      <c r="AG1044" s="50">
        <f t="shared" si="293"/>
        <v>1.661131912442396</v>
      </c>
      <c r="AH1044" s="50">
        <f t="shared" si="294"/>
        <v>1.8379752304147465</v>
      </c>
      <c r="AI1044" s="50">
        <f t="shared" si="295"/>
        <v>2.0324711981566823</v>
      </c>
      <c r="AJ1044" s="50">
        <f t="shared" si="296"/>
        <v>2.179706221198157</v>
      </c>
      <c r="AK1044" s="50">
        <f t="shared" si="297"/>
        <v>2.3125403225806456</v>
      </c>
      <c r="AL1044" s="50">
        <f t="shared" si="298"/>
        <v>2.518991935483871</v>
      </c>
      <c r="AM1044" s="50">
        <f t="shared" si="299"/>
        <v>2.6368029953917049</v>
      </c>
      <c r="AN1044" s="50">
        <f t="shared" si="300"/>
        <v>2.8136463133640555</v>
      </c>
      <c r="DH1044" s="50">
        <v>0</v>
      </c>
      <c r="ES1044" s="22">
        <v>0</v>
      </c>
    </row>
    <row r="1045" spans="1:149">
      <c r="B1045" s="78" t="s">
        <v>266</v>
      </c>
      <c r="C1045" s="50">
        <f t="shared" si="265"/>
        <v>6.9979687500000001</v>
      </c>
      <c r="D1045" s="50">
        <f t="shared" si="266"/>
        <v>8.6979687499999994</v>
      </c>
      <c r="E1045" s="50">
        <f t="shared" si="267"/>
        <v>10.468125000000001</v>
      </c>
      <c r="F1045" s="50">
        <f t="shared" si="268"/>
        <v>12.168125</v>
      </c>
      <c r="G1045" s="50">
        <f t="shared" si="269"/>
        <v>13.92578125</v>
      </c>
      <c r="H1045" s="50">
        <f t="shared" si="270"/>
        <v>15.6834375</v>
      </c>
      <c r="I1045" s="50">
        <f t="shared" si="271"/>
        <v>17.395937499999999</v>
      </c>
      <c r="J1045" s="50">
        <f t="shared" si="272"/>
        <v>17.51125</v>
      </c>
      <c r="K1045" s="50">
        <f t="shared" si="273"/>
        <v>20.853593749999998</v>
      </c>
      <c r="L1045" s="50">
        <f t="shared" si="274"/>
        <v>24.25359375</v>
      </c>
      <c r="M1045" s="50">
        <f t="shared" si="275"/>
        <v>25.998750000000001</v>
      </c>
      <c r="N1045" s="50">
        <f t="shared" si="276"/>
        <v>27.756406249999998</v>
      </c>
      <c r="O1045" s="78" t="s">
        <v>266</v>
      </c>
      <c r="P1045" s="50">
        <f t="shared" si="277"/>
        <v>5.0894318181818177</v>
      </c>
      <c r="Q1045" s="50">
        <f t="shared" si="278"/>
        <v>6.325795454545454</v>
      </c>
      <c r="R1045" s="50">
        <f t="shared" si="279"/>
        <v>7.6131818181818183</v>
      </c>
      <c r="S1045" s="50">
        <f t="shared" si="280"/>
        <v>8.8495454545454546</v>
      </c>
      <c r="T1045" s="50">
        <f t="shared" si="281"/>
        <v>10.127840909090908</v>
      </c>
      <c r="U1045" s="50">
        <f t="shared" si="282"/>
        <v>11.406136363636364</v>
      </c>
      <c r="V1045" s="50">
        <f t="shared" si="283"/>
        <v>12.651590909090908</v>
      </c>
      <c r="W1045" s="50">
        <f t="shared" si="284"/>
        <v>12.735454545454546</v>
      </c>
      <c r="X1045" s="50">
        <f t="shared" si="285"/>
        <v>15.16625</v>
      </c>
      <c r="Y1045" s="50">
        <f t="shared" si="286"/>
        <v>17.638977272727271</v>
      </c>
      <c r="Z1045" s="50">
        <f t="shared" si="287"/>
        <v>18.90818181818182</v>
      </c>
      <c r="AA1045" s="50">
        <f t="shared" si="288"/>
        <v>20.18647727272727</v>
      </c>
      <c r="AB1045" s="15"/>
      <c r="AC1045" s="50">
        <f t="shared" si="289"/>
        <v>5.0894318181818177</v>
      </c>
      <c r="AD1045" s="50">
        <f t="shared" si="290"/>
        <v>6.325795454545454</v>
      </c>
      <c r="AE1045" s="50">
        <f t="shared" si="291"/>
        <v>7.6131818181818183</v>
      </c>
      <c r="AF1045" s="50">
        <f t="shared" si="292"/>
        <v>8.8495454545454546</v>
      </c>
      <c r="AG1045" s="50">
        <f t="shared" si="293"/>
        <v>10.127840909090908</v>
      </c>
      <c r="AH1045" s="50">
        <f t="shared" si="294"/>
        <v>11.406136363636364</v>
      </c>
      <c r="AI1045" s="50">
        <f t="shared" si="295"/>
        <v>12.651590909090908</v>
      </c>
      <c r="AJ1045" s="50">
        <f t="shared" si="296"/>
        <v>12.735454545454546</v>
      </c>
      <c r="AK1045" s="50">
        <f t="shared" si="297"/>
        <v>15.16625</v>
      </c>
      <c r="AL1045" s="50">
        <f t="shared" si="298"/>
        <v>17.638977272727271</v>
      </c>
      <c r="AM1045" s="50">
        <f t="shared" si="299"/>
        <v>18.90818181818182</v>
      </c>
      <c r="AN1045" s="50">
        <f t="shared" si="300"/>
        <v>20.18647727272727</v>
      </c>
      <c r="DH1045" s="50">
        <v>0</v>
      </c>
      <c r="ES1045" s="22">
        <v>0</v>
      </c>
    </row>
    <row r="1046" spans="1:149">
      <c r="B1046" s="78" t="s">
        <v>268</v>
      </c>
      <c r="C1046" s="50">
        <f t="shared" si="265"/>
        <v>1.657798882959314</v>
      </c>
      <c r="D1046" s="50">
        <f t="shared" si="266"/>
        <v>1.95409517925561</v>
      </c>
      <c r="E1046" s="50">
        <f t="shared" si="267"/>
        <v>2.4297258839627807</v>
      </c>
      <c r="F1046" s="50">
        <f t="shared" si="268"/>
        <v>2.7260221802590769</v>
      </c>
      <c r="G1046" s="50">
        <f t="shared" si="269"/>
        <v>3.1362633575077541</v>
      </c>
      <c r="H1046" s="50">
        <f t="shared" si="270"/>
        <v>3.5465045347564317</v>
      </c>
      <c r="I1046" s="50">
        <f t="shared" si="271"/>
        <v>3.9081903585112201</v>
      </c>
      <c r="J1046" s="50">
        <f t="shared" si="272"/>
        <v>4.1360801204159818</v>
      </c>
      <c r="K1046" s="50">
        <f t="shared" si="273"/>
        <v>4.614727832056194</v>
      </c>
      <c r="L1046" s="50">
        <f t="shared" si="274"/>
        <v>5.2073204246487874</v>
      </c>
      <c r="M1046" s="50">
        <f t="shared" si="275"/>
        <v>5.5521720744389711</v>
      </c>
      <c r="N1046" s="50">
        <f t="shared" si="276"/>
        <v>5.9624132516876491</v>
      </c>
      <c r="O1046" s="78" t="s">
        <v>268</v>
      </c>
      <c r="P1046" s="50">
        <f t="shared" si="277"/>
        <v>1.657798882959314</v>
      </c>
      <c r="Q1046" s="50">
        <f t="shared" si="278"/>
        <v>1.95409517925561</v>
      </c>
      <c r="R1046" s="50">
        <f t="shared" si="279"/>
        <v>2.4297258839627807</v>
      </c>
      <c r="S1046" s="50">
        <f t="shared" si="280"/>
        <v>2.7260221802590769</v>
      </c>
      <c r="T1046" s="50">
        <f t="shared" si="281"/>
        <v>3.1362633575077541</v>
      </c>
      <c r="U1046" s="50">
        <f t="shared" si="282"/>
        <v>3.5465045347564317</v>
      </c>
      <c r="V1046" s="50">
        <f t="shared" si="283"/>
        <v>3.9081903585112201</v>
      </c>
      <c r="W1046" s="50">
        <f t="shared" si="284"/>
        <v>4.1360801204159818</v>
      </c>
      <c r="X1046" s="50">
        <f t="shared" si="285"/>
        <v>4.614727832056194</v>
      </c>
      <c r="Y1046" s="50">
        <f t="shared" si="286"/>
        <v>5.2073204246487874</v>
      </c>
      <c r="Z1046" s="50">
        <f t="shared" si="287"/>
        <v>5.5521720744389711</v>
      </c>
      <c r="AA1046" s="50">
        <f t="shared" si="288"/>
        <v>5.9624132516876491</v>
      </c>
      <c r="AB1046" s="15"/>
      <c r="AC1046" s="50">
        <f t="shared" si="289"/>
        <v>3.197183559992963</v>
      </c>
      <c r="AD1046" s="50">
        <f t="shared" si="290"/>
        <v>3.7686121314215342</v>
      </c>
      <c r="AE1046" s="50">
        <f t="shared" si="291"/>
        <v>4.6858999190710779</v>
      </c>
      <c r="AF1046" s="50">
        <f t="shared" si="292"/>
        <v>5.2573284904996491</v>
      </c>
      <c r="AG1046" s="50">
        <f t="shared" si="293"/>
        <v>6.0485079037649552</v>
      </c>
      <c r="AH1046" s="50">
        <f t="shared" si="294"/>
        <v>6.8396873170302621</v>
      </c>
      <c r="AI1046" s="50">
        <f t="shared" si="295"/>
        <v>7.5372242628430683</v>
      </c>
      <c r="AJ1046" s="50">
        <f t="shared" si="296"/>
        <v>7.9767259465165381</v>
      </c>
      <c r="AK1046" s="50">
        <f t="shared" si="297"/>
        <v>8.8998322475369473</v>
      </c>
      <c r="AL1046" s="50">
        <f t="shared" si="298"/>
        <v>10.042689390394091</v>
      </c>
      <c r="AM1046" s="50">
        <f t="shared" si="299"/>
        <v>10.70776042927516</v>
      </c>
      <c r="AN1046" s="50">
        <f t="shared" si="300"/>
        <v>11.498939842540468</v>
      </c>
      <c r="DH1046" s="50">
        <v>0</v>
      </c>
      <c r="ES1046" s="22">
        <v>0</v>
      </c>
    </row>
    <row r="1047" spans="1:149">
      <c r="B1047" s="78" t="s">
        <v>62</v>
      </c>
      <c r="C1047" s="50">
        <f t="shared" si="265"/>
        <v>0.3887842261904762</v>
      </c>
      <c r="D1047" s="50">
        <f t="shared" si="266"/>
        <v>0.46115922619047617</v>
      </c>
      <c r="E1047" s="50">
        <f t="shared" si="267"/>
        <v>0.56795535714285716</v>
      </c>
      <c r="F1047" s="50">
        <f t="shared" si="268"/>
        <v>0.64651785714285714</v>
      </c>
      <c r="G1047" s="50">
        <f t="shared" si="269"/>
        <v>0.74933482142857144</v>
      </c>
      <c r="H1047" s="50">
        <f t="shared" si="270"/>
        <v>0.84596428571428584</v>
      </c>
      <c r="I1047" s="50">
        <f t="shared" si="271"/>
        <v>0.92231845238095234</v>
      </c>
      <c r="J1047" s="50">
        <f t="shared" si="272"/>
        <v>0.9955773809523808</v>
      </c>
      <c r="K1047" s="50">
        <f t="shared" si="273"/>
        <v>1.0789479166666667</v>
      </c>
      <c r="L1047" s="50">
        <f t="shared" si="274"/>
        <v>1.1989479166666666</v>
      </c>
      <c r="M1047" s="50">
        <f t="shared" si="275"/>
        <v>1.2854107142857141</v>
      </c>
      <c r="N1047" s="50">
        <f t="shared" si="276"/>
        <v>1.3820401785714285</v>
      </c>
      <c r="O1047" s="78" t="s">
        <v>62</v>
      </c>
      <c r="P1047" s="50">
        <f t="shared" si="277"/>
        <v>0.3887842261904762</v>
      </c>
      <c r="Q1047" s="50">
        <f t="shared" si="278"/>
        <v>0.46115922619047617</v>
      </c>
      <c r="R1047" s="50">
        <f t="shared" si="279"/>
        <v>0.56795535714285716</v>
      </c>
      <c r="S1047" s="50">
        <f t="shared" si="280"/>
        <v>0.64651785714285714</v>
      </c>
      <c r="T1047" s="50">
        <f t="shared" si="281"/>
        <v>0.74933482142857144</v>
      </c>
      <c r="U1047" s="50">
        <f t="shared" si="282"/>
        <v>0.84596428571428584</v>
      </c>
      <c r="V1047" s="50">
        <f t="shared" si="283"/>
        <v>0.92231845238095234</v>
      </c>
      <c r="W1047" s="50">
        <f t="shared" si="284"/>
        <v>0.9955773809523808</v>
      </c>
      <c r="X1047" s="50">
        <f t="shared" si="285"/>
        <v>1.0789479166666667</v>
      </c>
      <c r="Y1047" s="50">
        <f t="shared" si="286"/>
        <v>1.1989479166666666</v>
      </c>
      <c r="Z1047" s="50">
        <f t="shared" si="287"/>
        <v>1.2854107142857141</v>
      </c>
      <c r="AA1047" s="50">
        <f t="shared" si="288"/>
        <v>1.3820401785714285</v>
      </c>
      <c r="AB1047" s="15"/>
      <c r="AC1047" s="50">
        <f t="shared" si="289"/>
        <v>0.42412824675324678</v>
      </c>
      <c r="AD1047" s="50">
        <f t="shared" si="290"/>
        <v>0.50308279220779217</v>
      </c>
      <c r="AE1047" s="50">
        <f t="shared" si="291"/>
        <v>0.61958766233766227</v>
      </c>
      <c r="AF1047" s="50">
        <f t="shared" si="292"/>
        <v>0.7052922077922078</v>
      </c>
      <c r="AG1047" s="50">
        <f t="shared" si="293"/>
        <v>0.81745616883116878</v>
      </c>
      <c r="AH1047" s="50">
        <f t="shared" si="294"/>
        <v>0.92287012987012995</v>
      </c>
      <c r="AI1047" s="50">
        <f t="shared" si="295"/>
        <v>1.0061655844155843</v>
      </c>
      <c r="AJ1047" s="50">
        <f t="shared" si="296"/>
        <v>1.0860844155844154</v>
      </c>
      <c r="AK1047" s="50">
        <f t="shared" si="297"/>
        <v>1.1770340909090911</v>
      </c>
      <c r="AL1047" s="50">
        <f t="shared" si="298"/>
        <v>1.3079431818181817</v>
      </c>
      <c r="AM1047" s="50">
        <f t="shared" si="299"/>
        <v>1.4022662337662337</v>
      </c>
      <c r="AN1047" s="50">
        <f t="shared" si="300"/>
        <v>1.5076801948051946</v>
      </c>
      <c r="DH1047" s="50">
        <v>0</v>
      </c>
      <c r="ES1047" s="22">
        <v>0</v>
      </c>
    </row>
    <row r="1048" spans="1:149">
      <c r="R1048" s="22"/>
      <c r="AA1048" s="50"/>
      <c r="DH1048" s="50">
        <v>0</v>
      </c>
      <c r="ES1048" s="22">
        <v>0</v>
      </c>
    </row>
    <row r="1049" spans="1:149">
      <c r="B1049" s="228" t="s">
        <v>98</v>
      </c>
      <c r="C1049" s="256">
        <v>1000</v>
      </c>
      <c r="D1049" s="256">
        <v>1200</v>
      </c>
      <c r="E1049" s="256">
        <v>1400</v>
      </c>
      <c r="F1049" s="256">
        <v>1600</v>
      </c>
      <c r="G1049" s="256">
        <v>1800</v>
      </c>
      <c r="H1049" s="373">
        <v>2000</v>
      </c>
      <c r="I1049" s="256">
        <v>2200</v>
      </c>
      <c r="J1049" s="256">
        <v>2400</v>
      </c>
      <c r="K1049" s="256">
        <v>2600</v>
      </c>
      <c r="L1049" s="256">
        <v>2800</v>
      </c>
      <c r="M1049" s="149">
        <v>3000</v>
      </c>
      <c r="N1049" s="256">
        <v>3200</v>
      </c>
      <c r="R1049" s="22"/>
      <c r="AA1049" s="50"/>
      <c r="AB1049" s="15"/>
      <c r="AC1049" s="15"/>
      <c r="AD1049" s="15"/>
      <c r="AE1049" s="15"/>
      <c r="AF1049" s="15"/>
      <c r="AG1049" s="15"/>
      <c r="AH1049" s="15"/>
      <c r="DH1049" s="50">
        <v>0</v>
      </c>
      <c r="ES1049" s="22">
        <v>0</v>
      </c>
    </row>
    <row r="1050" spans="1:149">
      <c r="B1050" s="78" t="s">
        <v>220</v>
      </c>
      <c r="C1050" s="114">
        <f>C903</f>
        <v>0.3007180604825041</v>
      </c>
      <c r="D1050" s="114">
        <f>F903</f>
        <v>0.27502209164017755</v>
      </c>
      <c r="E1050" s="114">
        <f>I903</f>
        <v>0.31182331265564894</v>
      </c>
      <c r="F1050" s="114">
        <f>L903</f>
        <v>0.29059157401190677</v>
      </c>
      <c r="G1050" s="114">
        <f>O903</f>
        <v>0.29909886042825967</v>
      </c>
      <c r="H1050" s="114">
        <f>R903</f>
        <v>0.30813398657739449</v>
      </c>
      <c r="I1050" s="114">
        <f>U903</f>
        <v>0.27450426627745195</v>
      </c>
      <c r="J1050" s="114">
        <f>X903</f>
        <v>0.33831808603955099</v>
      </c>
      <c r="K1050" s="114">
        <f>AA903</f>
        <v>0.29251468331773417</v>
      </c>
      <c r="L1050" s="114">
        <f>AD903</f>
        <v>0.29308520929825332</v>
      </c>
      <c r="M1050" s="114">
        <f>AG903</f>
        <v>0.30329194973129647</v>
      </c>
      <c r="N1050" s="114">
        <f>AJ903</f>
        <v>0.29711265661495589</v>
      </c>
      <c r="R1050" s="22"/>
      <c r="AA1050" s="50"/>
      <c r="AB1050" s="15"/>
      <c r="AC1050" s="15"/>
      <c r="AD1050" s="15"/>
      <c r="AE1050" s="15"/>
      <c r="AF1050" s="15"/>
      <c r="AG1050" s="15"/>
      <c r="AH1050" s="15"/>
      <c r="DH1050" s="50">
        <v>0</v>
      </c>
      <c r="ES1050" s="22">
        <v>0</v>
      </c>
    </row>
    <row r="1051" spans="1:149">
      <c r="B1051" s="78" t="s">
        <v>221</v>
      </c>
      <c r="C1051" s="114">
        <f>C904</f>
        <v>0.15978907230621853</v>
      </c>
      <c r="D1051" s="114">
        <f>F904</f>
        <v>0.13835844375854101</v>
      </c>
      <c r="E1051" s="114">
        <f>I904</f>
        <v>0.1621263693875897</v>
      </c>
      <c r="F1051" s="114">
        <f>L904</f>
        <v>0.14856031706832257</v>
      </c>
      <c r="G1051" s="114">
        <f>O904</f>
        <v>0.15113962423223107</v>
      </c>
      <c r="H1051" s="114">
        <f>R904</f>
        <v>0.15496053444781427</v>
      </c>
      <c r="I1051" s="114">
        <f>U904</f>
        <v>0.13556158119955219</v>
      </c>
      <c r="J1051" s="114">
        <f>X904</f>
        <v>0.17422298373413972</v>
      </c>
      <c r="K1051" s="114">
        <f>AA904</f>
        <v>0.14393731737711291</v>
      </c>
      <c r="L1051" s="114">
        <f>AD904</f>
        <v>0.14229984428159589</v>
      </c>
      <c r="M1051" s="114">
        <f>AG904</f>
        <v>0.14560572903371902</v>
      </c>
      <c r="N1051" s="114">
        <f>AJ904</f>
        <v>0.14112300317298718</v>
      </c>
      <c r="R1051" s="22"/>
      <c r="AA1051" s="50"/>
      <c r="AB1051" s="15"/>
      <c r="AC1051" s="15"/>
      <c r="AD1051" s="15"/>
      <c r="AE1051" s="15"/>
      <c r="AF1051" s="15"/>
      <c r="AG1051" s="150"/>
      <c r="AH1051" s="15"/>
      <c r="DH1051" s="50">
        <v>0</v>
      </c>
      <c r="ES1051" s="22">
        <v>0</v>
      </c>
    </row>
    <row r="1052" spans="1:149">
      <c r="B1052" s="78" t="s">
        <v>222</v>
      </c>
      <c r="C1052" s="114">
        <f>C905</f>
        <v>0.53949286721127743</v>
      </c>
      <c r="D1052" s="114">
        <f>F905</f>
        <v>0.58661946460128145</v>
      </c>
      <c r="E1052" s="114">
        <f>I905</f>
        <v>0.52605031795676138</v>
      </c>
      <c r="F1052" s="114">
        <f>L905</f>
        <v>0.56084810891977055</v>
      </c>
      <c r="G1052" s="114">
        <f>O905</f>
        <v>0.54976151533950934</v>
      </c>
      <c r="H1052" s="114">
        <f>R905</f>
        <v>0.53690547897479124</v>
      </c>
      <c r="I1052" s="114">
        <f>U905</f>
        <v>0.58993415252299586</v>
      </c>
      <c r="J1052" s="114">
        <f>X905</f>
        <v>0.48745893022630926</v>
      </c>
      <c r="K1052" s="114">
        <f>AA905</f>
        <v>0.56354799930515287</v>
      </c>
      <c r="L1052" s="114">
        <f>AD905</f>
        <v>0.56461494642015086</v>
      </c>
      <c r="M1052" s="114">
        <f>AG905</f>
        <v>0.55110232123498459</v>
      </c>
      <c r="N1052" s="114">
        <f>AJ905</f>
        <v>0.56176434021205679</v>
      </c>
      <c r="R1052" s="22"/>
      <c r="AA1052" s="50"/>
      <c r="AB1052" s="15"/>
      <c r="AC1052" s="15"/>
      <c r="AD1052" s="15"/>
      <c r="AE1052" s="15"/>
      <c r="AF1052" s="15"/>
      <c r="AG1052" s="15"/>
      <c r="AH1052" s="15"/>
      <c r="DH1052" s="50">
        <v>0</v>
      </c>
      <c r="ES1052" s="22">
        <v>0</v>
      </c>
    </row>
    <row r="1053" spans="1:149">
      <c r="A1053" s="187" t="s">
        <v>11</v>
      </c>
      <c r="B1053" s="78" t="s">
        <v>32</v>
      </c>
      <c r="C1053" s="114">
        <f t="shared" ref="C1053:C1077" si="313">C908</f>
        <v>4.4028533825921597E-2</v>
      </c>
      <c r="D1053" s="114">
        <f t="shared" ref="D1053:D1077" si="314">F908</f>
        <v>3.7866299265425035E-2</v>
      </c>
      <c r="E1053" s="114">
        <f t="shared" ref="E1053:E1077" si="315">I908</f>
        <v>4.4408803656522278E-2</v>
      </c>
      <c r="F1053" s="114">
        <f t="shared" ref="F1053:F1077" si="316">L908</f>
        <v>4.0957913544642822E-2</v>
      </c>
      <c r="G1053" s="114">
        <f t="shared" ref="G1053:G1077" si="317">O908</f>
        <v>4.2049195472451818E-2</v>
      </c>
      <c r="H1053" s="114">
        <f t="shared" ref="H1053:H1077" si="318">R908</f>
        <v>4.3455962567305523E-2</v>
      </c>
      <c r="I1053" s="114">
        <f t="shared" ref="I1053:I1077" si="319">U908</f>
        <v>3.6738056716984865E-2</v>
      </c>
      <c r="J1053" s="114">
        <f t="shared" ref="J1053:J1077" si="320">X908</f>
        <v>4.8941575726109486E-2</v>
      </c>
      <c r="K1053" s="114">
        <f t="shared" ref="K1053:K1077" si="321">AA908</f>
        <v>3.9759574556058504E-2</v>
      </c>
      <c r="L1053" s="114">
        <f t="shared" ref="L1053:L1077" si="322">AD908</f>
        <v>3.9538087669070521E-2</v>
      </c>
      <c r="M1053" s="114">
        <f t="shared" ref="M1053:M1077" si="323">AG908</f>
        <v>4.1641286815454925E-2</v>
      </c>
      <c r="N1053" s="114">
        <f t="shared" ref="N1053:N1077" si="324">AJ908</f>
        <v>3.9976828471095453E-2</v>
      </c>
      <c r="R1053" s="22"/>
      <c r="AA1053" s="50"/>
      <c r="AB1053" s="15"/>
      <c r="AC1053" s="15"/>
      <c r="AD1053" s="15"/>
      <c r="AE1053" s="15"/>
      <c r="AF1053" s="15"/>
      <c r="AG1053" s="15"/>
      <c r="AH1053" s="15"/>
      <c r="DH1053" s="50">
        <v>0</v>
      </c>
      <c r="ES1053" s="22">
        <v>0</v>
      </c>
    </row>
    <row r="1054" spans="1:149" s="233" customFormat="1">
      <c r="A1054" s="368"/>
      <c r="B1054" s="369" t="s">
        <v>37</v>
      </c>
      <c r="C1054" s="233">
        <f t="shared" si="313"/>
        <v>158.02985714285717</v>
      </c>
      <c r="D1054" s="233">
        <f t="shared" si="314"/>
        <v>158.02985714285717</v>
      </c>
      <c r="E1054" s="233">
        <f t="shared" si="315"/>
        <v>223.00214285714287</v>
      </c>
      <c r="F1054" s="233">
        <f t="shared" si="316"/>
        <v>253.28785714285715</v>
      </c>
      <c r="G1054" s="233">
        <f t="shared" si="317"/>
        <v>285.774</v>
      </c>
      <c r="H1054" s="233">
        <f t="shared" si="318"/>
        <v>318.26014285714291</v>
      </c>
      <c r="I1054" s="233">
        <f t="shared" si="319"/>
        <v>285.774</v>
      </c>
      <c r="J1054" s="233">
        <f t="shared" si="320"/>
        <v>415.71857142857141</v>
      </c>
      <c r="K1054" s="233">
        <f t="shared" si="321"/>
        <v>350.7462857142857</v>
      </c>
      <c r="L1054" s="233">
        <f t="shared" si="322"/>
        <v>383.23242857142861</v>
      </c>
      <c r="M1054" s="233">
        <f t="shared" si="323"/>
        <v>415.71857142857141</v>
      </c>
      <c r="N1054" s="233">
        <f t="shared" si="324"/>
        <v>415.71857142857141</v>
      </c>
      <c r="AA1054" s="122"/>
      <c r="AB1054" s="371"/>
      <c r="AC1054" s="371"/>
      <c r="AD1054" s="371"/>
      <c r="AE1054" s="371"/>
      <c r="AF1054" s="371"/>
      <c r="AG1054" s="371"/>
      <c r="AH1054" s="371"/>
      <c r="AL1054" s="372"/>
      <c r="AZ1054" s="122"/>
      <c r="BA1054" s="122"/>
      <c r="BB1054" s="122"/>
      <c r="BC1054" s="122"/>
      <c r="BD1054" s="122"/>
      <c r="BE1054" s="122"/>
      <c r="BF1054" s="122"/>
      <c r="BG1054" s="122"/>
      <c r="BH1054" s="122"/>
      <c r="BI1054" s="122"/>
      <c r="BJ1054" s="122"/>
      <c r="BK1054" s="122"/>
      <c r="BL1054" s="122"/>
      <c r="BM1054" s="122"/>
      <c r="BN1054" s="122"/>
      <c r="BO1054" s="122"/>
      <c r="BP1054" s="122"/>
      <c r="BQ1054" s="122"/>
      <c r="BR1054" s="122"/>
      <c r="BS1054" s="122"/>
      <c r="BT1054" s="122"/>
      <c r="BU1054" s="122"/>
      <c r="BV1054" s="122"/>
      <c r="BW1054" s="436"/>
      <c r="BX1054" s="122"/>
      <c r="BY1054" s="122"/>
      <c r="BZ1054" s="122"/>
      <c r="CA1054" s="122"/>
      <c r="DH1054" s="50">
        <v>0</v>
      </c>
      <c r="ES1054" s="22">
        <v>0</v>
      </c>
    </row>
    <row r="1055" spans="1:149" s="233" customFormat="1">
      <c r="A1055" s="368"/>
      <c r="B1055" s="369" t="s">
        <v>81</v>
      </c>
      <c r="C1055" s="233">
        <f t="shared" si="313"/>
        <v>462.2899941860465</v>
      </c>
      <c r="D1055" s="233">
        <f t="shared" si="314"/>
        <v>688.88999418604647</v>
      </c>
      <c r="E1055" s="233">
        <f t="shared" si="315"/>
        <v>755.8610091362126</v>
      </c>
      <c r="F1055" s="233">
        <f t="shared" si="316"/>
        <v>1103.8181519933557</v>
      </c>
      <c r="G1055" s="233">
        <f t="shared" si="317"/>
        <v>1247.9844734219269</v>
      </c>
      <c r="H1055" s="233">
        <f t="shared" si="318"/>
        <v>1279.6507948504984</v>
      </c>
      <c r="I1055" s="233">
        <f t="shared" si="319"/>
        <v>1368.9228455149503</v>
      </c>
      <c r="J1055" s="233">
        <f t="shared" si="320"/>
        <v>1489.188131229236</v>
      </c>
      <c r="K1055" s="233">
        <f t="shared" si="321"/>
        <v>1432.2554883720932</v>
      </c>
      <c r="L1055" s="233">
        <f t="shared" si="322"/>
        <v>1465.5218098006646</v>
      </c>
      <c r="M1055" s="233">
        <f t="shared" si="323"/>
        <v>1491.9497591362126</v>
      </c>
      <c r="N1055" s="233">
        <f t="shared" si="324"/>
        <v>1493.5497591362125</v>
      </c>
      <c r="AA1055" s="122"/>
      <c r="AB1055" s="371"/>
      <c r="AC1055" s="371"/>
      <c r="AD1055" s="371"/>
      <c r="AE1055" s="371"/>
      <c r="AF1055" s="371"/>
      <c r="AG1055" s="371"/>
      <c r="AH1055" s="371"/>
      <c r="AL1055" s="372"/>
      <c r="AZ1055" s="122"/>
      <c r="BA1055" s="122"/>
      <c r="BB1055" s="122"/>
      <c r="BC1055" s="122"/>
      <c r="BD1055" s="122"/>
      <c r="BE1055" s="122"/>
      <c r="BF1055" s="122"/>
      <c r="BG1055" s="122"/>
      <c r="BH1055" s="122"/>
      <c r="BI1055" s="122"/>
      <c r="BJ1055" s="122"/>
      <c r="BK1055" s="122"/>
      <c r="BL1055" s="122"/>
      <c r="BM1055" s="122"/>
      <c r="BN1055" s="122"/>
      <c r="BO1055" s="122"/>
      <c r="BP1055" s="122"/>
      <c r="BQ1055" s="122"/>
      <c r="BR1055" s="122"/>
      <c r="BS1055" s="122"/>
      <c r="BT1055" s="122"/>
      <c r="BU1055" s="122"/>
      <c r="BV1055" s="122"/>
      <c r="BW1055" s="436"/>
      <c r="BX1055" s="122"/>
      <c r="BY1055" s="122"/>
      <c r="BZ1055" s="122"/>
      <c r="CA1055" s="122"/>
      <c r="DH1055" s="50">
        <v>0</v>
      </c>
      <c r="ES1055" s="22">
        <v>0</v>
      </c>
    </row>
    <row r="1056" spans="1:149">
      <c r="B1056" s="78" t="s">
        <v>163</v>
      </c>
      <c r="C1056" s="114">
        <f t="shared" si="313"/>
        <v>8.206918067357875E-3</v>
      </c>
      <c r="D1056" s="114">
        <f t="shared" si="314"/>
        <v>7.3541335873982859E-3</v>
      </c>
      <c r="E1056" s="114">
        <f t="shared" si="315"/>
        <v>8.4512420847376105E-3</v>
      </c>
      <c r="F1056" s="114">
        <f t="shared" si="316"/>
        <v>7.6943469181436257E-3</v>
      </c>
      <c r="G1056" s="114">
        <f t="shared" si="317"/>
        <v>7.7792396450541233E-3</v>
      </c>
      <c r="H1056" s="114">
        <f t="shared" si="318"/>
        <v>7.9362963960448382E-3</v>
      </c>
      <c r="I1056" s="114">
        <f t="shared" si="319"/>
        <v>7.3696991884379314E-3</v>
      </c>
      <c r="J1056" s="114">
        <f t="shared" si="320"/>
        <v>8.748589739498009E-3</v>
      </c>
      <c r="K1056" s="114">
        <f t="shared" si="321"/>
        <v>7.6801350816262442E-3</v>
      </c>
      <c r="L1056" s="114">
        <f t="shared" si="322"/>
        <v>7.6308897689484996E-3</v>
      </c>
      <c r="M1056" s="114">
        <f t="shared" si="323"/>
        <v>7.8136275693520309E-3</v>
      </c>
      <c r="N1056" s="114">
        <f t="shared" si="324"/>
        <v>7.5013063467836089E-3</v>
      </c>
      <c r="R1056" s="22"/>
      <c r="AA1056" s="50"/>
      <c r="AB1056" s="15"/>
      <c r="AC1056" s="15"/>
      <c r="AD1056" s="15"/>
      <c r="AE1056" s="15"/>
      <c r="AF1056" s="15"/>
      <c r="AG1056" s="15"/>
      <c r="AH1056" s="15"/>
      <c r="DH1056" s="50">
        <v>0</v>
      </c>
      <c r="ES1056" s="22">
        <v>0</v>
      </c>
    </row>
    <row r="1057" spans="1:149">
      <c r="B1057" s="78" t="s">
        <v>103</v>
      </c>
      <c r="C1057" s="114">
        <f t="shared" si="313"/>
        <v>6.1898843334953192E-2</v>
      </c>
      <c r="D1057" s="114">
        <f t="shared" si="314"/>
        <v>5.971038869655558E-2</v>
      </c>
      <c r="E1057" s="114">
        <f t="shared" si="315"/>
        <v>6.0764348361019974E-2</v>
      </c>
      <c r="F1057" s="114">
        <f t="shared" si="316"/>
        <v>5.8372975023894574E-2</v>
      </c>
      <c r="G1057" s="114">
        <f t="shared" si="317"/>
        <v>5.8122197447822072E-2</v>
      </c>
      <c r="H1057" s="114">
        <f t="shared" si="318"/>
        <v>5.8827228986733607E-2</v>
      </c>
      <c r="I1057" s="114">
        <f t="shared" si="319"/>
        <v>5.9603932818111459E-2</v>
      </c>
      <c r="J1057" s="114">
        <f t="shared" si="320"/>
        <v>5.8522259497066173E-2</v>
      </c>
      <c r="K1057" s="114">
        <f t="shared" si="321"/>
        <v>6.0510585989640868E-2</v>
      </c>
      <c r="L1057" s="114">
        <f t="shared" si="322"/>
        <v>6.1448705468489885E-2</v>
      </c>
      <c r="M1057" s="114">
        <f t="shared" si="323"/>
        <v>6.4501506405718376E-2</v>
      </c>
      <c r="N1057" s="114">
        <f t="shared" si="324"/>
        <v>6.1923294280897406E-2</v>
      </c>
      <c r="R1057" s="22"/>
      <c r="AA1057" s="50"/>
      <c r="AB1057" s="15"/>
      <c r="AC1057" s="15"/>
      <c r="AD1057" s="15"/>
      <c r="AE1057" s="15"/>
      <c r="AF1057" s="15"/>
      <c r="AG1057" s="15"/>
      <c r="AH1057" s="15"/>
      <c r="DH1057" s="50">
        <v>0</v>
      </c>
      <c r="ES1057" s="22">
        <v>0</v>
      </c>
    </row>
    <row r="1058" spans="1:149">
      <c r="B1058" s="78" t="s">
        <v>33</v>
      </c>
      <c r="C1058" s="114">
        <f t="shared" si="313"/>
        <v>6.2310381912933227E-2</v>
      </c>
      <c r="D1058" s="114">
        <f t="shared" si="314"/>
        <v>5.319240841432394E-2</v>
      </c>
      <c r="E1058" s="114">
        <f t="shared" si="315"/>
        <v>6.3059481709357254E-2</v>
      </c>
      <c r="F1058" s="114">
        <f t="shared" si="316"/>
        <v>5.7574726588182856E-2</v>
      </c>
      <c r="G1058" s="114">
        <f t="shared" si="317"/>
        <v>5.8714268395740773E-2</v>
      </c>
      <c r="H1058" s="114">
        <f t="shared" si="318"/>
        <v>6.0368933934321613E-2</v>
      </c>
      <c r="I1058" s="114">
        <f t="shared" si="319"/>
        <v>5.1819781684542987E-2</v>
      </c>
      <c r="J1058" s="114">
        <f t="shared" si="320"/>
        <v>6.8451168164572695E-2</v>
      </c>
      <c r="K1058" s="114">
        <f t="shared" si="321"/>
        <v>5.5468691694573247E-2</v>
      </c>
      <c r="L1058" s="114">
        <f t="shared" si="322"/>
        <v>5.480012404428973E-2</v>
      </c>
      <c r="M1058" s="114">
        <f t="shared" si="323"/>
        <v>5.6754843944415087E-2</v>
      </c>
      <c r="N1058" s="114">
        <f t="shared" si="324"/>
        <v>5.4486276356560413E-2</v>
      </c>
      <c r="R1058" s="22"/>
      <c r="AA1058" s="50"/>
      <c r="AB1058" s="15"/>
      <c r="AC1058" s="15"/>
      <c r="AD1058" s="15"/>
      <c r="AE1058" s="15"/>
      <c r="AF1058" s="15"/>
      <c r="AG1058" s="15"/>
      <c r="AH1058" s="15"/>
      <c r="DH1058" s="50">
        <v>0</v>
      </c>
      <c r="ES1058" s="22">
        <v>0</v>
      </c>
    </row>
    <row r="1059" spans="1:149">
      <c r="B1059" s="78" t="s">
        <v>34</v>
      </c>
      <c r="C1059" s="114">
        <f t="shared" si="313"/>
        <v>4.043599503453571E-2</v>
      </c>
      <c r="D1059" s="114">
        <f t="shared" si="314"/>
        <v>3.6764121484824344E-2</v>
      </c>
      <c r="E1059" s="114">
        <f t="shared" si="315"/>
        <v>4.0524713293182468E-2</v>
      </c>
      <c r="F1059" s="114">
        <f t="shared" si="316"/>
        <v>3.8169867675780809E-2</v>
      </c>
      <c r="G1059" s="114">
        <f t="shared" si="317"/>
        <v>3.7769902149878506E-2</v>
      </c>
      <c r="H1059" s="114">
        <f t="shared" si="318"/>
        <v>3.7668875559923529E-2</v>
      </c>
      <c r="I1059" s="114">
        <f t="shared" si="319"/>
        <v>3.6400384831507954E-2</v>
      </c>
      <c r="J1059" s="114">
        <f t="shared" si="320"/>
        <v>4.0538040468581331E-2</v>
      </c>
      <c r="K1059" s="114">
        <f t="shared" si="321"/>
        <v>3.6440168839318353E-2</v>
      </c>
      <c r="L1059" s="114">
        <f t="shared" si="322"/>
        <v>3.5595012779211288E-2</v>
      </c>
      <c r="M1059" s="114">
        <f t="shared" si="323"/>
        <v>3.5415943626051383E-2</v>
      </c>
      <c r="N1059" s="114">
        <f t="shared" si="324"/>
        <v>3.4000320637429728E-2</v>
      </c>
      <c r="R1059" s="22"/>
      <c r="AA1059" s="50"/>
      <c r="AB1059" s="15"/>
      <c r="AC1059" s="15"/>
      <c r="AD1059" s="15"/>
      <c r="AE1059" s="15"/>
      <c r="AF1059" s="15"/>
      <c r="AG1059" s="15"/>
      <c r="AH1059" s="15"/>
      <c r="DH1059" s="50">
        <v>0</v>
      </c>
      <c r="ES1059" s="22">
        <v>0</v>
      </c>
    </row>
    <row r="1060" spans="1:149" s="50" customFormat="1">
      <c r="A1060" s="258"/>
      <c r="B1060" s="139" t="s">
        <v>63</v>
      </c>
      <c r="C1060" s="50">
        <f t="shared" si="313"/>
        <v>1.3705862063953489</v>
      </c>
      <c r="D1060" s="50">
        <f t="shared" si="314"/>
        <v>2.1431682897286817</v>
      </c>
      <c r="E1060" s="50">
        <f t="shared" si="315"/>
        <v>2.2516191756644512</v>
      </c>
      <c r="F1060" s="50">
        <f t="shared" si="316"/>
        <v>3.4293970625692136</v>
      </c>
      <c r="G1060" s="50">
        <f t="shared" si="317"/>
        <v>3.8640196518549281</v>
      </c>
      <c r="H1060" s="50">
        <f t="shared" si="318"/>
        <v>3.9136845328073089</v>
      </c>
      <c r="I1060" s="50">
        <f t="shared" si="319"/>
        <v>4.2660984842192686</v>
      </c>
      <c r="J1060" s="50">
        <f t="shared" si="320"/>
        <v>4.4540913413621261</v>
      </c>
      <c r="K1060" s="50">
        <f t="shared" si="321"/>
        <v>4.3654282461240301</v>
      </c>
      <c r="L1060" s="50">
        <f t="shared" si="322"/>
        <v>4.4177597937430786</v>
      </c>
      <c r="M1060" s="50">
        <f t="shared" si="323"/>
        <v>4.4556368839977853</v>
      </c>
      <c r="N1060" s="50">
        <f t="shared" si="324"/>
        <v>4.4583035506644517</v>
      </c>
      <c r="O1060" s="78" t="s">
        <v>63</v>
      </c>
      <c r="P1060" s="50">
        <f t="shared" ref="P1060:P1077" si="325">AN915</f>
        <v>0.91372413759689919</v>
      </c>
      <c r="Q1060" s="50">
        <f t="shared" ref="Q1060:Q1077" si="326">AQ915</f>
        <v>1.4287788598191211</v>
      </c>
      <c r="R1060" s="50">
        <f t="shared" ref="R1060:R1077" si="327">AT915</f>
        <v>1.5010794504429676</v>
      </c>
      <c r="S1060" s="50">
        <f t="shared" ref="S1060:S1077" si="328">AW915</f>
        <v>2.286264708379476</v>
      </c>
      <c r="T1060" s="50">
        <f t="shared" ref="T1060:T1077" si="329">AZ915</f>
        <v>2.5760131012366188</v>
      </c>
      <c r="U1060" s="50">
        <f t="shared" ref="U1060:U1077" si="330">BC915</f>
        <v>2.6091230218715391</v>
      </c>
      <c r="V1060" s="50">
        <f t="shared" ref="V1060:V1077" si="331">BF915</f>
        <v>2.8440656561461788</v>
      </c>
      <c r="W1060" s="50">
        <f t="shared" ref="W1060:W1077" si="332">BI915</f>
        <v>2.9693942275747505</v>
      </c>
      <c r="X1060" s="50">
        <f t="shared" ref="X1060:X1077" si="333">BL915</f>
        <v>2.9102854974160199</v>
      </c>
      <c r="Y1060" s="50">
        <f t="shared" ref="Y1060:Y1077" si="334">BO915</f>
        <v>2.9451731958287191</v>
      </c>
      <c r="Z1060" s="50">
        <f t="shared" ref="Z1060:Z1077" si="335">BR915</f>
        <v>2.9704245893318566</v>
      </c>
      <c r="AA1060" s="50">
        <f t="shared" ref="AA1060:AA1077" si="336">BU915</f>
        <v>2.9722023671096345</v>
      </c>
      <c r="AC1060" s="50">
        <f t="shared" ref="AC1060:AC1077" si="337">BY915</f>
        <v>1.174788176910299</v>
      </c>
      <c r="AD1060" s="50">
        <f t="shared" ref="AD1060:AD1077" si="338">CB915</f>
        <v>1.8370013911960128</v>
      </c>
      <c r="AE1060" s="50">
        <f t="shared" ref="AE1060:AE1077" si="339">CE915</f>
        <v>1.9299592934266727</v>
      </c>
      <c r="AF1060" s="50">
        <f t="shared" ref="AF1060:AF1077" si="340">CH915</f>
        <v>2.9394831964878976</v>
      </c>
      <c r="AG1060" s="50">
        <f t="shared" ref="AG1060:AG1077" si="341">CK915</f>
        <v>3.3120168444470814</v>
      </c>
      <c r="AH1060" s="50">
        <f t="shared" ref="AH1060:AH1077" si="342">CN915</f>
        <v>3.3545867424062648</v>
      </c>
      <c r="AI1060" s="50">
        <f t="shared" ref="AI1060:AI1077" si="343">CQ915</f>
        <v>3.656655843616516</v>
      </c>
      <c r="AJ1060" s="50">
        <f t="shared" ref="AJ1060:AJ1077" si="344">CT915</f>
        <v>3.8177925783103936</v>
      </c>
      <c r="AK1060" s="50">
        <f t="shared" ref="AK1060:AK1077" si="345">CW915</f>
        <v>3.7417956395348826</v>
      </c>
      <c r="AL1060" s="50">
        <f t="shared" ref="AL1060:AL1077" si="346">CZ915</f>
        <v>3.7866512517797815</v>
      </c>
      <c r="AM1060" s="50">
        <f t="shared" ref="AM1060:AM1077" si="347">DC915</f>
        <v>3.8191173291409588</v>
      </c>
      <c r="AN1060" s="50">
        <f t="shared" ref="AN1060:AN1077" si="348">DF915</f>
        <v>3.8214030434266726</v>
      </c>
      <c r="BW1060" s="134"/>
      <c r="DH1060" s="50">
        <v>0</v>
      </c>
      <c r="ES1060" s="22">
        <v>0</v>
      </c>
    </row>
    <row r="1061" spans="1:149">
      <c r="A1061" s="77"/>
      <c r="B1061" s="78" t="s">
        <v>65</v>
      </c>
      <c r="C1061" s="50">
        <f t="shared" si="313"/>
        <v>1.3372609672619047</v>
      </c>
      <c r="D1061" s="50">
        <f t="shared" si="314"/>
        <v>1.876935967261905</v>
      </c>
      <c r="E1061" s="50">
        <f t="shared" si="315"/>
        <v>2.1392841517857142</v>
      </c>
      <c r="F1061" s="50">
        <f t="shared" si="316"/>
        <v>2.948796651785714</v>
      </c>
      <c r="G1061" s="50">
        <f t="shared" si="317"/>
        <v>3.2155820535714286</v>
      </c>
      <c r="H1061" s="50">
        <f t="shared" si="318"/>
        <v>3.2125299553571423</v>
      </c>
      <c r="I1061" s="50">
        <f t="shared" si="319"/>
        <v>3.7538719345238101</v>
      </c>
      <c r="J1061" s="50">
        <f t="shared" si="320"/>
        <v>3.741663541666667</v>
      </c>
      <c r="K1061" s="50">
        <f t="shared" si="321"/>
        <v>3.7477677380952388</v>
      </c>
      <c r="L1061" s="50">
        <f t="shared" si="322"/>
        <v>3.7447156398809525</v>
      </c>
      <c r="M1061" s="50">
        <f t="shared" si="323"/>
        <v>3.4732111607142864</v>
      </c>
      <c r="N1061" s="50">
        <f t="shared" si="324"/>
        <v>3.4732111607142864</v>
      </c>
      <c r="O1061" s="78" t="s">
        <v>65</v>
      </c>
      <c r="P1061" s="50">
        <f t="shared" si="325"/>
        <v>0.59433820767195766</v>
      </c>
      <c r="Q1061" s="50">
        <f t="shared" si="326"/>
        <v>0.83419376322751337</v>
      </c>
      <c r="R1061" s="50">
        <f t="shared" si="327"/>
        <v>0.95079295634920635</v>
      </c>
      <c r="S1061" s="50">
        <f t="shared" si="328"/>
        <v>1.3105762896825397</v>
      </c>
      <c r="T1061" s="50">
        <f t="shared" si="329"/>
        <v>1.4291475793650792</v>
      </c>
      <c r="U1061" s="50">
        <f t="shared" si="330"/>
        <v>1.4277910912698411</v>
      </c>
      <c r="V1061" s="50">
        <f t="shared" si="331"/>
        <v>1.6683875264550267</v>
      </c>
      <c r="W1061" s="50">
        <f t="shared" si="332"/>
        <v>1.6629615740740744</v>
      </c>
      <c r="X1061" s="50">
        <f t="shared" si="333"/>
        <v>1.6656745502645505</v>
      </c>
      <c r="Y1061" s="50">
        <f t="shared" si="334"/>
        <v>1.6643180621693123</v>
      </c>
      <c r="Z1061" s="50">
        <f t="shared" si="335"/>
        <v>1.5436494047619049</v>
      </c>
      <c r="AA1061" s="50">
        <f t="shared" si="336"/>
        <v>1.5436494047619049</v>
      </c>
      <c r="AB1061" s="15"/>
      <c r="AC1061" s="50">
        <f t="shared" si="337"/>
        <v>0.822929826007326</v>
      </c>
      <c r="AD1061" s="50">
        <f t="shared" si="338"/>
        <v>1.1550375183150186</v>
      </c>
      <c r="AE1061" s="50">
        <f t="shared" si="339"/>
        <v>1.316482554945055</v>
      </c>
      <c r="AF1061" s="50">
        <f t="shared" si="340"/>
        <v>1.8146440934065933</v>
      </c>
      <c r="AG1061" s="50">
        <f t="shared" si="341"/>
        <v>1.9788197252747253</v>
      </c>
      <c r="AH1061" s="50">
        <f t="shared" si="342"/>
        <v>1.9769415109890107</v>
      </c>
      <c r="AI1061" s="50">
        <f t="shared" si="343"/>
        <v>2.3100750366300371</v>
      </c>
      <c r="AJ1061" s="50">
        <f t="shared" si="344"/>
        <v>2.3025621794871798</v>
      </c>
      <c r="AK1061" s="50">
        <f t="shared" si="345"/>
        <v>2.3063186080586084</v>
      </c>
      <c r="AL1061" s="50">
        <f t="shared" si="346"/>
        <v>2.3044403937728939</v>
      </c>
      <c r="AM1061" s="50">
        <f t="shared" si="347"/>
        <v>2.1373607142857147</v>
      </c>
      <c r="AN1061" s="50">
        <f t="shared" si="348"/>
        <v>2.1373607142857147</v>
      </c>
      <c r="DH1061" s="50">
        <v>0</v>
      </c>
      <c r="ES1061" s="22">
        <v>0</v>
      </c>
    </row>
    <row r="1062" spans="1:149">
      <c r="A1062" s="77"/>
      <c r="B1062" s="78" t="s">
        <v>100</v>
      </c>
      <c r="C1062" s="50">
        <f t="shared" si="313"/>
        <v>1.2142857142857143E-2</v>
      </c>
      <c r="D1062" s="50">
        <f t="shared" si="314"/>
        <v>1.2142857142857143E-2</v>
      </c>
      <c r="E1062" s="50">
        <f t="shared" si="315"/>
        <v>1.2142857142857143E-2</v>
      </c>
      <c r="F1062" s="50">
        <f t="shared" si="316"/>
        <v>1.8214285714285714E-2</v>
      </c>
      <c r="G1062" s="50">
        <f t="shared" si="317"/>
        <v>1.8214285714285714E-2</v>
      </c>
      <c r="H1062" s="50">
        <f t="shared" si="318"/>
        <v>1.8214285714285714E-2</v>
      </c>
      <c r="I1062" s="50">
        <f t="shared" si="319"/>
        <v>1.8214285714285714E-2</v>
      </c>
      <c r="J1062" s="50">
        <f t="shared" si="320"/>
        <v>1.8214285714285714E-2</v>
      </c>
      <c r="K1062" s="50">
        <f t="shared" si="321"/>
        <v>1.8214285714285714E-2</v>
      </c>
      <c r="L1062" s="50">
        <f t="shared" si="322"/>
        <v>1.8214285714285714E-2</v>
      </c>
      <c r="M1062" s="50">
        <f t="shared" si="323"/>
        <v>1.8214285714285714E-2</v>
      </c>
      <c r="N1062" s="50">
        <f t="shared" si="324"/>
        <v>1.8214285714285714E-2</v>
      </c>
      <c r="O1062" s="78" t="s">
        <v>100</v>
      </c>
      <c r="P1062" s="50">
        <f t="shared" si="325"/>
        <v>8.0952380952380946E-3</v>
      </c>
      <c r="Q1062" s="50">
        <f t="shared" si="326"/>
        <v>8.0952380952380946E-3</v>
      </c>
      <c r="R1062" s="50">
        <f t="shared" si="327"/>
        <v>8.0952380952380946E-3</v>
      </c>
      <c r="S1062" s="50">
        <f t="shared" si="328"/>
        <v>1.2142857142857143E-2</v>
      </c>
      <c r="T1062" s="50">
        <f t="shared" si="329"/>
        <v>1.2142857142857143E-2</v>
      </c>
      <c r="U1062" s="50">
        <f t="shared" si="330"/>
        <v>1.2142857142857143E-2</v>
      </c>
      <c r="V1062" s="50">
        <f t="shared" si="331"/>
        <v>1.2142857142857143E-2</v>
      </c>
      <c r="W1062" s="50">
        <f t="shared" si="332"/>
        <v>1.2142857142857143E-2</v>
      </c>
      <c r="X1062" s="50">
        <f t="shared" si="333"/>
        <v>1.2142857142857143E-2</v>
      </c>
      <c r="Y1062" s="50">
        <f t="shared" si="334"/>
        <v>1.2142857142857143E-2</v>
      </c>
      <c r="Z1062" s="50">
        <f t="shared" si="335"/>
        <v>1.2142857142857143E-2</v>
      </c>
      <c r="AA1062" s="50">
        <f t="shared" si="336"/>
        <v>1.2142857142857143E-2</v>
      </c>
      <c r="AB1062" s="15"/>
      <c r="AC1062" s="50">
        <f t="shared" si="337"/>
        <v>1.2142857142857143E-2</v>
      </c>
      <c r="AD1062" s="50">
        <f t="shared" si="338"/>
        <v>1.2142857142857143E-2</v>
      </c>
      <c r="AE1062" s="50">
        <f t="shared" si="339"/>
        <v>1.2142857142857143E-2</v>
      </c>
      <c r="AF1062" s="50">
        <f t="shared" si="340"/>
        <v>1.8214285714285714E-2</v>
      </c>
      <c r="AG1062" s="50">
        <f t="shared" si="341"/>
        <v>1.8214285714285714E-2</v>
      </c>
      <c r="AH1062" s="50">
        <f t="shared" si="342"/>
        <v>1.8214285714285714E-2</v>
      </c>
      <c r="AI1062" s="50">
        <f t="shared" si="343"/>
        <v>1.8214285714285714E-2</v>
      </c>
      <c r="AJ1062" s="50">
        <f t="shared" si="344"/>
        <v>1.8214285714285714E-2</v>
      </c>
      <c r="AK1062" s="50">
        <f t="shared" si="345"/>
        <v>1.8214285714285714E-2</v>
      </c>
      <c r="AL1062" s="50">
        <f t="shared" si="346"/>
        <v>1.8214285714285714E-2</v>
      </c>
      <c r="AM1062" s="50">
        <f t="shared" si="347"/>
        <v>1.8214285714285714E-2</v>
      </c>
      <c r="AN1062" s="50">
        <f t="shared" si="348"/>
        <v>1.8214285714285714E-2</v>
      </c>
      <c r="DH1062" s="50">
        <v>0</v>
      </c>
      <c r="ES1062" s="22">
        <v>0</v>
      </c>
    </row>
    <row r="1063" spans="1:149">
      <c r="A1063" s="187"/>
      <c r="B1063" s="78" t="s">
        <v>64</v>
      </c>
      <c r="C1063" s="50">
        <f t="shared" si="313"/>
        <v>0.5325928571428572</v>
      </c>
      <c r="D1063" s="50">
        <f t="shared" si="314"/>
        <v>0.81059285714285723</v>
      </c>
      <c r="E1063" s="50">
        <f t="shared" si="315"/>
        <v>0.86146428571428557</v>
      </c>
      <c r="F1063" s="50">
        <f t="shared" si="316"/>
        <v>1.2756071428571429</v>
      </c>
      <c r="G1063" s="50">
        <f t="shared" si="317"/>
        <v>1.4350428571428571</v>
      </c>
      <c r="H1063" s="50">
        <f t="shared" si="318"/>
        <v>1.4654785714285714</v>
      </c>
      <c r="I1063" s="50">
        <f t="shared" si="319"/>
        <v>1.6140428571428571</v>
      </c>
      <c r="J1063" s="50">
        <f t="shared" si="320"/>
        <v>1.6557857142857144</v>
      </c>
      <c r="K1063" s="50">
        <f t="shared" si="321"/>
        <v>1.674914285714286</v>
      </c>
      <c r="L1063" s="50">
        <f t="shared" si="322"/>
        <v>1.7253500000000002</v>
      </c>
      <c r="M1063" s="50">
        <f t="shared" si="323"/>
        <v>1.7457857142857143</v>
      </c>
      <c r="N1063" s="50">
        <f t="shared" si="324"/>
        <v>1.7657857142857147</v>
      </c>
      <c r="O1063" s="78" t="s">
        <v>64</v>
      </c>
      <c r="P1063" s="50">
        <f t="shared" si="325"/>
        <v>0.3550619047619048</v>
      </c>
      <c r="Q1063" s="50">
        <f t="shared" si="326"/>
        <v>0.54039523809523815</v>
      </c>
      <c r="R1063" s="50">
        <f t="shared" si="327"/>
        <v>0.57430952380952371</v>
      </c>
      <c r="S1063" s="50">
        <f t="shared" si="328"/>
        <v>0.850404761904762</v>
      </c>
      <c r="T1063" s="50">
        <f t="shared" si="329"/>
        <v>0.95669523809523804</v>
      </c>
      <c r="U1063" s="50">
        <f t="shared" si="330"/>
        <v>0.97698571428571424</v>
      </c>
      <c r="V1063" s="50">
        <f t="shared" si="331"/>
        <v>1.0760285714285716</v>
      </c>
      <c r="W1063" s="50">
        <f t="shared" si="332"/>
        <v>1.1038571428571431</v>
      </c>
      <c r="X1063" s="50">
        <f t="shared" si="333"/>
        <v>1.1166095238095239</v>
      </c>
      <c r="Y1063" s="50">
        <f t="shared" si="334"/>
        <v>1.1502333333333334</v>
      </c>
      <c r="Z1063" s="50">
        <f t="shared" si="335"/>
        <v>1.1638571428571429</v>
      </c>
      <c r="AA1063" s="50">
        <f t="shared" si="336"/>
        <v>1.1771904761904763</v>
      </c>
      <c r="AB1063" s="15"/>
      <c r="AC1063" s="50">
        <f t="shared" si="337"/>
        <v>0.5325928571428572</v>
      </c>
      <c r="AD1063" s="50">
        <f t="shared" si="338"/>
        <v>0.81059285714285723</v>
      </c>
      <c r="AE1063" s="50">
        <f t="shared" si="339"/>
        <v>0.86146428571428557</v>
      </c>
      <c r="AF1063" s="50">
        <f t="shared" si="340"/>
        <v>1.2756071428571429</v>
      </c>
      <c r="AG1063" s="50">
        <f t="shared" si="341"/>
        <v>1.4350428571428571</v>
      </c>
      <c r="AH1063" s="50">
        <f t="shared" si="342"/>
        <v>1.4654785714285714</v>
      </c>
      <c r="AI1063" s="50">
        <f t="shared" si="343"/>
        <v>1.6140428571428571</v>
      </c>
      <c r="AJ1063" s="50">
        <f t="shared" si="344"/>
        <v>1.6557857142857144</v>
      </c>
      <c r="AK1063" s="50">
        <f t="shared" si="345"/>
        <v>1.674914285714286</v>
      </c>
      <c r="AL1063" s="50">
        <f t="shared" si="346"/>
        <v>1.7253500000000002</v>
      </c>
      <c r="AM1063" s="50">
        <f t="shared" si="347"/>
        <v>1.7457857142857143</v>
      </c>
      <c r="AN1063" s="50">
        <f t="shared" si="348"/>
        <v>1.7657857142857147</v>
      </c>
      <c r="DH1063" s="50">
        <v>0</v>
      </c>
      <c r="ES1063" s="22">
        <v>0</v>
      </c>
    </row>
    <row r="1064" spans="1:149">
      <c r="A1064" s="77"/>
      <c r="B1064" s="78" t="s">
        <v>291</v>
      </c>
      <c r="C1064" s="50">
        <f t="shared" si="313"/>
        <v>0.4342982731173865</v>
      </c>
      <c r="D1064" s="50">
        <f t="shared" si="314"/>
        <v>0.57662049533960869</v>
      </c>
      <c r="E1064" s="50">
        <f t="shared" si="315"/>
        <v>0.66202536106496879</v>
      </c>
      <c r="F1064" s="50">
        <f t="shared" si="316"/>
        <v>0.83788964677925448</v>
      </c>
      <c r="G1064" s="50">
        <f t="shared" si="317"/>
        <v>0.94380745431893698</v>
      </c>
      <c r="H1064" s="50">
        <f t="shared" si="318"/>
        <v>1.0185641507475085</v>
      </c>
      <c r="I1064" s="50">
        <f t="shared" si="319"/>
        <v>1.1508600382982652</v>
      </c>
      <c r="J1064" s="50">
        <f t="shared" si="320"/>
        <v>1.129886824012551</v>
      </c>
      <c r="K1064" s="50">
        <f t="shared" si="321"/>
        <v>1.300373431155408</v>
      </c>
      <c r="L1064" s="50">
        <f t="shared" si="322"/>
        <v>1.4551301275839796</v>
      </c>
      <c r="M1064" s="50">
        <f t="shared" si="323"/>
        <v>1.5139953511443338</v>
      </c>
      <c r="N1064" s="50">
        <f t="shared" si="324"/>
        <v>1.5939953511443339</v>
      </c>
      <c r="O1064" s="78" t="s">
        <v>291</v>
      </c>
      <c r="P1064" s="50">
        <f t="shared" si="325"/>
        <v>0.37225566267204557</v>
      </c>
      <c r="Q1064" s="50">
        <f t="shared" si="326"/>
        <v>0.49424613886252178</v>
      </c>
      <c r="R1064" s="50">
        <f t="shared" si="327"/>
        <v>0.5674503094842589</v>
      </c>
      <c r="S1064" s="50">
        <f t="shared" si="328"/>
        <v>0.71819112581078959</v>
      </c>
      <c r="T1064" s="50">
        <f t="shared" si="329"/>
        <v>0.80897781798766033</v>
      </c>
      <c r="U1064" s="50">
        <f t="shared" si="330"/>
        <v>0.87305498635500733</v>
      </c>
      <c r="V1064" s="50">
        <f t="shared" si="331"/>
        <v>0.98645146139851303</v>
      </c>
      <c r="W1064" s="50">
        <f t="shared" si="332"/>
        <v>0.96847442058218658</v>
      </c>
      <c r="X1064" s="50">
        <f t="shared" si="333"/>
        <v>1.1146057981332069</v>
      </c>
      <c r="Y1064" s="50">
        <f t="shared" si="334"/>
        <v>1.2472543950719825</v>
      </c>
      <c r="Z1064" s="50">
        <f t="shared" si="335"/>
        <v>1.2977103009808577</v>
      </c>
      <c r="AA1064" s="50">
        <f t="shared" si="336"/>
        <v>1.3662817295522862</v>
      </c>
      <c r="AB1064" s="15"/>
      <c r="AC1064" s="50">
        <f t="shared" si="337"/>
        <v>0.4342982731173865</v>
      </c>
      <c r="AD1064" s="50">
        <f t="shared" si="338"/>
        <v>0.57662049533960869</v>
      </c>
      <c r="AE1064" s="50">
        <f t="shared" si="339"/>
        <v>0.66202536106496879</v>
      </c>
      <c r="AF1064" s="50">
        <f t="shared" si="340"/>
        <v>0.83788964677925448</v>
      </c>
      <c r="AG1064" s="50">
        <f t="shared" si="341"/>
        <v>0.94380745431893698</v>
      </c>
      <c r="AH1064" s="50">
        <f t="shared" si="342"/>
        <v>1.0185641507475085</v>
      </c>
      <c r="AI1064" s="50">
        <f t="shared" si="343"/>
        <v>1.1508600382982652</v>
      </c>
      <c r="AJ1064" s="50">
        <f t="shared" si="344"/>
        <v>1.129886824012551</v>
      </c>
      <c r="AK1064" s="50">
        <f t="shared" si="345"/>
        <v>1.300373431155408</v>
      </c>
      <c r="AL1064" s="50">
        <f t="shared" si="346"/>
        <v>1.4551301275839796</v>
      </c>
      <c r="AM1064" s="50">
        <f t="shared" si="347"/>
        <v>1.5139953511443338</v>
      </c>
      <c r="AN1064" s="50">
        <f t="shared" si="348"/>
        <v>1.5939953511443339</v>
      </c>
      <c r="DH1064" s="50">
        <v>0</v>
      </c>
      <c r="ES1064" s="22">
        <v>0</v>
      </c>
    </row>
    <row r="1065" spans="1:149">
      <c r="A1065" s="77"/>
      <c r="B1065" s="78" t="s">
        <v>292</v>
      </c>
      <c r="C1065" s="50">
        <f t="shared" si="313"/>
        <v>0.51767694886093973</v>
      </c>
      <c r="D1065" s="50">
        <f t="shared" si="314"/>
        <v>0.58079182981332067</v>
      </c>
      <c r="E1065" s="50">
        <f t="shared" si="315"/>
        <v>0.80358751087644364</v>
      </c>
      <c r="F1065" s="50">
        <f t="shared" si="316"/>
        <v>0.90948432210093355</v>
      </c>
      <c r="G1065" s="50">
        <f t="shared" si="317"/>
        <v>1.0432203340056956</v>
      </c>
      <c r="H1065" s="50">
        <f t="shared" si="318"/>
        <v>1.159684619719981</v>
      </c>
      <c r="I1065" s="50">
        <f t="shared" si="319"/>
        <v>1.1360734555450087</v>
      </c>
      <c r="J1065" s="50">
        <f t="shared" si="320"/>
        <v>1.4876448841164374</v>
      </c>
      <c r="K1065" s="50">
        <f t="shared" si="321"/>
        <v>1.3690020269735803</v>
      </c>
      <c r="L1065" s="50">
        <f t="shared" si="322"/>
        <v>1.5140377412592949</v>
      </c>
      <c r="M1065" s="50">
        <f t="shared" si="323"/>
        <v>1.6120634887676002</v>
      </c>
      <c r="N1065" s="50">
        <f t="shared" si="324"/>
        <v>1.6406349173390289</v>
      </c>
      <c r="O1065" s="78" t="s">
        <v>292</v>
      </c>
      <c r="P1065" s="50">
        <f t="shared" si="325"/>
        <v>0.45296733025332225</v>
      </c>
      <c r="Q1065" s="50">
        <f t="shared" si="326"/>
        <v>0.50819285108665546</v>
      </c>
      <c r="R1065" s="50">
        <f t="shared" si="327"/>
        <v>0.70313907201688808</v>
      </c>
      <c r="S1065" s="50">
        <f t="shared" si="328"/>
        <v>0.79579878183831676</v>
      </c>
      <c r="T1065" s="50">
        <f t="shared" si="329"/>
        <v>0.9128177922549835</v>
      </c>
      <c r="U1065" s="50">
        <f t="shared" si="330"/>
        <v>1.0147240422549832</v>
      </c>
      <c r="V1065" s="50">
        <f t="shared" si="331"/>
        <v>0.99406427360188254</v>
      </c>
      <c r="W1065" s="50">
        <f t="shared" si="332"/>
        <v>1.3016892736018826</v>
      </c>
      <c r="X1065" s="50">
        <f t="shared" si="333"/>
        <v>1.1978767736018825</v>
      </c>
      <c r="Y1065" s="50">
        <f t="shared" si="334"/>
        <v>1.3247830236018827</v>
      </c>
      <c r="Z1065" s="50">
        <f t="shared" si="335"/>
        <v>1.41055555267165</v>
      </c>
      <c r="AA1065" s="50">
        <f t="shared" si="336"/>
        <v>1.4355555526716501</v>
      </c>
      <c r="AB1065" s="15"/>
      <c r="AC1065" s="50">
        <f t="shared" si="337"/>
        <v>0.51767694886093973</v>
      </c>
      <c r="AD1065" s="50">
        <f t="shared" si="338"/>
        <v>0.58079182981332067</v>
      </c>
      <c r="AE1065" s="50">
        <f t="shared" si="339"/>
        <v>0.80358751087644364</v>
      </c>
      <c r="AF1065" s="50">
        <f t="shared" si="340"/>
        <v>0.90948432210093355</v>
      </c>
      <c r="AG1065" s="50">
        <f t="shared" si="341"/>
        <v>1.0432203340056956</v>
      </c>
      <c r="AH1065" s="50">
        <f t="shared" si="342"/>
        <v>1.159684619719981</v>
      </c>
      <c r="AI1065" s="50">
        <f t="shared" si="343"/>
        <v>1.1360734555450087</v>
      </c>
      <c r="AJ1065" s="50">
        <f t="shared" si="344"/>
        <v>1.4876448841164374</v>
      </c>
      <c r="AK1065" s="50">
        <f t="shared" si="345"/>
        <v>1.3690020269735803</v>
      </c>
      <c r="AL1065" s="50">
        <f t="shared" si="346"/>
        <v>1.5140377412592949</v>
      </c>
      <c r="AM1065" s="50">
        <f t="shared" si="347"/>
        <v>1.6120634887676002</v>
      </c>
      <c r="AN1065" s="50">
        <f t="shared" si="348"/>
        <v>1.6406349173390289</v>
      </c>
      <c r="DH1065" s="50">
        <v>0</v>
      </c>
      <c r="ES1065" s="22">
        <v>0</v>
      </c>
    </row>
    <row r="1066" spans="1:149">
      <c r="A1066" s="77"/>
      <c r="B1066" s="78" t="s">
        <v>574</v>
      </c>
      <c r="C1066" s="50">
        <f t="shared" si="313"/>
        <v>0.7939732651578072</v>
      </c>
      <c r="D1066" s="50">
        <f t="shared" si="314"/>
        <v>0.93398112974114056</v>
      </c>
      <c r="E1066" s="50">
        <f t="shared" si="315"/>
        <v>1.2553084319629015</v>
      </c>
      <c r="F1066" s="50">
        <f t="shared" si="316"/>
        <v>1.417998800266473</v>
      </c>
      <c r="G1066" s="50">
        <f t="shared" si="317"/>
        <v>1.6420530115759968</v>
      </c>
      <c r="H1066" s="50">
        <f t="shared" si="318"/>
        <v>1.8436032905938537</v>
      </c>
      <c r="I1066" s="50">
        <f t="shared" si="319"/>
        <v>1.8677836880537098</v>
      </c>
      <c r="J1066" s="50">
        <f t="shared" si="320"/>
        <v>2.2939848041251385</v>
      </c>
      <c r="K1066" s="50">
        <f t="shared" si="321"/>
        <v>2.2708842460894241</v>
      </c>
      <c r="L1066" s="50">
        <f t="shared" si="322"/>
        <v>2.5674345251072817</v>
      </c>
      <c r="M1066" s="50">
        <f t="shared" si="323"/>
        <v>2.7557580599390921</v>
      </c>
      <c r="N1066" s="50">
        <f t="shared" si="324"/>
        <v>2.8507580599390918</v>
      </c>
      <c r="O1066" s="78" t="s">
        <v>574</v>
      </c>
      <c r="P1066" s="50">
        <f t="shared" si="325"/>
        <v>0.70575401347360645</v>
      </c>
      <c r="Q1066" s="50">
        <f t="shared" si="326"/>
        <v>0.83020544865879164</v>
      </c>
      <c r="R1066" s="50">
        <f t="shared" si="327"/>
        <v>1.1158297173003568</v>
      </c>
      <c r="S1066" s="50">
        <f t="shared" si="328"/>
        <v>1.2604433780146427</v>
      </c>
      <c r="T1066" s="50">
        <f t="shared" si="329"/>
        <v>1.4596026769564416</v>
      </c>
      <c r="U1066" s="50">
        <f t="shared" si="330"/>
        <v>1.6387584805278701</v>
      </c>
      <c r="V1066" s="50">
        <f t="shared" si="331"/>
        <v>1.660252167158853</v>
      </c>
      <c r="W1066" s="50">
        <f t="shared" si="332"/>
        <v>2.0390976036667898</v>
      </c>
      <c r="X1066" s="50">
        <f t="shared" si="333"/>
        <v>2.0185637743017102</v>
      </c>
      <c r="Y1066" s="50">
        <f t="shared" si="334"/>
        <v>2.2821640223175836</v>
      </c>
      <c r="Z1066" s="50">
        <f t="shared" si="335"/>
        <v>2.4495627199458596</v>
      </c>
      <c r="AA1066" s="50">
        <f t="shared" si="336"/>
        <v>2.5340071643903039</v>
      </c>
      <c r="AB1066" s="15"/>
      <c r="AC1066" s="50">
        <f t="shared" si="337"/>
        <v>0.90739801732320824</v>
      </c>
      <c r="AD1066" s="50">
        <f t="shared" si="338"/>
        <v>1.0674070054184464</v>
      </c>
      <c r="AE1066" s="50">
        <f t="shared" si="339"/>
        <v>1.4346382079576017</v>
      </c>
      <c r="AF1066" s="50">
        <f t="shared" si="340"/>
        <v>1.6205700574473976</v>
      </c>
      <c r="AG1066" s="50">
        <f t="shared" si="341"/>
        <v>1.8766320132297107</v>
      </c>
      <c r="AH1066" s="50">
        <f t="shared" si="342"/>
        <v>2.1069751892501185</v>
      </c>
      <c r="AI1066" s="50">
        <f t="shared" si="343"/>
        <v>2.1346099292042395</v>
      </c>
      <c r="AJ1066" s="50">
        <f t="shared" si="344"/>
        <v>2.6216969190001582</v>
      </c>
      <c r="AK1066" s="50">
        <f t="shared" si="345"/>
        <v>2.595296281245056</v>
      </c>
      <c r="AL1066" s="50">
        <f t="shared" si="346"/>
        <v>2.9342108858368934</v>
      </c>
      <c r="AM1066" s="50">
        <f t="shared" si="347"/>
        <v>3.1494377827875337</v>
      </c>
      <c r="AN1066" s="50">
        <f t="shared" si="348"/>
        <v>3.2580092113589623</v>
      </c>
      <c r="DH1066" s="50">
        <v>0</v>
      </c>
      <c r="ES1066" s="22">
        <v>0</v>
      </c>
    </row>
    <row r="1067" spans="1:149">
      <c r="A1067" s="77"/>
      <c r="B1067" s="78" t="s">
        <v>109</v>
      </c>
      <c r="C1067" s="50">
        <f t="shared" si="313"/>
        <v>1.2130192307692309</v>
      </c>
      <c r="D1067" s="50">
        <f t="shared" si="314"/>
        <v>1.4899423076923077</v>
      </c>
      <c r="E1067" s="50">
        <f t="shared" si="315"/>
        <v>1.8301236263736262</v>
      </c>
      <c r="F1067" s="50">
        <f t="shared" si="316"/>
        <v>2.1334203296703298</v>
      </c>
      <c r="G1067" s="50">
        <f t="shared" si="317"/>
        <v>2.4227417582417581</v>
      </c>
      <c r="H1067" s="50">
        <f t="shared" si="318"/>
        <v>2.696678571428571</v>
      </c>
      <c r="I1067" s="50">
        <f t="shared" si="319"/>
        <v>2.9688956043956045</v>
      </c>
      <c r="J1067" s="50">
        <f t="shared" si="320"/>
        <v>3.080027472527473</v>
      </c>
      <c r="K1067" s="50">
        <f t="shared" si="321"/>
        <v>3.5167692307692304</v>
      </c>
      <c r="L1067" s="50">
        <f t="shared" si="322"/>
        <v>4.0368598901098904</v>
      </c>
      <c r="M1067" s="50">
        <f t="shared" si="323"/>
        <v>4.2723351648351651</v>
      </c>
      <c r="N1067" s="50">
        <f t="shared" si="324"/>
        <v>4.5184890109890112</v>
      </c>
      <c r="O1067" s="78" t="s">
        <v>109</v>
      </c>
      <c r="P1067" s="50">
        <f t="shared" si="325"/>
        <v>0.78846250000000007</v>
      </c>
      <c r="Q1067" s="50">
        <f t="shared" si="326"/>
        <v>0.96846250000000011</v>
      </c>
      <c r="R1067" s="50">
        <f t="shared" si="327"/>
        <v>1.1895803571428571</v>
      </c>
      <c r="S1067" s="50">
        <f t="shared" si="328"/>
        <v>1.3867232142857144</v>
      </c>
      <c r="T1067" s="50">
        <f t="shared" si="329"/>
        <v>1.5747821428571429</v>
      </c>
      <c r="U1067" s="50">
        <f t="shared" si="330"/>
        <v>1.7528410714285714</v>
      </c>
      <c r="V1067" s="50">
        <f t="shared" si="331"/>
        <v>1.9297821428571431</v>
      </c>
      <c r="W1067" s="50">
        <f t="shared" si="332"/>
        <v>2.0020178571428575</v>
      </c>
      <c r="X1067" s="50">
        <f t="shared" si="333"/>
        <v>2.2858999999999998</v>
      </c>
      <c r="Y1067" s="50">
        <f t="shared" si="334"/>
        <v>2.6239589285714287</v>
      </c>
      <c r="Z1067" s="50">
        <f t="shared" si="335"/>
        <v>2.7770178571428574</v>
      </c>
      <c r="AA1067" s="50">
        <f t="shared" si="336"/>
        <v>2.9370178571428576</v>
      </c>
      <c r="AB1067" s="15"/>
      <c r="AC1067" s="50">
        <f t="shared" si="337"/>
        <v>0.78846250000000007</v>
      </c>
      <c r="AD1067" s="50">
        <f t="shared" si="338"/>
        <v>0.96846250000000011</v>
      </c>
      <c r="AE1067" s="50">
        <f t="shared" si="339"/>
        <v>1.1895803571428571</v>
      </c>
      <c r="AF1067" s="50">
        <f t="shared" si="340"/>
        <v>1.3867232142857144</v>
      </c>
      <c r="AG1067" s="50">
        <f t="shared" si="341"/>
        <v>1.5747821428571429</v>
      </c>
      <c r="AH1067" s="50">
        <f t="shared" si="342"/>
        <v>1.7528410714285714</v>
      </c>
      <c r="AI1067" s="50">
        <f t="shared" si="343"/>
        <v>1.9297821428571431</v>
      </c>
      <c r="AJ1067" s="50">
        <f t="shared" si="344"/>
        <v>2.0020178571428575</v>
      </c>
      <c r="AK1067" s="50">
        <f t="shared" si="345"/>
        <v>2.2858999999999998</v>
      </c>
      <c r="AL1067" s="50">
        <f t="shared" si="346"/>
        <v>2.6239589285714287</v>
      </c>
      <c r="AM1067" s="50">
        <f t="shared" si="347"/>
        <v>2.7770178571428574</v>
      </c>
      <c r="AN1067" s="50">
        <f t="shared" si="348"/>
        <v>2.9370178571428576</v>
      </c>
      <c r="DH1067" s="50">
        <v>0</v>
      </c>
      <c r="ES1067" s="22">
        <v>0</v>
      </c>
    </row>
    <row r="1068" spans="1:149">
      <c r="A1068" s="188"/>
      <c r="B1068" s="78" t="s">
        <v>110</v>
      </c>
      <c r="C1068" s="50">
        <f t="shared" si="313"/>
        <v>1.7402142857142862</v>
      </c>
      <c r="D1068" s="50">
        <f t="shared" si="314"/>
        <v>1.7402142857142862</v>
      </c>
      <c r="E1068" s="50">
        <f t="shared" si="315"/>
        <v>2.7860714285714288</v>
      </c>
      <c r="F1068" s="50">
        <f t="shared" si="316"/>
        <v>2.8717857142857146</v>
      </c>
      <c r="G1068" s="50">
        <f t="shared" si="317"/>
        <v>3.3947142857142865</v>
      </c>
      <c r="H1068" s="50">
        <f t="shared" si="318"/>
        <v>3.9176428571428579</v>
      </c>
      <c r="I1068" s="50">
        <f t="shared" si="319"/>
        <v>3.3947142857142865</v>
      </c>
      <c r="J1068" s="50">
        <f t="shared" si="320"/>
        <v>5.4864285714285721</v>
      </c>
      <c r="K1068" s="50">
        <f t="shared" si="321"/>
        <v>4.4405714285714293</v>
      </c>
      <c r="L1068" s="50">
        <f t="shared" si="322"/>
        <v>4.9635000000000007</v>
      </c>
      <c r="M1068" s="50">
        <f t="shared" si="323"/>
        <v>5.4864285714285721</v>
      </c>
      <c r="N1068" s="50">
        <f t="shared" si="324"/>
        <v>5.4864285714285721</v>
      </c>
      <c r="O1068" s="78" t="s">
        <v>110</v>
      </c>
      <c r="P1068" s="50">
        <f t="shared" si="325"/>
        <v>0.72508928571428588</v>
      </c>
      <c r="Q1068" s="50">
        <f t="shared" si="326"/>
        <v>0.72508928571428588</v>
      </c>
      <c r="R1068" s="50">
        <f t="shared" si="327"/>
        <v>1.1608630952380954</v>
      </c>
      <c r="S1068" s="50">
        <f t="shared" si="328"/>
        <v>1.1965773809523812</v>
      </c>
      <c r="T1068" s="50">
        <f t="shared" si="329"/>
        <v>1.4144642857142862</v>
      </c>
      <c r="U1068" s="50">
        <f t="shared" si="330"/>
        <v>1.6323511904761909</v>
      </c>
      <c r="V1068" s="50">
        <f t="shared" si="331"/>
        <v>1.4144642857142862</v>
      </c>
      <c r="W1068" s="50">
        <f t="shared" si="332"/>
        <v>2.2860119047619052</v>
      </c>
      <c r="X1068" s="50">
        <f t="shared" si="333"/>
        <v>1.8502380952380957</v>
      </c>
      <c r="Y1068" s="50">
        <f t="shared" si="334"/>
        <v>2.0681250000000002</v>
      </c>
      <c r="Z1068" s="50">
        <f t="shared" si="335"/>
        <v>2.2860119047619052</v>
      </c>
      <c r="AA1068" s="50">
        <f t="shared" si="336"/>
        <v>2.2860119047619052</v>
      </c>
      <c r="AB1068" s="15"/>
      <c r="AC1068" s="50">
        <f t="shared" si="337"/>
        <v>1.7402142857142862</v>
      </c>
      <c r="AD1068" s="50">
        <f t="shared" si="338"/>
        <v>1.7402142857142862</v>
      </c>
      <c r="AE1068" s="50">
        <f t="shared" si="339"/>
        <v>2.7860714285714288</v>
      </c>
      <c r="AF1068" s="50">
        <f t="shared" si="340"/>
        <v>2.8717857142857146</v>
      </c>
      <c r="AG1068" s="50">
        <f t="shared" si="341"/>
        <v>3.3947142857142865</v>
      </c>
      <c r="AH1068" s="50">
        <f t="shared" si="342"/>
        <v>3.9176428571428579</v>
      </c>
      <c r="AI1068" s="50">
        <f t="shared" si="343"/>
        <v>3.3947142857142865</v>
      </c>
      <c r="AJ1068" s="50">
        <f t="shared" si="344"/>
        <v>5.4864285714285721</v>
      </c>
      <c r="AK1068" s="50">
        <f t="shared" si="345"/>
        <v>4.4405714285714293</v>
      </c>
      <c r="AL1068" s="50">
        <f t="shared" si="346"/>
        <v>4.9635000000000007</v>
      </c>
      <c r="AM1068" s="50">
        <f t="shared" si="347"/>
        <v>5.4864285714285721</v>
      </c>
      <c r="AN1068" s="50">
        <f t="shared" si="348"/>
        <v>5.4864285714285721</v>
      </c>
      <c r="AP1068" s="50">
        <f t="shared" ref="AP1068:AP1073" si="349">DJ923</f>
        <v>0.72508928571428588</v>
      </c>
      <c r="AQ1068" s="50">
        <f t="shared" ref="AQ1068:AQ1073" si="350">DM923</f>
        <v>0.72508928571428588</v>
      </c>
      <c r="AR1068" s="50">
        <f t="shared" ref="AR1068:AR1073" si="351">DP923</f>
        <v>1.1608630952380954</v>
      </c>
      <c r="AS1068" s="50">
        <f t="shared" ref="AS1068:AS1073" si="352">DS923</f>
        <v>1.1965773809523812</v>
      </c>
      <c r="AT1068" s="50">
        <f t="shared" ref="AT1068:AT1073" si="353">DV923</f>
        <v>1.4144642857142862</v>
      </c>
      <c r="AU1068" s="50">
        <f t="shared" ref="AU1068:AU1073" si="354">DY923</f>
        <v>1.6323511904761909</v>
      </c>
      <c r="AV1068" s="50">
        <f t="shared" ref="AV1068:AV1073" si="355">EB923</f>
        <v>1.4144642857142862</v>
      </c>
      <c r="AW1068" s="50">
        <f t="shared" ref="AW1068:AW1073" si="356">EE923</f>
        <v>2.2860119047619052</v>
      </c>
      <c r="AX1068" s="50">
        <f t="shared" ref="AX1068:AX1073" si="357">EH923</f>
        <v>1.8502380952380957</v>
      </c>
      <c r="AY1068" s="50">
        <f t="shared" ref="AY1068:AY1073" si="358">EK923</f>
        <v>2.0681250000000002</v>
      </c>
      <c r="AZ1068" s="50">
        <f t="shared" ref="AZ1068:AZ1073" si="359">EN923</f>
        <v>2.2860119047619052</v>
      </c>
      <c r="DH1068" s="50">
        <v>0</v>
      </c>
      <c r="ES1068" s="22">
        <v>0</v>
      </c>
    </row>
    <row r="1069" spans="1:149">
      <c r="A1069" s="77"/>
      <c r="B1069" s="78" t="s">
        <v>108</v>
      </c>
      <c r="C1069" s="50">
        <f t="shared" si="313"/>
        <v>2.4387241071428627E-2</v>
      </c>
      <c r="D1069" s="50">
        <f t="shared" si="314"/>
        <v>0.23526278273809534</v>
      </c>
      <c r="E1069" s="50">
        <f t="shared" si="315"/>
        <v>-2.0030788690476108E-2</v>
      </c>
      <c r="F1069" s="50">
        <f t="shared" si="316"/>
        <v>0.28273966666666661</v>
      </c>
      <c r="G1069" s="50">
        <f t="shared" si="317"/>
        <v>0.2480306517857144</v>
      </c>
      <c r="H1069" s="50">
        <f t="shared" si="318"/>
        <v>0.13428386607142881</v>
      </c>
      <c r="I1069" s="50">
        <f t="shared" si="319"/>
        <v>0.45766842261904778</v>
      </c>
      <c r="J1069" s="50">
        <f t="shared" si="320"/>
        <v>-0.20851872023809509</v>
      </c>
      <c r="K1069" s="50">
        <f t="shared" si="321"/>
        <v>0.23017485119047645</v>
      </c>
      <c r="L1069" s="50">
        <f t="shared" si="322"/>
        <v>0.16922806547619043</v>
      </c>
      <c r="M1069" s="50">
        <f t="shared" si="323"/>
        <v>3.0481279761904959E-2</v>
      </c>
      <c r="N1069" s="50">
        <f t="shared" si="324"/>
        <v>8.3281279761904692E-2</v>
      </c>
      <c r="O1069" s="78" t="s">
        <v>108</v>
      </c>
      <c r="P1069" s="50">
        <f t="shared" si="325"/>
        <v>1.2193620535714314E-2</v>
      </c>
      <c r="Q1069" s="50">
        <f t="shared" si="326"/>
        <v>0.11763139136904767</v>
      </c>
      <c r="R1069" s="50">
        <f t="shared" si="327"/>
        <v>-1.0015394345238054E-2</v>
      </c>
      <c r="S1069" s="50">
        <f t="shared" si="328"/>
        <v>0.14136983333333331</v>
      </c>
      <c r="T1069" s="50">
        <f t="shared" si="329"/>
        <v>0.1240153258928572</v>
      </c>
      <c r="U1069" s="50">
        <f t="shared" si="330"/>
        <v>6.7141933035714405E-2</v>
      </c>
      <c r="V1069" s="50">
        <f t="shared" si="331"/>
        <v>0.22883421130952389</v>
      </c>
      <c r="W1069" s="50">
        <f t="shared" si="332"/>
        <v>-0.10425936011904754</v>
      </c>
      <c r="X1069" s="50">
        <f t="shared" si="333"/>
        <v>0.11508742559523823</v>
      </c>
      <c r="Y1069" s="50">
        <f t="shared" si="334"/>
        <v>8.4614032738095216E-2</v>
      </c>
      <c r="Z1069" s="50">
        <f t="shared" si="335"/>
        <v>1.524063988095248E-2</v>
      </c>
      <c r="AA1069" s="50">
        <f t="shared" si="336"/>
        <v>4.1640639880952346E-2</v>
      </c>
      <c r="AB1069" s="15"/>
      <c r="AC1069" s="50">
        <f t="shared" si="337"/>
        <v>3.2516321428571505E-2</v>
      </c>
      <c r="AD1069" s="50">
        <f t="shared" si="338"/>
        <v>0.31368371031746045</v>
      </c>
      <c r="AE1069" s="50">
        <f t="shared" si="339"/>
        <v>-2.6707718253968143E-2</v>
      </c>
      <c r="AF1069" s="50">
        <f t="shared" si="340"/>
        <v>0.37698622222222217</v>
      </c>
      <c r="AG1069" s="50">
        <f t="shared" si="341"/>
        <v>0.33070753571428585</v>
      </c>
      <c r="AH1069" s="50">
        <f t="shared" si="342"/>
        <v>0.17904515476190505</v>
      </c>
      <c r="AI1069" s="50">
        <f t="shared" si="343"/>
        <v>0.61022456349206367</v>
      </c>
      <c r="AJ1069" s="50">
        <f t="shared" si="344"/>
        <v>-0.2780249603174601</v>
      </c>
      <c r="AK1069" s="50">
        <f t="shared" si="345"/>
        <v>0.30689980158730196</v>
      </c>
      <c r="AL1069" s="50">
        <f t="shared" si="346"/>
        <v>0.22563742063492057</v>
      </c>
      <c r="AM1069" s="50">
        <f t="shared" si="347"/>
        <v>4.0641706349206615E-2</v>
      </c>
      <c r="AN1069" s="50">
        <f t="shared" si="348"/>
        <v>0.11104170634920625</v>
      </c>
      <c r="AP1069" s="50">
        <f t="shared" si="349"/>
        <v>1.2193620535714314E-2</v>
      </c>
      <c r="AQ1069" s="50">
        <f t="shared" si="350"/>
        <v>0.11763139136904767</v>
      </c>
      <c r="AR1069" s="50">
        <f t="shared" si="351"/>
        <v>-1.0015394345238054E-2</v>
      </c>
      <c r="AS1069" s="50">
        <f t="shared" si="352"/>
        <v>0.14136983333333331</v>
      </c>
      <c r="AT1069" s="50">
        <f t="shared" si="353"/>
        <v>0.1240153258928572</v>
      </c>
      <c r="AU1069" s="50">
        <f t="shared" si="354"/>
        <v>6.7141933035714405E-2</v>
      </c>
      <c r="AV1069" s="50">
        <f t="shared" si="355"/>
        <v>0.22883421130952389</v>
      </c>
      <c r="AW1069" s="50">
        <f t="shared" si="356"/>
        <v>-0.10425936011904754</v>
      </c>
      <c r="AX1069" s="50">
        <f t="shared" si="357"/>
        <v>0.11508742559523823</v>
      </c>
      <c r="AY1069" s="50">
        <f t="shared" si="358"/>
        <v>8.4614032738095216E-2</v>
      </c>
      <c r="AZ1069" s="50">
        <f t="shared" si="359"/>
        <v>1.524063988095248E-2</v>
      </c>
      <c r="DH1069" s="50">
        <v>0</v>
      </c>
      <c r="ES1069" s="22">
        <v>0</v>
      </c>
    </row>
    <row r="1070" spans="1:149">
      <c r="A1070" s="149"/>
      <c r="B1070" s="78" t="s">
        <v>293</v>
      </c>
      <c r="C1070" s="50">
        <f t="shared" si="313"/>
        <v>0.5473363445378151</v>
      </c>
      <c r="D1070" s="50">
        <f t="shared" si="314"/>
        <v>0.70580203081232484</v>
      </c>
      <c r="E1070" s="50">
        <f t="shared" si="315"/>
        <v>0.85592471988795504</v>
      </c>
      <c r="F1070" s="50">
        <f t="shared" si="316"/>
        <v>1.0716064425770306</v>
      </c>
      <c r="G1070" s="50">
        <f t="shared" si="317"/>
        <v>1.2056485294117645</v>
      </c>
      <c r="H1070" s="50">
        <f t="shared" si="318"/>
        <v>1.2875165966386553</v>
      </c>
      <c r="I1070" s="50">
        <f t="shared" si="319"/>
        <v>1.406562044817927</v>
      </c>
      <c r="J1070" s="50">
        <f t="shared" si="320"/>
        <v>1.5175637254901961</v>
      </c>
      <c r="K1070" s="50">
        <f t="shared" si="321"/>
        <v>1.5702981792717083</v>
      </c>
      <c r="L1070" s="50">
        <f t="shared" si="322"/>
        <v>1.7062838935574229</v>
      </c>
      <c r="M1070" s="50">
        <f t="shared" si="323"/>
        <v>1.7476477591036412</v>
      </c>
      <c r="N1070" s="50">
        <f t="shared" si="324"/>
        <v>1.8017654061624648</v>
      </c>
      <c r="O1070" s="78" t="s">
        <v>293</v>
      </c>
      <c r="P1070" s="50">
        <f t="shared" si="325"/>
        <v>0.5473363445378151</v>
      </c>
      <c r="Q1070" s="50">
        <f t="shared" si="326"/>
        <v>0.70580203081232484</v>
      </c>
      <c r="R1070" s="50">
        <f t="shared" si="327"/>
        <v>0.85592471988795504</v>
      </c>
      <c r="S1070" s="50">
        <f t="shared" si="328"/>
        <v>1.0716064425770306</v>
      </c>
      <c r="T1070" s="50">
        <f t="shared" si="329"/>
        <v>1.2056485294117645</v>
      </c>
      <c r="U1070" s="50">
        <f t="shared" si="330"/>
        <v>1.2875165966386553</v>
      </c>
      <c r="V1070" s="50">
        <f t="shared" si="331"/>
        <v>1.406562044817927</v>
      </c>
      <c r="W1070" s="50">
        <f t="shared" si="332"/>
        <v>1.5175637254901961</v>
      </c>
      <c r="X1070" s="50">
        <f t="shared" si="333"/>
        <v>1.5702981792717083</v>
      </c>
      <c r="Y1070" s="50">
        <f t="shared" si="334"/>
        <v>1.7062838935574229</v>
      </c>
      <c r="Z1070" s="50">
        <f t="shared" si="335"/>
        <v>1.7476477591036412</v>
      </c>
      <c r="AA1070" s="50">
        <f t="shared" si="336"/>
        <v>1.8017654061624648</v>
      </c>
      <c r="AB1070" s="15"/>
      <c r="AC1070" s="50">
        <f t="shared" si="337"/>
        <v>0.34461917989417984</v>
      </c>
      <c r="AD1070" s="50">
        <f t="shared" si="338"/>
        <v>0.44439387125220453</v>
      </c>
      <c r="AE1070" s="50">
        <f t="shared" si="339"/>
        <v>0.53891556437389765</v>
      </c>
      <c r="AF1070" s="50">
        <f t="shared" si="340"/>
        <v>0.6747151675485008</v>
      </c>
      <c r="AG1070" s="50">
        <f t="shared" si="341"/>
        <v>0.75911203703703689</v>
      </c>
      <c r="AH1070" s="50">
        <f t="shared" si="342"/>
        <v>0.81065859788359784</v>
      </c>
      <c r="AI1070" s="50">
        <f t="shared" si="343"/>
        <v>0.8856131393298059</v>
      </c>
      <c r="AJ1070" s="50">
        <f t="shared" si="344"/>
        <v>0.95550308641975312</v>
      </c>
      <c r="AK1070" s="50">
        <f t="shared" si="345"/>
        <v>0.98870626102292747</v>
      </c>
      <c r="AL1070" s="50">
        <f t="shared" si="346"/>
        <v>1.0743268959435626</v>
      </c>
      <c r="AM1070" s="50">
        <f t="shared" si="347"/>
        <v>1.1003708112874779</v>
      </c>
      <c r="AN1070" s="50">
        <f t="shared" si="348"/>
        <v>1.1344448853615519</v>
      </c>
      <c r="AP1070" s="50">
        <f t="shared" si="349"/>
        <v>0</v>
      </c>
      <c r="AQ1070" s="50">
        <f t="shared" si="350"/>
        <v>0</v>
      </c>
      <c r="AR1070" s="50">
        <f t="shared" si="351"/>
        <v>0</v>
      </c>
      <c r="AS1070" s="50">
        <f t="shared" si="352"/>
        <v>0</v>
      </c>
      <c r="AT1070" s="50">
        <f t="shared" si="353"/>
        <v>0</v>
      </c>
      <c r="AU1070" s="50">
        <f t="shared" si="354"/>
        <v>0</v>
      </c>
      <c r="AV1070" s="50">
        <f t="shared" si="355"/>
        <v>0</v>
      </c>
      <c r="AW1070" s="50">
        <f t="shared" si="356"/>
        <v>0</v>
      </c>
      <c r="AX1070" s="50">
        <f t="shared" si="357"/>
        <v>0</v>
      </c>
      <c r="AY1070" s="50">
        <f t="shared" si="358"/>
        <v>0</v>
      </c>
      <c r="AZ1070" s="50">
        <f t="shared" si="359"/>
        <v>0</v>
      </c>
      <c r="DH1070" s="50">
        <v>0</v>
      </c>
      <c r="ES1070" s="22">
        <v>0</v>
      </c>
    </row>
    <row r="1071" spans="1:149">
      <c r="A1071" s="78"/>
      <c r="B1071" s="78" t="s">
        <v>8</v>
      </c>
      <c r="C1071" s="50">
        <f t="shared" si="313"/>
        <v>0.21823955426356589</v>
      </c>
      <c r="D1071" s="50">
        <f t="shared" si="314"/>
        <v>0.27309010981912141</v>
      </c>
      <c r="E1071" s="50">
        <f t="shared" si="315"/>
        <v>0.33470435123661868</v>
      </c>
      <c r="F1071" s="50">
        <f t="shared" si="316"/>
        <v>0.41626589885566628</v>
      </c>
      <c r="G1071" s="50">
        <f t="shared" si="317"/>
        <v>0.45619403377630124</v>
      </c>
      <c r="H1071" s="50">
        <f t="shared" si="318"/>
        <v>0.47536355758582499</v>
      </c>
      <c r="I1071" s="50">
        <f t="shared" si="319"/>
        <v>0.54022783868586188</v>
      </c>
      <c r="J1071" s="50">
        <f t="shared" si="320"/>
        <v>0.56357260059062386</v>
      </c>
      <c r="K1071" s="50">
        <f t="shared" si="321"/>
        <v>0.5785668863049096</v>
      </c>
      <c r="L1071" s="50">
        <f t="shared" si="322"/>
        <v>0.61106974344776666</v>
      </c>
      <c r="M1071" s="50">
        <f t="shared" si="323"/>
        <v>0.59363074012550754</v>
      </c>
      <c r="N1071" s="50">
        <f t="shared" si="324"/>
        <v>0.60696407345884085</v>
      </c>
      <c r="O1071" s="78" t="s">
        <v>8</v>
      </c>
      <c r="P1071" s="50">
        <f t="shared" si="325"/>
        <v>0.13094373255813954</v>
      </c>
      <c r="Q1071" s="50">
        <f t="shared" si="326"/>
        <v>0.16385406589147286</v>
      </c>
      <c r="R1071" s="50">
        <f t="shared" si="327"/>
        <v>0.20082261074197119</v>
      </c>
      <c r="S1071" s="50">
        <f t="shared" si="328"/>
        <v>0.24975953931339978</v>
      </c>
      <c r="T1071" s="50">
        <f t="shared" si="329"/>
        <v>0.27371642026578075</v>
      </c>
      <c r="U1071" s="50">
        <f t="shared" si="330"/>
        <v>0.28521813455149497</v>
      </c>
      <c r="V1071" s="50">
        <f t="shared" si="331"/>
        <v>0.32413670321151716</v>
      </c>
      <c r="W1071" s="50">
        <f t="shared" si="332"/>
        <v>0.33814356035437432</v>
      </c>
      <c r="X1071" s="50">
        <f t="shared" si="333"/>
        <v>0.34714013178294573</v>
      </c>
      <c r="Y1071" s="50">
        <f t="shared" si="334"/>
        <v>0.36664184606866002</v>
      </c>
      <c r="Z1071" s="50">
        <f t="shared" si="335"/>
        <v>0.35617844407530452</v>
      </c>
      <c r="AA1071" s="50">
        <f t="shared" si="336"/>
        <v>0.36417844407530453</v>
      </c>
      <c r="AB1071" s="15"/>
      <c r="AC1071" s="50">
        <f t="shared" si="337"/>
        <v>0.10911977713178295</v>
      </c>
      <c r="AD1071" s="50">
        <f t="shared" si="338"/>
        <v>0.1365450549095607</v>
      </c>
      <c r="AE1071" s="50">
        <f t="shared" si="339"/>
        <v>0.16735217561830934</v>
      </c>
      <c r="AF1071" s="50">
        <f t="shared" si="340"/>
        <v>0.20813294942783314</v>
      </c>
      <c r="AG1071" s="50">
        <f t="shared" si="341"/>
        <v>0.22809701688815062</v>
      </c>
      <c r="AH1071" s="50">
        <f t="shared" si="342"/>
        <v>0.2376817787929125</v>
      </c>
      <c r="AI1071" s="50">
        <f t="shared" si="343"/>
        <v>0.27011391934293094</v>
      </c>
      <c r="AJ1071" s="50">
        <f t="shared" si="344"/>
        <v>0.28178630029531193</v>
      </c>
      <c r="AK1071" s="50">
        <f t="shared" si="345"/>
        <v>0.2892834431524548</v>
      </c>
      <c r="AL1071" s="50">
        <f t="shared" si="346"/>
        <v>0.30553487172388333</v>
      </c>
      <c r="AM1071" s="50">
        <f t="shared" si="347"/>
        <v>0.29681537006275377</v>
      </c>
      <c r="AN1071" s="50">
        <f t="shared" si="348"/>
        <v>0.30348203672942042</v>
      </c>
      <c r="AP1071" s="50">
        <f t="shared" si="349"/>
        <v>0.1007259481216458</v>
      </c>
      <c r="AQ1071" s="50">
        <f t="shared" si="350"/>
        <v>0.1260415891472868</v>
      </c>
      <c r="AR1071" s="50">
        <f t="shared" si="351"/>
        <v>0.15447893133997784</v>
      </c>
      <c r="AS1071" s="50">
        <f t="shared" si="352"/>
        <v>0.19212272254876905</v>
      </c>
      <c r="AT1071" s="50">
        <f t="shared" si="353"/>
        <v>0.21055109251213905</v>
      </c>
      <c r="AU1071" s="50">
        <f t="shared" si="354"/>
        <v>0.21939856503961153</v>
      </c>
      <c r="AV1071" s="50">
        <f t="shared" si="355"/>
        <v>0.2493359255473209</v>
      </c>
      <c r="AW1071" s="50">
        <f t="shared" si="356"/>
        <v>0.26011043104182641</v>
      </c>
      <c r="AX1071" s="50">
        <f t="shared" si="357"/>
        <v>0.26703087060226594</v>
      </c>
      <c r="AY1071" s="50">
        <f t="shared" si="358"/>
        <v>0.28203218928358464</v>
      </c>
      <c r="AZ1071" s="50">
        <f t="shared" si="359"/>
        <v>0.27398341851946501</v>
      </c>
      <c r="DH1071" s="50">
        <v>0</v>
      </c>
      <c r="ES1071" s="22">
        <v>0</v>
      </c>
    </row>
    <row r="1072" spans="1:149">
      <c r="A1072" s="77"/>
      <c r="B1072" s="78" t="s">
        <v>94</v>
      </c>
      <c r="C1072" s="50">
        <f t="shared" si="313"/>
        <v>0.2810283168408827</v>
      </c>
      <c r="D1072" s="50">
        <f t="shared" si="314"/>
        <v>0.37445765017421606</v>
      </c>
      <c r="E1072" s="50">
        <f t="shared" si="315"/>
        <v>0.44242746573751451</v>
      </c>
      <c r="F1072" s="50">
        <f t="shared" si="316"/>
        <v>0.57195813240418114</v>
      </c>
      <c r="G1072" s="50">
        <f t="shared" si="317"/>
        <v>0.64455478002322886</v>
      </c>
      <c r="H1072" s="50">
        <f t="shared" si="318"/>
        <v>0.6834500943089431</v>
      </c>
      <c r="I1072" s="50">
        <f t="shared" si="319"/>
        <v>0.74651530034843216</v>
      </c>
      <c r="J1072" s="50">
        <f t="shared" si="320"/>
        <v>0.79798989082462257</v>
      </c>
      <c r="K1072" s="50">
        <f t="shared" si="321"/>
        <v>0.82430592891986065</v>
      </c>
      <c r="L1072" s="50">
        <f t="shared" si="322"/>
        <v>0.88922790987224154</v>
      </c>
      <c r="M1072" s="50">
        <f t="shared" si="323"/>
        <v>0.91191737049941934</v>
      </c>
      <c r="N1072" s="50">
        <f t="shared" si="324"/>
        <v>0.93794403716608588</v>
      </c>
      <c r="O1072" s="78" t="s">
        <v>94</v>
      </c>
      <c r="P1072" s="50">
        <f t="shared" si="325"/>
        <v>0.224224720883683</v>
      </c>
      <c r="Q1072" s="50">
        <f t="shared" si="326"/>
        <v>0.29876940173474686</v>
      </c>
      <c r="R1072" s="50">
        <f t="shared" si="327"/>
        <v>0.35300063755652755</v>
      </c>
      <c r="S1072" s="50">
        <f t="shared" si="328"/>
        <v>0.45634957372674029</v>
      </c>
      <c r="T1072" s="50">
        <f t="shared" si="329"/>
        <v>0.51427243086959751</v>
      </c>
      <c r="U1072" s="50">
        <f t="shared" si="330"/>
        <v>0.54530592631032704</v>
      </c>
      <c r="V1072" s="50">
        <f t="shared" si="331"/>
        <v>0.59562390985247238</v>
      </c>
      <c r="W1072" s="50">
        <f t="shared" si="332"/>
        <v>0.63669406182815635</v>
      </c>
      <c r="X1072" s="50">
        <f t="shared" si="333"/>
        <v>0.65769090073393133</v>
      </c>
      <c r="Y1072" s="50">
        <f t="shared" si="334"/>
        <v>0.70949035362146928</v>
      </c>
      <c r="Z1072" s="50">
        <f t="shared" si="335"/>
        <v>0.72759364667506865</v>
      </c>
      <c r="AA1072" s="50">
        <f t="shared" si="336"/>
        <v>0.74835960412187708</v>
      </c>
      <c r="AB1072" s="15"/>
      <c r="AC1072" s="50">
        <f t="shared" si="337"/>
        <v>0.32677711260567754</v>
      </c>
      <c r="AD1072" s="50">
        <f t="shared" si="338"/>
        <v>0.43541587229560008</v>
      </c>
      <c r="AE1072" s="50">
        <f t="shared" si="339"/>
        <v>0.5144505415552495</v>
      </c>
      <c r="AF1072" s="50">
        <f t="shared" si="340"/>
        <v>0.66506759581881525</v>
      </c>
      <c r="AG1072" s="50">
        <f t="shared" si="341"/>
        <v>0.74948230235259172</v>
      </c>
      <c r="AH1072" s="50">
        <f t="shared" si="342"/>
        <v>0.79470941198714318</v>
      </c>
      <c r="AI1072" s="50">
        <f t="shared" si="343"/>
        <v>0.86804104691678152</v>
      </c>
      <c r="AJ1072" s="50">
        <f t="shared" si="344"/>
        <v>0.92789522188909601</v>
      </c>
      <c r="AK1072" s="50">
        <f t="shared" si="345"/>
        <v>0.95849526618588443</v>
      </c>
      <c r="AL1072" s="50">
        <f t="shared" si="346"/>
        <v>1.0339859417119088</v>
      </c>
      <c r="AM1072" s="50">
        <f t="shared" si="347"/>
        <v>1.0603690354644411</v>
      </c>
      <c r="AN1072" s="50">
        <f t="shared" si="348"/>
        <v>1.0906326013559138</v>
      </c>
      <c r="AP1072" s="50">
        <f t="shared" si="349"/>
        <v>0</v>
      </c>
      <c r="AQ1072" s="50">
        <f t="shared" si="350"/>
        <v>0</v>
      </c>
      <c r="AR1072" s="50">
        <f t="shared" si="351"/>
        <v>0</v>
      </c>
      <c r="AS1072" s="50">
        <f t="shared" si="352"/>
        <v>0</v>
      </c>
      <c r="AT1072" s="50">
        <f t="shared" si="353"/>
        <v>0</v>
      </c>
      <c r="AU1072" s="50">
        <f t="shared" si="354"/>
        <v>0</v>
      </c>
      <c r="AV1072" s="50">
        <f t="shared" si="355"/>
        <v>0</v>
      </c>
      <c r="AW1072" s="50">
        <f t="shared" si="356"/>
        <v>0</v>
      </c>
      <c r="AX1072" s="50">
        <f t="shared" si="357"/>
        <v>0</v>
      </c>
      <c r="AY1072" s="50">
        <f t="shared" si="358"/>
        <v>0</v>
      </c>
      <c r="AZ1072" s="50">
        <f t="shared" si="359"/>
        <v>0</v>
      </c>
      <c r="DH1072" s="50">
        <v>0</v>
      </c>
      <c r="ES1072" s="22">
        <v>0</v>
      </c>
    </row>
    <row r="1073" spans="1:149">
      <c r="A1073" s="77"/>
      <c r="B1073" s="78" t="s">
        <v>95</v>
      </c>
      <c r="C1073" s="50">
        <f t="shared" si="313"/>
        <v>0.60125617559523803</v>
      </c>
      <c r="D1073" s="50">
        <f t="shared" si="314"/>
        <v>0.79410911677170881</v>
      </c>
      <c r="E1073" s="50">
        <f t="shared" si="315"/>
        <v>0.9217696297268908</v>
      </c>
      <c r="F1073" s="50">
        <f t="shared" si="316"/>
        <v>1.1644439994747899</v>
      </c>
      <c r="G1073" s="50">
        <f t="shared" si="317"/>
        <v>1.3058281775210085</v>
      </c>
      <c r="H1073" s="50">
        <f t="shared" si="318"/>
        <v>1.3994917673319329</v>
      </c>
      <c r="I1073" s="50">
        <f t="shared" si="319"/>
        <v>1.586117393207283</v>
      </c>
      <c r="J1073" s="50">
        <f t="shared" si="320"/>
        <v>1.5711246936274506</v>
      </c>
      <c r="K1073" s="50">
        <f t="shared" si="321"/>
        <v>1.7734445728291315</v>
      </c>
      <c r="L1073" s="50">
        <f t="shared" si="322"/>
        <v>1.9645199273459382</v>
      </c>
      <c r="M1073" s="50">
        <f t="shared" si="323"/>
        <v>2.0204384191176468</v>
      </c>
      <c r="N1073" s="50">
        <f t="shared" si="324"/>
        <v>2.1178501838235295</v>
      </c>
      <c r="O1073" s="78" t="s">
        <v>95</v>
      </c>
      <c r="P1073" s="50">
        <f t="shared" si="325"/>
        <v>0.48673118976757362</v>
      </c>
      <c r="Q1073" s="50">
        <f t="shared" si="326"/>
        <v>0.64285023738662139</v>
      </c>
      <c r="R1073" s="50">
        <f t="shared" si="327"/>
        <v>0.74619446215986396</v>
      </c>
      <c r="S1073" s="50">
        <f t="shared" si="328"/>
        <v>0.94264514243197273</v>
      </c>
      <c r="T1073" s="50">
        <f t="shared" si="329"/>
        <v>1.0570990008503403</v>
      </c>
      <c r="U1073" s="50">
        <f t="shared" si="330"/>
        <v>1.1329219068877552</v>
      </c>
      <c r="V1073" s="50">
        <f t="shared" si="331"/>
        <v>1.2839997945011337</v>
      </c>
      <c r="W1073" s="50">
        <f t="shared" si="332"/>
        <v>1.271862847222222</v>
      </c>
      <c r="X1073" s="50">
        <f t="shared" si="333"/>
        <v>1.4356456065759635</v>
      </c>
      <c r="Y1073" s="50">
        <f t="shared" si="334"/>
        <v>1.5903256554705214</v>
      </c>
      <c r="Z1073" s="50">
        <f t="shared" si="335"/>
        <v>1.6355930059523807</v>
      </c>
      <c r="AA1073" s="50">
        <f t="shared" si="336"/>
        <v>1.7144501488095238</v>
      </c>
      <c r="AB1073" s="15"/>
      <c r="AC1073" s="50">
        <f t="shared" si="337"/>
        <v>1.0483441010378509</v>
      </c>
      <c r="AD1073" s="50">
        <f t="shared" si="338"/>
        <v>1.3846005112942614</v>
      </c>
      <c r="AE1073" s="50">
        <f t="shared" si="339"/>
        <v>1.6071880723443224</v>
      </c>
      <c r="AF1073" s="50">
        <f t="shared" si="340"/>
        <v>2.0303126144688641</v>
      </c>
      <c r="AG1073" s="50">
        <f t="shared" si="341"/>
        <v>2.2768286172161174</v>
      </c>
      <c r="AH1073" s="50">
        <f t="shared" si="342"/>
        <v>2.440139491758242</v>
      </c>
      <c r="AI1073" s="50">
        <f t="shared" si="343"/>
        <v>2.7655380189255188</v>
      </c>
      <c r="AJ1073" s="50">
        <f t="shared" si="344"/>
        <v>2.7393969017094011</v>
      </c>
      <c r="AK1073" s="50">
        <f t="shared" si="345"/>
        <v>3.0921597680097679</v>
      </c>
      <c r="AL1073" s="50">
        <f t="shared" si="346"/>
        <v>3.4253167963980458</v>
      </c>
      <c r="AM1073" s="50">
        <f t="shared" si="347"/>
        <v>3.5228157051282043</v>
      </c>
      <c r="AN1073" s="50">
        <f t="shared" si="348"/>
        <v>3.6926618589743589</v>
      </c>
      <c r="AP1073" s="50">
        <f t="shared" si="349"/>
        <v>0.56785305472883596</v>
      </c>
      <c r="AQ1073" s="50">
        <f t="shared" si="350"/>
        <v>0.74999194361772492</v>
      </c>
      <c r="AR1073" s="50">
        <f t="shared" si="351"/>
        <v>0.87056020585317462</v>
      </c>
      <c r="AS1073" s="50">
        <f t="shared" si="352"/>
        <v>1.0997526661706349</v>
      </c>
      <c r="AT1073" s="50">
        <f t="shared" si="353"/>
        <v>1.2332821676587302</v>
      </c>
      <c r="AU1073" s="50">
        <f t="shared" si="354"/>
        <v>1.3217422247023811</v>
      </c>
      <c r="AV1073" s="50">
        <f t="shared" si="355"/>
        <v>1.4979997602513226</v>
      </c>
      <c r="AW1073" s="50">
        <f t="shared" si="356"/>
        <v>1.4838399884259255</v>
      </c>
      <c r="AX1073" s="50">
        <f t="shared" si="357"/>
        <v>1.6749198743386242</v>
      </c>
      <c r="AY1073" s="50">
        <f t="shared" si="358"/>
        <v>1.855379931382275</v>
      </c>
      <c r="AZ1073" s="50">
        <f t="shared" si="359"/>
        <v>1.9081918402777773</v>
      </c>
      <c r="DH1073" s="50">
        <v>0</v>
      </c>
      <c r="ES1073" s="22">
        <v>0</v>
      </c>
    </row>
    <row r="1074" spans="1:149">
      <c r="A1074" s="77"/>
      <c r="B1074" s="78" t="s">
        <v>97</v>
      </c>
      <c r="C1074" s="50">
        <f t="shared" si="313"/>
        <v>0.53128273809523807</v>
      </c>
      <c r="D1074" s="50">
        <f t="shared" si="314"/>
        <v>0.70457440476190492</v>
      </c>
      <c r="E1074" s="50">
        <f t="shared" si="315"/>
        <v>0.79402678571428587</v>
      </c>
      <c r="F1074" s="50">
        <f t="shared" si="316"/>
        <v>1.0006309523809527</v>
      </c>
      <c r="G1074" s="50">
        <f t="shared" si="317"/>
        <v>1.1015029761904762</v>
      </c>
      <c r="H1074" s="50">
        <f t="shared" si="318"/>
        <v>1.1690624999999999</v>
      </c>
      <c r="I1074" s="50">
        <f t="shared" si="319"/>
        <v>1.4091488095238098</v>
      </c>
      <c r="J1074" s="50">
        <f t="shared" si="320"/>
        <v>1.2527202380952385</v>
      </c>
      <c r="K1074" s="50">
        <f t="shared" si="321"/>
        <v>1.5442678571428574</v>
      </c>
      <c r="L1074" s="50">
        <f t="shared" si="322"/>
        <v>1.7184940476190476</v>
      </c>
      <c r="M1074" s="50">
        <f t="shared" si="323"/>
        <v>1.7250535714285715</v>
      </c>
      <c r="N1074" s="50">
        <f t="shared" si="324"/>
        <v>1.8317202380952382</v>
      </c>
      <c r="O1074" s="78" t="s">
        <v>97</v>
      </c>
      <c r="P1074" s="50">
        <f t="shared" si="325"/>
        <v>0.39846205357142861</v>
      </c>
      <c r="Q1074" s="50">
        <f t="shared" si="326"/>
        <v>0.52843080357142869</v>
      </c>
      <c r="R1074" s="50">
        <f t="shared" si="327"/>
        <v>0.59552008928571443</v>
      </c>
      <c r="S1074" s="50">
        <f t="shared" si="328"/>
        <v>0.75047321428571445</v>
      </c>
      <c r="T1074" s="50">
        <f t="shared" si="329"/>
        <v>0.8261272321428571</v>
      </c>
      <c r="U1074" s="50">
        <f t="shared" si="330"/>
        <v>0.87679687499999992</v>
      </c>
      <c r="V1074" s="50">
        <f t="shared" si="331"/>
        <v>1.0568616071428574</v>
      </c>
      <c r="W1074" s="50">
        <f t="shared" si="332"/>
        <v>0.9395401785714288</v>
      </c>
      <c r="X1074" s="50">
        <f t="shared" si="333"/>
        <v>1.1582008928571432</v>
      </c>
      <c r="Y1074" s="50">
        <f t="shared" si="334"/>
        <v>1.2888705357142858</v>
      </c>
      <c r="Z1074" s="50">
        <f t="shared" si="335"/>
        <v>1.2937901785714288</v>
      </c>
      <c r="AA1074" s="50">
        <f t="shared" si="336"/>
        <v>1.3737901785714288</v>
      </c>
      <c r="AB1074" s="15"/>
      <c r="AC1074" s="50">
        <f t="shared" si="337"/>
        <v>0.51414458525345619</v>
      </c>
      <c r="AD1074" s="50">
        <f t="shared" si="338"/>
        <v>0.68184619815668213</v>
      </c>
      <c r="AE1074" s="50">
        <f t="shared" si="339"/>
        <v>0.76841301843317988</v>
      </c>
      <c r="AF1074" s="50">
        <f t="shared" si="340"/>
        <v>0.96835253456221215</v>
      </c>
      <c r="AG1074" s="50">
        <f t="shared" si="341"/>
        <v>1.0659706221198155</v>
      </c>
      <c r="AH1074" s="50">
        <f t="shared" si="342"/>
        <v>1.1313508064516129</v>
      </c>
      <c r="AI1074" s="50">
        <f t="shared" si="343"/>
        <v>1.3636923963133643</v>
      </c>
      <c r="AJ1074" s="50">
        <f t="shared" si="344"/>
        <v>1.2123099078341018</v>
      </c>
      <c r="AK1074" s="50">
        <f t="shared" si="345"/>
        <v>1.4944527649769588</v>
      </c>
      <c r="AL1074" s="50">
        <f t="shared" si="346"/>
        <v>1.6630587557603687</v>
      </c>
      <c r="AM1074" s="50">
        <f t="shared" si="347"/>
        <v>1.6694066820276499</v>
      </c>
      <c r="AN1074" s="50">
        <f t="shared" si="348"/>
        <v>1.7726324884792628</v>
      </c>
      <c r="DH1074" s="50">
        <v>0</v>
      </c>
      <c r="ES1074" s="22">
        <v>0</v>
      </c>
    </row>
    <row r="1075" spans="1:149">
      <c r="A1075" s="77"/>
      <c r="B1075" s="78" t="s">
        <v>266</v>
      </c>
      <c r="C1075" s="50">
        <f t="shared" si="313"/>
        <v>7.4150441964285703</v>
      </c>
      <c r="D1075" s="50">
        <f t="shared" si="314"/>
        <v>9.1150441964285704</v>
      </c>
      <c r="E1075" s="50">
        <f t="shared" si="315"/>
        <v>11.144716517857143</v>
      </c>
      <c r="F1075" s="50">
        <f t="shared" si="316"/>
        <v>12.901859375000001</v>
      </c>
      <c r="G1075" s="50">
        <f t="shared" si="317"/>
        <v>14.760445535714286</v>
      </c>
      <c r="H1075" s="50">
        <f t="shared" si="318"/>
        <v>16.619031696428571</v>
      </c>
      <c r="I1075" s="50">
        <f t="shared" si="319"/>
        <v>18.172945535714284</v>
      </c>
      <c r="J1075" s="50">
        <f t="shared" si="320"/>
        <v>18.807290178571428</v>
      </c>
      <c r="K1075" s="50">
        <f t="shared" si="321"/>
        <v>21.890117857142858</v>
      </c>
      <c r="L1075" s="50">
        <f t="shared" si="322"/>
        <v>25.448704017857146</v>
      </c>
      <c r="M1075" s="50">
        <f t="shared" si="323"/>
        <v>27.294790178571429</v>
      </c>
      <c r="N1075" s="50">
        <f t="shared" si="324"/>
        <v>28.994790178571428</v>
      </c>
      <c r="O1075" s="78" t="s">
        <v>266</v>
      </c>
      <c r="P1075" s="50">
        <f t="shared" si="325"/>
        <v>5.3927594155844147</v>
      </c>
      <c r="Q1075" s="50">
        <f t="shared" si="326"/>
        <v>6.6291230519480511</v>
      </c>
      <c r="R1075" s="50">
        <f t="shared" si="327"/>
        <v>8.1052483766233756</v>
      </c>
      <c r="S1075" s="50">
        <f t="shared" si="328"/>
        <v>9.3831704545454553</v>
      </c>
      <c r="T1075" s="50">
        <f t="shared" si="329"/>
        <v>10.73486948051948</v>
      </c>
      <c r="U1075" s="50">
        <f t="shared" si="330"/>
        <v>12.086568506493508</v>
      </c>
      <c r="V1075" s="50">
        <f t="shared" si="331"/>
        <v>13.216687662337662</v>
      </c>
      <c r="W1075" s="50">
        <f t="shared" si="332"/>
        <v>13.678029220779221</v>
      </c>
      <c r="X1075" s="50">
        <f t="shared" si="333"/>
        <v>15.920085714285715</v>
      </c>
      <c r="Y1075" s="50">
        <f t="shared" si="334"/>
        <v>18.508148376623378</v>
      </c>
      <c r="Z1075" s="50">
        <f t="shared" si="335"/>
        <v>19.850756493506495</v>
      </c>
      <c r="AA1075" s="50">
        <f t="shared" si="336"/>
        <v>21.087120129870129</v>
      </c>
      <c r="AB1075" s="15"/>
      <c r="AC1075" s="50">
        <f t="shared" si="337"/>
        <v>5.3927594155844147</v>
      </c>
      <c r="AD1075" s="50">
        <f t="shared" si="338"/>
        <v>6.6291230519480511</v>
      </c>
      <c r="AE1075" s="50">
        <f t="shared" si="339"/>
        <v>8.1052483766233756</v>
      </c>
      <c r="AF1075" s="50">
        <f t="shared" si="340"/>
        <v>9.3831704545454553</v>
      </c>
      <c r="AG1075" s="50">
        <f t="shared" si="341"/>
        <v>10.73486948051948</v>
      </c>
      <c r="AH1075" s="50">
        <f t="shared" si="342"/>
        <v>12.086568506493508</v>
      </c>
      <c r="AI1075" s="50">
        <f t="shared" si="343"/>
        <v>13.216687662337662</v>
      </c>
      <c r="AJ1075" s="50">
        <f t="shared" si="344"/>
        <v>13.678029220779221</v>
      </c>
      <c r="AK1075" s="50">
        <f t="shared" si="345"/>
        <v>15.920085714285715</v>
      </c>
      <c r="AL1075" s="50">
        <f t="shared" si="346"/>
        <v>18.508148376623378</v>
      </c>
      <c r="AM1075" s="50">
        <f t="shared" si="347"/>
        <v>19.850756493506495</v>
      </c>
      <c r="AN1075" s="50">
        <f t="shared" si="348"/>
        <v>21.087120129870129</v>
      </c>
      <c r="DH1075" s="50">
        <v>0</v>
      </c>
      <c r="ES1075" s="22">
        <v>0</v>
      </c>
    </row>
    <row r="1076" spans="1:149">
      <c r="A1076" s="77"/>
      <c r="B1076" s="78" t="s">
        <v>268</v>
      </c>
      <c r="C1076" s="50">
        <f t="shared" si="313"/>
        <v>1.3260839557106368</v>
      </c>
      <c r="D1076" s="50">
        <f t="shared" si="314"/>
        <v>1.6223802520069328</v>
      </c>
      <c r="E1076" s="50">
        <f t="shared" si="315"/>
        <v>1.9870735757617226</v>
      </c>
      <c r="F1076" s="50">
        <f t="shared" si="316"/>
        <v>2.2861741048622517</v>
      </c>
      <c r="G1076" s="50">
        <f t="shared" si="317"/>
        <v>2.5839741511585474</v>
      </c>
      <c r="H1076" s="50">
        <f t="shared" si="318"/>
        <v>2.8817741974548441</v>
      </c>
      <c r="I1076" s="50">
        <f t="shared" si="319"/>
        <v>3.241956271209633</v>
      </c>
      <c r="J1076" s="50">
        <f t="shared" si="320"/>
        <v>3.2479712712096331</v>
      </c>
      <c r="K1076" s="50">
        <f t="shared" si="321"/>
        <v>3.8375563638022263</v>
      </c>
      <c r="L1076" s="50">
        <f t="shared" si="322"/>
        <v>4.4316527063948188</v>
      </c>
      <c r="M1076" s="50">
        <f t="shared" si="323"/>
        <v>4.6640632252326215</v>
      </c>
      <c r="N1076" s="50">
        <f t="shared" si="324"/>
        <v>4.9603595215289182</v>
      </c>
      <c r="O1076" s="78" t="s">
        <v>268</v>
      </c>
      <c r="P1076" s="50">
        <f t="shared" si="325"/>
        <v>1.3260839557106368</v>
      </c>
      <c r="Q1076" s="50">
        <f t="shared" si="326"/>
        <v>1.6223802520069328</v>
      </c>
      <c r="R1076" s="50">
        <f t="shared" si="327"/>
        <v>1.9870735757617226</v>
      </c>
      <c r="S1076" s="50">
        <f t="shared" si="328"/>
        <v>2.2861741048622517</v>
      </c>
      <c r="T1076" s="50">
        <f t="shared" si="329"/>
        <v>2.5839741511585474</v>
      </c>
      <c r="U1076" s="50">
        <f t="shared" si="330"/>
        <v>2.8817741974548441</v>
      </c>
      <c r="V1076" s="50">
        <f t="shared" si="331"/>
        <v>3.241956271209633</v>
      </c>
      <c r="W1076" s="50">
        <f t="shared" si="332"/>
        <v>3.2479712712096331</v>
      </c>
      <c r="X1076" s="50">
        <f t="shared" si="333"/>
        <v>3.8375563638022263</v>
      </c>
      <c r="Y1076" s="50">
        <f t="shared" si="334"/>
        <v>4.4316527063948188</v>
      </c>
      <c r="Z1076" s="50">
        <f t="shared" si="335"/>
        <v>4.6640632252326215</v>
      </c>
      <c r="AA1076" s="50">
        <f t="shared" si="336"/>
        <v>4.9603595215289182</v>
      </c>
      <c r="AB1076" s="15"/>
      <c r="AC1076" s="50">
        <f t="shared" si="337"/>
        <v>2.5574476288705141</v>
      </c>
      <c r="AD1076" s="50">
        <f t="shared" si="338"/>
        <v>3.1288762002990849</v>
      </c>
      <c r="AE1076" s="50">
        <f t="shared" si="339"/>
        <v>3.8322133246833228</v>
      </c>
      <c r="AF1076" s="50">
        <f t="shared" si="340"/>
        <v>4.4090500593771997</v>
      </c>
      <c r="AG1076" s="50">
        <f t="shared" si="341"/>
        <v>4.9833787200914852</v>
      </c>
      <c r="AH1076" s="50">
        <f t="shared" si="342"/>
        <v>5.5577073808057715</v>
      </c>
      <c r="AI1076" s="50">
        <f t="shared" si="343"/>
        <v>6.2523442373328644</v>
      </c>
      <c r="AJ1076" s="50">
        <f t="shared" si="344"/>
        <v>6.2639445944757215</v>
      </c>
      <c r="AK1076" s="50">
        <f t="shared" si="345"/>
        <v>7.4010015587614379</v>
      </c>
      <c r="AL1076" s="50">
        <f t="shared" si="346"/>
        <v>8.5467587909042937</v>
      </c>
      <c r="AM1076" s="50">
        <f t="shared" si="347"/>
        <v>8.9949790772343441</v>
      </c>
      <c r="AN1076" s="50">
        <f t="shared" si="348"/>
        <v>9.5664076486629153</v>
      </c>
      <c r="DH1076" s="50">
        <v>0</v>
      </c>
      <c r="ES1076" s="22">
        <v>0</v>
      </c>
    </row>
    <row r="1077" spans="1:149">
      <c r="A1077" s="77"/>
      <c r="B1077" s="78" t="s">
        <v>62</v>
      </c>
      <c r="C1077" s="50">
        <f t="shared" si="313"/>
        <v>0.69540639880952371</v>
      </c>
      <c r="D1077" s="50">
        <f t="shared" si="314"/>
        <v>0.76778139880952379</v>
      </c>
      <c r="E1077" s="50">
        <f t="shared" si="315"/>
        <v>1.1076852678571427</v>
      </c>
      <c r="F1077" s="50">
        <f t="shared" si="316"/>
        <v>1.1922001488095237</v>
      </c>
      <c r="G1077" s="50">
        <f t="shared" si="317"/>
        <v>1.3932562500000001</v>
      </c>
      <c r="H1077" s="50">
        <f t="shared" si="318"/>
        <v>1.5881248511904762</v>
      </c>
      <c r="I1077" s="50">
        <f t="shared" si="319"/>
        <v>1.5296104166666666</v>
      </c>
      <c r="J1077" s="50">
        <f t="shared" si="320"/>
        <v>2.0690848214285711</v>
      </c>
      <c r="K1077" s="50">
        <f t="shared" si="321"/>
        <v>1.9193476190476193</v>
      </c>
      <c r="L1077" s="50">
        <f t="shared" si="322"/>
        <v>2.1742162202380952</v>
      </c>
      <c r="M1077" s="50">
        <f t="shared" si="323"/>
        <v>2.3589181547619043</v>
      </c>
      <c r="N1077" s="50">
        <f t="shared" si="324"/>
        <v>2.4189181547619047</v>
      </c>
      <c r="O1077" s="78" t="s">
        <v>62</v>
      </c>
      <c r="P1077" s="50">
        <f t="shared" si="325"/>
        <v>0.69540639880952371</v>
      </c>
      <c r="Q1077" s="50">
        <f t="shared" si="326"/>
        <v>0.76778139880952379</v>
      </c>
      <c r="R1077" s="50">
        <f t="shared" si="327"/>
        <v>1.1076852678571427</v>
      </c>
      <c r="S1077" s="50">
        <f t="shared" si="328"/>
        <v>1.1922001488095237</v>
      </c>
      <c r="T1077" s="50">
        <f t="shared" si="329"/>
        <v>1.3932562500000001</v>
      </c>
      <c r="U1077" s="50">
        <f t="shared" si="330"/>
        <v>1.5881248511904762</v>
      </c>
      <c r="V1077" s="50">
        <f t="shared" si="331"/>
        <v>1.5296104166666666</v>
      </c>
      <c r="W1077" s="50">
        <f t="shared" si="332"/>
        <v>2.0690848214285711</v>
      </c>
      <c r="X1077" s="50">
        <f t="shared" si="333"/>
        <v>1.9193476190476193</v>
      </c>
      <c r="Y1077" s="50">
        <f t="shared" si="334"/>
        <v>2.1742162202380952</v>
      </c>
      <c r="Z1077" s="50">
        <f t="shared" si="335"/>
        <v>2.3589181547619043</v>
      </c>
      <c r="AA1077" s="50">
        <f t="shared" si="336"/>
        <v>2.4189181547619047</v>
      </c>
      <c r="AB1077" s="15"/>
      <c r="AC1077" s="50">
        <f t="shared" si="337"/>
        <v>0.7586251623376622</v>
      </c>
      <c r="AD1077" s="50">
        <f t="shared" si="338"/>
        <v>0.83757970779220769</v>
      </c>
      <c r="AE1077" s="50">
        <f t="shared" si="339"/>
        <v>1.2083839285714284</v>
      </c>
      <c r="AF1077" s="50">
        <f t="shared" si="340"/>
        <v>1.3005819805194803</v>
      </c>
      <c r="AG1077" s="50">
        <f t="shared" si="341"/>
        <v>1.5199159090909091</v>
      </c>
      <c r="AH1077" s="50">
        <f t="shared" si="342"/>
        <v>1.7324998376623377</v>
      </c>
      <c r="AI1077" s="50">
        <f t="shared" si="343"/>
        <v>1.6686659090909091</v>
      </c>
      <c r="AJ1077" s="50">
        <f t="shared" si="344"/>
        <v>2.2571834415584413</v>
      </c>
      <c r="AK1077" s="50">
        <f t="shared" si="345"/>
        <v>2.0938337662337663</v>
      </c>
      <c r="AL1077" s="50">
        <f t="shared" si="346"/>
        <v>2.3718722402597403</v>
      </c>
      <c r="AM1077" s="50">
        <f t="shared" si="347"/>
        <v>2.5733652597402594</v>
      </c>
      <c r="AN1077" s="50">
        <f t="shared" si="348"/>
        <v>2.6388198051948049</v>
      </c>
      <c r="DH1077" s="50">
        <v>0</v>
      </c>
      <c r="ES1077" s="22">
        <v>0</v>
      </c>
    </row>
    <row r="1078" spans="1:149">
      <c r="R1078" s="22"/>
      <c r="AA1078" s="50"/>
      <c r="DH1078" s="50">
        <v>0</v>
      </c>
      <c r="ES1078" s="22">
        <v>0</v>
      </c>
    </row>
    <row r="1079" spans="1:149">
      <c r="A1079" s="171" t="s">
        <v>116</v>
      </c>
      <c r="B1079" s="78" t="s">
        <v>231</v>
      </c>
      <c r="C1079" s="114"/>
      <c r="G1079" s="146"/>
      <c r="H1079" s="10"/>
      <c r="I1079" s="10"/>
      <c r="J1079" s="10"/>
      <c r="K1079" s="10"/>
      <c r="L1079" s="10"/>
      <c r="M1079" s="114"/>
      <c r="R1079" s="22"/>
      <c r="AA1079" s="50"/>
      <c r="AB1079" s="15"/>
      <c r="AC1079" s="15"/>
      <c r="AD1079" s="15"/>
      <c r="AE1079" s="15"/>
      <c r="AF1079" s="15"/>
      <c r="AG1079" s="19"/>
      <c r="AH1079" s="15"/>
      <c r="DH1079" s="50">
        <v>0</v>
      </c>
      <c r="ES1079" s="22">
        <v>0</v>
      </c>
    </row>
    <row r="1080" spans="1:149">
      <c r="A1080" s="77"/>
      <c r="B1080" s="78"/>
      <c r="C1080" s="114"/>
      <c r="F1080" s="9"/>
      <c r="G1080" s="78"/>
      <c r="R1080" s="22"/>
      <c r="AA1080" s="50"/>
      <c r="AD1080" s="9"/>
      <c r="AG1080" s="78"/>
      <c r="AH1080" s="15"/>
      <c r="DH1080" s="50">
        <v>0</v>
      </c>
      <c r="ES1080" s="22">
        <v>0</v>
      </c>
    </row>
    <row r="1081" spans="1:149">
      <c r="A1081" s="77"/>
      <c r="B1081" s="78"/>
      <c r="C1081" s="256">
        <v>1000</v>
      </c>
      <c r="D1081" s="256">
        <v>1200</v>
      </c>
      <c r="E1081" s="256">
        <v>1400</v>
      </c>
      <c r="F1081" s="256">
        <v>1600</v>
      </c>
      <c r="G1081" s="256">
        <v>1800</v>
      </c>
      <c r="H1081" s="373">
        <v>2000</v>
      </c>
      <c r="I1081" s="256">
        <v>2200</v>
      </c>
      <c r="J1081" s="256">
        <v>2400</v>
      </c>
      <c r="K1081" s="256">
        <v>2600</v>
      </c>
      <c r="L1081" s="256">
        <v>2800</v>
      </c>
      <c r="M1081" s="256">
        <v>3000</v>
      </c>
      <c r="N1081" s="149">
        <v>3200</v>
      </c>
      <c r="R1081" s="22"/>
      <c r="AA1081" s="50"/>
      <c r="AB1081" s="78"/>
      <c r="AC1081" s="78"/>
      <c r="AD1081" s="78"/>
      <c r="AE1081" s="78"/>
      <c r="AF1081" s="78"/>
      <c r="AG1081" s="15"/>
      <c r="AH1081" s="15"/>
      <c r="DH1081" s="50">
        <v>0</v>
      </c>
      <c r="ES1081" s="22">
        <v>0</v>
      </c>
    </row>
    <row r="1082" spans="1:149">
      <c r="A1082" s="77"/>
      <c r="B1082" s="149" t="s">
        <v>149</v>
      </c>
      <c r="C1082" s="114">
        <v>0.14000000000000001</v>
      </c>
      <c r="D1082" s="216">
        <v>0.1</v>
      </c>
      <c r="E1082" s="216">
        <v>0.09</v>
      </c>
      <c r="F1082" s="216">
        <v>0.08</v>
      </c>
      <c r="G1082" s="146">
        <v>0.09</v>
      </c>
      <c r="H1082" s="147">
        <v>0.13</v>
      </c>
      <c r="I1082" s="146">
        <v>0.12</v>
      </c>
      <c r="J1082" s="146">
        <v>0.14000000000000001</v>
      </c>
      <c r="K1082" s="146">
        <v>0.14000000000000001</v>
      </c>
      <c r="L1082" s="146">
        <v>0.14000000000000001</v>
      </c>
      <c r="M1082" s="114">
        <v>0.14000000000000001</v>
      </c>
      <c r="N1082" s="146">
        <v>0.19</v>
      </c>
      <c r="O1082" s="146"/>
      <c r="P1082" s="146"/>
      <c r="Q1082" s="146"/>
      <c r="R1082" s="146"/>
      <c r="S1082" s="146"/>
      <c r="T1082" s="146"/>
      <c r="AA1082" s="50"/>
      <c r="AD1082" s="9"/>
      <c r="AG1082" s="19"/>
      <c r="AH1082" s="146"/>
      <c r="AI1082" s="146"/>
      <c r="AJ1082" s="146"/>
      <c r="AK1082" s="146"/>
      <c r="AL1082" s="202"/>
      <c r="DH1082" s="50">
        <v>0</v>
      </c>
      <c r="ES1082" s="22">
        <v>0</v>
      </c>
    </row>
    <row r="1083" spans="1:149">
      <c r="A1083" s="149" t="s">
        <v>234</v>
      </c>
      <c r="C1083" s="114"/>
      <c r="D1083" s="149"/>
      <c r="E1083" s="149"/>
      <c r="F1083" s="149"/>
      <c r="G1083" s="146"/>
      <c r="H1083" s="147"/>
      <c r="I1083" s="78"/>
      <c r="J1083" s="78"/>
      <c r="K1083" s="78"/>
      <c r="L1083" s="78"/>
      <c r="N1083" s="78"/>
      <c r="O1083" s="50"/>
      <c r="P1083" s="50"/>
      <c r="Q1083" s="50"/>
      <c r="R1083" s="50"/>
      <c r="S1083" s="50"/>
      <c r="T1083" s="50"/>
      <c r="AA1083" s="50"/>
      <c r="AB1083" s="78"/>
      <c r="AC1083" s="78"/>
      <c r="AD1083" s="78"/>
      <c r="AE1083" s="78"/>
      <c r="AF1083" s="78"/>
      <c r="AG1083" s="19"/>
      <c r="AH1083" s="50"/>
      <c r="AI1083" s="50"/>
      <c r="AJ1083" s="50"/>
      <c r="AK1083" s="50"/>
      <c r="AL1083" s="134"/>
      <c r="DH1083" s="50">
        <v>0</v>
      </c>
      <c r="ES1083" s="22">
        <v>0</v>
      </c>
    </row>
    <row r="1084" spans="1:149">
      <c r="A1084" s="77"/>
      <c r="B1084" s="93" t="s">
        <v>303</v>
      </c>
      <c r="C1084" s="114">
        <f>1-D979</f>
        <v>0.38689940337763007</v>
      </c>
      <c r="D1084" s="114">
        <f>1-G979</f>
        <v>0.3677293515250093</v>
      </c>
      <c r="E1084" s="677">
        <f>1-J979</f>
        <v>0.36962924008266085</v>
      </c>
      <c r="F1084" s="114">
        <f>1-M979</f>
        <v>0.30995444481935208</v>
      </c>
      <c r="G1084" s="114">
        <f>1-P979</f>
        <v>0.34148704434293087</v>
      </c>
      <c r="H1084" s="114">
        <f>1-S979</f>
        <v>0.34935179955703199</v>
      </c>
      <c r="I1084" s="114">
        <f>1-V979</f>
        <v>0.32648426583106815</v>
      </c>
      <c r="J1084" s="114">
        <f>1-Y979</f>
        <v>0.31409134309246955</v>
      </c>
      <c r="K1084" s="114">
        <f>1-AB979</f>
        <v>0.35311439911832354</v>
      </c>
      <c r="L1084" s="114">
        <f>1-AE979</f>
        <v>0.34447632742050316</v>
      </c>
      <c r="M1084" s="114">
        <f>1-AH979</f>
        <v>0.34228530638612031</v>
      </c>
      <c r="N1084" s="114">
        <f>1-AK979</f>
        <v>0.35649247473698775</v>
      </c>
      <c r="O1084" s="50"/>
      <c r="P1084" s="50"/>
      <c r="Q1084" s="50"/>
      <c r="R1084" s="50"/>
      <c r="S1084" s="50"/>
      <c r="T1084" s="50"/>
      <c r="AA1084" s="50"/>
      <c r="AB1084" s="15"/>
      <c r="AC1084" s="15"/>
      <c r="AD1084" s="15"/>
      <c r="AE1084" s="15"/>
      <c r="AF1084" s="15"/>
      <c r="AG1084" s="19"/>
      <c r="AH1084" s="50"/>
      <c r="AI1084" s="50"/>
      <c r="AJ1084" s="50"/>
      <c r="AK1084" s="50"/>
      <c r="AL1084" s="134"/>
      <c r="DH1084" s="50">
        <v>0</v>
      </c>
      <c r="ES1084" s="22">
        <v>0</v>
      </c>
    </row>
    <row r="1085" spans="1:149">
      <c r="A1085" s="77"/>
      <c r="B1085" s="93" t="s">
        <v>302</v>
      </c>
      <c r="C1085" s="114">
        <f t="shared" ref="C1085:C1086" si="360">1-D980</f>
        <v>0.40618511766334442</v>
      </c>
      <c r="D1085" s="114">
        <f t="shared" ref="D1085:D1086" si="361">1-G980</f>
        <v>0.38380078009643781</v>
      </c>
      <c r="E1085" s="114">
        <f t="shared" ref="E1085:E1086" si="362">1-J980</f>
        <v>0.38340475028674259</v>
      </c>
      <c r="F1085" s="114">
        <f t="shared" ref="F1085:F1086" si="363">1-M980</f>
        <v>0.33406158767649496</v>
      </c>
      <c r="G1085" s="114">
        <f t="shared" ref="G1085:G1086" si="364">1-P980</f>
        <v>0.34148704434293087</v>
      </c>
      <c r="H1085" s="114">
        <f t="shared" ref="H1085:H1086" si="365">1-S980</f>
        <v>0.36863751384274634</v>
      </c>
      <c r="I1085" s="114">
        <f>1-V980</f>
        <v>0.34401673336353555</v>
      </c>
      <c r="J1085" s="114">
        <f>1-Y980</f>
        <v>0.33418062880675525</v>
      </c>
      <c r="K1085" s="114">
        <f>1-AB980</f>
        <v>0.37165835516227963</v>
      </c>
      <c r="L1085" s="114">
        <f>1-AE980</f>
        <v>0.34371063864499285</v>
      </c>
      <c r="M1085" s="114">
        <f>1-AH980</f>
        <v>0.35835673495754883</v>
      </c>
      <c r="N1085" s="114">
        <f>1-AK980</f>
        <v>0.37155943902270205</v>
      </c>
      <c r="O1085" s="50"/>
      <c r="P1085" s="50"/>
      <c r="Q1085" s="50"/>
      <c r="R1085" s="50"/>
      <c r="S1085" s="50"/>
      <c r="T1085" s="50"/>
      <c r="AA1085" s="50"/>
      <c r="AB1085" s="15"/>
      <c r="AC1085" s="15"/>
      <c r="AD1085" s="15"/>
      <c r="AE1085" s="15"/>
      <c r="AF1085" s="15"/>
      <c r="AG1085" s="19"/>
      <c r="AH1085" s="50"/>
      <c r="AI1085" s="50"/>
      <c r="AJ1085" s="50"/>
      <c r="AK1085" s="50"/>
      <c r="AL1085" s="134"/>
      <c r="DH1085" s="50">
        <v>0</v>
      </c>
      <c r="ES1085" s="22">
        <v>0</v>
      </c>
    </row>
    <row r="1086" spans="1:149">
      <c r="A1086" s="77"/>
      <c r="B1086" s="93" t="s">
        <v>250</v>
      </c>
      <c r="C1086" s="114">
        <f t="shared" si="360"/>
        <v>0.4020539319490587</v>
      </c>
      <c r="D1086" s="114">
        <f t="shared" si="361"/>
        <v>0.38035812533453306</v>
      </c>
      <c r="E1086" s="114">
        <f t="shared" si="362"/>
        <v>0.37892669416429348</v>
      </c>
      <c r="F1086" s="114">
        <f t="shared" si="363"/>
        <v>0.33095050731935216</v>
      </c>
      <c r="G1086" s="114">
        <f t="shared" si="364"/>
        <v>0.33872163958102619</v>
      </c>
      <c r="H1086" s="114">
        <f t="shared" si="365"/>
        <v>0.36614864955703208</v>
      </c>
      <c r="I1086" s="114">
        <f>1-V981</f>
        <v>0.38464422687002919</v>
      </c>
      <c r="J1086" s="114">
        <f>1-Y981</f>
        <v>0.37142249785437431</v>
      </c>
      <c r="K1086" s="114">
        <f>1-AB981</f>
        <v>0.3537584980194225</v>
      </c>
      <c r="L1086" s="114">
        <f>1-AE981</f>
        <v>0.34507441925723759</v>
      </c>
      <c r="M1086" s="114">
        <f>1-AH981</f>
        <v>0.35962959686231077</v>
      </c>
      <c r="N1086" s="114">
        <f>1-AK981</f>
        <v>0.35494024705841642</v>
      </c>
      <c r="O1086" s="50"/>
      <c r="P1086" s="50"/>
      <c r="Q1086" s="50"/>
      <c r="R1086" s="50"/>
      <c r="S1086" s="50"/>
      <c r="T1086" s="50"/>
      <c r="AA1086" s="50"/>
      <c r="AB1086" s="15"/>
      <c r="AC1086" s="15"/>
      <c r="AD1086" s="15"/>
      <c r="AE1086" s="15"/>
      <c r="AF1086" s="15"/>
      <c r="AG1086" s="19"/>
      <c r="AH1086" s="50"/>
      <c r="AI1086" s="50"/>
      <c r="AJ1086" s="50"/>
      <c r="AK1086" s="50"/>
      <c r="AL1086" s="134"/>
      <c r="DH1086" s="50">
        <v>0</v>
      </c>
      <c r="ES1086" s="22">
        <v>0</v>
      </c>
    </row>
    <row r="1087" spans="1:149" s="149" customFormat="1" ht="30">
      <c r="A1087" s="187" t="s">
        <v>143</v>
      </c>
      <c r="B1087" s="230" t="s">
        <v>299</v>
      </c>
      <c r="C1087" s="256">
        <v>1000</v>
      </c>
      <c r="D1087" s="256">
        <v>1200</v>
      </c>
      <c r="E1087" s="256">
        <v>1400</v>
      </c>
      <c r="F1087" s="256">
        <v>1600</v>
      </c>
      <c r="G1087" s="256">
        <v>1800</v>
      </c>
      <c r="H1087" s="373">
        <v>2000</v>
      </c>
      <c r="I1087" s="256">
        <v>2200</v>
      </c>
      <c r="J1087" s="256">
        <v>2400</v>
      </c>
      <c r="K1087" s="256">
        <v>2600</v>
      </c>
      <c r="L1087" s="256">
        <v>2800</v>
      </c>
      <c r="M1087" s="256">
        <v>3000</v>
      </c>
      <c r="N1087" s="149">
        <v>3200</v>
      </c>
      <c r="AA1087" s="261"/>
      <c r="AB1087" s="259"/>
      <c r="AC1087" s="259"/>
      <c r="AD1087" s="259"/>
      <c r="AE1087" s="259"/>
      <c r="AF1087" s="259"/>
      <c r="AG1087" s="259"/>
      <c r="AH1087" s="259"/>
      <c r="AL1087" s="260"/>
      <c r="AZ1087" s="261"/>
      <c r="BA1087" s="261"/>
      <c r="BB1087" s="261"/>
      <c r="BC1087" s="261"/>
      <c r="BD1087" s="261"/>
      <c r="BE1087" s="261"/>
      <c r="BF1087" s="261"/>
      <c r="BG1087" s="261"/>
      <c r="BH1087" s="261"/>
      <c r="BI1087" s="261"/>
      <c r="BJ1087" s="261"/>
      <c r="BK1087" s="261"/>
      <c r="BL1087" s="261"/>
      <c r="BM1087" s="261"/>
      <c r="BN1087" s="261"/>
      <c r="BO1087" s="261"/>
      <c r="BP1087" s="261"/>
      <c r="BQ1087" s="261"/>
      <c r="BR1087" s="261"/>
      <c r="BS1087" s="261"/>
      <c r="BT1087" s="261"/>
      <c r="BU1087" s="261"/>
      <c r="BV1087" s="261"/>
      <c r="BW1087" s="437"/>
      <c r="BX1087" s="261"/>
      <c r="BY1087" s="261"/>
      <c r="BZ1087" s="261"/>
      <c r="CA1087" s="261"/>
      <c r="DH1087" s="50">
        <v>0</v>
      </c>
      <c r="ES1087" s="22">
        <v>0</v>
      </c>
    </row>
    <row r="1088" spans="1:149">
      <c r="B1088" s="78" t="s">
        <v>220</v>
      </c>
      <c r="C1088" s="114">
        <f>D833</f>
        <v>0.16379218324781811</v>
      </c>
      <c r="D1088" s="114">
        <f>G833</f>
        <v>0.1745088394618747</v>
      </c>
      <c r="E1088" s="114">
        <f>J833</f>
        <v>0.18240468185733205</v>
      </c>
      <c r="F1088" s="114">
        <f>M833</f>
        <v>0.19576359318310282</v>
      </c>
      <c r="G1088" s="114">
        <f>P833</f>
        <v>0.18344496474672034</v>
      </c>
      <c r="H1088" s="114">
        <f>S833</f>
        <v>0.18458348015074669</v>
      </c>
      <c r="I1088" s="114">
        <f>V833</f>
        <v>0.19240333093858261</v>
      </c>
      <c r="J1088" s="114">
        <f>Y833</f>
        <v>0.18625118655614845</v>
      </c>
      <c r="K1088" s="114">
        <f>AB833</f>
        <v>0.18176455202259834</v>
      </c>
      <c r="L1088" s="114">
        <f>AE833</f>
        <v>0.17594846499498018</v>
      </c>
      <c r="M1088" s="114">
        <f>AH833</f>
        <v>0.17752732924762715</v>
      </c>
      <c r="N1088" s="114">
        <f>AK833</f>
        <v>0.17632223820157569</v>
      </c>
      <c r="R1088" s="22"/>
      <c r="AA1088" s="50"/>
      <c r="AB1088" s="15"/>
      <c r="AC1088" s="15"/>
      <c r="AD1088" s="15"/>
      <c r="AE1088" s="15"/>
      <c r="AF1088" s="15"/>
      <c r="AG1088" s="15"/>
      <c r="AH1088" s="15"/>
      <c r="DH1088" s="50">
        <v>0</v>
      </c>
      <c r="ES1088" s="22">
        <v>0</v>
      </c>
    </row>
    <row r="1089" spans="1:149" s="236" customFormat="1">
      <c r="A1089" s="234"/>
      <c r="B1089" s="235" t="s">
        <v>221</v>
      </c>
      <c r="C1089" s="603">
        <f>D834</f>
        <v>8.1754623002606344E-2</v>
      </c>
      <c r="D1089" s="603">
        <f>G834</f>
        <v>9.5366802871975409E-2</v>
      </c>
      <c r="E1089" s="603">
        <f>J834</f>
        <v>0.10623163385895988</v>
      </c>
      <c r="F1089" s="603">
        <f>M834</f>
        <v>0.11925015377833986</v>
      </c>
      <c r="G1089" s="603">
        <f>P834</f>
        <v>9.8609985597468044E-2</v>
      </c>
      <c r="H1089" s="603">
        <f>S834</f>
        <v>0.11153128962926609</v>
      </c>
      <c r="I1089" s="603">
        <f>V834</f>
        <v>0.11550548817179292</v>
      </c>
      <c r="J1089" s="603">
        <f>Y834</f>
        <v>0.11478057771853879</v>
      </c>
      <c r="K1089" s="603">
        <f>AB834</f>
        <v>0.11314351410447004</v>
      </c>
      <c r="L1089" s="603">
        <f>AE834</f>
        <v>0.11010425372348231</v>
      </c>
      <c r="M1089" s="603">
        <f>AH834</f>
        <v>0.1048996429831236</v>
      </c>
      <c r="N1089" s="603">
        <f>AK834</f>
        <v>0.10191319710518214</v>
      </c>
      <c r="AA1089" s="238"/>
      <c r="AB1089" s="604"/>
      <c r="AC1089" s="604"/>
      <c r="AD1089" s="604"/>
      <c r="AE1089" s="604"/>
      <c r="AF1089" s="604"/>
      <c r="AG1089" s="604"/>
      <c r="AH1089" s="604"/>
      <c r="AL1089" s="237"/>
      <c r="AY1089" s="238"/>
      <c r="AZ1089" s="238"/>
      <c r="BA1089" s="238"/>
      <c r="BB1089" s="238"/>
      <c r="BC1089" s="238"/>
      <c r="BD1089" s="238"/>
      <c r="BE1089" s="238"/>
      <c r="BF1089" s="238"/>
      <c r="BG1089" s="238"/>
      <c r="BH1089" s="238"/>
      <c r="BI1089" s="238"/>
      <c r="BJ1089" s="238"/>
      <c r="BK1089" s="238"/>
      <c r="BL1089" s="238"/>
      <c r="BM1089" s="238"/>
      <c r="BN1089" s="238"/>
      <c r="BO1089" s="238"/>
      <c r="BP1089" s="238"/>
      <c r="BQ1089" s="238"/>
      <c r="BR1089" s="238"/>
      <c r="BS1089" s="238"/>
      <c r="BT1089" s="238"/>
      <c r="BU1089" s="238"/>
      <c r="BV1089" s="238"/>
      <c r="BW1089" s="605"/>
      <c r="BX1089" s="238"/>
      <c r="BY1089" s="238"/>
      <c r="BZ1089" s="238"/>
      <c r="CA1089" s="238"/>
      <c r="DH1089" s="238">
        <v>0</v>
      </c>
      <c r="ES1089" s="236">
        <v>0</v>
      </c>
    </row>
    <row r="1090" spans="1:149">
      <c r="B1090" s="78" t="s">
        <v>222</v>
      </c>
      <c r="C1090" s="114">
        <f>D835</f>
        <v>0.75445319374957553</v>
      </c>
      <c r="D1090" s="114">
        <f>G835</f>
        <v>0.73012435766615003</v>
      </c>
      <c r="E1090" s="114">
        <f>J835</f>
        <v>0.711363684283708</v>
      </c>
      <c r="F1090" s="114">
        <f>M835</f>
        <v>0.6849862530385572</v>
      </c>
      <c r="G1090" s="114">
        <f>P835</f>
        <v>0.71794504965581152</v>
      </c>
      <c r="H1090" s="114">
        <f>S835</f>
        <v>0.70388523021998717</v>
      </c>
      <c r="I1090" s="114">
        <f>V835</f>
        <v>0.6920911808896244</v>
      </c>
      <c r="J1090" s="114">
        <f>Y835</f>
        <v>0.69896823572531275</v>
      </c>
      <c r="K1090" s="114">
        <f>AB835</f>
        <v>0.70509193387293156</v>
      </c>
      <c r="L1090" s="114">
        <f>AE835</f>
        <v>0.7139472812815375</v>
      </c>
      <c r="M1090" s="114">
        <f>AH835</f>
        <v>0.71757302776924925</v>
      </c>
      <c r="N1090" s="114">
        <f>AK835</f>
        <v>0.72176456469324213</v>
      </c>
      <c r="R1090" s="22"/>
      <c r="AA1090" s="50"/>
      <c r="AB1090" s="15"/>
      <c r="AC1090" s="15"/>
      <c r="AD1090" s="15"/>
      <c r="AE1090" s="15"/>
      <c r="AF1090" s="15"/>
      <c r="AG1090" s="15"/>
      <c r="AH1090" s="15"/>
      <c r="DH1090" s="50">
        <v>0</v>
      </c>
      <c r="ES1090" s="22">
        <v>0</v>
      </c>
    </row>
    <row r="1091" spans="1:149">
      <c r="B1091" s="78" t="s">
        <v>32</v>
      </c>
      <c r="C1091" s="114">
        <f t="shared" ref="C1091:C1115" si="366">D838</f>
        <v>1.4371249150811779E-2</v>
      </c>
      <c r="D1091" s="114">
        <f t="shared" ref="D1091:D1115" si="367">G838</f>
        <v>1.6854149333476356E-2</v>
      </c>
      <c r="E1091" s="114">
        <f t="shared" ref="E1091:E1115" si="368">J838</f>
        <v>1.8802285048627455E-2</v>
      </c>
      <c r="F1091" s="114">
        <f t="shared" ref="F1091:F1115" si="369">M838</f>
        <v>2.3196673089972811E-2</v>
      </c>
      <c r="G1091" s="114">
        <f t="shared" ref="G1091:G1115" si="370">P838</f>
        <v>1.5271990452175414E-2</v>
      </c>
      <c r="H1091" s="114">
        <f t="shared" ref="H1091:H1115" si="371">S838</f>
        <v>2.0496996563568324E-2</v>
      </c>
      <c r="I1091" s="114">
        <f t="shared" ref="I1091:I1115" si="372">V838</f>
        <v>2.1194686064860496E-2</v>
      </c>
      <c r="J1091" s="114">
        <f t="shared" ref="J1091:J1115" si="373">Y838</f>
        <v>2.074240165051729E-2</v>
      </c>
      <c r="K1091" s="114">
        <f t="shared" ref="K1091:K1115" si="374">AB838</f>
        <v>2.048484346639386E-2</v>
      </c>
      <c r="L1091" s="114">
        <f t="shared" ref="L1091:L1115" si="375">AE838</f>
        <v>1.9163256244909263E-2</v>
      </c>
      <c r="M1091" s="114">
        <f t="shared" ref="M1091:M1115" si="376">AH838</f>
        <v>1.8381548113644206E-2</v>
      </c>
      <c r="N1091" s="114">
        <f t="shared" ref="N1091:N1115" si="377">AK838</f>
        <v>1.796280608860433E-2</v>
      </c>
      <c r="R1091" s="22"/>
      <c r="AA1091" s="50"/>
      <c r="AB1091" s="15"/>
      <c r="AC1091" s="15"/>
      <c r="AD1091" s="15"/>
      <c r="AE1091" s="15"/>
      <c r="AF1091" s="15"/>
      <c r="AG1091" s="15"/>
      <c r="AH1091" s="15"/>
      <c r="DH1091" s="50">
        <v>0</v>
      </c>
      <c r="ES1091" s="22">
        <v>0</v>
      </c>
    </row>
    <row r="1092" spans="1:149" s="233" customFormat="1">
      <c r="A1092" s="368"/>
      <c r="B1092" s="369" t="s">
        <v>37</v>
      </c>
      <c r="C1092" s="233">
        <f t="shared" si="366"/>
        <v>60.571428571428569</v>
      </c>
      <c r="D1092" s="233">
        <f t="shared" si="367"/>
        <v>60.571428571428569</v>
      </c>
      <c r="E1092" s="233">
        <f t="shared" si="368"/>
        <v>60.571428571428569</v>
      </c>
      <c r="F1092" s="233">
        <f t="shared" si="369"/>
        <v>121.14285714285714</v>
      </c>
      <c r="G1092" s="233">
        <f t="shared" si="370"/>
        <v>0</v>
      </c>
      <c r="H1092" s="233">
        <f t="shared" si="371"/>
        <v>121.14285714285714</v>
      </c>
      <c r="I1092" s="233">
        <f t="shared" si="372"/>
        <v>121.14285714285714</v>
      </c>
      <c r="J1092" s="233">
        <f t="shared" si="373"/>
        <v>151.42857142857142</v>
      </c>
      <c r="K1092" s="233">
        <f t="shared" si="374"/>
        <v>151.42857142857142</v>
      </c>
      <c r="L1092" s="233">
        <f t="shared" si="375"/>
        <v>151.42857142857142</v>
      </c>
      <c r="M1092" s="233">
        <f t="shared" si="376"/>
        <v>151.42857142857142</v>
      </c>
      <c r="N1092" s="233">
        <f t="shared" si="377"/>
        <v>151.42857142857142</v>
      </c>
      <c r="AA1092" s="122"/>
      <c r="AB1092" s="371"/>
      <c r="AC1092" s="371"/>
      <c r="AD1092" s="371"/>
      <c r="AE1092" s="371"/>
      <c r="AF1092" s="371"/>
      <c r="AG1092" s="371"/>
      <c r="AH1092" s="371"/>
      <c r="AL1092" s="372"/>
      <c r="AZ1092" s="122"/>
      <c r="BA1092" s="122"/>
      <c r="BB1092" s="122"/>
      <c r="BC1092" s="122"/>
      <c r="BD1092" s="122"/>
      <c r="BE1092" s="122"/>
      <c r="BF1092" s="122"/>
      <c r="BG1092" s="122"/>
      <c r="BH1092" s="122"/>
      <c r="BI1092" s="122"/>
      <c r="BJ1092" s="122"/>
      <c r="BK1092" s="122"/>
      <c r="BL1092" s="122"/>
      <c r="BM1092" s="122"/>
      <c r="BN1092" s="122"/>
      <c r="BO1092" s="122"/>
      <c r="BP1092" s="122"/>
      <c r="BQ1092" s="122"/>
      <c r="BR1092" s="122"/>
      <c r="BS1092" s="122"/>
      <c r="BT1092" s="122"/>
      <c r="BU1092" s="122"/>
      <c r="BV1092" s="122"/>
      <c r="BW1092" s="436"/>
      <c r="BX1092" s="122"/>
      <c r="BY1092" s="122"/>
      <c r="BZ1092" s="122"/>
      <c r="CA1092" s="122"/>
      <c r="DH1092" s="50">
        <v>0</v>
      </c>
      <c r="ES1092" s="22">
        <v>0</v>
      </c>
    </row>
    <row r="1093" spans="1:149" s="233" customFormat="1">
      <c r="A1093" s="368"/>
      <c r="B1093" s="369" t="s">
        <v>81</v>
      </c>
      <c r="C1093" s="233">
        <f t="shared" si="366"/>
        <v>689.46777408637877</v>
      </c>
      <c r="D1093" s="233">
        <f t="shared" si="367"/>
        <v>805.28205980066446</v>
      </c>
      <c r="E1093" s="233">
        <f t="shared" si="368"/>
        <v>808.59634551495014</v>
      </c>
      <c r="F1093" s="233">
        <f t="shared" si="369"/>
        <v>1040.1249169435216</v>
      </c>
      <c r="G1093" s="233">
        <f t="shared" si="370"/>
        <v>1011.5347176079734</v>
      </c>
      <c r="H1093" s="233">
        <f t="shared" si="371"/>
        <v>1277.201661129568</v>
      </c>
      <c r="I1093" s="233">
        <f t="shared" si="372"/>
        <v>1378.5159468438537</v>
      </c>
      <c r="J1093" s="233">
        <f t="shared" si="373"/>
        <v>1847.8498338870431</v>
      </c>
      <c r="K1093" s="233">
        <f t="shared" si="374"/>
        <v>1751.7355481727575</v>
      </c>
      <c r="L1093" s="233">
        <f t="shared" si="375"/>
        <v>1763.8122923588039</v>
      </c>
      <c r="M1093" s="233">
        <f t="shared" si="376"/>
        <v>2311.5265780730897</v>
      </c>
      <c r="N1093" s="233">
        <f t="shared" si="377"/>
        <v>2313.1265780730896</v>
      </c>
      <c r="AA1093" s="122"/>
      <c r="AB1093" s="371"/>
      <c r="AC1093" s="371"/>
      <c r="AD1093" s="371"/>
      <c r="AE1093" s="371"/>
      <c r="AF1093" s="371"/>
      <c r="AG1093" s="371"/>
      <c r="AH1093" s="371"/>
      <c r="AL1093" s="372"/>
      <c r="AZ1093" s="122"/>
      <c r="BA1093" s="122"/>
      <c r="BB1093" s="122"/>
      <c r="BC1093" s="122"/>
      <c r="BD1093" s="122"/>
      <c r="BE1093" s="122"/>
      <c r="BF1093" s="122"/>
      <c r="BG1093" s="122"/>
      <c r="BH1093" s="122"/>
      <c r="BI1093" s="122"/>
      <c r="BJ1093" s="122"/>
      <c r="BK1093" s="122"/>
      <c r="BL1093" s="122"/>
      <c r="BM1093" s="122"/>
      <c r="BN1093" s="122"/>
      <c r="BO1093" s="122"/>
      <c r="BP1093" s="122"/>
      <c r="BQ1093" s="122"/>
      <c r="BR1093" s="122"/>
      <c r="BS1093" s="122"/>
      <c r="BT1093" s="122"/>
      <c r="BU1093" s="122"/>
      <c r="BV1093" s="122"/>
      <c r="BW1093" s="436"/>
      <c r="BX1093" s="122"/>
      <c r="BY1093" s="122"/>
      <c r="BZ1093" s="122"/>
      <c r="CA1093" s="122"/>
      <c r="DH1093" s="50">
        <v>0</v>
      </c>
      <c r="ES1093" s="22">
        <v>0</v>
      </c>
    </row>
    <row r="1094" spans="1:149">
      <c r="B1094" s="78" t="s">
        <v>163</v>
      </c>
      <c r="C1094" s="114">
        <f t="shared" si="366"/>
        <v>5.9177191521995066E-3</v>
      </c>
      <c r="D1094" s="114">
        <f t="shared" si="367"/>
        <v>6.3046576804010454E-3</v>
      </c>
      <c r="E1094" s="114">
        <f t="shared" si="368"/>
        <v>6.6784312071424216E-3</v>
      </c>
      <c r="F1094" s="114">
        <f t="shared" si="369"/>
        <v>6.7242260841950553E-3</v>
      </c>
      <c r="G1094" s="114">
        <f t="shared" si="370"/>
        <v>6.7618259621893273E-3</v>
      </c>
      <c r="H1094" s="114">
        <f t="shared" si="371"/>
        <v>6.7204025987713991E-3</v>
      </c>
      <c r="I1094" s="114">
        <f t="shared" si="372"/>
        <v>6.8401491134170486E-3</v>
      </c>
      <c r="J1094" s="114">
        <f t="shared" si="373"/>
        <v>6.8418106341086773E-3</v>
      </c>
      <c r="K1094" s="114">
        <f t="shared" si="374"/>
        <v>6.8043223189214932E-3</v>
      </c>
      <c r="L1094" s="114">
        <f t="shared" si="375"/>
        <v>6.9058240179724209E-3</v>
      </c>
      <c r="M1094" s="114">
        <f t="shared" si="376"/>
        <v>6.5911340530742119E-3</v>
      </c>
      <c r="N1094" s="114">
        <f t="shared" si="377"/>
        <v>6.4764477391922835E-3</v>
      </c>
      <c r="R1094" s="22"/>
      <c r="AA1094" s="50"/>
      <c r="AB1094" s="15"/>
      <c r="AC1094" s="15"/>
      <c r="AD1094" s="15"/>
      <c r="AE1094" s="15"/>
      <c r="AF1094" s="15"/>
      <c r="AG1094" s="15"/>
      <c r="AH1094" s="15"/>
      <c r="DH1094" s="50">
        <v>0</v>
      </c>
      <c r="ES1094" s="22">
        <v>0</v>
      </c>
    </row>
    <row r="1095" spans="1:149">
      <c r="B1095" s="78" t="s">
        <v>103</v>
      </c>
      <c r="C1095" s="114">
        <f t="shared" si="366"/>
        <v>5.6778773649508237E-2</v>
      </c>
      <c r="D1095" s="114">
        <f t="shared" si="367"/>
        <v>6.341921333778823E-2</v>
      </c>
      <c r="E1095" s="114">
        <f t="shared" si="368"/>
        <v>6.9601167449581294E-2</v>
      </c>
      <c r="F1095" s="114">
        <f t="shared" si="369"/>
        <v>7.0559801904419114E-2</v>
      </c>
      <c r="G1095" s="114">
        <f t="shared" si="370"/>
        <v>7.0901034822334078E-2</v>
      </c>
      <c r="H1095" s="114">
        <f t="shared" si="371"/>
        <v>6.8917707160841751E-2</v>
      </c>
      <c r="I1095" s="114">
        <f t="shared" si="372"/>
        <v>7.065388984895013E-2</v>
      </c>
      <c r="J1095" s="114">
        <f t="shared" si="373"/>
        <v>6.7322948022462664E-2</v>
      </c>
      <c r="K1095" s="114">
        <f t="shared" si="374"/>
        <v>6.936085090336204E-2</v>
      </c>
      <c r="L1095" s="114">
        <f t="shared" si="375"/>
        <v>6.997534851560494E-2</v>
      </c>
      <c r="M1095" s="114">
        <f t="shared" si="376"/>
        <v>6.5369855201919694E-2</v>
      </c>
      <c r="N1095" s="114">
        <f t="shared" si="377"/>
        <v>6.5735120386615539E-2</v>
      </c>
      <c r="R1095" s="22"/>
      <c r="AA1095" s="50"/>
      <c r="AB1095" s="15"/>
      <c r="AC1095" s="15"/>
      <c r="AD1095" s="15"/>
      <c r="AE1095" s="15"/>
      <c r="AF1095" s="15"/>
      <c r="AG1095" s="15"/>
      <c r="AH1095" s="15"/>
      <c r="DH1095" s="50">
        <v>0</v>
      </c>
      <c r="ES1095" s="22">
        <v>0</v>
      </c>
    </row>
    <row r="1096" spans="1:149">
      <c r="B1096" s="78" t="s">
        <v>33</v>
      </c>
      <c r="C1096" s="114">
        <f t="shared" si="366"/>
        <v>2.625072590526082E-2</v>
      </c>
      <c r="D1096" s="114">
        <f t="shared" si="367"/>
        <v>2.8580168681401407E-2</v>
      </c>
      <c r="E1096" s="114">
        <f t="shared" si="368"/>
        <v>3.0631693611746648E-2</v>
      </c>
      <c r="F1096" s="114">
        <f t="shared" si="369"/>
        <v>3.5304414085356256E-2</v>
      </c>
      <c r="G1096" s="114">
        <f t="shared" si="370"/>
        <v>2.5953199113736204E-2</v>
      </c>
      <c r="H1096" s="114">
        <f t="shared" si="371"/>
        <v>3.2953135349776626E-2</v>
      </c>
      <c r="I1096" s="114">
        <f t="shared" si="372"/>
        <v>3.336829458973628E-2</v>
      </c>
      <c r="J1096" s="114">
        <f t="shared" si="373"/>
        <v>3.3824162270944216E-2</v>
      </c>
      <c r="K1096" s="114">
        <f t="shared" si="374"/>
        <v>3.3271561774499976E-2</v>
      </c>
      <c r="L1096" s="114">
        <f t="shared" si="375"/>
        <v>3.2351193559243881E-2</v>
      </c>
      <c r="M1096" s="114">
        <f t="shared" si="376"/>
        <v>3.0807170294607781E-2</v>
      </c>
      <c r="N1096" s="114">
        <f t="shared" si="377"/>
        <v>2.9869010510573859E-2</v>
      </c>
      <c r="R1096" s="22"/>
      <c r="AA1096" s="50"/>
      <c r="AB1096" s="15"/>
      <c r="AC1096" s="15"/>
      <c r="AD1096" s="15"/>
      <c r="AE1096" s="15"/>
      <c r="AF1096" s="15"/>
      <c r="AG1096" s="15"/>
      <c r="AH1096" s="15"/>
      <c r="DH1096" s="50">
        <v>0</v>
      </c>
      <c r="ES1096" s="22">
        <v>0</v>
      </c>
    </row>
    <row r="1097" spans="1:149">
      <c r="B1097" s="78" t="s">
        <v>34</v>
      </c>
      <c r="C1097" s="114">
        <f t="shared" si="366"/>
        <v>4.0321835543406209E-2</v>
      </c>
      <c r="D1097" s="114">
        <f t="shared" si="367"/>
        <v>4.5330264191202549E-2</v>
      </c>
      <c r="E1097" s="114">
        <f t="shared" si="368"/>
        <v>4.9344520859951939E-2</v>
      </c>
      <c r="F1097" s="114">
        <f t="shared" si="369"/>
        <v>5.1613321810684794E-2</v>
      </c>
      <c r="G1097" s="114">
        <f t="shared" si="370"/>
        <v>4.8910595361253098E-2</v>
      </c>
      <c r="H1097" s="114">
        <f t="shared" si="371"/>
        <v>5.0534224363445714E-2</v>
      </c>
      <c r="I1097" s="114">
        <f t="shared" si="372"/>
        <v>5.1885017011214014E-2</v>
      </c>
      <c r="J1097" s="114">
        <f t="shared" si="373"/>
        <v>5.2333314141455652E-2</v>
      </c>
      <c r="K1097" s="114">
        <f t="shared" si="374"/>
        <v>5.1673786718809338E-2</v>
      </c>
      <c r="L1097" s="114">
        <f t="shared" si="375"/>
        <v>5.1567427389368085E-2</v>
      </c>
      <c r="M1097" s="114">
        <f t="shared" si="376"/>
        <v>4.9363027596413471E-2</v>
      </c>
      <c r="N1097" s="114">
        <f t="shared" si="377"/>
        <v>4.7998839287994345E-2</v>
      </c>
      <c r="R1097" s="22"/>
      <c r="AA1097" s="50"/>
      <c r="AB1097" s="15"/>
      <c r="AC1097" s="15"/>
      <c r="AD1097" s="15"/>
      <c r="AE1097" s="15"/>
      <c r="AF1097" s="15"/>
      <c r="AG1097" s="15"/>
      <c r="AH1097" s="15"/>
      <c r="DH1097" s="50">
        <v>0</v>
      </c>
      <c r="ES1097" s="22">
        <v>0</v>
      </c>
    </row>
    <row r="1098" spans="1:149">
      <c r="B1098" s="78" t="s">
        <v>63</v>
      </c>
      <c r="C1098" s="114">
        <f t="shared" si="366"/>
        <v>1.6378367580287927</v>
      </c>
      <c r="D1098" s="114">
        <f t="shared" si="367"/>
        <v>2.0254611330287928</v>
      </c>
      <c r="E1098" s="114">
        <f t="shared" si="368"/>
        <v>2.0281277996954592</v>
      </c>
      <c r="F1098" s="114">
        <f t="shared" si="369"/>
        <v>2.4574176508859358</v>
      </c>
      <c r="G1098" s="114">
        <f t="shared" si="370"/>
        <v>2.3909197272978955</v>
      </c>
      <c r="H1098" s="114">
        <f t="shared" si="371"/>
        <v>3.2535753156146177</v>
      </c>
      <c r="I1098" s="114">
        <f t="shared" si="372"/>
        <v>3.2574312679955697</v>
      </c>
      <c r="J1098" s="114">
        <f t="shared" si="373"/>
        <v>4.8410757779623479</v>
      </c>
      <c r="K1098" s="114">
        <f t="shared" si="374"/>
        <v>4.842553158914729</v>
      </c>
      <c r="L1098" s="114">
        <f t="shared" si="375"/>
        <v>4.8687954069767443</v>
      </c>
      <c r="M1098" s="114">
        <f t="shared" si="376"/>
        <v>6.4098155260243619</v>
      </c>
      <c r="N1098" s="114">
        <f t="shared" si="377"/>
        <v>6.4124821926910291</v>
      </c>
      <c r="O1098" s="78" t="s">
        <v>63</v>
      </c>
      <c r="P1098" s="114">
        <f t="shared" ref="P1098:P1115" si="378">AO845</f>
        <v>1.0918911720191953</v>
      </c>
      <c r="Q1098" s="114">
        <f t="shared" ref="Q1098:Q1115" si="379">AR845</f>
        <v>1.3503074220191951</v>
      </c>
      <c r="R1098" s="114">
        <f t="shared" ref="R1098:R1115" si="380">AU845</f>
        <v>1.3520851997969727</v>
      </c>
      <c r="S1098" s="114">
        <f t="shared" ref="S1098:S1115" si="381">AX845</f>
        <v>1.6382784339239571</v>
      </c>
      <c r="T1098" s="114">
        <f t="shared" ref="T1098:T1115" si="382">BA845</f>
        <v>1.5939464848652638</v>
      </c>
      <c r="U1098" s="114">
        <f t="shared" ref="U1098:U1115" si="383">BD845</f>
        <v>2.1690502104097451</v>
      </c>
      <c r="V1098" s="114">
        <f t="shared" ref="V1098:V1115" si="384">BG845</f>
        <v>2.1716208453303798</v>
      </c>
      <c r="W1098" s="114">
        <f t="shared" ref="W1098:W1115" si="385">BJ845</f>
        <v>3.2273838519748987</v>
      </c>
      <c r="X1098" s="114">
        <f t="shared" ref="X1098:X1115" si="386">BM845</f>
        <v>3.2283687726098194</v>
      </c>
      <c r="Y1098" s="114">
        <f t="shared" ref="Y1098:Y1115" si="387">BP845</f>
        <v>3.2458636046511629</v>
      </c>
      <c r="Z1098" s="114">
        <f t="shared" ref="Z1098:Z1115" si="388">BS845</f>
        <v>4.2732103506829082</v>
      </c>
      <c r="AA1098" s="114">
        <f t="shared" ref="AA1098:AA1115" si="389">BV845</f>
        <v>4.2749881284606861</v>
      </c>
      <c r="AB1098" s="15"/>
      <c r="AC1098" s="114">
        <f t="shared" ref="AC1098:AC1115" si="390">BZ845</f>
        <v>1.4038600783103938</v>
      </c>
      <c r="AD1098" s="114">
        <f t="shared" ref="AD1098:AD1115" si="391">CC845</f>
        <v>1.7361095425961079</v>
      </c>
      <c r="AE1098" s="114">
        <f t="shared" ref="AE1098:AE1115" si="392">CF845</f>
        <v>1.7383952568818222</v>
      </c>
      <c r="AF1098" s="114">
        <f t="shared" ref="AF1098:AF1115" si="393">CI845</f>
        <v>2.1063579864736592</v>
      </c>
      <c r="AG1098" s="114">
        <f t="shared" ref="AG1098:AG1115" si="394">CL845</f>
        <v>2.0493597662553391</v>
      </c>
      <c r="AH1098" s="114">
        <f t="shared" ref="AH1098:AH1115" si="395">CO845</f>
        <v>2.7887788419553865</v>
      </c>
      <c r="AI1098" s="114">
        <f t="shared" ref="AI1098:AI1115" si="396">CR845</f>
        <v>2.7920839439962029</v>
      </c>
      <c r="AJ1098" s="114">
        <f t="shared" ref="AJ1098:AJ1115" si="397">CU845</f>
        <v>4.1494935239677266</v>
      </c>
      <c r="AK1098" s="114">
        <f t="shared" ref="AK1098:AK1115" si="398">CX845</f>
        <v>4.1507598504983392</v>
      </c>
      <c r="AL1098" s="114">
        <f t="shared" ref="AL1098:AL1115" si="399">DA845</f>
        <v>4.1732532059800667</v>
      </c>
      <c r="AM1098" s="114">
        <f t="shared" ref="AM1098:AM1115" si="400">DD845</f>
        <v>5.4941275937351675</v>
      </c>
      <c r="AN1098" s="114">
        <f t="shared" ref="AN1098:AN1115" si="401">DG845</f>
        <v>5.4964133080208821</v>
      </c>
      <c r="DH1098" s="50">
        <v>0</v>
      </c>
      <c r="ES1098" s="22">
        <v>0</v>
      </c>
    </row>
    <row r="1099" spans="1:149">
      <c r="B1099" s="78" t="s">
        <v>65</v>
      </c>
      <c r="C1099" s="114">
        <f t="shared" si="366"/>
        <v>2.1796193452380952</v>
      </c>
      <c r="D1099" s="114">
        <f t="shared" si="367"/>
        <v>2.4537425595238096</v>
      </c>
      <c r="E1099" s="114">
        <f t="shared" si="368"/>
        <v>2.458028273809524</v>
      </c>
      <c r="F1099" s="114">
        <f t="shared" si="369"/>
        <v>2.7453813988095233</v>
      </c>
      <c r="G1099" s="114">
        <f t="shared" si="370"/>
        <v>3.0138337797619044</v>
      </c>
      <c r="H1099" s="114">
        <f t="shared" si="371"/>
        <v>3.8219611607142854</v>
      </c>
      <c r="I1099" s="114">
        <f t="shared" si="372"/>
        <v>3.8394767857142851</v>
      </c>
      <c r="J1099" s="114">
        <f t="shared" si="373"/>
        <v>5.4557315476190471</v>
      </c>
      <c r="K1099" s="114">
        <f t="shared" si="374"/>
        <v>5.4432159226190482</v>
      </c>
      <c r="L1099" s="114">
        <f t="shared" si="375"/>
        <v>5.9801206845238095</v>
      </c>
      <c r="M1099" s="114">
        <f t="shared" si="376"/>
        <v>7.07198630952381</v>
      </c>
      <c r="N1099" s="114">
        <f t="shared" si="377"/>
        <v>7.07198630952381</v>
      </c>
      <c r="O1099" s="78" t="s">
        <v>65</v>
      </c>
      <c r="P1099" s="114">
        <f t="shared" si="378"/>
        <v>0.96871970899470894</v>
      </c>
      <c r="Q1099" s="114">
        <f t="shared" si="379"/>
        <v>1.0905522486772485</v>
      </c>
      <c r="R1099" s="114">
        <f t="shared" si="380"/>
        <v>1.0924570105820106</v>
      </c>
      <c r="S1099" s="114">
        <f t="shared" si="381"/>
        <v>1.2201695105820105</v>
      </c>
      <c r="T1099" s="114">
        <f t="shared" si="382"/>
        <v>1.3394816798941798</v>
      </c>
      <c r="U1099" s="114">
        <f t="shared" si="383"/>
        <v>1.6986494047619045</v>
      </c>
      <c r="V1099" s="114">
        <f t="shared" si="384"/>
        <v>1.7064341269841268</v>
      </c>
      <c r="W1099" s="114">
        <f t="shared" si="385"/>
        <v>2.4247695767195765</v>
      </c>
      <c r="X1099" s="114">
        <f t="shared" si="386"/>
        <v>2.419207076719577</v>
      </c>
      <c r="Y1099" s="114">
        <f t="shared" si="387"/>
        <v>2.6578314153439155</v>
      </c>
      <c r="Z1099" s="114">
        <f t="shared" si="388"/>
        <v>3.1431050264550264</v>
      </c>
      <c r="AA1099" s="114">
        <f t="shared" si="389"/>
        <v>3.1431050264550264</v>
      </c>
      <c r="AB1099" s="15"/>
      <c r="AC1099" s="114">
        <f t="shared" si="390"/>
        <v>1.3413042124542123</v>
      </c>
      <c r="AD1099" s="114">
        <f t="shared" si="391"/>
        <v>1.5099954212454212</v>
      </c>
      <c r="AE1099" s="114">
        <f t="shared" si="392"/>
        <v>1.512632783882784</v>
      </c>
      <c r="AF1099" s="114">
        <f t="shared" si="393"/>
        <v>1.6894654761904759</v>
      </c>
      <c r="AG1099" s="114">
        <f t="shared" si="394"/>
        <v>1.8546669413919412</v>
      </c>
      <c r="AH1099" s="114">
        <f t="shared" si="395"/>
        <v>2.3519760989010985</v>
      </c>
      <c r="AI1099" s="114">
        <f t="shared" si="396"/>
        <v>2.3627549450549448</v>
      </c>
      <c r="AJ1099" s="114">
        <f t="shared" si="397"/>
        <v>3.3573732600732598</v>
      </c>
      <c r="AK1099" s="114">
        <f t="shared" si="398"/>
        <v>3.3496713369963373</v>
      </c>
      <c r="AL1099" s="114">
        <f t="shared" si="399"/>
        <v>3.6800742673992675</v>
      </c>
      <c r="AM1099" s="114">
        <f t="shared" si="400"/>
        <v>4.3519915750915752</v>
      </c>
      <c r="AN1099" s="114">
        <f t="shared" si="401"/>
        <v>4.3519915750915752</v>
      </c>
      <c r="DH1099" s="50">
        <v>0</v>
      </c>
      <c r="ES1099" s="22">
        <v>0</v>
      </c>
    </row>
    <row r="1100" spans="1:149">
      <c r="B1100" s="78" t="s">
        <v>100</v>
      </c>
      <c r="C1100" s="114">
        <f t="shared" si="366"/>
        <v>1.2142857142857143E-2</v>
      </c>
      <c r="D1100" s="114">
        <f t="shared" si="367"/>
        <v>1.2142857142857143E-2</v>
      </c>
      <c r="E1100" s="114">
        <f t="shared" si="368"/>
        <v>1.2142857142857143E-2</v>
      </c>
      <c r="F1100" s="114">
        <f t="shared" si="369"/>
        <v>2.4285714285714285E-2</v>
      </c>
      <c r="G1100" s="114">
        <f t="shared" si="370"/>
        <v>0</v>
      </c>
      <c r="H1100" s="114">
        <f t="shared" si="371"/>
        <v>2.4285714285714285E-2</v>
      </c>
      <c r="I1100" s="114">
        <f t="shared" si="372"/>
        <v>2.4285714285714285E-2</v>
      </c>
      <c r="J1100" s="114">
        <f t="shared" si="373"/>
        <v>3.0357142857142857E-2</v>
      </c>
      <c r="K1100" s="114">
        <f t="shared" si="374"/>
        <v>3.0357142857142857E-2</v>
      </c>
      <c r="L1100" s="114">
        <f t="shared" si="375"/>
        <v>3.0357142857142857E-2</v>
      </c>
      <c r="M1100" s="114">
        <f t="shared" si="376"/>
        <v>3.0357142857142857E-2</v>
      </c>
      <c r="N1100" s="114">
        <f t="shared" si="377"/>
        <v>3.0357142857142857E-2</v>
      </c>
      <c r="O1100" s="78" t="s">
        <v>100</v>
      </c>
      <c r="P1100" s="114">
        <f t="shared" si="378"/>
        <v>8.0952380952380946E-3</v>
      </c>
      <c r="Q1100" s="114">
        <f t="shared" si="379"/>
        <v>8.0952380952380946E-3</v>
      </c>
      <c r="R1100" s="114">
        <f t="shared" si="380"/>
        <v>8.0952380952380946E-3</v>
      </c>
      <c r="S1100" s="114">
        <f t="shared" si="381"/>
        <v>1.6190476190476189E-2</v>
      </c>
      <c r="T1100" s="114">
        <f t="shared" si="382"/>
        <v>0</v>
      </c>
      <c r="U1100" s="114">
        <f t="shared" si="383"/>
        <v>1.6190476190476189E-2</v>
      </c>
      <c r="V1100" s="114">
        <f t="shared" si="384"/>
        <v>1.6190476190476189E-2</v>
      </c>
      <c r="W1100" s="114">
        <f t="shared" si="385"/>
        <v>2.0238095238095236E-2</v>
      </c>
      <c r="X1100" s="114">
        <f t="shared" si="386"/>
        <v>2.0238095238095236E-2</v>
      </c>
      <c r="Y1100" s="114">
        <f t="shared" si="387"/>
        <v>2.0238095238095236E-2</v>
      </c>
      <c r="Z1100" s="114">
        <f t="shared" si="388"/>
        <v>2.0238095238095236E-2</v>
      </c>
      <c r="AA1100" s="114">
        <f t="shared" si="389"/>
        <v>2.0238095238095236E-2</v>
      </c>
      <c r="AB1100" s="15"/>
      <c r="AC1100" s="114">
        <f t="shared" si="390"/>
        <v>1.2142857142857143E-2</v>
      </c>
      <c r="AD1100" s="114">
        <f t="shared" si="391"/>
        <v>1.2142857142857143E-2</v>
      </c>
      <c r="AE1100" s="114">
        <f t="shared" si="392"/>
        <v>1.2142857142857143E-2</v>
      </c>
      <c r="AF1100" s="114">
        <f t="shared" si="393"/>
        <v>2.4285714285714285E-2</v>
      </c>
      <c r="AG1100" s="114">
        <f t="shared" si="394"/>
        <v>0</v>
      </c>
      <c r="AH1100" s="114">
        <f t="shared" si="395"/>
        <v>2.4285714285714285E-2</v>
      </c>
      <c r="AI1100" s="114">
        <f t="shared" si="396"/>
        <v>2.4285714285714285E-2</v>
      </c>
      <c r="AJ1100" s="114">
        <f t="shared" si="397"/>
        <v>3.0357142857142857E-2</v>
      </c>
      <c r="AK1100" s="114">
        <f t="shared" si="398"/>
        <v>3.0357142857142857E-2</v>
      </c>
      <c r="AL1100" s="114">
        <f t="shared" si="399"/>
        <v>3.0357142857142857E-2</v>
      </c>
      <c r="AM1100" s="114">
        <f t="shared" si="400"/>
        <v>3.0357142857142857E-2</v>
      </c>
      <c r="AN1100" s="114">
        <f t="shared" si="401"/>
        <v>3.0357142857142857E-2</v>
      </c>
      <c r="DH1100" s="50">
        <v>0</v>
      </c>
      <c r="ES1100" s="22">
        <v>0</v>
      </c>
    </row>
    <row r="1101" spans="1:149">
      <c r="B1101" s="78" t="s">
        <v>64</v>
      </c>
      <c r="C1101" s="114">
        <f t="shared" si="366"/>
        <v>0.63928571428571435</v>
      </c>
      <c r="D1101" s="114">
        <f t="shared" si="367"/>
        <v>0.78828571428571437</v>
      </c>
      <c r="E1101" s="114">
        <f t="shared" si="368"/>
        <v>0.80828571428571439</v>
      </c>
      <c r="F1101" s="114">
        <f t="shared" si="369"/>
        <v>0.97607142857142881</v>
      </c>
      <c r="G1101" s="114">
        <f t="shared" si="370"/>
        <v>0.97750000000000004</v>
      </c>
      <c r="H1101" s="114">
        <f t="shared" si="371"/>
        <v>1.2740714285714287</v>
      </c>
      <c r="I1101" s="114">
        <f t="shared" si="372"/>
        <v>1.2985714285714285</v>
      </c>
      <c r="J1101" s="114">
        <f t="shared" si="373"/>
        <v>1.8417142857142861</v>
      </c>
      <c r="K1101" s="114">
        <f t="shared" si="374"/>
        <v>1.8572142857142862</v>
      </c>
      <c r="L1101" s="114">
        <f t="shared" si="375"/>
        <v>1.897214285714286</v>
      </c>
      <c r="M1101" s="114">
        <f t="shared" si="376"/>
        <v>2.4177142857142857</v>
      </c>
      <c r="N1101" s="114">
        <f t="shared" si="377"/>
        <v>2.4377142857142857</v>
      </c>
      <c r="O1101" s="78" t="s">
        <v>64</v>
      </c>
      <c r="P1101" s="114">
        <f t="shared" si="378"/>
        <v>0.42619047619047623</v>
      </c>
      <c r="Q1101" s="114">
        <f t="shared" si="379"/>
        <v>0.52552380952380962</v>
      </c>
      <c r="R1101" s="114">
        <f t="shared" si="380"/>
        <v>0.53885714285714292</v>
      </c>
      <c r="S1101" s="114">
        <f t="shared" si="381"/>
        <v>0.65071428571428591</v>
      </c>
      <c r="T1101" s="114">
        <f t="shared" si="382"/>
        <v>0.65166666666666673</v>
      </c>
      <c r="U1101" s="114">
        <f t="shared" si="383"/>
        <v>0.84938095238095246</v>
      </c>
      <c r="V1101" s="114">
        <f t="shared" si="384"/>
        <v>0.86571428571428577</v>
      </c>
      <c r="W1101" s="114">
        <f t="shared" si="385"/>
        <v>1.2278095238095239</v>
      </c>
      <c r="X1101" s="114">
        <f t="shared" si="386"/>
        <v>1.2381428571428574</v>
      </c>
      <c r="Y1101" s="114">
        <f t="shared" si="387"/>
        <v>1.2648095238095241</v>
      </c>
      <c r="Z1101" s="114">
        <f t="shared" si="388"/>
        <v>1.6118095238095238</v>
      </c>
      <c r="AA1101" s="114">
        <f t="shared" si="389"/>
        <v>1.6251428571428572</v>
      </c>
      <c r="AB1101" s="15"/>
      <c r="AC1101" s="114">
        <f t="shared" si="390"/>
        <v>0.63928571428571435</v>
      </c>
      <c r="AD1101" s="114">
        <f t="shared" si="391"/>
        <v>0.78828571428571437</v>
      </c>
      <c r="AE1101" s="114">
        <f t="shared" si="392"/>
        <v>0.80828571428571439</v>
      </c>
      <c r="AF1101" s="114">
        <f t="shared" si="393"/>
        <v>0.97607142857142881</v>
      </c>
      <c r="AG1101" s="114">
        <f t="shared" si="394"/>
        <v>0.97750000000000004</v>
      </c>
      <c r="AH1101" s="114">
        <f t="shared" si="395"/>
        <v>1.2740714285714287</v>
      </c>
      <c r="AI1101" s="114">
        <f t="shared" si="396"/>
        <v>1.2985714285714285</v>
      </c>
      <c r="AJ1101" s="114">
        <f t="shared" si="397"/>
        <v>1.8417142857142861</v>
      </c>
      <c r="AK1101" s="114">
        <f t="shared" si="398"/>
        <v>1.8572142857142862</v>
      </c>
      <c r="AL1101" s="114">
        <f t="shared" si="399"/>
        <v>1.897214285714286</v>
      </c>
      <c r="AM1101" s="114">
        <f t="shared" si="400"/>
        <v>2.4177142857142857</v>
      </c>
      <c r="AN1101" s="114">
        <f t="shared" si="401"/>
        <v>2.4377142857142857</v>
      </c>
      <c r="DH1101" s="50">
        <v>0</v>
      </c>
      <c r="ES1101" s="22">
        <v>0</v>
      </c>
    </row>
    <row r="1102" spans="1:149">
      <c r="B1102" s="78" t="s">
        <v>291</v>
      </c>
      <c r="C1102" s="114">
        <f t="shared" si="366"/>
        <v>0.55765974067921753</v>
      </c>
      <c r="D1102" s="114">
        <f t="shared" si="367"/>
        <v>0.66882085179032869</v>
      </c>
      <c r="E1102" s="114">
        <f t="shared" si="368"/>
        <v>0.74882085179032865</v>
      </c>
      <c r="F1102" s="114">
        <f t="shared" si="369"/>
        <v>0.92708761766334469</v>
      </c>
      <c r="G1102" s="114">
        <f t="shared" si="370"/>
        <v>1.0134552810077522</v>
      </c>
      <c r="H1102" s="114">
        <f t="shared" si="371"/>
        <v>1.101192785622001</v>
      </c>
      <c r="I1102" s="114">
        <f t="shared" si="372"/>
        <v>1.2435365356220007</v>
      </c>
      <c r="J1102" s="114">
        <f t="shared" si="373"/>
        <v>1.4023448781838319</v>
      </c>
      <c r="K1102" s="114">
        <f t="shared" si="374"/>
        <v>1.4200011281838318</v>
      </c>
      <c r="L1102" s="114">
        <f t="shared" si="375"/>
        <v>1.5317840739202659</v>
      </c>
      <c r="M1102" s="114">
        <f t="shared" si="376"/>
        <v>1.7187722683647104</v>
      </c>
      <c r="N1102" s="114">
        <f t="shared" si="377"/>
        <v>1.7987722683647105</v>
      </c>
      <c r="O1102" s="78" t="s">
        <v>291</v>
      </c>
      <c r="P1102" s="114">
        <f t="shared" si="378"/>
        <v>0.47799406343932932</v>
      </c>
      <c r="Q1102" s="114">
        <f t="shared" si="379"/>
        <v>0.57327501582028173</v>
      </c>
      <c r="R1102" s="114">
        <f t="shared" si="380"/>
        <v>0.64184644439171024</v>
      </c>
      <c r="S1102" s="114">
        <f t="shared" si="381"/>
        <v>0.79464652942572411</v>
      </c>
      <c r="T1102" s="114">
        <f t="shared" si="382"/>
        <v>0.8686759551495018</v>
      </c>
      <c r="U1102" s="114">
        <f t="shared" si="383"/>
        <v>0.94387953053314366</v>
      </c>
      <c r="V1102" s="114">
        <f t="shared" si="384"/>
        <v>1.0658884591045721</v>
      </c>
      <c r="W1102" s="114">
        <f t="shared" si="385"/>
        <v>1.2020098955861416</v>
      </c>
      <c r="X1102" s="114">
        <f t="shared" si="386"/>
        <v>1.2171438241575703</v>
      </c>
      <c r="Y1102" s="114">
        <f t="shared" si="387"/>
        <v>1.3129577776459422</v>
      </c>
      <c r="Z1102" s="114">
        <f t="shared" si="388"/>
        <v>1.4732333728840374</v>
      </c>
      <c r="AA1102" s="114">
        <f t="shared" si="389"/>
        <v>1.5418048014554662</v>
      </c>
      <c r="AB1102" s="15"/>
      <c r="AC1102" s="114">
        <f t="shared" si="390"/>
        <v>0.55765974067921753</v>
      </c>
      <c r="AD1102" s="114">
        <f t="shared" si="391"/>
        <v>0.66882085179032869</v>
      </c>
      <c r="AE1102" s="114">
        <f t="shared" si="392"/>
        <v>0.74882085179032865</v>
      </c>
      <c r="AF1102" s="114">
        <f t="shared" si="393"/>
        <v>0.92708761766334469</v>
      </c>
      <c r="AG1102" s="114">
        <f t="shared" si="394"/>
        <v>1.0134552810077522</v>
      </c>
      <c r="AH1102" s="114">
        <f t="shared" si="395"/>
        <v>1.101192785622001</v>
      </c>
      <c r="AI1102" s="114">
        <f t="shared" si="396"/>
        <v>1.2435365356220007</v>
      </c>
      <c r="AJ1102" s="114">
        <f t="shared" si="397"/>
        <v>1.4023448781838319</v>
      </c>
      <c r="AK1102" s="114">
        <f t="shared" si="398"/>
        <v>1.4200011281838318</v>
      </c>
      <c r="AL1102" s="114">
        <f t="shared" si="399"/>
        <v>1.5317840739202659</v>
      </c>
      <c r="AM1102" s="114">
        <f t="shared" si="400"/>
        <v>1.7187722683647104</v>
      </c>
      <c r="AN1102" s="114">
        <f t="shared" si="401"/>
        <v>1.7987722683647105</v>
      </c>
      <c r="DH1102" s="50">
        <v>0</v>
      </c>
      <c r="ES1102" s="22">
        <v>0</v>
      </c>
    </row>
    <row r="1103" spans="1:149">
      <c r="B1103" s="78" t="s">
        <v>292</v>
      </c>
      <c r="C1103" s="114">
        <f t="shared" si="366"/>
        <v>0.31539207799398833</v>
      </c>
      <c r="D1103" s="114">
        <f t="shared" si="367"/>
        <v>0.36123523275589309</v>
      </c>
      <c r="E1103" s="114">
        <f t="shared" si="368"/>
        <v>0.38980666132732167</v>
      </c>
      <c r="F1103" s="114">
        <f t="shared" si="369"/>
        <v>0.50457838751779782</v>
      </c>
      <c r="G1103" s="114">
        <f t="shared" si="370"/>
        <v>0.44954753796867591</v>
      </c>
      <c r="H1103" s="114">
        <f t="shared" si="371"/>
        <v>0.6045703448821389</v>
      </c>
      <c r="I1103" s="114">
        <f t="shared" si="372"/>
        <v>0.65104993671887368</v>
      </c>
      <c r="J1103" s="114">
        <f t="shared" si="373"/>
        <v>0.78252412197437127</v>
      </c>
      <c r="K1103" s="114">
        <f t="shared" si="374"/>
        <v>0.79318738728049354</v>
      </c>
      <c r="L1103" s="114">
        <f t="shared" si="375"/>
        <v>0.85863589226388237</v>
      </c>
      <c r="M1103" s="114">
        <f t="shared" si="376"/>
        <v>0.94563096029109339</v>
      </c>
      <c r="N1103" s="114">
        <f t="shared" si="377"/>
        <v>0.97420238886252197</v>
      </c>
      <c r="O1103" s="78" t="s">
        <v>292</v>
      </c>
      <c r="P1103" s="114">
        <f t="shared" si="378"/>
        <v>0.27596806824473974</v>
      </c>
      <c r="Q1103" s="114">
        <f t="shared" si="379"/>
        <v>0.31608082866140641</v>
      </c>
      <c r="R1103" s="114">
        <f t="shared" si="380"/>
        <v>0.34108082866140643</v>
      </c>
      <c r="S1103" s="114">
        <f t="shared" si="381"/>
        <v>0.44150608907807309</v>
      </c>
      <c r="T1103" s="114">
        <f t="shared" si="382"/>
        <v>0.39335409572259133</v>
      </c>
      <c r="U1103" s="114">
        <f t="shared" si="383"/>
        <v>0.52899905177187145</v>
      </c>
      <c r="V1103" s="114">
        <f t="shared" si="384"/>
        <v>0.56966869462901437</v>
      </c>
      <c r="W1103" s="114">
        <f t="shared" si="385"/>
        <v>0.68470860672757483</v>
      </c>
      <c r="X1103" s="114">
        <f t="shared" si="386"/>
        <v>0.69403896387043174</v>
      </c>
      <c r="Y1103" s="114">
        <f t="shared" si="387"/>
        <v>0.75130640573089691</v>
      </c>
      <c r="Z1103" s="114">
        <f t="shared" si="388"/>
        <v>0.82742709025470662</v>
      </c>
      <c r="AA1103" s="114">
        <f t="shared" si="389"/>
        <v>0.85242709025470664</v>
      </c>
      <c r="AB1103" s="15"/>
      <c r="AC1103" s="114">
        <f t="shared" si="390"/>
        <v>0.31539207799398833</v>
      </c>
      <c r="AD1103" s="114">
        <f t="shared" si="391"/>
        <v>0.36123523275589309</v>
      </c>
      <c r="AE1103" s="114">
        <f t="shared" si="392"/>
        <v>0.38980666132732167</v>
      </c>
      <c r="AF1103" s="114">
        <f t="shared" si="393"/>
        <v>0.50457838751779782</v>
      </c>
      <c r="AG1103" s="114">
        <f t="shared" si="394"/>
        <v>0.44954753796867591</v>
      </c>
      <c r="AH1103" s="114">
        <f t="shared" si="395"/>
        <v>0.6045703448821389</v>
      </c>
      <c r="AI1103" s="114">
        <f t="shared" si="396"/>
        <v>0.65104993671887368</v>
      </c>
      <c r="AJ1103" s="114">
        <f t="shared" si="397"/>
        <v>0.78252412197437127</v>
      </c>
      <c r="AK1103" s="114">
        <f t="shared" si="398"/>
        <v>0.79318738728049354</v>
      </c>
      <c r="AL1103" s="114">
        <f t="shared" si="399"/>
        <v>0.85863589226388237</v>
      </c>
      <c r="AM1103" s="114">
        <f t="shared" si="400"/>
        <v>0.94563096029109339</v>
      </c>
      <c r="AN1103" s="114">
        <f t="shared" si="401"/>
        <v>0.97420238886252197</v>
      </c>
      <c r="DH1103" s="50">
        <v>0</v>
      </c>
      <c r="ES1103" s="22">
        <v>0</v>
      </c>
    </row>
    <row r="1104" spans="1:149">
      <c r="B1104" s="78" t="s">
        <v>574</v>
      </c>
      <c r="C1104" s="114">
        <f t="shared" si="366"/>
        <v>0.46660016126799558</v>
      </c>
      <c r="D1104" s="114">
        <f t="shared" si="367"/>
        <v>0.58410409355966231</v>
      </c>
      <c r="E1104" s="114">
        <f t="shared" si="368"/>
        <v>0.67910409355966228</v>
      </c>
      <c r="F1104" s="114">
        <f t="shared" si="369"/>
        <v>0.81612532495847179</v>
      </c>
      <c r="G1104" s="114">
        <f t="shared" si="370"/>
        <v>0.92363778343023262</v>
      </c>
      <c r="H1104" s="114">
        <f t="shared" si="371"/>
        <v>0.98258667791389809</v>
      </c>
      <c r="I1104" s="114">
        <f t="shared" si="372"/>
        <v>1.0967468341638982</v>
      </c>
      <c r="J1104" s="114">
        <f t="shared" si="373"/>
        <v>1.2133946231312296</v>
      </c>
      <c r="K1104" s="114">
        <f t="shared" si="374"/>
        <v>1.2892344668812292</v>
      </c>
      <c r="L1104" s="114">
        <f t="shared" si="375"/>
        <v>1.4106879552533225</v>
      </c>
      <c r="M1104" s="114">
        <f t="shared" si="376"/>
        <v>1.5198638406699889</v>
      </c>
      <c r="N1104" s="114">
        <f t="shared" si="377"/>
        <v>1.6148638406699891</v>
      </c>
      <c r="O1104" s="78" t="s">
        <v>574</v>
      </c>
      <c r="P1104" s="114">
        <f t="shared" si="378"/>
        <v>0.41475569890488495</v>
      </c>
      <c r="Q1104" s="114">
        <f t="shared" si="379"/>
        <v>0.51920363871969988</v>
      </c>
      <c r="R1104" s="114">
        <f t="shared" si="380"/>
        <v>0.6036480831641442</v>
      </c>
      <c r="S1104" s="114">
        <f t="shared" si="381"/>
        <v>0.72544473329641934</v>
      </c>
      <c r="T1104" s="114">
        <f t="shared" si="382"/>
        <v>0.82101136304909561</v>
      </c>
      <c r="U1104" s="114">
        <f t="shared" si="383"/>
        <v>0.87341038036790941</v>
      </c>
      <c r="V1104" s="114">
        <f t="shared" si="384"/>
        <v>0.9748860748123539</v>
      </c>
      <c r="W1104" s="114">
        <f t="shared" si="385"/>
        <v>1.0785729983388708</v>
      </c>
      <c r="X1104" s="114">
        <f t="shared" si="386"/>
        <v>1.1459861927833148</v>
      </c>
      <c r="Y1104" s="114">
        <f t="shared" si="387"/>
        <v>1.2539448491140643</v>
      </c>
      <c r="Z1104" s="114">
        <f t="shared" si="388"/>
        <v>1.3509900805955457</v>
      </c>
      <c r="AA1104" s="114">
        <f t="shared" si="389"/>
        <v>1.4354345250399903</v>
      </c>
      <c r="AB1104" s="15"/>
      <c r="AC1104" s="114">
        <f t="shared" si="390"/>
        <v>0.53325732716342356</v>
      </c>
      <c r="AD1104" s="114">
        <f t="shared" si="391"/>
        <v>0.66754753549675694</v>
      </c>
      <c r="AE1104" s="114">
        <f t="shared" si="392"/>
        <v>0.77611896406818548</v>
      </c>
      <c r="AF1104" s="114">
        <f t="shared" si="393"/>
        <v>0.93271465709539636</v>
      </c>
      <c r="AG1104" s="114">
        <f t="shared" si="394"/>
        <v>1.0555860382059801</v>
      </c>
      <c r="AH1104" s="114">
        <f t="shared" si="395"/>
        <v>1.1229562033301692</v>
      </c>
      <c r="AI1104" s="114">
        <f t="shared" si="396"/>
        <v>1.2534249533301693</v>
      </c>
      <c r="AJ1104" s="114">
        <f t="shared" si="397"/>
        <v>1.3867367121499767</v>
      </c>
      <c r="AK1104" s="114">
        <f t="shared" si="398"/>
        <v>1.4734108192928335</v>
      </c>
      <c r="AL1104" s="114">
        <f t="shared" si="399"/>
        <v>1.6122148060037971</v>
      </c>
      <c r="AM1104" s="114">
        <f t="shared" si="400"/>
        <v>1.7369872464799874</v>
      </c>
      <c r="AN1104" s="114">
        <f t="shared" si="401"/>
        <v>1.8455586750514161</v>
      </c>
      <c r="DH1104" s="50">
        <v>0</v>
      </c>
      <c r="ES1104" s="22">
        <v>0</v>
      </c>
    </row>
    <row r="1105" spans="1:149">
      <c r="B1105" s="78" t="s">
        <v>109</v>
      </c>
      <c r="C1105" s="114">
        <f t="shared" si="366"/>
        <v>1.1118131868131866</v>
      </c>
      <c r="D1105" s="114">
        <f t="shared" si="367"/>
        <v>1.3733516483516484</v>
      </c>
      <c r="E1105" s="114">
        <f t="shared" si="368"/>
        <v>1.6195054945054943</v>
      </c>
      <c r="F1105" s="114">
        <f t="shared" si="369"/>
        <v>1.9710164835164834</v>
      </c>
      <c r="G1105" s="114">
        <f t="shared" si="370"/>
        <v>2.2116758241758241</v>
      </c>
      <c r="H1105" s="114">
        <f t="shared" si="371"/>
        <v>2.3248626373626373</v>
      </c>
      <c r="I1105" s="114">
        <f t="shared" si="372"/>
        <v>2.639010989010989</v>
      </c>
      <c r="J1105" s="114">
        <f t="shared" si="373"/>
        <v>2.7884615384615388</v>
      </c>
      <c r="K1105" s="114">
        <f t="shared" si="374"/>
        <v>2.966620879120879</v>
      </c>
      <c r="L1105" s="114">
        <f t="shared" si="375"/>
        <v>3.2896978021978023</v>
      </c>
      <c r="M1105" s="114">
        <f t="shared" si="376"/>
        <v>3.4192307692307695</v>
      </c>
      <c r="N1105" s="114">
        <f t="shared" si="377"/>
        <v>3.6653846153846148</v>
      </c>
      <c r="O1105" s="78" t="s">
        <v>109</v>
      </c>
      <c r="P1105" s="114">
        <f t="shared" si="378"/>
        <v>0.72267857142857139</v>
      </c>
      <c r="Q1105" s="114">
        <f t="shared" si="379"/>
        <v>0.89267857142857143</v>
      </c>
      <c r="R1105" s="114">
        <f t="shared" si="380"/>
        <v>1.0526785714285714</v>
      </c>
      <c r="S1105" s="114">
        <f t="shared" si="381"/>
        <v>1.2811607142857142</v>
      </c>
      <c r="T1105" s="114">
        <f t="shared" si="382"/>
        <v>1.4375892857142858</v>
      </c>
      <c r="U1105" s="114">
        <f t="shared" si="383"/>
        <v>1.5111607142857142</v>
      </c>
      <c r="V1105" s="114">
        <f t="shared" si="384"/>
        <v>1.715357142857143</v>
      </c>
      <c r="W1105" s="114">
        <f t="shared" si="385"/>
        <v>1.8125000000000002</v>
      </c>
      <c r="X1105" s="114">
        <f t="shared" si="386"/>
        <v>1.9283035714285715</v>
      </c>
      <c r="Y1105" s="114">
        <f t="shared" si="387"/>
        <v>2.1383035714285716</v>
      </c>
      <c r="Z1105" s="114">
        <f t="shared" si="388"/>
        <v>2.2225000000000001</v>
      </c>
      <c r="AA1105" s="114">
        <f t="shared" si="389"/>
        <v>2.3824999999999998</v>
      </c>
      <c r="AB1105" s="15"/>
      <c r="AC1105" s="114">
        <f t="shared" si="390"/>
        <v>0.72267857142857139</v>
      </c>
      <c r="AD1105" s="114">
        <f t="shared" si="391"/>
        <v>0.89267857142857143</v>
      </c>
      <c r="AE1105" s="114">
        <f t="shared" si="392"/>
        <v>1.0526785714285714</v>
      </c>
      <c r="AF1105" s="114">
        <f t="shared" si="393"/>
        <v>1.2811607142857142</v>
      </c>
      <c r="AG1105" s="114">
        <f t="shared" si="394"/>
        <v>1.4375892857142858</v>
      </c>
      <c r="AH1105" s="114">
        <f t="shared" si="395"/>
        <v>1.5111607142857142</v>
      </c>
      <c r="AI1105" s="114">
        <f t="shared" si="396"/>
        <v>1.715357142857143</v>
      </c>
      <c r="AJ1105" s="114">
        <f t="shared" si="397"/>
        <v>1.8125000000000002</v>
      </c>
      <c r="AK1105" s="114">
        <f t="shared" si="398"/>
        <v>1.9283035714285715</v>
      </c>
      <c r="AL1105" s="114">
        <f t="shared" si="399"/>
        <v>2.1383035714285716</v>
      </c>
      <c r="AM1105" s="114">
        <f t="shared" si="400"/>
        <v>2.2225000000000001</v>
      </c>
      <c r="AN1105" s="114">
        <f t="shared" si="401"/>
        <v>2.3824999999999998</v>
      </c>
      <c r="DH1105" s="50">
        <v>0</v>
      </c>
      <c r="ES1105" s="22">
        <v>0</v>
      </c>
    </row>
    <row r="1106" spans="1:149">
      <c r="B1106" s="78" t="s">
        <v>110</v>
      </c>
      <c r="C1106" s="114">
        <f t="shared" si="366"/>
        <v>0.17142857142857143</v>
      </c>
      <c r="D1106" s="114">
        <f t="shared" si="367"/>
        <v>0.17142857142857143</v>
      </c>
      <c r="E1106" s="114">
        <f t="shared" si="368"/>
        <v>0.17142857142857143</v>
      </c>
      <c r="F1106" s="114">
        <f t="shared" si="369"/>
        <v>0.34285714285714286</v>
      </c>
      <c r="G1106" s="114">
        <f t="shared" si="370"/>
        <v>0</v>
      </c>
      <c r="H1106" s="114">
        <f t="shared" si="371"/>
        <v>0.34285714285714286</v>
      </c>
      <c r="I1106" s="114">
        <f t="shared" si="372"/>
        <v>0.34285714285714286</v>
      </c>
      <c r="J1106" s="114">
        <f t="shared" si="373"/>
        <v>0.42857142857142855</v>
      </c>
      <c r="K1106" s="114">
        <f t="shared" si="374"/>
        <v>0.42857142857142855</v>
      </c>
      <c r="L1106" s="114">
        <f t="shared" si="375"/>
        <v>0.42857142857142855</v>
      </c>
      <c r="M1106" s="114">
        <f t="shared" si="376"/>
        <v>0.42857142857142855</v>
      </c>
      <c r="N1106" s="114">
        <f t="shared" si="377"/>
        <v>0.42857142857142855</v>
      </c>
      <c r="O1106" s="78" t="s">
        <v>110</v>
      </c>
      <c r="P1106" s="114">
        <f t="shared" si="378"/>
        <v>7.1428571428571438E-2</v>
      </c>
      <c r="Q1106" s="114">
        <f t="shared" si="379"/>
        <v>7.1428571428571438E-2</v>
      </c>
      <c r="R1106" s="114">
        <f t="shared" si="380"/>
        <v>7.1428571428571438E-2</v>
      </c>
      <c r="S1106" s="114">
        <f t="shared" si="381"/>
        <v>0.14285714285714288</v>
      </c>
      <c r="T1106" s="114">
        <f t="shared" si="382"/>
        <v>0</v>
      </c>
      <c r="U1106" s="114">
        <f t="shared" si="383"/>
        <v>0.14285714285714288</v>
      </c>
      <c r="V1106" s="114">
        <f t="shared" si="384"/>
        <v>0.14285714285714288</v>
      </c>
      <c r="W1106" s="114">
        <f t="shared" si="385"/>
        <v>0.17857142857142858</v>
      </c>
      <c r="X1106" s="114">
        <f t="shared" si="386"/>
        <v>0.17857142857142858</v>
      </c>
      <c r="Y1106" s="114">
        <f t="shared" si="387"/>
        <v>0.17857142857142858</v>
      </c>
      <c r="Z1106" s="114">
        <f t="shared" si="388"/>
        <v>0.17857142857142858</v>
      </c>
      <c r="AA1106" s="114">
        <f t="shared" si="389"/>
        <v>0.17857142857142858</v>
      </c>
      <c r="AB1106" s="15"/>
      <c r="AC1106" s="114">
        <f t="shared" si="390"/>
        <v>0.17142857142857143</v>
      </c>
      <c r="AD1106" s="114">
        <f t="shared" si="391"/>
        <v>0.17142857142857143</v>
      </c>
      <c r="AE1106" s="114">
        <f t="shared" si="392"/>
        <v>0.17142857142857143</v>
      </c>
      <c r="AF1106" s="114">
        <f t="shared" si="393"/>
        <v>0.34285714285714286</v>
      </c>
      <c r="AG1106" s="114">
        <f t="shared" si="394"/>
        <v>0</v>
      </c>
      <c r="AH1106" s="114">
        <f t="shared" si="395"/>
        <v>0.34285714285714286</v>
      </c>
      <c r="AI1106" s="114">
        <f t="shared" si="396"/>
        <v>0.34285714285714286</v>
      </c>
      <c r="AJ1106" s="114">
        <f t="shared" si="397"/>
        <v>0.42857142857142855</v>
      </c>
      <c r="AK1106" s="114">
        <f t="shared" si="398"/>
        <v>0.42857142857142855</v>
      </c>
      <c r="AL1106" s="114">
        <f t="shared" si="399"/>
        <v>0.42857142857142855</v>
      </c>
      <c r="AM1106" s="114">
        <f t="shared" si="400"/>
        <v>0.42857142857142855</v>
      </c>
      <c r="AN1106" s="114">
        <f t="shared" si="401"/>
        <v>0.42857142857142855</v>
      </c>
      <c r="AP1106" s="114">
        <f t="shared" ref="AP1106" si="402">DK853</f>
        <v>7.1428571428571438E-2</v>
      </c>
      <c r="AQ1106" s="114">
        <f t="shared" ref="AQ1106" si="403">DN853</f>
        <v>7.1428571428571438E-2</v>
      </c>
      <c r="AR1106" s="114">
        <f t="shared" ref="AR1106" si="404">DQ853</f>
        <v>7.1428571428571438E-2</v>
      </c>
      <c r="AS1106" s="114">
        <f t="shared" ref="AS1106" si="405">DT853</f>
        <v>0.14285714285714288</v>
      </c>
      <c r="AT1106" s="114">
        <f t="shared" ref="AT1106" si="406">DW853</f>
        <v>0</v>
      </c>
      <c r="AU1106" s="114">
        <f t="shared" ref="AU1106" si="407">DZ853</f>
        <v>0.14285714285714288</v>
      </c>
      <c r="AV1106" s="114">
        <f t="shared" ref="AV1106" si="408">EC853</f>
        <v>0.14285714285714288</v>
      </c>
      <c r="AW1106" s="114">
        <f t="shared" ref="AW1106" si="409">EF853</f>
        <v>0.17857142857142858</v>
      </c>
      <c r="AX1106" s="114">
        <f t="shared" ref="AX1106" si="410">EI853</f>
        <v>0.17857142857142858</v>
      </c>
      <c r="AY1106" s="114">
        <f t="shared" ref="AY1106" si="411">EL853</f>
        <v>0.17857142857142858</v>
      </c>
      <c r="AZ1106" s="114">
        <f t="shared" ref="AZ1106" si="412">EO853</f>
        <v>0.17857142857142858</v>
      </c>
      <c r="BA1106" s="114">
        <f t="shared" ref="BA1106" si="413">ER853</f>
        <v>0.17857142857142858</v>
      </c>
      <c r="DH1106" s="50">
        <v>0</v>
      </c>
      <c r="ES1106" s="22">
        <v>0</v>
      </c>
    </row>
    <row r="1107" spans="1:149">
      <c r="B1107" s="78" t="s">
        <v>108</v>
      </c>
      <c r="C1107" s="114">
        <f t="shared" si="366"/>
        <v>1.3523153690476191</v>
      </c>
      <c r="D1107" s="114">
        <f t="shared" si="367"/>
        <v>1.5295817113095236</v>
      </c>
      <c r="E1107" s="114">
        <f t="shared" si="368"/>
        <v>1.6278102827380951</v>
      </c>
      <c r="F1107" s="114">
        <f t="shared" si="369"/>
        <v>2.2068159107142855</v>
      </c>
      <c r="G1107" s="114">
        <f t="shared" si="370"/>
        <v>2.2331873392857142</v>
      </c>
      <c r="H1107" s="114">
        <f t="shared" si="371"/>
        <v>2.4676914523809521</v>
      </c>
      <c r="I1107" s="114">
        <f t="shared" si="372"/>
        <v>2.9419450238095233</v>
      </c>
      <c r="J1107" s="114">
        <f t="shared" si="373"/>
        <v>3.3209532499999996</v>
      </c>
      <c r="K1107" s="114">
        <f t="shared" si="374"/>
        <v>3.0052996785714283</v>
      </c>
      <c r="L1107" s="114">
        <f t="shared" si="375"/>
        <v>3.1080996785714285</v>
      </c>
      <c r="M1107" s="114">
        <f t="shared" si="376"/>
        <v>3.792704333333333</v>
      </c>
      <c r="N1107" s="114">
        <f t="shared" si="377"/>
        <v>3.8455043333333325</v>
      </c>
      <c r="O1107" s="78" t="s">
        <v>108</v>
      </c>
      <c r="P1107" s="114">
        <f t="shared" si="378"/>
        <v>0.67615768452380953</v>
      </c>
      <c r="Q1107" s="114">
        <f t="shared" si="379"/>
        <v>0.76479085565476179</v>
      </c>
      <c r="R1107" s="114">
        <f t="shared" si="380"/>
        <v>0.81390514136904757</v>
      </c>
      <c r="S1107" s="114">
        <f t="shared" si="381"/>
        <v>1.1034079553571428</v>
      </c>
      <c r="T1107" s="114">
        <f t="shared" si="382"/>
        <v>1.1165936696428571</v>
      </c>
      <c r="U1107" s="114">
        <f t="shared" si="383"/>
        <v>1.2338457261904761</v>
      </c>
      <c r="V1107" s="114">
        <f t="shared" si="384"/>
        <v>1.4709725119047616</v>
      </c>
      <c r="W1107" s="114">
        <f t="shared" si="385"/>
        <v>1.6604766249999998</v>
      </c>
      <c r="X1107" s="114">
        <f t="shared" si="386"/>
        <v>1.5026498392857142</v>
      </c>
      <c r="Y1107" s="114">
        <f t="shared" si="387"/>
        <v>1.5540498392857143</v>
      </c>
      <c r="Z1107" s="114">
        <f t="shared" si="388"/>
        <v>1.8963521666666665</v>
      </c>
      <c r="AA1107" s="114">
        <f t="shared" si="389"/>
        <v>1.9227521666666663</v>
      </c>
      <c r="AB1107" s="15"/>
      <c r="AC1107" s="114">
        <f t="shared" si="390"/>
        <v>1.8030871587301587</v>
      </c>
      <c r="AD1107" s="114">
        <f t="shared" si="391"/>
        <v>2.0394422817460316</v>
      </c>
      <c r="AE1107" s="114">
        <f t="shared" si="392"/>
        <v>2.1704137103174603</v>
      </c>
      <c r="AF1107" s="114">
        <f t="shared" si="393"/>
        <v>2.942421214285714</v>
      </c>
      <c r="AG1107" s="114">
        <f t="shared" si="394"/>
        <v>2.977583119047619</v>
      </c>
      <c r="AH1107" s="114">
        <f t="shared" si="395"/>
        <v>3.2902552698412695</v>
      </c>
      <c r="AI1107" s="114">
        <f t="shared" si="396"/>
        <v>3.9225933650793641</v>
      </c>
      <c r="AJ1107" s="114">
        <f t="shared" si="397"/>
        <v>4.4279376666666659</v>
      </c>
      <c r="AK1107" s="114">
        <f t="shared" si="398"/>
        <v>4.0070662380952378</v>
      </c>
      <c r="AL1107" s="114">
        <f t="shared" si="399"/>
        <v>4.1441329047619044</v>
      </c>
      <c r="AM1107" s="114">
        <f t="shared" si="400"/>
        <v>5.0569391111111104</v>
      </c>
      <c r="AN1107" s="114">
        <f t="shared" si="401"/>
        <v>5.1273391111111106</v>
      </c>
      <c r="AP1107" s="114">
        <f t="shared" ref="AP1107:AP1112" si="414">DK854</f>
        <v>0.67615768452380953</v>
      </c>
      <c r="AQ1107" s="114">
        <f t="shared" ref="AQ1107:AQ1112" si="415">DN854</f>
        <v>0.76479085565476179</v>
      </c>
      <c r="AR1107" s="114">
        <f t="shared" ref="AR1107:AR1112" si="416">DQ854</f>
        <v>0.81390514136904757</v>
      </c>
      <c r="AS1107" s="114">
        <f t="shared" ref="AS1107:AS1112" si="417">DT854</f>
        <v>1.1034079553571428</v>
      </c>
      <c r="AT1107" s="114">
        <f t="shared" ref="AT1107:AT1112" si="418">DW854</f>
        <v>1.1165936696428571</v>
      </c>
      <c r="AU1107" s="114">
        <f t="shared" ref="AU1107:AU1112" si="419">DZ854</f>
        <v>1.2338457261904761</v>
      </c>
      <c r="AV1107" s="114">
        <f t="shared" ref="AV1107:AV1112" si="420">EC854</f>
        <v>1.4709725119047616</v>
      </c>
      <c r="AW1107" s="114">
        <f t="shared" ref="AW1107:AW1112" si="421">EF854</f>
        <v>1.6604766249999998</v>
      </c>
      <c r="AX1107" s="114">
        <f t="shared" ref="AX1107:AX1112" si="422">EI854</f>
        <v>1.5026498392857142</v>
      </c>
      <c r="AY1107" s="114">
        <f t="shared" ref="AY1107:AY1112" si="423">EL854</f>
        <v>1.5540498392857143</v>
      </c>
      <c r="AZ1107" s="114">
        <f t="shared" ref="AZ1107:AZ1112" si="424">EO854</f>
        <v>1.8963521666666665</v>
      </c>
      <c r="BA1107" s="114">
        <f t="shared" ref="BA1107:BA1112" si="425">ER854</f>
        <v>1.9227521666666663</v>
      </c>
      <c r="DH1107" s="50">
        <v>0</v>
      </c>
      <c r="ES1107" s="22">
        <v>0</v>
      </c>
    </row>
    <row r="1108" spans="1:149">
      <c r="B1108" s="78" t="s">
        <v>293</v>
      </c>
      <c r="C1108" s="114">
        <f t="shared" si="366"/>
        <v>0.67545763305322137</v>
      </c>
      <c r="D1108" s="114">
        <f t="shared" si="367"/>
        <v>0.84477450980392155</v>
      </c>
      <c r="E1108" s="114">
        <f t="shared" si="368"/>
        <v>0.96191736694677887</v>
      </c>
      <c r="F1108" s="114">
        <f t="shared" si="369"/>
        <v>1.2074721638655463</v>
      </c>
      <c r="G1108" s="114">
        <f t="shared" si="370"/>
        <v>1.2819259453781513</v>
      </c>
      <c r="H1108" s="114">
        <f t="shared" si="371"/>
        <v>1.4469462535014004</v>
      </c>
      <c r="I1108" s="114">
        <f t="shared" si="372"/>
        <v>1.6302429971988794</v>
      </c>
      <c r="J1108" s="114">
        <f t="shared" si="373"/>
        <v>1.9249894957983196</v>
      </c>
      <c r="K1108" s="114">
        <f t="shared" si="374"/>
        <v>1.9234574579831929</v>
      </c>
      <c r="L1108" s="114">
        <f t="shared" si="375"/>
        <v>2.0585835084033612</v>
      </c>
      <c r="M1108" s="114">
        <f t="shared" si="376"/>
        <v>2.3229292717086838</v>
      </c>
      <c r="N1108" s="114">
        <f t="shared" si="377"/>
        <v>2.377046918767507</v>
      </c>
      <c r="O1108" s="78" t="s">
        <v>293</v>
      </c>
      <c r="P1108" s="114">
        <f t="shared" si="378"/>
        <v>0</v>
      </c>
      <c r="Q1108" s="114">
        <f t="shared" si="379"/>
        <v>0</v>
      </c>
      <c r="R1108" s="114">
        <f t="shared" si="380"/>
        <v>0</v>
      </c>
      <c r="S1108" s="114">
        <f t="shared" si="381"/>
        <v>0</v>
      </c>
      <c r="T1108" s="114">
        <f t="shared" si="382"/>
        <v>0</v>
      </c>
      <c r="U1108" s="114">
        <f t="shared" si="383"/>
        <v>0</v>
      </c>
      <c r="V1108" s="114">
        <f t="shared" si="384"/>
        <v>0</v>
      </c>
      <c r="W1108" s="114">
        <f t="shared" si="385"/>
        <v>0</v>
      </c>
      <c r="X1108" s="114">
        <f t="shared" si="386"/>
        <v>0</v>
      </c>
      <c r="Y1108" s="114">
        <f t="shared" si="387"/>
        <v>0</v>
      </c>
      <c r="Z1108" s="114">
        <f t="shared" si="388"/>
        <v>0</v>
      </c>
      <c r="AA1108" s="114">
        <f t="shared" si="389"/>
        <v>0</v>
      </c>
      <c r="AB1108" s="15"/>
      <c r="AC1108" s="114">
        <f t="shared" si="390"/>
        <v>0.42528813932980608</v>
      </c>
      <c r="AD1108" s="114">
        <f t="shared" si="391"/>
        <v>0.53189506172839507</v>
      </c>
      <c r="AE1108" s="114">
        <f t="shared" si="392"/>
        <v>0.60565167548500887</v>
      </c>
      <c r="AF1108" s="114">
        <f t="shared" si="393"/>
        <v>0.76026025132275143</v>
      </c>
      <c r="AG1108" s="114">
        <f t="shared" si="394"/>
        <v>0.80713855820105829</v>
      </c>
      <c r="AH1108" s="114">
        <f t="shared" si="395"/>
        <v>0.9110402336860669</v>
      </c>
      <c r="AI1108" s="114">
        <f t="shared" si="396"/>
        <v>1.0264492945326278</v>
      </c>
      <c r="AJ1108" s="114">
        <f t="shared" si="397"/>
        <v>1.2120304232804233</v>
      </c>
      <c r="AK1108" s="114">
        <f t="shared" si="398"/>
        <v>1.2110658068783067</v>
      </c>
      <c r="AL1108" s="114">
        <f t="shared" si="399"/>
        <v>1.2961451719576718</v>
      </c>
      <c r="AM1108" s="114">
        <f t="shared" si="400"/>
        <v>1.4625850970017638</v>
      </c>
      <c r="AN1108" s="114">
        <f t="shared" si="401"/>
        <v>1.4966591710758377</v>
      </c>
      <c r="AP1108" s="114">
        <f t="shared" si="414"/>
        <v>0</v>
      </c>
      <c r="AQ1108" s="114">
        <f t="shared" si="415"/>
        <v>0</v>
      </c>
      <c r="AR1108" s="114">
        <f t="shared" si="416"/>
        <v>0</v>
      </c>
      <c r="AS1108" s="114">
        <f t="shared" si="417"/>
        <v>0</v>
      </c>
      <c r="AT1108" s="114">
        <f t="shared" si="418"/>
        <v>0</v>
      </c>
      <c r="AU1108" s="114">
        <f t="shared" si="419"/>
        <v>0</v>
      </c>
      <c r="AV1108" s="114">
        <f t="shared" si="420"/>
        <v>0</v>
      </c>
      <c r="AW1108" s="114">
        <f t="shared" si="421"/>
        <v>0</v>
      </c>
      <c r="AX1108" s="114">
        <f t="shared" si="422"/>
        <v>0</v>
      </c>
      <c r="AY1108" s="114">
        <f t="shared" si="423"/>
        <v>0</v>
      </c>
      <c r="AZ1108" s="114">
        <f t="shared" si="424"/>
        <v>0</v>
      </c>
      <c r="BA1108" s="114">
        <f t="shared" si="425"/>
        <v>0</v>
      </c>
      <c r="DH1108" s="50">
        <v>0</v>
      </c>
      <c r="ES1108" s="22">
        <v>0</v>
      </c>
    </row>
    <row r="1109" spans="1:149">
      <c r="B1109" s="78" t="s">
        <v>8</v>
      </c>
      <c r="C1109" s="114">
        <f t="shared" si="366"/>
        <v>0.37158760059062385</v>
      </c>
      <c r="D1109" s="114">
        <f t="shared" si="367"/>
        <v>0.56639383074935401</v>
      </c>
      <c r="E1109" s="114">
        <f t="shared" si="368"/>
        <v>0.74044144979697313</v>
      </c>
      <c r="F1109" s="114">
        <f t="shared" si="369"/>
        <v>0.992259584717608</v>
      </c>
      <c r="G1109" s="114">
        <f t="shared" si="370"/>
        <v>1.0183919213732004</v>
      </c>
      <c r="H1109" s="114">
        <f t="shared" si="371"/>
        <v>1.1203271945367295</v>
      </c>
      <c r="I1109" s="114">
        <f t="shared" si="372"/>
        <v>1.3394819564414913</v>
      </c>
      <c r="J1109" s="114">
        <f t="shared" si="373"/>
        <v>1.5016858361018828</v>
      </c>
      <c r="K1109" s="114">
        <f t="shared" si="374"/>
        <v>1.4966977408637874</v>
      </c>
      <c r="L1109" s="114">
        <f t="shared" si="375"/>
        <v>1.5832481284606865</v>
      </c>
      <c r="M1109" s="114">
        <f t="shared" si="376"/>
        <v>1.6846040014765598</v>
      </c>
      <c r="N1109" s="114">
        <f t="shared" si="377"/>
        <v>1.697937334809893</v>
      </c>
      <c r="O1109" s="78" t="s">
        <v>8</v>
      </c>
      <c r="P1109" s="114">
        <f t="shared" si="378"/>
        <v>0.2229525603543743</v>
      </c>
      <c r="Q1109" s="114">
        <f t="shared" si="379"/>
        <v>0.33983629844961238</v>
      </c>
      <c r="R1109" s="114">
        <f t="shared" si="380"/>
        <v>0.44426486987818387</v>
      </c>
      <c r="S1109" s="114">
        <f t="shared" si="381"/>
        <v>0.5953557508305648</v>
      </c>
      <c r="T1109" s="114">
        <f t="shared" si="382"/>
        <v>0.61103515282392029</v>
      </c>
      <c r="U1109" s="114">
        <f t="shared" si="383"/>
        <v>0.67219631672203761</v>
      </c>
      <c r="V1109" s="114">
        <f t="shared" si="384"/>
        <v>0.8036891738648948</v>
      </c>
      <c r="W1109" s="114">
        <f t="shared" si="385"/>
        <v>0.90101150166112964</v>
      </c>
      <c r="X1109" s="114">
        <f t="shared" si="386"/>
        <v>0.8980186445182724</v>
      </c>
      <c r="Y1109" s="114">
        <f t="shared" si="387"/>
        <v>0.94994887707641196</v>
      </c>
      <c r="Z1109" s="114">
        <f t="shared" si="388"/>
        <v>1.0107624008859357</v>
      </c>
      <c r="AA1109" s="114">
        <f t="shared" si="389"/>
        <v>1.0187624008859357</v>
      </c>
      <c r="AB1109" s="15"/>
      <c r="AC1109" s="114">
        <f t="shared" si="390"/>
        <v>0.18579380029531192</v>
      </c>
      <c r="AD1109" s="114">
        <f t="shared" si="391"/>
        <v>0.28319691537467701</v>
      </c>
      <c r="AE1109" s="114">
        <f t="shared" si="392"/>
        <v>0.37022072489848656</v>
      </c>
      <c r="AF1109" s="114">
        <f t="shared" si="393"/>
        <v>0.496129792358804</v>
      </c>
      <c r="AG1109" s="114">
        <f t="shared" si="394"/>
        <v>0.50919596068660022</v>
      </c>
      <c r="AH1109" s="114">
        <f t="shared" si="395"/>
        <v>0.56016359726836473</v>
      </c>
      <c r="AI1109" s="114">
        <f t="shared" si="396"/>
        <v>0.66974097822074563</v>
      </c>
      <c r="AJ1109" s="114">
        <f t="shared" si="397"/>
        <v>0.75084291805094139</v>
      </c>
      <c r="AK1109" s="114">
        <f t="shared" si="398"/>
        <v>0.74834887043189369</v>
      </c>
      <c r="AL1109" s="114">
        <f t="shared" si="399"/>
        <v>0.79162406423034326</v>
      </c>
      <c r="AM1109" s="114">
        <f t="shared" si="400"/>
        <v>0.84230200073827988</v>
      </c>
      <c r="AN1109" s="114">
        <f t="shared" si="401"/>
        <v>0.84896866740494648</v>
      </c>
      <c r="AP1109" s="114">
        <f t="shared" si="414"/>
        <v>0.17150196950336485</v>
      </c>
      <c r="AQ1109" s="114">
        <f t="shared" si="415"/>
        <v>0.2614125372689326</v>
      </c>
      <c r="AR1109" s="114">
        <f t="shared" si="416"/>
        <v>0.34174220759860297</v>
      </c>
      <c r="AS1109" s="114">
        <f t="shared" si="417"/>
        <v>0.45796596217735758</v>
      </c>
      <c r="AT1109" s="114">
        <f t="shared" si="418"/>
        <v>0.47002704063378481</v>
      </c>
      <c r="AU1109" s="114">
        <f t="shared" si="419"/>
        <v>0.51707408978618274</v>
      </c>
      <c r="AV1109" s="114">
        <f t="shared" si="420"/>
        <v>0.61822244143453442</v>
      </c>
      <c r="AW1109" s="114">
        <f t="shared" si="421"/>
        <v>0.69308577050856124</v>
      </c>
      <c r="AX1109" s="114">
        <f t="shared" si="422"/>
        <v>0.69078357270636337</v>
      </c>
      <c r="AY1109" s="114">
        <f t="shared" si="423"/>
        <v>0.73072990544339378</v>
      </c>
      <c r="AZ1109" s="114">
        <f t="shared" si="424"/>
        <v>0.77750953914302756</v>
      </c>
      <c r="BA1109" s="114">
        <f t="shared" si="425"/>
        <v>0.78366338529687374</v>
      </c>
      <c r="DH1109" s="50">
        <v>0</v>
      </c>
      <c r="ES1109" s="22">
        <v>0</v>
      </c>
    </row>
    <row r="1110" spans="1:149">
      <c r="B1110" s="78" t="s">
        <v>94</v>
      </c>
      <c r="C1110" s="114">
        <f t="shared" si="366"/>
        <v>0.36273731939605108</v>
      </c>
      <c r="D1110" s="114">
        <f t="shared" si="367"/>
        <v>0.44139103368176535</v>
      </c>
      <c r="E1110" s="114">
        <f t="shared" si="368"/>
        <v>0.48634341463414632</v>
      </c>
      <c r="F1110" s="114">
        <f t="shared" si="369"/>
        <v>0.60991141463414633</v>
      </c>
      <c r="G1110" s="114">
        <f t="shared" si="370"/>
        <v>0.64254393495934969</v>
      </c>
      <c r="H1110" s="114">
        <f t="shared" si="371"/>
        <v>0.7357524552845528</v>
      </c>
      <c r="I1110" s="114">
        <f t="shared" si="372"/>
        <v>0.82081912195121953</v>
      </c>
      <c r="J1110" s="114">
        <f t="shared" si="373"/>
        <v>0.99043616260162581</v>
      </c>
      <c r="K1110" s="114">
        <f t="shared" si="374"/>
        <v>0.97950282926829269</v>
      </c>
      <c r="L1110" s="114">
        <f t="shared" si="375"/>
        <v>1.0379412032520325</v>
      </c>
      <c r="M1110" s="114">
        <f t="shared" si="376"/>
        <v>1.2097065365853656</v>
      </c>
      <c r="N1110" s="114">
        <f t="shared" si="377"/>
        <v>1.2357332032520325</v>
      </c>
      <c r="O1110" s="78" t="s">
        <v>94</v>
      </c>
      <c r="P1110" s="114">
        <f t="shared" si="378"/>
        <v>0.28941807398621094</v>
      </c>
      <c r="Q1110" s="114">
        <f t="shared" si="379"/>
        <v>0.35217369708651491</v>
      </c>
      <c r="R1110" s="114">
        <f t="shared" si="380"/>
        <v>0.38803995848469125</v>
      </c>
      <c r="S1110" s="114">
        <f t="shared" si="381"/>
        <v>0.48663144784639334</v>
      </c>
      <c r="T1110" s="114">
        <f t="shared" si="382"/>
        <v>0.51266803321224708</v>
      </c>
      <c r="U1110" s="114">
        <f t="shared" si="383"/>
        <v>0.58703653347171769</v>
      </c>
      <c r="V1110" s="114">
        <f t="shared" si="384"/>
        <v>0.65490887389724961</v>
      </c>
      <c r="W1110" s="114">
        <f t="shared" si="385"/>
        <v>0.79024161909704194</v>
      </c>
      <c r="X1110" s="114">
        <f t="shared" si="386"/>
        <v>0.7815182148417229</v>
      </c>
      <c r="Y1110" s="114">
        <f t="shared" si="387"/>
        <v>0.82814457706279199</v>
      </c>
      <c r="Z1110" s="114">
        <f t="shared" si="388"/>
        <v>0.96519138557342998</v>
      </c>
      <c r="AA1110" s="114">
        <f t="shared" si="389"/>
        <v>0.98595734302023863</v>
      </c>
      <c r="AB1110" s="15"/>
      <c r="AC1110" s="114">
        <f t="shared" si="390"/>
        <v>0.42178758069308264</v>
      </c>
      <c r="AD1110" s="114">
        <f t="shared" si="391"/>
        <v>0.51324538800205277</v>
      </c>
      <c r="AE1110" s="114">
        <f t="shared" si="392"/>
        <v>0.5655155984117981</v>
      </c>
      <c r="AF1110" s="114">
        <f t="shared" si="393"/>
        <v>0.70919931934203062</v>
      </c>
      <c r="AG1110" s="114">
        <f t="shared" si="394"/>
        <v>0.74714411041784845</v>
      </c>
      <c r="AH1110" s="114">
        <f t="shared" si="395"/>
        <v>0.85552611079599161</v>
      </c>
      <c r="AI1110" s="114">
        <f t="shared" si="396"/>
        <v>0.95444083947816216</v>
      </c>
      <c r="AJ1110" s="114">
        <f t="shared" si="397"/>
        <v>1.1516699565135184</v>
      </c>
      <c r="AK1110" s="114">
        <f t="shared" si="398"/>
        <v>1.1389567782189449</v>
      </c>
      <c r="AL1110" s="114">
        <f t="shared" si="399"/>
        <v>1.2069083758744565</v>
      </c>
      <c r="AM1110" s="114">
        <f t="shared" si="400"/>
        <v>1.406635507657402</v>
      </c>
      <c r="AN1110" s="114">
        <f t="shared" si="401"/>
        <v>1.4368990735488749</v>
      </c>
      <c r="AP1110" s="114">
        <f t="shared" si="414"/>
        <v>0</v>
      </c>
      <c r="AQ1110" s="114">
        <f t="shared" si="415"/>
        <v>0</v>
      </c>
      <c r="AR1110" s="114">
        <f t="shared" si="416"/>
        <v>0</v>
      </c>
      <c r="AS1110" s="114">
        <f t="shared" si="417"/>
        <v>0</v>
      </c>
      <c r="AT1110" s="114">
        <f t="shared" si="418"/>
        <v>0</v>
      </c>
      <c r="AU1110" s="114">
        <f t="shared" si="419"/>
        <v>0</v>
      </c>
      <c r="AV1110" s="114">
        <f t="shared" si="420"/>
        <v>0</v>
      </c>
      <c r="AW1110" s="114">
        <f t="shared" si="421"/>
        <v>0</v>
      </c>
      <c r="AX1110" s="114">
        <f t="shared" si="422"/>
        <v>0</v>
      </c>
      <c r="AY1110" s="114">
        <f t="shared" si="423"/>
        <v>0</v>
      </c>
      <c r="AZ1110" s="114">
        <f t="shared" si="424"/>
        <v>0</v>
      </c>
      <c r="BA1110" s="114">
        <f t="shared" si="425"/>
        <v>0</v>
      </c>
      <c r="DH1110" s="50">
        <v>0</v>
      </c>
      <c r="ES1110" s="22">
        <v>0</v>
      </c>
    </row>
    <row r="1111" spans="1:149">
      <c r="B1111" s="78" t="s">
        <v>95</v>
      </c>
      <c r="C1111" s="114">
        <f t="shared" si="366"/>
        <v>0.75977645308123243</v>
      </c>
      <c r="D1111" s="114">
        <f t="shared" si="367"/>
        <v>0.95734578081232502</v>
      </c>
      <c r="E1111" s="114">
        <f t="shared" si="368"/>
        <v>1.1071945203081233</v>
      </c>
      <c r="F1111" s="114">
        <f t="shared" si="369"/>
        <v>1.3697038953081231</v>
      </c>
      <c r="G1111" s="114">
        <f t="shared" si="370"/>
        <v>1.4964573967086836</v>
      </c>
      <c r="H1111" s="114">
        <f t="shared" si="371"/>
        <v>1.6380470325630252</v>
      </c>
      <c r="I1111" s="114">
        <f t="shared" si="372"/>
        <v>1.8486341386554623</v>
      </c>
      <c r="J1111" s="114">
        <f t="shared" si="373"/>
        <v>2.1171075280112044</v>
      </c>
      <c r="K1111" s="114">
        <f t="shared" si="374"/>
        <v>2.1625204219187673</v>
      </c>
      <c r="L1111" s="114">
        <f t="shared" si="375"/>
        <v>2.3354223827030816</v>
      </c>
      <c r="M1111" s="114">
        <f t="shared" si="376"/>
        <v>2.5783036064425771</v>
      </c>
      <c r="N1111" s="114">
        <f t="shared" si="377"/>
        <v>2.6757153711484598</v>
      </c>
      <c r="O1111" s="78" t="s">
        <v>95</v>
      </c>
      <c r="P1111" s="114">
        <f t="shared" si="378"/>
        <v>0.61505712868480722</v>
      </c>
      <c r="Q1111" s="114">
        <f t="shared" si="379"/>
        <v>0.77499420351473935</v>
      </c>
      <c r="R1111" s="114">
        <f t="shared" si="380"/>
        <v>0.89630032596371889</v>
      </c>
      <c r="S1111" s="114">
        <f t="shared" si="381"/>
        <v>1.108807915249433</v>
      </c>
      <c r="T1111" s="114">
        <f t="shared" si="382"/>
        <v>1.2114178925736963</v>
      </c>
      <c r="U1111" s="114">
        <f t="shared" si="383"/>
        <v>1.3260380739795918</v>
      </c>
      <c r="V1111" s="114">
        <f t="shared" si="384"/>
        <v>1.4965133503401362</v>
      </c>
      <c r="W1111" s="114">
        <f t="shared" si="385"/>
        <v>1.7138489512471655</v>
      </c>
      <c r="X1111" s="114">
        <f t="shared" si="386"/>
        <v>1.7506117701247166</v>
      </c>
      <c r="Y1111" s="114">
        <f t="shared" si="387"/>
        <v>1.8905800240929707</v>
      </c>
      <c r="Z1111" s="114">
        <f t="shared" si="388"/>
        <v>2.0871981575963718</v>
      </c>
      <c r="AA1111" s="114">
        <f t="shared" si="389"/>
        <v>2.166055300453515</v>
      </c>
      <c r="AB1111" s="15"/>
      <c r="AC1111" s="114">
        <f t="shared" si="390"/>
        <v>1.3247384310134309</v>
      </c>
      <c r="AD1111" s="114">
        <f t="shared" si="391"/>
        <v>1.6692182844932848</v>
      </c>
      <c r="AE1111" s="114">
        <f t="shared" si="392"/>
        <v>1.93049300976801</v>
      </c>
      <c r="AF1111" s="114">
        <f t="shared" si="393"/>
        <v>2.3882016636141632</v>
      </c>
      <c r="AG1111" s="114">
        <f t="shared" si="394"/>
        <v>2.6092077686202688</v>
      </c>
      <c r="AH1111" s="114">
        <f t="shared" si="395"/>
        <v>2.8560820054945055</v>
      </c>
      <c r="AI1111" s="114">
        <f t="shared" si="396"/>
        <v>3.2232595238095243</v>
      </c>
      <c r="AJ1111" s="114">
        <f t="shared" si="397"/>
        <v>3.6913669719169717</v>
      </c>
      <c r="AK1111" s="114">
        <f t="shared" si="398"/>
        <v>3.7705484279609278</v>
      </c>
      <c r="AL1111" s="114">
        <f t="shared" si="399"/>
        <v>4.0720185134310141</v>
      </c>
      <c r="AM1111" s="114">
        <f t="shared" si="400"/>
        <v>4.4955037240537239</v>
      </c>
      <c r="AN1111" s="114">
        <f t="shared" si="401"/>
        <v>4.665349877899879</v>
      </c>
      <c r="AP1111" s="114">
        <f t="shared" si="414"/>
        <v>0.71756665013227505</v>
      </c>
      <c r="AQ1111" s="114">
        <f t="shared" si="415"/>
        <v>0.90415990410052927</v>
      </c>
      <c r="AR1111" s="114">
        <f t="shared" si="416"/>
        <v>1.0456837136243387</v>
      </c>
      <c r="AS1111" s="114">
        <f t="shared" si="417"/>
        <v>1.2936092344576717</v>
      </c>
      <c r="AT1111" s="114">
        <f t="shared" si="418"/>
        <v>1.4133208746693122</v>
      </c>
      <c r="AU1111" s="114">
        <f t="shared" si="419"/>
        <v>1.5470444196428572</v>
      </c>
      <c r="AV1111" s="114">
        <f t="shared" si="420"/>
        <v>1.7459322420634922</v>
      </c>
      <c r="AW1111" s="114">
        <f t="shared" si="421"/>
        <v>1.9994904431216929</v>
      </c>
      <c r="AX1111" s="114">
        <f t="shared" si="422"/>
        <v>2.0423803984788358</v>
      </c>
      <c r="AY1111" s="114">
        <f t="shared" si="423"/>
        <v>2.2056766947751325</v>
      </c>
      <c r="AZ1111" s="114">
        <f t="shared" si="424"/>
        <v>2.4350645171957672</v>
      </c>
      <c r="BA1111" s="114">
        <f t="shared" si="425"/>
        <v>2.5270645171957677</v>
      </c>
      <c r="DH1111" s="50">
        <v>0</v>
      </c>
      <c r="ES1111" s="22">
        <v>0</v>
      </c>
    </row>
    <row r="1112" spans="1:149">
      <c r="B1112" s="78" t="s">
        <v>97</v>
      </c>
      <c r="C1112" s="114">
        <f t="shared" si="366"/>
        <v>0.85510714285714284</v>
      </c>
      <c r="D1112" s="114">
        <f t="shared" si="367"/>
        <v>1.0122291666666667</v>
      </c>
      <c r="E1112" s="114">
        <f t="shared" si="368"/>
        <v>1.1360386904761908</v>
      </c>
      <c r="F1112" s="114">
        <f t="shared" si="369"/>
        <v>1.3720892857142857</v>
      </c>
      <c r="G1112" s="114">
        <f t="shared" si="370"/>
        <v>1.5397559523809525</v>
      </c>
      <c r="H1112" s="114">
        <f t="shared" si="371"/>
        <v>1.6673809523809524</v>
      </c>
      <c r="I1112" s="114">
        <f t="shared" si="372"/>
        <v>1.8701190476190475</v>
      </c>
      <c r="J1112" s="114">
        <f t="shared" si="373"/>
        <v>2.1253690476190474</v>
      </c>
      <c r="K1112" s="114">
        <f t="shared" si="374"/>
        <v>2.155964285714286</v>
      </c>
      <c r="L1112" s="114">
        <f t="shared" si="375"/>
        <v>2.3846309523809524</v>
      </c>
      <c r="M1112" s="114">
        <f t="shared" si="376"/>
        <v>2.593952380952381</v>
      </c>
      <c r="N1112" s="114">
        <f t="shared" si="377"/>
        <v>2.7006190476190484</v>
      </c>
      <c r="O1112" s="78" t="s">
        <v>97</v>
      </c>
      <c r="P1112" s="114">
        <f t="shared" si="378"/>
        <v>0.64133035714285713</v>
      </c>
      <c r="Q1112" s="114">
        <f t="shared" si="379"/>
        <v>0.75917187500000005</v>
      </c>
      <c r="R1112" s="114">
        <f t="shared" si="380"/>
        <v>0.85202901785714302</v>
      </c>
      <c r="S1112" s="114">
        <f t="shared" si="381"/>
        <v>1.0290669642857142</v>
      </c>
      <c r="T1112" s="114">
        <f t="shared" si="382"/>
        <v>1.1548169642857142</v>
      </c>
      <c r="U1112" s="114">
        <f t="shared" si="383"/>
        <v>1.2505357142857143</v>
      </c>
      <c r="V1112" s="114">
        <f t="shared" si="384"/>
        <v>1.4025892857142854</v>
      </c>
      <c r="W1112" s="114">
        <f t="shared" si="385"/>
        <v>1.5940267857142856</v>
      </c>
      <c r="X1112" s="114">
        <f t="shared" si="386"/>
        <v>1.6169732142857147</v>
      </c>
      <c r="Y1112" s="114">
        <f t="shared" si="387"/>
        <v>1.7884732142857143</v>
      </c>
      <c r="Z1112" s="114">
        <f t="shared" si="388"/>
        <v>1.9454642857142859</v>
      </c>
      <c r="AA1112" s="114">
        <f t="shared" si="389"/>
        <v>2.0254642857142864</v>
      </c>
      <c r="AB1112" s="15"/>
      <c r="AC1112" s="114">
        <f t="shared" si="390"/>
        <v>0.82752304147465439</v>
      </c>
      <c r="AD1112" s="114">
        <f t="shared" si="391"/>
        <v>0.97957661290322584</v>
      </c>
      <c r="AE1112" s="114">
        <f t="shared" si="392"/>
        <v>1.0993922811059911</v>
      </c>
      <c r="AF1112" s="114">
        <f t="shared" si="393"/>
        <v>1.327828341013825</v>
      </c>
      <c r="AG1112" s="114">
        <f t="shared" si="394"/>
        <v>1.4900864055299539</v>
      </c>
      <c r="AH1112" s="114">
        <f t="shared" si="395"/>
        <v>1.6135944700460829</v>
      </c>
      <c r="AI1112" s="114">
        <f t="shared" si="396"/>
        <v>1.8097926267281104</v>
      </c>
      <c r="AJ1112" s="114">
        <f t="shared" si="397"/>
        <v>2.0568087557603687</v>
      </c>
      <c r="AK1112" s="114">
        <f t="shared" si="398"/>
        <v>2.0864170506912445</v>
      </c>
      <c r="AL1112" s="114">
        <f t="shared" si="399"/>
        <v>2.3077073732718896</v>
      </c>
      <c r="AM1112" s="114">
        <f t="shared" si="400"/>
        <v>2.5102764976958527</v>
      </c>
      <c r="AN1112" s="114">
        <f t="shared" si="401"/>
        <v>2.6135023041474659</v>
      </c>
      <c r="AP1112" s="114">
        <f t="shared" si="414"/>
        <v>0</v>
      </c>
      <c r="AQ1112" s="114">
        <f t="shared" si="415"/>
        <v>0</v>
      </c>
      <c r="AR1112" s="114">
        <f t="shared" si="416"/>
        <v>0</v>
      </c>
      <c r="AS1112" s="114">
        <f t="shared" si="417"/>
        <v>0</v>
      </c>
      <c r="AT1112" s="114">
        <f t="shared" si="418"/>
        <v>0</v>
      </c>
      <c r="AU1112" s="114">
        <f t="shared" si="419"/>
        <v>0</v>
      </c>
      <c r="AV1112" s="114">
        <f t="shared" si="420"/>
        <v>0</v>
      </c>
      <c r="AW1112" s="114">
        <f t="shared" si="421"/>
        <v>0</v>
      </c>
      <c r="AX1112" s="114">
        <f t="shared" si="422"/>
        <v>0</v>
      </c>
      <c r="AY1112" s="114">
        <f t="shared" si="423"/>
        <v>0</v>
      </c>
      <c r="AZ1112" s="114">
        <f t="shared" si="424"/>
        <v>0</v>
      </c>
      <c r="BA1112" s="114">
        <f t="shared" si="425"/>
        <v>0</v>
      </c>
      <c r="DH1112" s="50">
        <v>0</v>
      </c>
      <c r="ES1112" s="22">
        <v>0</v>
      </c>
    </row>
    <row r="1113" spans="1:149">
      <c r="B1113" s="78" t="s">
        <v>266</v>
      </c>
      <c r="C1113" s="114">
        <f t="shared" si="366"/>
        <v>5.4195982142857151</v>
      </c>
      <c r="D1113" s="114">
        <f t="shared" si="367"/>
        <v>7.2395982142857136</v>
      </c>
      <c r="E1113" s="114">
        <f t="shared" si="368"/>
        <v>9.0595982142857139</v>
      </c>
      <c r="F1113" s="114">
        <f t="shared" si="369"/>
        <v>11.071540178571428</v>
      </c>
      <c r="G1113" s="114">
        <f t="shared" si="370"/>
        <v>12.555468749999999</v>
      </c>
      <c r="H1113" s="114">
        <f t="shared" si="371"/>
        <v>12.79654017857143</v>
      </c>
      <c r="I1113" s="114">
        <f t="shared" si="372"/>
        <v>14.694196428571427</v>
      </c>
      <c r="J1113" s="114">
        <f t="shared" si="373"/>
        <v>14.776339285714286</v>
      </c>
      <c r="K1113" s="114">
        <f t="shared" si="374"/>
        <v>16.418683035714288</v>
      </c>
      <c r="L1113" s="114">
        <f t="shared" si="375"/>
        <v>18.143683035714286</v>
      </c>
      <c r="M1113" s="114">
        <f t="shared" si="376"/>
        <v>18.201339285714287</v>
      </c>
      <c r="N1113" s="114">
        <f t="shared" si="377"/>
        <v>19.901339285714286</v>
      </c>
      <c r="O1113" s="78" t="s">
        <v>266</v>
      </c>
      <c r="P1113" s="114">
        <f t="shared" si="378"/>
        <v>3.9415259740259745</v>
      </c>
      <c r="Q1113" s="114">
        <f t="shared" si="379"/>
        <v>5.2651623376623373</v>
      </c>
      <c r="R1113" s="114">
        <f t="shared" si="380"/>
        <v>6.5887987012987006</v>
      </c>
      <c r="S1113" s="114">
        <f t="shared" si="381"/>
        <v>8.0520292207792217</v>
      </c>
      <c r="T1113" s="114">
        <f t="shared" si="382"/>
        <v>9.1312499999999996</v>
      </c>
      <c r="U1113" s="114">
        <f t="shared" si="383"/>
        <v>9.3065746753246756</v>
      </c>
      <c r="V1113" s="114">
        <f t="shared" si="384"/>
        <v>10.686688311688311</v>
      </c>
      <c r="W1113" s="114">
        <f t="shared" si="385"/>
        <v>10.746428571428572</v>
      </c>
      <c r="X1113" s="114">
        <f t="shared" si="386"/>
        <v>11.940860389610391</v>
      </c>
      <c r="Y1113" s="114">
        <f t="shared" si="387"/>
        <v>13.195405844155845</v>
      </c>
      <c r="Z1113" s="114">
        <f t="shared" si="388"/>
        <v>13.237337662337662</v>
      </c>
      <c r="AA1113" s="114">
        <f t="shared" si="389"/>
        <v>14.473701298701299</v>
      </c>
      <c r="AB1113" s="15"/>
      <c r="AC1113" s="114">
        <f t="shared" si="390"/>
        <v>3.9415259740259745</v>
      </c>
      <c r="AD1113" s="114">
        <f t="shared" si="391"/>
        <v>5.2651623376623373</v>
      </c>
      <c r="AE1113" s="114">
        <f t="shared" si="392"/>
        <v>6.5887987012987006</v>
      </c>
      <c r="AF1113" s="114">
        <f t="shared" si="393"/>
        <v>8.0520292207792217</v>
      </c>
      <c r="AG1113" s="114">
        <f t="shared" si="394"/>
        <v>9.1312499999999996</v>
      </c>
      <c r="AH1113" s="114">
        <f t="shared" si="395"/>
        <v>9.3065746753246756</v>
      </c>
      <c r="AI1113" s="114">
        <f t="shared" si="396"/>
        <v>10.686688311688311</v>
      </c>
      <c r="AJ1113" s="114">
        <f t="shared" si="397"/>
        <v>10.746428571428572</v>
      </c>
      <c r="AK1113" s="114">
        <f t="shared" si="398"/>
        <v>11.940860389610391</v>
      </c>
      <c r="AL1113" s="114">
        <f t="shared" si="399"/>
        <v>13.195405844155845</v>
      </c>
      <c r="AM1113" s="114">
        <f t="shared" si="400"/>
        <v>13.237337662337662</v>
      </c>
      <c r="AN1113" s="114">
        <f t="shared" si="401"/>
        <v>14.473701298701299</v>
      </c>
      <c r="DH1113" s="50">
        <v>0</v>
      </c>
      <c r="ES1113" s="22">
        <v>0</v>
      </c>
    </row>
    <row r="1114" spans="1:149">
      <c r="B1114" s="78" t="s">
        <v>268</v>
      </c>
      <c r="C1114" s="114">
        <f t="shared" si="366"/>
        <v>1.4262732685641308</v>
      </c>
      <c r="D1114" s="114">
        <f t="shared" si="367"/>
        <v>1.8495536918445541</v>
      </c>
      <c r="E1114" s="114">
        <f t="shared" si="368"/>
        <v>2.2728341151249771</v>
      </c>
      <c r="F1114" s="114">
        <f t="shared" si="369"/>
        <v>2.8368319061302687</v>
      </c>
      <c r="G1114" s="114">
        <f t="shared" si="370"/>
        <v>3.1873007986681259</v>
      </c>
      <c r="H1114" s="114">
        <f t="shared" si="371"/>
        <v>3.2639072573435506</v>
      </c>
      <c r="I1114" s="114">
        <f t="shared" si="372"/>
        <v>3.8222965827403752</v>
      </c>
      <c r="J1114" s="114">
        <f t="shared" si="373"/>
        <v>3.9558798704615943</v>
      </c>
      <c r="K1114" s="114">
        <f t="shared" si="374"/>
        <v>4.1382312858055093</v>
      </c>
      <c r="L1114" s="114">
        <f t="shared" si="375"/>
        <v>4.5653066370187929</v>
      </c>
      <c r="M1114" s="114">
        <f t="shared" si="376"/>
        <v>4.6792515179711733</v>
      </c>
      <c r="N1114" s="114">
        <f t="shared" si="377"/>
        <v>4.9755478142674701</v>
      </c>
      <c r="O1114" s="78" t="s">
        <v>268</v>
      </c>
      <c r="P1114" s="114">
        <f t="shared" si="378"/>
        <v>0</v>
      </c>
      <c r="Q1114" s="114">
        <f t="shared" si="379"/>
        <v>0</v>
      </c>
      <c r="R1114" s="114">
        <f t="shared" si="380"/>
        <v>0</v>
      </c>
      <c r="S1114" s="114">
        <f t="shared" si="381"/>
        <v>0</v>
      </c>
      <c r="T1114" s="114">
        <f t="shared" si="382"/>
        <v>0</v>
      </c>
      <c r="U1114" s="114">
        <f t="shared" si="383"/>
        <v>0</v>
      </c>
      <c r="V1114" s="114">
        <f t="shared" si="384"/>
        <v>0</v>
      </c>
      <c r="W1114" s="114">
        <f t="shared" si="385"/>
        <v>0</v>
      </c>
      <c r="X1114" s="114">
        <f t="shared" si="386"/>
        <v>0</v>
      </c>
      <c r="Y1114" s="114">
        <f t="shared" si="387"/>
        <v>0</v>
      </c>
      <c r="Z1114" s="114">
        <f t="shared" si="388"/>
        <v>0</v>
      </c>
      <c r="AA1114" s="114">
        <f t="shared" si="389"/>
        <v>0</v>
      </c>
      <c r="AB1114" s="15"/>
      <c r="AC1114" s="114">
        <f t="shared" si="390"/>
        <v>2.7506698750879668</v>
      </c>
      <c r="AD1114" s="114">
        <f t="shared" si="391"/>
        <v>3.5669964057002117</v>
      </c>
      <c r="AE1114" s="114">
        <f t="shared" si="392"/>
        <v>4.3833229363124566</v>
      </c>
      <c r="AF1114" s="114">
        <f t="shared" si="393"/>
        <v>5.4710329618226616</v>
      </c>
      <c r="AG1114" s="114">
        <f t="shared" si="394"/>
        <v>6.1469372545742438</v>
      </c>
      <c r="AH1114" s="114">
        <f t="shared" si="395"/>
        <v>6.2946782820197056</v>
      </c>
      <c r="AI1114" s="114">
        <f t="shared" si="396"/>
        <v>7.3715719809992963</v>
      </c>
      <c r="AJ1114" s="114">
        <f t="shared" si="397"/>
        <v>7.6291968930330754</v>
      </c>
      <c r="AK1114" s="114">
        <f t="shared" si="398"/>
        <v>7.9808746226249125</v>
      </c>
      <c r="AL1114" s="114">
        <f t="shared" si="399"/>
        <v>8.8045199428219583</v>
      </c>
      <c r="AM1114" s="114">
        <f t="shared" si="400"/>
        <v>9.0242707846586914</v>
      </c>
      <c r="AN1114" s="114">
        <f t="shared" si="401"/>
        <v>9.5956993560872643</v>
      </c>
      <c r="DH1114" s="50">
        <v>0</v>
      </c>
      <c r="ES1114" s="22">
        <v>0</v>
      </c>
    </row>
    <row r="1115" spans="1:149">
      <c r="B1115" s="78" t="s">
        <v>62</v>
      </c>
      <c r="C1115" s="114">
        <f t="shared" si="366"/>
        <v>0.34010416666666665</v>
      </c>
      <c r="D1115" s="114">
        <f t="shared" si="367"/>
        <v>0.43486309523809524</v>
      </c>
      <c r="E1115" s="114">
        <f t="shared" si="368"/>
        <v>0.52343452380952382</v>
      </c>
      <c r="F1115" s="114">
        <f t="shared" si="369"/>
        <v>0.67148958333333331</v>
      </c>
      <c r="G1115" s="114">
        <f t="shared" si="370"/>
        <v>0.71784672619047607</v>
      </c>
      <c r="H1115" s="114">
        <f t="shared" si="371"/>
        <v>0.7641979166666667</v>
      </c>
      <c r="I1115" s="114">
        <f t="shared" si="372"/>
        <v>0.89416071428571431</v>
      </c>
      <c r="J1115" s="114">
        <f t="shared" si="373"/>
        <v>0.9451964285714286</v>
      </c>
      <c r="K1115" s="114">
        <f t="shared" si="374"/>
        <v>0.96856696428571432</v>
      </c>
      <c r="L1115" s="114">
        <f t="shared" si="375"/>
        <v>1.0489002976190476</v>
      </c>
      <c r="M1115" s="114">
        <f t="shared" si="376"/>
        <v>1.110279761904762</v>
      </c>
      <c r="N1115" s="114">
        <f t="shared" si="377"/>
        <v>1.170279761904762</v>
      </c>
      <c r="O1115" s="78" t="s">
        <v>62</v>
      </c>
      <c r="P1115" s="114">
        <f t="shared" si="378"/>
        <v>0</v>
      </c>
      <c r="Q1115" s="114">
        <f t="shared" si="379"/>
        <v>0</v>
      </c>
      <c r="R1115" s="114">
        <f t="shared" si="380"/>
        <v>0</v>
      </c>
      <c r="S1115" s="114">
        <f t="shared" si="381"/>
        <v>0</v>
      </c>
      <c r="T1115" s="114">
        <f t="shared" si="382"/>
        <v>0</v>
      </c>
      <c r="U1115" s="114">
        <f t="shared" si="383"/>
        <v>0</v>
      </c>
      <c r="V1115" s="114">
        <f t="shared" si="384"/>
        <v>0</v>
      </c>
      <c r="W1115" s="114">
        <f t="shared" si="385"/>
        <v>0</v>
      </c>
      <c r="X1115" s="114">
        <f t="shared" si="386"/>
        <v>0</v>
      </c>
      <c r="Y1115" s="114">
        <f t="shared" si="387"/>
        <v>0</v>
      </c>
      <c r="Z1115" s="114">
        <f t="shared" si="388"/>
        <v>0</v>
      </c>
      <c r="AA1115" s="114">
        <f t="shared" si="389"/>
        <v>0</v>
      </c>
      <c r="AB1115" s="15"/>
      <c r="AC1115" s="114">
        <f t="shared" si="390"/>
        <v>0.37102272727272728</v>
      </c>
      <c r="AD1115" s="114">
        <f t="shared" si="391"/>
        <v>0.47439610389610393</v>
      </c>
      <c r="AE1115" s="114">
        <f t="shared" si="392"/>
        <v>0.57101948051948048</v>
      </c>
      <c r="AF1115" s="114">
        <f t="shared" si="393"/>
        <v>0.73253409090909083</v>
      </c>
      <c r="AG1115" s="114">
        <f t="shared" si="394"/>
        <v>0.78310551948051943</v>
      </c>
      <c r="AH1115" s="114">
        <f t="shared" si="395"/>
        <v>0.83367045454545452</v>
      </c>
      <c r="AI1115" s="114">
        <f t="shared" si="396"/>
        <v>0.97544805194805195</v>
      </c>
      <c r="AJ1115" s="114">
        <f t="shared" si="397"/>
        <v>1.0311233766233767</v>
      </c>
      <c r="AK1115" s="114">
        <f t="shared" si="398"/>
        <v>1.0566185064935065</v>
      </c>
      <c r="AL1115" s="114">
        <f t="shared" si="399"/>
        <v>1.1442548701298703</v>
      </c>
      <c r="AM1115" s="114">
        <f t="shared" si="400"/>
        <v>1.2112142857142858</v>
      </c>
      <c r="AN1115" s="114">
        <f t="shared" si="401"/>
        <v>1.2766688311688312</v>
      </c>
      <c r="DH1115" s="50">
        <v>0</v>
      </c>
      <c r="ES1115" s="22">
        <v>0</v>
      </c>
    </row>
    <row r="1116" spans="1:149">
      <c r="R1116" s="22"/>
      <c r="AA1116" s="50"/>
      <c r="DH1116" s="50">
        <v>0</v>
      </c>
      <c r="ES1116" s="22">
        <v>0</v>
      </c>
    </row>
    <row r="1117" spans="1:149" ht="30">
      <c r="A1117" s="187" t="s">
        <v>143</v>
      </c>
      <c r="B1117" s="230" t="s">
        <v>298</v>
      </c>
      <c r="C1117" s="256">
        <v>1000</v>
      </c>
      <c r="D1117" s="256">
        <v>1200</v>
      </c>
      <c r="E1117" s="256">
        <v>1400</v>
      </c>
      <c r="F1117" s="256">
        <v>1600</v>
      </c>
      <c r="G1117" s="256">
        <v>1800</v>
      </c>
      <c r="H1117" s="373">
        <v>2000</v>
      </c>
      <c r="I1117" s="256">
        <v>2200</v>
      </c>
      <c r="J1117" s="256">
        <v>2400</v>
      </c>
      <c r="K1117" s="256">
        <v>2600</v>
      </c>
      <c r="L1117" s="256">
        <v>2800</v>
      </c>
      <c r="M1117" s="256">
        <v>3000</v>
      </c>
      <c r="N1117" s="149">
        <v>3200</v>
      </c>
      <c r="R1117" s="22"/>
      <c r="AA1117" s="50"/>
      <c r="AB1117" s="15"/>
      <c r="AC1117" s="15"/>
      <c r="AD1117" s="15"/>
      <c r="AE1117" s="15"/>
      <c r="AF1117" s="15"/>
      <c r="AG1117" s="15"/>
      <c r="AH1117" s="15"/>
      <c r="DH1117" s="50">
        <v>0</v>
      </c>
      <c r="ES1117" s="22">
        <v>0</v>
      </c>
    </row>
    <row r="1118" spans="1:149">
      <c r="B1118" s="78" t="s">
        <v>220</v>
      </c>
      <c r="C1118" s="114">
        <f>D868</f>
        <v>0.15756415879305988</v>
      </c>
      <c r="D1118" s="114">
        <f>G868</f>
        <v>0.16978686112790878</v>
      </c>
      <c r="E1118" s="114">
        <f>J868</f>
        <v>0.17853627445622938</v>
      </c>
      <c r="F1118" s="114">
        <f>M868</f>
        <v>0.18997908279437853</v>
      </c>
      <c r="G1118" s="114">
        <f>P868</f>
        <v>0.18344496474672034</v>
      </c>
      <c r="H1118" s="114">
        <f>S868</f>
        <v>0.17936093578140719</v>
      </c>
      <c r="I1118" s="114">
        <f>V868</f>
        <v>0.18804276074353196</v>
      </c>
      <c r="J1118" s="114">
        <f>Y868</f>
        <v>0.18114288843707976</v>
      </c>
      <c r="K1118" s="114">
        <f>AB868</f>
        <v>0.17663553860000006</v>
      </c>
      <c r="L1118" s="114">
        <f>AE868</f>
        <v>0.17386574858611492</v>
      </c>
      <c r="M1118" s="114">
        <f>AH868</f>
        <v>0.17306820362645089</v>
      </c>
      <c r="N1118" s="114">
        <f>AK868</f>
        <v>0.17202509037397065</v>
      </c>
      <c r="R1118" s="22"/>
      <c r="AA1118" s="50"/>
      <c r="AB1118" s="15"/>
      <c r="AC1118" s="15"/>
      <c r="AD1118" s="15"/>
      <c r="AE1118" s="15"/>
      <c r="AF1118" s="15"/>
      <c r="AG1118" s="15"/>
      <c r="AH1118" s="15"/>
      <c r="DH1118" s="50">
        <v>0</v>
      </c>
      <c r="ES1118" s="22">
        <v>0</v>
      </c>
    </row>
    <row r="1119" spans="1:149">
      <c r="B1119" s="78" t="s">
        <v>221</v>
      </c>
      <c r="C1119" s="114">
        <f>D869</f>
        <v>6.5789299737091619E-2</v>
      </c>
      <c r="D1119" s="114">
        <f>G869</f>
        <v>8.2900696610033922E-2</v>
      </c>
      <c r="E1119" s="114">
        <f>J869</f>
        <v>9.5795996817569382E-2</v>
      </c>
      <c r="F1119" s="114">
        <f>M869</f>
        <v>0.10281222517115189</v>
      </c>
      <c r="G1119" s="114">
        <f>P869</f>
        <v>9.8609985597468044E-2</v>
      </c>
      <c r="H1119" s="114">
        <f>S869</f>
        <v>9.7424999713876179E-2</v>
      </c>
      <c r="I1119" s="114">
        <f>V869</f>
        <v>0.10326912142434258</v>
      </c>
      <c r="J1119" s="114">
        <f>Y869</f>
        <v>0.10094499749787111</v>
      </c>
      <c r="K1119" s="114">
        <f>AB869</f>
        <v>9.9562145035959379E-2</v>
      </c>
      <c r="L1119" s="114">
        <f>AE869</f>
        <v>9.5767318532631499E-2</v>
      </c>
      <c r="M1119" s="114">
        <f>AH869</f>
        <v>9.3166645841143134E-2</v>
      </c>
      <c r="N1119" s="114">
        <f>AK869</f>
        <v>9.0610822947361502E-2</v>
      </c>
      <c r="R1119" s="22"/>
      <c r="AA1119" s="50"/>
      <c r="AB1119" s="15"/>
      <c r="AC1119" s="15"/>
      <c r="AD1119" s="15"/>
      <c r="AE1119" s="15"/>
      <c r="AF1119" s="15"/>
      <c r="AG1119" s="15"/>
      <c r="AH1119" s="15"/>
      <c r="DH1119" s="50">
        <v>0</v>
      </c>
      <c r="ES1119" s="22">
        <v>0</v>
      </c>
    </row>
    <row r="1120" spans="1:149">
      <c r="B1120" s="78" t="s">
        <v>222</v>
      </c>
      <c r="C1120" s="114">
        <f>D870</f>
        <v>0.77664654146984857</v>
      </c>
      <c r="D1120" s="114">
        <f>G870</f>
        <v>0.7473124422620574</v>
      </c>
      <c r="E1120" s="114">
        <f>J870</f>
        <v>0.72566772872620122</v>
      </c>
      <c r="F1120" s="114">
        <f>M870</f>
        <v>0.70720869203446968</v>
      </c>
      <c r="G1120" s="114">
        <f>P870</f>
        <v>0.71794504965581152</v>
      </c>
      <c r="H1120" s="114">
        <f>S870</f>
        <v>0.7232140645047167</v>
      </c>
      <c r="I1120" s="114">
        <f>V870</f>
        <v>0.70868811783212537</v>
      </c>
      <c r="J1120" s="114">
        <f>Y870</f>
        <v>0.71791211406504918</v>
      </c>
      <c r="K1120" s="114">
        <f>AB870</f>
        <v>0.72380231636404058</v>
      </c>
      <c r="L1120" s="114">
        <f>AE870</f>
        <v>0.73036693288125365</v>
      </c>
      <c r="M1120" s="114">
        <f>AH870</f>
        <v>0.73376515053240599</v>
      </c>
      <c r="N1120" s="114">
        <f>AK870</f>
        <v>0.73736408667866793</v>
      </c>
      <c r="R1120" s="22"/>
      <c r="AA1120" s="50"/>
      <c r="AB1120" s="15"/>
      <c r="AC1120" s="15"/>
      <c r="AD1120" s="15"/>
      <c r="AE1120" s="15"/>
      <c r="AF1120" s="15"/>
      <c r="AG1120" s="15"/>
      <c r="AH1120" s="15"/>
      <c r="DH1120" s="50">
        <v>0</v>
      </c>
      <c r="ES1120" s="22">
        <v>0</v>
      </c>
    </row>
    <row r="1121" spans="1:149">
      <c r="B1121" s="78" t="s">
        <v>32</v>
      </c>
      <c r="C1121" s="114">
        <f t="shared" ref="C1121:C1145" si="426">D873</f>
        <v>7.9094274225733549E-3</v>
      </c>
      <c r="D1121" s="114">
        <f t="shared" ref="D1121:D1145" si="427">G873</f>
        <v>1.1729668371101124E-2</v>
      </c>
      <c r="E1121" s="114">
        <f t="shared" ref="E1121:E1145" si="428">J873</f>
        <v>1.4456217767209277E-2</v>
      </c>
      <c r="F1121" s="114">
        <f t="shared" ref="F1121:F1145" si="429">M873</f>
        <v>1.6313676785743945E-2</v>
      </c>
      <c r="G1121" s="114">
        <f t="shared" ref="G1121:G1145" si="430">P873</f>
        <v>1.5271990452175414E-2</v>
      </c>
      <c r="H1121" s="114">
        <f t="shared" ref="H1121:H1145" si="431">S873</f>
        <v>1.4606582456957657E-2</v>
      </c>
      <c r="I1121" s="114">
        <f t="shared" ref="I1121:I1145" si="432">V873</f>
        <v>1.6059395629420787E-2</v>
      </c>
      <c r="J1121" s="114">
        <f t="shared" ref="J1121:J1145" si="433">Y873</f>
        <v>1.4931494939253035E-2</v>
      </c>
      <c r="K1121" s="114">
        <f t="shared" ref="K1121:K1145" si="434">AB873</f>
        <v>1.4793395273174971E-2</v>
      </c>
      <c r="L1121" s="114">
        <f t="shared" ref="L1121:L1145" si="435">AE873</f>
        <v>1.3767897244502517E-2</v>
      </c>
      <c r="M1121" s="114">
        <f t="shared" ref="M1121:M1145" si="436">AH873</f>
        <v>1.3498533108689032E-2</v>
      </c>
      <c r="N1121" s="114">
        <f t="shared" ref="N1121:N1145" si="437">AK873</f>
        <v>1.3278766038898125E-2</v>
      </c>
      <c r="R1121" s="22"/>
      <c r="AA1121" s="50"/>
      <c r="AB1121" s="15"/>
      <c r="AC1121" s="15"/>
      <c r="AD1121" s="15"/>
      <c r="AE1121" s="15"/>
      <c r="AF1121" s="15"/>
      <c r="AG1121" s="15"/>
      <c r="AH1121" s="15"/>
      <c r="DH1121" s="50">
        <v>0</v>
      </c>
      <c r="ES1121" s="22">
        <v>0</v>
      </c>
    </row>
    <row r="1122" spans="1:149" s="233" customFormat="1">
      <c r="A1122" s="368"/>
      <c r="B1122" s="369" t="s">
        <v>37</v>
      </c>
      <c r="C1122" s="233">
        <f t="shared" si="426"/>
        <v>0</v>
      </c>
      <c r="D1122" s="233">
        <f t="shared" si="427"/>
        <v>0</v>
      </c>
      <c r="E1122" s="233">
        <f t="shared" si="428"/>
        <v>0</v>
      </c>
      <c r="F1122" s="233">
        <f t="shared" si="429"/>
        <v>0</v>
      </c>
      <c r="G1122" s="233">
        <f t="shared" si="430"/>
        <v>0</v>
      </c>
      <c r="H1122" s="233">
        <f t="shared" si="431"/>
        <v>0</v>
      </c>
      <c r="I1122" s="233">
        <f t="shared" si="432"/>
        <v>0</v>
      </c>
      <c r="J1122" s="233">
        <f t="shared" si="433"/>
        <v>0</v>
      </c>
      <c r="K1122" s="233">
        <f t="shared" si="434"/>
        <v>0</v>
      </c>
      <c r="L1122" s="233">
        <f t="shared" si="435"/>
        <v>0</v>
      </c>
      <c r="M1122" s="233">
        <f t="shared" si="436"/>
        <v>0</v>
      </c>
      <c r="N1122" s="233">
        <f t="shared" si="437"/>
        <v>0</v>
      </c>
      <c r="AA1122" s="122"/>
      <c r="AB1122" s="371"/>
      <c r="AC1122" s="371"/>
      <c r="AD1122" s="371"/>
      <c r="AE1122" s="371"/>
      <c r="AF1122" s="371"/>
      <c r="AG1122" s="371"/>
      <c r="AH1122" s="371"/>
      <c r="AL1122" s="372"/>
      <c r="AZ1122" s="122"/>
      <c r="BA1122" s="122"/>
      <c r="BB1122" s="122"/>
      <c r="BC1122" s="122"/>
      <c r="BD1122" s="122"/>
      <c r="BE1122" s="122"/>
      <c r="BF1122" s="122"/>
      <c r="BG1122" s="122"/>
      <c r="BH1122" s="122"/>
      <c r="BI1122" s="122"/>
      <c r="BJ1122" s="122"/>
      <c r="BK1122" s="122"/>
      <c r="BL1122" s="122"/>
      <c r="BM1122" s="122"/>
      <c r="BN1122" s="122"/>
      <c r="BO1122" s="122"/>
      <c r="BP1122" s="122"/>
      <c r="BQ1122" s="122"/>
      <c r="BR1122" s="122"/>
      <c r="BS1122" s="122"/>
      <c r="BT1122" s="122"/>
      <c r="BU1122" s="122"/>
      <c r="BV1122" s="122"/>
      <c r="BW1122" s="436"/>
      <c r="BX1122" s="122"/>
      <c r="BY1122" s="122"/>
      <c r="BZ1122" s="122"/>
      <c r="CA1122" s="122"/>
      <c r="DH1122" s="50">
        <v>0</v>
      </c>
      <c r="ES1122" s="22">
        <v>0</v>
      </c>
    </row>
    <row r="1123" spans="1:149" s="233" customFormat="1">
      <c r="A1123" s="368"/>
      <c r="B1123" s="369" t="s">
        <v>81</v>
      </c>
      <c r="C1123" s="233">
        <f t="shared" si="426"/>
        <v>671.75348837209299</v>
      </c>
      <c r="D1123" s="233">
        <f t="shared" si="427"/>
        <v>787.56777408637879</v>
      </c>
      <c r="E1123" s="233">
        <f t="shared" si="428"/>
        <v>790.88205980066448</v>
      </c>
      <c r="F1123" s="233">
        <f t="shared" si="429"/>
        <v>1004.6963455149502</v>
      </c>
      <c r="G1123" s="233">
        <f t="shared" si="430"/>
        <v>1011.5347176079734</v>
      </c>
      <c r="H1123" s="233">
        <f t="shared" si="431"/>
        <v>1241.7730897009967</v>
      </c>
      <c r="I1123" s="233">
        <f t="shared" si="432"/>
        <v>1343.0873754152824</v>
      </c>
      <c r="J1123" s="233">
        <f t="shared" si="433"/>
        <v>1803.5641196013289</v>
      </c>
      <c r="K1123" s="233">
        <f t="shared" si="434"/>
        <v>1707.4498338870433</v>
      </c>
      <c r="L1123" s="233">
        <f t="shared" si="435"/>
        <v>1817.2408637873755</v>
      </c>
      <c r="M1123" s="233">
        <f t="shared" si="436"/>
        <v>2267.2408637873755</v>
      </c>
      <c r="N1123" s="233">
        <f t="shared" si="437"/>
        <v>2268.8408637873754</v>
      </c>
      <c r="AA1123" s="122"/>
      <c r="AB1123" s="371"/>
      <c r="AC1123" s="371"/>
      <c r="AD1123" s="371"/>
      <c r="AE1123" s="371"/>
      <c r="AF1123" s="371"/>
      <c r="AG1123" s="371"/>
      <c r="AH1123" s="371"/>
      <c r="AL1123" s="372"/>
      <c r="AZ1123" s="122"/>
      <c r="BA1123" s="122"/>
      <c r="BB1123" s="122"/>
      <c r="BC1123" s="122"/>
      <c r="BD1123" s="122"/>
      <c r="BE1123" s="122"/>
      <c r="BF1123" s="122"/>
      <c r="BG1123" s="122"/>
      <c r="BH1123" s="122"/>
      <c r="BI1123" s="122"/>
      <c r="BJ1123" s="122"/>
      <c r="BK1123" s="122"/>
      <c r="BL1123" s="122"/>
      <c r="BM1123" s="122"/>
      <c r="BN1123" s="122"/>
      <c r="BO1123" s="122"/>
      <c r="BP1123" s="122"/>
      <c r="BQ1123" s="122"/>
      <c r="BR1123" s="122"/>
      <c r="BS1123" s="122"/>
      <c r="BT1123" s="122"/>
      <c r="BU1123" s="122"/>
      <c r="BV1123" s="122"/>
      <c r="BW1123" s="436"/>
      <c r="BX1123" s="122"/>
      <c r="BY1123" s="122"/>
      <c r="BZ1123" s="122"/>
      <c r="CA1123" s="122"/>
      <c r="DH1123" s="50">
        <v>0</v>
      </c>
      <c r="ES1123" s="22">
        <v>0</v>
      </c>
    </row>
    <row r="1124" spans="1:149">
      <c r="B1124" s="78" t="s">
        <v>163</v>
      </c>
      <c r="C1124" s="114">
        <f t="shared" si="426"/>
        <v>5.9496896942223985E-3</v>
      </c>
      <c r="D1124" s="114">
        <f t="shared" si="427"/>
        <v>6.3404239400461134E-3</v>
      </c>
      <c r="E1124" s="114">
        <f t="shared" si="428"/>
        <v>6.7174188794914356E-3</v>
      </c>
      <c r="F1124" s="114">
        <f t="shared" si="429"/>
        <v>6.7890568652221039E-3</v>
      </c>
      <c r="G1124" s="114">
        <f t="shared" si="430"/>
        <v>6.7618259621893273E-3</v>
      </c>
      <c r="H1124" s="114">
        <f t="shared" si="431"/>
        <v>6.7749907442784096E-3</v>
      </c>
      <c r="I1124" s="114">
        <f t="shared" si="432"/>
        <v>6.8911125868088797E-3</v>
      </c>
      <c r="J1124" s="114">
        <f t="shared" si="433"/>
        <v>6.8993937376248668E-3</v>
      </c>
      <c r="K1124" s="114">
        <f t="shared" si="434"/>
        <v>6.859539950591337E-3</v>
      </c>
      <c r="L1124" s="114">
        <f t="shared" si="435"/>
        <v>6.8498748642189938E-3</v>
      </c>
      <c r="M1124" s="114">
        <f t="shared" si="436"/>
        <v>6.6326574778563848E-3</v>
      </c>
      <c r="N1124" s="114">
        <f t="shared" si="437"/>
        <v>6.5134441571282793E-3</v>
      </c>
      <c r="R1124" s="22"/>
      <c r="AA1124" s="50"/>
      <c r="AB1124" s="15"/>
      <c r="AC1124" s="15"/>
      <c r="AD1124" s="15"/>
      <c r="AE1124" s="15"/>
      <c r="AF1124" s="15"/>
      <c r="AG1124" s="15"/>
      <c r="AH1124" s="15"/>
      <c r="DH1124" s="50">
        <v>0</v>
      </c>
      <c r="ES1124" s="22">
        <v>0</v>
      </c>
    </row>
    <row r="1125" spans="1:149">
      <c r="B1125" s="78" t="s">
        <v>103</v>
      </c>
      <c r="C1125" s="114">
        <f t="shared" si="426"/>
        <v>5.6145852603002019E-2</v>
      </c>
      <c r="D1125" s="114">
        <f t="shared" si="427"/>
        <v>6.3084131887129857E-2</v>
      </c>
      <c r="E1125" s="114">
        <f t="shared" si="428"/>
        <v>6.9452251848102123E-2</v>
      </c>
      <c r="F1125" s="114">
        <f t="shared" si="429"/>
        <v>7.0353211923207662E-2</v>
      </c>
      <c r="G1125" s="114">
        <f t="shared" si="430"/>
        <v>7.0901034822334078E-2</v>
      </c>
      <c r="H1125" s="114">
        <f t="shared" si="431"/>
        <v>6.8693224496074567E-2</v>
      </c>
      <c r="I1125" s="114">
        <f t="shared" si="432"/>
        <v>7.0503877139284257E-2</v>
      </c>
      <c r="J1125" s="114">
        <f t="shared" si="433"/>
        <v>6.7053095676668659E-2</v>
      </c>
      <c r="K1125" s="114">
        <f t="shared" si="434"/>
        <v>6.9157042760109866E-2</v>
      </c>
      <c r="L1125" s="114">
        <f t="shared" si="435"/>
        <v>6.819019572037828E-2</v>
      </c>
      <c r="M1125" s="114">
        <f t="shared" si="436"/>
        <v>6.5096919543348702E-2</v>
      </c>
      <c r="N1125" s="114">
        <f t="shared" si="437"/>
        <v>6.5482624857956279E-2</v>
      </c>
      <c r="R1125" s="22"/>
      <c r="AA1125" s="50"/>
      <c r="AB1125" s="15"/>
      <c r="AC1125" s="15"/>
      <c r="AD1125" s="15"/>
      <c r="AE1125" s="15"/>
      <c r="AF1125" s="15"/>
      <c r="AG1125" s="15"/>
      <c r="AH1125" s="15"/>
      <c r="DH1125" s="50">
        <v>0</v>
      </c>
      <c r="ES1125" s="22">
        <v>0</v>
      </c>
    </row>
    <row r="1126" spans="1:149">
      <c r="B1126" s="78" t="s">
        <v>33</v>
      </c>
      <c r="C1126" s="114">
        <f t="shared" si="426"/>
        <v>1.8442580166287872E-2</v>
      </c>
      <c r="D1126" s="114">
        <f t="shared" si="427"/>
        <v>2.2370504626989567E-2</v>
      </c>
      <c r="E1126" s="114">
        <f t="shared" si="428"/>
        <v>2.5358376664607878E-2</v>
      </c>
      <c r="F1126" s="114">
        <f t="shared" si="429"/>
        <v>2.692904067016641E-2</v>
      </c>
      <c r="G1126" s="114">
        <f t="shared" si="430"/>
        <v>2.5953199113736204E-2</v>
      </c>
      <c r="H1126" s="114">
        <f t="shared" si="431"/>
        <v>2.5814078962191005E-2</v>
      </c>
      <c r="I1126" s="114">
        <f t="shared" si="432"/>
        <v>2.7132928015846075E-2</v>
      </c>
      <c r="J1126" s="114">
        <f t="shared" si="433"/>
        <v>2.6798774005576557E-2</v>
      </c>
      <c r="K1126" s="114">
        <f t="shared" si="434"/>
        <v>2.638348010499254E-2</v>
      </c>
      <c r="L1126" s="114">
        <f t="shared" si="435"/>
        <v>2.5556857790474157E-2</v>
      </c>
      <c r="M1126" s="114">
        <f t="shared" si="436"/>
        <v>2.4899527753411813E-2</v>
      </c>
      <c r="N1126" s="114">
        <f t="shared" si="437"/>
        <v>2.4191748332116875E-2</v>
      </c>
      <c r="R1126" s="22"/>
      <c r="AA1126" s="50"/>
      <c r="AB1126" s="15"/>
      <c r="AC1126" s="15"/>
      <c r="AD1126" s="15"/>
      <c r="AE1126" s="15"/>
      <c r="AF1126" s="15"/>
      <c r="AG1126" s="15"/>
      <c r="AH1126" s="15"/>
      <c r="DH1126" s="50">
        <v>0</v>
      </c>
      <c r="ES1126" s="22">
        <v>0</v>
      </c>
    </row>
    <row r="1127" spans="1:149">
      <c r="B1127" s="78" t="s">
        <v>34</v>
      </c>
      <c r="C1127" s="114">
        <f t="shared" si="426"/>
        <v>3.8600146460419073E-2</v>
      </c>
      <c r="D1127" s="114">
        <f t="shared" si="427"/>
        <v>4.4078269914014326E-2</v>
      </c>
      <c r="E1127" s="114">
        <f t="shared" si="428"/>
        <v>4.8361755690459814E-2</v>
      </c>
      <c r="F1127" s="114">
        <f t="shared" si="429"/>
        <v>5.0103046597292311E-2</v>
      </c>
      <c r="G1127" s="114">
        <f t="shared" si="430"/>
        <v>4.8910595361253098E-2</v>
      </c>
      <c r="H1127" s="114">
        <f t="shared" si="431"/>
        <v>4.9226874932059302E-2</v>
      </c>
      <c r="I1127" s="114">
        <f t="shared" si="432"/>
        <v>5.0777227686161421E-2</v>
      </c>
      <c r="J1127" s="114">
        <f t="shared" si="433"/>
        <v>5.1096250253751835E-2</v>
      </c>
      <c r="K1127" s="114">
        <f t="shared" si="434"/>
        <v>5.0444307807809591E-2</v>
      </c>
      <c r="L1127" s="114">
        <f t="shared" si="435"/>
        <v>4.9428379931351282E-2</v>
      </c>
      <c r="M1127" s="114">
        <f t="shared" si="436"/>
        <v>4.8261690348109253E-2</v>
      </c>
      <c r="N1127" s="114">
        <f t="shared" si="437"/>
        <v>4.6911937446983604E-2</v>
      </c>
      <c r="R1127" s="22"/>
      <c r="AA1127" s="50"/>
      <c r="AB1127" s="15"/>
      <c r="AC1127" s="15"/>
      <c r="AD1127" s="15"/>
      <c r="AE1127" s="15"/>
      <c r="AF1127" s="15"/>
      <c r="AG1127" s="15"/>
      <c r="AH1127" s="15"/>
      <c r="DH1127" s="50">
        <v>0</v>
      </c>
      <c r="ES1127" s="22">
        <v>0</v>
      </c>
    </row>
    <row r="1128" spans="1:149">
      <c r="B1128" s="78" t="s">
        <v>63</v>
      </c>
      <c r="C1128" s="114">
        <f t="shared" si="426"/>
        <v>1.5973605675526021</v>
      </c>
      <c r="D1128" s="114">
        <f t="shared" si="427"/>
        <v>1.9849849425526023</v>
      </c>
      <c r="E1128" s="114">
        <f t="shared" si="428"/>
        <v>1.9876516092192689</v>
      </c>
      <c r="F1128" s="114">
        <f t="shared" si="429"/>
        <v>2.3764652699335547</v>
      </c>
      <c r="G1128" s="114">
        <f t="shared" si="430"/>
        <v>2.3909197272978955</v>
      </c>
      <c r="H1128" s="114">
        <f t="shared" si="431"/>
        <v>3.1726229346622365</v>
      </c>
      <c r="I1128" s="114">
        <f t="shared" si="432"/>
        <v>3.1764788870431886</v>
      </c>
      <c r="J1128" s="114">
        <f t="shared" si="433"/>
        <v>4.7398853017718716</v>
      </c>
      <c r="K1128" s="114">
        <f t="shared" si="434"/>
        <v>4.7413626827242528</v>
      </c>
      <c r="L1128" s="114">
        <f t="shared" si="435"/>
        <v>4.7687942165005532</v>
      </c>
      <c r="M1128" s="114">
        <f t="shared" si="436"/>
        <v>6.3086250498338856</v>
      </c>
      <c r="N1128" s="114">
        <f t="shared" si="437"/>
        <v>6.3112917165005529</v>
      </c>
      <c r="O1128" s="78" t="s">
        <v>63</v>
      </c>
      <c r="P1128" s="114">
        <f t="shared" ref="P1128:P1145" si="438">AO880</f>
        <v>1.0649070450350682</v>
      </c>
      <c r="Q1128" s="114">
        <f t="shared" ref="Q1128:Q1145" si="439">AR880</f>
        <v>1.3233232950350682</v>
      </c>
      <c r="R1128" s="114">
        <f t="shared" ref="R1128:R1145" si="440">AU880</f>
        <v>1.3251010728128458</v>
      </c>
      <c r="S1128" s="114">
        <f t="shared" ref="S1128:S1145" si="441">AX880</f>
        <v>1.5843101799557031</v>
      </c>
      <c r="T1128" s="114">
        <f t="shared" ref="T1128:T1145" si="442">BA880</f>
        <v>1.5939464848652638</v>
      </c>
      <c r="U1128" s="114">
        <f t="shared" ref="U1128:U1145" si="443">BD880</f>
        <v>2.1150819564414909</v>
      </c>
      <c r="V1128" s="114">
        <f t="shared" ref="V1128:V1145" si="444">BG880</f>
        <v>2.117652591362126</v>
      </c>
      <c r="W1128" s="114">
        <f t="shared" ref="W1128:W1145" si="445">BJ880</f>
        <v>3.1599235345145811</v>
      </c>
      <c r="X1128" s="114">
        <f t="shared" ref="X1128:X1145" si="446">BM880</f>
        <v>3.1609084551495017</v>
      </c>
      <c r="Y1128" s="114">
        <f t="shared" ref="Y1128:Y1145" si="447">BP880</f>
        <v>3.1791961443337025</v>
      </c>
      <c r="Z1128" s="114">
        <f t="shared" ref="Z1128:Z1145" si="448">BS880</f>
        <v>4.205750033222591</v>
      </c>
      <c r="AA1128" s="114">
        <f t="shared" ref="AA1128:AA1145" si="449">BV880</f>
        <v>4.2075278110003689</v>
      </c>
      <c r="AB1128" s="15"/>
      <c r="AC1128" s="114">
        <f t="shared" ref="AC1128:AC1145" si="450">BZ880</f>
        <v>1.3691662007593732</v>
      </c>
      <c r="AD1128" s="114">
        <f t="shared" ref="AD1128:AD1145" si="451">CC880</f>
        <v>1.7014156650450878</v>
      </c>
      <c r="AE1128" s="114">
        <f t="shared" ref="AE1128:AE1145" si="452">CF880</f>
        <v>1.7037013793308018</v>
      </c>
      <c r="AF1128" s="114">
        <f t="shared" ref="AF1128:AF1145" si="453">CI880</f>
        <v>2.036970231371618</v>
      </c>
      <c r="AG1128" s="114">
        <f t="shared" ref="AG1128:AG1145" si="454">CL880</f>
        <v>2.0493597662553391</v>
      </c>
      <c r="AH1128" s="114">
        <f t="shared" ref="AH1128:AH1145" si="455">CO880</f>
        <v>2.7193910868533457</v>
      </c>
      <c r="AI1128" s="114">
        <f t="shared" ref="AI1128:AI1145" si="456">CR880</f>
        <v>2.7226961888941617</v>
      </c>
      <c r="AJ1128" s="114">
        <f t="shared" ref="AJ1128:AJ1145" si="457">CU880</f>
        <v>4.0627588300901758</v>
      </c>
      <c r="AK1128" s="114">
        <f t="shared" ref="AK1128:AK1145" si="458">CX880</f>
        <v>4.0640251566207874</v>
      </c>
      <c r="AL1128" s="114">
        <f t="shared" ref="AL1128:AL1145" si="459">DA880</f>
        <v>4.0875378998576171</v>
      </c>
      <c r="AM1128" s="114">
        <f t="shared" ref="AM1128:AM1145" si="460">DD880</f>
        <v>5.4073928998576166</v>
      </c>
      <c r="AN1128" s="114">
        <f t="shared" ref="AN1128:AN1145" si="461">DG880</f>
        <v>5.4096786141433313</v>
      </c>
      <c r="DH1128" s="50">
        <v>0</v>
      </c>
      <c r="ES1128" s="22">
        <v>0</v>
      </c>
    </row>
    <row r="1129" spans="1:149">
      <c r="B1129" s="78" t="s">
        <v>65</v>
      </c>
      <c r="C1129" s="114">
        <f t="shared" si="426"/>
        <v>2.1796193452380952</v>
      </c>
      <c r="D1129" s="114">
        <f t="shared" si="427"/>
        <v>2.4537425595238096</v>
      </c>
      <c r="E1129" s="114">
        <f t="shared" si="428"/>
        <v>2.458028273809524</v>
      </c>
      <c r="F1129" s="114">
        <f t="shared" si="429"/>
        <v>2.7453813988095233</v>
      </c>
      <c r="G1129" s="114">
        <f t="shared" si="430"/>
        <v>3.0138337797619044</v>
      </c>
      <c r="H1129" s="114">
        <f t="shared" si="431"/>
        <v>3.8219611607142854</v>
      </c>
      <c r="I1129" s="114">
        <f t="shared" si="432"/>
        <v>3.8394767857142851</v>
      </c>
      <c r="J1129" s="114">
        <f t="shared" si="433"/>
        <v>5.4557315476190471</v>
      </c>
      <c r="K1129" s="114">
        <f t="shared" si="434"/>
        <v>5.4432159226190482</v>
      </c>
      <c r="L1129" s="114">
        <f t="shared" si="435"/>
        <v>5.9926363095238093</v>
      </c>
      <c r="M1129" s="114">
        <f t="shared" si="436"/>
        <v>7.07198630952381</v>
      </c>
      <c r="N1129" s="114">
        <f t="shared" si="437"/>
        <v>7.07198630952381</v>
      </c>
      <c r="O1129" s="78" t="s">
        <v>65</v>
      </c>
      <c r="P1129" s="114">
        <f t="shared" si="438"/>
        <v>0.96871970899470894</v>
      </c>
      <c r="Q1129" s="114">
        <f t="shared" si="439"/>
        <v>1.0905522486772485</v>
      </c>
      <c r="R1129" s="114">
        <f t="shared" si="440"/>
        <v>1.0924570105820106</v>
      </c>
      <c r="S1129" s="114">
        <f t="shared" si="441"/>
        <v>1.2201695105820105</v>
      </c>
      <c r="T1129" s="114">
        <f t="shared" si="442"/>
        <v>1.3394816798941798</v>
      </c>
      <c r="U1129" s="114">
        <f t="shared" si="443"/>
        <v>1.6986494047619045</v>
      </c>
      <c r="V1129" s="114">
        <f t="shared" si="444"/>
        <v>1.7064341269841268</v>
      </c>
      <c r="W1129" s="114">
        <f t="shared" si="445"/>
        <v>2.4247695767195765</v>
      </c>
      <c r="X1129" s="114">
        <f t="shared" si="446"/>
        <v>2.419207076719577</v>
      </c>
      <c r="Y1129" s="114">
        <f t="shared" si="447"/>
        <v>2.6633939153439155</v>
      </c>
      <c r="Z1129" s="114">
        <f t="shared" si="448"/>
        <v>3.1431050264550264</v>
      </c>
      <c r="AA1129" s="114">
        <f t="shared" si="449"/>
        <v>3.1431050264550264</v>
      </c>
      <c r="AB1129" s="15"/>
      <c r="AC1129" s="114">
        <f t="shared" si="450"/>
        <v>1.3413042124542123</v>
      </c>
      <c r="AD1129" s="114">
        <f t="shared" si="451"/>
        <v>1.5099954212454212</v>
      </c>
      <c r="AE1129" s="114">
        <f t="shared" si="452"/>
        <v>1.512632783882784</v>
      </c>
      <c r="AF1129" s="114">
        <f t="shared" si="453"/>
        <v>1.6894654761904759</v>
      </c>
      <c r="AG1129" s="114">
        <f t="shared" si="454"/>
        <v>1.8546669413919412</v>
      </c>
      <c r="AH1129" s="114">
        <f t="shared" si="455"/>
        <v>2.3519760989010985</v>
      </c>
      <c r="AI1129" s="114">
        <f t="shared" si="456"/>
        <v>2.3627549450549448</v>
      </c>
      <c r="AJ1129" s="114">
        <f t="shared" si="457"/>
        <v>3.3573732600732598</v>
      </c>
      <c r="AK1129" s="114">
        <f t="shared" si="458"/>
        <v>3.3496713369963373</v>
      </c>
      <c r="AL1129" s="114">
        <f t="shared" si="459"/>
        <v>3.6877761904761903</v>
      </c>
      <c r="AM1129" s="114">
        <f t="shared" si="460"/>
        <v>4.3519915750915752</v>
      </c>
      <c r="AN1129" s="114">
        <f t="shared" si="461"/>
        <v>4.3519915750915752</v>
      </c>
      <c r="DH1129" s="50">
        <v>0</v>
      </c>
      <c r="ES1129" s="22">
        <v>0</v>
      </c>
    </row>
    <row r="1130" spans="1:149">
      <c r="B1130" s="78" t="s">
        <v>100</v>
      </c>
      <c r="C1130" s="114">
        <f t="shared" si="426"/>
        <v>0</v>
      </c>
      <c r="D1130" s="114">
        <f t="shared" si="427"/>
        <v>0</v>
      </c>
      <c r="E1130" s="114">
        <f t="shared" si="428"/>
        <v>0</v>
      </c>
      <c r="F1130" s="114">
        <f t="shared" si="429"/>
        <v>0</v>
      </c>
      <c r="G1130" s="114">
        <f t="shared" si="430"/>
        <v>0</v>
      </c>
      <c r="H1130" s="114">
        <f t="shared" si="431"/>
        <v>0</v>
      </c>
      <c r="I1130" s="114">
        <f t="shared" si="432"/>
        <v>0</v>
      </c>
      <c r="J1130" s="114">
        <f t="shared" si="433"/>
        <v>0</v>
      </c>
      <c r="K1130" s="114">
        <f t="shared" si="434"/>
        <v>0</v>
      </c>
      <c r="L1130" s="114">
        <f t="shared" si="435"/>
        <v>0</v>
      </c>
      <c r="M1130" s="114">
        <f t="shared" si="436"/>
        <v>0</v>
      </c>
      <c r="N1130" s="114">
        <f t="shared" si="437"/>
        <v>0</v>
      </c>
      <c r="O1130" s="78" t="s">
        <v>100</v>
      </c>
      <c r="P1130" s="114">
        <f t="shared" si="438"/>
        <v>0</v>
      </c>
      <c r="Q1130" s="114">
        <f t="shared" si="439"/>
        <v>0</v>
      </c>
      <c r="R1130" s="114">
        <f t="shared" si="440"/>
        <v>0</v>
      </c>
      <c r="S1130" s="114">
        <f t="shared" si="441"/>
        <v>0</v>
      </c>
      <c r="T1130" s="114">
        <f t="shared" si="442"/>
        <v>0</v>
      </c>
      <c r="U1130" s="114">
        <f t="shared" si="443"/>
        <v>0</v>
      </c>
      <c r="V1130" s="114">
        <f t="shared" si="444"/>
        <v>0</v>
      </c>
      <c r="W1130" s="114">
        <f t="shared" si="445"/>
        <v>0</v>
      </c>
      <c r="X1130" s="114">
        <f t="shared" si="446"/>
        <v>0</v>
      </c>
      <c r="Y1130" s="114">
        <f t="shared" si="447"/>
        <v>0</v>
      </c>
      <c r="Z1130" s="114">
        <f t="shared" si="448"/>
        <v>0</v>
      </c>
      <c r="AA1130" s="114">
        <f t="shared" si="449"/>
        <v>0</v>
      </c>
      <c r="AB1130" s="15"/>
      <c r="AC1130" s="114">
        <f t="shared" si="450"/>
        <v>0</v>
      </c>
      <c r="AD1130" s="114">
        <f t="shared" si="451"/>
        <v>0</v>
      </c>
      <c r="AE1130" s="114">
        <f t="shared" si="452"/>
        <v>0</v>
      </c>
      <c r="AF1130" s="114">
        <f t="shared" si="453"/>
        <v>0</v>
      </c>
      <c r="AG1130" s="114">
        <f t="shared" si="454"/>
        <v>0</v>
      </c>
      <c r="AH1130" s="114">
        <f t="shared" si="455"/>
        <v>0</v>
      </c>
      <c r="AI1130" s="114">
        <f t="shared" si="456"/>
        <v>0</v>
      </c>
      <c r="AJ1130" s="114">
        <f t="shared" si="457"/>
        <v>0</v>
      </c>
      <c r="AK1130" s="114">
        <f t="shared" si="458"/>
        <v>0</v>
      </c>
      <c r="AL1130" s="114">
        <f t="shared" si="459"/>
        <v>0</v>
      </c>
      <c r="AM1130" s="114">
        <f t="shared" si="460"/>
        <v>0</v>
      </c>
      <c r="AN1130" s="114">
        <f t="shared" si="461"/>
        <v>0</v>
      </c>
      <c r="DH1130" s="50">
        <v>0</v>
      </c>
      <c r="ES1130" s="22">
        <v>0</v>
      </c>
    </row>
    <row r="1131" spans="1:149">
      <c r="B1131" s="78" t="s">
        <v>64</v>
      </c>
      <c r="C1131" s="114">
        <f t="shared" si="426"/>
        <v>0.625</v>
      </c>
      <c r="D1131" s="114">
        <f t="shared" si="427"/>
        <v>0.77400000000000002</v>
      </c>
      <c r="E1131" s="114">
        <f t="shared" si="428"/>
        <v>0.79400000000000004</v>
      </c>
      <c r="F1131" s="114">
        <f t="shared" si="429"/>
        <v>0.94750000000000012</v>
      </c>
      <c r="G1131" s="114">
        <f t="shared" si="430"/>
        <v>0.97750000000000004</v>
      </c>
      <c r="H1131" s="114">
        <f t="shared" si="431"/>
        <v>1.2455000000000001</v>
      </c>
      <c r="I1131" s="114">
        <f t="shared" si="432"/>
        <v>1.27</v>
      </c>
      <c r="J1131" s="114">
        <f t="shared" si="433"/>
        <v>1.8060000000000003</v>
      </c>
      <c r="K1131" s="114">
        <f t="shared" si="434"/>
        <v>1.8215000000000003</v>
      </c>
      <c r="L1131" s="114">
        <f t="shared" si="435"/>
        <v>1.8660000000000001</v>
      </c>
      <c r="M1131" s="114">
        <f t="shared" si="436"/>
        <v>2.3820000000000001</v>
      </c>
      <c r="N1131" s="114">
        <f t="shared" si="437"/>
        <v>2.4020000000000001</v>
      </c>
      <c r="O1131" s="78" t="s">
        <v>64</v>
      </c>
      <c r="P1131" s="114">
        <f t="shared" si="438"/>
        <v>0.41666666666666669</v>
      </c>
      <c r="Q1131" s="114">
        <f t="shared" si="439"/>
        <v>0.51600000000000001</v>
      </c>
      <c r="R1131" s="114">
        <f t="shared" si="440"/>
        <v>0.52933333333333332</v>
      </c>
      <c r="S1131" s="114">
        <f t="shared" si="441"/>
        <v>0.63166666666666671</v>
      </c>
      <c r="T1131" s="114">
        <f t="shared" si="442"/>
        <v>0.65166666666666673</v>
      </c>
      <c r="U1131" s="114">
        <f t="shared" si="443"/>
        <v>0.83033333333333337</v>
      </c>
      <c r="V1131" s="114">
        <f t="shared" si="444"/>
        <v>0.84666666666666657</v>
      </c>
      <c r="W1131" s="114">
        <f t="shared" si="445"/>
        <v>1.2040000000000002</v>
      </c>
      <c r="X1131" s="114">
        <f t="shared" si="446"/>
        <v>1.2143333333333335</v>
      </c>
      <c r="Y1131" s="114">
        <f t="shared" si="447"/>
        <v>1.244</v>
      </c>
      <c r="Z1131" s="114">
        <f t="shared" si="448"/>
        <v>1.5880000000000001</v>
      </c>
      <c r="AA1131" s="114">
        <f t="shared" si="449"/>
        <v>1.6013333333333333</v>
      </c>
      <c r="AB1131" s="15"/>
      <c r="AC1131" s="114">
        <f t="shared" si="450"/>
        <v>0.625</v>
      </c>
      <c r="AD1131" s="114">
        <f t="shared" si="451"/>
        <v>0.77400000000000002</v>
      </c>
      <c r="AE1131" s="114">
        <f t="shared" si="452"/>
        <v>0.79400000000000004</v>
      </c>
      <c r="AF1131" s="114">
        <f t="shared" si="453"/>
        <v>0.94750000000000012</v>
      </c>
      <c r="AG1131" s="114">
        <f t="shared" si="454"/>
        <v>0.97750000000000004</v>
      </c>
      <c r="AH1131" s="114">
        <f t="shared" si="455"/>
        <v>1.2455000000000001</v>
      </c>
      <c r="AI1131" s="114">
        <f t="shared" si="456"/>
        <v>1.27</v>
      </c>
      <c r="AJ1131" s="114">
        <f t="shared" si="457"/>
        <v>1.8060000000000003</v>
      </c>
      <c r="AK1131" s="114">
        <f t="shared" si="458"/>
        <v>1.8215000000000003</v>
      </c>
      <c r="AL1131" s="114">
        <f t="shared" si="459"/>
        <v>1.8660000000000001</v>
      </c>
      <c r="AM1131" s="114">
        <f t="shared" si="460"/>
        <v>2.3820000000000001</v>
      </c>
      <c r="AN1131" s="114">
        <f t="shared" si="461"/>
        <v>2.4020000000000001</v>
      </c>
      <c r="DH1131" s="50">
        <v>0</v>
      </c>
      <c r="ES1131" s="22">
        <v>0</v>
      </c>
    </row>
    <row r="1132" spans="1:149">
      <c r="B1132" s="78" t="s">
        <v>291</v>
      </c>
      <c r="C1132" s="114">
        <f t="shared" si="426"/>
        <v>0.55289783591731279</v>
      </c>
      <c r="D1132" s="114">
        <f t="shared" si="427"/>
        <v>0.66405894702842394</v>
      </c>
      <c r="E1132" s="114">
        <f t="shared" si="428"/>
        <v>0.7440589470284239</v>
      </c>
      <c r="F1132" s="114">
        <f t="shared" si="429"/>
        <v>0.91756380813953509</v>
      </c>
      <c r="G1132" s="114">
        <f t="shared" si="430"/>
        <v>1.0134552810077522</v>
      </c>
      <c r="H1132" s="114">
        <f t="shared" si="431"/>
        <v>1.0916689760981915</v>
      </c>
      <c r="I1132" s="114">
        <f t="shared" si="432"/>
        <v>1.2340127260981912</v>
      </c>
      <c r="J1132" s="114">
        <f t="shared" si="433"/>
        <v>1.39044011627907</v>
      </c>
      <c r="K1132" s="114">
        <f t="shared" si="434"/>
        <v>1.40809636627907</v>
      </c>
      <c r="L1132" s="114">
        <f t="shared" si="435"/>
        <v>1.582223062015504</v>
      </c>
      <c r="M1132" s="114">
        <f t="shared" si="436"/>
        <v>1.7068675064599486</v>
      </c>
      <c r="N1132" s="114">
        <f t="shared" si="437"/>
        <v>1.7868675064599486</v>
      </c>
      <c r="O1132" s="78" t="s">
        <v>291</v>
      </c>
      <c r="P1132" s="114">
        <f t="shared" si="438"/>
        <v>0.4739124307862681</v>
      </c>
      <c r="Q1132" s="114">
        <f t="shared" si="439"/>
        <v>0.56919338316722046</v>
      </c>
      <c r="R1132" s="114">
        <f t="shared" si="440"/>
        <v>0.63776481173864907</v>
      </c>
      <c r="S1132" s="114">
        <f t="shared" si="441"/>
        <v>0.78648326411960157</v>
      </c>
      <c r="T1132" s="114">
        <f t="shared" si="442"/>
        <v>0.8686759551495018</v>
      </c>
      <c r="U1132" s="114">
        <f t="shared" si="443"/>
        <v>0.93571626522702134</v>
      </c>
      <c r="V1132" s="114">
        <f t="shared" si="444"/>
        <v>1.0577251937984498</v>
      </c>
      <c r="W1132" s="114">
        <f t="shared" si="445"/>
        <v>1.1918058139534886</v>
      </c>
      <c r="X1132" s="114">
        <f t="shared" si="446"/>
        <v>1.2069397425249173</v>
      </c>
      <c r="Y1132" s="114">
        <f t="shared" si="447"/>
        <v>1.3561911960132893</v>
      </c>
      <c r="Z1132" s="114">
        <f t="shared" si="448"/>
        <v>1.4630292912513845</v>
      </c>
      <c r="AA1132" s="114">
        <f t="shared" si="449"/>
        <v>1.5316007198228132</v>
      </c>
      <c r="AB1132" s="15"/>
      <c r="AC1132" s="114">
        <f t="shared" si="450"/>
        <v>0.55289783591731279</v>
      </c>
      <c r="AD1132" s="114">
        <f t="shared" si="451"/>
        <v>0.66405894702842394</v>
      </c>
      <c r="AE1132" s="114">
        <f t="shared" si="452"/>
        <v>0.7440589470284239</v>
      </c>
      <c r="AF1132" s="114">
        <f t="shared" si="453"/>
        <v>0.91756380813953509</v>
      </c>
      <c r="AG1132" s="114">
        <f t="shared" si="454"/>
        <v>1.0134552810077522</v>
      </c>
      <c r="AH1132" s="114">
        <f t="shared" si="455"/>
        <v>1.0916689760981915</v>
      </c>
      <c r="AI1132" s="114">
        <f t="shared" si="456"/>
        <v>1.2340127260981912</v>
      </c>
      <c r="AJ1132" s="114">
        <f t="shared" si="457"/>
        <v>1.39044011627907</v>
      </c>
      <c r="AK1132" s="114">
        <f t="shared" si="458"/>
        <v>1.40809636627907</v>
      </c>
      <c r="AL1132" s="114">
        <f t="shared" si="459"/>
        <v>1.582223062015504</v>
      </c>
      <c r="AM1132" s="114">
        <f t="shared" si="460"/>
        <v>1.7068675064599486</v>
      </c>
      <c r="AN1132" s="114">
        <f t="shared" si="461"/>
        <v>1.7868675064599486</v>
      </c>
      <c r="DH1132" s="50">
        <v>0</v>
      </c>
      <c r="ES1132" s="22">
        <v>0</v>
      </c>
    </row>
    <row r="1133" spans="1:149">
      <c r="B1133" s="78" t="s">
        <v>292</v>
      </c>
      <c r="C1133" s="114">
        <f t="shared" si="426"/>
        <v>0.26437166983072302</v>
      </c>
      <c r="D1133" s="114">
        <f t="shared" si="427"/>
        <v>0.31021482459262778</v>
      </c>
      <c r="E1133" s="114">
        <f t="shared" si="428"/>
        <v>0.33878625316405636</v>
      </c>
      <c r="F1133" s="114">
        <f t="shared" si="429"/>
        <v>0.40253757119126721</v>
      </c>
      <c r="G1133" s="114">
        <f t="shared" si="430"/>
        <v>0.44954753796867591</v>
      </c>
      <c r="H1133" s="114">
        <f t="shared" si="431"/>
        <v>0.50252952855560828</v>
      </c>
      <c r="I1133" s="114">
        <f t="shared" si="432"/>
        <v>0.54900912039234306</v>
      </c>
      <c r="J1133" s="114">
        <f t="shared" si="433"/>
        <v>0.65497310156620803</v>
      </c>
      <c r="K1133" s="114">
        <f t="shared" si="434"/>
        <v>0.6656363668723303</v>
      </c>
      <c r="L1133" s="114">
        <f t="shared" si="435"/>
        <v>0.74899303512102522</v>
      </c>
      <c r="M1133" s="114">
        <f t="shared" si="436"/>
        <v>0.81807993988293004</v>
      </c>
      <c r="N1133" s="114">
        <f t="shared" si="437"/>
        <v>0.84665136845435862</v>
      </c>
      <c r="O1133" s="78" t="s">
        <v>292</v>
      </c>
      <c r="P1133" s="114">
        <f t="shared" si="438"/>
        <v>0.23132521110188264</v>
      </c>
      <c r="Q1133" s="114">
        <f t="shared" si="439"/>
        <v>0.27143797151854926</v>
      </c>
      <c r="R1133" s="114">
        <f t="shared" si="440"/>
        <v>0.29643797151854928</v>
      </c>
      <c r="S1133" s="114">
        <f t="shared" si="441"/>
        <v>0.35222037479235874</v>
      </c>
      <c r="T1133" s="114">
        <f t="shared" si="442"/>
        <v>0.39335409572259133</v>
      </c>
      <c r="U1133" s="114">
        <f t="shared" si="443"/>
        <v>0.43971333748615726</v>
      </c>
      <c r="V1133" s="114">
        <f t="shared" si="444"/>
        <v>0.48038298034330018</v>
      </c>
      <c r="W1133" s="114">
        <f t="shared" si="445"/>
        <v>0.57310146387043193</v>
      </c>
      <c r="X1133" s="114">
        <f t="shared" si="446"/>
        <v>0.58243182101328894</v>
      </c>
      <c r="Y1133" s="114">
        <f t="shared" si="447"/>
        <v>0.65536890573089701</v>
      </c>
      <c r="Z1133" s="114">
        <f t="shared" si="448"/>
        <v>0.71581994739756372</v>
      </c>
      <c r="AA1133" s="114">
        <f t="shared" si="449"/>
        <v>0.74081994739756374</v>
      </c>
      <c r="AB1133" s="15"/>
      <c r="AC1133" s="114">
        <f t="shared" si="450"/>
        <v>0.26437166983072302</v>
      </c>
      <c r="AD1133" s="114">
        <f t="shared" si="451"/>
        <v>0.31021482459262778</v>
      </c>
      <c r="AE1133" s="114">
        <f t="shared" si="452"/>
        <v>0.33878625316405636</v>
      </c>
      <c r="AF1133" s="114">
        <f t="shared" si="453"/>
        <v>0.40253757119126721</v>
      </c>
      <c r="AG1133" s="114">
        <f t="shared" si="454"/>
        <v>0.44954753796867591</v>
      </c>
      <c r="AH1133" s="114">
        <f t="shared" si="455"/>
        <v>0.50252952855560828</v>
      </c>
      <c r="AI1133" s="114">
        <f t="shared" si="456"/>
        <v>0.54900912039234306</v>
      </c>
      <c r="AJ1133" s="114">
        <f t="shared" si="457"/>
        <v>0.65497310156620803</v>
      </c>
      <c r="AK1133" s="114">
        <f t="shared" si="458"/>
        <v>0.6656363668723303</v>
      </c>
      <c r="AL1133" s="114">
        <f t="shared" si="459"/>
        <v>0.74899303512102522</v>
      </c>
      <c r="AM1133" s="114">
        <f t="shared" si="460"/>
        <v>0.81807993988293004</v>
      </c>
      <c r="AN1133" s="114">
        <f t="shared" si="461"/>
        <v>0.84665136845435862</v>
      </c>
      <c r="DH1133" s="50">
        <v>0</v>
      </c>
      <c r="ES1133" s="22">
        <v>0</v>
      </c>
    </row>
    <row r="1134" spans="1:149">
      <c r="B1134" s="78" t="s">
        <v>574</v>
      </c>
      <c r="C1134" s="114">
        <f t="shared" si="426"/>
        <v>0.46624301841085275</v>
      </c>
      <c r="D1134" s="114">
        <f t="shared" si="427"/>
        <v>0.58374695070251947</v>
      </c>
      <c r="E1134" s="114">
        <f t="shared" si="428"/>
        <v>0.67874695070251945</v>
      </c>
      <c r="F1134" s="114">
        <f t="shared" si="429"/>
        <v>0.81541103924418612</v>
      </c>
      <c r="G1134" s="114">
        <f t="shared" si="430"/>
        <v>0.92363778343023262</v>
      </c>
      <c r="H1134" s="114">
        <f t="shared" si="431"/>
        <v>0.98187239219961242</v>
      </c>
      <c r="I1134" s="114">
        <f t="shared" si="432"/>
        <v>1.0960325484496125</v>
      </c>
      <c r="J1134" s="114">
        <f t="shared" si="433"/>
        <v>1.2125017659883723</v>
      </c>
      <c r="K1134" s="114">
        <f t="shared" si="434"/>
        <v>1.288341609738372</v>
      </c>
      <c r="L1134" s="114">
        <f t="shared" si="435"/>
        <v>1.4289552543604653</v>
      </c>
      <c r="M1134" s="114">
        <f t="shared" si="436"/>
        <v>1.5189709835271317</v>
      </c>
      <c r="N1134" s="114">
        <f t="shared" si="437"/>
        <v>1.6139709835271319</v>
      </c>
      <c r="O1134" s="78" t="s">
        <v>574</v>
      </c>
      <c r="P1134" s="114">
        <f t="shared" si="438"/>
        <v>0.41443823858742468</v>
      </c>
      <c r="Q1134" s="114">
        <f t="shared" si="439"/>
        <v>0.5188861784022395</v>
      </c>
      <c r="R1134" s="114">
        <f t="shared" si="440"/>
        <v>0.60333062284668393</v>
      </c>
      <c r="S1134" s="114">
        <f t="shared" si="441"/>
        <v>0.7248098126614988</v>
      </c>
      <c r="T1134" s="114">
        <f t="shared" si="442"/>
        <v>0.82101136304909561</v>
      </c>
      <c r="U1134" s="114">
        <f t="shared" si="443"/>
        <v>0.87277545973298887</v>
      </c>
      <c r="V1134" s="114">
        <f t="shared" si="444"/>
        <v>0.97425115417743335</v>
      </c>
      <c r="W1134" s="114">
        <f t="shared" si="445"/>
        <v>1.0777793475452198</v>
      </c>
      <c r="X1134" s="114">
        <f t="shared" si="446"/>
        <v>1.145192541989664</v>
      </c>
      <c r="Y1134" s="114">
        <f t="shared" si="447"/>
        <v>1.2701824483204136</v>
      </c>
      <c r="Z1134" s="114">
        <f t="shared" si="448"/>
        <v>1.3501964298018949</v>
      </c>
      <c r="AA1134" s="114">
        <f t="shared" si="449"/>
        <v>1.4346408742463395</v>
      </c>
      <c r="AB1134" s="15"/>
      <c r="AC1134" s="114">
        <f t="shared" si="450"/>
        <v>0.53284916389811743</v>
      </c>
      <c r="AD1134" s="114">
        <f t="shared" si="451"/>
        <v>0.66713937223145081</v>
      </c>
      <c r="AE1134" s="114">
        <f t="shared" si="452"/>
        <v>0.77571080080287935</v>
      </c>
      <c r="AF1134" s="114">
        <f t="shared" si="453"/>
        <v>0.93189833056478411</v>
      </c>
      <c r="AG1134" s="114">
        <f t="shared" si="454"/>
        <v>1.0555860382059801</v>
      </c>
      <c r="AH1134" s="114">
        <f t="shared" si="455"/>
        <v>1.122139876799557</v>
      </c>
      <c r="AI1134" s="114">
        <f t="shared" si="456"/>
        <v>1.2526086267995571</v>
      </c>
      <c r="AJ1134" s="114">
        <f t="shared" si="457"/>
        <v>1.3857163039867113</v>
      </c>
      <c r="AK1134" s="114">
        <f t="shared" si="458"/>
        <v>1.472390411129568</v>
      </c>
      <c r="AL1134" s="114">
        <f t="shared" si="459"/>
        <v>1.6330917192691032</v>
      </c>
      <c r="AM1134" s="114">
        <f t="shared" si="460"/>
        <v>1.7359668383167219</v>
      </c>
      <c r="AN1134" s="114">
        <f t="shared" si="461"/>
        <v>1.8445382668881507</v>
      </c>
      <c r="DH1134" s="50">
        <v>0</v>
      </c>
      <c r="ES1134" s="22">
        <v>0</v>
      </c>
    </row>
    <row r="1135" spans="1:149">
      <c r="B1135" s="78" t="s">
        <v>109</v>
      </c>
      <c r="C1135" s="114">
        <f t="shared" si="426"/>
        <v>1.0898351648351647</v>
      </c>
      <c r="D1135" s="114">
        <f t="shared" si="427"/>
        <v>1.3513736263736265</v>
      </c>
      <c r="E1135" s="114">
        <f t="shared" si="428"/>
        <v>1.5975274725274724</v>
      </c>
      <c r="F1135" s="114">
        <f t="shared" si="429"/>
        <v>1.9270604395604396</v>
      </c>
      <c r="G1135" s="114">
        <f t="shared" si="430"/>
        <v>2.2116758241758241</v>
      </c>
      <c r="H1135" s="114">
        <f t="shared" si="431"/>
        <v>2.2809065934065935</v>
      </c>
      <c r="I1135" s="114">
        <f t="shared" si="432"/>
        <v>2.5950549450549452</v>
      </c>
      <c r="J1135" s="114">
        <f t="shared" si="433"/>
        <v>2.7335164835164836</v>
      </c>
      <c r="K1135" s="114">
        <f t="shared" si="434"/>
        <v>2.9116758241758238</v>
      </c>
      <c r="L1135" s="114">
        <f t="shared" si="435"/>
        <v>3.302747252747253</v>
      </c>
      <c r="M1135" s="114">
        <f t="shared" si="436"/>
        <v>3.3642857142857148</v>
      </c>
      <c r="N1135" s="114">
        <f t="shared" si="437"/>
        <v>3.61043956043956</v>
      </c>
      <c r="O1135" s="78" t="s">
        <v>109</v>
      </c>
      <c r="P1135" s="114">
        <f t="shared" si="438"/>
        <v>0.70839285714285716</v>
      </c>
      <c r="Q1135" s="114">
        <f t="shared" si="439"/>
        <v>0.8783928571428572</v>
      </c>
      <c r="R1135" s="114">
        <f t="shared" si="440"/>
        <v>1.0383928571428571</v>
      </c>
      <c r="S1135" s="114">
        <f t="shared" si="441"/>
        <v>1.2525892857142857</v>
      </c>
      <c r="T1135" s="114">
        <f t="shared" si="442"/>
        <v>1.4375892857142858</v>
      </c>
      <c r="U1135" s="114">
        <f t="shared" si="443"/>
        <v>1.4825892857142857</v>
      </c>
      <c r="V1135" s="114">
        <f t="shared" si="444"/>
        <v>1.6867857142857146</v>
      </c>
      <c r="W1135" s="114">
        <f t="shared" si="445"/>
        <v>1.7767857142857144</v>
      </c>
      <c r="X1135" s="114">
        <f t="shared" si="446"/>
        <v>1.8925892857142856</v>
      </c>
      <c r="Y1135" s="114">
        <f t="shared" si="447"/>
        <v>2.1467857142857145</v>
      </c>
      <c r="Z1135" s="114">
        <f t="shared" si="448"/>
        <v>2.1867857142857146</v>
      </c>
      <c r="AA1135" s="114">
        <f t="shared" si="449"/>
        <v>2.3467857142857143</v>
      </c>
      <c r="AB1135" s="15"/>
      <c r="AC1135" s="114">
        <f t="shared" si="450"/>
        <v>0.70839285714285716</v>
      </c>
      <c r="AD1135" s="114">
        <f t="shared" si="451"/>
        <v>0.8783928571428572</v>
      </c>
      <c r="AE1135" s="114">
        <f t="shared" si="452"/>
        <v>1.0383928571428571</v>
      </c>
      <c r="AF1135" s="114">
        <f t="shared" si="453"/>
        <v>1.2525892857142857</v>
      </c>
      <c r="AG1135" s="114">
        <f t="shared" si="454"/>
        <v>1.4375892857142858</v>
      </c>
      <c r="AH1135" s="114">
        <f t="shared" si="455"/>
        <v>1.4825892857142857</v>
      </c>
      <c r="AI1135" s="114">
        <f t="shared" si="456"/>
        <v>1.6867857142857146</v>
      </c>
      <c r="AJ1135" s="114">
        <f t="shared" si="457"/>
        <v>1.7767857142857144</v>
      </c>
      <c r="AK1135" s="114">
        <f t="shared" si="458"/>
        <v>1.8925892857142856</v>
      </c>
      <c r="AL1135" s="114">
        <f t="shared" si="459"/>
        <v>2.1467857142857145</v>
      </c>
      <c r="AM1135" s="114">
        <f t="shared" si="460"/>
        <v>2.1867857142857146</v>
      </c>
      <c r="AN1135" s="114">
        <f t="shared" si="461"/>
        <v>2.3467857142857143</v>
      </c>
      <c r="DH1135" s="50">
        <v>0</v>
      </c>
      <c r="ES1135" s="22">
        <v>0</v>
      </c>
    </row>
    <row r="1136" spans="1:149">
      <c r="B1136" s="78" t="s">
        <v>110</v>
      </c>
      <c r="C1136" s="114">
        <f t="shared" si="426"/>
        <v>0</v>
      </c>
      <c r="D1136" s="114">
        <f t="shared" si="427"/>
        <v>0</v>
      </c>
      <c r="E1136" s="114">
        <f t="shared" si="428"/>
        <v>0</v>
      </c>
      <c r="F1136" s="114">
        <f t="shared" si="429"/>
        <v>0</v>
      </c>
      <c r="G1136" s="114">
        <f t="shared" si="430"/>
        <v>0</v>
      </c>
      <c r="H1136" s="114">
        <f t="shared" si="431"/>
        <v>0</v>
      </c>
      <c r="I1136" s="114">
        <f t="shared" si="432"/>
        <v>0</v>
      </c>
      <c r="J1136" s="114">
        <f t="shared" si="433"/>
        <v>0</v>
      </c>
      <c r="K1136" s="114">
        <f t="shared" si="434"/>
        <v>0</v>
      </c>
      <c r="L1136" s="114">
        <f t="shared" si="435"/>
        <v>0</v>
      </c>
      <c r="M1136" s="114">
        <f t="shared" si="436"/>
        <v>0</v>
      </c>
      <c r="N1136" s="114">
        <f t="shared" si="437"/>
        <v>0</v>
      </c>
      <c r="O1136" s="78" t="s">
        <v>110</v>
      </c>
      <c r="P1136" s="114">
        <f t="shared" si="438"/>
        <v>0</v>
      </c>
      <c r="Q1136" s="114">
        <f t="shared" si="439"/>
        <v>0</v>
      </c>
      <c r="R1136" s="114">
        <f t="shared" si="440"/>
        <v>0</v>
      </c>
      <c r="S1136" s="114">
        <f t="shared" si="441"/>
        <v>0</v>
      </c>
      <c r="T1136" s="114">
        <f t="shared" si="442"/>
        <v>0</v>
      </c>
      <c r="U1136" s="114">
        <f t="shared" si="443"/>
        <v>0</v>
      </c>
      <c r="V1136" s="114">
        <f t="shared" si="444"/>
        <v>0</v>
      </c>
      <c r="W1136" s="114">
        <f t="shared" si="445"/>
        <v>0</v>
      </c>
      <c r="X1136" s="114">
        <f t="shared" si="446"/>
        <v>0</v>
      </c>
      <c r="Y1136" s="114">
        <f t="shared" si="447"/>
        <v>0</v>
      </c>
      <c r="Z1136" s="114">
        <f t="shared" si="448"/>
        <v>0</v>
      </c>
      <c r="AA1136" s="114">
        <f t="shared" si="449"/>
        <v>0</v>
      </c>
      <c r="AB1136" s="15"/>
      <c r="AC1136" s="114">
        <f t="shared" si="450"/>
        <v>0</v>
      </c>
      <c r="AD1136" s="114">
        <f t="shared" si="451"/>
        <v>0</v>
      </c>
      <c r="AE1136" s="114">
        <f t="shared" si="452"/>
        <v>0</v>
      </c>
      <c r="AF1136" s="114">
        <f t="shared" si="453"/>
        <v>0</v>
      </c>
      <c r="AG1136" s="114">
        <f t="shared" si="454"/>
        <v>0</v>
      </c>
      <c r="AH1136" s="114">
        <f t="shared" si="455"/>
        <v>0</v>
      </c>
      <c r="AI1136" s="114">
        <f t="shared" si="456"/>
        <v>0</v>
      </c>
      <c r="AJ1136" s="114">
        <f t="shared" si="457"/>
        <v>0</v>
      </c>
      <c r="AK1136" s="114">
        <f t="shared" si="458"/>
        <v>0</v>
      </c>
      <c r="AL1136" s="114">
        <f t="shared" si="459"/>
        <v>0</v>
      </c>
      <c r="AM1136" s="114">
        <f t="shared" si="460"/>
        <v>0</v>
      </c>
      <c r="AN1136" s="114">
        <f t="shared" si="461"/>
        <v>0</v>
      </c>
      <c r="AP1136" s="114">
        <f t="shared" ref="AP1136" si="462">DK888</f>
        <v>0</v>
      </c>
      <c r="AQ1136" s="114">
        <f t="shared" ref="AQ1136" si="463">DN888</f>
        <v>0</v>
      </c>
      <c r="AR1136" s="114">
        <f t="shared" ref="AR1136" si="464">DQ888</f>
        <v>0</v>
      </c>
      <c r="AS1136" s="114">
        <f t="shared" ref="AS1136" si="465">DT888</f>
        <v>0</v>
      </c>
      <c r="AT1136" s="114">
        <f t="shared" ref="AT1136" si="466">DW888</f>
        <v>0</v>
      </c>
      <c r="AU1136" s="114">
        <f t="shared" ref="AU1136" si="467">DZ888</f>
        <v>0</v>
      </c>
      <c r="AV1136" s="114">
        <f t="shared" ref="AV1136" si="468">EC888</f>
        <v>0</v>
      </c>
      <c r="AW1136" s="114">
        <f t="shared" ref="AW1136" si="469">EF888</f>
        <v>0</v>
      </c>
      <c r="AX1136" s="114">
        <f t="shared" ref="AX1136" si="470">EI888</f>
        <v>0</v>
      </c>
      <c r="AY1136" s="114">
        <f t="shared" ref="AY1136" si="471">EL888</f>
        <v>0</v>
      </c>
      <c r="AZ1136" s="114">
        <f t="shared" ref="AZ1136" si="472">EO888</f>
        <v>0</v>
      </c>
      <c r="BA1136" s="114">
        <f t="shared" ref="BA1136" si="473">ER888</f>
        <v>0</v>
      </c>
      <c r="DH1136" s="50">
        <v>0</v>
      </c>
      <c r="ES1136" s="22">
        <v>0</v>
      </c>
    </row>
    <row r="1137" spans="1:149">
      <c r="B1137" s="78" t="s">
        <v>108</v>
      </c>
      <c r="C1137" s="114">
        <f t="shared" si="426"/>
        <v>1.326601083333333</v>
      </c>
      <c r="D1137" s="114">
        <f t="shared" si="427"/>
        <v>1.503867425595238</v>
      </c>
      <c r="E1137" s="114">
        <f t="shared" si="428"/>
        <v>1.6020959970238093</v>
      </c>
      <c r="F1137" s="114">
        <f t="shared" si="429"/>
        <v>2.1553873392857144</v>
      </c>
      <c r="G1137" s="114">
        <f t="shared" si="430"/>
        <v>2.2331873392857142</v>
      </c>
      <c r="H1137" s="114">
        <f t="shared" si="431"/>
        <v>2.416262880952381</v>
      </c>
      <c r="I1137" s="114">
        <f t="shared" si="432"/>
        <v>2.8905164523809521</v>
      </c>
      <c r="J1137" s="114">
        <f t="shared" si="433"/>
        <v>3.2566675357142856</v>
      </c>
      <c r="K1137" s="114">
        <f t="shared" si="434"/>
        <v>2.9410139642857138</v>
      </c>
      <c r="L1137" s="114">
        <f t="shared" si="435"/>
        <v>3.4122675357142858</v>
      </c>
      <c r="M1137" s="114">
        <f t="shared" si="436"/>
        <v>3.7284186190476185</v>
      </c>
      <c r="N1137" s="114">
        <f t="shared" si="437"/>
        <v>3.7812186190476189</v>
      </c>
      <c r="O1137" s="78" t="s">
        <v>108</v>
      </c>
      <c r="P1137" s="114">
        <f t="shared" si="438"/>
        <v>0.66330054166666652</v>
      </c>
      <c r="Q1137" s="114">
        <f t="shared" si="439"/>
        <v>0.751933712797619</v>
      </c>
      <c r="R1137" s="114">
        <f t="shared" si="440"/>
        <v>0.80104799851190467</v>
      </c>
      <c r="S1137" s="114">
        <f t="shared" si="441"/>
        <v>1.0776936696428572</v>
      </c>
      <c r="T1137" s="114">
        <f t="shared" si="442"/>
        <v>1.1165936696428571</v>
      </c>
      <c r="U1137" s="114">
        <f t="shared" si="443"/>
        <v>1.2081314404761905</v>
      </c>
      <c r="V1137" s="114">
        <f t="shared" si="444"/>
        <v>1.4452582261904761</v>
      </c>
      <c r="W1137" s="114">
        <f t="shared" si="445"/>
        <v>1.6283337678571428</v>
      </c>
      <c r="X1137" s="114">
        <f t="shared" si="446"/>
        <v>1.4705069821428569</v>
      </c>
      <c r="Y1137" s="114">
        <f t="shared" si="447"/>
        <v>1.7061337678571429</v>
      </c>
      <c r="Z1137" s="114">
        <f t="shared" si="448"/>
        <v>1.8642093095238093</v>
      </c>
      <c r="AA1137" s="114">
        <f t="shared" si="449"/>
        <v>1.8906093095238095</v>
      </c>
      <c r="AB1137" s="15"/>
      <c r="AC1137" s="114">
        <f t="shared" si="450"/>
        <v>1.7688014444444442</v>
      </c>
      <c r="AD1137" s="114">
        <f t="shared" si="451"/>
        <v>2.0051565674603173</v>
      </c>
      <c r="AE1137" s="114">
        <f t="shared" si="452"/>
        <v>2.1361279960317456</v>
      </c>
      <c r="AF1137" s="114">
        <f t="shared" si="453"/>
        <v>2.8738497857142855</v>
      </c>
      <c r="AG1137" s="114">
        <f t="shared" si="454"/>
        <v>2.977583119047619</v>
      </c>
      <c r="AH1137" s="114">
        <f t="shared" si="455"/>
        <v>3.2216838412698414</v>
      </c>
      <c r="AI1137" s="114">
        <f t="shared" si="456"/>
        <v>3.854021936507936</v>
      </c>
      <c r="AJ1137" s="114">
        <f t="shared" si="457"/>
        <v>4.3422233809523805</v>
      </c>
      <c r="AK1137" s="114">
        <f t="shared" si="458"/>
        <v>3.9213519523809519</v>
      </c>
      <c r="AL1137" s="114">
        <f t="shared" si="459"/>
        <v>4.5496900476190474</v>
      </c>
      <c r="AM1137" s="114">
        <f t="shared" si="460"/>
        <v>4.971224825396825</v>
      </c>
      <c r="AN1137" s="114">
        <f t="shared" si="461"/>
        <v>5.0416248253968252</v>
      </c>
      <c r="AP1137" s="114">
        <f t="shared" ref="AP1137:AP1142" si="474">DK889</f>
        <v>0.66330054166666652</v>
      </c>
      <c r="AQ1137" s="114">
        <f t="shared" ref="AQ1137:AQ1142" si="475">DN889</f>
        <v>0.751933712797619</v>
      </c>
      <c r="AR1137" s="114">
        <f t="shared" ref="AR1137:AR1142" si="476">DQ889</f>
        <v>0.80104799851190467</v>
      </c>
      <c r="AS1137" s="114">
        <f t="shared" ref="AS1137:AS1142" si="477">DT889</f>
        <v>1.0776936696428572</v>
      </c>
      <c r="AT1137" s="114">
        <f t="shared" ref="AT1137:AT1142" si="478">DW889</f>
        <v>1.1165936696428571</v>
      </c>
      <c r="AU1137" s="114">
        <f t="shared" ref="AU1137:AU1142" si="479">DZ889</f>
        <v>1.2081314404761905</v>
      </c>
      <c r="AV1137" s="114">
        <f t="shared" ref="AV1137:AV1142" si="480">EC889</f>
        <v>1.4452582261904761</v>
      </c>
      <c r="AW1137" s="114">
        <f t="shared" ref="AW1137:AW1142" si="481">EF889</f>
        <v>1.6283337678571428</v>
      </c>
      <c r="AX1137" s="114">
        <f t="shared" ref="AX1137:AX1142" si="482">EI889</f>
        <v>1.4705069821428569</v>
      </c>
      <c r="AY1137" s="114">
        <f t="shared" ref="AY1137:AY1142" si="483">EL889</f>
        <v>1.7061337678571429</v>
      </c>
      <c r="AZ1137" s="114">
        <f t="shared" ref="AZ1137:AZ1142" si="484">EO889</f>
        <v>1.8642093095238093</v>
      </c>
      <c r="BA1137" s="114">
        <f t="shared" ref="BA1137:BA1142" si="485">ER889</f>
        <v>1.8906093095238095</v>
      </c>
      <c r="DH1137" s="50">
        <v>0</v>
      </c>
      <c r="ES1137" s="22">
        <v>0</v>
      </c>
    </row>
    <row r="1138" spans="1:149">
      <c r="B1138" s="78" t="s">
        <v>293</v>
      </c>
      <c r="C1138" s="114">
        <f t="shared" si="426"/>
        <v>0.66537359943977603</v>
      </c>
      <c r="D1138" s="114">
        <f t="shared" si="427"/>
        <v>0.8346904761904762</v>
      </c>
      <c r="E1138" s="114">
        <f t="shared" si="428"/>
        <v>0.95183333333333353</v>
      </c>
      <c r="F1138" s="114">
        <f t="shared" si="429"/>
        <v>1.1873040966386554</v>
      </c>
      <c r="G1138" s="114">
        <f t="shared" si="430"/>
        <v>1.2819259453781513</v>
      </c>
      <c r="H1138" s="114">
        <f t="shared" si="431"/>
        <v>1.4267781862745097</v>
      </c>
      <c r="I1138" s="114">
        <f t="shared" si="432"/>
        <v>1.6100749299719888</v>
      </c>
      <c r="J1138" s="114">
        <f t="shared" si="433"/>
        <v>1.899779411764706</v>
      </c>
      <c r="K1138" s="114">
        <f t="shared" si="434"/>
        <v>1.8982473739495798</v>
      </c>
      <c r="L1138" s="114">
        <f t="shared" si="435"/>
        <v>2.0890231092436977</v>
      </c>
      <c r="M1138" s="114">
        <f t="shared" si="436"/>
        <v>2.29771918767507</v>
      </c>
      <c r="N1138" s="114">
        <f t="shared" si="437"/>
        <v>2.3518368347338932</v>
      </c>
      <c r="O1138" s="78" t="s">
        <v>293</v>
      </c>
      <c r="P1138" s="114">
        <f t="shared" si="438"/>
        <v>0.66537359943977603</v>
      </c>
      <c r="Q1138" s="114">
        <f t="shared" si="439"/>
        <v>0.8346904761904762</v>
      </c>
      <c r="R1138" s="114">
        <f t="shared" si="440"/>
        <v>0.95183333333333353</v>
      </c>
      <c r="S1138" s="114">
        <f t="shared" si="441"/>
        <v>1.1873040966386554</v>
      </c>
      <c r="T1138" s="114">
        <f t="shared" si="442"/>
        <v>1.2819259453781513</v>
      </c>
      <c r="U1138" s="114">
        <f t="shared" si="443"/>
        <v>1.4267781862745097</v>
      </c>
      <c r="V1138" s="114">
        <f t="shared" si="444"/>
        <v>1.6100749299719888</v>
      </c>
      <c r="W1138" s="114">
        <f t="shared" si="445"/>
        <v>1.899779411764706</v>
      </c>
      <c r="X1138" s="114">
        <f t="shared" si="446"/>
        <v>1.8982473739495798</v>
      </c>
      <c r="Y1138" s="114">
        <f t="shared" si="447"/>
        <v>2.0890231092436977</v>
      </c>
      <c r="Z1138" s="114">
        <f t="shared" si="448"/>
        <v>2.29771918767507</v>
      </c>
      <c r="AA1138" s="114">
        <f t="shared" si="449"/>
        <v>2.3518368347338932</v>
      </c>
      <c r="AB1138" s="15"/>
      <c r="AC1138" s="114">
        <f t="shared" si="450"/>
        <v>0.41893893298059975</v>
      </c>
      <c r="AD1138" s="114">
        <f t="shared" si="451"/>
        <v>0.52554585537918874</v>
      </c>
      <c r="AE1138" s="114">
        <f t="shared" si="452"/>
        <v>0.59930246913580254</v>
      </c>
      <c r="AF1138" s="114">
        <f t="shared" si="453"/>
        <v>0.74756183862433856</v>
      </c>
      <c r="AG1138" s="114">
        <f t="shared" si="454"/>
        <v>0.80713855820105829</v>
      </c>
      <c r="AH1138" s="114">
        <f t="shared" si="455"/>
        <v>0.89834182098765425</v>
      </c>
      <c r="AI1138" s="114">
        <f t="shared" si="456"/>
        <v>1.0137508818342151</v>
      </c>
      <c r="AJ1138" s="114">
        <f t="shared" si="457"/>
        <v>1.1961574074074075</v>
      </c>
      <c r="AK1138" s="114">
        <f t="shared" si="458"/>
        <v>1.1951927910052911</v>
      </c>
      <c r="AL1138" s="114">
        <f t="shared" si="459"/>
        <v>1.3153108465608467</v>
      </c>
      <c r="AM1138" s="114">
        <f t="shared" si="460"/>
        <v>1.4467120811287477</v>
      </c>
      <c r="AN1138" s="114">
        <f t="shared" si="461"/>
        <v>1.4807861552028216</v>
      </c>
      <c r="AP1138" s="114">
        <f t="shared" si="474"/>
        <v>0</v>
      </c>
      <c r="AQ1138" s="114">
        <f t="shared" si="475"/>
        <v>0</v>
      </c>
      <c r="AR1138" s="114">
        <f t="shared" si="476"/>
        <v>0</v>
      </c>
      <c r="AS1138" s="114">
        <f t="shared" si="477"/>
        <v>0</v>
      </c>
      <c r="AT1138" s="114">
        <f t="shared" si="478"/>
        <v>0</v>
      </c>
      <c r="AU1138" s="114">
        <f t="shared" si="479"/>
        <v>0</v>
      </c>
      <c r="AV1138" s="114">
        <f t="shared" si="480"/>
        <v>0</v>
      </c>
      <c r="AW1138" s="114">
        <f t="shared" si="481"/>
        <v>0</v>
      </c>
      <c r="AX1138" s="114">
        <f t="shared" si="482"/>
        <v>0</v>
      </c>
      <c r="AY1138" s="114">
        <f t="shared" si="483"/>
        <v>0</v>
      </c>
      <c r="AZ1138" s="114">
        <f t="shared" si="484"/>
        <v>0</v>
      </c>
      <c r="BA1138" s="114">
        <f t="shared" si="485"/>
        <v>0</v>
      </c>
      <c r="DH1138" s="50">
        <v>0</v>
      </c>
      <c r="ES1138" s="22">
        <v>0</v>
      </c>
    </row>
    <row r="1139" spans="1:149">
      <c r="B1139" s="78" t="s">
        <v>8</v>
      </c>
      <c r="C1139" s="114">
        <f t="shared" si="426"/>
        <v>0.35968283868586193</v>
      </c>
      <c r="D1139" s="114">
        <f t="shared" si="427"/>
        <v>0.55448906884459215</v>
      </c>
      <c r="E1139" s="114">
        <f t="shared" si="428"/>
        <v>0.72853668789221127</v>
      </c>
      <c r="F1139" s="114">
        <f t="shared" si="429"/>
        <v>0.96845006090808416</v>
      </c>
      <c r="G1139" s="114">
        <f t="shared" si="430"/>
        <v>1.0183919213732004</v>
      </c>
      <c r="H1139" s="114">
        <f t="shared" si="431"/>
        <v>1.0965176707272055</v>
      </c>
      <c r="I1139" s="114">
        <f t="shared" si="432"/>
        <v>1.3156724326319673</v>
      </c>
      <c r="J1139" s="114">
        <f t="shared" si="433"/>
        <v>1.4719239313399779</v>
      </c>
      <c r="K1139" s="114">
        <f t="shared" si="434"/>
        <v>1.4669358361018827</v>
      </c>
      <c r="L1139" s="114">
        <f t="shared" si="435"/>
        <v>1.5718076522702105</v>
      </c>
      <c r="M1139" s="114">
        <f t="shared" si="436"/>
        <v>1.6548420967146549</v>
      </c>
      <c r="N1139" s="114">
        <f t="shared" si="437"/>
        <v>1.6681754300479881</v>
      </c>
      <c r="O1139" s="78" t="s">
        <v>8</v>
      </c>
      <c r="P1139" s="114">
        <f t="shared" si="438"/>
        <v>0.21580970321151716</v>
      </c>
      <c r="Q1139" s="114">
        <f t="shared" si="439"/>
        <v>0.33269344130675527</v>
      </c>
      <c r="R1139" s="114">
        <f t="shared" si="440"/>
        <v>0.43712201273532675</v>
      </c>
      <c r="S1139" s="114">
        <f t="shared" si="441"/>
        <v>0.58107003654485045</v>
      </c>
      <c r="T1139" s="114">
        <f t="shared" si="442"/>
        <v>0.61103515282392029</v>
      </c>
      <c r="U1139" s="114">
        <f t="shared" si="443"/>
        <v>0.65791060243632327</v>
      </c>
      <c r="V1139" s="114">
        <f t="shared" si="444"/>
        <v>0.78940345957918046</v>
      </c>
      <c r="W1139" s="114">
        <f t="shared" si="445"/>
        <v>0.88315435880398674</v>
      </c>
      <c r="X1139" s="114">
        <f t="shared" si="446"/>
        <v>0.88016150166112961</v>
      </c>
      <c r="Y1139" s="114">
        <f t="shared" si="447"/>
        <v>0.9430845913621263</v>
      </c>
      <c r="Z1139" s="114">
        <f t="shared" si="448"/>
        <v>0.99290525802879293</v>
      </c>
      <c r="AA1139" s="114">
        <f t="shared" si="449"/>
        <v>1.0009052580287929</v>
      </c>
      <c r="AB1139" s="15"/>
      <c r="AC1139" s="114">
        <f t="shared" si="450"/>
        <v>0.17984141934293096</v>
      </c>
      <c r="AD1139" s="114">
        <f t="shared" si="451"/>
        <v>0.27724453442229607</v>
      </c>
      <c r="AE1139" s="114">
        <f t="shared" si="452"/>
        <v>0.36426834394610563</v>
      </c>
      <c r="AF1139" s="114">
        <f t="shared" si="453"/>
        <v>0.48422503045404208</v>
      </c>
      <c r="AG1139" s="114">
        <f t="shared" si="454"/>
        <v>0.50919596068660022</v>
      </c>
      <c r="AH1139" s="114">
        <f t="shared" si="455"/>
        <v>0.54825883536360276</v>
      </c>
      <c r="AI1139" s="114">
        <f t="shared" si="456"/>
        <v>0.65783621631598366</v>
      </c>
      <c r="AJ1139" s="114">
        <f t="shared" si="457"/>
        <v>0.73596196566998895</v>
      </c>
      <c r="AK1139" s="114">
        <f t="shared" si="458"/>
        <v>0.73346791805094136</v>
      </c>
      <c r="AL1139" s="114">
        <f t="shared" si="459"/>
        <v>0.78590382613510523</v>
      </c>
      <c r="AM1139" s="114">
        <f t="shared" si="460"/>
        <v>0.82742104835732744</v>
      </c>
      <c r="AN1139" s="114">
        <f t="shared" si="461"/>
        <v>0.83408771502399404</v>
      </c>
      <c r="AP1139" s="114">
        <f t="shared" si="474"/>
        <v>0.16600746400885935</v>
      </c>
      <c r="AQ1139" s="114">
        <f t="shared" si="475"/>
        <v>0.25591803177442712</v>
      </c>
      <c r="AR1139" s="114">
        <f t="shared" si="476"/>
        <v>0.33624770210409749</v>
      </c>
      <c r="AS1139" s="114">
        <f t="shared" si="477"/>
        <v>0.44697695118834652</v>
      </c>
      <c r="AT1139" s="114">
        <f t="shared" si="478"/>
        <v>0.47002704063378481</v>
      </c>
      <c r="AU1139" s="114">
        <f t="shared" si="479"/>
        <v>0.50608507879717179</v>
      </c>
      <c r="AV1139" s="114">
        <f t="shared" si="480"/>
        <v>0.60723343044552336</v>
      </c>
      <c r="AW1139" s="114">
        <f t="shared" si="481"/>
        <v>0.67934950677229744</v>
      </c>
      <c r="AX1139" s="114">
        <f t="shared" si="482"/>
        <v>0.67704730897009968</v>
      </c>
      <c r="AY1139" s="114">
        <f t="shared" si="483"/>
        <v>0.72544968566317403</v>
      </c>
      <c r="AZ1139" s="114">
        <f t="shared" si="484"/>
        <v>0.76377327540676376</v>
      </c>
      <c r="BA1139" s="114">
        <f t="shared" si="485"/>
        <v>0.76992712156060994</v>
      </c>
      <c r="DH1139" s="50">
        <v>0</v>
      </c>
      <c r="ES1139" s="22">
        <v>0</v>
      </c>
    </row>
    <row r="1140" spans="1:149">
      <c r="B1140" s="78" t="s">
        <v>94</v>
      </c>
      <c r="C1140" s="114">
        <f t="shared" si="426"/>
        <v>0.35793731939605106</v>
      </c>
      <c r="D1140" s="114">
        <f t="shared" si="427"/>
        <v>0.43659103368176533</v>
      </c>
      <c r="E1140" s="114">
        <f t="shared" si="428"/>
        <v>0.48154341463414635</v>
      </c>
      <c r="F1140" s="114">
        <f t="shared" si="429"/>
        <v>0.60031141463414628</v>
      </c>
      <c r="G1140" s="114">
        <f t="shared" si="430"/>
        <v>0.64254393495934969</v>
      </c>
      <c r="H1140" s="114">
        <f t="shared" si="431"/>
        <v>0.72615245528455286</v>
      </c>
      <c r="I1140" s="114">
        <f t="shared" si="432"/>
        <v>0.81121912195121948</v>
      </c>
      <c r="J1140" s="114">
        <f t="shared" si="433"/>
        <v>0.97843616260162591</v>
      </c>
      <c r="K1140" s="114">
        <f t="shared" si="434"/>
        <v>0.96750282926829267</v>
      </c>
      <c r="L1140" s="114">
        <f t="shared" si="435"/>
        <v>1.0629012032520326</v>
      </c>
      <c r="M1140" s="114">
        <f t="shared" si="436"/>
        <v>1.1977065365853656</v>
      </c>
      <c r="N1140" s="114">
        <f t="shared" si="437"/>
        <v>1.2237332032520325</v>
      </c>
      <c r="O1140" s="78" t="s">
        <v>94</v>
      </c>
      <c r="P1140" s="114">
        <f t="shared" si="438"/>
        <v>0.28558828675216841</v>
      </c>
      <c r="Q1140" s="114">
        <f t="shared" si="439"/>
        <v>0.34834390985247238</v>
      </c>
      <c r="R1140" s="114">
        <f t="shared" si="440"/>
        <v>0.38421017125064866</v>
      </c>
      <c r="S1140" s="114">
        <f t="shared" si="441"/>
        <v>0.47897187337830821</v>
      </c>
      <c r="T1140" s="114">
        <f t="shared" si="442"/>
        <v>0.51266803321224708</v>
      </c>
      <c r="U1140" s="114">
        <f t="shared" si="443"/>
        <v>0.57937695900363262</v>
      </c>
      <c r="V1140" s="114">
        <f t="shared" si="444"/>
        <v>0.64724929942916454</v>
      </c>
      <c r="W1140" s="114">
        <f t="shared" si="445"/>
        <v>0.78066715101193551</v>
      </c>
      <c r="X1140" s="114">
        <f t="shared" si="446"/>
        <v>0.77194374675661648</v>
      </c>
      <c r="Y1140" s="114">
        <f t="shared" si="447"/>
        <v>0.84805947067981324</v>
      </c>
      <c r="Z1140" s="114">
        <f t="shared" si="448"/>
        <v>0.95561691748832367</v>
      </c>
      <c r="AA1140" s="114">
        <f t="shared" si="449"/>
        <v>0.97638287493513221</v>
      </c>
      <c r="AB1140" s="15"/>
      <c r="AC1140" s="114">
        <f t="shared" si="450"/>
        <v>0.41620618534424542</v>
      </c>
      <c r="AD1140" s="114">
        <f t="shared" si="451"/>
        <v>0.50766399265321549</v>
      </c>
      <c r="AE1140" s="114">
        <f t="shared" si="452"/>
        <v>0.55993420306296082</v>
      </c>
      <c r="AF1140" s="114">
        <f t="shared" si="453"/>
        <v>0.69803652864435617</v>
      </c>
      <c r="AG1140" s="114">
        <f t="shared" si="454"/>
        <v>0.74714411041784845</v>
      </c>
      <c r="AH1140" s="114">
        <f t="shared" si="455"/>
        <v>0.84436332009831727</v>
      </c>
      <c r="AI1140" s="114">
        <f t="shared" si="456"/>
        <v>0.94327804878048782</v>
      </c>
      <c r="AJ1140" s="114">
        <f t="shared" si="457"/>
        <v>1.1377164681414254</v>
      </c>
      <c r="AK1140" s="114">
        <f t="shared" si="458"/>
        <v>1.1250032898468518</v>
      </c>
      <c r="AL1140" s="114">
        <f t="shared" si="459"/>
        <v>1.2359316316884099</v>
      </c>
      <c r="AM1140" s="114">
        <f t="shared" si="460"/>
        <v>1.3926820192853089</v>
      </c>
      <c r="AN1140" s="114">
        <f t="shared" si="461"/>
        <v>1.4229455851767818</v>
      </c>
      <c r="AP1140" s="114">
        <f t="shared" si="474"/>
        <v>0</v>
      </c>
      <c r="AQ1140" s="114">
        <f t="shared" si="475"/>
        <v>0</v>
      </c>
      <c r="AR1140" s="114">
        <f t="shared" si="476"/>
        <v>0</v>
      </c>
      <c r="AS1140" s="114">
        <f t="shared" si="477"/>
        <v>0</v>
      </c>
      <c r="AT1140" s="114">
        <f t="shared" si="478"/>
        <v>0</v>
      </c>
      <c r="AU1140" s="114">
        <f t="shared" si="479"/>
        <v>0</v>
      </c>
      <c r="AV1140" s="114">
        <f t="shared" si="480"/>
        <v>0</v>
      </c>
      <c r="AW1140" s="114">
        <f t="shared" si="481"/>
        <v>0</v>
      </c>
      <c r="AX1140" s="114">
        <f t="shared" si="482"/>
        <v>0</v>
      </c>
      <c r="AY1140" s="114">
        <f t="shared" si="483"/>
        <v>0</v>
      </c>
      <c r="AZ1140" s="114">
        <f t="shared" si="484"/>
        <v>0</v>
      </c>
      <c r="BA1140" s="114">
        <f t="shared" si="485"/>
        <v>0</v>
      </c>
      <c r="DH1140" s="50">
        <v>0</v>
      </c>
      <c r="ES1140" s="22">
        <v>0</v>
      </c>
    </row>
    <row r="1141" spans="1:149">
      <c r="B1141" s="78" t="s">
        <v>95</v>
      </c>
      <c r="C1141" s="114">
        <f t="shared" si="426"/>
        <v>0.75557477240896365</v>
      </c>
      <c r="D1141" s="114">
        <f t="shared" si="427"/>
        <v>0.95314410014005613</v>
      </c>
      <c r="E1141" s="114">
        <f t="shared" si="428"/>
        <v>1.1029928396358544</v>
      </c>
      <c r="F1141" s="114">
        <f t="shared" si="429"/>
        <v>1.3613005339635853</v>
      </c>
      <c r="G1141" s="114">
        <f t="shared" si="430"/>
        <v>1.4964573967086836</v>
      </c>
      <c r="H1141" s="114">
        <f t="shared" si="431"/>
        <v>1.6296436712184874</v>
      </c>
      <c r="I1141" s="114">
        <f t="shared" si="432"/>
        <v>1.8402307773109245</v>
      </c>
      <c r="J1141" s="114">
        <f t="shared" si="433"/>
        <v>2.1066033263305322</v>
      </c>
      <c r="K1141" s="114">
        <f t="shared" si="434"/>
        <v>2.152016220238095</v>
      </c>
      <c r="L1141" s="114">
        <f t="shared" si="435"/>
        <v>2.3769170518207283</v>
      </c>
      <c r="M1141" s="114">
        <f t="shared" si="436"/>
        <v>2.5677994047619048</v>
      </c>
      <c r="N1141" s="114">
        <f t="shared" si="437"/>
        <v>2.6652111694677876</v>
      </c>
      <c r="O1141" s="78" t="s">
        <v>95</v>
      </c>
      <c r="P1141" s="114">
        <f t="shared" si="438"/>
        <v>0.61165576814058953</v>
      </c>
      <c r="Q1141" s="114">
        <f t="shared" si="439"/>
        <v>0.77159284297052155</v>
      </c>
      <c r="R1141" s="114">
        <f t="shared" si="440"/>
        <v>0.8928989654195012</v>
      </c>
      <c r="S1141" s="114">
        <f t="shared" si="441"/>
        <v>1.1020051941609976</v>
      </c>
      <c r="T1141" s="114">
        <f t="shared" si="442"/>
        <v>1.2114178925736963</v>
      </c>
      <c r="U1141" s="114">
        <f t="shared" si="443"/>
        <v>1.3192353528911565</v>
      </c>
      <c r="V1141" s="114">
        <f t="shared" si="444"/>
        <v>1.4897106292517008</v>
      </c>
      <c r="W1141" s="114">
        <f t="shared" si="445"/>
        <v>1.7053455498866212</v>
      </c>
      <c r="X1141" s="114">
        <f t="shared" si="446"/>
        <v>1.7421083687641723</v>
      </c>
      <c r="Y1141" s="114">
        <f t="shared" si="447"/>
        <v>1.9241709467120183</v>
      </c>
      <c r="Z1141" s="114">
        <f t="shared" si="448"/>
        <v>2.0786947562358278</v>
      </c>
      <c r="AA1141" s="114">
        <f t="shared" si="449"/>
        <v>2.157551899092971</v>
      </c>
      <c r="AB1141" s="15"/>
      <c r="AC1141" s="114">
        <f t="shared" si="450"/>
        <v>1.3174124236874236</v>
      </c>
      <c r="AD1141" s="114">
        <f t="shared" si="451"/>
        <v>1.6618922771672773</v>
      </c>
      <c r="AE1141" s="114">
        <f t="shared" si="452"/>
        <v>1.9231670024420024</v>
      </c>
      <c r="AF1141" s="114">
        <f t="shared" si="453"/>
        <v>2.373549648962149</v>
      </c>
      <c r="AG1141" s="114">
        <f t="shared" si="454"/>
        <v>2.6092077686202688</v>
      </c>
      <c r="AH1141" s="114">
        <f t="shared" si="455"/>
        <v>2.8414299908424909</v>
      </c>
      <c r="AI1141" s="114">
        <f t="shared" si="456"/>
        <v>3.2086075091575093</v>
      </c>
      <c r="AJ1141" s="114">
        <f t="shared" si="457"/>
        <v>3.6730519536019535</v>
      </c>
      <c r="AK1141" s="114">
        <f t="shared" si="458"/>
        <v>3.7522334096459096</v>
      </c>
      <c r="AL1141" s="114">
        <f t="shared" si="459"/>
        <v>4.1443681929181935</v>
      </c>
      <c r="AM1141" s="114">
        <f t="shared" si="460"/>
        <v>4.4771887057387056</v>
      </c>
      <c r="AN1141" s="114">
        <f t="shared" si="461"/>
        <v>4.6470348595848607</v>
      </c>
      <c r="AP1141" s="114">
        <f t="shared" si="474"/>
        <v>0.71359839616402121</v>
      </c>
      <c r="AQ1141" s="114">
        <f t="shared" si="475"/>
        <v>0.9001916501322752</v>
      </c>
      <c r="AR1141" s="114">
        <f t="shared" si="476"/>
        <v>1.0417154596560847</v>
      </c>
      <c r="AS1141" s="114">
        <f t="shared" si="477"/>
        <v>1.285672726521164</v>
      </c>
      <c r="AT1141" s="114">
        <f t="shared" si="478"/>
        <v>1.4133208746693122</v>
      </c>
      <c r="AU1141" s="114">
        <f t="shared" si="479"/>
        <v>1.5391079117063491</v>
      </c>
      <c r="AV1141" s="114">
        <f t="shared" si="480"/>
        <v>1.7379957341269843</v>
      </c>
      <c r="AW1141" s="114">
        <f t="shared" si="481"/>
        <v>1.989569808201058</v>
      </c>
      <c r="AX1141" s="114">
        <f t="shared" si="482"/>
        <v>2.0324597635582009</v>
      </c>
      <c r="AY1141" s="114">
        <f t="shared" si="483"/>
        <v>2.2448661044973548</v>
      </c>
      <c r="AZ1141" s="114">
        <f t="shared" si="484"/>
        <v>2.4251438822751323</v>
      </c>
      <c r="BA1141" s="114">
        <f t="shared" si="485"/>
        <v>2.5171438822751329</v>
      </c>
      <c r="DH1141" s="50">
        <v>0</v>
      </c>
      <c r="ES1141" s="22">
        <v>0</v>
      </c>
    </row>
    <row r="1142" spans="1:149">
      <c r="B1142" s="78" t="s">
        <v>97</v>
      </c>
      <c r="C1142" s="114">
        <f t="shared" si="426"/>
        <v>0.85510714285714284</v>
      </c>
      <c r="D1142" s="114">
        <f t="shared" si="427"/>
        <v>1.0122291666666667</v>
      </c>
      <c r="E1142" s="114">
        <f t="shared" si="428"/>
        <v>1.1360386904761908</v>
      </c>
      <c r="F1142" s="114">
        <f t="shared" si="429"/>
        <v>1.3720892857142857</v>
      </c>
      <c r="G1142" s="114">
        <f t="shared" si="430"/>
        <v>1.5397559523809525</v>
      </c>
      <c r="H1142" s="114">
        <f t="shared" si="431"/>
        <v>1.6673809523809524</v>
      </c>
      <c r="I1142" s="114">
        <f t="shared" si="432"/>
        <v>1.8701190476190475</v>
      </c>
      <c r="J1142" s="114">
        <f t="shared" si="433"/>
        <v>2.1253690476190474</v>
      </c>
      <c r="K1142" s="114">
        <f t="shared" si="434"/>
        <v>2.155964285714286</v>
      </c>
      <c r="L1142" s="114">
        <f t="shared" si="435"/>
        <v>2.4607023809523811</v>
      </c>
      <c r="M1142" s="114">
        <f t="shared" si="436"/>
        <v>2.593952380952381</v>
      </c>
      <c r="N1142" s="114">
        <f t="shared" si="437"/>
        <v>2.7006190476190484</v>
      </c>
      <c r="O1142" s="78" t="s">
        <v>97</v>
      </c>
      <c r="P1142" s="114">
        <f t="shared" si="438"/>
        <v>0.64133035714285713</v>
      </c>
      <c r="Q1142" s="114">
        <f t="shared" si="439"/>
        <v>0.75917187500000005</v>
      </c>
      <c r="R1142" s="114">
        <f t="shared" si="440"/>
        <v>0.85202901785714302</v>
      </c>
      <c r="S1142" s="114">
        <f t="shared" si="441"/>
        <v>1.0290669642857142</v>
      </c>
      <c r="T1142" s="114">
        <f t="shared" si="442"/>
        <v>1.1548169642857142</v>
      </c>
      <c r="U1142" s="114">
        <f t="shared" si="443"/>
        <v>1.2505357142857143</v>
      </c>
      <c r="V1142" s="114">
        <f t="shared" si="444"/>
        <v>1.4025892857142854</v>
      </c>
      <c r="W1142" s="114">
        <f t="shared" si="445"/>
        <v>1.5940267857142856</v>
      </c>
      <c r="X1142" s="114">
        <f t="shared" si="446"/>
        <v>1.6169732142857147</v>
      </c>
      <c r="Y1142" s="114">
        <f t="shared" si="447"/>
        <v>1.8455267857142856</v>
      </c>
      <c r="Z1142" s="114">
        <f t="shared" si="448"/>
        <v>1.9454642857142859</v>
      </c>
      <c r="AA1142" s="114">
        <f t="shared" si="449"/>
        <v>2.0254642857142864</v>
      </c>
      <c r="AB1142" s="15"/>
      <c r="AC1142" s="114">
        <f t="shared" si="450"/>
        <v>0.82752304147465439</v>
      </c>
      <c r="AD1142" s="114">
        <f t="shared" si="451"/>
        <v>0.97957661290322584</v>
      </c>
      <c r="AE1142" s="114">
        <f t="shared" si="452"/>
        <v>1.0993922811059911</v>
      </c>
      <c r="AF1142" s="114">
        <f t="shared" si="453"/>
        <v>1.327828341013825</v>
      </c>
      <c r="AG1142" s="114">
        <f t="shared" si="454"/>
        <v>1.4900864055299539</v>
      </c>
      <c r="AH1142" s="114">
        <f t="shared" si="455"/>
        <v>1.6135944700460829</v>
      </c>
      <c r="AI1142" s="114">
        <f t="shared" si="456"/>
        <v>1.8097926267281104</v>
      </c>
      <c r="AJ1142" s="114">
        <f t="shared" si="457"/>
        <v>2.0568087557603687</v>
      </c>
      <c r="AK1142" s="114">
        <f t="shared" si="458"/>
        <v>2.0864170506912445</v>
      </c>
      <c r="AL1142" s="114">
        <f t="shared" si="459"/>
        <v>2.3813248847926269</v>
      </c>
      <c r="AM1142" s="114">
        <f t="shared" si="460"/>
        <v>2.5102764976958527</v>
      </c>
      <c r="AN1142" s="114">
        <f t="shared" si="461"/>
        <v>2.6135023041474659</v>
      </c>
      <c r="AP1142" s="114">
        <f t="shared" si="474"/>
        <v>0</v>
      </c>
      <c r="AQ1142" s="114">
        <f t="shared" si="475"/>
        <v>0</v>
      </c>
      <c r="AR1142" s="114">
        <f t="shared" si="476"/>
        <v>0</v>
      </c>
      <c r="AS1142" s="114">
        <f t="shared" si="477"/>
        <v>0</v>
      </c>
      <c r="AT1142" s="114">
        <f t="shared" si="478"/>
        <v>0</v>
      </c>
      <c r="AU1142" s="114">
        <f t="shared" si="479"/>
        <v>0</v>
      </c>
      <c r="AV1142" s="114">
        <f t="shared" si="480"/>
        <v>0</v>
      </c>
      <c r="AW1142" s="114">
        <f t="shared" si="481"/>
        <v>0</v>
      </c>
      <c r="AX1142" s="114">
        <f t="shared" si="482"/>
        <v>0</v>
      </c>
      <c r="AY1142" s="114">
        <f t="shared" si="483"/>
        <v>0</v>
      </c>
      <c r="AZ1142" s="114">
        <f t="shared" si="484"/>
        <v>0</v>
      </c>
      <c r="BA1142" s="114">
        <f t="shared" si="485"/>
        <v>0</v>
      </c>
      <c r="DH1142" s="50">
        <v>0</v>
      </c>
      <c r="ES1142" s="22">
        <v>0</v>
      </c>
    </row>
    <row r="1143" spans="1:149">
      <c r="B1143" s="78" t="s">
        <v>266</v>
      </c>
      <c r="C1143" s="114">
        <f t="shared" si="426"/>
        <v>5.3053125000000003</v>
      </c>
      <c r="D1143" s="114">
        <f t="shared" si="427"/>
        <v>7.1253124999999997</v>
      </c>
      <c r="E1143" s="114">
        <f t="shared" si="428"/>
        <v>8.9453125</v>
      </c>
      <c r="F1143" s="114">
        <f t="shared" si="429"/>
        <v>10.842968750000001</v>
      </c>
      <c r="G1143" s="114">
        <f t="shared" si="430"/>
        <v>12.555468749999999</v>
      </c>
      <c r="H1143" s="114">
        <f t="shared" si="431"/>
        <v>12.56796875</v>
      </c>
      <c r="I1143" s="114">
        <f t="shared" si="432"/>
        <v>14.465624999999999</v>
      </c>
      <c r="J1143" s="114">
        <f t="shared" si="433"/>
        <v>14.490625</v>
      </c>
      <c r="K1143" s="114">
        <f t="shared" si="434"/>
        <v>16.13296875</v>
      </c>
      <c r="L1143" s="114">
        <f t="shared" si="435"/>
        <v>17.915624999999999</v>
      </c>
      <c r="M1143" s="114">
        <f t="shared" si="436"/>
        <v>17.915624999999999</v>
      </c>
      <c r="N1143" s="114">
        <f t="shared" si="437"/>
        <v>19.615625000000001</v>
      </c>
      <c r="O1143" s="78" t="s">
        <v>266</v>
      </c>
      <c r="P1143" s="114">
        <f t="shared" si="438"/>
        <v>3.8584090909090909</v>
      </c>
      <c r="Q1143" s="114">
        <f t="shared" si="439"/>
        <v>5.1820454545454542</v>
      </c>
      <c r="R1143" s="114">
        <f t="shared" si="440"/>
        <v>6.5056818181818183</v>
      </c>
      <c r="S1143" s="114">
        <f t="shared" si="441"/>
        <v>7.8857954545454545</v>
      </c>
      <c r="T1143" s="114">
        <f t="shared" si="442"/>
        <v>9.1312499999999996</v>
      </c>
      <c r="U1143" s="114">
        <f t="shared" si="443"/>
        <v>9.1403409090909093</v>
      </c>
      <c r="V1143" s="114">
        <f t="shared" si="444"/>
        <v>10.520454545454545</v>
      </c>
      <c r="W1143" s="114">
        <f t="shared" si="445"/>
        <v>10.538636363636364</v>
      </c>
      <c r="X1143" s="114">
        <f t="shared" si="446"/>
        <v>11.733068181818183</v>
      </c>
      <c r="Y1143" s="114">
        <f t="shared" si="447"/>
        <v>13.029545454545454</v>
      </c>
      <c r="Z1143" s="114">
        <f t="shared" si="448"/>
        <v>13.029545454545454</v>
      </c>
      <c r="AA1143" s="114">
        <f t="shared" si="449"/>
        <v>14.265909090909091</v>
      </c>
      <c r="AB1143" s="15"/>
      <c r="AC1143" s="114">
        <f t="shared" si="450"/>
        <v>3.8584090909090909</v>
      </c>
      <c r="AD1143" s="114">
        <f t="shared" si="451"/>
        <v>5.1820454545454542</v>
      </c>
      <c r="AE1143" s="114">
        <f t="shared" si="452"/>
        <v>6.5056818181818183</v>
      </c>
      <c r="AF1143" s="114">
        <f t="shared" si="453"/>
        <v>7.8857954545454545</v>
      </c>
      <c r="AG1143" s="114">
        <f t="shared" si="454"/>
        <v>9.1312499999999996</v>
      </c>
      <c r="AH1143" s="114">
        <f t="shared" si="455"/>
        <v>9.1403409090909093</v>
      </c>
      <c r="AI1143" s="114">
        <f t="shared" si="456"/>
        <v>10.520454545454545</v>
      </c>
      <c r="AJ1143" s="114">
        <f t="shared" si="457"/>
        <v>10.538636363636364</v>
      </c>
      <c r="AK1143" s="114">
        <f t="shared" si="458"/>
        <v>11.733068181818183</v>
      </c>
      <c r="AL1143" s="114">
        <f t="shared" si="459"/>
        <v>13.029545454545454</v>
      </c>
      <c r="AM1143" s="114">
        <f t="shared" si="460"/>
        <v>13.029545454545454</v>
      </c>
      <c r="AN1143" s="114">
        <f t="shared" si="461"/>
        <v>14.265909090909091</v>
      </c>
      <c r="DH1143" s="50">
        <v>0</v>
      </c>
      <c r="ES1143" s="22">
        <v>0</v>
      </c>
    </row>
    <row r="1144" spans="1:149">
      <c r="B1144" s="78" t="s">
        <v>268</v>
      </c>
      <c r="C1144" s="114">
        <f t="shared" si="426"/>
        <v>1.4206648029556652</v>
      </c>
      <c r="D1144" s="114">
        <f t="shared" si="427"/>
        <v>1.8439452262360885</v>
      </c>
      <c r="E1144" s="114">
        <f t="shared" si="428"/>
        <v>2.2672256495165115</v>
      </c>
      <c r="F1144" s="114">
        <f t="shared" si="429"/>
        <v>2.8256149749133375</v>
      </c>
      <c r="G1144" s="114">
        <f t="shared" si="430"/>
        <v>3.1873007986681259</v>
      </c>
      <c r="H1144" s="114">
        <f t="shared" si="431"/>
        <v>3.2526903261266193</v>
      </c>
      <c r="I1144" s="114">
        <f t="shared" si="432"/>
        <v>3.811079651523444</v>
      </c>
      <c r="J1144" s="114">
        <f t="shared" si="433"/>
        <v>3.9418587064404305</v>
      </c>
      <c r="K1144" s="114">
        <f t="shared" si="434"/>
        <v>4.1242101217843459</v>
      </c>
      <c r="L1144" s="114">
        <f t="shared" si="435"/>
        <v>4.6652303539500091</v>
      </c>
      <c r="M1144" s="114">
        <f t="shared" si="436"/>
        <v>4.6652303539500091</v>
      </c>
      <c r="N1144" s="114">
        <f t="shared" si="437"/>
        <v>4.9615266502463049</v>
      </c>
      <c r="O1144" s="78" t="s">
        <v>268</v>
      </c>
      <c r="P1144" s="114">
        <f t="shared" si="438"/>
        <v>1.4206648029556652</v>
      </c>
      <c r="Q1144" s="114">
        <f t="shared" si="439"/>
        <v>1.8439452262360885</v>
      </c>
      <c r="R1144" s="114">
        <f t="shared" si="440"/>
        <v>2.2672256495165115</v>
      </c>
      <c r="S1144" s="114">
        <f t="shared" si="441"/>
        <v>2.8256149749133375</v>
      </c>
      <c r="T1144" s="114">
        <f t="shared" si="442"/>
        <v>3.1873007986681259</v>
      </c>
      <c r="U1144" s="114">
        <f t="shared" si="443"/>
        <v>3.2526903261266193</v>
      </c>
      <c r="V1144" s="114">
        <f t="shared" si="444"/>
        <v>3.811079651523444</v>
      </c>
      <c r="W1144" s="114">
        <f t="shared" si="445"/>
        <v>3.9418587064404305</v>
      </c>
      <c r="X1144" s="114">
        <f t="shared" si="446"/>
        <v>4.1242101217843459</v>
      </c>
      <c r="Y1144" s="114">
        <f t="shared" si="447"/>
        <v>4.6652303539500091</v>
      </c>
      <c r="Z1144" s="114">
        <f t="shared" si="448"/>
        <v>4.6652303539500091</v>
      </c>
      <c r="AA1144" s="114">
        <f t="shared" si="449"/>
        <v>4.9615266502463049</v>
      </c>
      <c r="AB1144" s="15"/>
      <c r="AC1144" s="114">
        <f t="shared" si="450"/>
        <v>2.7398535485573547</v>
      </c>
      <c r="AD1144" s="114">
        <f t="shared" si="451"/>
        <v>3.5561800791695997</v>
      </c>
      <c r="AE1144" s="114">
        <f t="shared" si="452"/>
        <v>4.3725066097818441</v>
      </c>
      <c r="AF1144" s="114">
        <f t="shared" si="453"/>
        <v>5.4494003087614367</v>
      </c>
      <c r="AG1144" s="114">
        <f t="shared" si="454"/>
        <v>6.1469372545742438</v>
      </c>
      <c r="AH1144" s="114">
        <f t="shared" si="455"/>
        <v>6.2730456289584806</v>
      </c>
      <c r="AI1144" s="114">
        <f t="shared" si="456"/>
        <v>7.3499393279380714</v>
      </c>
      <c r="AJ1144" s="114">
        <f t="shared" si="457"/>
        <v>7.6021560767065459</v>
      </c>
      <c r="AK1144" s="114">
        <f t="shared" si="458"/>
        <v>7.9538338062983822</v>
      </c>
      <c r="AL1144" s="114">
        <f t="shared" si="459"/>
        <v>8.9972299683321602</v>
      </c>
      <c r="AM1144" s="114">
        <f t="shared" si="460"/>
        <v>8.9972299683321602</v>
      </c>
      <c r="AN1144" s="114">
        <f t="shared" si="461"/>
        <v>9.5686585397607331</v>
      </c>
      <c r="DH1144" s="50">
        <v>0</v>
      </c>
      <c r="ES1144" s="22">
        <v>0</v>
      </c>
    </row>
    <row r="1145" spans="1:149">
      <c r="B1145" s="78" t="s">
        <v>62</v>
      </c>
      <c r="C1145" s="114">
        <f t="shared" si="426"/>
        <v>0.32819940476190479</v>
      </c>
      <c r="D1145" s="114">
        <f t="shared" si="427"/>
        <v>0.42295833333333333</v>
      </c>
      <c r="E1145" s="114">
        <f t="shared" si="428"/>
        <v>0.51152976190476185</v>
      </c>
      <c r="F1145" s="114">
        <f t="shared" si="429"/>
        <v>0.64768005952380958</v>
      </c>
      <c r="G1145" s="114">
        <f t="shared" si="430"/>
        <v>0.71784672619047607</v>
      </c>
      <c r="H1145" s="114">
        <f t="shared" si="431"/>
        <v>0.74038839285714297</v>
      </c>
      <c r="I1145" s="114">
        <f t="shared" si="432"/>
        <v>0.87035119047619058</v>
      </c>
      <c r="J1145" s="114">
        <f t="shared" si="433"/>
        <v>0.91543452380952373</v>
      </c>
      <c r="K1145" s="114">
        <f t="shared" si="434"/>
        <v>0.93880505952380944</v>
      </c>
      <c r="L1145" s="114">
        <f t="shared" si="435"/>
        <v>1.0557678571428573</v>
      </c>
      <c r="M1145" s="114">
        <f t="shared" si="436"/>
        <v>1.0805178571428573</v>
      </c>
      <c r="N1145" s="114">
        <f t="shared" si="437"/>
        <v>1.1405178571428571</v>
      </c>
      <c r="O1145" s="78" t="s">
        <v>62</v>
      </c>
      <c r="P1145" s="114">
        <f t="shared" si="438"/>
        <v>0.32819940476190479</v>
      </c>
      <c r="Q1145" s="114">
        <f t="shared" si="439"/>
        <v>0.42295833333333333</v>
      </c>
      <c r="R1145" s="114">
        <f t="shared" si="440"/>
        <v>0.51152976190476185</v>
      </c>
      <c r="S1145" s="114">
        <f t="shared" si="441"/>
        <v>0.64768005952380958</v>
      </c>
      <c r="T1145" s="114">
        <f t="shared" si="442"/>
        <v>0.71784672619047607</v>
      </c>
      <c r="U1145" s="114">
        <f t="shared" si="443"/>
        <v>0.74038839285714297</v>
      </c>
      <c r="V1145" s="114">
        <f t="shared" si="444"/>
        <v>0.87035119047619058</v>
      </c>
      <c r="W1145" s="114">
        <f t="shared" si="445"/>
        <v>0.91543452380952373</v>
      </c>
      <c r="X1145" s="114">
        <f t="shared" si="446"/>
        <v>0.93880505952380944</v>
      </c>
      <c r="Y1145" s="114">
        <f t="shared" si="447"/>
        <v>1.0557678571428573</v>
      </c>
      <c r="Z1145" s="114">
        <f t="shared" si="448"/>
        <v>1.0805178571428573</v>
      </c>
      <c r="AA1145" s="114">
        <f t="shared" si="449"/>
        <v>1.1405178571428571</v>
      </c>
      <c r="AB1145" s="15"/>
      <c r="AC1145" s="114">
        <f t="shared" si="450"/>
        <v>0.35803571428571429</v>
      </c>
      <c r="AD1145" s="114">
        <f t="shared" si="451"/>
        <v>0.46140909090909088</v>
      </c>
      <c r="AE1145" s="114">
        <f t="shared" si="452"/>
        <v>0.55803246753246749</v>
      </c>
      <c r="AF1145" s="114">
        <f t="shared" si="453"/>
        <v>0.70656006493506496</v>
      </c>
      <c r="AG1145" s="114">
        <f t="shared" si="454"/>
        <v>0.78310551948051943</v>
      </c>
      <c r="AH1145" s="114">
        <f t="shared" si="455"/>
        <v>0.80769642857142865</v>
      </c>
      <c r="AI1145" s="114">
        <f t="shared" si="456"/>
        <v>0.94947402597402608</v>
      </c>
      <c r="AJ1145" s="114">
        <f t="shared" si="457"/>
        <v>0.99865584415584407</v>
      </c>
      <c r="AK1145" s="114">
        <f t="shared" si="458"/>
        <v>1.024150974025974</v>
      </c>
      <c r="AL1145" s="114">
        <f t="shared" si="459"/>
        <v>1.1517467532467534</v>
      </c>
      <c r="AM1145" s="114">
        <f t="shared" si="460"/>
        <v>1.1787467532467533</v>
      </c>
      <c r="AN1145" s="114">
        <f t="shared" si="461"/>
        <v>1.2442012987012987</v>
      </c>
      <c r="DH1145" s="50">
        <v>0</v>
      </c>
      <c r="ES1145" s="22">
        <v>0</v>
      </c>
    </row>
    <row r="1146" spans="1:149">
      <c r="R1146" s="22"/>
      <c r="AA1146" s="50"/>
      <c r="DH1146" s="50">
        <v>0</v>
      </c>
    </row>
    <row r="1147" spans="1:149">
      <c r="B1147" s="230" t="s">
        <v>98</v>
      </c>
      <c r="C1147" s="256">
        <v>1000</v>
      </c>
      <c r="D1147" s="256">
        <v>1200</v>
      </c>
      <c r="E1147" s="256">
        <v>1400</v>
      </c>
      <c r="F1147" s="256">
        <v>1600</v>
      </c>
      <c r="G1147" s="256">
        <v>1800</v>
      </c>
      <c r="H1147" s="373">
        <v>2000</v>
      </c>
      <c r="I1147" s="256">
        <v>2200</v>
      </c>
      <c r="J1147" s="256">
        <v>2400</v>
      </c>
      <c r="K1147" s="256">
        <v>2600</v>
      </c>
      <c r="L1147" s="256">
        <v>2800</v>
      </c>
      <c r="M1147" s="256">
        <v>3000</v>
      </c>
      <c r="N1147" s="149">
        <v>3200</v>
      </c>
      <c r="R1147" s="22"/>
      <c r="AA1147" s="50"/>
      <c r="AB1147" s="15"/>
      <c r="AC1147" s="15"/>
      <c r="AD1147" s="15"/>
      <c r="AE1147" s="15"/>
      <c r="AF1147" s="15"/>
      <c r="AG1147" s="15"/>
      <c r="AH1147" s="15"/>
      <c r="DH1147" s="50">
        <v>0</v>
      </c>
    </row>
    <row r="1148" spans="1:149">
      <c r="B1148" s="78" t="s">
        <v>220</v>
      </c>
      <c r="C1148" s="114">
        <f>D903</f>
        <v>0.25057892889857253</v>
      </c>
      <c r="D1148" s="114">
        <f>G903</f>
        <v>0.24451728751597043</v>
      </c>
      <c r="E1148" s="114">
        <f>J903</f>
        <v>0.26588288377030828</v>
      </c>
      <c r="F1148" s="114">
        <f>M903</f>
        <v>0.28662375207144081</v>
      </c>
      <c r="G1148" s="114">
        <f>P903</f>
        <v>0.27038820679005465</v>
      </c>
      <c r="H1148" s="114">
        <f>S903</f>
        <v>0.26101175288670858</v>
      </c>
      <c r="I1148" s="114">
        <f>V903</f>
        <v>0.25387036181843664</v>
      </c>
      <c r="J1148" s="114">
        <f>Y903</f>
        <v>0.23980679844010197</v>
      </c>
      <c r="K1148" s="114">
        <f>AB903</f>
        <v>0.26863409003554095</v>
      </c>
      <c r="L1148" s="114">
        <f>AE903</f>
        <v>0.25553814129703623</v>
      </c>
      <c r="M1148" s="114">
        <f>AH903</f>
        <v>0.25102678489314911</v>
      </c>
      <c r="N1148" s="114">
        <f>AK903</f>
        <v>0.25079020751034015</v>
      </c>
      <c r="R1148" s="22"/>
      <c r="AA1148" s="50"/>
      <c r="AB1148" s="15"/>
      <c r="AC1148" s="15"/>
      <c r="AD1148" s="15"/>
      <c r="AE1148" s="15"/>
      <c r="AF1148" s="15"/>
      <c r="AG1148" s="15"/>
      <c r="AH1148" s="15"/>
      <c r="DH1148" s="50">
        <v>0</v>
      </c>
    </row>
    <row r="1149" spans="1:149">
      <c r="B1149" s="78" t="s">
        <v>221</v>
      </c>
      <c r="C1149" s="114">
        <f>D904</f>
        <v>0.15211088925796926</v>
      </c>
      <c r="D1149" s="114">
        <f>G904</f>
        <v>0.15222160436748025</v>
      </c>
      <c r="E1149" s="114">
        <f>J904</f>
        <v>0.15799027978305447</v>
      </c>
      <c r="F1149" s="114">
        <f>M904</f>
        <v>0.17536642152581394</v>
      </c>
      <c r="G1149" s="114">
        <f>P904</f>
        <v>0.16387807463259571</v>
      </c>
      <c r="H1149" s="114">
        <f>S904</f>
        <v>0.15871269225605064</v>
      </c>
      <c r="I1149" s="114">
        <f>V904</f>
        <v>0.15074835016308039</v>
      </c>
      <c r="J1149" s="114">
        <f>Y904</f>
        <v>0.14341445364674485</v>
      </c>
      <c r="K1149" s="114">
        <f>AB904</f>
        <v>0.15660361637408782</v>
      </c>
      <c r="L1149" s="114">
        <f>AE904</f>
        <v>0.14992218387242393</v>
      </c>
      <c r="M1149" s="114">
        <f>AH904</f>
        <v>0.14485486003377035</v>
      </c>
      <c r="N1149" s="114">
        <f>AK904</f>
        <v>0.1505353392182209</v>
      </c>
      <c r="R1149" s="22"/>
      <c r="AA1149" s="50"/>
      <c r="AB1149" s="15"/>
      <c r="AC1149" s="15"/>
      <c r="AD1149" s="15"/>
      <c r="AE1149" s="15"/>
      <c r="AF1149" s="15"/>
      <c r="AG1149" s="15"/>
      <c r="AH1149" s="15"/>
      <c r="DH1149" s="50">
        <v>0</v>
      </c>
    </row>
    <row r="1150" spans="1:149">
      <c r="B1150" s="78" t="s">
        <v>222</v>
      </c>
      <c r="C1150" s="114">
        <f>D905</f>
        <v>0.59731018184345819</v>
      </c>
      <c r="D1150" s="114">
        <f>G905</f>
        <v>0.60326110811654932</v>
      </c>
      <c r="E1150" s="114">
        <f>J905</f>
        <v>0.5761268364466372</v>
      </c>
      <c r="F1150" s="114">
        <f>M905</f>
        <v>0.53800982640274519</v>
      </c>
      <c r="G1150" s="114">
        <f>P905</f>
        <v>0.56573371857734966</v>
      </c>
      <c r="H1150" s="114">
        <f>S905</f>
        <v>0.58027555485724081</v>
      </c>
      <c r="I1150" s="114">
        <f>V905</f>
        <v>0.595381288018483</v>
      </c>
      <c r="J1150" s="114">
        <f>Y905</f>
        <v>0.61677874791315324</v>
      </c>
      <c r="K1150" s="114">
        <f>AB905</f>
        <v>0.57476229359037123</v>
      </c>
      <c r="L1150" s="114">
        <f>AE905</f>
        <v>0.59453967483053982</v>
      </c>
      <c r="M1150" s="114">
        <f>AH905</f>
        <v>0.60411835507308054</v>
      </c>
      <c r="N1150" s="114">
        <f>AK905</f>
        <v>0.59867445327143898</v>
      </c>
      <c r="R1150" s="22"/>
      <c r="AA1150" s="50"/>
      <c r="AB1150" s="15"/>
      <c r="AC1150" s="15"/>
      <c r="AD1150" s="15"/>
      <c r="AE1150" s="15"/>
      <c r="AF1150" s="15"/>
      <c r="AG1150" s="150"/>
      <c r="AH1150" s="15"/>
      <c r="DH1150" s="50">
        <v>0</v>
      </c>
    </row>
    <row r="1151" spans="1:149">
      <c r="B1151" s="78" t="s">
        <v>32</v>
      </c>
      <c r="C1151" s="677">
        <f t="shared" ref="C1151:C1170" si="486">D908</f>
        <v>3.5663387188692754E-2</v>
      </c>
      <c r="D1151" s="677">
        <f t="shared" ref="D1151:D1170" si="487">G908</f>
        <v>3.4026941559632325E-2</v>
      </c>
      <c r="E1151" s="677">
        <f t="shared" ref="E1151:E1170" si="488">J908</f>
        <v>3.8779762435117944E-2</v>
      </c>
      <c r="F1151" s="677">
        <f t="shared" ref="F1151:F1170" si="489">M908</f>
        <v>4.2404774486070662E-2</v>
      </c>
      <c r="G1151" s="677">
        <f t="shared" ref="G1151:G1170" si="490">P908</f>
        <v>3.8740979535970256E-2</v>
      </c>
      <c r="H1151" s="677">
        <f t="shared" ref="H1151:H1170" si="491">S908</f>
        <v>3.664524698019752E-2</v>
      </c>
      <c r="I1151" s="677">
        <f t="shared" ref="I1151:I1170" si="492">V908</f>
        <v>3.4847009450302745E-2</v>
      </c>
      <c r="J1151" s="677">
        <f t="shared" ref="J1151:J1170" si="493">Y908</f>
        <v>3.1724395167437421E-2</v>
      </c>
      <c r="K1151" s="677">
        <f t="shared" ref="K1151:K1170" si="494">AB908</f>
        <v>3.6850479260383054E-2</v>
      </c>
      <c r="L1151" s="677">
        <f t="shared" ref="L1151:L1170" si="495">AE908</f>
        <v>3.4157208856566708E-2</v>
      </c>
      <c r="M1151" s="677">
        <f t="shared" ref="M1151:M1170" si="496">AH908</f>
        <v>3.7083175207329032E-2</v>
      </c>
      <c r="N1151" s="677">
        <f t="shared" ref="N1151:N1170" si="497">AK908</f>
        <v>3.4512744384608253E-2</v>
      </c>
      <c r="R1151" s="22"/>
      <c r="AA1151" s="50"/>
      <c r="AB1151" s="15"/>
      <c r="AC1151" s="15"/>
      <c r="AD1151" s="15"/>
      <c r="AE1151" s="15"/>
      <c r="AF1151" s="15"/>
      <c r="AG1151" s="150"/>
      <c r="AH1151" s="15"/>
      <c r="DH1151" s="50">
        <v>0</v>
      </c>
    </row>
    <row r="1152" spans="1:149" s="233" customFormat="1">
      <c r="A1152" s="368"/>
      <c r="B1152" s="369" t="s">
        <v>37</v>
      </c>
      <c r="C1152" s="233">
        <f t="shared" si="486"/>
        <v>125.54371428571429</v>
      </c>
      <c r="D1152" s="233">
        <f t="shared" si="487"/>
        <v>125.54371428571429</v>
      </c>
      <c r="E1152" s="233">
        <f t="shared" si="488"/>
        <v>188.31557142857145</v>
      </c>
      <c r="F1152" s="233">
        <f t="shared" si="489"/>
        <v>220.8017142857143</v>
      </c>
      <c r="G1152" s="233">
        <f t="shared" si="490"/>
        <v>220.8017142857143</v>
      </c>
      <c r="H1152" s="233">
        <f t="shared" si="491"/>
        <v>220.8017142857143</v>
      </c>
      <c r="I1152" s="233">
        <f t="shared" si="492"/>
        <v>220.8017142857143</v>
      </c>
      <c r="J1152" s="233">
        <f t="shared" si="493"/>
        <v>220.8017142857143</v>
      </c>
      <c r="K1152" s="233">
        <f t="shared" si="494"/>
        <v>285.774</v>
      </c>
      <c r="L1152" s="233">
        <f t="shared" si="495"/>
        <v>285.774</v>
      </c>
      <c r="M1152" s="233">
        <f t="shared" si="496"/>
        <v>285.774</v>
      </c>
      <c r="N1152" s="233">
        <f t="shared" si="497"/>
        <v>346.34542857142856</v>
      </c>
      <c r="AA1152" s="122"/>
      <c r="AB1152" s="371"/>
      <c r="AC1152" s="371"/>
      <c r="AD1152" s="371"/>
      <c r="AE1152" s="371"/>
      <c r="AF1152" s="371"/>
      <c r="AG1152" s="376"/>
      <c r="AH1152" s="371"/>
      <c r="AL1152" s="372"/>
      <c r="AZ1152" s="122"/>
      <c r="BA1152" s="122"/>
      <c r="BB1152" s="122"/>
      <c r="BC1152" s="122"/>
      <c r="BD1152" s="122"/>
      <c r="BE1152" s="122"/>
      <c r="BF1152" s="122"/>
      <c r="BG1152" s="122"/>
      <c r="BH1152" s="122"/>
      <c r="BI1152" s="122"/>
      <c r="BJ1152" s="122"/>
      <c r="BK1152" s="122"/>
      <c r="BL1152" s="122"/>
      <c r="BM1152" s="122"/>
      <c r="BN1152" s="122"/>
      <c r="BO1152" s="122"/>
      <c r="BP1152" s="122"/>
      <c r="BQ1152" s="122"/>
      <c r="BR1152" s="122"/>
      <c r="BS1152" s="122"/>
      <c r="BT1152" s="122"/>
      <c r="BU1152" s="122"/>
      <c r="BV1152" s="122"/>
      <c r="BW1152" s="436"/>
      <c r="BX1152" s="122"/>
      <c r="BY1152" s="122"/>
      <c r="BZ1152" s="122"/>
      <c r="CA1152" s="122"/>
      <c r="DH1152" s="50">
        <v>0</v>
      </c>
    </row>
    <row r="1153" spans="1:112" s="233" customFormat="1">
      <c r="A1153" s="368"/>
      <c r="B1153" s="369" t="s">
        <v>81</v>
      </c>
      <c r="C1153" s="233">
        <f t="shared" si="486"/>
        <v>554.17184551495006</v>
      </c>
      <c r="D1153" s="233">
        <f t="shared" si="487"/>
        <v>669.98613122923587</v>
      </c>
      <c r="E1153" s="233">
        <f t="shared" si="488"/>
        <v>709.93816694352154</v>
      </c>
      <c r="F1153" s="233">
        <f t="shared" si="489"/>
        <v>856.39020265780732</v>
      </c>
      <c r="G1153" s="233">
        <f t="shared" si="490"/>
        <v>863.2285747508306</v>
      </c>
      <c r="H1153" s="233">
        <f t="shared" si="491"/>
        <v>1093.466946843854</v>
      </c>
      <c r="I1153" s="233">
        <f t="shared" si="492"/>
        <v>1095.0669468438539</v>
      </c>
      <c r="J1153" s="233">
        <f t="shared" si="493"/>
        <v>1555.5436910299004</v>
      </c>
      <c r="K1153" s="233">
        <f t="shared" si="494"/>
        <v>1617.2763338870434</v>
      </c>
      <c r="L1153" s="233">
        <f t="shared" si="495"/>
        <v>1629.3530780730898</v>
      </c>
      <c r="M1153" s="233">
        <f t="shared" si="496"/>
        <v>2079.3530780730898</v>
      </c>
      <c r="N1153" s="233">
        <f t="shared" si="497"/>
        <v>2100.3816495016608</v>
      </c>
      <c r="AA1153" s="122"/>
      <c r="AB1153" s="371"/>
      <c r="AC1153" s="371"/>
      <c r="AD1153" s="371"/>
      <c r="AE1153" s="371"/>
      <c r="AF1153" s="371"/>
      <c r="AG1153" s="376"/>
      <c r="AH1153" s="371"/>
      <c r="AL1153" s="372"/>
      <c r="AZ1153" s="122"/>
      <c r="BA1153" s="122"/>
      <c r="BB1153" s="122"/>
      <c r="BC1153" s="122"/>
      <c r="BD1153" s="122"/>
      <c r="BE1153" s="122"/>
      <c r="BF1153" s="122"/>
      <c r="BG1153" s="122"/>
      <c r="BH1153" s="122"/>
      <c r="BI1153" s="122"/>
      <c r="BJ1153" s="122"/>
      <c r="BK1153" s="122"/>
      <c r="BL1153" s="122"/>
      <c r="BM1153" s="122"/>
      <c r="BN1153" s="122"/>
      <c r="BO1153" s="122"/>
      <c r="BP1153" s="122"/>
      <c r="BQ1153" s="122"/>
      <c r="BR1153" s="122"/>
      <c r="BS1153" s="122"/>
      <c r="BT1153" s="122"/>
      <c r="BU1153" s="122"/>
      <c r="BV1153" s="122"/>
      <c r="BW1153" s="436"/>
      <c r="BX1153" s="122"/>
      <c r="BY1153" s="122"/>
      <c r="BZ1153" s="122"/>
      <c r="CA1153" s="122"/>
      <c r="DH1153" s="50">
        <v>0</v>
      </c>
    </row>
    <row r="1154" spans="1:112">
      <c r="B1154" s="78" t="s">
        <v>163</v>
      </c>
      <c r="C1154" s="114">
        <f t="shared" si="486"/>
        <v>8.5475114399572137E-3</v>
      </c>
      <c r="D1154" s="114">
        <f t="shared" si="487"/>
        <v>8.427305580970686E-3</v>
      </c>
      <c r="E1154" s="114">
        <f t="shared" si="488"/>
        <v>8.368689729668222E-3</v>
      </c>
      <c r="F1154" s="114">
        <f t="shared" si="489"/>
        <v>8.9519738628475488E-3</v>
      </c>
      <c r="G1154" s="114">
        <f t="shared" si="490"/>
        <v>8.7071264241373753E-3</v>
      </c>
      <c r="H1154" s="114">
        <f t="shared" si="491"/>
        <v>8.6014660272202351E-3</v>
      </c>
      <c r="I1154" s="114">
        <f t="shared" si="492"/>
        <v>8.2991913746077277E-3</v>
      </c>
      <c r="J1154" s="114">
        <f t="shared" si="493"/>
        <v>8.163473393129653E-3</v>
      </c>
      <c r="K1154" s="114">
        <f t="shared" si="494"/>
        <v>8.5875227904202555E-3</v>
      </c>
      <c r="L1154" s="114">
        <f t="shared" si="495"/>
        <v>8.5397900207722453E-3</v>
      </c>
      <c r="M1154" s="114">
        <f t="shared" si="496"/>
        <v>8.872823738332614E-3</v>
      </c>
      <c r="N1154" s="114">
        <f t="shared" si="497"/>
        <v>8.2578014406445976E-3</v>
      </c>
      <c r="R1154" s="22"/>
      <c r="AA1154" s="50"/>
      <c r="AB1154" s="15"/>
      <c r="AC1154" s="15"/>
      <c r="AD1154" s="15"/>
      <c r="AE1154" s="15"/>
      <c r="AF1154" s="15"/>
      <c r="AG1154" s="150"/>
      <c r="AH1154" s="15"/>
    </row>
    <row r="1155" spans="1:112">
      <c r="B1155" s="78" t="s">
        <v>103</v>
      </c>
      <c r="C1155" s="114">
        <f t="shared" si="486"/>
        <v>6.3406710829548268E-2</v>
      </c>
      <c r="D1155" s="114">
        <f t="shared" si="487"/>
        <v>6.888444236123345E-2</v>
      </c>
      <c r="E1155" s="114">
        <f t="shared" si="488"/>
        <v>6.6847416609772559E-2</v>
      </c>
      <c r="F1155" s="114">
        <f t="shared" si="489"/>
        <v>7.0844789325275367E-2</v>
      </c>
      <c r="G1155" s="114">
        <f t="shared" si="490"/>
        <v>7.1340836555851425E-2</v>
      </c>
      <c r="H1155" s="114">
        <f t="shared" si="491"/>
        <v>6.9114842549595615E-2</v>
      </c>
      <c r="I1155" s="114">
        <f t="shared" si="492"/>
        <v>6.9432319167556211E-2</v>
      </c>
      <c r="J1155" s="114">
        <f t="shared" si="493"/>
        <v>6.588704404796486E-2</v>
      </c>
      <c r="K1155" s="114">
        <f t="shared" si="494"/>
        <v>6.5450446134695667E-2</v>
      </c>
      <c r="L1155" s="114">
        <f t="shared" si="495"/>
        <v>6.6392966500931211E-2</v>
      </c>
      <c r="M1155" s="114">
        <f t="shared" si="496"/>
        <v>7.1067385919838272E-2</v>
      </c>
      <c r="N1155" s="114">
        <f t="shared" si="497"/>
        <v>6.6141329878595029E-2</v>
      </c>
      <c r="R1155" s="22"/>
      <c r="AA1155" s="50"/>
      <c r="AB1155" s="15"/>
      <c r="AC1155" s="15"/>
      <c r="AD1155" s="15"/>
      <c r="AE1155" s="15"/>
      <c r="AF1155" s="15"/>
      <c r="AG1155" s="150"/>
      <c r="AH1155" s="15"/>
    </row>
    <row r="1156" spans="1:112">
      <c r="B1156" s="78" t="s">
        <v>33</v>
      </c>
      <c r="C1156" s="114">
        <f t="shared" si="486"/>
        <v>5.609153150485862E-2</v>
      </c>
      <c r="D1156" s="114">
        <f t="shared" si="487"/>
        <v>5.262429093146561E-2</v>
      </c>
      <c r="E1156" s="114">
        <f t="shared" si="488"/>
        <v>5.7552760813427854E-2</v>
      </c>
      <c r="F1156" s="114">
        <f t="shared" si="489"/>
        <v>6.1971432324115908E-2</v>
      </c>
      <c r="G1156" s="114">
        <f t="shared" si="490"/>
        <v>5.7472123243972648E-2</v>
      </c>
      <c r="H1156" s="114">
        <f t="shared" si="491"/>
        <v>5.5409110134686669E-2</v>
      </c>
      <c r="I1156" s="114">
        <f t="shared" si="492"/>
        <v>5.2417776150478053E-2</v>
      </c>
      <c r="J1156" s="114">
        <f t="shared" si="493"/>
        <v>4.9469223707953487E-2</v>
      </c>
      <c r="K1156" s="114">
        <f t="shared" si="494"/>
        <v>5.5752124287963757E-2</v>
      </c>
      <c r="L1156" s="114">
        <f t="shared" si="495"/>
        <v>5.294836862548645E-2</v>
      </c>
      <c r="M1156" s="114">
        <f t="shared" si="496"/>
        <v>5.6505840494571719E-2</v>
      </c>
      <c r="N1156" s="114">
        <f t="shared" si="497"/>
        <v>5.2589122110589179E-2</v>
      </c>
      <c r="R1156" s="22"/>
      <c r="AA1156" s="50"/>
      <c r="AB1156" s="15"/>
      <c r="AC1156" s="15"/>
      <c r="AD1156" s="15"/>
      <c r="AE1156" s="15"/>
      <c r="AF1156" s="15"/>
      <c r="AG1156" s="150"/>
      <c r="AH1156" s="15"/>
    </row>
    <row r="1157" spans="1:112">
      <c r="B1157" s="78" t="s">
        <v>34</v>
      </c>
      <c r="C1157" s="114">
        <f t="shared" si="486"/>
        <v>5.0059349877723987E-2</v>
      </c>
      <c r="D1157" s="114">
        <f t="shared" si="487"/>
        <v>5.3262814998635222E-2</v>
      </c>
      <c r="E1157" s="114">
        <f t="shared" si="488"/>
        <v>4.9061108176041243E-2</v>
      </c>
      <c r="F1157" s="114">
        <f t="shared" si="489"/>
        <v>5.4356582875084047E-2</v>
      </c>
      <c r="G1157" s="114">
        <f t="shared" si="490"/>
        <v>5.2740935396127613E-2</v>
      </c>
      <c r="H1157" s="114">
        <f t="shared" si="491"/>
        <v>5.2822105425419312E-2</v>
      </c>
      <c r="I1157" s="114">
        <f t="shared" si="492"/>
        <v>5.0527108722486946E-2</v>
      </c>
      <c r="J1157" s="114">
        <f t="shared" si="493"/>
        <v>5.0890698609309615E-2</v>
      </c>
      <c r="K1157" s="114">
        <f t="shared" si="494"/>
        <v>5.0459874110878274E-2</v>
      </c>
      <c r="L1157" s="114">
        <f t="shared" si="495"/>
        <v>5.0455072024309461E-2</v>
      </c>
      <c r="M1157" s="114">
        <f t="shared" si="496"/>
        <v>5.4941454595937328E-2</v>
      </c>
      <c r="N1157" s="114">
        <f t="shared" si="497"/>
        <v>5.1133172064871849E-2</v>
      </c>
      <c r="R1157" s="22"/>
      <c r="AA1157" s="50"/>
      <c r="AB1157" s="15"/>
      <c r="AC1157" s="15"/>
      <c r="AD1157" s="15"/>
      <c r="AE1157" s="15"/>
      <c r="AF1157" s="15"/>
      <c r="AG1157" s="150"/>
      <c r="AH1157" s="15"/>
    </row>
    <row r="1158" spans="1:112">
      <c r="B1158" s="78" t="s">
        <v>63</v>
      </c>
      <c r="C1158" s="114">
        <f t="shared" si="486"/>
        <v>1.7294546151716497</v>
      </c>
      <c r="D1158" s="114">
        <f t="shared" si="487"/>
        <v>2.1170789901716502</v>
      </c>
      <c r="E1158" s="114">
        <f t="shared" si="488"/>
        <v>2.1869819663621257</v>
      </c>
      <c r="F1158" s="114">
        <f t="shared" si="489"/>
        <v>2.6216045556478402</v>
      </c>
      <c r="G1158" s="114">
        <f t="shared" si="490"/>
        <v>2.636059013012181</v>
      </c>
      <c r="H1158" s="114">
        <f t="shared" si="491"/>
        <v>3.4177622203765221</v>
      </c>
      <c r="I1158" s="114">
        <f t="shared" si="492"/>
        <v>3.4204288870431885</v>
      </c>
      <c r="J1158" s="114">
        <f t="shared" si="493"/>
        <v>4.9838353017718724</v>
      </c>
      <c r="K1158" s="114">
        <f t="shared" si="494"/>
        <v>5.0804983970099666</v>
      </c>
      <c r="L1158" s="114">
        <f t="shared" si="495"/>
        <v>5.1067406450719828</v>
      </c>
      <c r="M1158" s="114">
        <f t="shared" si="496"/>
        <v>6.6465714784053151</v>
      </c>
      <c r="N1158" s="114">
        <f t="shared" si="497"/>
        <v>6.6897143355481727</v>
      </c>
      <c r="O1158" s="78" t="s">
        <v>63</v>
      </c>
      <c r="P1158" s="114">
        <f t="shared" ref="P1158:P1170" si="498">AO915</f>
        <v>1.1529697434477664</v>
      </c>
      <c r="Q1158" s="114">
        <f t="shared" ref="Q1158:Q1170" si="499">AR915</f>
        <v>1.4113859934477666</v>
      </c>
      <c r="R1158" s="114">
        <f t="shared" ref="R1158:R1170" si="500">AU915</f>
        <v>1.4579879775747506</v>
      </c>
      <c r="S1158" s="114">
        <f t="shared" ref="S1158:S1170" si="501">AX915</f>
        <v>1.7477363704318933</v>
      </c>
      <c r="T1158" s="114">
        <f t="shared" ref="T1158:T1170" si="502">BA915</f>
        <v>1.757372675341454</v>
      </c>
      <c r="U1158" s="114">
        <f t="shared" ref="U1158:U1170" si="503">BD915</f>
        <v>2.2785081469176816</v>
      </c>
      <c r="V1158" s="114">
        <f t="shared" ref="V1158:V1170" si="504">BG915</f>
        <v>2.280285924695459</v>
      </c>
      <c r="W1158" s="114">
        <f t="shared" ref="W1158:W1170" si="505">BJ915</f>
        <v>3.3225568678479149</v>
      </c>
      <c r="X1158" s="114">
        <f t="shared" ref="X1158:X1170" si="506">BM915</f>
        <v>3.3869989313399782</v>
      </c>
      <c r="Y1158" s="114">
        <f t="shared" ref="Y1158:Y1170" si="507">BP915</f>
        <v>3.4044937633813217</v>
      </c>
      <c r="Z1158" s="114">
        <f t="shared" ref="Z1158:Z1170" si="508">BS915</f>
        <v>4.4310476522702098</v>
      </c>
      <c r="AA1158" s="114">
        <f t="shared" ref="AA1158:AA1170" si="509">BV915</f>
        <v>4.4598095570321146</v>
      </c>
      <c r="AB1158" s="15"/>
      <c r="AC1158" s="114">
        <f t="shared" ref="AC1158:AC1170" si="510">BZ915</f>
        <v>1.4823896701471284</v>
      </c>
      <c r="AD1158" s="114">
        <f t="shared" ref="AD1158:AD1170" si="511">CC915</f>
        <v>1.814639134432843</v>
      </c>
      <c r="AE1158" s="114">
        <f t="shared" ref="AE1158:AE1170" si="512">CF915</f>
        <v>1.8745559711675366</v>
      </c>
      <c r="AF1158" s="114">
        <f t="shared" ref="AF1158:AF1170" si="513">CI915</f>
        <v>2.24708961912672</v>
      </c>
      <c r="AG1158" s="114">
        <f t="shared" ref="AG1158:AG1170" si="514">CL915</f>
        <v>2.2594791540104411</v>
      </c>
      <c r="AH1158" s="114">
        <f t="shared" ref="AH1158:AH1170" si="515">CO915</f>
        <v>2.9295104746084477</v>
      </c>
      <c r="AI1158" s="114">
        <f t="shared" ref="AI1158:AI1170" si="516">CR915</f>
        <v>2.9317961888941615</v>
      </c>
      <c r="AJ1158" s="114">
        <f t="shared" ref="AJ1158:AJ1170" si="517">CU915</f>
        <v>4.2718588300901761</v>
      </c>
      <c r="AK1158" s="114">
        <f t="shared" ref="AK1158:AK1170" si="518">CX915</f>
        <v>4.3547129117228289</v>
      </c>
      <c r="AL1158" s="114">
        <f t="shared" ref="AL1158:AL1170" si="519">DA915</f>
        <v>4.3772062672045564</v>
      </c>
      <c r="AM1158" s="114">
        <f t="shared" ref="AM1158:AM1170" si="520">DD915</f>
        <v>5.697061267204556</v>
      </c>
      <c r="AN1158" s="114">
        <f t="shared" ref="AN1158:AN1170" si="521">DG915</f>
        <v>5.7340408590412908</v>
      </c>
    </row>
    <row r="1159" spans="1:112">
      <c r="B1159" s="78" t="s">
        <v>65</v>
      </c>
      <c r="C1159" s="114">
        <f t="shared" si="486"/>
        <v>2.1484838988095238</v>
      </c>
      <c r="D1159" s="114">
        <f t="shared" si="487"/>
        <v>2.4226071130952382</v>
      </c>
      <c r="E1159" s="114">
        <f t="shared" si="488"/>
        <v>2.418126443452381</v>
      </c>
      <c r="F1159" s="114">
        <f t="shared" si="489"/>
        <v>2.6906261309523809</v>
      </c>
      <c r="G1159" s="114">
        <f t="shared" si="490"/>
        <v>2.959078511904762</v>
      </c>
      <c r="H1159" s="114">
        <f t="shared" si="491"/>
        <v>3.7672058928571426</v>
      </c>
      <c r="I1159" s="114">
        <f t="shared" si="492"/>
        <v>3.7672058928571426</v>
      </c>
      <c r="J1159" s="114">
        <f t="shared" si="493"/>
        <v>5.3834606547619046</v>
      </c>
      <c r="K1159" s="114">
        <f t="shared" si="494"/>
        <v>5.3773564583333329</v>
      </c>
      <c r="L1159" s="114">
        <f t="shared" si="495"/>
        <v>5.9142612202380951</v>
      </c>
      <c r="M1159" s="114">
        <f t="shared" si="496"/>
        <v>6.993611220238094</v>
      </c>
      <c r="N1159" s="114">
        <f t="shared" si="497"/>
        <v>6.9978969345238085</v>
      </c>
      <c r="O1159" s="78" t="s">
        <v>65</v>
      </c>
      <c r="P1159" s="114">
        <f t="shared" si="498"/>
        <v>0.95488173280423283</v>
      </c>
      <c r="Q1159" s="114">
        <f t="shared" si="499"/>
        <v>1.0767142724867724</v>
      </c>
      <c r="R1159" s="114">
        <f t="shared" si="500"/>
        <v>1.0747228637566137</v>
      </c>
      <c r="S1159" s="114">
        <f t="shared" si="501"/>
        <v>1.1958338359788361</v>
      </c>
      <c r="T1159" s="114">
        <f t="shared" si="502"/>
        <v>1.3151460052910053</v>
      </c>
      <c r="U1159" s="114">
        <f t="shared" si="503"/>
        <v>1.6743137301587299</v>
      </c>
      <c r="V1159" s="114">
        <f t="shared" si="504"/>
        <v>1.6743137301587299</v>
      </c>
      <c r="W1159" s="114">
        <f t="shared" si="505"/>
        <v>2.39264917989418</v>
      </c>
      <c r="X1159" s="114">
        <f t="shared" si="506"/>
        <v>2.3899362037037037</v>
      </c>
      <c r="Y1159" s="114">
        <f t="shared" si="507"/>
        <v>2.6285605423280423</v>
      </c>
      <c r="Z1159" s="114">
        <f t="shared" si="508"/>
        <v>3.1082716534391528</v>
      </c>
      <c r="AA1159" s="114">
        <f t="shared" si="509"/>
        <v>3.1101764153439149</v>
      </c>
      <c r="AB1159" s="15"/>
      <c r="AC1159" s="114">
        <f t="shared" si="510"/>
        <v>1.3221439377289377</v>
      </c>
      <c r="AD1159" s="114">
        <f t="shared" si="511"/>
        <v>1.4908351465201466</v>
      </c>
      <c r="AE1159" s="114">
        <f t="shared" si="512"/>
        <v>1.4880778113553115</v>
      </c>
      <c r="AF1159" s="114">
        <f t="shared" si="513"/>
        <v>1.6557699267399268</v>
      </c>
      <c r="AG1159" s="114">
        <f t="shared" si="514"/>
        <v>1.8209713919413919</v>
      </c>
      <c r="AH1159" s="114">
        <f t="shared" si="515"/>
        <v>2.3182805494505492</v>
      </c>
      <c r="AI1159" s="114">
        <f t="shared" si="516"/>
        <v>2.3182805494505492</v>
      </c>
      <c r="AJ1159" s="114">
        <f t="shared" si="517"/>
        <v>3.3128988644688642</v>
      </c>
      <c r="AK1159" s="114">
        <f t="shared" si="518"/>
        <v>3.309142435897436</v>
      </c>
      <c r="AL1159" s="114">
        <f t="shared" si="519"/>
        <v>3.6395453663003665</v>
      </c>
      <c r="AM1159" s="114">
        <f t="shared" si="520"/>
        <v>4.3037607509157505</v>
      </c>
      <c r="AN1159" s="114">
        <f t="shared" si="521"/>
        <v>4.3063981135531133</v>
      </c>
    </row>
    <row r="1160" spans="1:112">
      <c r="B1160" s="78" t="s">
        <v>100</v>
      </c>
      <c r="C1160" s="114">
        <f t="shared" si="486"/>
        <v>1.2142857142857143E-2</v>
      </c>
      <c r="D1160" s="114">
        <f t="shared" si="487"/>
        <v>1.2142857142857143E-2</v>
      </c>
      <c r="E1160" s="114">
        <f t="shared" si="488"/>
        <v>1.8214285714285714E-2</v>
      </c>
      <c r="F1160" s="114">
        <f t="shared" si="489"/>
        <v>1.8214285714285714E-2</v>
      </c>
      <c r="G1160" s="114">
        <f t="shared" si="490"/>
        <v>1.8214285714285714E-2</v>
      </c>
      <c r="H1160" s="114">
        <f t="shared" si="491"/>
        <v>1.8214285714285714E-2</v>
      </c>
      <c r="I1160" s="114">
        <f t="shared" si="492"/>
        <v>1.8214285714285714E-2</v>
      </c>
      <c r="J1160" s="114">
        <f t="shared" si="493"/>
        <v>1.8214285714285714E-2</v>
      </c>
      <c r="K1160" s="114">
        <f t="shared" si="494"/>
        <v>1.8214285714285714E-2</v>
      </c>
      <c r="L1160" s="114">
        <f t="shared" si="495"/>
        <v>1.8214285714285714E-2</v>
      </c>
      <c r="M1160" s="114">
        <f t="shared" si="496"/>
        <v>1.8214285714285714E-2</v>
      </c>
      <c r="N1160" s="114">
        <f t="shared" si="497"/>
        <v>3.0357142857142857E-2</v>
      </c>
      <c r="O1160" s="78" t="s">
        <v>100</v>
      </c>
      <c r="P1160" s="114">
        <f t="shared" si="498"/>
        <v>8.0952380952380946E-3</v>
      </c>
      <c r="Q1160" s="114">
        <f t="shared" si="499"/>
        <v>8.0952380952380946E-3</v>
      </c>
      <c r="R1160" s="114">
        <f t="shared" si="500"/>
        <v>1.2142857142857143E-2</v>
      </c>
      <c r="S1160" s="114">
        <f t="shared" si="501"/>
        <v>1.2142857142857143E-2</v>
      </c>
      <c r="T1160" s="114">
        <f t="shared" si="502"/>
        <v>1.2142857142857143E-2</v>
      </c>
      <c r="U1160" s="114">
        <f t="shared" si="503"/>
        <v>1.2142857142857143E-2</v>
      </c>
      <c r="V1160" s="114">
        <f t="shared" si="504"/>
        <v>1.2142857142857143E-2</v>
      </c>
      <c r="W1160" s="114">
        <f t="shared" si="505"/>
        <v>1.2142857142857143E-2</v>
      </c>
      <c r="X1160" s="114">
        <f t="shared" si="506"/>
        <v>1.2142857142857143E-2</v>
      </c>
      <c r="Y1160" s="114">
        <f t="shared" si="507"/>
        <v>1.2142857142857143E-2</v>
      </c>
      <c r="Z1160" s="114">
        <f t="shared" si="508"/>
        <v>1.2142857142857143E-2</v>
      </c>
      <c r="AA1160" s="114">
        <f t="shared" si="509"/>
        <v>2.0238095238095236E-2</v>
      </c>
      <c r="AB1160" s="15"/>
      <c r="AC1160" s="114">
        <f t="shared" si="510"/>
        <v>1.2142857142857143E-2</v>
      </c>
      <c r="AD1160" s="114">
        <f t="shared" si="511"/>
        <v>1.2142857142857143E-2</v>
      </c>
      <c r="AE1160" s="114">
        <f t="shared" si="512"/>
        <v>1.8214285714285714E-2</v>
      </c>
      <c r="AF1160" s="114">
        <f t="shared" si="513"/>
        <v>1.8214285714285714E-2</v>
      </c>
      <c r="AG1160" s="114">
        <f t="shared" si="514"/>
        <v>1.8214285714285714E-2</v>
      </c>
      <c r="AH1160" s="114">
        <f t="shared" si="515"/>
        <v>1.8214285714285714E-2</v>
      </c>
      <c r="AI1160" s="114">
        <f t="shared" si="516"/>
        <v>1.8214285714285714E-2</v>
      </c>
      <c r="AJ1160" s="114">
        <f t="shared" si="517"/>
        <v>1.8214285714285714E-2</v>
      </c>
      <c r="AK1160" s="114">
        <f t="shared" si="518"/>
        <v>1.8214285714285714E-2</v>
      </c>
      <c r="AL1160" s="114">
        <f t="shared" si="519"/>
        <v>1.8214285714285714E-2</v>
      </c>
      <c r="AM1160" s="114">
        <f t="shared" si="520"/>
        <v>1.8214285714285714E-2</v>
      </c>
      <c r="AN1160" s="114">
        <f t="shared" si="521"/>
        <v>3.0357142857142857E-2</v>
      </c>
    </row>
    <row r="1161" spans="1:112">
      <c r="B1161" s="78" t="s">
        <v>64</v>
      </c>
      <c r="C1161" s="114">
        <f t="shared" si="486"/>
        <v>0.65115714285714288</v>
      </c>
      <c r="D1161" s="114">
        <f t="shared" si="487"/>
        <v>0.8001571428571429</v>
      </c>
      <c r="E1161" s="114">
        <f t="shared" si="488"/>
        <v>0.83773571428571425</v>
      </c>
      <c r="F1161" s="114">
        <f t="shared" si="489"/>
        <v>0.9971714285714286</v>
      </c>
      <c r="G1161" s="114">
        <f t="shared" si="490"/>
        <v>1.0271714285714286</v>
      </c>
      <c r="H1161" s="114">
        <f t="shared" si="491"/>
        <v>1.2951714285714284</v>
      </c>
      <c r="I1161" s="114">
        <f t="shared" si="492"/>
        <v>1.3151714285714284</v>
      </c>
      <c r="J1161" s="114">
        <f t="shared" si="493"/>
        <v>1.8511714285714291</v>
      </c>
      <c r="K1161" s="114">
        <f t="shared" si="494"/>
        <v>1.8920428571428574</v>
      </c>
      <c r="L1161" s="114">
        <f t="shared" si="495"/>
        <v>1.9320428571428572</v>
      </c>
      <c r="M1161" s="114">
        <f t="shared" si="496"/>
        <v>2.4480428571428572</v>
      </c>
      <c r="N1161" s="114">
        <f t="shared" si="497"/>
        <v>2.4823285714285714</v>
      </c>
      <c r="O1161" s="78" t="s">
        <v>64</v>
      </c>
      <c r="P1161" s="114">
        <f t="shared" si="498"/>
        <v>0.43410476190476194</v>
      </c>
      <c r="Q1161" s="114">
        <f t="shared" si="499"/>
        <v>0.53343809523809527</v>
      </c>
      <c r="R1161" s="114">
        <f t="shared" si="500"/>
        <v>0.5584904761904762</v>
      </c>
      <c r="S1161" s="114">
        <f t="shared" si="501"/>
        <v>0.66478095238095247</v>
      </c>
      <c r="T1161" s="114">
        <f t="shared" si="502"/>
        <v>0.68478095238095238</v>
      </c>
      <c r="U1161" s="114">
        <f t="shared" si="503"/>
        <v>0.86344761904761902</v>
      </c>
      <c r="V1161" s="114">
        <f t="shared" si="504"/>
        <v>0.87678095238095233</v>
      </c>
      <c r="W1161" s="114">
        <f t="shared" si="505"/>
        <v>1.2341142857142862</v>
      </c>
      <c r="X1161" s="114">
        <f t="shared" si="506"/>
        <v>1.2613619047619049</v>
      </c>
      <c r="Y1161" s="114">
        <f t="shared" si="507"/>
        <v>1.2880285714285715</v>
      </c>
      <c r="Z1161" s="114">
        <f t="shared" si="508"/>
        <v>1.6320285714285714</v>
      </c>
      <c r="AA1161" s="114">
        <f t="shared" si="509"/>
        <v>1.6548857142857143</v>
      </c>
      <c r="AB1161" s="15"/>
      <c r="AC1161" s="114">
        <f t="shared" si="510"/>
        <v>0.65115714285714288</v>
      </c>
      <c r="AD1161" s="114">
        <f t="shared" si="511"/>
        <v>0.8001571428571429</v>
      </c>
      <c r="AE1161" s="114">
        <f t="shared" si="512"/>
        <v>0.83773571428571425</v>
      </c>
      <c r="AF1161" s="114">
        <f t="shared" si="513"/>
        <v>0.9971714285714286</v>
      </c>
      <c r="AG1161" s="114">
        <f t="shared" si="514"/>
        <v>1.0271714285714286</v>
      </c>
      <c r="AH1161" s="114">
        <f t="shared" si="515"/>
        <v>1.2951714285714284</v>
      </c>
      <c r="AI1161" s="114">
        <f t="shared" si="516"/>
        <v>1.3151714285714284</v>
      </c>
      <c r="AJ1161" s="114">
        <f t="shared" si="517"/>
        <v>1.8511714285714291</v>
      </c>
      <c r="AK1161" s="114">
        <f t="shared" si="518"/>
        <v>1.8920428571428574</v>
      </c>
      <c r="AL1161" s="114">
        <f t="shared" si="519"/>
        <v>1.9320428571428572</v>
      </c>
      <c r="AM1161" s="114">
        <f t="shared" si="520"/>
        <v>2.4480428571428572</v>
      </c>
      <c r="AN1161" s="114">
        <f t="shared" si="521"/>
        <v>2.4823285714285714</v>
      </c>
    </row>
    <row r="1162" spans="1:112">
      <c r="B1162" s="78" t="s">
        <v>291</v>
      </c>
      <c r="C1162" s="114">
        <f t="shared" si="486"/>
        <v>0.42248563353636037</v>
      </c>
      <c r="D1162" s="114">
        <f t="shared" si="487"/>
        <v>0.53364674464747153</v>
      </c>
      <c r="E1162" s="114">
        <f t="shared" si="488"/>
        <v>0.61078439345699531</v>
      </c>
      <c r="F1162" s="114">
        <f t="shared" si="489"/>
        <v>0.71670220099667792</v>
      </c>
      <c r="G1162" s="114">
        <f t="shared" si="490"/>
        <v>0.81259367386489478</v>
      </c>
      <c r="H1162" s="114">
        <f t="shared" si="491"/>
        <v>0.89080736895533441</v>
      </c>
      <c r="I1162" s="114">
        <f t="shared" si="492"/>
        <v>0.97080736895533426</v>
      </c>
      <c r="J1162" s="114">
        <f t="shared" si="493"/>
        <v>1.1272347591362128</v>
      </c>
      <c r="K1162" s="114">
        <f t="shared" si="494"/>
        <v>1.1967481519933558</v>
      </c>
      <c r="L1162" s="114">
        <f t="shared" si="495"/>
        <v>1.3085310977297899</v>
      </c>
      <c r="M1162" s="114">
        <f t="shared" si="496"/>
        <v>1.433175542174234</v>
      </c>
      <c r="N1162" s="114">
        <f t="shared" si="497"/>
        <v>1.5179374469361389</v>
      </c>
      <c r="O1162" s="78" t="s">
        <v>291</v>
      </c>
      <c r="P1162" s="114">
        <f t="shared" si="498"/>
        <v>0.36213054303116604</v>
      </c>
      <c r="Q1162" s="114">
        <f t="shared" si="499"/>
        <v>0.45741149541211845</v>
      </c>
      <c r="R1162" s="114">
        <f t="shared" si="500"/>
        <v>0.52352948010599598</v>
      </c>
      <c r="S1162" s="114">
        <f t="shared" si="501"/>
        <v>0.61431617228286683</v>
      </c>
      <c r="T1162" s="114">
        <f t="shared" si="502"/>
        <v>0.69650886331276696</v>
      </c>
      <c r="U1162" s="114">
        <f t="shared" si="503"/>
        <v>0.76354917339028661</v>
      </c>
      <c r="V1162" s="114">
        <f t="shared" si="504"/>
        <v>0.83212060196171511</v>
      </c>
      <c r="W1162" s="114">
        <f t="shared" si="505"/>
        <v>0.96620122211675397</v>
      </c>
      <c r="X1162" s="114">
        <f t="shared" si="506"/>
        <v>1.0257841302800192</v>
      </c>
      <c r="Y1162" s="114">
        <f t="shared" si="507"/>
        <v>1.1215980837683914</v>
      </c>
      <c r="Z1162" s="114">
        <f t="shared" si="508"/>
        <v>1.2284361790064864</v>
      </c>
      <c r="AA1162" s="114">
        <f t="shared" si="509"/>
        <v>1.3010892402309762</v>
      </c>
      <c r="AB1162" s="15"/>
      <c r="AC1162" s="114">
        <f t="shared" si="510"/>
        <v>0.42248563353636037</v>
      </c>
      <c r="AD1162" s="114">
        <f t="shared" si="511"/>
        <v>0.53364674464747153</v>
      </c>
      <c r="AE1162" s="114">
        <f t="shared" si="512"/>
        <v>0.61078439345699531</v>
      </c>
      <c r="AF1162" s="114">
        <f t="shared" si="513"/>
        <v>0.71670220099667792</v>
      </c>
      <c r="AG1162" s="114">
        <f t="shared" si="514"/>
        <v>0.81259367386489478</v>
      </c>
      <c r="AH1162" s="114">
        <f t="shared" si="515"/>
        <v>0.89080736895533441</v>
      </c>
      <c r="AI1162" s="114">
        <f t="shared" si="516"/>
        <v>0.97080736895533426</v>
      </c>
      <c r="AJ1162" s="114">
        <f t="shared" si="517"/>
        <v>1.1272347591362128</v>
      </c>
      <c r="AK1162" s="114">
        <f t="shared" si="518"/>
        <v>1.1967481519933558</v>
      </c>
      <c r="AL1162" s="114">
        <f t="shared" si="519"/>
        <v>1.3085310977297899</v>
      </c>
      <c r="AM1162" s="114">
        <f t="shared" si="520"/>
        <v>1.433175542174234</v>
      </c>
      <c r="AN1162" s="114">
        <f t="shared" si="521"/>
        <v>1.5179374469361389</v>
      </c>
    </row>
    <row r="1163" spans="1:112">
      <c r="B1163" s="78" t="s">
        <v>292</v>
      </c>
      <c r="C1163" s="114">
        <f t="shared" si="486"/>
        <v>0.45536146574909037</v>
      </c>
      <c r="D1163" s="114">
        <f t="shared" si="487"/>
        <v>0.50120462051099512</v>
      </c>
      <c r="E1163" s="114">
        <f t="shared" si="488"/>
        <v>0.64317911030691344</v>
      </c>
      <c r="F1163" s="114">
        <f t="shared" si="489"/>
        <v>0.77691512221167536</v>
      </c>
      <c r="G1163" s="114">
        <f t="shared" si="490"/>
        <v>0.82392508898908401</v>
      </c>
      <c r="H1163" s="114">
        <f t="shared" si="491"/>
        <v>0.87690707957601655</v>
      </c>
      <c r="I1163" s="114">
        <f t="shared" si="492"/>
        <v>0.90547850814744513</v>
      </c>
      <c r="J1163" s="114">
        <f t="shared" si="493"/>
        <v>1.0114424893213101</v>
      </c>
      <c r="K1163" s="114">
        <f t="shared" si="494"/>
        <v>1.2157996321784528</v>
      </c>
      <c r="L1163" s="114">
        <f t="shared" si="495"/>
        <v>1.2812481371618416</v>
      </c>
      <c r="M1163" s="114">
        <f t="shared" si="496"/>
        <v>1.3503350419237465</v>
      </c>
      <c r="N1163" s="114">
        <f t="shared" si="497"/>
        <v>1.4299268786584403</v>
      </c>
      <c r="O1163" s="78" t="s">
        <v>292</v>
      </c>
      <c r="P1163" s="114">
        <f t="shared" si="498"/>
        <v>0.39844128253045402</v>
      </c>
      <c r="Q1163" s="114">
        <f t="shared" si="499"/>
        <v>0.43855404294712064</v>
      </c>
      <c r="R1163" s="114">
        <f t="shared" si="500"/>
        <v>0.56278172151854922</v>
      </c>
      <c r="S1163" s="114">
        <f t="shared" si="501"/>
        <v>0.67980073193521584</v>
      </c>
      <c r="T1163" s="114">
        <f t="shared" si="502"/>
        <v>0.72093445286544844</v>
      </c>
      <c r="U1163" s="114">
        <f t="shared" si="503"/>
        <v>0.76729369462901442</v>
      </c>
      <c r="V1163" s="114">
        <f t="shared" si="504"/>
        <v>0.79229369462901444</v>
      </c>
      <c r="W1163" s="114">
        <f t="shared" si="505"/>
        <v>0.88501217815614619</v>
      </c>
      <c r="X1163" s="114">
        <f t="shared" si="506"/>
        <v>1.063824678156146</v>
      </c>
      <c r="Y1163" s="114">
        <f t="shared" si="507"/>
        <v>1.1210921200166113</v>
      </c>
      <c r="Z1163" s="114">
        <f t="shared" si="508"/>
        <v>1.1815431616832779</v>
      </c>
      <c r="AA1163" s="114">
        <f t="shared" si="509"/>
        <v>1.251186018826135</v>
      </c>
      <c r="AB1163" s="15"/>
      <c r="AC1163" s="114">
        <f t="shared" si="510"/>
        <v>0.45536146574909037</v>
      </c>
      <c r="AD1163" s="114">
        <f t="shared" si="511"/>
        <v>0.50120462051099512</v>
      </c>
      <c r="AE1163" s="114">
        <f t="shared" si="512"/>
        <v>0.64317911030691344</v>
      </c>
      <c r="AF1163" s="114">
        <f t="shared" si="513"/>
        <v>0.77691512221167536</v>
      </c>
      <c r="AG1163" s="114">
        <f t="shared" si="514"/>
        <v>0.82392508898908401</v>
      </c>
      <c r="AH1163" s="114">
        <f t="shared" si="515"/>
        <v>0.87690707957601655</v>
      </c>
      <c r="AI1163" s="114">
        <f t="shared" si="516"/>
        <v>0.90547850814744513</v>
      </c>
      <c r="AJ1163" s="114">
        <f t="shared" si="517"/>
        <v>1.0114424893213101</v>
      </c>
      <c r="AK1163" s="114">
        <f t="shared" si="518"/>
        <v>1.2157996321784528</v>
      </c>
      <c r="AL1163" s="114">
        <f t="shared" si="519"/>
        <v>1.2812481371618416</v>
      </c>
      <c r="AM1163" s="114">
        <f t="shared" si="520"/>
        <v>1.3503350419237465</v>
      </c>
      <c r="AN1163" s="114">
        <f t="shared" si="521"/>
        <v>1.4299268786584403</v>
      </c>
    </row>
    <row r="1164" spans="1:112">
      <c r="B1164" s="78" t="s">
        <v>574</v>
      </c>
      <c r="C1164" s="114">
        <f t="shared" si="486"/>
        <v>0.64138040680370978</v>
      </c>
      <c r="D1164" s="114">
        <f t="shared" si="487"/>
        <v>0.84817005338109086</v>
      </c>
      <c r="E1164" s="114">
        <f t="shared" si="488"/>
        <v>0.98204176097037654</v>
      </c>
      <c r="F1164" s="114">
        <f t="shared" si="489"/>
        <v>1.1846674008513289</v>
      </c>
      <c r="G1164" s="114">
        <f t="shared" si="490"/>
        <v>1.2928941450373754</v>
      </c>
      <c r="H1164" s="114">
        <f t="shared" si="491"/>
        <v>1.3511287538067553</v>
      </c>
      <c r="I1164" s="114">
        <f t="shared" si="492"/>
        <v>1.4461287538067553</v>
      </c>
      <c r="J1164" s="114">
        <f t="shared" si="493"/>
        <v>1.5625979713455151</v>
      </c>
      <c r="K1164" s="114">
        <f t="shared" si="494"/>
        <v>1.870698529381229</v>
      </c>
      <c r="L1164" s="114">
        <f t="shared" si="495"/>
        <v>1.9921520177533223</v>
      </c>
      <c r="M1164" s="114">
        <f t="shared" si="496"/>
        <v>2.0821677469199886</v>
      </c>
      <c r="N1164" s="114">
        <f t="shared" si="497"/>
        <v>2.1775248897771315</v>
      </c>
      <c r="O1164" s="78" t="s">
        <v>574</v>
      </c>
      <c r="P1164" s="114">
        <f t="shared" si="498"/>
        <v>0.57011591715885312</v>
      </c>
      <c r="Q1164" s="114">
        <f t="shared" si="499"/>
        <v>0.75392893633874747</v>
      </c>
      <c r="R1164" s="114">
        <f t="shared" si="500"/>
        <v>0.87292600975144585</v>
      </c>
      <c r="S1164" s="114">
        <f t="shared" si="501"/>
        <v>1.0530376896456257</v>
      </c>
      <c r="T1164" s="114">
        <f t="shared" si="502"/>
        <v>1.1492392400332225</v>
      </c>
      <c r="U1164" s="114">
        <f t="shared" si="503"/>
        <v>1.2010033367171158</v>
      </c>
      <c r="V1164" s="114">
        <f t="shared" si="504"/>
        <v>1.2854477811615603</v>
      </c>
      <c r="W1164" s="114">
        <f t="shared" si="505"/>
        <v>1.3889759745293468</v>
      </c>
      <c r="X1164" s="114">
        <f t="shared" si="506"/>
        <v>1.6628431372277592</v>
      </c>
      <c r="Y1164" s="114">
        <f t="shared" si="507"/>
        <v>1.7708017935585088</v>
      </c>
      <c r="Z1164" s="114">
        <f t="shared" si="508"/>
        <v>1.8508157750399898</v>
      </c>
      <c r="AA1164" s="114">
        <f t="shared" si="509"/>
        <v>1.9355776798018947</v>
      </c>
      <c r="AB1164" s="15"/>
      <c r="AC1164" s="114">
        <f t="shared" si="510"/>
        <v>0.73300617920423972</v>
      </c>
      <c r="AD1164" s="114">
        <f t="shared" si="511"/>
        <v>0.96933720386410382</v>
      </c>
      <c r="AE1164" s="114">
        <f t="shared" si="512"/>
        <v>1.1223334411090018</v>
      </c>
      <c r="AF1164" s="114">
        <f t="shared" si="513"/>
        <v>1.3539056009729473</v>
      </c>
      <c r="AG1164" s="114">
        <f t="shared" si="514"/>
        <v>1.4775933086141433</v>
      </c>
      <c r="AH1164" s="114">
        <f t="shared" si="515"/>
        <v>1.5441471472077204</v>
      </c>
      <c r="AI1164" s="114">
        <f t="shared" si="516"/>
        <v>1.6527185757791489</v>
      </c>
      <c r="AJ1164" s="114">
        <f t="shared" si="517"/>
        <v>1.7858262529663029</v>
      </c>
      <c r="AK1164" s="114">
        <f t="shared" si="518"/>
        <v>2.1379411764356901</v>
      </c>
      <c r="AL1164" s="114">
        <f t="shared" si="519"/>
        <v>2.276745163146654</v>
      </c>
      <c r="AM1164" s="114">
        <f t="shared" si="520"/>
        <v>2.3796202821942729</v>
      </c>
      <c r="AN1164" s="114">
        <f t="shared" si="521"/>
        <v>2.4885998740310074</v>
      </c>
    </row>
    <row r="1165" spans="1:112">
      <c r="B1165" s="78" t="s">
        <v>109</v>
      </c>
      <c r="C1165" s="114">
        <f t="shared" si="486"/>
        <v>1.0313901098901097</v>
      </c>
      <c r="D1165" s="114">
        <f t="shared" si="487"/>
        <v>1.2929285714285712</v>
      </c>
      <c r="E1165" s="114">
        <f t="shared" si="488"/>
        <v>1.5778543956043956</v>
      </c>
      <c r="F1165" s="114">
        <f t="shared" si="489"/>
        <v>1.8671758241758241</v>
      </c>
      <c r="G1165" s="114">
        <f t="shared" si="490"/>
        <v>2.1517912087912086</v>
      </c>
      <c r="H1165" s="114">
        <f t="shared" si="491"/>
        <v>2.221021978021978</v>
      </c>
      <c r="I1165" s="114">
        <f t="shared" si="492"/>
        <v>2.4671758241758242</v>
      </c>
      <c r="J1165" s="114">
        <f t="shared" si="493"/>
        <v>2.6056373626373626</v>
      </c>
      <c r="K1165" s="114">
        <f t="shared" si="494"/>
        <v>2.9073571428571428</v>
      </c>
      <c r="L1165" s="114">
        <f t="shared" si="495"/>
        <v>3.2304340659340656</v>
      </c>
      <c r="M1165" s="114">
        <f t="shared" si="496"/>
        <v>3.2919725274725273</v>
      </c>
      <c r="N1165" s="114">
        <f t="shared" si="497"/>
        <v>3.560104395604395</v>
      </c>
      <c r="O1165" s="78" t="s">
        <v>109</v>
      </c>
      <c r="P1165" s="114">
        <f t="shared" si="498"/>
        <v>0.67040357142857132</v>
      </c>
      <c r="Q1165" s="114">
        <f t="shared" si="499"/>
        <v>0.84040357142857136</v>
      </c>
      <c r="R1165" s="114">
        <f t="shared" si="500"/>
        <v>1.0256053571428572</v>
      </c>
      <c r="S1165" s="114">
        <f t="shared" si="501"/>
        <v>1.2136642857142856</v>
      </c>
      <c r="T1165" s="114">
        <f t="shared" si="502"/>
        <v>1.3986642857142857</v>
      </c>
      <c r="U1165" s="114">
        <f t="shared" si="503"/>
        <v>1.4436642857142856</v>
      </c>
      <c r="V1165" s="114">
        <f t="shared" si="504"/>
        <v>1.6036642857142858</v>
      </c>
      <c r="W1165" s="114">
        <f t="shared" si="505"/>
        <v>1.6936642857142856</v>
      </c>
      <c r="X1165" s="114">
        <f t="shared" si="506"/>
        <v>1.8897821428571429</v>
      </c>
      <c r="Y1165" s="114">
        <f t="shared" si="507"/>
        <v>2.0997821428571428</v>
      </c>
      <c r="Z1165" s="114">
        <f t="shared" si="508"/>
        <v>2.1397821428571429</v>
      </c>
      <c r="AA1165" s="114">
        <f t="shared" si="509"/>
        <v>2.3140678571428568</v>
      </c>
      <c r="AB1165" s="15"/>
      <c r="AC1165" s="114">
        <f t="shared" si="510"/>
        <v>0.67040357142857132</v>
      </c>
      <c r="AD1165" s="114">
        <f t="shared" si="511"/>
        <v>0.84040357142857136</v>
      </c>
      <c r="AE1165" s="114">
        <f t="shared" si="512"/>
        <v>1.0256053571428572</v>
      </c>
      <c r="AF1165" s="114">
        <f t="shared" si="513"/>
        <v>1.2136642857142856</v>
      </c>
      <c r="AG1165" s="114">
        <f t="shared" si="514"/>
        <v>1.3986642857142857</v>
      </c>
      <c r="AH1165" s="114">
        <f t="shared" si="515"/>
        <v>1.4436642857142856</v>
      </c>
      <c r="AI1165" s="114">
        <f t="shared" si="516"/>
        <v>1.6036642857142858</v>
      </c>
      <c r="AJ1165" s="114">
        <f t="shared" si="517"/>
        <v>1.6936642857142856</v>
      </c>
      <c r="AK1165" s="114">
        <f t="shared" si="518"/>
        <v>1.8897821428571429</v>
      </c>
      <c r="AL1165" s="114">
        <f t="shared" si="519"/>
        <v>2.0997821428571428</v>
      </c>
      <c r="AM1165" s="114">
        <f t="shared" si="520"/>
        <v>2.1397821428571429</v>
      </c>
      <c r="AN1165" s="114">
        <f t="shared" si="521"/>
        <v>2.3140678571428568</v>
      </c>
    </row>
    <row r="1166" spans="1:112">
      <c r="B1166" s="78" t="s">
        <v>110</v>
      </c>
      <c r="C1166" s="114">
        <f t="shared" si="486"/>
        <v>1.2172857142857145</v>
      </c>
      <c r="D1166" s="114">
        <f t="shared" si="487"/>
        <v>1.2172857142857145</v>
      </c>
      <c r="E1166" s="114">
        <f t="shared" si="488"/>
        <v>1.8259285714285718</v>
      </c>
      <c r="F1166" s="114">
        <f t="shared" si="489"/>
        <v>2.3488571428571432</v>
      </c>
      <c r="G1166" s="114">
        <f t="shared" si="490"/>
        <v>2.3488571428571432</v>
      </c>
      <c r="H1166" s="114">
        <f t="shared" si="491"/>
        <v>2.3488571428571432</v>
      </c>
      <c r="I1166" s="114">
        <f t="shared" si="492"/>
        <v>2.3488571428571432</v>
      </c>
      <c r="J1166" s="114">
        <f t="shared" si="493"/>
        <v>2.3488571428571432</v>
      </c>
      <c r="K1166" s="114">
        <f t="shared" si="494"/>
        <v>3.3947142857142865</v>
      </c>
      <c r="L1166" s="114">
        <f t="shared" si="495"/>
        <v>3.3947142857142865</v>
      </c>
      <c r="M1166" s="114">
        <f t="shared" si="496"/>
        <v>3.3947142857142865</v>
      </c>
      <c r="N1166" s="114">
        <f t="shared" si="497"/>
        <v>3.5661428571428577</v>
      </c>
      <c r="O1166" s="78" t="s">
        <v>110</v>
      </c>
      <c r="P1166" s="114">
        <f t="shared" si="498"/>
        <v>0.50720238095238113</v>
      </c>
      <c r="Q1166" s="114">
        <f t="shared" si="499"/>
        <v>0.50720238095238113</v>
      </c>
      <c r="R1166" s="114">
        <f t="shared" si="500"/>
        <v>0.76080357142857158</v>
      </c>
      <c r="S1166" s="114">
        <f t="shared" si="501"/>
        <v>0.97869047619047633</v>
      </c>
      <c r="T1166" s="114">
        <f t="shared" si="502"/>
        <v>0.97869047619047633</v>
      </c>
      <c r="U1166" s="114">
        <f t="shared" si="503"/>
        <v>0.97869047619047633</v>
      </c>
      <c r="V1166" s="114">
        <f t="shared" si="504"/>
        <v>0.97869047619047633</v>
      </c>
      <c r="W1166" s="114">
        <f t="shared" si="505"/>
        <v>0.97869047619047633</v>
      </c>
      <c r="X1166" s="114">
        <f t="shared" si="506"/>
        <v>1.4144642857142862</v>
      </c>
      <c r="Y1166" s="114">
        <f t="shared" si="507"/>
        <v>1.4144642857142862</v>
      </c>
      <c r="Z1166" s="114">
        <f t="shared" si="508"/>
        <v>1.4144642857142862</v>
      </c>
      <c r="AA1166" s="114">
        <f t="shared" si="509"/>
        <v>1.4858928571428573</v>
      </c>
      <c r="AB1166" s="15"/>
      <c r="AC1166" s="114">
        <f t="shared" si="510"/>
        <v>1.2172857142857145</v>
      </c>
      <c r="AD1166" s="114">
        <f t="shared" si="511"/>
        <v>1.2172857142857145</v>
      </c>
      <c r="AE1166" s="114">
        <f t="shared" si="512"/>
        <v>1.8259285714285718</v>
      </c>
      <c r="AF1166" s="114">
        <f t="shared" si="513"/>
        <v>2.3488571428571432</v>
      </c>
      <c r="AG1166" s="114">
        <f t="shared" si="514"/>
        <v>2.3488571428571432</v>
      </c>
      <c r="AH1166" s="114">
        <f t="shared" si="515"/>
        <v>2.3488571428571432</v>
      </c>
      <c r="AI1166" s="114">
        <f t="shared" si="516"/>
        <v>2.3488571428571432</v>
      </c>
      <c r="AJ1166" s="114">
        <f t="shared" si="517"/>
        <v>2.3488571428571432</v>
      </c>
      <c r="AK1166" s="114">
        <f t="shared" si="518"/>
        <v>3.3947142857142865</v>
      </c>
      <c r="AL1166" s="114">
        <f t="shared" si="519"/>
        <v>3.3947142857142865</v>
      </c>
      <c r="AM1166" s="114">
        <f t="shared" si="520"/>
        <v>3.3947142857142865</v>
      </c>
      <c r="AN1166" s="114">
        <f t="shared" si="521"/>
        <v>3.5661428571428577</v>
      </c>
      <c r="AP1166" s="114">
        <f t="shared" ref="AP1166" si="522">DK923</f>
        <v>0.50720238095238113</v>
      </c>
      <c r="AQ1166" s="114">
        <f t="shared" ref="AQ1166" si="523">DN923</f>
        <v>0.50720238095238113</v>
      </c>
      <c r="AR1166" s="114">
        <f t="shared" ref="AR1166" si="524">DQ923</f>
        <v>0.76080357142857158</v>
      </c>
      <c r="AS1166" s="114">
        <f t="shared" ref="AS1166" si="525">DT923</f>
        <v>0.97869047619047633</v>
      </c>
      <c r="AT1166" s="114">
        <f t="shared" ref="AT1166" si="526">DW923</f>
        <v>0.97869047619047633</v>
      </c>
      <c r="AU1166" s="114">
        <f t="shared" ref="AU1166" si="527">DZ923</f>
        <v>0.97869047619047633</v>
      </c>
      <c r="AV1166" s="114">
        <f t="shared" ref="AV1166" si="528">EC923</f>
        <v>0.97869047619047633</v>
      </c>
      <c r="AW1166" s="114">
        <f t="shared" ref="AW1166" si="529">EF923</f>
        <v>0.97869047619047633</v>
      </c>
      <c r="AX1166" s="114">
        <f t="shared" ref="AX1166" si="530">EI923</f>
        <v>1.4144642857142862</v>
      </c>
      <c r="AY1166" s="114">
        <f t="shared" ref="AY1166" si="531">EL923</f>
        <v>1.4144642857142862</v>
      </c>
      <c r="AZ1166" s="114">
        <f t="shared" ref="AZ1166" si="532">EO923</f>
        <v>1.4144642857142862</v>
      </c>
      <c r="BA1166" s="114">
        <f t="shared" ref="BA1166" si="533">ER923</f>
        <v>1.4858928571428573</v>
      </c>
    </row>
    <row r="1167" spans="1:112">
      <c r="B1167" s="78" t="s">
        <v>108</v>
      </c>
      <c r="C1167" s="114">
        <f t="shared" si="486"/>
        <v>0.28231465476190487</v>
      </c>
      <c r="D1167" s="114">
        <f t="shared" si="487"/>
        <v>0.45958099702380956</v>
      </c>
      <c r="E1167" s="114">
        <f t="shared" si="488"/>
        <v>0.34354849702380963</v>
      </c>
      <c r="F1167" s="114">
        <f t="shared" si="489"/>
        <v>0.36941091071428572</v>
      </c>
      <c r="G1167" s="114">
        <f t="shared" si="490"/>
        <v>0.44721091071428576</v>
      </c>
      <c r="H1167" s="114">
        <f t="shared" si="491"/>
        <v>0.63028645238095238</v>
      </c>
      <c r="I1167" s="114">
        <f t="shared" si="492"/>
        <v>0.68308645238095234</v>
      </c>
      <c r="J1167" s="114">
        <f t="shared" si="493"/>
        <v>1.049237535714286</v>
      </c>
      <c r="K1167" s="114">
        <f t="shared" si="494"/>
        <v>0.76894396428571421</v>
      </c>
      <c r="L1167" s="114">
        <f t="shared" si="495"/>
        <v>0.87174396428571455</v>
      </c>
      <c r="M1167" s="114">
        <f t="shared" si="496"/>
        <v>1.1878950476190477</v>
      </c>
      <c r="N1167" s="114">
        <f t="shared" si="497"/>
        <v>1.3118379047619049</v>
      </c>
      <c r="O1167" s="78" t="s">
        <v>108</v>
      </c>
      <c r="P1167" s="114">
        <f t="shared" si="498"/>
        <v>0.14115732738095244</v>
      </c>
      <c r="Q1167" s="114">
        <f t="shared" si="499"/>
        <v>0.22979049851190478</v>
      </c>
      <c r="R1167" s="114">
        <f t="shared" si="500"/>
        <v>0.17177424851190481</v>
      </c>
      <c r="S1167" s="114">
        <f t="shared" si="501"/>
        <v>0.18470545535714286</v>
      </c>
      <c r="T1167" s="114">
        <f t="shared" si="502"/>
        <v>0.22360545535714288</v>
      </c>
      <c r="U1167" s="114">
        <f t="shared" si="503"/>
        <v>0.31514322619047619</v>
      </c>
      <c r="V1167" s="114">
        <f t="shared" si="504"/>
        <v>0.34154322619047617</v>
      </c>
      <c r="W1167" s="114">
        <f t="shared" si="505"/>
        <v>0.52461876785714301</v>
      </c>
      <c r="X1167" s="114">
        <f t="shared" si="506"/>
        <v>0.3844719821428571</v>
      </c>
      <c r="Y1167" s="114">
        <f t="shared" si="507"/>
        <v>0.43587198214285727</v>
      </c>
      <c r="Z1167" s="114">
        <f t="shared" si="508"/>
        <v>0.59394752380952387</v>
      </c>
      <c r="AA1167" s="114">
        <f t="shared" si="509"/>
        <v>0.65591895238095244</v>
      </c>
      <c r="AB1167" s="15"/>
      <c r="AC1167" s="114">
        <f t="shared" si="510"/>
        <v>0.37641953968253983</v>
      </c>
      <c r="AD1167" s="114">
        <f t="shared" si="511"/>
        <v>0.61277466269841274</v>
      </c>
      <c r="AE1167" s="114">
        <f t="shared" si="512"/>
        <v>0.45806466269841278</v>
      </c>
      <c r="AF1167" s="114">
        <f t="shared" si="513"/>
        <v>0.492547880952381</v>
      </c>
      <c r="AG1167" s="114">
        <f t="shared" si="514"/>
        <v>0.59628121428571434</v>
      </c>
      <c r="AH1167" s="114">
        <f t="shared" si="515"/>
        <v>0.84038193650793647</v>
      </c>
      <c r="AI1167" s="114">
        <f t="shared" si="516"/>
        <v>0.91078193650793648</v>
      </c>
      <c r="AJ1167" s="114">
        <f t="shared" si="517"/>
        <v>1.3989833809523813</v>
      </c>
      <c r="AK1167" s="114">
        <f t="shared" si="518"/>
        <v>1.0252586190476189</v>
      </c>
      <c r="AL1167" s="114">
        <f t="shared" si="519"/>
        <v>1.1623252857142861</v>
      </c>
      <c r="AM1167" s="114">
        <f t="shared" si="520"/>
        <v>1.5838600634920637</v>
      </c>
      <c r="AN1167" s="114">
        <f t="shared" si="521"/>
        <v>1.7491172063492066</v>
      </c>
      <c r="AP1167" s="114">
        <f t="shared" ref="AP1167:AP1172" si="534">DK924</f>
        <v>0.14115732738095244</v>
      </c>
      <c r="AQ1167" s="114">
        <f t="shared" ref="AQ1167:AQ1172" si="535">DN924</f>
        <v>0.22979049851190478</v>
      </c>
      <c r="AR1167" s="114">
        <f t="shared" ref="AR1167:AR1172" si="536">DQ924</f>
        <v>0.17177424851190481</v>
      </c>
      <c r="AS1167" s="114">
        <f t="shared" ref="AS1167:AS1172" si="537">DT924</f>
        <v>0.18470545535714286</v>
      </c>
      <c r="AT1167" s="114">
        <f t="shared" ref="AT1167:AT1172" si="538">DW924</f>
        <v>0.22360545535714288</v>
      </c>
      <c r="AU1167" s="114">
        <f t="shared" ref="AU1167:AU1172" si="539">DZ924</f>
        <v>0.31514322619047619</v>
      </c>
      <c r="AV1167" s="114">
        <f t="shared" ref="AV1167:AV1172" si="540">EC924</f>
        <v>0.34154322619047617</v>
      </c>
      <c r="AW1167" s="114">
        <f t="shared" ref="AW1167:AW1172" si="541">EF924</f>
        <v>0.52461876785714301</v>
      </c>
      <c r="AX1167" s="114">
        <f t="shared" ref="AX1167:AX1172" si="542">EI924</f>
        <v>0.3844719821428571</v>
      </c>
      <c r="AY1167" s="114">
        <f t="shared" ref="AY1167:AY1172" si="543">EL924</f>
        <v>0.43587198214285727</v>
      </c>
      <c r="AZ1167" s="114">
        <f t="shared" ref="AZ1167:AZ1172" si="544">EO924</f>
        <v>0.59394752380952387</v>
      </c>
      <c r="BA1167" s="114">
        <f t="shared" ref="BA1167:BA1172" si="545">ER924</f>
        <v>0.65591895238095244</v>
      </c>
    </row>
    <row r="1168" spans="1:112">
      <c r="B1168" s="78" t="s">
        <v>293</v>
      </c>
      <c r="C1168" s="114">
        <f t="shared" si="486"/>
        <v>0.61965910364145671</v>
      </c>
      <c r="D1168" s="114">
        <f t="shared" si="487"/>
        <v>0.78897598039215677</v>
      </c>
      <c r="E1168" s="114">
        <f t="shared" si="488"/>
        <v>0.85487766106442575</v>
      </c>
      <c r="F1168" s="114">
        <f t="shared" si="489"/>
        <v>1.0729533613445379</v>
      </c>
      <c r="G1168" s="114">
        <f t="shared" si="490"/>
        <v>1.1675752100840335</v>
      </c>
      <c r="H1168" s="114">
        <f t="shared" si="491"/>
        <v>1.3124274509803922</v>
      </c>
      <c r="I1168" s="114">
        <f t="shared" si="492"/>
        <v>1.3665450980392158</v>
      </c>
      <c r="J1168" s="114">
        <f t="shared" si="493"/>
        <v>1.656249579831933</v>
      </c>
      <c r="K1168" s="114">
        <f t="shared" si="494"/>
        <v>1.7658680672268905</v>
      </c>
      <c r="L1168" s="114">
        <f t="shared" si="495"/>
        <v>1.9009941176470586</v>
      </c>
      <c r="M1168" s="114">
        <f t="shared" si="496"/>
        <v>2.1096901960784318</v>
      </c>
      <c r="N1168" s="114">
        <f t="shared" si="497"/>
        <v>2.2369170868347337</v>
      </c>
      <c r="O1168" s="78" t="s">
        <v>293</v>
      </c>
      <c r="P1168" s="114">
        <f t="shared" si="498"/>
        <v>0.61965910364145671</v>
      </c>
      <c r="Q1168" s="114">
        <f t="shared" si="499"/>
        <v>0.78897598039215677</v>
      </c>
      <c r="R1168" s="114">
        <f t="shared" si="500"/>
        <v>0.85487766106442575</v>
      </c>
      <c r="S1168" s="114">
        <f t="shared" si="501"/>
        <v>1.0729533613445379</v>
      </c>
      <c r="T1168" s="114">
        <f t="shared" si="502"/>
        <v>1.1675752100840335</v>
      </c>
      <c r="U1168" s="114">
        <f t="shared" si="503"/>
        <v>1.3124274509803922</v>
      </c>
      <c r="V1168" s="114">
        <f t="shared" si="504"/>
        <v>1.3665450980392158</v>
      </c>
      <c r="W1168" s="114">
        <f t="shared" si="505"/>
        <v>1.656249579831933</v>
      </c>
      <c r="X1168" s="114">
        <f t="shared" si="506"/>
        <v>1.7658680672268905</v>
      </c>
      <c r="Y1168" s="114">
        <f t="shared" si="507"/>
        <v>1.9009941176470586</v>
      </c>
      <c r="Z1168" s="114">
        <f t="shared" si="508"/>
        <v>2.1096901960784318</v>
      </c>
      <c r="AA1168" s="114">
        <f t="shared" si="509"/>
        <v>2.2369170868347337</v>
      </c>
      <c r="AB1168" s="15"/>
      <c r="AC1168" s="114">
        <f t="shared" si="510"/>
        <v>0.39015573192239866</v>
      </c>
      <c r="AD1168" s="114">
        <f t="shared" si="511"/>
        <v>0.4967626543209876</v>
      </c>
      <c r="AE1168" s="114">
        <f t="shared" si="512"/>
        <v>0.53825630511463851</v>
      </c>
      <c r="AF1168" s="114">
        <f t="shared" si="513"/>
        <v>0.67556322751322762</v>
      </c>
      <c r="AG1168" s="114">
        <f t="shared" si="514"/>
        <v>0.73513994708994712</v>
      </c>
      <c r="AH1168" s="114">
        <f t="shared" si="515"/>
        <v>0.82634320987654319</v>
      </c>
      <c r="AI1168" s="114">
        <f t="shared" si="516"/>
        <v>0.86041728395061723</v>
      </c>
      <c r="AJ1168" s="114">
        <f t="shared" si="517"/>
        <v>1.0428238095238096</v>
      </c>
      <c r="AK1168" s="114">
        <f t="shared" si="518"/>
        <v>1.1118428571428569</v>
      </c>
      <c r="AL1168" s="114">
        <f t="shared" si="519"/>
        <v>1.196922222222222</v>
      </c>
      <c r="AM1168" s="114">
        <f t="shared" si="520"/>
        <v>1.3283234567901236</v>
      </c>
      <c r="AN1168" s="114">
        <f t="shared" si="521"/>
        <v>1.4084292768959434</v>
      </c>
      <c r="AP1168" s="114">
        <f t="shared" si="534"/>
        <v>0</v>
      </c>
      <c r="AQ1168" s="114">
        <f t="shared" si="535"/>
        <v>0</v>
      </c>
      <c r="AR1168" s="114">
        <f t="shared" si="536"/>
        <v>0</v>
      </c>
      <c r="AS1168" s="114">
        <f t="shared" si="537"/>
        <v>0</v>
      </c>
      <c r="AT1168" s="114">
        <f t="shared" si="538"/>
        <v>0</v>
      </c>
      <c r="AU1168" s="114">
        <f t="shared" si="539"/>
        <v>0</v>
      </c>
      <c r="AV1168" s="114">
        <f t="shared" si="540"/>
        <v>0</v>
      </c>
      <c r="AW1168" s="114">
        <f t="shared" si="541"/>
        <v>0</v>
      </c>
      <c r="AX1168" s="114">
        <f t="shared" si="542"/>
        <v>0</v>
      </c>
      <c r="AY1168" s="114">
        <f t="shared" si="543"/>
        <v>0</v>
      </c>
      <c r="AZ1168" s="114">
        <f t="shared" si="544"/>
        <v>0</v>
      </c>
      <c r="BA1168" s="114">
        <f t="shared" si="545"/>
        <v>0</v>
      </c>
    </row>
    <row r="1169" spans="1:53">
      <c r="B1169" s="78" t="s">
        <v>8</v>
      </c>
      <c r="C1169" s="114">
        <f t="shared" si="486"/>
        <v>0.34661712440014764</v>
      </c>
      <c r="D1169" s="114">
        <f t="shared" si="487"/>
        <v>0.5414233545588778</v>
      </c>
      <c r="E1169" s="114">
        <f t="shared" si="488"/>
        <v>0.5129738307493541</v>
      </c>
      <c r="F1169" s="114">
        <f t="shared" si="489"/>
        <v>0.76718767995570314</v>
      </c>
      <c r="G1169" s="114">
        <f t="shared" si="490"/>
        <v>0.81712954042081942</v>
      </c>
      <c r="H1169" s="114">
        <f t="shared" si="491"/>
        <v>0.89525528977482471</v>
      </c>
      <c r="I1169" s="114">
        <f t="shared" si="492"/>
        <v>0.90858862310815802</v>
      </c>
      <c r="J1169" s="114">
        <f t="shared" si="493"/>
        <v>1.0648401218161683</v>
      </c>
      <c r="K1169" s="114">
        <f t="shared" si="494"/>
        <v>1.0898458361018826</v>
      </c>
      <c r="L1169" s="114">
        <f t="shared" si="495"/>
        <v>1.1763962236987819</v>
      </c>
      <c r="M1169" s="114">
        <f t="shared" si="496"/>
        <v>1.2594306681432264</v>
      </c>
      <c r="N1169" s="114">
        <f t="shared" si="497"/>
        <v>1.4453830490956074</v>
      </c>
      <c r="O1169" s="78" t="s">
        <v>8</v>
      </c>
      <c r="P1169" s="114">
        <f t="shared" si="498"/>
        <v>0.20797027464008858</v>
      </c>
      <c r="Q1169" s="114">
        <f t="shared" si="499"/>
        <v>0.32485401273532671</v>
      </c>
      <c r="R1169" s="114">
        <f t="shared" si="500"/>
        <v>0.30778429844961241</v>
      </c>
      <c r="S1169" s="114">
        <f t="shared" si="501"/>
        <v>0.46031260797342188</v>
      </c>
      <c r="T1169" s="114">
        <f t="shared" si="502"/>
        <v>0.49027772425249166</v>
      </c>
      <c r="U1169" s="114">
        <f t="shared" si="503"/>
        <v>0.53715317386489481</v>
      </c>
      <c r="V1169" s="114">
        <f t="shared" si="504"/>
        <v>0.54515317386489481</v>
      </c>
      <c r="W1169" s="114">
        <f t="shared" si="505"/>
        <v>0.63890407308970099</v>
      </c>
      <c r="X1169" s="114">
        <f t="shared" si="506"/>
        <v>0.65390750166112954</v>
      </c>
      <c r="Y1169" s="114">
        <f t="shared" si="507"/>
        <v>0.7058377342192691</v>
      </c>
      <c r="Z1169" s="114">
        <f t="shared" si="508"/>
        <v>0.75565840088593572</v>
      </c>
      <c r="AA1169" s="114">
        <f t="shared" si="509"/>
        <v>0.86722982945736438</v>
      </c>
      <c r="AB1169" s="15"/>
      <c r="AC1169" s="114">
        <f t="shared" si="510"/>
        <v>0.17330856220007382</v>
      </c>
      <c r="AD1169" s="114">
        <f t="shared" si="511"/>
        <v>0.2707116772794389</v>
      </c>
      <c r="AE1169" s="114">
        <f t="shared" si="512"/>
        <v>0.25648691537467705</v>
      </c>
      <c r="AF1169" s="114">
        <f t="shared" si="513"/>
        <v>0.38359383997785157</v>
      </c>
      <c r="AG1169" s="114">
        <f t="shared" si="514"/>
        <v>0.40856477021040971</v>
      </c>
      <c r="AH1169" s="114">
        <f t="shared" si="515"/>
        <v>0.44762764488741236</v>
      </c>
      <c r="AI1169" s="114">
        <f t="shared" si="516"/>
        <v>0.45429431155407901</v>
      </c>
      <c r="AJ1169" s="114">
        <f t="shared" si="517"/>
        <v>0.53242006090808414</v>
      </c>
      <c r="AK1169" s="114">
        <f t="shared" si="518"/>
        <v>0.54492291805094129</v>
      </c>
      <c r="AL1169" s="114">
        <f t="shared" si="519"/>
        <v>0.58819811184939097</v>
      </c>
      <c r="AM1169" s="114">
        <f t="shared" si="520"/>
        <v>0.62971533407161318</v>
      </c>
      <c r="AN1169" s="114">
        <f t="shared" si="521"/>
        <v>0.72269152454780372</v>
      </c>
      <c r="AP1169" s="114">
        <f t="shared" si="534"/>
        <v>0.15997713433852967</v>
      </c>
      <c r="AQ1169" s="114">
        <f t="shared" si="535"/>
        <v>0.24988770210409747</v>
      </c>
      <c r="AR1169" s="114">
        <f t="shared" si="536"/>
        <v>0.23675715265354802</v>
      </c>
      <c r="AS1169" s="114">
        <f t="shared" si="537"/>
        <v>0.35408662151801684</v>
      </c>
      <c r="AT1169" s="114">
        <f t="shared" si="538"/>
        <v>0.37713671096345514</v>
      </c>
      <c r="AU1169" s="114">
        <f t="shared" si="539"/>
        <v>0.41319474912684218</v>
      </c>
      <c r="AV1169" s="114">
        <f t="shared" si="540"/>
        <v>0.41934859528068835</v>
      </c>
      <c r="AW1169" s="114">
        <f t="shared" si="541"/>
        <v>0.49146467160746232</v>
      </c>
      <c r="AX1169" s="114">
        <f t="shared" si="542"/>
        <v>0.50300577050856121</v>
      </c>
      <c r="AY1169" s="114">
        <f t="shared" si="543"/>
        <v>0.54295210324559162</v>
      </c>
      <c r="AZ1169" s="114">
        <f t="shared" si="544"/>
        <v>0.58127569298918136</v>
      </c>
      <c r="BA1169" s="114">
        <f t="shared" si="545"/>
        <v>0.66709986881335726</v>
      </c>
    </row>
    <row r="1170" spans="1:53">
      <c r="B1170" s="78" t="s">
        <v>94</v>
      </c>
      <c r="C1170" s="114">
        <f t="shared" si="486"/>
        <v>0.3145546146341463</v>
      </c>
      <c r="D1170" s="114">
        <f t="shared" si="487"/>
        <v>0.39320832891986057</v>
      </c>
      <c r="E1170" s="114">
        <f t="shared" si="488"/>
        <v>0.4281950717770035</v>
      </c>
      <c r="F1170" s="114">
        <f t="shared" si="489"/>
        <v>0.52602600511033681</v>
      </c>
      <c r="G1170" s="114">
        <f t="shared" si="490"/>
        <v>0.56825852543554001</v>
      </c>
      <c r="H1170" s="114">
        <f t="shared" si="491"/>
        <v>0.65186704576074328</v>
      </c>
      <c r="I1170" s="114">
        <f t="shared" si="492"/>
        <v>0.67789371242741003</v>
      </c>
      <c r="J1170" s="114">
        <f t="shared" si="493"/>
        <v>0.84511075307781636</v>
      </c>
      <c r="K1170" s="114">
        <f t="shared" si="494"/>
        <v>0.89687471498257842</v>
      </c>
      <c r="L1170" s="114">
        <f t="shared" si="495"/>
        <v>0.95531308896631828</v>
      </c>
      <c r="M1170" s="114">
        <f t="shared" si="496"/>
        <v>1.0901184222996516</v>
      </c>
      <c r="N1170" s="114">
        <f t="shared" si="497"/>
        <v>1.1398708032520326</v>
      </c>
      <c r="O1170" s="78" t="s">
        <v>94</v>
      </c>
      <c r="P1170" s="114">
        <f t="shared" si="498"/>
        <v>0.25097442656979757</v>
      </c>
      <c r="Q1170" s="114">
        <f t="shared" si="499"/>
        <v>0.31373004967010154</v>
      </c>
      <c r="R1170" s="114">
        <f t="shared" si="500"/>
        <v>0.3416450040773964</v>
      </c>
      <c r="S1170" s="114">
        <f t="shared" si="501"/>
        <v>0.41970159982207722</v>
      </c>
      <c r="T1170" s="114">
        <f t="shared" si="502"/>
        <v>0.45339775965601598</v>
      </c>
      <c r="U1170" s="114">
        <f t="shared" si="503"/>
        <v>0.52010668544740146</v>
      </c>
      <c r="V1170" s="114">
        <f t="shared" si="504"/>
        <v>0.54087264289421011</v>
      </c>
      <c r="W1170" s="114">
        <f t="shared" si="505"/>
        <v>0.67429049447698108</v>
      </c>
      <c r="X1170" s="114">
        <f t="shared" si="506"/>
        <v>0.71559152791163172</v>
      </c>
      <c r="Y1170" s="114">
        <f t="shared" si="507"/>
        <v>0.7622178901327008</v>
      </c>
      <c r="Z1170" s="114">
        <f t="shared" si="508"/>
        <v>0.86977533694121134</v>
      </c>
      <c r="AA1170" s="114">
        <f t="shared" si="509"/>
        <v>0.90947138557343021</v>
      </c>
      <c r="AB1170" s="15"/>
      <c r="AC1170" s="114">
        <f t="shared" si="510"/>
        <v>0.3657611798071469</v>
      </c>
      <c r="AD1170" s="114">
        <f t="shared" si="511"/>
        <v>0.45721898711611697</v>
      </c>
      <c r="AE1170" s="114">
        <f t="shared" si="512"/>
        <v>0.49790124625232962</v>
      </c>
      <c r="AF1170" s="114">
        <f t="shared" si="513"/>
        <v>0.61165814547713582</v>
      </c>
      <c r="AG1170" s="114">
        <f t="shared" si="514"/>
        <v>0.66076572725062799</v>
      </c>
      <c r="AH1170" s="114">
        <f t="shared" si="515"/>
        <v>0.75798493693109681</v>
      </c>
      <c r="AI1170" s="114">
        <f t="shared" si="516"/>
        <v>0.78824850282256975</v>
      </c>
      <c r="AJ1170" s="114">
        <f t="shared" si="517"/>
        <v>0.98268692218350739</v>
      </c>
      <c r="AK1170" s="114">
        <f t="shared" si="518"/>
        <v>1.0428775755611377</v>
      </c>
      <c r="AL1170" s="114">
        <f t="shared" si="519"/>
        <v>1.1108291732166491</v>
      </c>
      <c r="AM1170" s="114">
        <f t="shared" si="520"/>
        <v>1.2675795608135483</v>
      </c>
      <c r="AN1170" s="114">
        <f t="shared" si="521"/>
        <v>1.3254311665721308</v>
      </c>
      <c r="AP1170" s="114">
        <f t="shared" si="534"/>
        <v>0</v>
      </c>
      <c r="AQ1170" s="114">
        <f t="shared" si="535"/>
        <v>0</v>
      </c>
      <c r="AR1170" s="114">
        <f t="shared" si="536"/>
        <v>0</v>
      </c>
      <c r="AS1170" s="114">
        <f t="shared" si="537"/>
        <v>0</v>
      </c>
      <c r="AT1170" s="114">
        <f t="shared" si="538"/>
        <v>0</v>
      </c>
      <c r="AU1170" s="114">
        <f t="shared" si="539"/>
        <v>0</v>
      </c>
      <c r="AV1170" s="114">
        <f t="shared" si="540"/>
        <v>0</v>
      </c>
      <c r="AW1170" s="114">
        <f t="shared" si="541"/>
        <v>0</v>
      </c>
      <c r="AX1170" s="114">
        <f t="shared" si="542"/>
        <v>0</v>
      </c>
      <c r="AY1170" s="114">
        <f t="shared" si="543"/>
        <v>0</v>
      </c>
      <c r="AZ1170" s="114">
        <f t="shared" si="544"/>
        <v>0</v>
      </c>
      <c r="BA1170" s="114">
        <f t="shared" si="545"/>
        <v>0</v>
      </c>
    </row>
    <row r="1171" spans="1:53">
      <c r="B1171" s="78" t="s">
        <v>97</v>
      </c>
      <c r="C1171" s="114">
        <f>D929</f>
        <v>0.62475000000000003</v>
      </c>
      <c r="D1171" s="114">
        <f>G929</f>
        <v>0.78187202380952381</v>
      </c>
      <c r="E1171" s="114">
        <f>J929</f>
        <v>0.84371726190476204</v>
      </c>
      <c r="F1171" s="114">
        <f>M929</f>
        <v>0.96744642857142849</v>
      </c>
      <c r="G1171" s="114">
        <f>P929</f>
        <v>1.1351130952380954</v>
      </c>
      <c r="H1171" s="114">
        <f>S929</f>
        <v>1.2627380952380953</v>
      </c>
      <c r="I1171" s="114">
        <f>V929</f>
        <v>1.3694047619047618</v>
      </c>
      <c r="J1171" s="114">
        <f>Y929</f>
        <v>1.624654761904762</v>
      </c>
      <c r="K1171" s="114">
        <f>AB929</f>
        <v>1.6531071428571431</v>
      </c>
      <c r="L1171" s="114">
        <f>AE929</f>
        <v>1.8817738095238097</v>
      </c>
      <c r="M1171" s="114">
        <f>AH929</f>
        <v>2.0150238095238096</v>
      </c>
      <c r="N1171" s="114">
        <f>AK929</f>
        <v>2.1388333333333334</v>
      </c>
      <c r="O1171" s="78" t="s">
        <v>95</v>
      </c>
      <c r="P1171" s="114">
        <f>AO929</f>
        <v>0.46856249999999999</v>
      </c>
      <c r="Q1171" s="114">
        <f>AR929</f>
        <v>0.58640401785714291</v>
      </c>
      <c r="R1171" s="114">
        <f>AU929</f>
        <v>0.6327879464285715</v>
      </c>
      <c r="S1171" s="114">
        <f>AX929</f>
        <v>0.72558482142857139</v>
      </c>
      <c r="T1171" s="114">
        <f>BA929</f>
        <v>0.85133482142857153</v>
      </c>
      <c r="U1171" s="114">
        <f>BD929</f>
        <v>0.94705357142857149</v>
      </c>
      <c r="V1171" s="114">
        <f>BG929</f>
        <v>1.0270535714285713</v>
      </c>
      <c r="W1171" s="114">
        <f>BJ929</f>
        <v>1.2184910714285715</v>
      </c>
      <c r="X1171" s="114">
        <f>BM929</f>
        <v>1.2398303571428575</v>
      </c>
      <c r="Y1171" s="114">
        <f>BP929</f>
        <v>1.4113303571428573</v>
      </c>
      <c r="Z1171" s="114">
        <f>BS929</f>
        <v>1.5112678571428571</v>
      </c>
      <c r="AA1171" s="114">
        <f>BV929</f>
        <v>1.6041250000000002</v>
      </c>
      <c r="AB1171" s="15"/>
      <c r="AC1171" s="114">
        <f>BZ929</f>
        <v>0.6045967741935484</v>
      </c>
      <c r="AD1171" s="114">
        <f>CC929</f>
        <v>0.75665034562211986</v>
      </c>
      <c r="AE1171" s="114">
        <f>CF929</f>
        <v>0.81650057603686643</v>
      </c>
      <c r="AF1171" s="114">
        <f>CI929</f>
        <v>0.93623847926267278</v>
      </c>
      <c r="AG1171" s="114">
        <f>CL929</f>
        <v>1.0984965437788019</v>
      </c>
      <c r="AH1171" s="114">
        <f>CO929</f>
        <v>1.222004608294931</v>
      </c>
      <c r="AI1171" s="114">
        <f>CR929</f>
        <v>1.3252304147465437</v>
      </c>
      <c r="AJ1171" s="114">
        <f>CU929</f>
        <v>1.572246543778802</v>
      </c>
      <c r="AK1171" s="114">
        <f>CX929</f>
        <v>1.5997811059907838</v>
      </c>
      <c r="AL1171" s="114">
        <f>DA929</f>
        <v>1.8210714285714287</v>
      </c>
      <c r="AM1171" s="114">
        <f>DD929</f>
        <v>1.9500230414746542</v>
      </c>
      <c r="AN1171" s="114">
        <f>DG929</f>
        <v>2.0698387096774193</v>
      </c>
      <c r="AP1171" s="114">
        <f t="shared" si="534"/>
        <v>0.61226667493386244</v>
      </c>
      <c r="AQ1171" s="114">
        <f t="shared" si="535"/>
        <v>0.79885992890211655</v>
      </c>
      <c r="AR1171" s="114">
        <f t="shared" si="536"/>
        <v>0.87279617642195761</v>
      </c>
      <c r="AS1171" s="114">
        <f t="shared" si="537"/>
        <v>1.072357423941799</v>
      </c>
      <c r="AT1171" s="114">
        <f t="shared" si="538"/>
        <v>1.2000055720899472</v>
      </c>
      <c r="AU1171" s="114">
        <f t="shared" si="539"/>
        <v>1.3257926091269843</v>
      </c>
      <c r="AV1171" s="114">
        <f t="shared" si="540"/>
        <v>1.4177926091269841</v>
      </c>
      <c r="AW1171" s="114">
        <f t="shared" si="541"/>
        <v>1.6693666832010581</v>
      </c>
      <c r="AX1171" s="114">
        <f t="shared" si="542"/>
        <v>1.7542867972883593</v>
      </c>
      <c r="AY1171" s="114">
        <f t="shared" si="543"/>
        <v>1.9175830935846563</v>
      </c>
      <c r="AZ1171" s="114">
        <f t="shared" si="544"/>
        <v>2.0978608713624336</v>
      </c>
      <c r="BA1171" s="114">
        <f t="shared" si="545"/>
        <v>2.2433529348544976</v>
      </c>
    </row>
    <row r="1172" spans="1:53">
      <c r="B1172" s="78" t="s">
        <v>95</v>
      </c>
      <c r="C1172" s="114">
        <f>D928</f>
        <v>0.6482823616946779</v>
      </c>
      <c r="D1172" s="114">
        <f>G928</f>
        <v>0.84585168942577038</v>
      </c>
      <c r="E1172" s="114">
        <f>J928</f>
        <v>0.92413712797619041</v>
      </c>
      <c r="F1172" s="114">
        <f>M928</f>
        <v>1.1354372724089636</v>
      </c>
      <c r="G1172" s="114">
        <f>P928</f>
        <v>1.2705941351540617</v>
      </c>
      <c r="H1172" s="114">
        <f>S928</f>
        <v>1.4037804096638655</v>
      </c>
      <c r="I1172" s="114">
        <f>V928</f>
        <v>1.5011921743697481</v>
      </c>
      <c r="J1172" s="114">
        <f>Y928</f>
        <v>1.7675647233893554</v>
      </c>
      <c r="K1172" s="114">
        <f>AB928</f>
        <v>1.8574801383053217</v>
      </c>
      <c r="L1172" s="114">
        <f>AE928</f>
        <v>2.030382099089636</v>
      </c>
      <c r="M1172" s="114">
        <f>AH928</f>
        <v>2.221264452030812</v>
      </c>
      <c r="N1172" s="114">
        <f>AK928</f>
        <v>2.3753148721988797</v>
      </c>
      <c r="O1172" s="78" t="s">
        <v>97</v>
      </c>
      <c r="P1172" s="114">
        <f>AO928</f>
        <v>0.52480000708616781</v>
      </c>
      <c r="Q1172" s="114">
        <f>AR928</f>
        <v>0.68473708191609983</v>
      </c>
      <c r="R1172" s="114">
        <f>AU928</f>
        <v>0.74811100836167799</v>
      </c>
      <c r="S1172" s="114">
        <f>AX928</f>
        <v>0.91916350623582765</v>
      </c>
      <c r="T1172" s="114">
        <f>BA928</f>
        <v>1.0285762046485263</v>
      </c>
      <c r="U1172" s="114">
        <f>BD928</f>
        <v>1.1363936649659865</v>
      </c>
      <c r="V1172" s="114">
        <f>BG928</f>
        <v>1.2152508078231294</v>
      </c>
      <c r="W1172" s="114">
        <f>BJ928</f>
        <v>1.4308857284580496</v>
      </c>
      <c r="X1172" s="114">
        <f>BM928</f>
        <v>1.5036743976757367</v>
      </c>
      <c r="Y1172" s="114">
        <f>BP928</f>
        <v>1.643642651643991</v>
      </c>
      <c r="Z1172" s="114">
        <f>BS928</f>
        <v>1.7981664611678003</v>
      </c>
      <c r="AA1172" s="114">
        <f>BV928</f>
        <v>1.9228739441609979</v>
      </c>
      <c r="AB1172" s="15"/>
      <c r="AC1172" s="114">
        <f>BZ928</f>
        <v>1.1303384768009768</v>
      </c>
      <c r="AD1172" s="114">
        <f>CC928</f>
        <v>1.4748183302808304</v>
      </c>
      <c r="AE1172" s="114">
        <f>CF928</f>
        <v>1.6113160180097679</v>
      </c>
      <c r="AF1172" s="114">
        <f>CI928</f>
        <v>1.9797367826617827</v>
      </c>
      <c r="AG1172" s="114">
        <f>CL928</f>
        <v>2.2153949023199027</v>
      </c>
      <c r="AH1172" s="114">
        <f>CO928</f>
        <v>2.4476171245421248</v>
      </c>
      <c r="AI1172" s="114">
        <f>CR928</f>
        <v>2.6174632783882785</v>
      </c>
      <c r="AJ1172" s="114">
        <f>CU928</f>
        <v>3.0819077228327223</v>
      </c>
      <c r="AK1172" s="114">
        <f>CX928</f>
        <v>3.2386833180708172</v>
      </c>
      <c r="AL1172" s="114">
        <f>DA928</f>
        <v>3.5401534035409039</v>
      </c>
      <c r="AM1172" s="114">
        <f>DD928</f>
        <v>3.8729739163614161</v>
      </c>
      <c r="AN1172" s="114">
        <f>DG928</f>
        <v>4.1415746489621492</v>
      </c>
      <c r="AP1172" s="114">
        <f t="shared" si="534"/>
        <v>0</v>
      </c>
      <c r="AQ1172" s="114">
        <f t="shared" si="535"/>
        <v>0</v>
      </c>
      <c r="AR1172" s="114">
        <f t="shared" si="536"/>
        <v>0</v>
      </c>
      <c r="AS1172" s="114">
        <f t="shared" si="537"/>
        <v>0</v>
      </c>
      <c r="AT1172" s="114">
        <f t="shared" si="538"/>
        <v>0</v>
      </c>
      <c r="AU1172" s="114">
        <f t="shared" si="539"/>
        <v>0</v>
      </c>
      <c r="AV1172" s="114">
        <f t="shared" si="540"/>
        <v>0</v>
      </c>
      <c r="AW1172" s="114">
        <f t="shared" si="541"/>
        <v>0</v>
      </c>
      <c r="AX1172" s="114">
        <f t="shared" si="542"/>
        <v>0</v>
      </c>
      <c r="AY1172" s="114">
        <f t="shared" si="543"/>
        <v>0</v>
      </c>
      <c r="AZ1172" s="114">
        <f t="shared" si="544"/>
        <v>0</v>
      </c>
      <c r="BA1172" s="114">
        <f t="shared" si="545"/>
        <v>0</v>
      </c>
    </row>
    <row r="1173" spans="1:53">
      <c r="B1173" s="78" t="s">
        <v>266</v>
      </c>
      <c r="C1173" s="114">
        <f>D930</f>
        <v>5.6214580357142854</v>
      </c>
      <c r="D1173" s="114">
        <f>G930</f>
        <v>7.4414580357142857</v>
      </c>
      <c r="E1173" s="114">
        <f>J930</f>
        <v>9.317187053571427</v>
      </c>
      <c r="F1173" s="114">
        <f>M930</f>
        <v>11.335773214285712</v>
      </c>
      <c r="G1173" s="114">
        <f>P930</f>
        <v>13.048273214285715</v>
      </c>
      <c r="H1173" s="114">
        <f>S930</f>
        <v>13.060773214285714</v>
      </c>
      <c r="I1173" s="114">
        <f>V930</f>
        <v>14.760773214285717</v>
      </c>
      <c r="J1173" s="114">
        <f>Y930</f>
        <v>14.785773214285717</v>
      </c>
      <c r="K1173" s="114">
        <f>AB930</f>
        <v>16.802945535714287</v>
      </c>
      <c r="L1173" s="114">
        <f>AE930</f>
        <v>18.527945535714288</v>
      </c>
      <c r="M1173" s="114">
        <f>AH930</f>
        <v>18.527945535714288</v>
      </c>
      <c r="N1173" s="114">
        <f>AK930</f>
        <v>20.462231249999999</v>
      </c>
      <c r="O1173" s="78" t="s">
        <v>266</v>
      </c>
      <c r="P1173" s="114">
        <f>AO930</f>
        <v>4.088333116883117</v>
      </c>
      <c r="Q1173" s="114">
        <f>AR930</f>
        <v>5.4119694805194802</v>
      </c>
      <c r="R1173" s="114">
        <f>AU930</f>
        <v>6.7761360389610381</v>
      </c>
      <c r="S1173" s="114">
        <f>AX930</f>
        <v>8.2441987012986999</v>
      </c>
      <c r="T1173" s="114">
        <f>BA930</f>
        <v>9.4896532467532477</v>
      </c>
      <c r="U1173" s="114">
        <f>BD930</f>
        <v>9.4987441558441557</v>
      </c>
      <c r="V1173" s="114">
        <f>BG930</f>
        <v>10.735107792207794</v>
      </c>
      <c r="W1173" s="114">
        <f>BJ930</f>
        <v>10.753289610389613</v>
      </c>
      <c r="X1173" s="114">
        <f>BM930</f>
        <v>12.220324025974026</v>
      </c>
      <c r="Y1173" s="114">
        <f>BP930</f>
        <v>13.474869480519482</v>
      </c>
      <c r="Z1173" s="114">
        <f>BS930</f>
        <v>13.474869480519482</v>
      </c>
      <c r="AA1173" s="114">
        <f>BV930</f>
        <v>14.881622727272728</v>
      </c>
      <c r="AB1173" s="15"/>
      <c r="AC1173" s="114">
        <f>BZ930</f>
        <v>4.088333116883117</v>
      </c>
      <c r="AD1173" s="114">
        <f>CC930</f>
        <v>5.4119694805194802</v>
      </c>
      <c r="AE1173" s="114">
        <f>CF930</f>
        <v>6.7761360389610381</v>
      </c>
      <c r="AF1173" s="114">
        <f>CI930</f>
        <v>8.2441987012986999</v>
      </c>
      <c r="AG1173" s="114">
        <f>CL930</f>
        <v>9.4896532467532477</v>
      </c>
      <c r="AH1173" s="114">
        <f>CO930</f>
        <v>9.4987441558441557</v>
      </c>
      <c r="AI1173" s="114">
        <f>CR930</f>
        <v>10.735107792207794</v>
      </c>
      <c r="AJ1173" s="114">
        <f>CU930</f>
        <v>10.753289610389613</v>
      </c>
      <c r="AK1173" s="114">
        <f>CX930</f>
        <v>12.220324025974026</v>
      </c>
      <c r="AL1173" s="114">
        <f>DA930</f>
        <v>13.474869480519482</v>
      </c>
      <c r="AM1173" s="114">
        <f>DD930</f>
        <v>13.474869480519482</v>
      </c>
      <c r="AN1173" s="114">
        <f>DG930</f>
        <v>14.881622727272728</v>
      </c>
    </row>
    <row r="1174" spans="1:53">
      <c r="B1174" s="78" t="s">
        <v>268</v>
      </c>
      <c r="C1174" s="114">
        <f>D931</f>
        <v>1.2013910066593689</v>
      </c>
      <c r="D1174" s="114">
        <f>G931</f>
        <v>1.6246714299397922</v>
      </c>
      <c r="E1174" s="114">
        <f>J931</f>
        <v>1.8829476667122784</v>
      </c>
      <c r="F1174" s="114">
        <f>M931</f>
        <v>2.3500598823207448</v>
      </c>
      <c r="G1174" s="114">
        <f>P931</f>
        <v>2.7117457060755337</v>
      </c>
      <c r="H1174" s="114">
        <f>S931</f>
        <v>2.7771352335340267</v>
      </c>
      <c r="I1174" s="114">
        <f>V931</f>
        <v>3.073431529830323</v>
      </c>
      <c r="J1174" s="114">
        <f>Y931</f>
        <v>3.204210584747309</v>
      </c>
      <c r="K1174" s="114">
        <f>AB931</f>
        <v>3.5035143810436051</v>
      </c>
      <c r="L1174" s="114">
        <f>AE931</f>
        <v>3.9305897322568875</v>
      </c>
      <c r="M1174" s="114">
        <f>AH931</f>
        <v>3.9305897322568875</v>
      </c>
      <c r="N1174" s="114">
        <f>AK931</f>
        <v>4.3594786211457759</v>
      </c>
      <c r="O1174" s="78" t="s">
        <v>268</v>
      </c>
      <c r="P1174" s="114">
        <f>AO931</f>
        <v>1.2013910066593689</v>
      </c>
      <c r="Q1174" s="114">
        <f>AR931</f>
        <v>1.6246714299397922</v>
      </c>
      <c r="R1174" s="114">
        <f>AU931</f>
        <v>1.8829476667122784</v>
      </c>
      <c r="S1174" s="114">
        <f>AX931</f>
        <v>2.3500598823207448</v>
      </c>
      <c r="T1174" s="114">
        <f>BA931</f>
        <v>2.7117457060755337</v>
      </c>
      <c r="U1174" s="114">
        <f>BD931</f>
        <v>2.7771352335340267</v>
      </c>
      <c r="V1174" s="114">
        <f>BG931</f>
        <v>3.073431529830323</v>
      </c>
      <c r="W1174" s="114">
        <f>BJ931</f>
        <v>3.204210584747309</v>
      </c>
      <c r="X1174" s="114">
        <f>BM931</f>
        <v>3.5035143810436051</v>
      </c>
      <c r="Y1174" s="114">
        <f>BP931</f>
        <v>3.9305897322568875</v>
      </c>
      <c r="Z1174" s="114">
        <f>BS931</f>
        <v>3.9305897322568875</v>
      </c>
      <c r="AA1174" s="114">
        <f>BV931</f>
        <v>4.3594786211457759</v>
      </c>
      <c r="AB1174" s="15"/>
      <c r="AC1174" s="114">
        <f>BZ931</f>
        <v>2.316968369985926</v>
      </c>
      <c r="AD1174" s="114">
        <f>CC931</f>
        <v>3.133294900598171</v>
      </c>
      <c r="AE1174" s="114">
        <f>CF931</f>
        <v>3.6313990715165376</v>
      </c>
      <c r="AF1174" s="114">
        <f>CI931</f>
        <v>4.5322583444757223</v>
      </c>
      <c r="AG1174" s="114">
        <f>CL931</f>
        <v>5.2297952902885303</v>
      </c>
      <c r="AH1174" s="114">
        <f>CO931</f>
        <v>5.3559036646727662</v>
      </c>
      <c r="AI1174" s="114">
        <f>CR931</f>
        <v>5.9273322361013383</v>
      </c>
      <c r="AJ1174" s="114">
        <f>CU931</f>
        <v>6.1795489848698111</v>
      </c>
      <c r="AK1174" s="114">
        <f>CX931</f>
        <v>6.7567777348698108</v>
      </c>
      <c r="AL1174" s="114">
        <f>DA931</f>
        <v>7.5804230550668557</v>
      </c>
      <c r="AM1174" s="114">
        <f>DD931</f>
        <v>7.5804230550668557</v>
      </c>
      <c r="AN1174" s="114">
        <f>DG931</f>
        <v>8.4075659122097122</v>
      </c>
    </row>
    <row r="1175" spans="1:53">
      <c r="B1175" s="78" t="s">
        <v>62</v>
      </c>
      <c r="C1175" s="114">
        <f>D932</f>
        <v>0.53658244047619053</v>
      </c>
      <c r="D1175" s="114">
        <f>G932</f>
        <v>0.63134136904761906</v>
      </c>
      <c r="E1175" s="114">
        <f>J932</f>
        <v>0.82263854166666661</v>
      </c>
      <c r="F1175" s="114">
        <f>M932</f>
        <v>1.0617898809523809</v>
      </c>
      <c r="G1175" s="114">
        <f>P932</f>
        <v>1.1319565476190474</v>
      </c>
      <c r="H1175" s="114">
        <f>S932</f>
        <v>1.1544982142857143</v>
      </c>
      <c r="I1175" s="114">
        <f>V932</f>
        <v>1.2144982142857141</v>
      </c>
      <c r="J1175" s="114">
        <f>Y932</f>
        <v>1.2595815476190475</v>
      </c>
      <c r="K1175" s="114">
        <f>AB932</f>
        <v>1.5893187500000001</v>
      </c>
      <c r="L1175" s="114">
        <f>AE932</f>
        <v>1.6696520833333333</v>
      </c>
      <c r="M1175" s="114">
        <f>AH932</f>
        <v>1.6944020833333335</v>
      </c>
      <c r="N1175" s="114">
        <f>AK932</f>
        <v>1.7948782738095239</v>
      </c>
      <c r="O1175" s="78" t="s">
        <v>62</v>
      </c>
      <c r="P1175" s="114">
        <f>AO932</f>
        <v>0.53658244047619053</v>
      </c>
      <c r="Q1175" s="114">
        <f>AR932</f>
        <v>0.63134136904761906</v>
      </c>
      <c r="R1175" s="114">
        <f>AU932</f>
        <v>0.82263854166666661</v>
      </c>
      <c r="S1175" s="114">
        <f>AX932</f>
        <v>1.0617898809523809</v>
      </c>
      <c r="T1175" s="114">
        <f>BA932</f>
        <v>1.1319565476190474</v>
      </c>
      <c r="U1175" s="114">
        <f>BD932</f>
        <v>1.1544982142857143</v>
      </c>
      <c r="V1175" s="114">
        <f>BG932</f>
        <v>1.2144982142857141</v>
      </c>
      <c r="W1175" s="114">
        <f>BJ932</f>
        <v>1.2595815476190475</v>
      </c>
      <c r="X1175" s="114">
        <f>BM932</f>
        <v>1.5893187500000001</v>
      </c>
      <c r="Y1175" s="114">
        <f>BP932</f>
        <v>1.6696520833333333</v>
      </c>
      <c r="Z1175" s="114">
        <f>BS932</f>
        <v>1.6944020833333335</v>
      </c>
      <c r="AA1175" s="114">
        <f>BV932</f>
        <v>1.7948782738095239</v>
      </c>
      <c r="AB1175" s="15"/>
      <c r="AC1175" s="114">
        <f>BZ932</f>
        <v>0.58536266233766243</v>
      </c>
      <c r="AD1175" s="114">
        <f>CC932</f>
        <v>0.68873603896103897</v>
      </c>
      <c r="AE1175" s="114">
        <f>CF932</f>
        <v>0.89742386363636362</v>
      </c>
      <c r="AF1175" s="114">
        <f>CI932</f>
        <v>1.1583162337662338</v>
      </c>
      <c r="AG1175" s="114">
        <f>CL932</f>
        <v>1.2348616883116881</v>
      </c>
      <c r="AH1175" s="114">
        <f>CO932</f>
        <v>1.2594525974025974</v>
      </c>
      <c r="AI1175" s="114">
        <f>CR932</f>
        <v>1.3249071428571428</v>
      </c>
      <c r="AJ1175" s="114">
        <f>CU932</f>
        <v>1.3740889610389611</v>
      </c>
      <c r="AK1175" s="114">
        <f>CX932</f>
        <v>1.7338022727272728</v>
      </c>
      <c r="AL1175" s="114">
        <f>DA932</f>
        <v>1.8214386363636363</v>
      </c>
      <c r="AM1175" s="114">
        <f>DD932</f>
        <v>1.8484386363636367</v>
      </c>
      <c r="AN1175" s="114">
        <f>DG932</f>
        <v>1.958049025974026</v>
      </c>
    </row>
    <row r="1176" spans="1:53">
      <c r="R1176" s="22"/>
      <c r="AA1176" s="50"/>
    </row>
    <row r="1177" spans="1:53">
      <c r="A1177" s="172" t="s">
        <v>92</v>
      </c>
      <c r="B1177" s="78" t="s">
        <v>238</v>
      </c>
      <c r="C1177" s="114"/>
      <c r="E1177" s="9"/>
      <c r="F1177" s="9"/>
      <c r="J1177" s="9"/>
      <c r="R1177" s="22"/>
      <c r="AA1177" s="50"/>
      <c r="AD1177" s="9"/>
      <c r="AG1177" s="15"/>
    </row>
    <row r="1178" spans="1:53">
      <c r="E1178" s="9"/>
      <c r="G1178" s="78"/>
      <c r="R1178" s="22"/>
      <c r="AA1178" s="50"/>
      <c r="AD1178" s="9"/>
      <c r="AG1178" s="19" t="s">
        <v>235</v>
      </c>
    </row>
    <row r="1179" spans="1:53">
      <c r="C1179" s="256">
        <v>1000</v>
      </c>
      <c r="D1179" s="256">
        <v>1200</v>
      </c>
      <c r="E1179" s="256">
        <v>1400</v>
      </c>
      <c r="F1179" s="256">
        <v>1600</v>
      </c>
      <c r="G1179" s="256">
        <v>1800</v>
      </c>
      <c r="H1179" s="373">
        <v>2000</v>
      </c>
      <c r="I1179" s="256">
        <v>2200</v>
      </c>
      <c r="J1179" s="256">
        <v>2400</v>
      </c>
      <c r="K1179" s="256">
        <v>2600</v>
      </c>
      <c r="L1179" s="256">
        <v>2800</v>
      </c>
      <c r="M1179" s="256">
        <v>3000</v>
      </c>
      <c r="N1179" s="149">
        <v>3200</v>
      </c>
      <c r="R1179" s="22"/>
      <c r="AA1179" s="50"/>
      <c r="AB1179" s="78" t="s">
        <v>225</v>
      </c>
      <c r="AC1179" s="78" t="s">
        <v>226</v>
      </c>
      <c r="AD1179" s="9"/>
      <c r="AE1179" s="59"/>
      <c r="AG1179" s="78" t="s">
        <v>237</v>
      </c>
    </row>
    <row r="1180" spans="1:53">
      <c r="A1180" s="149" t="s">
        <v>234</v>
      </c>
      <c r="C1180" s="256"/>
      <c r="D1180" s="149"/>
      <c r="E1180" s="149"/>
      <c r="F1180" s="149"/>
      <c r="G1180" s="149"/>
      <c r="H1180" s="149"/>
      <c r="K1180" s="149"/>
      <c r="L1180" s="149"/>
      <c r="N1180" s="149"/>
      <c r="R1180" s="22"/>
      <c r="AA1180" s="50"/>
      <c r="AD1180" s="9"/>
      <c r="AG1180" s="15"/>
    </row>
    <row r="1181" spans="1:53">
      <c r="A1181" s="22"/>
      <c r="B1181" s="93" t="s">
        <v>304</v>
      </c>
      <c r="C1181" s="114">
        <f>1-E979</f>
        <v>0.10301107004429666</v>
      </c>
      <c r="D1181" s="114">
        <f>1-H979</f>
        <v>0.11978231531469175</v>
      </c>
      <c r="E1181" s="659">
        <f>1-K979</f>
        <v>0.17723435250553721</v>
      </c>
      <c r="F1181" s="659">
        <f>1-N979</f>
        <v>0.15937376172307582</v>
      </c>
      <c r="G1181" s="114">
        <f>1-Q979</f>
        <v>0.14501177094868956</v>
      </c>
      <c r="H1181" s="114">
        <f>1-T979</f>
        <v>0.15845397927048721</v>
      </c>
      <c r="I1181" s="114">
        <f>1-W979</f>
        <v>0.20185513267013988</v>
      </c>
      <c r="J1181" s="114">
        <f>1-Z979</f>
        <v>0.1886680355124124</v>
      </c>
      <c r="K1181" s="114">
        <f>1-AC979</f>
        <v>0.20099305613233664</v>
      </c>
      <c r="L1181" s="114">
        <f>1-AF979</f>
        <v>0.18878287503955071</v>
      </c>
      <c r="M1181" s="114">
        <f>1-AI979</f>
        <v>0.19019999861572523</v>
      </c>
      <c r="N1181" s="114">
        <f>1-AL979</f>
        <v>0.21391249870224238</v>
      </c>
      <c r="O1181" s="146"/>
      <c r="P1181" s="146"/>
      <c r="Q1181" s="146"/>
      <c r="R1181" s="146"/>
      <c r="S1181" s="146"/>
      <c r="T1181" s="146"/>
      <c r="AA1181" s="50"/>
      <c r="AB1181" s="17">
        <f>K1181*I1178/9/5</f>
        <v>0</v>
      </c>
      <c r="AC1181" s="17">
        <f>N1181*J1178/9/5</f>
        <v>0</v>
      </c>
      <c r="AD1181" s="9"/>
      <c r="AG1181" s="19" t="s">
        <v>236</v>
      </c>
      <c r="AH1181" s="146">
        <f>G1216+G1181</f>
        <v>0.31113900740303979</v>
      </c>
      <c r="AI1181" s="146">
        <f>H1216+H1181</f>
        <v>0.32869684886834039</v>
      </c>
      <c r="AJ1181" s="146">
        <f>I1216+K1181</f>
        <v>0.35398150135138651</v>
      </c>
      <c r="AK1181" s="146">
        <f>N1216+N1181</f>
        <v>0.37909379202118498</v>
      </c>
      <c r="AL1181" s="202"/>
    </row>
    <row r="1182" spans="1:53">
      <c r="A1182" s="22"/>
      <c r="B1182" s="93" t="s">
        <v>305</v>
      </c>
      <c r="C1182" s="114">
        <f>1-E980</f>
        <v>0.11265392718715384</v>
      </c>
      <c r="D1182" s="114">
        <f>1-H980</f>
        <v>0.13585374388612048</v>
      </c>
      <c r="E1182" s="659">
        <f>1-K980</f>
        <v>0.19789761781165938</v>
      </c>
      <c r="F1182" s="659">
        <f>1-N980</f>
        <v>0.17745411886593287</v>
      </c>
      <c r="G1182" s="114">
        <f>1-Q980</f>
        <v>0.16108319952011807</v>
      </c>
      <c r="H1182" s="114">
        <f>1-T980</f>
        <v>0.17291826498477292</v>
      </c>
      <c r="I1182" s="114">
        <f>1-W980</f>
        <v>0.21500448331949051</v>
      </c>
      <c r="J1182" s="114">
        <f>1-Z980</f>
        <v>0.20072160694098384</v>
      </c>
      <c r="K1182" s="114">
        <f>1-AC980</f>
        <v>0.21211942975871034</v>
      </c>
      <c r="L1182" s="114">
        <f>1-AF980</f>
        <v>0.19911450769261196</v>
      </c>
      <c r="M1182" s="114">
        <f>1-AI980</f>
        <v>0.19984285575858241</v>
      </c>
      <c r="N1182" s="114">
        <f>1-AL980</f>
        <v>0.22295267727367107</v>
      </c>
      <c r="O1182" s="146"/>
      <c r="P1182" s="146"/>
      <c r="Q1182" s="146"/>
      <c r="R1182" s="146"/>
      <c r="S1182" s="146"/>
      <c r="T1182" s="146"/>
      <c r="AA1182" s="50"/>
      <c r="AB1182" s="17"/>
      <c r="AC1182" s="17"/>
      <c r="AD1182" s="9"/>
      <c r="AG1182" s="19"/>
      <c r="AH1182" s="146"/>
      <c r="AI1182" s="146"/>
      <c r="AJ1182" s="146"/>
      <c r="AK1182" s="146"/>
      <c r="AL1182" s="202"/>
    </row>
    <row r="1183" spans="1:53">
      <c r="B1183" s="93" t="s">
        <v>250</v>
      </c>
      <c r="C1183" s="114">
        <f>1-E981</f>
        <v>0.11816559861572518</v>
      </c>
      <c r="D1183" s="114">
        <f>1-H981</f>
        <v>0.13872547602897745</v>
      </c>
      <c r="E1183" s="659">
        <f>1-K981</f>
        <v>0.16974949536268003</v>
      </c>
      <c r="F1183" s="659">
        <f>1-N981</f>
        <v>0.18429839565164707</v>
      </c>
      <c r="G1183" s="114">
        <f>1-Q981</f>
        <v>0.1672072788851976</v>
      </c>
      <c r="H1183" s="114">
        <f>1-T981</f>
        <v>0.17842993641334437</v>
      </c>
      <c r="I1183" s="114">
        <f>1-W981</f>
        <v>0.22001509370910088</v>
      </c>
      <c r="J1183" s="114">
        <f>1-Z981</f>
        <v>0.22102895217907914</v>
      </c>
      <c r="K1183" s="114">
        <f>1-AC981</f>
        <v>0.23377900393453444</v>
      </c>
      <c r="L1183" s="114">
        <f>1-AF981</f>
        <v>0.20575758167220359</v>
      </c>
      <c r="M1183" s="114">
        <f>1-AI981</f>
        <v>0.20604305813953472</v>
      </c>
      <c r="N1183" s="114">
        <f>1-AL981</f>
        <v>0.22876536700581396</v>
      </c>
      <c r="O1183" s="146"/>
      <c r="P1183" s="146"/>
      <c r="Q1183" s="146"/>
      <c r="R1183" s="146"/>
      <c r="S1183" s="146"/>
      <c r="T1183" s="146"/>
      <c r="AA1183" s="50"/>
      <c r="AB1183" s="17"/>
      <c r="AC1183" s="17"/>
      <c r="AD1183" s="9"/>
      <c r="AG1183" s="19"/>
      <c r="AH1183" s="146"/>
      <c r="AI1183" s="146"/>
      <c r="AJ1183" s="146"/>
      <c r="AK1183" s="146"/>
      <c r="AL1183" s="202"/>
    </row>
    <row r="1184" spans="1:53" ht="30">
      <c r="A1184" s="187" t="s">
        <v>143</v>
      </c>
      <c r="B1184" s="149" t="s">
        <v>299</v>
      </c>
      <c r="C1184" s="114"/>
      <c r="D1184" s="114"/>
      <c r="E1184" s="114"/>
      <c r="F1184" s="114"/>
      <c r="G1184" s="114"/>
      <c r="H1184" s="114"/>
      <c r="I1184" s="114"/>
      <c r="J1184" s="114"/>
      <c r="K1184" s="114"/>
      <c r="L1184" s="114"/>
      <c r="M1184" s="114"/>
      <c r="N1184" s="114"/>
      <c r="O1184" s="114"/>
      <c r="P1184" s="114"/>
      <c r="Q1184" s="114"/>
      <c r="R1184" s="114"/>
      <c r="S1184" s="114"/>
      <c r="T1184" s="114"/>
      <c r="AA1184" s="50"/>
      <c r="AD1184" s="9"/>
      <c r="AG1184" s="19" t="s">
        <v>132</v>
      </c>
      <c r="AH1184" s="114">
        <f>G1151+G1216</f>
        <v>0.20486821599032046</v>
      </c>
      <c r="AI1184" s="114">
        <f>H1151+H1216</f>
        <v>0.2068881165780507</v>
      </c>
      <c r="AJ1184" s="114">
        <f>I1151+I1216</f>
        <v>0.18783545466935264</v>
      </c>
      <c r="AK1184" s="114">
        <f>J1151+N1216</f>
        <v>0.19690568848638001</v>
      </c>
      <c r="AL1184" s="203"/>
    </row>
    <row r="1185" spans="1:79">
      <c r="B1185" s="78" t="s">
        <v>220</v>
      </c>
      <c r="C1185" s="114">
        <f>E833</f>
        <v>0.17436870660684303</v>
      </c>
      <c r="D1185" s="114">
        <f>H833</f>
        <v>0.18178145745426505</v>
      </c>
      <c r="E1185" s="114">
        <f>K833</f>
        <v>0.1819179001700216</v>
      </c>
      <c r="F1185" s="114">
        <f>N833</f>
        <v>0.1817525800683181</v>
      </c>
      <c r="G1185" s="114">
        <f>Q833</f>
        <v>0.17724695832132017</v>
      </c>
      <c r="H1185" s="114">
        <f>T833</f>
        <v>0.1743879555226277</v>
      </c>
      <c r="I1185" s="114">
        <f>W833</f>
        <v>0.17540161662449727</v>
      </c>
      <c r="J1185" s="114">
        <f>Z833</f>
        <v>0.17512335315358254</v>
      </c>
      <c r="K1185" s="114">
        <f>AC833</f>
        <v>0.17619747152083626</v>
      </c>
      <c r="L1185" s="114">
        <f>AF833</f>
        <v>0.17392185102738456</v>
      </c>
      <c r="M1185" s="114">
        <f>AI833</f>
        <v>0.1690889452882133</v>
      </c>
      <c r="N1185" s="114">
        <f>AL833</f>
        <v>0.16839119519379325</v>
      </c>
      <c r="R1185" s="22"/>
      <c r="AA1185" s="50"/>
      <c r="AD1185" s="9"/>
    </row>
    <row r="1186" spans="1:79">
      <c r="B1186" s="78" t="s">
        <v>221</v>
      </c>
      <c r="C1186" s="114">
        <f>E834</f>
        <v>0.17212374500702604</v>
      </c>
      <c r="D1186" s="114">
        <f>H834</f>
        <v>0.16164981696220854</v>
      </c>
      <c r="E1186" s="114">
        <f>K834</f>
        <v>0.17362284547818108</v>
      </c>
      <c r="F1186" s="114">
        <f>N834</f>
        <v>0.16030655334268415</v>
      </c>
      <c r="G1186" s="114">
        <f>Q834</f>
        <v>0.1737815917746596</v>
      </c>
      <c r="H1186" s="114">
        <f>T834</f>
        <v>0.17717108919910529</v>
      </c>
      <c r="I1186" s="114">
        <f>W834</f>
        <v>0.1599135819376106</v>
      </c>
      <c r="J1186" s="114">
        <f>Z834</f>
        <v>0.15977112770982058</v>
      </c>
      <c r="K1186" s="114">
        <f>AC834</f>
        <v>0.1643131740436003</v>
      </c>
      <c r="L1186" s="114">
        <f>AF834</f>
        <v>0.15318525973917307</v>
      </c>
      <c r="M1186" s="114">
        <f>AI834</f>
        <v>0.17470877382137198</v>
      </c>
      <c r="N1186" s="114">
        <f>AL834</f>
        <v>0.16987513124402279</v>
      </c>
      <c r="R1186" s="22"/>
      <c r="AA1186" s="50"/>
      <c r="AD1186" s="9"/>
    </row>
    <row r="1187" spans="1:79">
      <c r="B1187" s="78" t="s">
        <v>222</v>
      </c>
      <c r="C1187" s="114">
        <f>E835</f>
        <v>0.6535075483861309</v>
      </c>
      <c r="D1187" s="114">
        <f>H835</f>
        <v>0.65656872558352641</v>
      </c>
      <c r="E1187" s="114">
        <f>K835</f>
        <v>0.64445925435179741</v>
      </c>
      <c r="F1187" s="114">
        <f>N835</f>
        <v>0.65794086658899775</v>
      </c>
      <c r="G1187" s="114">
        <f>Q835</f>
        <v>0.64897144990402023</v>
      </c>
      <c r="H1187" s="114">
        <f>T835</f>
        <v>0.64844095527826695</v>
      </c>
      <c r="I1187" s="114">
        <f>W835</f>
        <v>0.66468480143789221</v>
      </c>
      <c r="J1187" s="114">
        <f>Z835</f>
        <v>0.66510551913659688</v>
      </c>
      <c r="K1187" s="114">
        <f>AC835</f>
        <v>0.65948935443556345</v>
      </c>
      <c r="L1187" s="114">
        <f>AF835</f>
        <v>0.67289288923344248</v>
      </c>
      <c r="M1187" s="114">
        <f>AI835</f>
        <v>0.65620228089041466</v>
      </c>
      <c r="N1187" s="114">
        <f>AL835</f>
        <v>0.66173367356218393</v>
      </c>
      <c r="R1187" s="22"/>
      <c r="AA1187" s="50"/>
      <c r="AD1187" s="9"/>
    </row>
    <row r="1188" spans="1:79">
      <c r="B1188" s="78" t="s">
        <v>32</v>
      </c>
      <c r="C1188" s="114">
        <f t="shared" ref="C1188:C1212" si="546">E838</f>
        <v>3.8970404495736286E-2</v>
      </c>
      <c r="D1188" s="114">
        <f t="shared" ref="D1188:D1212" si="547">H838</f>
        <v>3.7070202953206288E-2</v>
      </c>
      <c r="E1188" s="114">
        <f t="shared" ref="E1188:E1212" si="548">K838</f>
        <v>3.8561030620501355E-2</v>
      </c>
      <c r="F1188" s="114">
        <f t="shared" ref="F1188:F1212" si="549">N838</f>
        <v>3.7211543698800441E-2</v>
      </c>
      <c r="G1188" s="114">
        <f t="shared" ref="G1188:G1212" si="550">Q838</f>
        <v>3.5795006859647496E-2</v>
      </c>
      <c r="H1188" s="114">
        <f t="shared" ref="H1188:H1212" si="551">T838</f>
        <v>3.5024039500392484E-2</v>
      </c>
      <c r="I1188" s="114">
        <f t="shared" ref="I1188:I1212" si="552">W838</f>
        <v>3.4852799198307992E-2</v>
      </c>
      <c r="J1188" s="114">
        <f t="shared" ref="J1188:J1212" si="553">Z838</f>
        <v>3.3383579550791624E-2</v>
      </c>
      <c r="K1188" s="114">
        <f t="shared" ref="K1188:K1212" si="554">AC838</f>
        <v>3.3083605120906676E-2</v>
      </c>
      <c r="L1188" s="114">
        <f t="shared" ref="L1188:L1212" si="555">AF838</f>
        <v>3.0967314160742436E-2</v>
      </c>
      <c r="M1188" s="114">
        <f t="shared" ref="M1188:M1212" si="556">AI838</f>
        <v>3.2009715748126215E-2</v>
      </c>
      <c r="N1188" s="114">
        <f t="shared" ref="N1188:N1212" si="557">AL838</f>
        <v>3.1200567463012262E-2</v>
      </c>
      <c r="R1188" s="22"/>
      <c r="AA1188" s="50"/>
      <c r="AD1188" s="9"/>
    </row>
    <row r="1189" spans="1:79" s="233" customFormat="1">
      <c r="A1189" s="368"/>
      <c r="B1189" s="369" t="s">
        <v>37</v>
      </c>
      <c r="C1189" s="233">
        <f t="shared" si="546"/>
        <v>38.285714285714285</v>
      </c>
      <c r="D1189" s="233">
        <f t="shared" si="547"/>
        <v>68.571428571428569</v>
      </c>
      <c r="E1189" s="233">
        <f t="shared" si="548"/>
        <v>98.857142857142861</v>
      </c>
      <c r="F1189" s="233">
        <f t="shared" si="549"/>
        <v>100.85714285714286</v>
      </c>
      <c r="G1189" s="233">
        <f t="shared" si="550"/>
        <v>100.85714285714286</v>
      </c>
      <c r="H1189" s="233">
        <f t="shared" si="551"/>
        <v>100.85714285714286</v>
      </c>
      <c r="I1189" s="233">
        <f t="shared" si="552"/>
        <v>102.85714285714286</v>
      </c>
      <c r="J1189" s="233">
        <f t="shared" si="553"/>
        <v>102.85714285714286</v>
      </c>
      <c r="K1189" s="233">
        <f t="shared" si="554"/>
        <v>102.85714285714286</v>
      </c>
      <c r="L1189" s="233">
        <f t="shared" si="555"/>
        <v>102.85714285714286</v>
      </c>
      <c r="M1189" s="233">
        <f t="shared" si="556"/>
        <v>102.85714285714286</v>
      </c>
      <c r="N1189" s="233">
        <f t="shared" si="557"/>
        <v>102.85714285714286</v>
      </c>
      <c r="AA1189" s="122"/>
      <c r="AD1189" s="370"/>
      <c r="AL1189" s="372"/>
      <c r="AZ1189" s="122"/>
      <c r="BA1189" s="122"/>
      <c r="BB1189" s="122"/>
      <c r="BC1189" s="122"/>
      <c r="BD1189" s="122"/>
      <c r="BE1189" s="122"/>
      <c r="BF1189" s="122"/>
      <c r="BG1189" s="122"/>
      <c r="BH1189" s="122"/>
      <c r="BI1189" s="122"/>
      <c r="BJ1189" s="122"/>
      <c r="BK1189" s="122"/>
      <c r="BL1189" s="122"/>
      <c r="BM1189" s="122"/>
      <c r="BN1189" s="122"/>
      <c r="BO1189" s="122"/>
      <c r="BP1189" s="122"/>
      <c r="BQ1189" s="122"/>
      <c r="BR1189" s="122"/>
      <c r="BS1189" s="122"/>
      <c r="BT1189" s="122"/>
      <c r="BU1189" s="122"/>
      <c r="BV1189" s="122"/>
      <c r="BW1189" s="436"/>
      <c r="BX1189" s="122"/>
      <c r="BY1189" s="122"/>
      <c r="BZ1189" s="122"/>
      <c r="CA1189" s="122"/>
    </row>
    <row r="1190" spans="1:79" s="233" customFormat="1">
      <c r="A1190" s="368"/>
      <c r="B1190" s="369" t="s">
        <v>81</v>
      </c>
      <c r="C1190" s="233">
        <f t="shared" si="546"/>
        <v>684.41348837209296</v>
      </c>
      <c r="D1190" s="233">
        <f t="shared" si="547"/>
        <v>1017.3563455149501</v>
      </c>
      <c r="E1190" s="233">
        <f t="shared" si="548"/>
        <v>1048.7518604651161</v>
      </c>
      <c r="F1190" s="233">
        <f t="shared" si="549"/>
        <v>1153.3045182724252</v>
      </c>
      <c r="G1190" s="233">
        <f t="shared" si="550"/>
        <v>1374.6315481727574</v>
      </c>
      <c r="H1190" s="233">
        <f t="shared" si="551"/>
        <v>1489.1555481727576</v>
      </c>
      <c r="I1190" s="233">
        <f t="shared" si="552"/>
        <v>1490.3315481727575</v>
      </c>
      <c r="J1190" s="233">
        <f t="shared" si="553"/>
        <v>1504.1225780730899</v>
      </c>
      <c r="K1190" s="233">
        <f t="shared" si="554"/>
        <v>1827.2608637873755</v>
      </c>
      <c r="L1190" s="233">
        <f t="shared" si="555"/>
        <v>1942.9608637873753</v>
      </c>
      <c r="M1190" s="233">
        <f t="shared" si="556"/>
        <v>1954.497607973422</v>
      </c>
      <c r="N1190" s="233">
        <f t="shared" si="557"/>
        <v>1956.0976079734223</v>
      </c>
      <c r="AA1190" s="122"/>
      <c r="AD1190" s="370"/>
      <c r="AL1190" s="372"/>
      <c r="AZ1190" s="122"/>
      <c r="BA1190" s="122"/>
      <c r="BB1190" s="122"/>
      <c r="BC1190" s="122"/>
      <c r="BD1190" s="122"/>
      <c r="BE1190" s="122"/>
      <c r="BF1190" s="122"/>
      <c r="BG1190" s="122"/>
      <c r="BH1190" s="122"/>
      <c r="BI1190" s="122"/>
      <c r="BJ1190" s="122"/>
      <c r="BK1190" s="122"/>
      <c r="BL1190" s="122"/>
      <c r="BM1190" s="122"/>
      <c r="BN1190" s="122"/>
      <c r="BO1190" s="122"/>
      <c r="BP1190" s="122"/>
      <c r="BQ1190" s="122"/>
      <c r="BR1190" s="122"/>
      <c r="BS1190" s="122"/>
      <c r="BT1190" s="122"/>
      <c r="BU1190" s="122"/>
      <c r="BV1190" s="122"/>
      <c r="BW1190" s="436"/>
      <c r="BX1190" s="122"/>
      <c r="BY1190" s="122"/>
      <c r="BZ1190" s="122"/>
      <c r="CA1190" s="122"/>
    </row>
    <row r="1191" spans="1:79">
      <c r="B1191" s="78" t="s">
        <v>163</v>
      </c>
      <c r="C1191" s="114">
        <f t="shared" si="546"/>
        <v>7.7737462000324097E-3</v>
      </c>
      <c r="D1191" s="114">
        <f t="shared" si="547"/>
        <v>7.2763250630323338E-3</v>
      </c>
      <c r="E1191" s="114">
        <f t="shared" si="548"/>
        <v>7.7084650087123566E-3</v>
      </c>
      <c r="F1191" s="114">
        <f t="shared" si="549"/>
        <v>7.4276576726534814E-3</v>
      </c>
      <c r="G1191" s="114">
        <f t="shared" si="550"/>
        <v>8.1376781705394686E-3</v>
      </c>
      <c r="H1191" s="114">
        <f t="shared" si="551"/>
        <v>8.2342581061106389E-3</v>
      </c>
      <c r="I1191" s="114">
        <f t="shared" si="552"/>
        <v>7.5556540427067411E-3</v>
      </c>
      <c r="J1191" s="114">
        <f t="shared" si="553"/>
        <v>7.8458724929905427E-3</v>
      </c>
      <c r="K1191" s="114">
        <f t="shared" si="554"/>
        <v>7.9311947398785793E-3</v>
      </c>
      <c r="L1191" s="114">
        <f t="shared" si="555"/>
        <v>7.5652667957312267E-3</v>
      </c>
      <c r="M1191" s="114">
        <f t="shared" si="556"/>
        <v>8.4307059800139555E-3</v>
      </c>
      <c r="N1191" s="114">
        <f t="shared" si="557"/>
        <v>8.2738710339566261E-3</v>
      </c>
      <c r="R1191" s="22"/>
      <c r="AA1191" s="50"/>
      <c r="AD1191" s="9"/>
    </row>
    <row r="1192" spans="1:79">
      <c r="B1192" s="78" t="s">
        <v>103</v>
      </c>
      <c r="C1192" s="114">
        <f t="shared" si="546"/>
        <v>8.0106793677381952E-2</v>
      </c>
      <c r="D1192" s="114">
        <f t="shared" si="547"/>
        <v>7.4447330794410363E-2</v>
      </c>
      <c r="E1192" s="114">
        <f t="shared" si="548"/>
        <v>7.9558790519822828E-2</v>
      </c>
      <c r="F1192" s="114">
        <f t="shared" si="549"/>
        <v>7.5499134670741777E-2</v>
      </c>
      <c r="G1192" s="114">
        <f t="shared" si="550"/>
        <v>7.9853396767193344E-2</v>
      </c>
      <c r="H1192" s="114">
        <f t="shared" si="551"/>
        <v>8.2905855578358001E-2</v>
      </c>
      <c r="I1192" s="114">
        <f t="shared" si="552"/>
        <v>7.7412516356967664E-2</v>
      </c>
      <c r="J1192" s="114">
        <f t="shared" si="553"/>
        <v>7.9415044773205185E-2</v>
      </c>
      <c r="K1192" s="114">
        <f t="shared" si="554"/>
        <v>7.9642017148494643E-2</v>
      </c>
      <c r="L1192" s="114">
        <f t="shared" si="555"/>
        <v>7.8457136814372247E-2</v>
      </c>
      <c r="M1192" s="114">
        <f t="shared" si="556"/>
        <v>8.6142221918161177E-2</v>
      </c>
      <c r="N1192" s="114">
        <f t="shared" si="557"/>
        <v>8.5064923566259554E-2</v>
      </c>
      <c r="R1192" s="22"/>
      <c r="AA1192" s="50"/>
      <c r="AD1192" s="9"/>
    </row>
    <row r="1193" spans="1:79">
      <c r="B1193" s="78" t="s">
        <v>33</v>
      </c>
      <c r="C1193" s="114">
        <f t="shared" si="546"/>
        <v>6.8984821731999768E-2</v>
      </c>
      <c r="D1193" s="114">
        <f t="shared" si="547"/>
        <v>6.3693730755170638E-2</v>
      </c>
      <c r="E1193" s="114">
        <f t="shared" si="548"/>
        <v>6.5968821458854215E-2</v>
      </c>
      <c r="F1193" s="114">
        <f t="shared" si="549"/>
        <v>6.1374476772777353E-2</v>
      </c>
      <c r="G1193" s="114">
        <f t="shared" si="550"/>
        <v>6.6889503448129897E-2</v>
      </c>
      <c r="H1193" s="114">
        <f t="shared" si="551"/>
        <v>6.8471064405680127E-2</v>
      </c>
      <c r="I1193" s="114">
        <f t="shared" si="552"/>
        <v>6.1889598344463635E-2</v>
      </c>
      <c r="J1193" s="114">
        <f t="shared" si="553"/>
        <v>5.9943442855373959E-2</v>
      </c>
      <c r="K1193" s="114">
        <f t="shared" si="554"/>
        <v>6.208956616240776E-2</v>
      </c>
      <c r="L1193" s="114">
        <f t="shared" si="555"/>
        <v>5.752712132607285E-2</v>
      </c>
      <c r="M1193" s="114">
        <f t="shared" si="556"/>
        <v>6.6566872659029067E-2</v>
      </c>
      <c r="N1193" s="114">
        <f t="shared" si="557"/>
        <v>6.4575174696724427E-2</v>
      </c>
      <c r="R1193" s="22"/>
      <c r="AA1193" s="50"/>
      <c r="AD1193" s="9"/>
    </row>
    <row r="1194" spans="1:79">
      <c r="B1194" s="78" t="s">
        <v>34</v>
      </c>
      <c r="C1194" s="114">
        <f t="shared" si="546"/>
        <v>6.6538389246761379E-2</v>
      </c>
      <c r="D1194" s="114">
        <f t="shared" si="547"/>
        <v>6.2096934194634516E-2</v>
      </c>
      <c r="E1194" s="114">
        <f t="shared" si="548"/>
        <v>6.7639999654481739E-2</v>
      </c>
      <c r="F1194" s="114">
        <f t="shared" si="549"/>
        <v>6.204633000509472E-2</v>
      </c>
      <c r="G1194" s="114">
        <f t="shared" si="550"/>
        <v>7.0091819882568851E-2</v>
      </c>
      <c r="H1194" s="114">
        <f t="shared" si="551"/>
        <v>7.1955300263496641E-2</v>
      </c>
      <c r="I1194" s="114">
        <f t="shared" si="552"/>
        <v>6.352081830333893E-2</v>
      </c>
      <c r="J1194" s="114">
        <f t="shared" si="553"/>
        <v>6.5217693705670515E-2</v>
      </c>
      <c r="K1194" s="114">
        <f t="shared" si="554"/>
        <v>6.73849132502891E-2</v>
      </c>
      <c r="L1194" s="114">
        <f t="shared" si="555"/>
        <v>6.3125693851751083E-2</v>
      </c>
      <c r="M1194" s="114">
        <f t="shared" si="556"/>
        <v>7.3221454907823752E-2</v>
      </c>
      <c r="N1194" s="114">
        <f t="shared" si="557"/>
        <v>7.1288264093173168E-2</v>
      </c>
      <c r="R1194" s="22"/>
      <c r="AA1194" s="50"/>
      <c r="AD1194" s="9"/>
    </row>
    <row r="1195" spans="1:79">
      <c r="B1195" s="78" t="s">
        <v>63</v>
      </c>
      <c r="C1195" s="114">
        <f t="shared" si="546"/>
        <v>1.6779181072351419</v>
      </c>
      <c r="D1195" s="114">
        <f t="shared" si="547"/>
        <v>2.4705942381875228</v>
      </c>
      <c r="E1195" s="114">
        <f t="shared" si="548"/>
        <v>2.83438854674234</v>
      </c>
      <c r="F1195" s="114">
        <f t="shared" si="549"/>
        <v>2.9166989564876329</v>
      </c>
      <c r="G1195" s="114">
        <f t="shared" si="550"/>
        <v>3.3290131985972677</v>
      </c>
      <c r="H1195" s="114">
        <f t="shared" si="551"/>
        <v>3.7183653513750459</v>
      </c>
      <c r="I1195" s="114">
        <f t="shared" si="552"/>
        <v>3.7326375735972683</v>
      </c>
      <c r="J1195" s="114">
        <f t="shared" si="553"/>
        <v>3.758879821659284</v>
      </c>
      <c r="K1195" s="114">
        <f t="shared" si="554"/>
        <v>4.5317123018180139</v>
      </c>
      <c r="L1195" s="114">
        <f t="shared" si="555"/>
        <v>4.9220033434846799</v>
      </c>
      <c r="M1195" s="114">
        <f t="shared" si="556"/>
        <v>4.9498983693244734</v>
      </c>
      <c r="N1195" s="114">
        <f t="shared" si="557"/>
        <v>4.9525650359911397</v>
      </c>
      <c r="O1195" s="78" t="s">
        <v>63</v>
      </c>
      <c r="P1195" s="114">
        <f t="shared" ref="P1195:P1212" si="558">AP845</f>
        <v>1.1186120714900947</v>
      </c>
      <c r="Q1195" s="114">
        <f t="shared" ref="Q1195:Q1212" si="559">AS845</f>
        <v>1.6470628254583486</v>
      </c>
      <c r="R1195" s="114">
        <f t="shared" ref="R1195:R1212" si="560">AV845</f>
        <v>1.8895923644948933</v>
      </c>
      <c r="S1195" s="114">
        <f t="shared" ref="S1195:S1212" si="561">AY845</f>
        <v>1.9444659709917553</v>
      </c>
      <c r="T1195" s="114">
        <f t="shared" ref="T1195:T1212" si="562">BB845</f>
        <v>2.2193421323981788</v>
      </c>
      <c r="U1195" s="114">
        <f t="shared" ref="U1195:U1212" si="563">BE845</f>
        <v>2.4789102342500304</v>
      </c>
      <c r="V1195" s="114">
        <f t="shared" ref="V1195:V1212" si="564">BH845</f>
        <v>2.4884250490648459</v>
      </c>
      <c r="W1195" s="114">
        <f t="shared" ref="W1195:W1212" si="565">BK845</f>
        <v>2.5059198811061894</v>
      </c>
      <c r="X1195" s="114">
        <f t="shared" ref="X1195:X1212" si="566">BN845</f>
        <v>3.0211415345453427</v>
      </c>
      <c r="Y1195" s="114">
        <f t="shared" ref="Y1195:Y1212" si="567">BQ845</f>
        <v>3.28133556232312</v>
      </c>
      <c r="Z1195" s="114">
        <f t="shared" ref="Z1195:Z1212" si="568">BT845</f>
        <v>3.2999322462163159</v>
      </c>
      <c r="AA1195" s="114">
        <f t="shared" ref="AA1195:AA1212" si="569">BW845</f>
        <v>3.3017100239940933</v>
      </c>
      <c r="AC1195" s="114">
        <f t="shared" ref="AC1195:AC1212" si="570">CA845</f>
        <v>1.4382155204872644</v>
      </c>
      <c r="AD1195" s="114">
        <f t="shared" ref="AD1195:AD1212" si="571">CD845</f>
        <v>2.1176522041607337</v>
      </c>
      <c r="AE1195" s="114">
        <f t="shared" ref="AE1195:AE1212" si="572">CG845</f>
        <v>2.4294758972077202</v>
      </c>
      <c r="AF1195" s="114">
        <f t="shared" ref="AF1195:AF1212" si="573">CJ845</f>
        <v>2.5000276769893999</v>
      </c>
      <c r="AG1195" s="114">
        <f t="shared" ref="AG1195:AG1212" si="574">CM845</f>
        <v>2.853439884511944</v>
      </c>
      <c r="AH1195" s="114">
        <f t="shared" ref="AH1195:AH1212" si="575">CP845</f>
        <v>3.187170301178611</v>
      </c>
      <c r="AI1195" s="114">
        <f t="shared" ref="AI1195:AI1212" si="576">CS845</f>
        <v>3.1994036345119445</v>
      </c>
      <c r="AJ1195" s="114">
        <f t="shared" ref="AJ1195:AJ1212" si="577">CV845</f>
        <v>3.221896989993672</v>
      </c>
      <c r="AK1195" s="114">
        <f t="shared" ref="AK1195:AK1212" si="578">CY845</f>
        <v>3.8843248301297262</v>
      </c>
      <c r="AL1195" s="114">
        <f t="shared" ref="AL1195:AL1212" si="579">DB845</f>
        <v>4.2188600087011547</v>
      </c>
      <c r="AM1195" s="114">
        <f t="shared" ref="AM1195:AM1212" si="580">DE845</f>
        <v>4.2427700308495488</v>
      </c>
      <c r="AN1195" s="114">
        <f t="shared" ref="AN1195:AN1212" si="581">DH845</f>
        <v>4.2450557451352626</v>
      </c>
    </row>
    <row r="1196" spans="1:79">
      <c r="B1196" s="78" t="s">
        <v>65</v>
      </c>
      <c r="C1196" s="114">
        <f t="shared" si="546"/>
        <v>2.1860181547619044</v>
      </c>
      <c r="D1196" s="114">
        <f t="shared" si="547"/>
        <v>2.7396373511904759</v>
      </c>
      <c r="E1196" s="114">
        <f t="shared" si="548"/>
        <v>3.2696973214285721</v>
      </c>
      <c r="F1196" s="114">
        <f t="shared" si="549"/>
        <v>3.5506653273809525</v>
      </c>
      <c r="G1196" s="114">
        <f t="shared" si="550"/>
        <v>4.372048214285714</v>
      </c>
      <c r="H1196" s="114">
        <f t="shared" si="551"/>
        <v>4.6433023809523801</v>
      </c>
      <c r="I1196" s="114">
        <f t="shared" si="552"/>
        <v>4.6418857142857135</v>
      </c>
      <c r="J1196" s="114">
        <f t="shared" si="553"/>
        <v>5.1830761904761902</v>
      </c>
      <c r="K1196" s="114">
        <f t="shared" si="554"/>
        <v>5.7366834821428574</v>
      </c>
      <c r="L1196" s="114">
        <f t="shared" si="555"/>
        <v>6.0065209821428578</v>
      </c>
      <c r="M1196" s="114">
        <f t="shared" si="556"/>
        <v>6.5469674107142852</v>
      </c>
      <c r="N1196" s="114">
        <f t="shared" si="557"/>
        <v>6.5469674107142852</v>
      </c>
      <c r="O1196" s="78" t="s">
        <v>65</v>
      </c>
      <c r="P1196" s="114">
        <f t="shared" si="558"/>
        <v>0.97156362433862431</v>
      </c>
      <c r="Q1196" s="114">
        <f t="shared" si="559"/>
        <v>1.2176166005291005</v>
      </c>
      <c r="R1196" s="114">
        <f t="shared" si="560"/>
        <v>1.4531988095238098</v>
      </c>
      <c r="S1196" s="114">
        <f t="shared" si="561"/>
        <v>1.5780734788359789</v>
      </c>
      <c r="T1196" s="114">
        <f t="shared" si="562"/>
        <v>1.9431325396825394</v>
      </c>
      <c r="U1196" s="114">
        <f t="shared" si="563"/>
        <v>2.063689947089947</v>
      </c>
      <c r="V1196" s="114">
        <f t="shared" si="564"/>
        <v>2.0630603174603173</v>
      </c>
      <c r="W1196" s="114">
        <f t="shared" si="565"/>
        <v>2.3035894179894179</v>
      </c>
      <c r="X1196" s="114">
        <f t="shared" si="566"/>
        <v>2.5496371031746032</v>
      </c>
      <c r="Y1196" s="114">
        <f t="shared" si="567"/>
        <v>2.6695648809523811</v>
      </c>
      <c r="Z1196" s="114">
        <f t="shared" si="568"/>
        <v>2.9097632936507933</v>
      </c>
      <c r="AA1196" s="114">
        <f t="shared" si="569"/>
        <v>2.9097632936507933</v>
      </c>
      <c r="AC1196" s="114">
        <f t="shared" si="570"/>
        <v>1.3452419413919412</v>
      </c>
      <c r="AD1196" s="114">
        <f t="shared" si="571"/>
        <v>1.6859306776556775</v>
      </c>
      <c r="AE1196" s="114">
        <f t="shared" si="572"/>
        <v>2.0121214285714291</v>
      </c>
      <c r="AF1196" s="114">
        <f t="shared" si="573"/>
        <v>2.185024816849817</v>
      </c>
      <c r="AG1196" s="114">
        <f t="shared" si="574"/>
        <v>2.6904912087912085</v>
      </c>
      <c r="AH1196" s="114">
        <f t="shared" si="575"/>
        <v>2.8574168498168495</v>
      </c>
      <c r="AI1196" s="114">
        <f t="shared" si="576"/>
        <v>2.8565450549450544</v>
      </c>
      <c r="AJ1196" s="114">
        <f t="shared" si="577"/>
        <v>3.1895853479853478</v>
      </c>
      <c r="AK1196" s="114">
        <f t="shared" si="578"/>
        <v>3.5302667582417584</v>
      </c>
      <c r="AL1196" s="114">
        <f t="shared" si="579"/>
        <v>3.6963206043956047</v>
      </c>
      <c r="AM1196" s="114">
        <f t="shared" si="580"/>
        <v>4.0289030219780217</v>
      </c>
      <c r="AN1196" s="114">
        <f t="shared" si="581"/>
        <v>4.0289030219780217</v>
      </c>
    </row>
    <row r="1197" spans="1:79">
      <c r="B1197" s="78" t="s">
        <v>100</v>
      </c>
      <c r="C1197" s="114">
        <f t="shared" si="546"/>
        <v>6.0714285714285714E-3</v>
      </c>
      <c r="D1197" s="114">
        <f t="shared" si="547"/>
        <v>1.2142857142857143E-2</v>
      </c>
      <c r="E1197" s="114">
        <f t="shared" si="548"/>
        <v>1.8214285714285714E-2</v>
      </c>
      <c r="F1197" s="114">
        <f t="shared" si="549"/>
        <v>1.8214285714285714E-2</v>
      </c>
      <c r="G1197" s="114">
        <f t="shared" si="550"/>
        <v>1.8214285714285714E-2</v>
      </c>
      <c r="H1197" s="114">
        <f t="shared" si="551"/>
        <v>1.8214285714285714E-2</v>
      </c>
      <c r="I1197" s="114">
        <f t="shared" si="552"/>
        <v>1.8214285714285714E-2</v>
      </c>
      <c r="J1197" s="114">
        <f t="shared" si="553"/>
        <v>1.8214285714285714E-2</v>
      </c>
      <c r="K1197" s="114">
        <f t="shared" si="554"/>
        <v>1.8214285714285714E-2</v>
      </c>
      <c r="L1197" s="114">
        <f t="shared" si="555"/>
        <v>1.8214285714285714E-2</v>
      </c>
      <c r="M1197" s="114">
        <f t="shared" si="556"/>
        <v>1.8214285714285714E-2</v>
      </c>
      <c r="N1197" s="114">
        <f t="shared" si="557"/>
        <v>1.8214285714285714E-2</v>
      </c>
      <c r="O1197" s="78" t="s">
        <v>100</v>
      </c>
      <c r="P1197" s="114">
        <f t="shared" si="558"/>
        <v>4.0476190476190473E-3</v>
      </c>
      <c r="Q1197" s="114">
        <f t="shared" si="559"/>
        <v>8.0952380952380946E-3</v>
      </c>
      <c r="R1197" s="114">
        <f t="shared" si="560"/>
        <v>1.2142857142857143E-2</v>
      </c>
      <c r="S1197" s="114">
        <f t="shared" si="561"/>
        <v>1.2142857142857143E-2</v>
      </c>
      <c r="T1197" s="114">
        <f t="shared" si="562"/>
        <v>1.2142857142857143E-2</v>
      </c>
      <c r="U1197" s="114">
        <f t="shared" si="563"/>
        <v>1.2142857142857143E-2</v>
      </c>
      <c r="V1197" s="114">
        <f t="shared" si="564"/>
        <v>1.2142857142857143E-2</v>
      </c>
      <c r="W1197" s="114">
        <f t="shared" si="565"/>
        <v>1.2142857142857143E-2</v>
      </c>
      <c r="X1197" s="114">
        <f t="shared" si="566"/>
        <v>1.2142857142857143E-2</v>
      </c>
      <c r="Y1197" s="114">
        <f t="shared" si="567"/>
        <v>1.2142857142857143E-2</v>
      </c>
      <c r="Z1197" s="114">
        <f t="shared" si="568"/>
        <v>1.2142857142857143E-2</v>
      </c>
      <c r="AA1197" s="114">
        <f t="shared" si="569"/>
        <v>1.2142857142857143E-2</v>
      </c>
      <c r="AC1197" s="114">
        <f t="shared" si="570"/>
        <v>6.0714285714285714E-3</v>
      </c>
      <c r="AD1197" s="114">
        <f t="shared" si="571"/>
        <v>1.2142857142857143E-2</v>
      </c>
      <c r="AE1197" s="114">
        <f t="shared" si="572"/>
        <v>1.8214285714285714E-2</v>
      </c>
      <c r="AF1197" s="114">
        <f t="shared" si="573"/>
        <v>1.8214285714285714E-2</v>
      </c>
      <c r="AG1197" s="114">
        <f t="shared" si="574"/>
        <v>1.8214285714285714E-2</v>
      </c>
      <c r="AH1197" s="114">
        <f t="shared" si="575"/>
        <v>1.8214285714285714E-2</v>
      </c>
      <c r="AI1197" s="114">
        <f t="shared" si="576"/>
        <v>1.8214285714285714E-2</v>
      </c>
      <c r="AJ1197" s="114">
        <f t="shared" si="577"/>
        <v>1.8214285714285714E-2</v>
      </c>
      <c r="AK1197" s="114">
        <f t="shared" si="578"/>
        <v>1.8214285714285714E-2</v>
      </c>
      <c r="AL1197" s="114">
        <f t="shared" si="579"/>
        <v>1.8214285714285714E-2</v>
      </c>
      <c r="AM1197" s="114">
        <f t="shared" si="580"/>
        <v>1.8214285714285714E-2</v>
      </c>
      <c r="AN1197" s="114">
        <f t="shared" si="581"/>
        <v>1.8214285714285714E-2</v>
      </c>
    </row>
    <row r="1198" spans="1:79">
      <c r="B1198" s="78" t="s">
        <v>64</v>
      </c>
      <c r="C1198" s="114">
        <f t="shared" si="546"/>
        <v>0.74380952380952381</v>
      </c>
      <c r="D1198" s="114">
        <f t="shared" si="547"/>
        <v>1.023452380952381</v>
      </c>
      <c r="E1198" s="114">
        <f t="shared" si="548"/>
        <v>1.175095238095238</v>
      </c>
      <c r="F1198" s="114">
        <f t="shared" si="549"/>
        <v>1.2095952380952379</v>
      </c>
      <c r="G1198" s="114">
        <f t="shared" si="550"/>
        <v>1.4180952380952381</v>
      </c>
      <c r="H1198" s="114">
        <f t="shared" si="551"/>
        <v>1.6037619047619049</v>
      </c>
      <c r="I1198" s="114">
        <f t="shared" si="552"/>
        <v>1.5870952380952379</v>
      </c>
      <c r="J1198" s="114">
        <f t="shared" si="553"/>
        <v>1.6270952380952379</v>
      </c>
      <c r="K1198" s="114">
        <f t="shared" si="554"/>
        <v>1.9262619047619052</v>
      </c>
      <c r="L1198" s="114">
        <f t="shared" si="555"/>
        <v>2.0952619047619048</v>
      </c>
      <c r="M1198" s="114">
        <f t="shared" si="556"/>
        <v>2.2069285714285716</v>
      </c>
      <c r="N1198" s="114">
        <f t="shared" si="557"/>
        <v>2.226928571428572</v>
      </c>
      <c r="O1198" s="78" t="s">
        <v>64</v>
      </c>
      <c r="P1198" s="114">
        <f t="shared" si="558"/>
        <v>0.49587301587301591</v>
      </c>
      <c r="Q1198" s="114">
        <f t="shared" si="559"/>
        <v>0.6823015873015873</v>
      </c>
      <c r="R1198" s="114">
        <f t="shared" si="560"/>
        <v>0.78339682539682542</v>
      </c>
      <c r="S1198" s="114">
        <f t="shared" si="561"/>
        <v>0.80639682539682533</v>
      </c>
      <c r="T1198" s="114">
        <f t="shared" si="562"/>
        <v>0.94539682539682535</v>
      </c>
      <c r="U1198" s="114">
        <f t="shared" si="563"/>
        <v>1.0691746031746032</v>
      </c>
      <c r="V1198" s="114">
        <f t="shared" si="564"/>
        <v>1.0580634920634919</v>
      </c>
      <c r="W1198" s="114">
        <f t="shared" si="565"/>
        <v>1.0847301587301588</v>
      </c>
      <c r="X1198" s="114">
        <f t="shared" si="566"/>
        <v>1.2841746031746033</v>
      </c>
      <c r="Y1198" s="114">
        <f t="shared" si="567"/>
        <v>1.39684126984127</v>
      </c>
      <c r="Z1198" s="114">
        <f t="shared" si="568"/>
        <v>1.4712857142857143</v>
      </c>
      <c r="AA1198" s="114">
        <f t="shared" si="569"/>
        <v>1.4846190476190479</v>
      </c>
      <c r="AC1198" s="114">
        <f t="shared" si="570"/>
        <v>0.74380952380952381</v>
      </c>
      <c r="AD1198" s="114">
        <f t="shared" si="571"/>
        <v>1.023452380952381</v>
      </c>
      <c r="AE1198" s="114">
        <f t="shared" si="572"/>
        <v>1.175095238095238</v>
      </c>
      <c r="AF1198" s="114">
        <f t="shared" si="573"/>
        <v>1.2095952380952379</v>
      </c>
      <c r="AG1198" s="114">
        <f t="shared" si="574"/>
        <v>1.4180952380952381</v>
      </c>
      <c r="AH1198" s="114">
        <f t="shared" si="575"/>
        <v>1.6037619047619049</v>
      </c>
      <c r="AI1198" s="114">
        <f t="shared" si="576"/>
        <v>1.5870952380952379</v>
      </c>
      <c r="AJ1198" s="114">
        <f t="shared" si="577"/>
        <v>1.6270952380952379</v>
      </c>
      <c r="AK1198" s="114">
        <f t="shared" si="578"/>
        <v>1.9262619047619052</v>
      </c>
      <c r="AL1198" s="114">
        <f t="shared" si="579"/>
        <v>2.0952619047619048</v>
      </c>
      <c r="AM1198" s="114">
        <f t="shared" si="580"/>
        <v>2.2069285714285716</v>
      </c>
      <c r="AN1198" s="114">
        <f t="shared" si="581"/>
        <v>2.226928571428572</v>
      </c>
    </row>
    <row r="1199" spans="1:79">
      <c r="B1199" s="78" t="s">
        <v>291</v>
      </c>
      <c r="C1199" s="114">
        <f t="shared" si="546"/>
        <v>0.66305656607604291</v>
      </c>
      <c r="D1199" s="114">
        <f t="shared" si="547"/>
        <v>0.83010349067921751</v>
      </c>
      <c r="E1199" s="114">
        <f t="shared" si="548"/>
        <v>0.85719327703949799</v>
      </c>
      <c r="F1199" s="114">
        <f t="shared" si="549"/>
        <v>1.0154284999077154</v>
      </c>
      <c r="G1199" s="114">
        <f t="shared" si="550"/>
        <v>1.1573829734219272</v>
      </c>
      <c r="H1199" s="114">
        <f t="shared" si="551"/>
        <v>1.2796551956441493</v>
      </c>
      <c r="I1199" s="114">
        <f t="shared" si="552"/>
        <v>1.3485440845330383</v>
      </c>
      <c r="J1199" s="114">
        <f t="shared" si="553"/>
        <v>1.4603270302694724</v>
      </c>
      <c r="K1199" s="114">
        <f t="shared" si="554"/>
        <v>1.5961041136028058</v>
      </c>
      <c r="L1199" s="114">
        <f t="shared" si="555"/>
        <v>1.7872652247139169</v>
      </c>
      <c r="M1199" s="114">
        <f t="shared" si="556"/>
        <v>1.8468259482281291</v>
      </c>
      <c r="N1199" s="114">
        <f t="shared" si="557"/>
        <v>1.9268259482281291</v>
      </c>
      <c r="O1199" s="78" t="s">
        <v>291</v>
      </c>
      <c r="P1199" s="114">
        <f t="shared" si="558"/>
        <v>0.56833419949375108</v>
      </c>
      <c r="Q1199" s="114">
        <f t="shared" si="559"/>
        <v>0.7115172777250437</v>
      </c>
      <c r="R1199" s="114">
        <f t="shared" si="560"/>
        <v>0.73473709460528402</v>
      </c>
      <c r="S1199" s="114">
        <f t="shared" si="561"/>
        <v>0.87036728563518462</v>
      </c>
      <c r="T1199" s="114">
        <f t="shared" si="562"/>
        <v>0.99204254864736618</v>
      </c>
      <c r="U1199" s="114">
        <f t="shared" si="563"/>
        <v>1.0968473105521281</v>
      </c>
      <c r="V1199" s="114">
        <f t="shared" si="564"/>
        <v>1.1558949295997472</v>
      </c>
      <c r="W1199" s="114">
        <f t="shared" si="565"/>
        <v>1.2517088830881191</v>
      </c>
      <c r="X1199" s="114">
        <f t="shared" si="566"/>
        <v>1.3680892402309763</v>
      </c>
      <c r="Y1199" s="114">
        <f t="shared" si="567"/>
        <v>1.5319416211833574</v>
      </c>
      <c r="Z1199" s="114">
        <f t="shared" si="568"/>
        <v>1.582993669909825</v>
      </c>
      <c r="AA1199" s="114">
        <f t="shared" si="569"/>
        <v>1.6515650984812535</v>
      </c>
      <c r="AC1199" s="114">
        <f t="shared" si="570"/>
        <v>0.66305656607604291</v>
      </c>
      <c r="AD1199" s="114">
        <f t="shared" si="571"/>
        <v>0.83010349067921751</v>
      </c>
      <c r="AE1199" s="114">
        <f t="shared" si="572"/>
        <v>0.85719327703949799</v>
      </c>
      <c r="AF1199" s="114">
        <f t="shared" si="573"/>
        <v>1.0154284999077154</v>
      </c>
      <c r="AG1199" s="114">
        <f t="shared" si="574"/>
        <v>1.1573829734219272</v>
      </c>
      <c r="AH1199" s="114">
        <f t="shared" si="575"/>
        <v>1.2796551956441493</v>
      </c>
      <c r="AI1199" s="114">
        <f t="shared" si="576"/>
        <v>1.3485440845330383</v>
      </c>
      <c r="AJ1199" s="114">
        <f t="shared" si="577"/>
        <v>1.4603270302694724</v>
      </c>
      <c r="AK1199" s="114">
        <f t="shared" si="578"/>
        <v>1.5961041136028058</v>
      </c>
      <c r="AL1199" s="114">
        <f t="shared" si="579"/>
        <v>1.7872652247139169</v>
      </c>
      <c r="AM1199" s="114">
        <f t="shared" si="580"/>
        <v>1.8468259482281291</v>
      </c>
      <c r="AN1199" s="114">
        <f t="shared" si="581"/>
        <v>1.9268259482281291</v>
      </c>
    </row>
    <row r="1200" spans="1:79">
      <c r="B1200" s="78" t="s">
        <v>292</v>
      </c>
      <c r="C1200" s="114">
        <f t="shared" si="546"/>
        <v>0.33631044534092713</v>
      </c>
      <c r="D1200" s="114">
        <f t="shared" si="547"/>
        <v>0.42855797935453255</v>
      </c>
      <c r="E1200" s="114">
        <f t="shared" si="548"/>
        <v>0.48615599885302963</v>
      </c>
      <c r="F1200" s="114">
        <f t="shared" si="549"/>
        <v>0.55107412889574436</v>
      </c>
      <c r="G1200" s="114">
        <f t="shared" si="550"/>
        <v>0.63384538047777261</v>
      </c>
      <c r="H1200" s="114">
        <f t="shared" si="551"/>
        <v>0.68683139238253454</v>
      </c>
      <c r="I1200" s="114">
        <f t="shared" si="552"/>
        <v>0.7082599638111059</v>
      </c>
      <c r="J1200" s="114">
        <f t="shared" si="553"/>
        <v>0.77370846879449462</v>
      </c>
      <c r="K1200" s="114">
        <f t="shared" si="554"/>
        <v>0.8333029415836104</v>
      </c>
      <c r="L1200" s="114">
        <f t="shared" si="555"/>
        <v>0.90771752491694369</v>
      </c>
      <c r="M1200" s="114">
        <f t="shared" si="556"/>
        <v>0.96245174418604673</v>
      </c>
      <c r="N1200" s="114">
        <f t="shared" si="557"/>
        <v>0.99102317275747531</v>
      </c>
      <c r="O1200" s="78" t="s">
        <v>292</v>
      </c>
      <c r="P1200" s="114">
        <f t="shared" si="558"/>
        <v>0.29427163967331121</v>
      </c>
      <c r="Q1200" s="114">
        <f t="shared" si="559"/>
        <v>0.37498823193521591</v>
      </c>
      <c r="R1200" s="114">
        <f t="shared" si="560"/>
        <v>0.42538649899640085</v>
      </c>
      <c r="S1200" s="114">
        <f t="shared" si="561"/>
        <v>0.48218986278377629</v>
      </c>
      <c r="T1200" s="114">
        <f t="shared" si="562"/>
        <v>0.55461470791805101</v>
      </c>
      <c r="U1200" s="114">
        <f t="shared" si="563"/>
        <v>0.60097746833471766</v>
      </c>
      <c r="V1200" s="114">
        <f t="shared" si="564"/>
        <v>0.61972746833471759</v>
      </c>
      <c r="W1200" s="114">
        <f t="shared" si="565"/>
        <v>0.67699491019518276</v>
      </c>
      <c r="X1200" s="114">
        <f t="shared" si="566"/>
        <v>0.72914007388565905</v>
      </c>
      <c r="Y1200" s="114">
        <f t="shared" si="567"/>
        <v>0.79425283430232563</v>
      </c>
      <c r="Z1200" s="114">
        <f t="shared" si="568"/>
        <v>0.84214527616279078</v>
      </c>
      <c r="AA1200" s="114">
        <f t="shared" si="569"/>
        <v>0.8671452761627908</v>
      </c>
      <c r="AC1200" s="114">
        <f t="shared" si="570"/>
        <v>0.33631044534092713</v>
      </c>
      <c r="AD1200" s="114">
        <f t="shared" si="571"/>
        <v>0.42855797935453255</v>
      </c>
      <c r="AE1200" s="114">
        <f t="shared" si="572"/>
        <v>0.48615599885302963</v>
      </c>
      <c r="AF1200" s="114">
        <f t="shared" si="573"/>
        <v>0.55107412889574436</v>
      </c>
      <c r="AG1200" s="114">
        <f t="shared" si="574"/>
        <v>0.63384538047777261</v>
      </c>
      <c r="AH1200" s="114">
        <f t="shared" si="575"/>
        <v>0.68683139238253454</v>
      </c>
      <c r="AI1200" s="114">
        <f t="shared" si="576"/>
        <v>0.7082599638111059</v>
      </c>
      <c r="AJ1200" s="114">
        <f t="shared" si="577"/>
        <v>0.77370846879449462</v>
      </c>
      <c r="AK1200" s="114">
        <f t="shared" si="578"/>
        <v>0.8333029415836104</v>
      </c>
      <c r="AL1200" s="114">
        <f t="shared" si="579"/>
        <v>0.90771752491694369</v>
      </c>
      <c r="AM1200" s="114">
        <f t="shared" si="580"/>
        <v>0.96245174418604673</v>
      </c>
      <c r="AN1200" s="114">
        <f t="shared" si="581"/>
        <v>0.99102317275747531</v>
      </c>
    </row>
    <row r="1201" spans="1:53">
      <c r="B1201" s="78" t="s">
        <v>574</v>
      </c>
      <c r="C1201" s="114">
        <f t="shared" si="546"/>
        <v>0.59371325650609097</v>
      </c>
      <c r="D1201" s="114">
        <f t="shared" si="547"/>
        <v>0.7055598487679956</v>
      </c>
      <c r="E1201" s="114">
        <f t="shared" si="548"/>
        <v>0.76980894042428016</v>
      </c>
      <c r="F1201" s="114">
        <f t="shared" si="549"/>
        <v>0.89719584086032678</v>
      </c>
      <c r="G1201" s="114">
        <f t="shared" si="550"/>
        <v>0.98468841777408644</v>
      </c>
      <c r="H1201" s="114">
        <f t="shared" si="551"/>
        <v>1.1151090167324198</v>
      </c>
      <c r="I1201" s="114">
        <f t="shared" si="552"/>
        <v>1.1971923500657533</v>
      </c>
      <c r="J1201" s="114">
        <f t="shared" si="553"/>
        <v>1.3186458384378463</v>
      </c>
      <c r="K1201" s="114">
        <f t="shared" si="554"/>
        <v>1.3957305259378463</v>
      </c>
      <c r="L1201" s="114">
        <f t="shared" si="555"/>
        <v>1.6082344582295127</v>
      </c>
      <c r="M1201" s="114">
        <f t="shared" si="556"/>
        <v>1.6669796132682722</v>
      </c>
      <c r="N1201" s="114">
        <f t="shared" si="557"/>
        <v>1.7619796132682723</v>
      </c>
      <c r="O1201" s="78" t="s">
        <v>574</v>
      </c>
      <c r="P1201" s="114">
        <f t="shared" si="558"/>
        <v>0.52774511689430303</v>
      </c>
      <c r="Q1201" s="114">
        <f t="shared" si="559"/>
        <v>0.62716431001599604</v>
      </c>
      <c r="R1201" s="114">
        <f t="shared" si="560"/>
        <v>0.68427461371047127</v>
      </c>
      <c r="S1201" s="114">
        <f t="shared" si="561"/>
        <v>0.79750741409806825</v>
      </c>
      <c r="T1201" s="114">
        <f t="shared" si="562"/>
        <v>0.87527859357696569</v>
      </c>
      <c r="U1201" s="114">
        <f t="shared" si="563"/>
        <v>0.99120801487326204</v>
      </c>
      <c r="V1201" s="114">
        <f t="shared" si="564"/>
        <v>1.0641709778362252</v>
      </c>
      <c r="W1201" s="114">
        <f t="shared" si="565"/>
        <v>1.1721296341669745</v>
      </c>
      <c r="X1201" s="114">
        <f t="shared" si="566"/>
        <v>1.2406493563891967</v>
      </c>
      <c r="Y1201" s="114">
        <f t="shared" si="567"/>
        <v>1.4295417406484558</v>
      </c>
      <c r="Z1201" s="114">
        <f t="shared" si="568"/>
        <v>1.4817596562384641</v>
      </c>
      <c r="AA1201" s="114">
        <f t="shared" si="569"/>
        <v>1.5662041006829088</v>
      </c>
      <c r="AC1201" s="114">
        <f t="shared" si="570"/>
        <v>0.67852943600696114</v>
      </c>
      <c r="AD1201" s="114">
        <f t="shared" si="571"/>
        <v>0.80635411287770931</v>
      </c>
      <c r="AE1201" s="114">
        <f t="shared" si="572"/>
        <v>0.87978164619917731</v>
      </c>
      <c r="AF1201" s="114">
        <f t="shared" si="573"/>
        <v>1.025366675268945</v>
      </c>
      <c r="AG1201" s="114">
        <f t="shared" si="574"/>
        <v>1.1253581917418132</v>
      </c>
      <c r="AH1201" s="114">
        <f t="shared" si="575"/>
        <v>1.2744103048370512</v>
      </c>
      <c r="AI1201" s="114">
        <f t="shared" si="576"/>
        <v>1.3682198286465752</v>
      </c>
      <c r="AJ1201" s="114">
        <f t="shared" si="577"/>
        <v>1.5070238153575386</v>
      </c>
      <c r="AK1201" s="114">
        <f t="shared" si="578"/>
        <v>1.5951206010718244</v>
      </c>
      <c r="AL1201" s="114">
        <f t="shared" si="579"/>
        <v>1.837982237976586</v>
      </c>
      <c r="AM1201" s="114">
        <f t="shared" si="580"/>
        <v>1.9051195580208824</v>
      </c>
      <c r="AN1201" s="114">
        <f t="shared" si="581"/>
        <v>2.0136909865923114</v>
      </c>
    </row>
    <row r="1202" spans="1:53">
      <c r="B1202" s="78" t="s">
        <v>109</v>
      </c>
      <c r="C1202" s="114">
        <f t="shared" si="546"/>
        <v>1.411080586080586</v>
      </c>
      <c r="D1202" s="114">
        <f t="shared" si="547"/>
        <v>1.6439102564102561</v>
      </c>
      <c r="E1202" s="114">
        <f t="shared" si="548"/>
        <v>1.763827838827839</v>
      </c>
      <c r="F1202" s="114">
        <f t="shared" si="549"/>
        <v>2.1164377289377292</v>
      </c>
      <c r="G1202" s="114">
        <f t="shared" si="550"/>
        <v>2.315201465201465</v>
      </c>
      <c r="H1202" s="114">
        <f t="shared" si="551"/>
        <v>2.6023809523809525</v>
      </c>
      <c r="I1202" s="114">
        <f t="shared" si="552"/>
        <v>2.8228937728937726</v>
      </c>
      <c r="J1202" s="114">
        <f t="shared" si="553"/>
        <v>3.1459706959706959</v>
      </c>
      <c r="K1202" s="114">
        <f t="shared" si="554"/>
        <v>3.2703754578754576</v>
      </c>
      <c r="L1202" s="114">
        <f t="shared" si="555"/>
        <v>3.7780677655677652</v>
      </c>
      <c r="M1202" s="114">
        <f t="shared" si="556"/>
        <v>3.9190934065934067</v>
      </c>
      <c r="N1202" s="114">
        <f t="shared" si="557"/>
        <v>4.1652472527472524</v>
      </c>
      <c r="O1202" s="78" t="s">
        <v>109</v>
      </c>
      <c r="P1202" s="114">
        <f t="shared" si="558"/>
        <v>0.91720238095238094</v>
      </c>
      <c r="Q1202" s="114">
        <f t="shared" si="559"/>
        <v>1.0685416666666665</v>
      </c>
      <c r="R1202" s="114">
        <f t="shared" si="560"/>
        <v>1.1464880952380954</v>
      </c>
      <c r="S1202" s="114">
        <f t="shared" si="561"/>
        <v>1.3756845238095239</v>
      </c>
      <c r="T1202" s="114">
        <f t="shared" si="562"/>
        <v>1.5048809523809523</v>
      </c>
      <c r="U1202" s="114">
        <f t="shared" si="563"/>
        <v>1.6915476190476191</v>
      </c>
      <c r="V1202" s="114">
        <f t="shared" si="564"/>
        <v>1.8348809523809524</v>
      </c>
      <c r="W1202" s="114">
        <f t="shared" si="565"/>
        <v>2.0448809523809524</v>
      </c>
      <c r="X1202" s="114">
        <f t="shared" si="566"/>
        <v>2.1257440476190474</v>
      </c>
      <c r="Y1202" s="114">
        <f t="shared" si="567"/>
        <v>2.4557440476190475</v>
      </c>
      <c r="Z1202" s="114">
        <f t="shared" si="568"/>
        <v>2.5474107142857143</v>
      </c>
      <c r="AA1202" s="114">
        <f t="shared" si="569"/>
        <v>2.707410714285714</v>
      </c>
      <c r="AC1202" s="114">
        <f t="shared" si="570"/>
        <v>0.91720238095238094</v>
      </c>
      <c r="AD1202" s="114">
        <f t="shared" si="571"/>
        <v>1.0685416666666665</v>
      </c>
      <c r="AE1202" s="114">
        <f t="shared" si="572"/>
        <v>1.1464880952380954</v>
      </c>
      <c r="AF1202" s="114">
        <f t="shared" si="573"/>
        <v>1.3756845238095239</v>
      </c>
      <c r="AG1202" s="114">
        <f t="shared" si="574"/>
        <v>1.5048809523809523</v>
      </c>
      <c r="AH1202" s="114">
        <f t="shared" si="575"/>
        <v>1.6915476190476191</v>
      </c>
      <c r="AI1202" s="114">
        <f t="shared" si="576"/>
        <v>1.8348809523809524</v>
      </c>
      <c r="AJ1202" s="114">
        <f t="shared" si="577"/>
        <v>2.0448809523809524</v>
      </c>
      <c r="AK1202" s="114">
        <f t="shared" si="578"/>
        <v>2.1257440476190474</v>
      </c>
      <c r="AL1202" s="114">
        <f t="shared" si="579"/>
        <v>2.4557440476190475</v>
      </c>
      <c r="AM1202" s="114">
        <f t="shared" si="580"/>
        <v>2.5474107142857143</v>
      </c>
      <c r="AN1202" s="114">
        <f t="shared" si="581"/>
        <v>2.707410714285714</v>
      </c>
    </row>
    <row r="1203" spans="1:53">
      <c r="B1203" s="78" t="s">
        <v>110</v>
      </c>
      <c r="C1203" s="114">
        <f t="shared" si="546"/>
        <v>8.5714285714285715E-2</v>
      </c>
      <c r="D1203" s="114">
        <f t="shared" si="547"/>
        <v>0.17142857142857143</v>
      </c>
      <c r="E1203" s="114">
        <f t="shared" si="548"/>
        <v>0.25714285714285712</v>
      </c>
      <c r="F1203" s="114">
        <f t="shared" si="549"/>
        <v>0.25714285714285712</v>
      </c>
      <c r="G1203" s="114">
        <f t="shared" si="550"/>
        <v>0.25714285714285712</v>
      </c>
      <c r="H1203" s="114">
        <f t="shared" si="551"/>
        <v>0.25714285714285712</v>
      </c>
      <c r="I1203" s="114">
        <f t="shared" si="552"/>
        <v>0.25714285714285712</v>
      </c>
      <c r="J1203" s="114">
        <f t="shared" si="553"/>
        <v>0.25714285714285712</v>
      </c>
      <c r="K1203" s="114">
        <f t="shared" si="554"/>
        <v>0.25714285714285712</v>
      </c>
      <c r="L1203" s="114">
        <f t="shared" si="555"/>
        <v>0.25714285714285712</v>
      </c>
      <c r="M1203" s="114">
        <f t="shared" si="556"/>
        <v>0.25714285714285712</v>
      </c>
      <c r="N1203" s="114">
        <f t="shared" si="557"/>
        <v>0.25714285714285712</v>
      </c>
      <c r="O1203" s="78" t="s">
        <v>110</v>
      </c>
      <c r="P1203" s="114">
        <f t="shared" si="558"/>
        <v>3.5714285714285719E-2</v>
      </c>
      <c r="Q1203" s="114">
        <f t="shared" si="559"/>
        <v>7.1428571428571438E-2</v>
      </c>
      <c r="R1203" s="114">
        <f t="shared" si="560"/>
        <v>0.10714285714285714</v>
      </c>
      <c r="S1203" s="114">
        <f t="shared" si="561"/>
        <v>0.10714285714285714</v>
      </c>
      <c r="T1203" s="114">
        <f t="shared" si="562"/>
        <v>0.10714285714285714</v>
      </c>
      <c r="U1203" s="114">
        <f t="shared" si="563"/>
        <v>0.10714285714285714</v>
      </c>
      <c r="V1203" s="114">
        <f t="shared" si="564"/>
        <v>0.10714285714285714</v>
      </c>
      <c r="W1203" s="114">
        <f t="shared" si="565"/>
        <v>0.10714285714285714</v>
      </c>
      <c r="X1203" s="114">
        <f t="shared" si="566"/>
        <v>0.10714285714285714</v>
      </c>
      <c r="Y1203" s="114">
        <f t="shared" si="567"/>
        <v>0.10714285714285714</v>
      </c>
      <c r="Z1203" s="114">
        <f t="shared" si="568"/>
        <v>0.10714285714285714</v>
      </c>
      <c r="AA1203" s="114">
        <f t="shared" si="569"/>
        <v>0.10714285714285714</v>
      </c>
      <c r="AC1203" s="114">
        <f t="shared" si="570"/>
        <v>8.5714285714285715E-2</v>
      </c>
      <c r="AD1203" s="114">
        <f t="shared" si="571"/>
        <v>0.17142857142857143</v>
      </c>
      <c r="AE1203" s="114">
        <f t="shared" si="572"/>
        <v>0.25714285714285712</v>
      </c>
      <c r="AF1203" s="114">
        <f t="shared" si="573"/>
        <v>0.25714285714285712</v>
      </c>
      <c r="AG1203" s="114">
        <f t="shared" si="574"/>
        <v>0.25714285714285712</v>
      </c>
      <c r="AH1203" s="114">
        <f t="shared" si="575"/>
        <v>0.25714285714285712</v>
      </c>
      <c r="AI1203" s="114">
        <f t="shared" si="576"/>
        <v>0.25714285714285712</v>
      </c>
      <c r="AJ1203" s="114">
        <f t="shared" si="577"/>
        <v>0.25714285714285712</v>
      </c>
      <c r="AK1203" s="114">
        <f t="shared" si="578"/>
        <v>0.25714285714285712</v>
      </c>
      <c r="AL1203" s="114">
        <f t="shared" si="579"/>
        <v>0.25714285714285712</v>
      </c>
      <c r="AM1203" s="114">
        <f t="shared" si="580"/>
        <v>0.25714285714285712</v>
      </c>
      <c r="AN1203" s="114">
        <f t="shared" si="581"/>
        <v>0.25714285714285712</v>
      </c>
      <c r="AP1203" s="114">
        <f t="shared" ref="AP1203" si="582">DL853</f>
        <v>3.5714285714285719E-2</v>
      </c>
      <c r="AQ1203" s="114">
        <f t="shared" ref="AQ1203" si="583">DO853</f>
        <v>7.1428571428571438E-2</v>
      </c>
      <c r="AR1203" s="114">
        <f t="shared" ref="AR1203" si="584">DR853</f>
        <v>0.10714285714285714</v>
      </c>
      <c r="AS1203" s="114">
        <f t="shared" ref="AS1203" si="585">DU853</f>
        <v>0.10714285714285714</v>
      </c>
      <c r="AT1203" s="114">
        <f t="shared" ref="AT1203" si="586">DX853</f>
        <v>0.10714285714285714</v>
      </c>
      <c r="AU1203" s="114">
        <f t="shared" ref="AU1203" si="587">EA853</f>
        <v>0.10714285714285714</v>
      </c>
      <c r="AV1203" s="114">
        <f t="shared" ref="AV1203" si="588">ED853</f>
        <v>0.10714285714285714</v>
      </c>
      <c r="AW1203" s="114">
        <f t="shared" ref="AW1203" si="589">EG853</f>
        <v>0.10714285714285714</v>
      </c>
      <c r="AX1203" s="114">
        <f t="shared" ref="AX1203" si="590">EJ853</f>
        <v>0.10714285714285714</v>
      </c>
      <c r="AY1203" s="114">
        <f t="shared" ref="AY1203" si="591">EM853</f>
        <v>0.10714285714285714</v>
      </c>
      <c r="AZ1203" s="114">
        <f t="shared" ref="AZ1203" si="592">EP853</f>
        <v>0.10714285714285714</v>
      </c>
      <c r="BA1203" s="114">
        <f t="shared" ref="BA1203" si="593">ES853</f>
        <v>0.10714285714285714</v>
      </c>
    </row>
    <row r="1204" spans="1:53">
      <c r="B1204" s="78" t="s">
        <v>108</v>
      </c>
      <c r="C1204" s="114">
        <f t="shared" si="546"/>
        <v>1.4671272738095238</v>
      </c>
      <c r="D1204" s="114">
        <f t="shared" si="547"/>
        <v>2.0480563869047619</v>
      </c>
      <c r="E1204" s="114">
        <f t="shared" si="548"/>
        <v>1.8683263005952377</v>
      </c>
      <c r="F1204" s="114">
        <f t="shared" si="549"/>
        <v>2.3145798720238093</v>
      </c>
      <c r="G1204" s="114">
        <f t="shared" si="550"/>
        <v>2.8388212142857143</v>
      </c>
      <c r="H1204" s="114">
        <f t="shared" si="551"/>
        <v>2.9884923184523808</v>
      </c>
      <c r="I1204" s="114">
        <f t="shared" si="552"/>
        <v>3.0234589851190479</v>
      </c>
      <c r="J1204" s="114">
        <f t="shared" si="553"/>
        <v>3.171687556547619</v>
      </c>
      <c r="K1204" s="114">
        <f t="shared" si="554"/>
        <v>3.7160500029761909</v>
      </c>
      <c r="L1204" s="114">
        <f t="shared" si="555"/>
        <v>3.900687773809524</v>
      </c>
      <c r="M1204" s="114">
        <f t="shared" si="556"/>
        <v>3.995271107142857</v>
      </c>
      <c r="N1204" s="114">
        <f t="shared" si="557"/>
        <v>4.0480711071428574</v>
      </c>
      <c r="O1204" s="78" t="s">
        <v>108</v>
      </c>
      <c r="P1204" s="114">
        <f t="shared" si="558"/>
        <v>0.7335636369047619</v>
      </c>
      <c r="Q1204" s="114">
        <f t="shared" si="559"/>
        <v>1.0240281934523809</v>
      </c>
      <c r="R1204" s="114">
        <f t="shared" si="560"/>
        <v>0.93416315029761887</v>
      </c>
      <c r="S1204" s="114">
        <f t="shared" si="561"/>
        <v>1.1572899360119047</v>
      </c>
      <c r="T1204" s="114">
        <f t="shared" si="562"/>
        <v>1.4194106071428572</v>
      </c>
      <c r="U1204" s="114">
        <f t="shared" si="563"/>
        <v>1.4942461592261904</v>
      </c>
      <c r="V1204" s="114">
        <f t="shared" si="564"/>
        <v>1.5117294925595239</v>
      </c>
      <c r="W1204" s="114">
        <f t="shared" si="565"/>
        <v>1.5858437782738095</v>
      </c>
      <c r="X1204" s="114">
        <f t="shared" si="566"/>
        <v>1.8580250014880955</v>
      </c>
      <c r="Y1204" s="114">
        <f t="shared" si="567"/>
        <v>1.950343886904762</v>
      </c>
      <c r="Z1204" s="114">
        <f t="shared" si="568"/>
        <v>1.9976355535714285</v>
      </c>
      <c r="AA1204" s="114">
        <f t="shared" si="569"/>
        <v>2.0240355535714287</v>
      </c>
      <c r="AC1204" s="114">
        <f t="shared" si="570"/>
        <v>1.9561696984126984</v>
      </c>
      <c r="AD1204" s="114">
        <f t="shared" si="571"/>
        <v>2.7307418492063489</v>
      </c>
      <c r="AE1204" s="114">
        <f t="shared" si="572"/>
        <v>2.4911017341269837</v>
      </c>
      <c r="AF1204" s="114">
        <f t="shared" si="573"/>
        <v>3.0861064960317459</v>
      </c>
      <c r="AG1204" s="114">
        <f t="shared" si="574"/>
        <v>3.7850949523809527</v>
      </c>
      <c r="AH1204" s="114">
        <f t="shared" si="575"/>
        <v>3.9846564246031746</v>
      </c>
      <c r="AI1204" s="114">
        <f t="shared" si="576"/>
        <v>4.0312786468253972</v>
      </c>
      <c r="AJ1204" s="114">
        <f t="shared" si="577"/>
        <v>4.2289167420634923</v>
      </c>
      <c r="AK1204" s="114">
        <f t="shared" si="578"/>
        <v>4.9547333373015876</v>
      </c>
      <c r="AL1204" s="114">
        <f t="shared" si="579"/>
        <v>5.200917031746032</v>
      </c>
      <c r="AM1204" s="114">
        <f t="shared" si="580"/>
        <v>5.3270281428571424</v>
      </c>
      <c r="AN1204" s="114">
        <f t="shared" si="581"/>
        <v>5.3974281428571427</v>
      </c>
      <c r="AP1204" s="114">
        <f t="shared" ref="AP1204:AP1209" si="594">DL854</f>
        <v>0.7335636369047619</v>
      </c>
      <c r="AQ1204" s="114">
        <f t="shared" ref="AQ1204:AQ1209" si="595">DO854</f>
        <v>1.0240281934523809</v>
      </c>
      <c r="AR1204" s="114">
        <f t="shared" ref="AR1204:AR1209" si="596">DR854</f>
        <v>0.93416315029761887</v>
      </c>
      <c r="AS1204" s="114">
        <f t="shared" ref="AS1204:AS1209" si="597">DU854</f>
        <v>1.1572899360119047</v>
      </c>
      <c r="AT1204" s="114">
        <f t="shared" ref="AT1204:AT1209" si="598">DX854</f>
        <v>1.4194106071428572</v>
      </c>
      <c r="AU1204" s="114">
        <f t="shared" ref="AU1204:AU1209" si="599">EA854</f>
        <v>1.4942461592261904</v>
      </c>
      <c r="AV1204" s="114">
        <f t="shared" ref="AV1204:AV1209" si="600">ED854</f>
        <v>1.5117294925595239</v>
      </c>
      <c r="AW1204" s="114">
        <f t="shared" ref="AW1204:AW1209" si="601">EG854</f>
        <v>1.5858437782738095</v>
      </c>
      <c r="AX1204" s="114">
        <f t="shared" ref="AX1204:AX1209" si="602">EJ854</f>
        <v>1.8580250014880955</v>
      </c>
      <c r="AY1204" s="114">
        <f t="shared" ref="AY1204:AY1209" si="603">EM854</f>
        <v>1.950343886904762</v>
      </c>
      <c r="AZ1204" s="114">
        <f t="shared" ref="AZ1204:AZ1209" si="604">EP854</f>
        <v>1.9976355535714285</v>
      </c>
      <c r="BA1204" s="114">
        <f t="shared" ref="BA1204:BA1209" si="605">ES854</f>
        <v>2.0240355535714287</v>
      </c>
    </row>
    <row r="1205" spans="1:53">
      <c r="B1205" s="78" t="s">
        <v>293</v>
      </c>
      <c r="C1205" s="114">
        <f t="shared" si="546"/>
        <v>0.80052065826330532</v>
      </c>
      <c r="D1205" s="114">
        <f t="shared" si="547"/>
        <v>1.01362762605042</v>
      </c>
      <c r="E1205" s="114">
        <f t="shared" si="548"/>
        <v>1.1457822128851538</v>
      </c>
      <c r="F1205" s="114">
        <f t="shared" si="549"/>
        <v>1.2960537464985995</v>
      </c>
      <c r="G1205" s="114">
        <f t="shared" si="550"/>
        <v>1.5052682072829133</v>
      </c>
      <c r="H1205" s="114">
        <f t="shared" si="551"/>
        <v>1.6251481092436979</v>
      </c>
      <c r="I1205" s="114">
        <f t="shared" si="552"/>
        <v>1.6656775210084032</v>
      </c>
      <c r="J1205" s="114">
        <f t="shared" si="553"/>
        <v>1.8638287815126051</v>
      </c>
      <c r="K1205" s="114">
        <f t="shared" si="554"/>
        <v>2.0374147408963585</v>
      </c>
      <c r="L1205" s="114">
        <f t="shared" si="555"/>
        <v>2.1978240546218486</v>
      </c>
      <c r="M1205" s="114">
        <f t="shared" si="556"/>
        <v>2.3128030462184874</v>
      </c>
      <c r="N1205" s="114">
        <f t="shared" si="557"/>
        <v>2.366920693277311</v>
      </c>
      <c r="O1205" s="78" t="s">
        <v>293</v>
      </c>
      <c r="P1205" s="114">
        <f t="shared" si="558"/>
        <v>0</v>
      </c>
      <c r="Q1205" s="114">
        <f t="shared" si="559"/>
        <v>0</v>
      </c>
      <c r="R1205" s="114">
        <f t="shared" si="560"/>
        <v>0</v>
      </c>
      <c r="S1205" s="114">
        <f t="shared" si="561"/>
        <v>0</v>
      </c>
      <c r="T1205" s="114">
        <f t="shared" si="562"/>
        <v>0</v>
      </c>
      <c r="U1205" s="114">
        <f t="shared" si="563"/>
        <v>0</v>
      </c>
      <c r="V1205" s="114">
        <f t="shared" si="564"/>
        <v>0</v>
      </c>
      <c r="W1205" s="114">
        <f t="shared" si="565"/>
        <v>0</v>
      </c>
      <c r="X1205" s="114">
        <f t="shared" si="566"/>
        <v>0</v>
      </c>
      <c r="Y1205" s="114">
        <f t="shared" si="567"/>
        <v>0</v>
      </c>
      <c r="Z1205" s="114">
        <f t="shared" si="568"/>
        <v>0</v>
      </c>
      <c r="AA1205" s="114">
        <f t="shared" si="569"/>
        <v>0</v>
      </c>
      <c r="AC1205" s="114">
        <f t="shared" si="570"/>
        <v>0.50403152557319231</v>
      </c>
      <c r="AD1205" s="114">
        <f t="shared" si="571"/>
        <v>0.63820998677248675</v>
      </c>
      <c r="AE1205" s="114">
        <f t="shared" si="572"/>
        <v>0.72141843033509689</v>
      </c>
      <c r="AF1205" s="114">
        <f t="shared" si="573"/>
        <v>0.81603384038800708</v>
      </c>
      <c r="AG1205" s="114">
        <f t="shared" si="574"/>
        <v>0.94776146384479731</v>
      </c>
      <c r="AH1205" s="114">
        <f t="shared" si="575"/>
        <v>1.0232414021164022</v>
      </c>
      <c r="AI1205" s="114">
        <f t="shared" si="576"/>
        <v>1.0487599206349205</v>
      </c>
      <c r="AJ1205" s="114">
        <f t="shared" si="577"/>
        <v>1.1735218253968254</v>
      </c>
      <c r="AK1205" s="114">
        <f t="shared" si="578"/>
        <v>1.2828166887125221</v>
      </c>
      <c r="AL1205" s="114">
        <f t="shared" si="579"/>
        <v>1.3838151455026453</v>
      </c>
      <c r="AM1205" s="114">
        <f t="shared" si="580"/>
        <v>1.4562093253968253</v>
      </c>
      <c r="AN1205" s="114">
        <f t="shared" si="581"/>
        <v>1.4902833994708995</v>
      </c>
      <c r="AP1205" s="114">
        <f t="shared" si="594"/>
        <v>0</v>
      </c>
      <c r="AQ1205" s="114">
        <f t="shared" si="595"/>
        <v>0</v>
      </c>
      <c r="AR1205" s="114">
        <f t="shared" si="596"/>
        <v>0</v>
      </c>
      <c r="AS1205" s="114">
        <f t="shared" si="597"/>
        <v>0</v>
      </c>
      <c r="AT1205" s="114">
        <f t="shared" si="598"/>
        <v>0</v>
      </c>
      <c r="AU1205" s="114">
        <f t="shared" si="599"/>
        <v>0</v>
      </c>
      <c r="AV1205" s="114">
        <f t="shared" si="600"/>
        <v>0</v>
      </c>
      <c r="AW1205" s="114">
        <f t="shared" si="601"/>
        <v>0</v>
      </c>
      <c r="AX1205" s="114">
        <f t="shared" si="602"/>
        <v>0</v>
      </c>
      <c r="AY1205" s="114">
        <f t="shared" si="603"/>
        <v>0</v>
      </c>
      <c r="AZ1205" s="114">
        <f t="shared" si="604"/>
        <v>0</v>
      </c>
      <c r="BA1205" s="114">
        <f t="shared" si="605"/>
        <v>0</v>
      </c>
    </row>
    <row r="1206" spans="1:53">
      <c r="B1206" s="78" t="s">
        <v>8</v>
      </c>
      <c r="C1206" s="114">
        <f t="shared" si="546"/>
        <v>0.51194474344776675</v>
      </c>
      <c r="D1206" s="114">
        <f t="shared" si="547"/>
        <v>0.63797387043189369</v>
      </c>
      <c r="E1206" s="114">
        <f t="shared" si="548"/>
        <v>0.8503529134366925</v>
      </c>
      <c r="F1206" s="114">
        <f t="shared" si="549"/>
        <v>0.91861620247323739</v>
      </c>
      <c r="G1206" s="114">
        <f t="shared" si="550"/>
        <v>1.0464132964193429</v>
      </c>
      <c r="H1206" s="114">
        <f t="shared" si="551"/>
        <v>1.0908385741971207</v>
      </c>
      <c r="I1206" s="114">
        <f t="shared" si="552"/>
        <v>1.0938385741971208</v>
      </c>
      <c r="J1206" s="114">
        <f t="shared" si="553"/>
        <v>1.3411032475083058</v>
      </c>
      <c r="K1206" s="114">
        <f t="shared" si="554"/>
        <v>1.4112752316352899</v>
      </c>
      <c r="L1206" s="114">
        <f t="shared" si="555"/>
        <v>1.4587005094130676</v>
      </c>
      <c r="M1206" s="114">
        <f t="shared" si="556"/>
        <v>1.5577508970099667</v>
      </c>
      <c r="N1206" s="114">
        <f t="shared" si="557"/>
        <v>1.5710842303433001</v>
      </c>
      <c r="O1206" s="78" t="s">
        <v>8</v>
      </c>
      <c r="P1206" s="114">
        <f t="shared" si="558"/>
        <v>0.30716684606866007</v>
      </c>
      <c r="Q1206" s="114">
        <f t="shared" si="559"/>
        <v>0.38278432225913622</v>
      </c>
      <c r="R1206" s="114">
        <f t="shared" si="560"/>
        <v>0.51021174806201552</v>
      </c>
      <c r="S1206" s="114">
        <f t="shared" si="561"/>
        <v>0.5511697214839425</v>
      </c>
      <c r="T1206" s="114">
        <f t="shared" si="562"/>
        <v>0.62784797785160573</v>
      </c>
      <c r="U1206" s="114">
        <f t="shared" si="563"/>
        <v>0.65450314451827241</v>
      </c>
      <c r="V1206" s="114">
        <f t="shared" si="564"/>
        <v>0.65630314451827243</v>
      </c>
      <c r="W1206" s="114">
        <f t="shared" si="565"/>
        <v>0.8046619485049834</v>
      </c>
      <c r="X1206" s="114">
        <f t="shared" si="566"/>
        <v>0.84676513898117389</v>
      </c>
      <c r="Y1206" s="114">
        <f t="shared" si="567"/>
        <v>0.87522030564784048</v>
      </c>
      <c r="Z1206" s="114">
        <f t="shared" si="568"/>
        <v>0.9346505382059801</v>
      </c>
      <c r="AA1206" s="114">
        <f t="shared" si="569"/>
        <v>0.9426505382059801</v>
      </c>
      <c r="AC1206" s="114">
        <f t="shared" si="570"/>
        <v>0.25597237172388337</v>
      </c>
      <c r="AD1206" s="114">
        <f t="shared" si="571"/>
        <v>0.31898693521594684</v>
      </c>
      <c r="AE1206" s="114">
        <f t="shared" si="572"/>
        <v>0.42517645671834625</v>
      </c>
      <c r="AF1206" s="114">
        <f t="shared" si="573"/>
        <v>0.45930810123661869</v>
      </c>
      <c r="AG1206" s="114">
        <f t="shared" si="574"/>
        <v>0.52320664820967144</v>
      </c>
      <c r="AH1206" s="114">
        <f t="shared" si="575"/>
        <v>0.54541928709856036</v>
      </c>
      <c r="AI1206" s="114">
        <f t="shared" si="576"/>
        <v>0.54691928709856041</v>
      </c>
      <c r="AJ1206" s="114">
        <f t="shared" si="577"/>
        <v>0.67055162375415289</v>
      </c>
      <c r="AK1206" s="114">
        <f t="shared" si="578"/>
        <v>0.70563761581764495</v>
      </c>
      <c r="AL1206" s="114">
        <f t="shared" si="579"/>
        <v>0.72935025470653381</v>
      </c>
      <c r="AM1206" s="114">
        <f t="shared" si="580"/>
        <v>0.77887544850498336</v>
      </c>
      <c r="AN1206" s="114">
        <f t="shared" si="581"/>
        <v>0.78554211517165007</v>
      </c>
      <c r="AP1206" s="114">
        <f t="shared" si="594"/>
        <v>0.23628218928358466</v>
      </c>
      <c r="AQ1206" s="114">
        <f t="shared" si="595"/>
        <v>0.29444947866087401</v>
      </c>
      <c r="AR1206" s="114">
        <f t="shared" si="596"/>
        <v>0.39247057543231961</v>
      </c>
      <c r="AS1206" s="114">
        <f t="shared" si="597"/>
        <v>0.4239767088338019</v>
      </c>
      <c r="AT1206" s="114">
        <f t="shared" si="598"/>
        <v>0.48295998296277365</v>
      </c>
      <c r="AU1206" s="114">
        <f t="shared" si="599"/>
        <v>0.50346395732174798</v>
      </c>
      <c r="AV1206" s="114">
        <f t="shared" si="600"/>
        <v>0.50484857270636341</v>
      </c>
      <c r="AW1206" s="114">
        <f t="shared" si="601"/>
        <v>0.61897072961921806</v>
      </c>
      <c r="AX1206" s="114">
        <f t="shared" si="602"/>
        <v>0.65135779921628756</v>
      </c>
      <c r="AY1206" s="114">
        <f t="shared" si="603"/>
        <v>0.67324638895987732</v>
      </c>
      <c r="AZ1206" s="114">
        <f t="shared" si="604"/>
        <v>0.71896195246613848</v>
      </c>
      <c r="BA1206" s="114">
        <f t="shared" si="605"/>
        <v>0.72511579861998465</v>
      </c>
    </row>
    <row r="1207" spans="1:53">
      <c r="B1207" s="78" t="s">
        <v>94</v>
      </c>
      <c r="C1207" s="114">
        <f t="shared" si="546"/>
        <v>0.42391446225319396</v>
      </c>
      <c r="D1207" s="114">
        <f t="shared" si="547"/>
        <v>0.54999903368176539</v>
      </c>
      <c r="E1207" s="114">
        <f t="shared" si="548"/>
        <v>0.5972852682926828</v>
      </c>
      <c r="F1207" s="114">
        <f t="shared" si="549"/>
        <v>0.67647778861788599</v>
      </c>
      <c r="G1207" s="114">
        <f t="shared" si="550"/>
        <v>0.79451082926829253</v>
      </c>
      <c r="H1207" s="114">
        <f t="shared" si="551"/>
        <v>0.86421216260162592</v>
      </c>
      <c r="I1207" s="114">
        <f t="shared" si="552"/>
        <v>0.8802654959349594</v>
      </c>
      <c r="J1207" s="114">
        <f t="shared" si="553"/>
        <v>0.95762958420441358</v>
      </c>
      <c r="K1207" s="114">
        <f t="shared" si="554"/>
        <v>1.0719655842044133</v>
      </c>
      <c r="L1207" s="114">
        <f t="shared" si="555"/>
        <v>1.15772025087108</v>
      </c>
      <c r="M1207" s="114">
        <f t="shared" si="556"/>
        <v>1.2150652915214866</v>
      </c>
      <c r="N1207" s="114">
        <f t="shared" si="557"/>
        <v>1.2410919581881532</v>
      </c>
      <c r="O1207" s="78" t="s">
        <v>94</v>
      </c>
      <c r="P1207" s="114">
        <f t="shared" si="558"/>
        <v>0.33822962413818669</v>
      </c>
      <c r="Q1207" s="114">
        <f t="shared" si="559"/>
        <v>0.43882901623545112</v>
      </c>
      <c r="R1207" s="114">
        <f t="shared" si="560"/>
        <v>0.47655739491437454</v>
      </c>
      <c r="S1207" s="114">
        <f t="shared" si="561"/>
        <v>0.53974291645044092</v>
      </c>
      <c r="T1207" s="114">
        <f t="shared" si="562"/>
        <v>0.63391821484172284</v>
      </c>
      <c r="U1207" s="114">
        <f t="shared" si="563"/>
        <v>0.68953098079916963</v>
      </c>
      <c r="V1207" s="114">
        <f t="shared" si="564"/>
        <v>0.70233949143746754</v>
      </c>
      <c r="W1207" s="114">
        <f t="shared" si="565"/>
        <v>0.76406615760990437</v>
      </c>
      <c r="X1207" s="114">
        <f t="shared" si="566"/>
        <v>0.85529168952479795</v>
      </c>
      <c r="Y1207" s="114">
        <f t="shared" si="567"/>
        <v>0.92371296612054254</v>
      </c>
      <c r="Z1207" s="114">
        <f t="shared" si="568"/>
        <v>0.96946698791607966</v>
      </c>
      <c r="AA1207" s="114">
        <f t="shared" si="569"/>
        <v>0.9902329453628882</v>
      </c>
      <c r="AC1207" s="114">
        <f t="shared" si="570"/>
        <v>0.49292379331766739</v>
      </c>
      <c r="AD1207" s="114">
        <f t="shared" si="571"/>
        <v>0.63953376009507601</v>
      </c>
      <c r="AE1207" s="114">
        <f t="shared" si="572"/>
        <v>0.69451775382870096</v>
      </c>
      <c r="AF1207" s="114">
        <f t="shared" si="573"/>
        <v>0.78660207978823948</v>
      </c>
      <c r="AG1207" s="114">
        <f t="shared" si="574"/>
        <v>0.92384980147475881</v>
      </c>
      <c r="AH1207" s="114">
        <f t="shared" si="575"/>
        <v>1.0048978634902628</v>
      </c>
      <c r="AI1207" s="114">
        <f t="shared" si="576"/>
        <v>1.0235645301569294</v>
      </c>
      <c r="AJ1207" s="114">
        <f t="shared" si="577"/>
        <v>1.1135227723307135</v>
      </c>
      <c r="AK1207" s="114">
        <f t="shared" si="578"/>
        <v>1.2464716095400155</v>
      </c>
      <c r="AL1207" s="114">
        <f t="shared" si="579"/>
        <v>1.3461863382221861</v>
      </c>
      <c r="AM1207" s="114">
        <f t="shared" si="580"/>
        <v>1.4128666180482401</v>
      </c>
      <c r="AN1207" s="114">
        <f t="shared" si="581"/>
        <v>1.443130183939713</v>
      </c>
      <c r="AP1207" s="114">
        <f t="shared" si="594"/>
        <v>0</v>
      </c>
      <c r="AQ1207" s="114">
        <f t="shared" si="595"/>
        <v>0</v>
      </c>
      <c r="AR1207" s="114">
        <f t="shared" si="596"/>
        <v>0</v>
      </c>
      <c r="AS1207" s="114">
        <f t="shared" si="597"/>
        <v>0</v>
      </c>
      <c r="AT1207" s="114">
        <f t="shared" si="598"/>
        <v>0</v>
      </c>
      <c r="AU1207" s="114">
        <f t="shared" si="599"/>
        <v>0</v>
      </c>
      <c r="AV1207" s="114">
        <f t="shared" si="600"/>
        <v>0</v>
      </c>
      <c r="AW1207" s="114">
        <f t="shared" si="601"/>
        <v>0</v>
      </c>
      <c r="AX1207" s="114">
        <f t="shared" si="602"/>
        <v>0</v>
      </c>
      <c r="AY1207" s="114">
        <f t="shared" si="603"/>
        <v>0</v>
      </c>
      <c r="AZ1207" s="114">
        <f t="shared" si="604"/>
        <v>0</v>
      </c>
      <c r="BA1207" s="114">
        <f t="shared" si="605"/>
        <v>0</v>
      </c>
    </row>
    <row r="1208" spans="1:53">
      <c r="B1208" s="78" t="s">
        <v>95</v>
      </c>
      <c r="C1208" s="114">
        <f t="shared" si="546"/>
        <v>0.97252085084033613</v>
      </c>
      <c r="D1208" s="114">
        <f t="shared" si="547"/>
        <v>1.1882466123949582</v>
      </c>
      <c r="E1208" s="114">
        <f t="shared" si="548"/>
        <v>1.3249571253501404</v>
      </c>
      <c r="F1208" s="114">
        <f t="shared" si="549"/>
        <v>1.5121128588935575</v>
      </c>
      <c r="G1208" s="114">
        <f t="shared" si="550"/>
        <v>1.7368078081232494</v>
      </c>
      <c r="H1208" s="114">
        <f t="shared" si="551"/>
        <v>1.9149303571428571</v>
      </c>
      <c r="I1208" s="114">
        <f t="shared" si="552"/>
        <v>1.9793519257703081</v>
      </c>
      <c r="J1208" s="114">
        <f t="shared" si="553"/>
        <v>2.2046908613445377</v>
      </c>
      <c r="K1208" s="114">
        <f t="shared" si="554"/>
        <v>2.3851211046918768</v>
      </c>
      <c r="L1208" s="114">
        <f t="shared" si="555"/>
        <v>2.6276652223389356</v>
      </c>
      <c r="M1208" s="114">
        <f t="shared" si="556"/>
        <v>2.7856309086134452</v>
      </c>
      <c r="N1208" s="114">
        <f t="shared" si="557"/>
        <v>2.8830426733193275</v>
      </c>
      <c r="O1208" s="78" t="s">
        <v>95</v>
      </c>
      <c r="P1208" s="114">
        <f t="shared" si="558"/>
        <v>0.7872787840136054</v>
      </c>
      <c r="Q1208" s="114">
        <f t="shared" si="559"/>
        <v>0.961913924319728</v>
      </c>
      <c r="R1208" s="114">
        <f t="shared" si="560"/>
        <v>1.0725843395691612</v>
      </c>
      <c r="S1208" s="114">
        <f t="shared" si="561"/>
        <v>1.2240913619614513</v>
      </c>
      <c r="T1208" s="114">
        <f t="shared" si="562"/>
        <v>1.4059872732426304</v>
      </c>
      <c r="U1208" s="114">
        <f t="shared" si="563"/>
        <v>1.5501817176870749</v>
      </c>
      <c r="V1208" s="114">
        <f t="shared" si="564"/>
        <v>1.6023325113378684</v>
      </c>
      <c r="W1208" s="114">
        <f t="shared" si="565"/>
        <v>1.7847497448979592</v>
      </c>
      <c r="X1208" s="114">
        <f t="shared" si="566"/>
        <v>1.930812322845805</v>
      </c>
      <c r="Y1208" s="114">
        <f t="shared" si="567"/>
        <v>2.1271575609410429</v>
      </c>
      <c r="Z1208" s="114">
        <f t="shared" si="568"/>
        <v>2.2550345450680269</v>
      </c>
      <c r="AA1208" s="114">
        <f t="shared" si="569"/>
        <v>2.3338916879251701</v>
      </c>
      <c r="AC1208" s="114">
        <f t="shared" si="570"/>
        <v>1.6956773809523809</v>
      </c>
      <c r="AD1208" s="114">
        <f t="shared" si="571"/>
        <v>2.0718146062271066</v>
      </c>
      <c r="AE1208" s="114">
        <f t="shared" si="572"/>
        <v>2.3101816544566551</v>
      </c>
      <c r="AF1208" s="114">
        <f t="shared" si="573"/>
        <v>2.6365044719169721</v>
      </c>
      <c r="AG1208" s="114">
        <f t="shared" si="574"/>
        <v>3.0282802808302809</v>
      </c>
      <c r="AH1208" s="114">
        <f t="shared" si="575"/>
        <v>3.3388529304029304</v>
      </c>
      <c r="AI1208" s="114">
        <f t="shared" si="576"/>
        <v>3.4511777167277167</v>
      </c>
      <c r="AJ1208" s="114">
        <f t="shared" si="577"/>
        <v>3.8440763736263737</v>
      </c>
      <c r="AK1208" s="114">
        <f t="shared" si="578"/>
        <v>4.1586726953601953</v>
      </c>
      <c r="AL1208" s="114">
        <f t="shared" si="579"/>
        <v>4.5815701312576316</v>
      </c>
      <c r="AM1208" s="114">
        <f t="shared" si="580"/>
        <v>4.8569974816849815</v>
      </c>
      <c r="AN1208" s="114">
        <f t="shared" si="581"/>
        <v>5.0268436355311348</v>
      </c>
      <c r="AP1208" s="114">
        <f t="shared" si="594"/>
        <v>0.91849191468253966</v>
      </c>
      <c r="AQ1208" s="114">
        <f t="shared" si="595"/>
        <v>1.1222329117063494</v>
      </c>
      <c r="AR1208" s="114">
        <f t="shared" si="596"/>
        <v>1.2513483961640215</v>
      </c>
      <c r="AS1208" s="114">
        <f t="shared" si="597"/>
        <v>1.4281065889550266</v>
      </c>
      <c r="AT1208" s="114">
        <f t="shared" si="598"/>
        <v>1.6403184854497357</v>
      </c>
      <c r="AU1208" s="114">
        <f t="shared" si="599"/>
        <v>1.8085453373015872</v>
      </c>
      <c r="AV1208" s="114">
        <f t="shared" si="600"/>
        <v>1.8693879298941798</v>
      </c>
      <c r="AW1208" s="114">
        <f t="shared" si="601"/>
        <v>2.0822080357142858</v>
      </c>
      <c r="AX1208" s="114">
        <f t="shared" si="602"/>
        <v>2.252614376653439</v>
      </c>
      <c r="AY1208" s="114">
        <f t="shared" si="603"/>
        <v>2.4816838210978838</v>
      </c>
      <c r="AZ1208" s="114">
        <f t="shared" si="604"/>
        <v>2.6308736359126983</v>
      </c>
      <c r="BA1208" s="114">
        <f t="shared" si="605"/>
        <v>2.7228736359126984</v>
      </c>
    </row>
    <row r="1209" spans="1:53">
      <c r="B1209" s="78" t="s">
        <v>97</v>
      </c>
      <c r="C1209" s="114">
        <f t="shared" si="546"/>
        <v>1.0087579365079364</v>
      </c>
      <c r="D1209" s="114">
        <f t="shared" si="547"/>
        <v>1.2105019841269842</v>
      </c>
      <c r="E1209" s="114">
        <f t="shared" si="548"/>
        <v>1.2992192460317462</v>
      </c>
      <c r="F1209" s="114">
        <f t="shared" si="549"/>
        <v>1.5429573412698412</v>
      </c>
      <c r="G1209" s="114">
        <f t="shared" si="550"/>
        <v>1.7956746031746031</v>
      </c>
      <c r="H1209" s="114">
        <f t="shared" si="551"/>
        <v>1.949875992063492</v>
      </c>
      <c r="I1209" s="114">
        <f t="shared" si="552"/>
        <v>2.0423204365079366</v>
      </c>
      <c r="J1209" s="114">
        <f t="shared" si="553"/>
        <v>2.2881299603174603</v>
      </c>
      <c r="K1209" s="114">
        <f t="shared" si="554"/>
        <v>2.4450486111111109</v>
      </c>
      <c r="L1209" s="114">
        <f t="shared" si="555"/>
        <v>2.6916944444444448</v>
      </c>
      <c r="M1209" s="114">
        <f t="shared" si="556"/>
        <v>2.8492500000000001</v>
      </c>
      <c r="N1209" s="114">
        <f t="shared" si="557"/>
        <v>2.9559166666666665</v>
      </c>
      <c r="O1209" s="78" t="s">
        <v>97</v>
      </c>
      <c r="P1209" s="114">
        <f t="shared" si="558"/>
        <v>0.75656845238095227</v>
      </c>
      <c r="Q1209" s="114">
        <f t="shared" si="559"/>
        <v>0.90787648809523813</v>
      </c>
      <c r="R1209" s="114">
        <f t="shared" si="560"/>
        <v>0.9744144345238096</v>
      </c>
      <c r="S1209" s="114">
        <f t="shared" si="561"/>
        <v>1.1572180059523809</v>
      </c>
      <c r="T1209" s="114">
        <f t="shared" si="562"/>
        <v>1.3467559523809522</v>
      </c>
      <c r="U1209" s="114">
        <f t="shared" si="563"/>
        <v>1.462406994047619</v>
      </c>
      <c r="V1209" s="114">
        <f t="shared" si="564"/>
        <v>1.5317403273809522</v>
      </c>
      <c r="W1209" s="114">
        <f t="shared" si="565"/>
        <v>1.7160974702380951</v>
      </c>
      <c r="X1209" s="114">
        <f t="shared" si="566"/>
        <v>1.8337864583333332</v>
      </c>
      <c r="Y1209" s="114">
        <f t="shared" si="567"/>
        <v>2.0187708333333338</v>
      </c>
      <c r="Z1209" s="114">
        <f t="shared" si="568"/>
        <v>2.1369375000000002</v>
      </c>
      <c r="AA1209" s="114">
        <f t="shared" si="569"/>
        <v>2.2169374999999998</v>
      </c>
      <c r="AC1209" s="114">
        <f t="shared" si="570"/>
        <v>0.97621735791090614</v>
      </c>
      <c r="AD1209" s="114">
        <f t="shared" si="571"/>
        <v>1.1714535330261138</v>
      </c>
      <c r="AE1209" s="114">
        <f t="shared" si="572"/>
        <v>1.2573089477726576</v>
      </c>
      <c r="AF1209" s="114">
        <f t="shared" si="573"/>
        <v>1.4931845238095238</v>
      </c>
      <c r="AG1209" s="114">
        <f t="shared" si="574"/>
        <v>1.7377496159754224</v>
      </c>
      <c r="AH1209" s="114">
        <f t="shared" si="575"/>
        <v>1.8869767665130568</v>
      </c>
      <c r="AI1209" s="114">
        <f t="shared" si="576"/>
        <v>1.9764391321044545</v>
      </c>
      <c r="AJ1209" s="114">
        <f t="shared" si="577"/>
        <v>2.2143193164362516</v>
      </c>
      <c r="AK1209" s="114">
        <f t="shared" si="578"/>
        <v>2.3661760752688168</v>
      </c>
      <c r="AL1209" s="114">
        <f t="shared" si="579"/>
        <v>2.60486559139785</v>
      </c>
      <c r="AM1209" s="114">
        <f t="shared" si="580"/>
        <v>2.7573387096774193</v>
      </c>
      <c r="AN1209" s="114">
        <f t="shared" si="581"/>
        <v>2.8605645161290321</v>
      </c>
      <c r="AP1209" s="114">
        <f t="shared" si="594"/>
        <v>0</v>
      </c>
      <c r="AQ1209" s="114">
        <f t="shared" si="595"/>
        <v>0</v>
      </c>
      <c r="AR1209" s="114">
        <f t="shared" si="596"/>
        <v>0</v>
      </c>
      <c r="AS1209" s="114">
        <f t="shared" si="597"/>
        <v>0</v>
      </c>
      <c r="AT1209" s="114">
        <f t="shared" si="598"/>
        <v>0</v>
      </c>
      <c r="AU1209" s="114">
        <f t="shared" si="599"/>
        <v>0</v>
      </c>
      <c r="AV1209" s="114">
        <f t="shared" si="600"/>
        <v>0</v>
      </c>
      <c r="AW1209" s="114">
        <f t="shared" si="601"/>
        <v>0</v>
      </c>
      <c r="AX1209" s="114">
        <f t="shared" si="602"/>
        <v>0</v>
      </c>
      <c r="AY1209" s="114">
        <f t="shared" si="603"/>
        <v>0</v>
      </c>
      <c r="AZ1209" s="114">
        <f t="shared" si="604"/>
        <v>0</v>
      </c>
      <c r="BA1209" s="114">
        <f t="shared" si="605"/>
        <v>0</v>
      </c>
    </row>
    <row r="1210" spans="1:53">
      <c r="B1210" s="78" t="s">
        <v>266</v>
      </c>
      <c r="C1210" s="114">
        <f t="shared" si="546"/>
        <v>7.1787053571428574</v>
      </c>
      <c r="D1210" s="114">
        <f t="shared" si="547"/>
        <v>8.1835044642857131</v>
      </c>
      <c r="E1210" s="114">
        <f t="shared" si="548"/>
        <v>9.1654910714285709</v>
      </c>
      <c r="F1210" s="114">
        <f t="shared" si="549"/>
        <v>10.93564732142857</v>
      </c>
      <c r="G1210" s="114">
        <f t="shared" si="550"/>
        <v>11.040053571428571</v>
      </c>
      <c r="H1210" s="114">
        <f t="shared" si="551"/>
        <v>12.75455357142857</v>
      </c>
      <c r="I1210" s="114">
        <f t="shared" si="552"/>
        <v>14.440053571428574</v>
      </c>
      <c r="J1210" s="114">
        <f t="shared" si="553"/>
        <v>16.285053571428573</v>
      </c>
      <c r="K1210" s="114">
        <f t="shared" si="554"/>
        <v>16.357209821428572</v>
      </c>
      <c r="L1210" s="114">
        <f t="shared" si="555"/>
        <v>19.757209821428571</v>
      </c>
      <c r="M1210" s="114">
        <f t="shared" si="556"/>
        <v>19.818459821428572</v>
      </c>
      <c r="N1210" s="114">
        <f t="shared" si="557"/>
        <v>21.518459821428571</v>
      </c>
      <c r="O1210" s="78" t="s">
        <v>266</v>
      </c>
      <c r="P1210" s="114">
        <f t="shared" si="558"/>
        <v>5.2208766233766237</v>
      </c>
      <c r="Q1210" s="114">
        <f t="shared" si="559"/>
        <v>5.9516396103896092</v>
      </c>
      <c r="R1210" s="114">
        <f t="shared" si="560"/>
        <v>6.6658116883116874</v>
      </c>
      <c r="S1210" s="114">
        <f t="shared" si="561"/>
        <v>7.9531980519480507</v>
      </c>
      <c r="T1210" s="114">
        <f t="shared" si="562"/>
        <v>8.0291298701298697</v>
      </c>
      <c r="U1210" s="114">
        <f t="shared" si="563"/>
        <v>9.2760389610389602</v>
      </c>
      <c r="V1210" s="114">
        <f t="shared" si="564"/>
        <v>10.501857142857146</v>
      </c>
      <c r="W1210" s="114">
        <f t="shared" si="565"/>
        <v>11.843675324675326</v>
      </c>
      <c r="X1210" s="114">
        <f t="shared" si="566"/>
        <v>11.896152597402597</v>
      </c>
      <c r="Y1210" s="114">
        <f t="shared" si="567"/>
        <v>14.36887987012987</v>
      </c>
      <c r="Z1210" s="114">
        <f t="shared" si="568"/>
        <v>14.413425324675325</v>
      </c>
      <c r="AA1210" s="114">
        <f t="shared" si="569"/>
        <v>15.649788961038961</v>
      </c>
      <c r="AC1210" s="114">
        <f t="shared" si="570"/>
        <v>5.2208766233766237</v>
      </c>
      <c r="AD1210" s="114">
        <f t="shared" si="571"/>
        <v>5.9516396103896092</v>
      </c>
      <c r="AE1210" s="114">
        <f t="shared" si="572"/>
        <v>6.6658116883116874</v>
      </c>
      <c r="AF1210" s="114">
        <f t="shared" si="573"/>
        <v>7.9531980519480507</v>
      </c>
      <c r="AG1210" s="114">
        <f t="shared" si="574"/>
        <v>8.0291298701298697</v>
      </c>
      <c r="AH1210" s="114">
        <f t="shared" si="575"/>
        <v>9.2760389610389602</v>
      </c>
      <c r="AI1210" s="114">
        <f t="shared" si="576"/>
        <v>10.501857142857146</v>
      </c>
      <c r="AJ1210" s="114">
        <f t="shared" si="577"/>
        <v>11.843675324675326</v>
      </c>
      <c r="AK1210" s="114">
        <f t="shared" si="578"/>
        <v>11.896152597402597</v>
      </c>
      <c r="AL1210" s="114">
        <f t="shared" si="579"/>
        <v>14.36887987012987</v>
      </c>
      <c r="AM1210" s="114">
        <f t="shared" si="580"/>
        <v>14.413425324675325</v>
      </c>
      <c r="AN1210" s="114">
        <f t="shared" si="581"/>
        <v>15.649788961038961</v>
      </c>
    </row>
    <row r="1211" spans="1:53">
      <c r="B1211" s="78" t="s">
        <v>268</v>
      </c>
      <c r="C1211" s="114">
        <f t="shared" si="546"/>
        <v>1.9463967253542538</v>
      </c>
      <c r="D1211" s="114">
        <f t="shared" si="547"/>
        <v>2.2536220295870586</v>
      </c>
      <c r="E1211" s="114">
        <f t="shared" si="548"/>
        <v>2.4830031840296778</v>
      </c>
      <c r="F1211" s="114">
        <f t="shared" si="549"/>
        <v>2.9586338887368488</v>
      </c>
      <c r="G1211" s="114">
        <f t="shared" si="550"/>
        <v>3.2885430097914008</v>
      </c>
      <c r="H1211" s="114">
        <f t="shared" si="551"/>
        <v>3.6416294295444871</v>
      </c>
      <c r="I1211" s="114">
        <f t="shared" si="552"/>
        <v>3.8811356023839938</v>
      </c>
      <c r="J1211" s="114">
        <f t="shared" si="553"/>
        <v>4.4351950805814031</v>
      </c>
      <c r="K1211" s="114">
        <f t="shared" si="554"/>
        <v>4.6059300849905744</v>
      </c>
      <c r="L1211" s="114">
        <f t="shared" si="555"/>
        <v>5.1985226775831661</v>
      </c>
      <c r="M1211" s="114">
        <f t="shared" si="556"/>
        <v>5.4712770411421277</v>
      </c>
      <c r="N1211" s="114">
        <f t="shared" si="557"/>
        <v>5.7675733374384244</v>
      </c>
      <c r="O1211" s="78" t="s">
        <v>268</v>
      </c>
      <c r="P1211" s="114">
        <f t="shared" si="558"/>
        <v>0</v>
      </c>
      <c r="Q1211" s="114">
        <f t="shared" si="559"/>
        <v>0</v>
      </c>
      <c r="R1211" s="114">
        <f t="shared" si="560"/>
        <v>0</v>
      </c>
      <c r="S1211" s="114">
        <f t="shared" si="561"/>
        <v>0</v>
      </c>
      <c r="T1211" s="114">
        <f t="shared" si="562"/>
        <v>0</v>
      </c>
      <c r="U1211" s="114">
        <f t="shared" si="563"/>
        <v>0</v>
      </c>
      <c r="V1211" s="114">
        <f t="shared" si="564"/>
        <v>0</v>
      </c>
      <c r="W1211" s="114">
        <f t="shared" si="565"/>
        <v>0</v>
      </c>
      <c r="X1211" s="114">
        <f t="shared" si="566"/>
        <v>0</v>
      </c>
      <c r="Y1211" s="114">
        <f t="shared" si="567"/>
        <v>0</v>
      </c>
      <c r="Z1211" s="114">
        <f t="shared" si="568"/>
        <v>0</v>
      </c>
      <c r="AA1211" s="114">
        <f t="shared" si="569"/>
        <v>0</v>
      </c>
      <c r="AC1211" s="114">
        <f t="shared" si="570"/>
        <v>3.7537651131832042</v>
      </c>
      <c r="AD1211" s="114">
        <f t="shared" si="571"/>
        <v>4.3462710570607559</v>
      </c>
      <c r="AE1211" s="114">
        <f t="shared" si="572"/>
        <v>4.7886489977715225</v>
      </c>
      <c r="AF1211" s="114">
        <f t="shared" si="573"/>
        <v>5.7059367854210663</v>
      </c>
      <c r="AG1211" s="114">
        <f t="shared" si="574"/>
        <v>6.3421900903119877</v>
      </c>
      <c r="AH1211" s="114">
        <f t="shared" si="575"/>
        <v>7.0231424712643689</v>
      </c>
      <c r="AI1211" s="114">
        <f t="shared" si="576"/>
        <v>7.4850472331691318</v>
      </c>
      <c r="AJ1211" s="114">
        <f t="shared" si="577"/>
        <v>8.5535905125498495</v>
      </c>
      <c r="AK1211" s="114">
        <f t="shared" si="578"/>
        <v>8.8828651639103953</v>
      </c>
      <c r="AL1211" s="114">
        <f t="shared" si="579"/>
        <v>10.025722306767536</v>
      </c>
      <c r="AM1211" s="114">
        <f t="shared" si="580"/>
        <v>10.551748579345533</v>
      </c>
      <c r="AN1211" s="114">
        <f t="shared" si="581"/>
        <v>11.123177150774106</v>
      </c>
    </row>
    <row r="1212" spans="1:53">
      <c r="B1212" s="78" t="s">
        <v>62</v>
      </c>
      <c r="C1212" s="114">
        <f t="shared" si="546"/>
        <v>0.45278273809523806</v>
      </c>
      <c r="D1212" s="114">
        <f t="shared" si="547"/>
        <v>0.54726339285714287</v>
      </c>
      <c r="E1212" s="114">
        <f t="shared" si="548"/>
        <v>0.59151190476190474</v>
      </c>
      <c r="F1212" s="114">
        <f t="shared" si="549"/>
        <v>0.69830803571428579</v>
      </c>
      <c r="G1212" s="114">
        <f t="shared" si="550"/>
        <v>0.7852083333333334</v>
      </c>
      <c r="H1212" s="114">
        <f t="shared" si="551"/>
        <v>0.86722916666666683</v>
      </c>
      <c r="I1212" s="114">
        <f t="shared" si="552"/>
        <v>0.91139583333333352</v>
      </c>
      <c r="J1212" s="114">
        <f t="shared" si="553"/>
        <v>1.0203005952380952</v>
      </c>
      <c r="K1212" s="114">
        <f t="shared" si="554"/>
        <v>1.0851383928571425</v>
      </c>
      <c r="L1212" s="114">
        <f t="shared" si="555"/>
        <v>1.2113258928571426</v>
      </c>
      <c r="M1212" s="114">
        <f t="shared" si="556"/>
        <v>1.2712425595238095</v>
      </c>
      <c r="N1212" s="114">
        <f t="shared" si="557"/>
        <v>1.3312425595238095</v>
      </c>
      <c r="O1212" s="78" t="s">
        <v>62</v>
      </c>
      <c r="P1212" s="114">
        <f t="shared" si="558"/>
        <v>0</v>
      </c>
      <c r="Q1212" s="114">
        <f t="shared" si="559"/>
        <v>0</v>
      </c>
      <c r="R1212" s="114">
        <f t="shared" si="560"/>
        <v>0</v>
      </c>
      <c r="S1212" s="114">
        <f t="shared" si="561"/>
        <v>0</v>
      </c>
      <c r="T1212" s="114">
        <f t="shared" si="562"/>
        <v>0</v>
      </c>
      <c r="U1212" s="114">
        <f t="shared" si="563"/>
        <v>0</v>
      </c>
      <c r="V1212" s="114">
        <f t="shared" si="564"/>
        <v>0</v>
      </c>
      <c r="W1212" s="114">
        <f t="shared" si="565"/>
        <v>0</v>
      </c>
      <c r="X1212" s="114">
        <f t="shared" si="566"/>
        <v>0</v>
      </c>
      <c r="Y1212" s="114">
        <f t="shared" si="567"/>
        <v>0</v>
      </c>
      <c r="Z1212" s="114">
        <f t="shared" si="568"/>
        <v>0</v>
      </c>
      <c r="AA1212" s="114">
        <f t="shared" si="569"/>
        <v>0</v>
      </c>
      <c r="AC1212" s="114">
        <f t="shared" si="570"/>
        <v>0.49394480519480516</v>
      </c>
      <c r="AD1212" s="114">
        <f t="shared" si="571"/>
        <v>0.59701461038961046</v>
      </c>
      <c r="AE1212" s="114">
        <f t="shared" si="572"/>
        <v>0.64528571428571424</v>
      </c>
      <c r="AF1212" s="114">
        <f t="shared" si="573"/>
        <v>0.76179058441558456</v>
      </c>
      <c r="AG1212" s="114">
        <f t="shared" si="574"/>
        <v>0.85659090909090918</v>
      </c>
      <c r="AH1212" s="114">
        <f t="shared" si="575"/>
        <v>0.94606818181818209</v>
      </c>
      <c r="AI1212" s="114">
        <f t="shared" si="576"/>
        <v>0.99425000000000019</v>
      </c>
      <c r="AJ1212" s="114">
        <f t="shared" si="577"/>
        <v>1.1130551948051948</v>
      </c>
      <c r="AK1212" s="114">
        <f t="shared" si="578"/>
        <v>1.1837873376623373</v>
      </c>
      <c r="AL1212" s="114">
        <f t="shared" si="579"/>
        <v>1.3214464285714282</v>
      </c>
      <c r="AM1212" s="114">
        <f t="shared" si="580"/>
        <v>1.386810064935065</v>
      </c>
      <c r="AN1212" s="114">
        <f t="shared" si="581"/>
        <v>1.4522646103896104</v>
      </c>
    </row>
    <row r="1213" spans="1:53">
      <c r="R1213" s="22"/>
      <c r="AA1213" s="50"/>
    </row>
    <row r="1214" spans="1:53">
      <c r="A1214" s="187"/>
      <c r="B1214" s="149" t="s">
        <v>298</v>
      </c>
      <c r="C1214" s="114"/>
      <c r="D1214" s="114"/>
      <c r="E1214" s="114"/>
      <c r="F1214" s="114"/>
      <c r="G1214" s="114"/>
      <c r="H1214" s="114"/>
      <c r="I1214" s="114"/>
      <c r="N1214" s="114"/>
      <c r="O1214" s="114"/>
      <c r="P1214" s="114"/>
      <c r="Q1214" s="114"/>
      <c r="R1214" s="114"/>
      <c r="S1214" s="114"/>
      <c r="T1214" s="114"/>
      <c r="AA1214" s="50"/>
      <c r="AD1214" s="9"/>
      <c r="AG1214" s="19"/>
      <c r="AH1214" s="114"/>
      <c r="AI1214" s="114"/>
      <c r="AJ1214" s="114"/>
      <c r="AK1214" s="114"/>
      <c r="AL1214" s="203"/>
    </row>
    <row r="1215" spans="1:53">
      <c r="B1215" s="78" t="s">
        <v>220</v>
      </c>
      <c r="C1215" s="114">
        <f>E868</f>
        <v>0.17239973536314504</v>
      </c>
      <c r="D1215" s="114">
        <f>H868</f>
        <v>0.17854959943782389</v>
      </c>
      <c r="E1215" s="114">
        <f>K868</f>
        <v>0.17744475432226134</v>
      </c>
      <c r="F1215" s="114">
        <f>N868</f>
        <v>0.17793222190791014</v>
      </c>
      <c r="G1215" s="114">
        <f>Q868</f>
        <v>0.1738310368825286</v>
      </c>
      <c r="H1215" s="114">
        <f>T868</f>
        <v>0.17121963512803035</v>
      </c>
      <c r="I1215" s="114">
        <f>W868</f>
        <v>0.1723838830661153</v>
      </c>
      <c r="J1215" s="114">
        <f>Z868</f>
        <v>0.17240233322041135</v>
      </c>
      <c r="K1215" s="114">
        <f>AC868</f>
        <v>0.17366459391062988</v>
      </c>
      <c r="L1215" s="114">
        <f>AF868</f>
        <v>0.17157872865767698</v>
      </c>
      <c r="M1215" s="114">
        <f>AI868</f>
        <v>0.16684179809011457</v>
      </c>
      <c r="N1215" s="114">
        <f>AL868</f>
        <v>0.16621372261214787</v>
      </c>
      <c r="R1215" s="22"/>
      <c r="AA1215" s="50"/>
      <c r="AD1215" s="9"/>
    </row>
    <row r="1216" spans="1:53">
      <c r="B1216" s="78" t="s">
        <v>221</v>
      </c>
      <c r="C1216" s="114">
        <f>E869</f>
        <v>0.16776376994981848</v>
      </c>
      <c r="D1216" s="114">
        <f>H869</f>
        <v>0.15399330953585325</v>
      </c>
      <c r="E1216" s="114">
        <f>K869</f>
        <v>0.1633257511924652</v>
      </c>
      <c r="F1216" s="114">
        <f>N869</f>
        <v>0.15122782367778165</v>
      </c>
      <c r="G1216" s="114">
        <f>Q869</f>
        <v>0.16612723645435021</v>
      </c>
      <c r="H1216" s="114">
        <f>T869</f>
        <v>0.17024286959785317</v>
      </c>
      <c r="I1216" s="114">
        <f>W869</f>
        <v>0.15298844521904989</v>
      </c>
      <c r="J1216" s="114">
        <f>Z869</f>
        <v>0.15353437512282492</v>
      </c>
      <c r="K1216" s="114">
        <f>AC869</f>
        <v>0.15853703069793729</v>
      </c>
      <c r="L1216" s="114">
        <f>AF869</f>
        <v>0.14776523952659551</v>
      </c>
      <c r="M1216" s="114">
        <f>AI869</f>
        <v>0.16990486785281086</v>
      </c>
      <c r="N1216" s="114">
        <f>AL869</f>
        <v>0.1651812933189426</v>
      </c>
      <c r="R1216" s="22"/>
      <c r="AA1216" s="50"/>
      <c r="AD1216" s="9"/>
    </row>
    <row r="1217" spans="1:79">
      <c r="B1217" s="78" t="s">
        <v>222</v>
      </c>
      <c r="C1217" s="114">
        <f>E870</f>
        <v>0.65983649468703653</v>
      </c>
      <c r="D1217" s="114">
        <f>H870</f>
        <v>0.667457091026323</v>
      </c>
      <c r="E1217" s="114">
        <f>K870</f>
        <v>0.65922949448527335</v>
      </c>
      <c r="F1217" s="114">
        <f>N870</f>
        <v>0.67083995441430821</v>
      </c>
      <c r="G1217" s="114">
        <f>Q870</f>
        <v>0.66004172666312122</v>
      </c>
      <c r="H1217" s="114">
        <f>T870</f>
        <v>0.65853749527411642</v>
      </c>
      <c r="I1217" s="114">
        <f>W870</f>
        <v>0.67462767171483484</v>
      </c>
      <c r="J1217" s="114">
        <f>Z870</f>
        <v>0.67406329165676382</v>
      </c>
      <c r="K1217" s="114">
        <f>AC870</f>
        <v>0.66779837539143294</v>
      </c>
      <c r="L1217" s="114">
        <f>AF870</f>
        <v>0.68065603181572765</v>
      </c>
      <c r="M1217" s="114">
        <f>AI870</f>
        <v>0.66325333405707454</v>
      </c>
      <c r="N1217" s="114">
        <f>AL870</f>
        <v>0.66860498406890945</v>
      </c>
      <c r="R1217" s="22"/>
      <c r="AA1217" s="50"/>
      <c r="AD1217" s="9"/>
    </row>
    <row r="1218" spans="1:79">
      <c r="B1218" s="78" t="s">
        <v>32</v>
      </c>
      <c r="C1218" s="114">
        <f t="shared" ref="C1218:C1242" si="606">E873</f>
        <v>3.707558930997535E-2</v>
      </c>
      <c r="D1218" s="114">
        <f t="shared" ref="D1218:D1242" si="607">H873</f>
        <v>3.3792053809310323E-2</v>
      </c>
      <c r="E1218" s="114">
        <f t="shared" ref="E1218:E1242" si="608">K873</f>
        <v>3.4058654690305931E-2</v>
      </c>
      <c r="F1218" s="114">
        <f t="shared" ref="F1218:F1242" si="609">N873</f>
        <v>3.3340215751912948E-2</v>
      </c>
      <c r="G1218" s="114">
        <f t="shared" ref="G1218:G1242" si="610">Q873</f>
        <v>3.2393841772739414E-2</v>
      </c>
      <c r="H1218" s="114">
        <f t="shared" ref="H1218:H1242" si="611">T873</f>
        <v>3.190570613341915E-2</v>
      </c>
      <c r="I1218" s="114">
        <f t="shared" ref="I1218:I1242" si="612">W873</f>
        <v>3.1863096610770761E-2</v>
      </c>
      <c r="J1218" s="114">
        <f t="shared" ref="J1218:J1242" si="613">Z873</f>
        <v>3.0669835216392292E-2</v>
      </c>
      <c r="K1218" s="114">
        <f t="shared" ref="K1218:K1242" si="614">AC873</f>
        <v>3.0538135797390342E-2</v>
      </c>
      <c r="L1218" s="114">
        <f t="shared" ref="L1218:L1242" si="615">AF873</f>
        <v>2.8614744740282541E-2</v>
      </c>
      <c r="M1218" s="114">
        <f t="shared" ref="M1218:M1242" si="616">AI873</f>
        <v>2.9824547805074434E-2</v>
      </c>
      <c r="N1218" s="114">
        <f t="shared" ref="N1218:N1242" si="617">AL873</f>
        <v>2.9081632516554979E-2</v>
      </c>
      <c r="R1218" s="22"/>
      <c r="AA1218" s="50"/>
      <c r="AD1218" s="9"/>
    </row>
    <row r="1219" spans="1:79" s="233" customFormat="1">
      <c r="A1219" s="368"/>
      <c r="B1219" s="369" t="s">
        <v>37</v>
      </c>
      <c r="C1219" s="233">
        <f t="shared" si="606"/>
        <v>8</v>
      </c>
      <c r="D1219" s="233">
        <f t="shared" si="607"/>
        <v>8</v>
      </c>
      <c r="E1219" s="233">
        <f t="shared" si="608"/>
        <v>8</v>
      </c>
      <c r="F1219" s="233">
        <f t="shared" si="609"/>
        <v>10</v>
      </c>
      <c r="G1219" s="233">
        <f t="shared" si="610"/>
        <v>10</v>
      </c>
      <c r="H1219" s="233">
        <f t="shared" si="611"/>
        <v>10</v>
      </c>
      <c r="I1219" s="233">
        <f t="shared" si="612"/>
        <v>12</v>
      </c>
      <c r="J1219" s="233">
        <f t="shared" si="613"/>
        <v>12</v>
      </c>
      <c r="K1219" s="233">
        <f t="shared" si="614"/>
        <v>12</v>
      </c>
      <c r="L1219" s="233">
        <f t="shared" si="615"/>
        <v>12</v>
      </c>
      <c r="M1219" s="233">
        <f t="shared" si="616"/>
        <v>12</v>
      </c>
      <c r="N1219" s="233">
        <f t="shared" si="617"/>
        <v>12</v>
      </c>
      <c r="AA1219" s="122"/>
      <c r="AD1219" s="370"/>
      <c r="AL1219" s="372"/>
      <c r="AZ1219" s="122"/>
      <c r="BA1219" s="122"/>
      <c r="BB1219" s="122"/>
      <c r="BC1219" s="122"/>
      <c r="BD1219" s="122"/>
      <c r="BE1219" s="122"/>
      <c r="BF1219" s="122"/>
      <c r="BG1219" s="122"/>
      <c r="BH1219" s="122"/>
      <c r="BI1219" s="122"/>
      <c r="BJ1219" s="122"/>
      <c r="BK1219" s="122"/>
      <c r="BL1219" s="122"/>
      <c r="BM1219" s="122"/>
      <c r="BN1219" s="122"/>
      <c r="BO1219" s="122"/>
      <c r="BP1219" s="122"/>
      <c r="BQ1219" s="122"/>
      <c r="BR1219" s="122"/>
      <c r="BS1219" s="122"/>
      <c r="BT1219" s="122"/>
      <c r="BU1219" s="122"/>
      <c r="BV1219" s="122"/>
      <c r="BW1219" s="436"/>
      <c r="BX1219" s="122"/>
      <c r="BY1219" s="122"/>
      <c r="BZ1219" s="122"/>
      <c r="CA1219" s="122"/>
    </row>
    <row r="1220" spans="1:79" s="233" customFormat="1">
      <c r="A1220" s="368"/>
      <c r="B1220" s="369" t="s">
        <v>81</v>
      </c>
      <c r="C1220" s="233">
        <f t="shared" si="606"/>
        <v>675.55634551495007</v>
      </c>
      <c r="D1220" s="233">
        <f t="shared" si="607"/>
        <v>999.64205980066447</v>
      </c>
      <c r="E1220" s="233">
        <f t="shared" si="608"/>
        <v>1022.1804318936877</v>
      </c>
      <c r="F1220" s="233">
        <f t="shared" si="609"/>
        <v>1126.7330897009965</v>
      </c>
      <c r="G1220" s="233">
        <f t="shared" si="610"/>
        <v>1348.060119601329</v>
      </c>
      <c r="H1220" s="233">
        <f t="shared" si="611"/>
        <v>1462.5841196013289</v>
      </c>
      <c r="I1220" s="233">
        <f t="shared" si="612"/>
        <v>1463.7601196013288</v>
      </c>
      <c r="J1220" s="233">
        <f t="shared" si="613"/>
        <v>1477.5511495016613</v>
      </c>
      <c r="K1220" s="233">
        <f t="shared" si="614"/>
        <v>1800.689435215947</v>
      </c>
      <c r="L1220" s="233">
        <f t="shared" si="615"/>
        <v>1916.3894352159468</v>
      </c>
      <c r="M1220" s="233">
        <f t="shared" si="616"/>
        <v>1927.9261794019935</v>
      </c>
      <c r="N1220" s="233">
        <f t="shared" si="617"/>
        <v>1929.5261794019934</v>
      </c>
      <c r="AA1220" s="122"/>
      <c r="AD1220" s="370"/>
      <c r="AL1220" s="372"/>
      <c r="AZ1220" s="122"/>
      <c r="BA1220" s="122"/>
      <c r="BB1220" s="122"/>
      <c r="BC1220" s="122"/>
      <c r="BD1220" s="122"/>
      <c r="BE1220" s="122"/>
      <c r="BF1220" s="122"/>
      <c r="BG1220" s="122"/>
      <c r="BH1220" s="122"/>
      <c r="BI1220" s="122"/>
      <c r="BJ1220" s="122"/>
      <c r="BK1220" s="122"/>
      <c r="BL1220" s="122"/>
      <c r="BM1220" s="122"/>
      <c r="BN1220" s="122"/>
      <c r="BO1220" s="122"/>
      <c r="BP1220" s="122"/>
      <c r="BQ1220" s="122"/>
      <c r="BR1220" s="122"/>
      <c r="BS1220" s="122"/>
      <c r="BT1220" s="122"/>
      <c r="BU1220" s="122"/>
      <c r="BV1220" s="122"/>
      <c r="BW1220" s="436"/>
      <c r="BX1220" s="122"/>
      <c r="BY1220" s="122"/>
      <c r="BZ1220" s="122"/>
      <c r="CA1220" s="122"/>
    </row>
    <row r="1221" spans="1:79">
      <c r="B1221" s="78" t="s">
        <v>163</v>
      </c>
      <c r="C1221" s="114">
        <f t="shared" si="606"/>
        <v>7.8046131823062918E-3</v>
      </c>
      <c r="D1221" s="114">
        <f t="shared" si="607"/>
        <v>7.3199001221856807E-3</v>
      </c>
      <c r="E1221" s="114">
        <f t="shared" si="608"/>
        <v>7.7799562339488813E-3</v>
      </c>
      <c r="F1221" s="114">
        <f t="shared" si="609"/>
        <v>7.4824853435705736E-3</v>
      </c>
      <c r="G1221" s="114">
        <f t="shared" si="610"/>
        <v>8.1990649482746696E-3</v>
      </c>
      <c r="H1221" s="114">
        <f t="shared" si="611"/>
        <v>8.2919857973574249E-3</v>
      </c>
      <c r="I1221" s="114">
        <f t="shared" si="612"/>
        <v>7.5995801719519343E-3</v>
      </c>
      <c r="J1221" s="114">
        <f t="shared" si="613"/>
        <v>7.8897952351843839E-3</v>
      </c>
      <c r="K1221" s="114">
        <f t="shared" si="614"/>
        <v>7.9735302502962225E-3</v>
      </c>
      <c r="L1221" s="114">
        <f t="shared" si="615"/>
        <v>7.599219426865117E-3</v>
      </c>
      <c r="M1221" s="114">
        <f t="shared" si="616"/>
        <v>8.472853531966704E-3</v>
      </c>
      <c r="N1221" s="114">
        <f t="shared" si="617"/>
        <v>8.312734892636774E-3</v>
      </c>
      <c r="R1221" s="22"/>
      <c r="AA1221" s="50"/>
      <c r="AD1221" s="9"/>
    </row>
    <row r="1222" spans="1:79">
      <c r="B1222" s="78" t="s">
        <v>103</v>
      </c>
      <c r="C1222" s="114">
        <f t="shared" si="606"/>
        <v>8.0148524629159737E-2</v>
      </c>
      <c r="D1222" s="114">
        <f t="shared" si="607"/>
        <v>7.4413494709012165E-2</v>
      </c>
      <c r="E1222" s="114">
        <f t="shared" si="608"/>
        <v>7.96436001776782E-2</v>
      </c>
      <c r="F1222" s="114">
        <f t="shared" si="609"/>
        <v>7.5482263572213187E-2</v>
      </c>
      <c r="G1222" s="114">
        <f t="shared" si="610"/>
        <v>7.992210903589822E-2</v>
      </c>
      <c r="H1222" s="114">
        <f t="shared" si="611"/>
        <v>8.302196396434243E-2</v>
      </c>
      <c r="I1222" s="114">
        <f t="shared" si="612"/>
        <v>7.7431710325658015E-2</v>
      </c>
      <c r="J1222" s="114">
        <f t="shared" si="613"/>
        <v>7.9462524100459467E-2</v>
      </c>
      <c r="K1222" s="114">
        <f t="shared" si="614"/>
        <v>7.9689683523322591E-2</v>
      </c>
      <c r="L1222" s="114">
        <f t="shared" si="615"/>
        <v>7.8485394453099586E-2</v>
      </c>
      <c r="M1222" s="114">
        <f t="shared" si="616"/>
        <v>8.6261234251153396E-2</v>
      </c>
      <c r="N1222" s="114">
        <f t="shared" si="617"/>
        <v>8.5167282600469407E-2</v>
      </c>
      <c r="R1222" s="22"/>
      <c r="AA1222" s="50"/>
      <c r="AD1222" s="9"/>
    </row>
    <row r="1223" spans="1:79">
      <c r="B1223" s="78" t="s">
        <v>33</v>
      </c>
      <c r="C1223" s="114">
        <f t="shared" si="606"/>
        <v>6.6836598114579787E-2</v>
      </c>
      <c r="D1223" s="114">
        <f t="shared" si="607"/>
        <v>5.9918831519820755E-2</v>
      </c>
      <c r="E1223" s="114">
        <f t="shared" si="608"/>
        <v>6.0798567743135468E-2</v>
      </c>
      <c r="F1223" s="114">
        <f t="shared" si="609"/>
        <v>5.6861955104316415E-2</v>
      </c>
      <c r="G1223" s="114">
        <f t="shared" si="610"/>
        <v>6.3062301028256149E-2</v>
      </c>
      <c r="H1223" s="114">
        <f t="shared" si="611"/>
        <v>6.500495253662153E-2</v>
      </c>
      <c r="I1223" s="114">
        <f t="shared" si="612"/>
        <v>5.8459406172537386E-2</v>
      </c>
      <c r="J1223" s="114">
        <f t="shared" si="613"/>
        <v>5.682593941002561E-2</v>
      </c>
      <c r="K1223" s="114">
        <f t="shared" si="614"/>
        <v>5.9200548027446662E-2</v>
      </c>
      <c r="L1223" s="114">
        <f t="shared" si="615"/>
        <v>5.4829166404374824E-2</v>
      </c>
      <c r="M1223" s="114">
        <f t="shared" si="616"/>
        <v>6.4155429179685933E-2</v>
      </c>
      <c r="N1223" s="114">
        <f t="shared" si="617"/>
        <v>6.2224039673487067E-2</v>
      </c>
      <c r="R1223" s="22"/>
      <c r="AA1223" s="50"/>
      <c r="AD1223" s="9"/>
    </row>
    <row r="1224" spans="1:79">
      <c r="B1224" s="78" t="s">
        <v>34</v>
      </c>
      <c r="C1224" s="114">
        <f t="shared" si="606"/>
        <v>6.6247206555031413E-2</v>
      </c>
      <c r="D1224" s="114">
        <f t="shared" si="607"/>
        <v>6.1515998324075047E-2</v>
      </c>
      <c r="E1224" s="114">
        <f t="shared" si="608"/>
        <v>6.6978103888811036E-2</v>
      </c>
      <c r="F1224" s="114">
        <f t="shared" si="609"/>
        <v>6.1358611292888186E-2</v>
      </c>
      <c r="G1224" s="114">
        <f t="shared" si="610"/>
        <v>6.9646573914074472E-2</v>
      </c>
      <c r="H1224" s="114">
        <f t="shared" si="611"/>
        <v>7.1581433975268338E-2</v>
      </c>
      <c r="I1224" s="114">
        <f t="shared" si="612"/>
        <v>6.302143301318322E-2</v>
      </c>
      <c r="J1224" s="114">
        <f t="shared" si="613"/>
        <v>6.4793693916041548E-2</v>
      </c>
      <c r="K1224" s="114">
        <f t="shared" si="614"/>
        <v>6.7018472157866132E-2</v>
      </c>
      <c r="L1224" s="114">
        <f t="shared" si="615"/>
        <v>6.2736007389157467E-2</v>
      </c>
      <c r="M1224" s="114">
        <f t="shared" si="616"/>
        <v>7.2979082553933761E-2</v>
      </c>
      <c r="N1224" s="114">
        <f t="shared" si="617"/>
        <v>7.1031791473395875E-2</v>
      </c>
      <c r="R1224" s="22"/>
      <c r="AA1224" s="50"/>
      <c r="AD1224" s="9"/>
    </row>
    <row r="1225" spans="1:79">
      <c r="B1225" s="78" t="s">
        <v>63</v>
      </c>
      <c r="C1225" s="114">
        <f t="shared" si="606"/>
        <v>1.6576800119970467</v>
      </c>
      <c r="D1225" s="114">
        <f t="shared" si="607"/>
        <v>2.4301180477113324</v>
      </c>
      <c r="E1225" s="114">
        <f t="shared" si="608"/>
        <v>2.7736742610280545</v>
      </c>
      <c r="F1225" s="114">
        <f t="shared" si="609"/>
        <v>2.8559846707733474</v>
      </c>
      <c r="G1225" s="114">
        <f t="shared" si="610"/>
        <v>3.2682989128829822</v>
      </c>
      <c r="H1225" s="114">
        <f t="shared" si="611"/>
        <v>3.6576510656607599</v>
      </c>
      <c r="I1225" s="114">
        <f t="shared" si="612"/>
        <v>3.6719232878829824</v>
      </c>
      <c r="J1225" s="114">
        <f t="shared" si="613"/>
        <v>3.6981655359449981</v>
      </c>
      <c r="K1225" s="114">
        <f t="shared" si="614"/>
        <v>4.4709980161037279</v>
      </c>
      <c r="L1225" s="114">
        <f t="shared" si="615"/>
        <v>4.861289057770394</v>
      </c>
      <c r="M1225" s="114">
        <f t="shared" si="616"/>
        <v>4.8891840836101874</v>
      </c>
      <c r="N1225" s="114">
        <f t="shared" si="617"/>
        <v>4.8918507502768538</v>
      </c>
      <c r="O1225" s="78" t="s">
        <v>63</v>
      </c>
      <c r="P1225" s="114">
        <f t="shared" ref="P1225:P1242" si="618">AP880</f>
        <v>1.1051200079980312</v>
      </c>
      <c r="Q1225" s="114">
        <f t="shared" ref="Q1225:Q1242" si="619">AS880</f>
        <v>1.6200786984742217</v>
      </c>
      <c r="R1225" s="114">
        <f t="shared" ref="R1225:R1242" si="620">AV880</f>
        <v>1.849116174018703</v>
      </c>
      <c r="S1225" s="114">
        <f t="shared" ref="S1225:S1242" si="621">AY880</f>
        <v>1.903989780515565</v>
      </c>
      <c r="T1225" s="114">
        <f t="shared" ref="T1225:T1242" si="622">BB880</f>
        <v>2.1788659419219885</v>
      </c>
      <c r="U1225" s="114">
        <f t="shared" ref="U1225:U1242" si="623">BE880</f>
        <v>2.4384340437738401</v>
      </c>
      <c r="V1225" s="114">
        <f t="shared" ref="V1225:V1242" si="624">BH880</f>
        <v>2.4479488585886551</v>
      </c>
      <c r="W1225" s="114">
        <f t="shared" ref="W1225:W1242" si="625">BK880</f>
        <v>2.4654436906299986</v>
      </c>
      <c r="X1225" s="114">
        <f t="shared" ref="X1225:X1242" si="626">BN880</f>
        <v>2.980665344069152</v>
      </c>
      <c r="Y1225" s="114">
        <f t="shared" ref="Y1225:Y1242" si="627">BQ880</f>
        <v>3.2408593718469296</v>
      </c>
      <c r="Z1225" s="114">
        <f t="shared" ref="Z1225:Z1242" si="628">BT880</f>
        <v>3.2594560557401251</v>
      </c>
      <c r="AA1225" s="114">
        <f t="shared" ref="AA1225:AA1242" si="629">BW880</f>
        <v>3.261233833517903</v>
      </c>
      <c r="AC1225" s="114">
        <f t="shared" ref="AC1225:AC1242" si="630">CA880</f>
        <v>1.4208685817117543</v>
      </c>
      <c r="AD1225" s="114">
        <f t="shared" ref="AD1225:AD1242" si="631">CD880</f>
        <v>2.0829583266097136</v>
      </c>
      <c r="AE1225" s="114">
        <f t="shared" ref="AE1225:AE1242" si="632">CG880</f>
        <v>2.3774350808811895</v>
      </c>
      <c r="AF1225" s="114">
        <f t="shared" ref="AF1225:AF1242" si="633">CJ880</f>
        <v>2.4479868606628692</v>
      </c>
      <c r="AG1225" s="114">
        <f t="shared" ref="AG1225:AG1242" si="634">CM880</f>
        <v>2.8013990681854133</v>
      </c>
      <c r="AH1225" s="114">
        <f t="shared" ref="AH1225:AH1242" si="635">CP880</f>
        <v>3.1351294848520799</v>
      </c>
      <c r="AI1225" s="114">
        <f t="shared" ref="AI1225:AI1242" si="636">CS880</f>
        <v>3.1473628181854134</v>
      </c>
      <c r="AJ1225" s="114">
        <f t="shared" ref="AJ1225:AJ1242" si="637">CV880</f>
        <v>3.1698561736671413</v>
      </c>
      <c r="AK1225" s="114">
        <f t="shared" ref="AK1225:AK1242" si="638">CY880</f>
        <v>3.8322840138031955</v>
      </c>
      <c r="AL1225" s="114">
        <f t="shared" ref="AL1225:AL1242" si="639">DB880</f>
        <v>4.1668191923746232</v>
      </c>
      <c r="AM1225" s="114">
        <f t="shared" ref="AM1225:AM1242" si="640">DE880</f>
        <v>4.1907292145230182</v>
      </c>
      <c r="AN1225" s="114">
        <f t="shared" ref="AN1225:AN1242" si="641">DH880</f>
        <v>4.1930149288087319</v>
      </c>
    </row>
    <row r="1226" spans="1:79">
      <c r="B1226" s="78" t="s">
        <v>65</v>
      </c>
      <c r="C1226" s="114">
        <f t="shared" si="606"/>
        <v>2.1860181547619044</v>
      </c>
      <c r="D1226" s="114">
        <f t="shared" si="607"/>
        <v>2.7396373511904759</v>
      </c>
      <c r="E1226" s="114">
        <f t="shared" si="608"/>
        <v>3.2696973214285721</v>
      </c>
      <c r="F1226" s="114">
        <f t="shared" si="609"/>
        <v>3.5506653273809525</v>
      </c>
      <c r="G1226" s="114">
        <f t="shared" si="610"/>
        <v>4.372048214285714</v>
      </c>
      <c r="H1226" s="114">
        <f t="shared" si="611"/>
        <v>4.6433023809523801</v>
      </c>
      <c r="I1226" s="114">
        <f t="shared" si="612"/>
        <v>4.6418857142857135</v>
      </c>
      <c r="J1226" s="114">
        <f t="shared" si="613"/>
        <v>5.1830761904761902</v>
      </c>
      <c r="K1226" s="114">
        <f t="shared" si="614"/>
        <v>5.7366834821428574</v>
      </c>
      <c r="L1226" s="114">
        <f t="shared" si="615"/>
        <v>6.0065209821428578</v>
      </c>
      <c r="M1226" s="114">
        <f t="shared" si="616"/>
        <v>6.5469674107142852</v>
      </c>
      <c r="N1226" s="114">
        <f t="shared" si="617"/>
        <v>6.5469674107142852</v>
      </c>
      <c r="O1226" s="78" t="s">
        <v>65</v>
      </c>
      <c r="P1226" s="114">
        <f t="shared" si="618"/>
        <v>0.97156362433862431</v>
      </c>
      <c r="Q1226" s="114">
        <f t="shared" si="619"/>
        <v>1.2176166005291005</v>
      </c>
      <c r="R1226" s="114">
        <f t="shared" si="620"/>
        <v>1.4531988095238098</v>
      </c>
      <c r="S1226" s="114">
        <f t="shared" si="621"/>
        <v>1.5780734788359789</v>
      </c>
      <c r="T1226" s="114">
        <f t="shared" si="622"/>
        <v>1.9431325396825394</v>
      </c>
      <c r="U1226" s="114">
        <f t="shared" si="623"/>
        <v>2.063689947089947</v>
      </c>
      <c r="V1226" s="114">
        <f t="shared" si="624"/>
        <v>2.0630603174603173</v>
      </c>
      <c r="W1226" s="114">
        <f t="shared" si="625"/>
        <v>2.3035894179894179</v>
      </c>
      <c r="X1226" s="114">
        <f t="shared" si="626"/>
        <v>2.5496371031746032</v>
      </c>
      <c r="Y1226" s="114">
        <f t="shared" si="627"/>
        <v>2.6695648809523811</v>
      </c>
      <c r="Z1226" s="114">
        <f t="shared" si="628"/>
        <v>2.9097632936507933</v>
      </c>
      <c r="AA1226" s="114">
        <f t="shared" si="629"/>
        <v>2.9097632936507933</v>
      </c>
      <c r="AC1226" s="114">
        <f t="shared" si="630"/>
        <v>1.3452419413919412</v>
      </c>
      <c r="AD1226" s="114">
        <f t="shared" si="631"/>
        <v>1.6859306776556775</v>
      </c>
      <c r="AE1226" s="114">
        <f t="shared" si="632"/>
        <v>2.0121214285714291</v>
      </c>
      <c r="AF1226" s="114">
        <f t="shared" si="633"/>
        <v>2.185024816849817</v>
      </c>
      <c r="AG1226" s="114">
        <f t="shared" si="634"/>
        <v>2.6904912087912085</v>
      </c>
      <c r="AH1226" s="114">
        <f t="shared" si="635"/>
        <v>2.8574168498168495</v>
      </c>
      <c r="AI1226" s="114">
        <f t="shared" si="636"/>
        <v>2.8565450549450544</v>
      </c>
      <c r="AJ1226" s="114">
        <f t="shared" si="637"/>
        <v>3.1895853479853478</v>
      </c>
      <c r="AK1226" s="114">
        <f t="shared" si="638"/>
        <v>3.5302667582417584</v>
      </c>
      <c r="AL1226" s="114">
        <f t="shared" si="639"/>
        <v>3.6963206043956047</v>
      </c>
      <c r="AM1226" s="114">
        <f t="shared" si="640"/>
        <v>4.0289030219780217</v>
      </c>
      <c r="AN1226" s="114">
        <f t="shared" si="641"/>
        <v>4.0289030219780217</v>
      </c>
    </row>
    <row r="1227" spans="1:79">
      <c r="B1227" s="78" t="s">
        <v>100</v>
      </c>
      <c r="C1227" s="114">
        <f t="shared" si="606"/>
        <v>0</v>
      </c>
      <c r="D1227" s="114">
        <f t="shared" si="607"/>
        <v>0</v>
      </c>
      <c r="E1227" s="114">
        <f t="shared" si="608"/>
        <v>0</v>
      </c>
      <c r="F1227" s="114">
        <f t="shared" si="609"/>
        <v>0</v>
      </c>
      <c r="G1227" s="114">
        <f t="shared" si="610"/>
        <v>0</v>
      </c>
      <c r="H1227" s="114">
        <f t="shared" si="611"/>
        <v>0</v>
      </c>
      <c r="I1227" s="114">
        <f t="shared" si="612"/>
        <v>0</v>
      </c>
      <c r="J1227" s="114">
        <f t="shared" si="613"/>
        <v>0</v>
      </c>
      <c r="K1227" s="114">
        <f t="shared" si="614"/>
        <v>0</v>
      </c>
      <c r="L1227" s="114">
        <f t="shared" si="615"/>
        <v>0</v>
      </c>
      <c r="M1227" s="114">
        <f t="shared" si="616"/>
        <v>0</v>
      </c>
      <c r="N1227" s="114">
        <f t="shared" si="617"/>
        <v>0</v>
      </c>
      <c r="O1227" s="78" t="s">
        <v>100</v>
      </c>
      <c r="P1227" s="114">
        <f t="shared" si="618"/>
        <v>0</v>
      </c>
      <c r="Q1227" s="114">
        <f t="shared" si="619"/>
        <v>0</v>
      </c>
      <c r="R1227" s="114">
        <f t="shared" si="620"/>
        <v>0</v>
      </c>
      <c r="S1227" s="114">
        <f t="shared" si="621"/>
        <v>0</v>
      </c>
      <c r="T1227" s="114">
        <f t="shared" si="622"/>
        <v>0</v>
      </c>
      <c r="U1227" s="114">
        <f t="shared" si="623"/>
        <v>0</v>
      </c>
      <c r="V1227" s="114">
        <f t="shared" si="624"/>
        <v>0</v>
      </c>
      <c r="W1227" s="114">
        <f t="shared" si="625"/>
        <v>0</v>
      </c>
      <c r="X1227" s="114">
        <f t="shared" si="626"/>
        <v>0</v>
      </c>
      <c r="Y1227" s="114">
        <f t="shared" si="627"/>
        <v>0</v>
      </c>
      <c r="Z1227" s="114">
        <f t="shared" si="628"/>
        <v>0</v>
      </c>
      <c r="AA1227" s="114">
        <f t="shared" si="629"/>
        <v>0</v>
      </c>
      <c r="AC1227" s="114">
        <f t="shared" si="630"/>
        <v>0</v>
      </c>
      <c r="AD1227" s="114">
        <f t="shared" si="631"/>
        <v>0</v>
      </c>
      <c r="AE1227" s="114">
        <f t="shared" si="632"/>
        <v>0</v>
      </c>
      <c r="AF1227" s="114">
        <f t="shared" si="633"/>
        <v>0</v>
      </c>
      <c r="AG1227" s="114">
        <f t="shared" si="634"/>
        <v>0</v>
      </c>
      <c r="AH1227" s="114">
        <f t="shared" si="635"/>
        <v>0</v>
      </c>
      <c r="AI1227" s="114">
        <f t="shared" si="636"/>
        <v>0</v>
      </c>
      <c r="AJ1227" s="114">
        <f t="shared" si="637"/>
        <v>0</v>
      </c>
      <c r="AK1227" s="114">
        <f t="shared" si="638"/>
        <v>0</v>
      </c>
      <c r="AL1227" s="114">
        <f t="shared" si="639"/>
        <v>0</v>
      </c>
      <c r="AM1227" s="114">
        <f t="shared" si="640"/>
        <v>0</v>
      </c>
      <c r="AN1227" s="114">
        <f t="shared" si="641"/>
        <v>0</v>
      </c>
    </row>
    <row r="1228" spans="1:79">
      <c r="B1228" s="78" t="s">
        <v>64</v>
      </c>
      <c r="C1228" s="114">
        <f t="shared" si="606"/>
        <v>0.73666666666666669</v>
      </c>
      <c r="D1228" s="114">
        <f t="shared" si="607"/>
        <v>1.0091666666666668</v>
      </c>
      <c r="E1228" s="114">
        <f t="shared" si="608"/>
        <v>1.1536666666666666</v>
      </c>
      <c r="F1228" s="114">
        <f t="shared" si="609"/>
        <v>1.1881666666666666</v>
      </c>
      <c r="G1228" s="114">
        <f t="shared" si="610"/>
        <v>1.3966666666666667</v>
      </c>
      <c r="H1228" s="114">
        <f t="shared" si="611"/>
        <v>1.5823333333333334</v>
      </c>
      <c r="I1228" s="114">
        <f t="shared" si="612"/>
        <v>1.5656666666666665</v>
      </c>
      <c r="J1228" s="114">
        <f t="shared" si="613"/>
        <v>1.6056666666666668</v>
      </c>
      <c r="K1228" s="114">
        <f t="shared" si="614"/>
        <v>1.9048333333333336</v>
      </c>
      <c r="L1228" s="114">
        <f t="shared" si="615"/>
        <v>2.0738333333333334</v>
      </c>
      <c r="M1228" s="114">
        <f t="shared" si="616"/>
        <v>2.1855000000000002</v>
      </c>
      <c r="N1228" s="114">
        <f t="shared" si="617"/>
        <v>2.2055000000000002</v>
      </c>
      <c r="O1228" s="78" t="s">
        <v>64</v>
      </c>
      <c r="P1228" s="114">
        <f t="shared" si="618"/>
        <v>0.49111111111111116</v>
      </c>
      <c r="Q1228" s="114">
        <f t="shared" si="619"/>
        <v>0.67277777777777781</v>
      </c>
      <c r="R1228" s="114">
        <f t="shared" si="620"/>
        <v>0.76911111111111119</v>
      </c>
      <c r="S1228" s="114">
        <f t="shared" si="621"/>
        <v>0.7921111111111111</v>
      </c>
      <c r="T1228" s="114">
        <f t="shared" si="622"/>
        <v>0.93111111111111111</v>
      </c>
      <c r="U1228" s="114">
        <f t="shared" si="623"/>
        <v>1.054888888888889</v>
      </c>
      <c r="V1228" s="114">
        <f t="shared" si="624"/>
        <v>1.0437777777777777</v>
      </c>
      <c r="W1228" s="114">
        <f t="shared" si="625"/>
        <v>1.0704444444444445</v>
      </c>
      <c r="X1228" s="114">
        <f t="shared" si="626"/>
        <v>1.2698888888888891</v>
      </c>
      <c r="Y1228" s="114">
        <f t="shared" si="627"/>
        <v>1.3825555555555555</v>
      </c>
      <c r="Z1228" s="114">
        <f t="shared" si="628"/>
        <v>1.4570000000000001</v>
      </c>
      <c r="AA1228" s="114">
        <f t="shared" si="629"/>
        <v>1.4703333333333335</v>
      </c>
      <c r="AC1228" s="114">
        <f t="shared" si="630"/>
        <v>0.73666666666666669</v>
      </c>
      <c r="AD1228" s="114">
        <f t="shared" si="631"/>
        <v>1.0091666666666668</v>
      </c>
      <c r="AE1228" s="114">
        <f t="shared" si="632"/>
        <v>1.1536666666666666</v>
      </c>
      <c r="AF1228" s="114">
        <f t="shared" si="633"/>
        <v>1.1881666666666666</v>
      </c>
      <c r="AG1228" s="114">
        <f t="shared" si="634"/>
        <v>1.3966666666666667</v>
      </c>
      <c r="AH1228" s="114">
        <f t="shared" si="635"/>
        <v>1.5823333333333334</v>
      </c>
      <c r="AI1228" s="114">
        <f t="shared" si="636"/>
        <v>1.5656666666666665</v>
      </c>
      <c r="AJ1228" s="114">
        <f t="shared" si="637"/>
        <v>1.6056666666666668</v>
      </c>
      <c r="AK1228" s="114">
        <f t="shared" si="638"/>
        <v>1.9048333333333336</v>
      </c>
      <c r="AL1228" s="114">
        <f t="shared" si="639"/>
        <v>2.0738333333333334</v>
      </c>
      <c r="AM1228" s="114">
        <f t="shared" si="640"/>
        <v>2.1855000000000002</v>
      </c>
      <c r="AN1228" s="114">
        <f t="shared" si="641"/>
        <v>2.2055000000000002</v>
      </c>
    </row>
    <row r="1229" spans="1:79">
      <c r="B1229" s="78" t="s">
        <v>291</v>
      </c>
      <c r="C1229" s="114">
        <f t="shared" si="606"/>
        <v>0.66067561369509054</v>
      </c>
      <c r="D1229" s="114">
        <f t="shared" si="607"/>
        <v>0.82534158591731288</v>
      </c>
      <c r="E1229" s="114">
        <f t="shared" si="608"/>
        <v>0.85005041989664099</v>
      </c>
      <c r="F1229" s="114">
        <f t="shared" si="609"/>
        <v>1.0082856427648581</v>
      </c>
      <c r="G1229" s="114">
        <f t="shared" si="610"/>
        <v>1.1502401162790699</v>
      </c>
      <c r="H1229" s="114">
        <f t="shared" si="611"/>
        <v>1.2725123385012922</v>
      </c>
      <c r="I1229" s="114">
        <f t="shared" si="612"/>
        <v>1.341401227390181</v>
      </c>
      <c r="J1229" s="114">
        <f t="shared" si="613"/>
        <v>1.4531841731266151</v>
      </c>
      <c r="K1229" s="114">
        <f t="shared" si="614"/>
        <v>1.5889612564599485</v>
      </c>
      <c r="L1229" s="114">
        <f t="shared" si="615"/>
        <v>1.7801223675710598</v>
      </c>
      <c r="M1229" s="114">
        <f t="shared" si="616"/>
        <v>1.8396830910852717</v>
      </c>
      <c r="N1229" s="114">
        <f t="shared" si="617"/>
        <v>1.9196830910852718</v>
      </c>
      <c r="O1229" s="78" t="s">
        <v>291</v>
      </c>
      <c r="P1229" s="114">
        <f t="shared" si="618"/>
        <v>0.56629338316722044</v>
      </c>
      <c r="Q1229" s="114">
        <f t="shared" si="619"/>
        <v>0.70743564507198242</v>
      </c>
      <c r="R1229" s="114">
        <f t="shared" si="620"/>
        <v>0.72861464562569234</v>
      </c>
      <c r="S1229" s="114">
        <f t="shared" si="621"/>
        <v>0.86424483665559271</v>
      </c>
      <c r="T1229" s="114">
        <f t="shared" si="622"/>
        <v>0.98592009966777427</v>
      </c>
      <c r="U1229" s="114">
        <f t="shared" si="623"/>
        <v>1.0907248615725362</v>
      </c>
      <c r="V1229" s="114">
        <f t="shared" si="624"/>
        <v>1.1497724806201552</v>
      </c>
      <c r="W1229" s="114">
        <f t="shared" si="625"/>
        <v>1.2455864341085272</v>
      </c>
      <c r="X1229" s="114">
        <f t="shared" si="626"/>
        <v>1.3619667912513844</v>
      </c>
      <c r="Y1229" s="114">
        <f t="shared" si="627"/>
        <v>1.5258191722037657</v>
      </c>
      <c r="Z1229" s="114">
        <f t="shared" si="628"/>
        <v>1.5768712209302329</v>
      </c>
      <c r="AA1229" s="114">
        <f t="shared" si="629"/>
        <v>1.6454426495016616</v>
      </c>
      <c r="AC1229" s="114">
        <f t="shared" si="630"/>
        <v>0.66067561369509054</v>
      </c>
      <c r="AD1229" s="114">
        <f t="shared" si="631"/>
        <v>0.82534158591731288</v>
      </c>
      <c r="AE1229" s="114">
        <f t="shared" si="632"/>
        <v>0.85005041989664099</v>
      </c>
      <c r="AF1229" s="114">
        <f t="shared" si="633"/>
        <v>1.0082856427648581</v>
      </c>
      <c r="AG1229" s="114">
        <f t="shared" si="634"/>
        <v>1.1502401162790699</v>
      </c>
      <c r="AH1229" s="114">
        <f t="shared" si="635"/>
        <v>1.2725123385012922</v>
      </c>
      <c r="AI1229" s="114">
        <f t="shared" si="636"/>
        <v>1.341401227390181</v>
      </c>
      <c r="AJ1229" s="114">
        <f t="shared" si="637"/>
        <v>1.4531841731266151</v>
      </c>
      <c r="AK1229" s="114">
        <f t="shared" si="638"/>
        <v>1.5889612564599485</v>
      </c>
      <c r="AL1229" s="114">
        <f t="shared" si="639"/>
        <v>1.7801223675710598</v>
      </c>
      <c r="AM1229" s="114">
        <f t="shared" si="640"/>
        <v>1.8396830910852717</v>
      </c>
      <c r="AN1229" s="114">
        <f t="shared" si="641"/>
        <v>1.9196830910852718</v>
      </c>
    </row>
    <row r="1230" spans="1:79">
      <c r="B1230" s="78" t="s">
        <v>292</v>
      </c>
      <c r="C1230" s="114">
        <f t="shared" si="606"/>
        <v>0.31080024125929445</v>
      </c>
      <c r="D1230" s="114">
        <f t="shared" si="607"/>
        <v>0.37753757119126724</v>
      </c>
      <c r="E1230" s="114">
        <f t="shared" si="608"/>
        <v>0.40962538660813169</v>
      </c>
      <c r="F1230" s="114">
        <f t="shared" si="609"/>
        <v>0.47454351665084649</v>
      </c>
      <c r="G1230" s="114">
        <f t="shared" si="610"/>
        <v>0.55731476823287462</v>
      </c>
      <c r="H1230" s="114">
        <f t="shared" si="611"/>
        <v>0.61030078013763656</v>
      </c>
      <c r="I1230" s="114">
        <f t="shared" si="612"/>
        <v>0.63172935156620802</v>
      </c>
      <c r="J1230" s="114">
        <f t="shared" si="613"/>
        <v>0.69717785654959674</v>
      </c>
      <c r="K1230" s="114">
        <f t="shared" si="614"/>
        <v>0.75677232933871241</v>
      </c>
      <c r="L1230" s="114">
        <f t="shared" si="615"/>
        <v>0.8311869126720457</v>
      </c>
      <c r="M1230" s="114">
        <f t="shared" si="616"/>
        <v>0.88592113194114874</v>
      </c>
      <c r="N1230" s="114">
        <f t="shared" si="617"/>
        <v>0.91449256051257732</v>
      </c>
      <c r="O1230" s="78" t="s">
        <v>292</v>
      </c>
      <c r="P1230" s="114">
        <f t="shared" si="618"/>
        <v>0.27195021110188261</v>
      </c>
      <c r="Q1230" s="114">
        <f t="shared" si="619"/>
        <v>0.33034537479235881</v>
      </c>
      <c r="R1230" s="114">
        <f t="shared" si="620"/>
        <v>0.35842221328211521</v>
      </c>
      <c r="S1230" s="114">
        <f t="shared" si="621"/>
        <v>0.41522557706949059</v>
      </c>
      <c r="T1230" s="114">
        <f t="shared" si="622"/>
        <v>0.48765042220376531</v>
      </c>
      <c r="U1230" s="114">
        <f t="shared" si="623"/>
        <v>0.53401318262043196</v>
      </c>
      <c r="V1230" s="114">
        <f t="shared" si="624"/>
        <v>0.55276318262043189</v>
      </c>
      <c r="W1230" s="114">
        <f t="shared" si="625"/>
        <v>0.61003062448089707</v>
      </c>
      <c r="X1230" s="114">
        <f t="shared" si="626"/>
        <v>0.66217578817137324</v>
      </c>
      <c r="Y1230" s="114">
        <f t="shared" si="627"/>
        <v>0.72728854858803993</v>
      </c>
      <c r="Z1230" s="114">
        <f t="shared" si="628"/>
        <v>0.77518099044850497</v>
      </c>
      <c r="AA1230" s="114">
        <f t="shared" si="629"/>
        <v>0.80018099044850499</v>
      </c>
      <c r="AC1230" s="114">
        <f t="shared" si="630"/>
        <v>0.31080024125929445</v>
      </c>
      <c r="AD1230" s="114">
        <f t="shared" si="631"/>
        <v>0.37753757119126724</v>
      </c>
      <c r="AE1230" s="114">
        <f t="shared" si="632"/>
        <v>0.40962538660813169</v>
      </c>
      <c r="AF1230" s="114">
        <f t="shared" si="633"/>
        <v>0.47454351665084649</v>
      </c>
      <c r="AG1230" s="114">
        <f t="shared" si="634"/>
        <v>0.55731476823287462</v>
      </c>
      <c r="AH1230" s="114">
        <f t="shared" si="635"/>
        <v>0.61030078013763656</v>
      </c>
      <c r="AI1230" s="114">
        <f t="shared" si="636"/>
        <v>0.63172935156620802</v>
      </c>
      <c r="AJ1230" s="114">
        <f t="shared" si="637"/>
        <v>0.69717785654959674</v>
      </c>
      <c r="AK1230" s="114">
        <f t="shared" si="638"/>
        <v>0.75677232933871241</v>
      </c>
      <c r="AL1230" s="114">
        <f t="shared" si="639"/>
        <v>0.8311869126720457</v>
      </c>
      <c r="AM1230" s="114">
        <f t="shared" si="640"/>
        <v>0.88592113194114874</v>
      </c>
      <c r="AN1230" s="114">
        <f t="shared" si="641"/>
        <v>0.91449256051257732</v>
      </c>
    </row>
    <row r="1231" spans="1:79">
      <c r="B1231" s="78" t="s">
        <v>574</v>
      </c>
      <c r="C1231" s="114">
        <f t="shared" si="606"/>
        <v>0.5935346850775195</v>
      </c>
      <c r="D1231" s="114">
        <f t="shared" si="607"/>
        <v>0.70520270591085277</v>
      </c>
      <c r="E1231" s="114">
        <f t="shared" si="608"/>
        <v>0.76927322613856586</v>
      </c>
      <c r="F1231" s="114">
        <f t="shared" si="609"/>
        <v>0.89666012657461247</v>
      </c>
      <c r="G1231" s="114">
        <f t="shared" si="610"/>
        <v>0.98415270348837214</v>
      </c>
      <c r="H1231" s="114">
        <f t="shared" si="611"/>
        <v>1.1145733024467055</v>
      </c>
      <c r="I1231" s="114">
        <f t="shared" si="612"/>
        <v>1.196656635780039</v>
      </c>
      <c r="J1231" s="114">
        <f t="shared" si="613"/>
        <v>1.318110124152132</v>
      </c>
      <c r="K1231" s="114">
        <f t="shared" si="614"/>
        <v>1.395194811652132</v>
      </c>
      <c r="L1231" s="114">
        <f t="shared" si="615"/>
        <v>1.6076987439437984</v>
      </c>
      <c r="M1231" s="114">
        <f t="shared" si="616"/>
        <v>1.6664438989825578</v>
      </c>
      <c r="N1231" s="114">
        <f t="shared" si="617"/>
        <v>1.761443898982558</v>
      </c>
      <c r="O1231" s="78" t="s">
        <v>574</v>
      </c>
      <c r="P1231" s="114">
        <f t="shared" si="618"/>
        <v>0.5275863867355729</v>
      </c>
      <c r="Q1231" s="114">
        <f t="shared" si="619"/>
        <v>0.62684684969853577</v>
      </c>
      <c r="R1231" s="114">
        <f t="shared" si="620"/>
        <v>0.68379842323428075</v>
      </c>
      <c r="S1231" s="114">
        <f t="shared" si="621"/>
        <v>0.79703122362187773</v>
      </c>
      <c r="T1231" s="114">
        <f t="shared" si="622"/>
        <v>0.87480240310077528</v>
      </c>
      <c r="U1231" s="114">
        <f t="shared" si="623"/>
        <v>0.99073182439707153</v>
      </c>
      <c r="V1231" s="114">
        <f t="shared" si="624"/>
        <v>1.0636947873600346</v>
      </c>
      <c r="W1231" s="114">
        <f t="shared" si="625"/>
        <v>1.1716534436907839</v>
      </c>
      <c r="X1231" s="114">
        <f t="shared" si="626"/>
        <v>1.2401731659130062</v>
      </c>
      <c r="Y1231" s="114">
        <f t="shared" si="627"/>
        <v>1.4290655501722653</v>
      </c>
      <c r="Z1231" s="114">
        <f t="shared" si="628"/>
        <v>1.4812834657622735</v>
      </c>
      <c r="AA1231" s="114">
        <f t="shared" si="629"/>
        <v>1.5657279102067183</v>
      </c>
      <c r="AC1231" s="114">
        <f t="shared" si="630"/>
        <v>0.67832535437430796</v>
      </c>
      <c r="AD1231" s="114">
        <f t="shared" si="631"/>
        <v>0.80594594961240318</v>
      </c>
      <c r="AE1231" s="114">
        <f t="shared" si="632"/>
        <v>0.87916940130121812</v>
      </c>
      <c r="AF1231" s="114">
        <f t="shared" si="633"/>
        <v>1.0247544303709857</v>
      </c>
      <c r="AG1231" s="114">
        <f t="shared" si="634"/>
        <v>1.1247459468438539</v>
      </c>
      <c r="AH1231" s="114">
        <f t="shared" si="635"/>
        <v>1.2737980599390919</v>
      </c>
      <c r="AI1231" s="114">
        <f t="shared" si="636"/>
        <v>1.3676075837486159</v>
      </c>
      <c r="AJ1231" s="114">
        <f t="shared" si="637"/>
        <v>1.5064115704595795</v>
      </c>
      <c r="AK1231" s="114">
        <f t="shared" si="638"/>
        <v>1.5945083561738651</v>
      </c>
      <c r="AL1231" s="114">
        <f t="shared" si="639"/>
        <v>1.8373699930786267</v>
      </c>
      <c r="AM1231" s="114">
        <f t="shared" si="640"/>
        <v>1.9045073131229233</v>
      </c>
      <c r="AN1231" s="114">
        <f t="shared" si="641"/>
        <v>2.0130787416943519</v>
      </c>
    </row>
    <row r="1232" spans="1:79">
      <c r="B1232" s="78" t="s">
        <v>109</v>
      </c>
      <c r="C1232" s="114">
        <f t="shared" si="606"/>
        <v>1.400091575091575</v>
      </c>
      <c r="D1232" s="114">
        <f t="shared" si="607"/>
        <v>1.6219322344322342</v>
      </c>
      <c r="E1232" s="114">
        <f t="shared" si="608"/>
        <v>1.7308608058608062</v>
      </c>
      <c r="F1232" s="114">
        <f t="shared" si="609"/>
        <v>2.0834706959706963</v>
      </c>
      <c r="G1232" s="114">
        <f t="shared" si="610"/>
        <v>2.2822344322344321</v>
      </c>
      <c r="H1232" s="114">
        <f t="shared" si="611"/>
        <v>2.5694139194139196</v>
      </c>
      <c r="I1232" s="114">
        <f t="shared" si="612"/>
        <v>2.7899267399267398</v>
      </c>
      <c r="J1232" s="114">
        <f t="shared" si="613"/>
        <v>3.113003663003663</v>
      </c>
      <c r="K1232" s="114">
        <f t="shared" si="614"/>
        <v>3.2374084249084247</v>
      </c>
      <c r="L1232" s="114">
        <f t="shared" si="615"/>
        <v>3.7451007326007324</v>
      </c>
      <c r="M1232" s="114">
        <f t="shared" si="616"/>
        <v>3.8861263736263738</v>
      </c>
      <c r="N1232" s="114">
        <f t="shared" si="617"/>
        <v>4.1322802197802195</v>
      </c>
      <c r="O1232" s="78" t="s">
        <v>109</v>
      </c>
      <c r="P1232" s="114">
        <f t="shared" si="618"/>
        <v>0.91005952380952382</v>
      </c>
      <c r="Q1232" s="114">
        <f t="shared" si="619"/>
        <v>1.0542559523809523</v>
      </c>
      <c r="R1232" s="114">
        <f t="shared" si="620"/>
        <v>1.125059523809524</v>
      </c>
      <c r="S1232" s="114">
        <f t="shared" si="621"/>
        <v>1.3542559523809525</v>
      </c>
      <c r="T1232" s="114">
        <f t="shared" si="622"/>
        <v>1.483452380952381</v>
      </c>
      <c r="U1232" s="114">
        <f t="shared" si="623"/>
        <v>1.6701190476190477</v>
      </c>
      <c r="V1232" s="114">
        <f t="shared" si="624"/>
        <v>1.813452380952381</v>
      </c>
      <c r="W1232" s="114">
        <f t="shared" si="625"/>
        <v>2.023452380952381</v>
      </c>
      <c r="X1232" s="114">
        <f t="shared" si="626"/>
        <v>2.1043154761904761</v>
      </c>
      <c r="Y1232" s="114">
        <f t="shared" si="627"/>
        <v>2.4343154761904762</v>
      </c>
      <c r="Z1232" s="114">
        <f t="shared" si="628"/>
        <v>2.525982142857143</v>
      </c>
      <c r="AA1232" s="114">
        <f t="shared" si="629"/>
        <v>2.6859821428571427</v>
      </c>
      <c r="AC1232" s="114">
        <f t="shared" si="630"/>
        <v>0.91005952380952382</v>
      </c>
      <c r="AD1232" s="114">
        <f t="shared" si="631"/>
        <v>1.0542559523809523</v>
      </c>
      <c r="AE1232" s="114">
        <f t="shared" si="632"/>
        <v>1.125059523809524</v>
      </c>
      <c r="AF1232" s="114">
        <f t="shared" si="633"/>
        <v>1.3542559523809525</v>
      </c>
      <c r="AG1232" s="114">
        <f t="shared" si="634"/>
        <v>1.483452380952381</v>
      </c>
      <c r="AH1232" s="114">
        <f t="shared" si="635"/>
        <v>1.6701190476190477</v>
      </c>
      <c r="AI1232" s="114">
        <f t="shared" si="636"/>
        <v>1.813452380952381</v>
      </c>
      <c r="AJ1232" s="114">
        <f t="shared" si="637"/>
        <v>2.023452380952381</v>
      </c>
      <c r="AK1232" s="114">
        <f t="shared" si="638"/>
        <v>2.1043154761904761</v>
      </c>
      <c r="AL1232" s="114">
        <f t="shared" si="639"/>
        <v>2.4343154761904762</v>
      </c>
      <c r="AM1232" s="114">
        <f t="shared" si="640"/>
        <v>2.525982142857143</v>
      </c>
      <c r="AN1232" s="114">
        <f t="shared" si="641"/>
        <v>2.6859821428571427</v>
      </c>
    </row>
    <row r="1233" spans="2:53">
      <c r="B1233" s="78" t="s">
        <v>110</v>
      </c>
      <c r="C1233" s="114">
        <f t="shared" si="606"/>
        <v>0</v>
      </c>
      <c r="D1233" s="114">
        <f t="shared" si="607"/>
        <v>0</v>
      </c>
      <c r="E1233" s="114">
        <f t="shared" si="608"/>
        <v>0</v>
      </c>
      <c r="F1233" s="114">
        <f t="shared" si="609"/>
        <v>0</v>
      </c>
      <c r="G1233" s="114">
        <f t="shared" si="610"/>
        <v>0</v>
      </c>
      <c r="H1233" s="114">
        <f t="shared" si="611"/>
        <v>0</v>
      </c>
      <c r="I1233" s="114">
        <f t="shared" si="612"/>
        <v>0</v>
      </c>
      <c r="J1233" s="114">
        <f t="shared" si="613"/>
        <v>0</v>
      </c>
      <c r="K1233" s="114">
        <f t="shared" si="614"/>
        <v>0</v>
      </c>
      <c r="L1233" s="114">
        <f t="shared" si="615"/>
        <v>0</v>
      </c>
      <c r="M1233" s="114">
        <f t="shared" si="616"/>
        <v>0</v>
      </c>
      <c r="N1233" s="114">
        <f t="shared" si="617"/>
        <v>0</v>
      </c>
      <c r="O1233" s="78" t="s">
        <v>110</v>
      </c>
      <c r="P1233" s="114">
        <f t="shared" si="618"/>
        <v>0</v>
      </c>
      <c r="Q1233" s="114">
        <f t="shared" si="619"/>
        <v>0</v>
      </c>
      <c r="R1233" s="114">
        <f t="shared" si="620"/>
        <v>0</v>
      </c>
      <c r="S1233" s="114">
        <f t="shared" si="621"/>
        <v>0</v>
      </c>
      <c r="T1233" s="114">
        <f t="shared" si="622"/>
        <v>0</v>
      </c>
      <c r="U1233" s="114">
        <f t="shared" si="623"/>
        <v>0</v>
      </c>
      <c r="V1233" s="114">
        <f t="shared" si="624"/>
        <v>0</v>
      </c>
      <c r="W1233" s="114">
        <f t="shared" si="625"/>
        <v>0</v>
      </c>
      <c r="X1233" s="114">
        <f t="shared" si="626"/>
        <v>0</v>
      </c>
      <c r="Y1233" s="114">
        <f t="shared" si="627"/>
        <v>0</v>
      </c>
      <c r="Z1233" s="114">
        <f t="shared" si="628"/>
        <v>0</v>
      </c>
      <c r="AA1233" s="114">
        <f t="shared" si="629"/>
        <v>0</v>
      </c>
      <c r="AC1233" s="114">
        <f t="shared" si="630"/>
        <v>0</v>
      </c>
      <c r="AD1233" s="114">
        <f t="shared" si="631"/>
        <v>0</v>
      </c>
      <c r="AE1233" s="114">
        <f t="shared" si="632"/>
        <v>0</v>
      </c>
      <c r="AF1233" s="114">
        <f t="shared" si="633"/>
        <v>0</v>
      </c>
      <c r="AG1233" s="114">
        <f t="shared" si="634"/>
        <v>0</v>
      </c>
      <c r="AH1233" s="114">
        <f t="shared" si="635"/>
        <v>0</v>
      </c>
      <c r="AI1233" s="114">
        <f t="shared" si="636"/>
        <v>0</v>
      </c>
      <c r="AJ1233" s="114">
        <f t="shared" si="637"/>
        <v>0</v>
      </c>
      <c r="AK1233" s="114">
        <f t="shared" si="638"/>
        <v>0</v>
      </c>
      <c r="AL1233" s="114">
        <f t="shared" si="639"/>
        <v>0</v>
      </c>
      <c r="AM1233" s="114">
        <f t="shared" si="640"/>
        <v>0</v>
      </c>
      <c r="AN1233" s="114">
        <f t="shared" si="641"/>
        <v>0</v>
      </c>
      <c r="AP1233" s="114">
        <f t="shared" ref="AP1233" si="642">DL888</f>
        <v>0</v>
      </c>
      <c r="AQ1233" s="114">
        <f t="shared" ref="AQ1233" si="643">DO888</f>
        <v>0</v>
      </c>
      <c r="AR1233" s="114">
        <f t="shared" ref="AR1233" si="644">DR888</f>
        <v>0</v>
      </c>
      <c r="AS1233" s="114">
        <f t="shared" ref="AS1233" si="645">DU888</f>
        <v>0</v>
      </c>
      <c r="AT1233" s="114">
        <f t="shared" ref="AT1233" si="646">DX888</f>
        <v>0</v>
      </c>
      <c r="AU1233" s="114">
        <f t="shared" ref="AU1233" si="647">EA888</f>
        <v>0</v>
      </c>
      <c r="AV1233" s="114">
        <f t="shared" ref="AV1233" si="648">ED888</f>
        <v>0</v>
      </c>
      <c r="AW1233" s="114">
        <f t="shared" ref="AW1233" si="649">EG888</f>
        <v>0</v>
      </c>
      <c r="AX1233" s="114">
        <f t="shared" ref="AX1233" si="650">EJ888</f>
        <v>0</v>
      </c>
      <c r="AY1233" s="114">
        <f t="shared" ref="AY1233" si="651">EM888</f>
        <v>0</v>
      </c>
      <c r="AZ1233" s="114">
        <f t="shared" ref="AZ1233" si="652">EP888</f>
        <v>0</v>
      </c>
      <c r="BA1233" s="114">
        <f t="shared" ref="BA1233" si="653">ES888</f>
        <v>0</v>
      </c>
    </row>
    <row r="1234" spans="2:53">
      <c r="B1234" s="78" t="s">
        <v>108</v>
      </c>
      <c r="C1234" s="114">
        <f t="shared" si="606"/>
        <v>1.4542701309523807</v>
      </c>
      <c r="D1234" s="114">
        <f t="shared" si="607"/>
        <v>2.0223421011904761</v>
      </c>
      <c r="E1234" s="114">
        <f t="shared" si="608"/>
        <v>1.8297548720238095</v>
      </c>
      <c r="F1234" s="114">
        <f t="shared" si="609"/>
        <v>2.2760084434523806</v>
      </c>
      <c r="G1234" s="114">
        <f t="shared" si="610"/>
        <v>2.8002497857142861</v>
      </c>
      <c r="H1234" s="114">
        <f t="shared" si="611"/>
        <v>2.9499208898809526</v>
      </c>
      <c r="I1234" s="114">
        <f t="shared" si="612"/>
        <v>2.9848875565476192</v>
      </c>
      <c r="J1234" s="114">
        <f t="shared" si="613"/>
        <v>3.1331161279761903</v>
      </c>
      <c r="K1234" s="114">
        <f t="shared" si="614"/>
        <v>3.6774785744047627</v>
      </c>
      <c r="L1234" s="114">
        <f t="shared" si="615"/>
        <v>3.8621163452380953</v>
      </c>
      <c r="M1234" s="114">
        <f t="shared" si="616"/>
        <v>3.9566996785714288</v>
      </c>
      <c r="N1234" s="114">
        <f t="shared" si="617"/>
        <v>4.0094996785714292</v>
      </c>
      <c r="O1234" s="78" t="s">
        <v>108</v>
      </c>
      <c r="P1234" s="114">
        <f t="shared" si="618"/>
        <v>0.72713506547619033</v>
      </c>
      <c r="Q1234" s="114">
        <f t="shared" si="619"/>
        <v>1.011171050595238</v>
      </c>
      <c r="R1234" s="114">
        <f t="shared" si="620"/>
        <v>0.91487743601190474</v>
      </c>
      <c r="S1234" s="114">
        <f t="shared" si="621"/>
        <v>1.1380042217261903</v>
      </c>
      <c r="T1234" s="114">
        <f t="shared" si="622"/>
        <v>1.400124892857143</v>
      </c>
      <c r="U1234" s="114">
        <f t="shared" si="623"/>
        <v>1.4749604449404763</v>
      </c>
      <c r="V1234" s="114">
        <f t="shared" si="624"/>
        <v>1.4924437782738096</v>
      </c>
      <c r="W1234" s="114">
        <f t="shared" si="625"/>
        <v>1.5665580639880952</v>
      </c>
      <c r="X1234" s="114">
        <f t="shared" si="626"/>
        <v>1.8387392872023813</v>
      </c>
      <c r="Y1234" s="114">
        <f t="shared" si="627"/>
        <v>1.9310581726190477</v>
      </c>
      <c r="Z1234" s="114">
        <f t="shared" si="628"/>
        <v>1.9783498392857144</v>
      </c>
      <c r="AA1234" s="114">
        <f t="shared" si="629"/>
        <v>2.0047498392857146</v>
      </c>
      <c r="AC1234" s="114">
        <f t="shared" si="630"/>
        <v>1.9390268412698408</v>
      </c>
      <c r="AD1234" s="114">
        <f t="shared" si="631"/>
        <v>2.6964561349206346</v>
      </c>
      <c r="AE1234" s="114">
        <f t="shared" si="632"/>
        <v>2.4396731626984125</v>
      </c>
      <c r="AF1234" s="114">
        <f t="shared" si="633"/>
        <v>3.0346779246031743</v>
      </c>
      <c r="AG1234" s="114">
        <f t="shared" si="634"/>
        <v>3.7336663809523816</v>
      </c>
      <c r="AH1234" s="114">
        <f t="shared" si="635"/>
        <v>3.9332278531746034</v>
      </c>
      <c r="AI1234" s="114">
        <f t="shared" si="636"/>
        <v>3.9798500753968256</v>
      </c>
      <c r="AJ1234" s="114">
        <f t="shared" si="637"/>
        <v>4.1774881706349207</v>
      </c>
      <c r="AK1234" s="114">
        <f t="shared" si="638"/>
        <v>4.9033047658730169</v>
      </c>
      <c r="AL1234" s="114">
        <f t="shared" si="639"/>
        <v>5.1494884603174604</v>
      </c>
      <c r="AM1234" s="114">
        <f t="shared" si="640"/>
        <v>5.2755995714285717</v>
      </c>
      <c r="AN1234" s="114">
        <f t="shared" si="641"/>
        <v>5.345999571428572</v>
      </c>
      <c r="AP1234" s="114">
        <f t="shared" ref="AP1234:AP1240" si="654">DL889</f>
        <v>0.72713506547619033</v>
      </c>
      <c r="AQ1234" s="114">
        <f t="shared" ref="AQ1234:AQ1240" si="655">DO889</f>
        <v>1.011171050595238</v>
      </c>
      <c r="AR1234" s="114">
        <f t="shared" ref="AR1234:AR1240" si="656">DR889</f>
        <v>0.91487743601190474</v>
      </c>
      <c r="AS1234" s="114">
        <f t="shared" ref="AS1234:AS1240" si="657">DU889</f>
        <v>1.1380042217261903</v>
      </c>
      <c r="AT1234" s="114">
        <f t="shared" ref="AT1234:AT1240" si="658">DX889</f>
        <v>1.400124892857143</v>
      </c>
      <c r="AU1234" s="114">
        <f t="shared" ref="AU1234:AU1240" si="659">EA889</f>
        <v>1.4749604449404763</v>
      </c>
      <c r="AV1234" s="114">
        <f t="shared" ref="AV1234:AV1240" si="660">ED889</f>
        <v>1.4924437782738096</v>
      </c>
      <c r="AW1234" s="114">
        <f t="shared" ref="AW1234:AW1240" si="661">EG889</f>
        <v>1.5665580639880952</v>
      </c>
      <c r="AX1234" s="114">
        <f t="shared" ref="AX1234:AX1240" si="662">EJ889</f>
        <v>1.8387392872023813</v>
      </c>
      <c r="AY1234" s="114">
        <f t="shared" ref="AY1234:AY1240" si="663">EM889</f>
        <v>1.9310581726190477</v>
      </c>
      <c r="AZ1234" s="114">
        <f t="shared" ref="AZ1234:AZ1240" si="664">EP889</f>
        <v>1.9783498392857144</v>
      </c>
      <c r="BA1234" s="114">
        <f t="shared" ref="BA1234:BA1240" si="665">ES889</f>
        <v>2.0047498392857146</v>
      </c>
    </row>
    <row r="1235" spans="2:53">
      <c r="B1235" s="78" t="s">
        <v>293</v>
      </c>
      <c r="C1235" s="114">
        <f t="shared" si="606"/>
        <v>0.79547864145658265</v>
      </c>
      <c r="D1235" s="114">
        <f t="shared" si="607"/>
        <v>1.0035435924369747</v>
      </c>
      <c r="E1235" s="114">
        <f t="shared" si="608"/>
        <v>1.1306561624649858</v>
      </c>
      <c r="F1235" s="114">
        <f t="shared" si="609"/>
        <v>1.2809276960784313</v>
      </c>
      <c r="G1235" s="114">
        <f t="shared" si="610"/>
        <v>1.4901421568627453</v>
      </c>
      <c r="H1235" s="114">
        <f t="shared" si="611"/>
        <v>1.6100220588235299</v>
      </c>
      <c r="I1235" s="114">
        <f t="shared" si="612"/>
        <v>1.6505514705882351</v>
      </c>
      <c r="J1235" s="114">
        <f t="shared" si="613"/>
        <v>1.8487027310924371</v>
      </c>
      <c r="K1235" s="114">
        <f t="shared" si="614"/>
        <v>2.0222886904761905</v>
      </c>
      <c r="L1235" s="114">
        <f t="shared" si="615"/>
        <v>2.1826980042016806</v>
      </c>
      <c r="M1235" s="114">
        <f t="shared" si="616"/>
        <v>2.2976769957983194</v>
      </c>
      <c r="N1235" s="114">
        <f t="shared" si="617"/>
        <v>2.351794642857143</v>
      </c>
      <c r="O1235" s="78" t="s">
        <v>293</v>
      </c>
      <c r="P1235" s="114">
        <f t="shared" si="618"/>
        <v>0.79547864145658265</v>
      </c>
      <c r="Q1235" s="114">
        <f t="shared" si="619"/>
        <v>1.0035435924369747</v>
      </c>
      <c r="R1235" s="114">
        <f t="shared" si="620"/>
        <v>1.1306561624649858</v>
      </c>
      <c r="S1235" s="114">
        <f t="shared" si="621"/>
        <v>1.2809276960784313</v>
      </c>
      <c r="T1235" s="114">
        <f t="shared" si="622"/>
        <v>1.4901421568627453</v>
      </c>
      <c r="U1235" s="114">
        <f t="shared" si="623"/>
        <v>1.6100220588235299</v>
      </c>
      <c r="V1235" s="114">
        <f t="shared" si="624"/>
        <v>1.6505514705882351</v>
      </c>
      <c r="W1235" s="114">
        <f t="shared" si="625"/>
        <v>1.8487027310924371</v>
      </c>
      <c r="X1235" s="114">
        <f t="shared" si="626"/>
        <v>2.0222886904761905</v>
      </c>
      <c r="Y1235" s="114">
        <f t="shared" si="627"/>
        <v>2.1826980042016806</v>
      </c>
      <c r="Z1235" s="114">
        <f t="shared" si="628"/>
        <v>2.2976769957983194</v>
      </c>
      <c r="AA1235" s="114">
        <f t="shared" si="629"/>
        <v>2.351794642857143</v>
      </c>
      <c r="AC1235" s="114">
        <f t="shared" si="630"/>
        <v>0.50085692239858914</v>
      </c>
      <c r="AD1235" s="114">
        <f t="shared" si="631"/>
        <v>0.63186078042328042</v>
      </c>
      <c r="AE1235" s="114">
        <f t="shared" si="632"/>
        <v>0.7118946208112874</v>
      </c>
      <c r="AF1235" s="114">
        <f t="shared" si="633"/>
        <v>0.80651003086419748</v>
      </c>
      <c r="AG1235" s="114">
        <f t="shared" si="634"/>
        <v>0.93823765432098782</v>
      </c>
      <c r="AH1235" s="114">
        <f t="shared" si="635"/>
        <v>1.0137175925925928</v>
      </c>
      <c r="AI1235" s="114">
        <f t="shared" si="636"/>
        <v>1.039236111111111</v>
      </c>
      <c r="AJ1235" s="114">
        <f t="shared" si="637"/>
        <v>1.1639980158730159</v>
      </c>
      <c r="AK1235" s="114">
        <f t="shared" si="638"/>
        <v>1.2732928791887124</v>
      </c>
      <c r="AL1235" s="114">
        <f t="shared" si="639"/>
        <v>1.374291335978836</v>
      </c>
      <c r="AM1235" s="114">
        <f t="shared" si="640"/>
        <v>1.4466855158730159</v>
      </c>
      <c r="AN1235" s="114">
        <f t="shared" si="641"/>
        <v>1.48075958994709</v>
      </c>
      <c r="AP1235" s="114">
        <f t="shared" si="654"/>
        <v>0</v>
      </c>
      <c r="AQ1235" s="114">
        <f t="shared" si="655"/>
        <v>0</v>
      </c>
      <c r="AR1235" s="114">
        <f t="shared" si="656"/>
        <v>0</v>
      </c>
      <c r="AS1235" s="114">
        <f t="shared" si="657"/>
        <v>0</v>
      </c>
      <c r="AT1235" s="114">
        <f t="shared" si="658"/>
        <v>0</v>
      </c>
      <c r="AU1235" s="114">
        <f t="shared" si="659"/>
        <v>0</v>
      </c>
      <c r="AV1235" s="114">
        <f t="shared" si="660"/>
        <v>0</v>
      </c>
      <c r="AW1235" s="114">
        <f t="shared" si="661"/>
        <v>0</v>
      </c>
      <c r="AX1235" s="114">
        <f t="shared" si="662"/>
        <v>0</v>
      </c>
      <c r="AY1235" s="114">
        <f t="shared" si="663"/>
        <v>0</v>
      </c>
      <c r="AZ1235" s="114">
        <f t="shared" si="664"/>
        <v>0</v>
      </c>
      <c r="BA1235" s="114">
        <f t="shared" si="665"/>
        <v>0</v>
      </c>
    </row>
    <row r="1236" spans="2:53">
      <c r="B1236" s="78" t="s">
        <v>8</v>
      </c>
      <c r="C1236" s="114">
        <f t="shared" si="606"/>
        <v>0.50599236249538571</v>
      </c>
      <c r="D1236" s="114">
        <f t="shared" si="607"/>
        <v>0.62606910852713171</v>
      </c>
      <c r="E1236" s="114">
        <f t="shared" si="608"/>
        <v>0.8324957705795496</v>
      </c>
      <c r="F1236" s="114">
        <f t="shared" si="609"/>
        <v>0.90075905961609448</v>
      </c>
      <c r="G1236" s="114">
        <f t="shared" si="610"/>
        <v>1.0285561535622001</v>
      </c>
      <c r="H1236" s="114">
        <f t="shared" si="611"/>
        <v>1.0729814313399779</v>
      </c>
      <c r="I1236" s="114">
        <f t="shared" si="612"/>
        <v>1.075981431339978</v>
      </c>
      <c r="J1236" s="114">
        <f t="shared" si="613"/>
        <v>1.3232461046511628</v>
      </c>
      <c r="K1236" s="114">
        <f t="shared" si="614"/>
        <v>1.3934180887781469</v>
      </c>
      <c r="L1236" s="114">
        <f t="shared" si="615"/>
        <v>1.4408433665559248</v>
      </c>
      <c r="M1236" s="114">
        <f t="shared" si="616"/>
        <v>1.5398937541528239</v>
      </c>
      <c r="N1236" s="114">
        <f t="shared" si="617"/>
        <v>1.5532270874861571</v>
      </c>
      <c r="O1236" s="78" t="s">
        <v>8</v>
      </c>
      <c r="P1236" s="114">
        <f t="shared" si="618"/>
        <v>0.30359541749723146</v>
      </c>
      <c r="Q1236" s="114">
        <f t="shared" si="619"/>
        <v>0.37564146511627905</v>
      </c>
      <c r="R1236" s="114">
        <f t="shared" si="620"/>
        <v>0.49949746234772979</v>
      </c>
      <c r="S1236" s="114">
        <f t="shared" si="621"/>
        <v>0.54045543576965671</v>
      </c>
      <c r="T1236" s="114">
        <f t="shared" si="622"/>
        <v>0.61713369213732006</v>
      </c>
      <c r="U1236" s="114">
        <f t="shared" si="623"/>
        <v>0.64378885880398673</v>
      </c>
      <c r="V1236" s="114">
        <f t="shared" si="624"/>
        <v>0.64558885880398675</v>
      </c>
      <c r="W1236" s="114">
        <f t="shared" si="625"/>
        <v>0.79394766279069773</v>
      </c>
      <c r="X1236" s="114">
        <f t="shared" si="626"/>
        <v>0.83605085326688811</v>
      </c>
      <c r="Y1236" s="114">
        <f t="shared" si="627"/>
        <v>0.8645060199335548</v>
      </c>
      <c r="Z1236" s="114">
        <f t="shared" si="628"/>
        <v>0.92393625249169431</v>
      </c>
      <c r="AA1236" s="114">
        <f t="shared" si="629"/>
        <v>0.93193625249169432</v>
      </c>
      <c r="AC1236" s="114">
        <f t="shared" si="630"/>
        <v>0.25299618124769285</v>
      </c>
      <c r="AD1236" s="114">
        <f t="shared" si="631"/>
        <v>0.31303455426356586</v>
      </c>
      <c r="AE1236" s="114">
        <f t="shared" si="632"/>
        <v>0.4162478852897748</v>
      </c>
      <c r="AF1236" s="114">
        <f t="shared" si="633"/>
        <v>0.45037952980804724</v>
      </c>
      <c r="AG1236" s="114">
        <f t="shared" si="634"/>
        <v>0.51427807678110005</v>
      </c>
      <c r="AH1236" s="114">
        <f t="shared" si="635"/>
        <v>0.53649071566998896</v>
      </c>
      <c r="AI1236" s="114">
        <f t="shared" si="636"/>
        <v>0.53799071566998902</v>
      </c>
      <c r="AJ1236" s="114">
        <f t="shared" si="637"/>
        <v>0.66162305232558138</v>
      </c>
      <c r="AK1236" s="114">
        <f t="shared" si="638"/>
        <v>0.69670904438907344</v>
      </c>
      <c r="AL1236" s="114">
        <f t="shared" si="639"/>
        <v>0.72042168327796241</v>
      </c>
      <c r="AM1236" s="114">
        <f t="shared" si="640"/>
        <v>0.76994687707641196</v>
      </c>
      <c r="AN1236" s="114">
        <f t="shared" si="641"/>
        <v>0.77661354374307856</v>
      </c>
      <c r="AP1236" s="114">
        <f t="shared" si="654"/>
        <v>0.23353493653633187</v>
      </c>
      <c r="AQ1236" s="114">
        <f t="shared" si="655"/>
        <v>0.28895497316636848</v>
      </c>
      <c r="AR1236" s="114">
        <f t="shared" si="656"/>
        <v>0.38422881719056134</v>
      </c>
      <c r="AS1236" s="114">
        <f t="shared" si="657"/>
        <v>0.41573495059204357</v>
      </c>
      <c r="AT1236" s="114">
        <f t="shared" si="658"/>
        <v>0.47471822472101544</v>
      </c>
      <c r="AU1236" s="114">
        <f t="shared" si="659"/>
        <v>0.49522219907998977</v>
      </c>
      <c r="AV1236" s="114">
        <f t="shared" si="660"/>
        <v>0.49660681446460525</v>
      </c>
      <c r="AW1236" s="114">
        <f t="shared" si="661"/>
        <v>0.61072897137745974</v>
      </c>
      <c r="AX1236" s="114">
        <f t="shared" si="662"/>
        <v>0.64311604097452935</v>
      </c>
      <c r="AY1236" s="114">
        <f t="shared" si="663"/>
        <v>0.66500463071811911</v>
      </c>
      <c r="AZ1236" s="114">
        <f t="shared" si="664"/>
        <v>0.71072019422438026</v>
      </c>
      <c r="BA1236" s="114">
        <f t="shared" si="665"/>
        <v>0.71687404037822633</v>
      </c>
    </row>
    <row r="1237" spans="2:53">
      <c r="B1237" s="78" t="s">
        <v>94</v>
      </c>
      <c r="C1237" s="114">
        <f t="shared" si="606"/>
        <v>0.42151446225319394</v>
      </c>
      <c r="D1237" s="114">
        <f t="shared" si="607"/>
        <v>0.54519903368176537</v>
      </c>
      <c r="E1237" s="114">
        <f t="shared" si="608"/>
        <v>0.59008526829268293</v>
      </c>
      <c r="F1237" s="114">
        <f t="shared" si="609"/>
        <v>0.669277788617886</v>
      </c>
      <c r="G1237" s="114">
        <f t="shared" si="610"/>
        <v>0.78731082926829254</v>
      </c>
      <c r="H1237" s="114">
        <f t="shared" si="611"/>
        <v>0.85701216260162594</v>
      </c>
      <c r="I1237" s="114">
        <f t="shared" si="612"/>
        <v>0.8730654959349593</v>
      </c>
      <c r="J1237" s="114">
        <f t="shared" si="613"/>
        <v>0.95042958420441359</v>
      </c>
      <c r="K1237" s="114">
        <f t="shared" si="614"/>
        <v>1.0647655842044135</v>
      </c>
      <c r="L1237" s="114">
        <f t="shared" si="615"/>
        <v>1.1505202508710801</v>
      </c>
      <c r="M1237" s="114">
        <f t="shared" si="616"/>
        <v>1.2078652915214865</v>
      </c>
      <c r="N1237" s="114">
        <f t="shared" si="617"/>
        <v>1.2338919581881533</v>
      </c>
      <c r="O1237" s="78" t="s">
        <v>94</v>
      </c>
      <c r="P1237" s="114">
        <f t="shared" si="618"/>
        <v>0.33631473052116539</v>
      </c>
      <c r="Q1237" s="114">
        <f t="shared" si="619"/>
        <v>0.43499922900140853</v>
      </c>
      <c r="R1237" s="114">
        <f t="shared" si="620"/>
        <v>0.47081271406331082</v>
      </c>
      <c r="S1237" s="114">
        <f t="shared" si="621"/>
        <v>0.53399823559937709</v>
      </c>
      <c r="T1237" s="114">
        <f t="shared" si="622"/>
        <v>0.62817353399065901</v>
      </c>
      <c r="U1237" s="114">
        <f t="shared" si="623"/>
        <v>0.6837862999481058</v>
      </c>
      <c r="V1237" s="114">
        <f t="shared" si="624"/>
        <v>0.69659481058640371</v>
      </c>
      <c r="W1237" s="114">
        <f t="shared" si="625"/>
        <v>0.75832147675884065</v>
      </c>
      <c r="X1237" s="114">
        <f t="shared" si="626"/>
        <v>0.84954700867373412</v>
      </c>
      <c r="Y1237" s="114">
        <f t="shared" si="627"/>
        <v>0.91796828526947871</v>
      </c>
      <c r="Z1237" s="114">
        <f t="shared" si="628"/>
        <v>0.96372230706501583</v>
      </c>
      <c r="AA1237" s="114">
        <f t="shared" si="629"/>
        <v>0.98448826451182436</v>
      </c>
      <c r="AC1237" s="114">
        <f t="shared" si="630"/>
        <v>0.49013309564324881</v>
      </c>
      <c r="AD1237" s="114">
        <f t="shared" si="631"/>
        <v>0.63395236474623873</v>
      </c>
      <c r="AE1237" s="114">
        <f t="shared" si="632"/>
        <v>0.68614566080544526</v>
      </c>
      <c r="AF1237" s="114">
        <f t="shared" si="633"/>
        <v>0.77822998676498367</v>
      </c>
      <c r="AG1237" s="114">
        <f t="shared" si="634"/>
        <v>0.915477708451503</v>
      </c>
      <c r="AH1237" s="114">
        <f t="shared" si="635"/>
        <v>0.99652577046700697</v>
      </c>
      <c r="AI1237" s="114">
        <f t="shared" si="636"/>
        <v>1.0151924371336736</v>
      </c>
      <c r="AJ1237" s="114">
        <f t="shared" si="637"/>
        <v>1.1051506793074577</v>
      </c>
      <c r="AK1237" s="114">
        <f t="shared" si="638"/>
        <v>1.2380995165167596</v>
      </c>
      <c r="AL1237" s="114">
        <f t="shared" si="639"/>
        <v>1.3378142451989303</v>
      </c>
      <c r="AM1237" s="114">
        <f t="shared" si="640"/>
        <v>1.4044945250249843</v>
      </c>
      <c r="AN1237" s="114">
        <f t="shared" si="641"/>
        <v>1.4347580909164572</v>
      </c>
      <c r="AP1237" s="114">
        <f t="shared" si="654"/>
        <v>0</v>
      </c>
      <c r="AQ1237" s="114">
        <f t="shared" si="655"/>
        <v>0</v>
      </c>
      <c r="AR1237" s="114">
        <f t="shared" si="656"/>
        <v>0</v>
      </c>
      <c r="AS1237" s="114">
        <f t="shared" si="657"/>
        <v>0</v>
      </c>
      <c r="AT1237" s="114">
        <f t="shared" si="658"/>
        <v>0</v>
      </c>
      <c r="AU1237" s="114">
        <f t="shared" si="659"/>
        <v>0</v>
      </c>
      <c r="AV1237" s="114">
        <f t="shared" si="660"/>
        <v>0</v>
      </c>
      <c r="AW1237" s="114">
        <f t="shared" si="661"/>
        <v>0</v>
      </c>
      <c r="AX1237" s="114">
        <f t="shared" si="662"/>
        <v>0</v>
      </c>
      <c r="AY1237" s="114">
        <f t="shared" si="663"/>
        <v>0</v>
      </c>
      <c r="AZ1237" s="114">
        <f t="shared" si="664"/>
        <v>0</v>
      </c>
      <c r="BA1237" s="114">
        <f t="shared" si="665"/>
        <v>0</v>
      </c>
    </row>
    <row r="1238" spans="2:53">
      <c r="B1238" s="78" t="s">
        <v>95</v>
      </c>
      <c r="C1238" s="114">
        <f t="shared" si="606"/>
        <v>0.97042001050420168</v>
      </c>
      <c r="D1238" s="114">
        <f t="shared" si="607"/>
        <v>1.1840449317226891</v>
      </c>
      <c r="E1238" s="114">
        <f t="shared" si="608"/>
        <v>1.3186546043417369</v>
      </c>
      <c r="F1238" s="114">
        <f t="shared" si="609"/>
        <v>1.5058103378851542</v>
      </c>
      <c r="G1238" s="114">
        <f t="shared" si="610"/>
        <v>1.7305052871148461</v>
      </c>
      <c r="H1238" s="114">
        <f t="shared" si="611"/>
        <v>1.9086278361344537</v>
      </c>
      <c r="I1238" s="114">
        <f t="shared" si="612"/>
        <v>1.9730494047619047</v>
      </c>
      <c r="J1238" s="114">
        <f t="shared" si="613"/>
        <v>2.1983883403361348</v>
      </c>
      <c r="K1238" s="114">
        <f t="shared" si="614"/>
        <v>2.3788185836834734</v>
      </c>
      <c r="L1238" s="114">
        <f t="shared" si="615"/>
        <v>2.6213627013305323</v>
      </c>
      <c r="M1238" s="114">
        <f t="shared" si="616"/>
        <v>2.7793283876050419</v>
      </c>
      <c r="N1238" s="114">
        <f t="shared" si="617"/>
        <v>2.8767401523109242</v>
      </c>
      <c r="O1238" s="78" t="s">
        <v>95</v>
      </c>
      <c r="P1238" s="114">
        <f t="shared" si="618"/>
        <v>0.78557810374149661</v>
      </c>
      <c r="Q1238" s="114">
        <f t="shared" si="619"/>
        <v>0.95851256377551031</v>
      </c>
      <c r="R1238" s="114">
        <f t="shared" si="620"/>
        <v>1.0674822987528347</v>
      </c>
      <c r="S1238" s="114">
        <f t="shared" si="621"/>
        <v>1.2189893211451248</v>
      </c>
      <c r="T1238" s="114">
        <f t="shared" si="622"/>
        <v>1.4008852324263041</v>
      </c>
      <c r="U1238" s="114">
        <f t="shared" si="623"/>
        <v>1.5450796768707484</v>
      </c>
      <c r="V1238" s="114">
        <f t="shared" si="624"/>
        <v>1.5972304705215419</v>
      </c>
      <c r="W1238" s="114">
        <f t="shared" si="625"/>
        <v>1.7796477040816328</v>
      </c>
      <c r="X1238" s="114">
        <f t="shared" si="626"/>
        <v>1.9257102820294785</v>
      </c>
      <c r="Y1238" s="114">
        <f t="shared" si="627"/>
        <v>2.1220555201247167</v>
      </c>
      <c r="Z1238" s="114">
        <f t="shared" si="628"/>
        <v>2.2499325042517007</v>
      </c>
      <c r="AA1238" s="114">
        <f t="shared" si="629"/>
        <v>2.3287896471088434</v>
      </c>
      <c r="AC1238" s="114">
        <f t="shared" si="630"/>
        <v>1.6920143772893772</v>
      </c>
      <c r="AD1238" s="114">
        <f t="shared" si="631"/>
        <v>2.0644885989010993</v>
      </c>
      <c r="AE1238" s="114">
        <f t="shared" si="632"/>
        <v>2.2991926434676437</v>
      </c>
      <c r="AF1238" s="114">
        <f t="shared" si="633"/>
        <v>2.6255154609279612</v>
      </c>
      <c r="AG1238" s="114">
        <f t="shared" si="634"/>
        <v>3.0172912698412704</v>
      </c>
      <c r="AH1238" s="114">
        <f t="shared" si="635"/>
        <v>3.3278639194139195</v>
      </c>
      <c r="AI1238" s="114">
        <f t="shared" si="636"/>
        <v>3.4401887057387057</v>
      </c>
      <c r="AJ1238" s="114">
        <f t="shared" si="637"/>
        <v>3.8330873626373632</v>
      </c>
      <c r="AK1238" s="114">
        <f t="shared" si="638"/>
        <v>4.1476836843711844</v>
      </c>
      <c r="AL1238" s="114">
        <f t="shared" si="639"/>
        <v>4.5705811202686206</v>
      </c>
      <c r="AM1238" s="114">
        <f t="shared" si="640"/>
        <v>4.8460084706959705</v>
      </c>
      <c r="AN1238" s="114">
        <f t="shared" si="641"/>
        <v>5.0158546245421247</v>
      </c>
      <c r="AP1238" s="114">
        <f t="shared" si="654"/>
        <v>0.91650778769841268</v>
      </c>
      <c r="AQ1238" s="114">
        <f t="shared" si="655"/>
        <v>1.1182646577380952</v>
      </c>
      <c r="AR1238" s="114">
        <f t="shared" si="656"/>
        <v>1.2453960152116403</v>
      </c>
      <c r="AS1238" s="114">
        <f t="shared" si="657"/>
        <v>1.4221542080026455</v>
      </c>
      <c r="AT1238" s="114">
        <f t="shared" si="658"/>
        <v>1.6343661044973548</v>
      </c>
      <c r="AU1238" s="114">
        <f t="shared" si="659"/>
        <v>1.8025929563492065</v>
      </c>
      <c r="AV1238" s="114">
        <f t="shared" si="660"/>
        <v>1.8634355489417989</v>
      </c>
      <c r="AW1238" s="114">
        <f t="shared" si="661"/>
        <v>2.0762556547619049</v>
      </c>
      <c r="AX1238" s="114">
        <f t="shared" si="662"/>
        <v>2.2466619957010581</v>
      </c>
      <c r="AY1238" s="114">
        <f t="shared" si="663"/>
        <v>2.4757314401455028</v>
      </c>
      <c r="AZ1238" s="114">
        <f t="shared" si="664"/>
        <v>2.6249212549603174</v>
      </c>
      <c r="BA1238" s="114">
        <f t="shared" si="665"/>
        <v>2.7169212549603174</v>
      </c>
    </row>
    <row r="1239" spans="2:53">
      <c r="B1239" s="78" t="s">
        <v>97</v>
      </c>
      <c r="C1239" s="114">
        <f t="shared" si="606"/>
        <v>1.0087579365079364</v>
      </c>
      <c r="D1239" s="114">
        <f t="shared" si="607"/>
        <v>1.2105019841269842</v>
      </c>
      <c r="E1239" s="114">
        <f t="shared" si="608"/>
        <v>1.2992192460317462</v>
      </c>
      <c r="F1239" s="114">
        <f t="shared" si="609"/>
        <v>1.5429573412698412</v>
      </c>
      <c r="G1239" s="114">
        <f t="shared" si="610"/>
        <v>1.7956746031746031</v>
      </c>
      <c r="H1239" s="114">
        <f t="shared" si="611"/>
        <v>1.949875992063492</v>
      </c>
      <c r="I1239" s="114">
        <f t="shared" si="612"/>
        <v>2.0423204365079366</v>
      </c>
      <c r="J1239" s="114">
        <f t="shared" si="613"/>
        <v>2.2881299603174603</v>
      </c>
      <c r="K1239" s="114">
        <f t="shared" si="614"/>
        <v>2.4450486111111109</v>
      </c>
      <c r="L1239" s="114">
        <f t="shared" si="615"/>
        <v>2.6916944444444448</v>
      </c>
      <c r="M1239" s="114">
        <f t="shared" si="616"/>
        <v>2.8492500000000001</v>
      </c>
      <c r="N1239" s="114">
        <f t="shared" si="617"/>
        <v>2.9559166666666665</v>
      </c>
      <c r="O1239" s="78" t="s">
        <v>97</v>
      </c>
      <c r="P1239" s="114">
        <f t="shared" si="618"/>
        <v>0.75656845238095227</v>
      </c>
      <c r="Q1239" s="114">
        <f t="shared" si="619"/>
        <v>0.90787648809523813</v>
      </c>
      <c r="R1239" s="114">
        <f t="shared" si="620"/>
        <v>0.9744144345238096</v>
      </c>
      <c r="S1239" s="114">
        <f t="shared" si="621"/>
        <v>1.1572180059523809</v>
      </c>
      <c r="T1239" s="114">
        <f t="shared" si="622"/>
        <v>1.3467559523809522</v>
      </c>
      <c r="U1239" s="114">
        <f t="shared" si="623"/>
        <v>1.462406994047619</v>
      </c>
      <c r="V1239" s="114">
        <f t="shared" si="624"/>
        <v>1.5317403273809522</v>
      </c>
      <c r="W1239" s="114">
        <f t="shared" si="625"/>
        <v>1.7160974702380951</v>
      </c>
      <c r="X1239" s="114">
        <f t="shared" si="626"/>
        <v>1.8337864583333332</v>
      </c>
      <c r="Y1239" s="114">
        <f t="shared" si="627"/>
        <v>2.0187708333333338</v>
      </c>
      <c r="Z1239" s="114">
        <f t="shared" si="628"/>
        <v>2.1369375000000002</v>
      </c>
      <c r="AA1239" s="114">
        <f t="shared" si="629"/>
        <v>2.2169374999999998</v>
      </c>
      <c r="AC1239" s="114">
        <f t="shared" si="630"/>
        <v>0.97621735791090614</v>
      </c>
      <c r="AD1239" s="114">
        <f t="shared" si="631"/>
        <v>1.1714535330261138</v>
      </c>
      <c r="AE1239" s="114">
        <f t="shared" si="632"/>
        <v>1.2573089477726576</v>
      </c>
      <c r="AF1239" s="114">
        <f t="shared" si="633"/>
        <v>1.4931845238095238</v>
      </c>
      <c r="AG1239" s="114">
        <f t="shared" si="634"/>
        <v>1.7377496159754224</v>
      </c>
      <c r="AH1239" s="114">
        <f t="shared" si="635"/>
        <v>1.8869767665130568</v>
      </c>
      <c r="AI1239" s="114">
        <f t="shared" si="636"/>
        <v>1.9764391321044545</v>
      </c>
      <c r="AJ1239" s="114">
        <f t="shared" si="637"/>
        <v>2.2143193164362516</v>
      </c>
      <c r="AK1239" s="114">
        <f t="shared" si="638"/>
        <v>2.3661760752688168</v>
      </c>
      <c r="AL1239" s="114">
        <f t="shared" si="639"/>
        <v>2.60486559139785</v>
      </c>
      <c r="AM1239" s="114">
        <f t="shared" si="640"/>
        <v>2.7573387096774193</v>
      </c>
      <c r="AN1239" s="114">
        <f t="shared" si="641"/>
        <v>2.8605645161290321</v>
      </c>
      <c r="AP1239" s="114">
        <f t="shared" si="654"/>
        <v>0</v>
      </c>
      <c r="AQ1239" s="114">
        <f t="shared" si="655"/>
        <v>0</v>
      </c>
      <c r="AR1239" s="114">
        <f t="shared" si="656"/>
        <v>0</v>
      </c>
      <c r="AS1239" s="114">
        <f t="shared" si="657"/>
        <v>0</v>
      </c>
      <c r="AT1239" s="114">
        <f t="shared" si="658"/>
        <v>0</v>
      </c>
      <c r="AU1239" s="114">
        <f t="shared" si="659"/>
        <v>0</v>
      </c>
      <c r="AV1239" s="114">
        <f t="shared" si="660"/>
        <v>0</v>
      </c>
      <c r="AW1239" s="114">
        <f t="shared" si="661"/>
        <v>0</v>
      </c>
      <c r="AX1239" s="114">
        <f t="shared" si="662"/>
        <v>0</v>
      </c>
      <c r="AY1239" s="114">
        <f t="shared" si="663"/>
        <v>0</v>
      </c>
      <c r="AZ1239" s="114">
        <f t="shared" si="664"/>
        <v>0</v>
      </c>
      <c r="BA1239" s="114">
        <f t="shared" si="665"/>
        <v>0</v>
      </c>
    </row>
    <row r="1240" spans="2:53">
      <c r="B1240" s="78" t="s">
        <v>266</v>
      </c>
      <c r="C1240" s="114">
        <f t="shared" si="606"/>
        <v>7.1215625000000005</v>
      </c>
      <c r="D1240" s="114">
        <f t="shared" si="607"/>
        <v>8.0692187499999992</v>
      </c>
      <c r="E1240" s="114">
        <f t="shared" si="608"/>
        <v>8.9940625000000001</v>
      </c>
      <c r="F1240" s="114">
        <f t="shared" si="609"/>
        <v>10.76421875</v>
      </c>
      <c r="G1240" s="114">
        <f t="shared" si="610"/>
        <v>10.868625</v>
      </c>
      <c r="H1240" s="114">
        <f t="shared" si="611"/>
        <v>12.583124999999999</v>
      </c>
      <c r="I1240" s="114">
        <f t="shared" si="612"/>
        <v>14.268625000000004</v>
      </c>
      <c r="J1240" s="114">
        <f t="shared" si="613"/>
        <v>16.113625000000003</v>
      </c>
      <c r="K1240" s="114">
        <f t="shared" si="614"/>
        <v>16.185781249999998</v>
      </c>
      <c r="L1240" s="114">
        <f t="shared" si="615"/>
        <v>19.58578125</v>
      </c>
      <c r="M1240" s="114">
        <f t="shared" si="616"/>
        <v>19.647031250000001</v>
      </c>
      <c r="N1240" s="114">
        <f t="shared" si="617"/>
        <v>21.347031250000001</v>
      </c>
      <c r="O1240" s="78" t="s">
        <v>266</v>
      </c>
      <c r="P1240" s="114">
        <f t="shared" si="618"/>
        <v>5.1793181818181822</v>
      </c>
      <c r="Q1240" s="114">
        <f t="shared" si="619"/>
        <v>5.8685227272727261</v>
      </c>
      <c r="R1240" s="114">
        <f t="shared" si="620"/>
        <v>6.5411363636363635</v>
      </c>
      <c r="S1240" s="114">
        <f t="shared" si="621"/>
        <v>7.8285227272727269</v>
      </c>
      <c r="T1240" s="114">
        <f t="shared" si="622"/>
        <v>7.9044545454545458</v>
      </c>
      <c r="U1240" s="114">
        <f t="shared" si="623"/>
        <v>9.1513636363636355</v>
      </c>
      <c r="V1240" s="114">
        <f t="shared" si="624"/>
        <v>10.377181818181821</v>
      </c>
      <c r="W1240" s="114">
        <f t="shared" si="625"/>
        <v>11.719000000000001</v>
      </c>
      <c r="X1240" s="114">
        <f t="shared" si="626"/>
        <v>11.771477272727273</v>
      </c>
      <c r="Y1240" s="114">
        <f t="shared" si="627"/>
        <v>14.244204545454545</v>
      </c>
      <c r="Z1240" s="114">
        <f t="shared" si="628"/>
        <v>14.28875</v>
      </c>
      <c r="AA1240" s="114">
        <f t="shared" si="629"/>
        <v>15.525113636363637</v>
      </c>
      <c r="AC1240" s="114">
        <f t="shared" si="630"/>
        <v>5.1793181818181822</v>
      </c>
      <c r="AD1240" s="114">
        <f t="shared" si="631"/>
        <v>5.8685227272727261</v>
      </c>
      <c r="AE1240" s="114">
        <f t="shared" si="632"/>
        <v>6.5411363636363635</v>
      </c>
      <c r="AF1240" s="114">
        <f t="shared" si="633"/>
        <v>7.8285227272727269</v>
      </c>
      <c r="AG1240" s="114">
        <f t="shared" si="634"/>
        <v>7.9044545454545458</v>
      </c>
      <c r="AH1240" s="114">
        <f t="shared" si="635"/>
        <v>9.1513636363636355</v>
      </c>
      <c r="AI1240" s="114">
        <f t="shared" si="636"/>
        <v>10.377181818181821</v>
      </c>
      <c r="AJ1240" s="114">
        <f t="shared" si="637"/>
        <v>11.719000000000001</v>
      </c>
      <c r="AK1240" s="114">
        <f t="shared" si="638"/>
        <v>11.771477272727273</v>
      </c>
      <c r="AL1240" s="114">
        <f t="shared" si="639"/>
        <v>14.244204545454545</v>
      </c>
      <c r="AM1240" s="114">
        <f t="shared" si="640"/>
        <v>14.28875</v>
      </c>
      <c r="AN1240" s="114">
        <f t="shared" si="641"/>
        <v>15.525113636363637</v>
      </c>
      <c r="AP1240" s="114">
        <f t="shared" si="654"/>
        <v>0</v>
      </c>
      <c r="AQ1240" s="114">
        <f t="shared" si="655"/>
        <v>0</v>
      </c>
      <c r="AR1240" s="114">
        <f t="shared" si="656"/>
        <v>0</v>
      </c>
      <c r="AS1240" s="114">
        <f t="shared" si="657"/>
        <v>0</v>
      </c>
      <c r="AT1240" s="114">
        <f t="shared" si="658"/>
        <v>0</v>
      </c>
      <c r="AU1240" s="114">
        <f t="shared" si="659"/>
        <v>0</v>
      </c>
      <c r="AV1240" s="114">
        <f t="shared" si="660"/>
        <v>0</v>
      </c>
      <c r="AW1240" s="114">
        <f t="shared" si="661"/>
        <v>0</v>
      </c>
      <c r="AX1240" s="114">
        <f t="shared" si="662"/>
        <v>0</v>
      </c>
      <c r="AY1240" s="114">
        <f t="shared" si="663"/>
        <v>0</v>
      </c>
      <c r="AZ1240" s="114">
        <f t="shared" si="664"/>
        <v>0</v>
      </c>
      <c r="BA1240" s="114">
        <f t="shared" si="665"/>
        <v>0</v>
      </c>
    </row>
    <row r="1241" spans="2:53">
      <c r="B1241" s="78" t="s">
        <v>268</v>
      </c>
      <c r="C1241" s="114">
        <f t="shared" si="606"/>
        <v>1.943592492550021</v>
      </c>
      <c r="D1241" s="114">
        <f t="shared" si="607"/>
        <v>2.248013563978593</v>
      </c>
      <c r="E1241" s="114">
        <f t="shared" si="608"/>
        <v>2.4745904856169796</v>
      </c>
      <c r="F1241" s="114">
        <f t="shared" si="609"/>
        <v>2.9502211903241502</v>
      </c>
      <c r="G1241" s="114">
        <f t="shared" si="610"/>
        <v>3.2801303113787026</v>
      </c>
      <c r="H1241" s="114">
        <f t="shared" si="611"/>
        <v>3.6332167311317889</v>
      </c>
      <c r="I1241" s="114">
        <f t="shared" si="612"/>
        <v>3.8727229039712951</v>
      </c>
      <c r="J1241" s="114">
        <f t="shared" si="613"/>
        <v>4.426782382168704</v>
      </c>
      <c r="K1241" s="114">
        <f t="shared" si="614"/>
        <v>4.5975173865778753</v>
      </c>
      <c r="L1241" s="114">
        <f t="shared" si="615"/>
        <v>5.1901099791704679</v>
      </c>
      <c r="M1241" s="114">
        <f t="shared" si="616"/>
        <v>5.4628643427294294</v>
      </c>
      <c r="N1241" s="114">
        <f t="shared" si="617"/>
        <v>5.7591606390257253</v>
      </c>
      <c r="O1241" s="78" t="s">
        <v>268</v>
      </c>
      <c r="P1241" s="114">
        <f t="shared" si="618"/>
        <v>1.943592492550021</v>
      </c>
      <c r="Q1241" s="114">
        <f t="shared" si="619"/>
        <v>2.248013563978593</v>
      </c>
      <c r="R1241" s="114">
        <f t="shared" si="620"/>
        <v>2.4745904856169796</v>
      </c>
      <c r="S1241" s="114">
        <f t="shared" si="621"/>
        <v>2.9502211903241502</v>
      </c>
      <c r="T1241" s="114">
        <f t="shared" si="622"/>
        <v>3.2801303113787026</v>
      </c>
      <c r="U1241" s="114">
        <f t="shared" si="623"/>
        <v>3.6332167311317889</v>
      </c>
      <c r="V1241" s="114">
        <f t="shared" si="624"/>
        <v>3.8727229039712951</v>
      </c>
      <c r="W1241" s="114">
        <f t="shared" si="625"/>
        <v>4.426782382168704</v>
      </c>
      <c r="X1241" s="114">
        <f t="shared" si="626"/>
        <v>4.5975173865778753</v>
      </c>
      <c r="Y1241" s="114">
        <f t="shared" si="627"/>
        <v>5.1901099791704679</v>
      </c>
      <c r="Z1241" s="114">
        <f t="shared" si="628"/>
        <v>5.4628643427294294</v>
      </c>
      <c r="AA1241" s="114">
        <f t="shared" si="629"/>
        <v>5.7591606390257253</v>
      </c>
      <c r="AC1241" s="114">
        <f t="shared" si="630"/>
        <v>3.7483569499178984</v>
      </c>
      <c r="AD1241" s="114">
        <f t="shared" si="631"/>
        <v>4.3354547305301434</v>
      </c>
      <c r="AE1241" s="114">
        <f t="shared" si="632"/>
        <v>4.7724245079756038</v>
      </c>
      <c r="AF1241" s="114">
        <f t="shared" si="633"/>
        <v>5.6897122956251476</v>
      </c>
      <c r="AG1241" s="114">
        <f t="shared" si="634"/>
        <v>6.3259656005160707</v>
      </c>
      <c r="AH1241" s="114">
        <f t="shared" si="635"/>
        <v>7.006917981468451</v>
      </c>
      <c r="AI1241" s="114">
        <f t="shared" si="636"/>
        <v>7.4688227433732131</v>
      </c>
      <c r="AJ1241" s="114">
        <f t="shared" si="637"/>
        <v>8.5373660227539307</v>
      </c>
      <c r="AK1241" s="114">
        <f t="shared" si="638"/>
        <v>8.8666406741144765</v>
      </c>
      <c r="AL1241" s="114">
        <f t="shared" si="639"/>
        <v>10.009497816971617</v>
      </c>
      <c r="AM1241" s="114">
        <f t="shared" si="640"/>
        <v>10.535524089549615</v>
      </c>
      <c r="AN1241" s="114">
        <f t="shared" si="641"/>
        <v>11.106952660978187</v>
      </c>
    </row>
    <row r="1242" spans="2:53">
      <c r="B1242" s="78" t="s">
        <v>62</v>
      </c>
      <c r="C1242" s="114">
        <f t="shared" si="606"/>
        <v>0.44683035714285713</v>
      </c>
      <c r="D1242" s="114">
        <f t="shared" si="607"/>
        <v>0.5353586309523809</v>
      </c>
      <c r="E1242" s="114">
        <f t="shared" si="608"/>
        <v>0.57365476190476183</v>
      </c>
      <c r="F1242" s="114">
        <f t="shared" si="609"/>
        <v>0.68045089285714289</v>
      </c>
      <c r="G1242" s="114">
        <f t="shared" si="610"/>
        <v>0.7673511904761906</v>
      </c>
      <c r="H1242" s="114">
        <f t="shared" si="611"/>
        <v>0.84937202380952392</v>
      </c>
      <c r="I1242" s="114">
        <f t="shared" si="612"/>
        <v>0.89353869047619072</v>
      </c>
      <c r="J1242" s="114">
        <f t="shared" si="613"/>
        <v>1.0024434523809524</v>
      </c>
      <c r="K1242" s="114">
        <f t="shared" si="614"/>
        <v>1.0672812499999997</v>
      </c>
      <c r="L1242" s="114">
        <f t="shared" si="615"/>
        <v>1.1934687499999999</v>
      </c>
      <c r="M1242" s="114">
        <f t="shared" si="616"/>
        <v>1.2533854166666667</v>
      </c>
      <c r="N1242" s="114">
        <f t="shared" si="617"/>
        <v>1.3133854166666667</v>
      </c>
      <c r="O1242" s="78" t="s">
        <v>62</v>
      </c>
      <c r="P1242" s="114">
        <f t="shared" si="618"/>
        <v>0.44683035714285713</v>
      </c>
      <c r="Q1242" s="114">
        <f t="shared" si="619"/>
        <v>0.5353586309523809</v>
      </c>
      <c r="R1242" s="114">
        <f t="shared" si="620"/>
        <v>0.57365476190476183</v>
      </c>
      <c r="S1242" s="114">
        <f t="shared" si="621"/>
        <v>0.68045089285714289</v>
      </c>
      <c r="T1242" s="114">
        <f t="shared" si="622"/>
        <v>0.7673511904761906</v>
      </c>
      <c r="U1242" s="114">
        <f t="shared" si="623"/>
        <v>0.84937202380952392</v>
      </c>
      <c r="V1242" s="114">
        <f t="shared" si="624"/>
        <v>0.89353869047619072</v>
      </c>
      <c r="W1242" s="114">
        <f t="shared" si="625"/>
        <v>1.0024434523809524</v>
      </c>
      <c r="X1242" s="114">
        <f t="shared" si="626"/>
        <v>1.0672812499999997</v>
      </c>
      <c r="Y1242" s="114">
        <f t="shared" si="627"/>
        <v>1.1934687499999999</v>
      </c>
      <c r="Z1242" s="114">
        <f t="shared" si="628"/>
        <v>1.2533854166666667</v>
      </c>
      <c r="AA1242" s="114">
        <f t="shared" si="629"/>
        <v>1.3133854166666667</v>
      </c>
      <c r="AC1242" s="114">
        <f t="shared" si="630"/>
        <v>0.48745129870129866</v>
      </c>
      <c r="AD1242" s="114">
        <f t="shared" si="631"/>
        <v>0.58402759740259735</v>
      </c>
      <c r="AE1242" s="114">
        <f t="shared" si="632"/>
        <v>0.6258051948051947</v>
      </c>
      <c r="AF1242" s="114">
        <f t="shared" si="633"/>
        <v>0.74231006493506502</v>
      </c>
      <c r="AG1242" s="114">
        <f t="shared" si="634"/>
        <v>0.83711038961038975</v>
      </c>
      <c r="AH1242" s="114">
        <f t="shared" si="635"/>
        <v>0.92658766233766243</v>
      </c>
      <c r="AI1242" s="114">
        <f t="shared" si="636"/>
        <v>0.97476948051948076</v>
      </c>
      <c r="AJ1242" s="114">
        <f t="shared" si="637"/>
        <v>1.0935746753246753</v>
      </c>
      <c r="AK1242" s="114">
        <f t="shared" si="638"/>
        <v>1.1643068181818179</v>
      </c>
      <c r="AL1242" s="114">
        <f t="shared" si="639"/>
        <v>1.3019659090909088</v>
      </c>
      <c r="AM1242" s="114">
        <f t="shared" si="640"/>
        <v>1.3673295454545455</v>
      </c>
      <c r="AN1242" s="114">
        <f t="shared" si="641"/>
        <v>1.432784090909091</v>
      </c>
    </row>
    <row r="1243" spans="2:53">
      <c r="R1243" s="22"/>
      <c r="AA1243" s="50"/>
    </row>
    <row r="1244" spans="2:53">
      <c r="B1244" s="149" t="s">
        <v>98</v>
      </c>
      <c r="C1244" s="114"/>
      <c r="D1244" s="114"/>
      <c r="E1244" s="114"/>
      <c r="F1244" s="114"/>
      <c r="G1244" s="114"/>
      <c r="H1244" s="114"/>
      <c r="I1244" s="114"/>
      <c r="N1244" s="114"/>
      <c r="R1244" s="22"/>
      <c r="AA1244" s="50"/>
      <c r="AD1244" s="9"/>
    </row>
    <row r="1245" spans="2:53">
      <c r="B1245" s="78" t="s">
        <v>220</v>
      </c>
      <c r="C1245" s="114">
        <f>E903</f>
        <v>0.23339801581106961</v>
      </c>
      <c r="D1245" s="114">
        <f>H903</f>
        <v>0.25749252697804809</v>
      </c>
      <c r="E1245" s="114">
        <f>K903</f>
        <v>0.26781752545401549</v>
      </c>
      <c r="F1245" s="114">
        <f>N903</f>
        <v>0.25477798253756345</v>
      </c>
      <c r="G1245" s="114">
        <f>Q903</f>
        <v>0.24560862947875883</v>
      </c>
      <c r="H1245" s="114">
        <f>T903</f>
        <v>0.2366843838856926</v>
      </c>
      <c r="I1245" s="114">
        <f>W903</f>
        <v>0.23507774747504312</v>
      </c>
      <c r="J1245" s="114">
        <f>Z903</f>
        <v>0.22498847417416953</v>
      </c>
      <c r="K1245" s="114">
        <f>AC903</f>
        <v>0.23610621821586655</v>
      </c>
      <c r="L1245" s="114">
        <f>AF903</f>
        <v>0.23164387838875669</v>
      </c>
      <c r="M1245" s="114">
        <f>AI903</f>
        <v>0.22288576998176457</v>
      </c>
      <c r="N1245" s="114">
        <f>AL903</f>
        <v>0.22029819529679259</v>
      </c>
      <c r="R1245" s="22"/>
      <c r="AA1245" s="50"/>
      <c r="AD1245" s="9"/>
    </row>
    <row r="1246" spans="2:53">
      <c r="B1246" s="78" t="s">
        <v>221</v>
      </c>
      <c r="C1246" s="114">
        <f>E904</f>
        <v>0.22138328188077638</v>
      </c>
      <c r="D1246" s="114">
        <f>H904</f>
        <v>0.22446374208879244</v>
      </c>
      <c r="E1246" s="114">
        <f>K904</f>
        <v>0.21895630937133315</v>
      </c>
      <c r="F1246" s="114">
        <f>N904</f>
        <v>0.20579841864948945</v>
      </c>
      <c r="G1246" s="114">
        <f>Q904</f>
        <v>0.22920083471213792</v>
      </c>
      <c r="H1246" s="114">
        <f>T904</f>
        <v>0.22781214613937023</v>
      </c>
      <c r="I1246" s="114">
        <f>W904</f>
        <v>0.20800360476693169</v>
      </c>
      <c r="J1246" s="114">
        <f>Z904</f>
        <v>0.1972278895346932</v>
      </c>
      <c r="K1246" s="114">
        <f>AC904</f>
        <v>0.2105137016042983</v>
      </c>
      <c r="L1246" s="114">
        <f>AF904</f>
        <v>0.19987303313545213</v>
      </c>
      <c r="M1246" s="114">
        <f>AI904</f>
        <v>0.21872918918322803</v>
      </c>
      <c r="N1246" s="114">
        <f>AL904</f>
        <v>0.21226706342302973</v>
      </c>
      <c r="R1246" s="22"/>
      <c r="AA1246" s="50"/>
      <c r="AD1246" s="9"/>
    </row>
    <row r="1247" spans="2:53">
      <c r="B1247" s="78" t="s">
        <v>222</v>
      </c>
      <c r="C1247" s="114">
        <f>E905</f>
        <v>0.54521870230815395</v>
      </c>
      <c r="D1247" s="114">
        <f>H905</f>
        <v>0.51804373093315947</v>
      </c>
      <c r="E1247" s="114">
        <f>K905</f>
        <v>0.51322616517465136</v>
      </c>
      <c r="F1247" s="114">
        <f>N905</f>
        <v>0.53942359881294699</v>
      </c>
      <c r="G1247" s="114">
        <f>Q905</f>
        <v>0.52519053580910335</v>
      </c>
      <c r="H1247" s="114">
        <f>T905</f>
        <v>0.53550346997493725</v>
      </c>
      <c r="I1247" s="114">
        <f>W905</f>
        <v>0.55691864775802524</v>
      </c>
      <c r="J1247" s="114">
        <f>Z905</f>
        <v>0.57778363629113738</v>
      </c>
      <c r="K1247" s="114">
        <f>AC905</f>
        <v>0.55338008017983509</v>
      </c>
      <c r="L1247" s="114">
        <f>AF905</f>
        <v>0.5684830884757911</v>
      </c>
      <c r="M1247" s="114">
        <f>AI905</f>
        <v>0.5583850408350074</v>
      </c>
      <c r="N1247" s="114">
        <f>AL905</f>
        <v>0.56743474128017779</v>
      </c>
      <c r="R1247" s="22"/>
      <c r="AA1247" s="50"/>
      <c r="AD1247" s="9"/>
    </row>
    <row r="1248" spans="2:53">
      <c r="B1248" s="78" t="s">
        <v>32</v>
      </c>
      <c r="C1248" s="114">
        <f t="shared" ref="C1248:C1272" si="666">E908</f>
        <v>5.3830721582579032E-2</v>
      </c>
      <c r="D1248" s="114">
        <f t="shared" ref="D1248:D1272" si="667">H908</f>
        <v>5.6047227409651054E-2</v>
      </c>
      <c r="E1248" s="114">
        <f t="shared" ref="E1248:E1272" si="668">K908</f>
        <v>5.5145081980838014E-2</v>
      </c>
      <c r="F1248" s="114">
        <f t="shared" ref="F1248:F1272" si="669">N908</f>
        <v>5.3112195555396036E-2</v>
      </c>
      <c r="G1248" s="114">
        <f t="shared" ref="G1248:G1272" si="670">Q908</f>
        <v>5.2072538403470155E-2</v>
      </c>
      <c r="H1248" s="114">
        <f t="shared" ref="H1248:H1272" si="671">T908</f>
        <v>4.9855188464790784E-2</v>
      </c>
      <c r="I1248" s="114">
        <f t="shared" ref="I1248:I1272" si="672">W908</f>
        <v>4.9050518352941323E-2</v>
      </c>
      <c r="J1248" s="114">
        <f t="shared" ref="J1248:J1272" si="673">Z908</f>
        <v>4.5406619492765914E-2</v>
      </c>
      <c r="K1248" s="114">
        <f t="shared" ref="K1248:K1272" si="674">AC908</f>
        <v>4.7621339867219468E-2</v>
      </c>
      <c r="L1248" s="114">
        <f t="shared" ref="L1248:L1272" si="675">AF908</f>
        <v>4.4771623248599388E-2</v>
      </c>
      <c r="M1248" s="114">
        <f t="shared" ref="M1248:M1272" si="676">AI908</f>
        <v>4.5221454221266777E-2</v>
      </c>
      <c r="N1248" s="114">
        <f t="shared" ref="N1248:N1272" si="677">AL908</f>
        <v>4.3644168831696833E-2</v>
      </c>
      <c r="R1248" s="22"/>
      <c r="AA1248" s="50"/>
      <c r="AD1248" s="9"/>
    </row>
    <row r="1249" spans="1:79" s="233" customFormat="1">
      <c r="A1249" s="368"/>
      <c r="B1249" s="369" t="s">
        <v>37</v>
      </c>
      <c r="C1249" s="233">
        <f t="shared" si="666"/>
        <v>103.25800000000001</v>
      </c>
      <c r="D1249" s="233">
        <f t="shared" si="667"/>
        <v>166.02985714285717</v>
      </c>
      <c r="E1249" s="233">
        <f t="shared" si="668"/>
        <v>198.51600000000002</v>
      </c>
      <c r="F1249" s="233">
        <f t="shared" si="669"/>
        <v>200.51600000000002</v>
      </c>
      <c r="G1249" s="233">
        <f t="shared" si="670"/>
        <v>200.51600000000002</v>
      </c>
      <c r="H1249" s="233">
        <f t="shared" si="671"/>
        <v>200.51600000000002</v>
      </c>
      <c r="I1249" s="233">
        <f t="shared" si="672"/>
        <v>202.51600000000002</v>
      </c>
      <c r="J1249" s="233">
        <f t="shared" si="673"/>
        <v>202.51600000000002</v>
      </c>
      <c r="K1249" s="233">
        <f t="shared" si="674"/>
        <v>235.00214285714287</v>
      </c>
      <c r="L1249" s="233">
        <f t="shared" si="675"/>
        <v>235.00214285714287</v>
      </c>
      <c r="M1249" s="233">
        <f t="shared" si="676"/>
        <v>235.00214285714287</v>
      </c>
      <c r="N1249" s="233">
        <f t="shared" si="677"/>
        <v>235.00214285714287</v>
      </c>
      <c r="AA1249" s="122"/>
      <c r="AD1249" s="370"/>
      <c r="AL1249" s="372"/>
      <c r="AZ1249" s="122"/>
      <c r="BA1249" s="122"/>
      <c r="BB1249" s="122"/>
      <c r="BC1249" s="122"/>
      <c r="BD1249" s="122"/>
      <c r="BE1249" s="122"/>
      <c r="BF1249" s="122"/>
      <c r="BG1249" s="122"/>
      <c r="BH1249" s="122"/>
      <c r="BI1249" s="122"/>
      <c r="BJ1249" s="122"/>
      <c r="BK1249" s="122"/>
      <c r="BL1249" s="122"/>
      <c r="BM1249" s="122"/>
      <c r="BN1249" s="122"/>
      <c r="BO1249" s="122"/>
      <c r="BP1249" s="122"/>
      <c r="BQ1249" s="122"/>
      <c r="BR1249" s="122"/>
      <c r="BS1249" s="122"/>
      <c r="BT1249" s="122"/>
      <c r="BU1249" s="122"/>
      <c r="BV1249" s="122"/>
      <c r="BW1249" s="436"/>
      <c r="BX1249" s="122"/>
      <c r="BY1249" s="122"/>
      <c r="BZ1249" s="122"/>
      <c r="CA1249" s="122"/>
    </row>
    <row r="1250" spans="1:79" s="233" customFormat="1">
      <c r="A1250" s="368"/>
      <c r="B1250" s="369" t="s">
        <v>81</v>
      </c>
      <c r="C1250" s="233">
        <f t="shared" si="666"/>
        <v>549.11755980066448</v>
      </c>
      <c r="D1250" s="233">
        <f t="shared" si="667"/>
        <v>814.41245265780731</v>
      </c>
      <c r="E1250" s="233">
        <f t="shared" si="668"/>
        <v>962.44571760797328</v>
      </c>
      <c r="F1250" s="233">
        <f t="shared" si="669"/>
        <v>969.28408970099656</v>
      </c>
      <c r="G1250" s="233">
        <f t="shared" si="670"/>
        <v>1095.1825481727576</v>
      </c>
      <c r="H1250" s="233">
        <f t="shared" si="671"/>
        <v>1209.7065481727575</v>
      </c>
      <c r="I1250" s="233">
        <f t="shared" si="672"/>
        <v>1210.8825481727574</v>
      </c>
      <c r="J1250" s="233">
        <f t="shared" si="673"/>
        <v>1222.9592923588041</v>
      </c>
      <c r="K1250" s="233">
        <f t="shared" si="674"/>
        <v>1478.4496137873755</v>
      </c>
      <c r="L1250" s="233">
        <f t="shared" si="675"/>
        <v>1595.8638995016611</v>
      </c>
      <c r="M1250" s="233">
        <f t="shared" si="676"/>
        <v>1607.4006436877078</v>
      </c>
      <c r="N1250" s="233">
        <f t="shared" si="677"/>
        <v>1609.0006436877079</v>
      </c>
      <c r="AA1250" s="122"/>
      <c r="AD1250" s="370"/>
      <c r="AL1250" s="372"/>
      <c r="AZ1250" s="122"/>
      <c r="BA1250" s="122"/>
      <c r="BB1250" s="122"/>
      <c r="BC1250" s="122"/>
      <c r="BD1250" s="122"/>
      <c r="BE1250" s="122"/>
      <c r="BF1250" s="122"/>
      <c r="BG1250" s="122"/>
      <c r="BH1250" s="122"/>
      <c r="BI1250" s="122"/>
      <c r="BJ1250" s="122"/>
      <c r="BK1250" s="122"/>
      <c r="BL1250" s="122"/>
      <c r="BM1250" s="122"/>
      <c r="BN1250" s="122"/>
      <c r="BO1250" s="122"/>
      <c r="BP1250" s="122"/>
      <c r="BQ1250" s="122"/>
      <c r="BR1250" s="122"/>
      <c r="BS1250" s="122"/>
      <c r="BT1250" s="122"/>
      <c r="BU1250" s="122"/>
      <c r="BV1250" s="122"/>
      <c r="BW1250" s="436"/>
      <c r="BX1250" s="122"/>
      <c r="BY1250" s="122"/>
      <c r="BZ1250" s="122"/>
      <c r="CA1250" s="122"/>
    </row>
    <row r="1251" spans="1:79">
      <c r="B1251" s="78" t="s">
        <v>163</v>
      </c>
      <c r="C1251" s="114">
        <f t="shared" si="666"/>
        <v>9.5888275471295147E-3</v>
      </c>
      <c r="D1251" s="114">
        <f t="shared" si="667"/>
        <v>9.5883970940895853E-3</v>
      </c>
      <c r="E1251" s="114">
        <f t="shared" si="668"/>
        <v>9.5134997390143462E-3</v>
      </c>
      <c r="F1251" s="114">
        <f t="shared" si="669"/>
        <v>9.2092677325146463E-3</v>
      </c>
      <c r="G1251" s="114">
        <f t="shared" si="670"/>
        <v>1.0301169582912877E-2</v>
      </c>
      <c r="H1251" s="114">
        <f t="shared" si="671"/>
        <v>1.021034664558753E-2</v>
      </c>
      <c r="I1251" s="114">
        <f t="shared" si="672"/>
        <v>9.4320766251515392E-3</v>
      </c>
      <c r="J1251" s="114">
        <f t="shared" si="673"/>
        <v>9.315884468382149E-3</v>
      </c>
      <c r="K1251" s="114">
        <f t="shared" si="674"/>
        <v>9.716355806490766E-3</v>
      </c>
      <c r="L1251" s="114">
        <f t="shared" si="675"/>
        <v>9.3724623252052046E-3</v>
      </c>
      <c r="M1251" s="114">
        <f t="shared" si="676"/>
        <v>1.0274348103670373E-2</v>
      </c>
      <c r="N1251" s="114">
        <f t="shared" si="677"/>
        <v>9.915987687572703E-3</v>
      </c>
      <c r="R1251" s="22"/>
      <c r="AA1251" s="50"/>
      <c r="AD1251" s="9"/>
    </row>
    <row r="1252" spans="1:79">
      <c r="B1252" s="78" t="s">
        <v>103</v>
      </c>
      <c r="C1252" s="114">
        <f t="shared" si="666"/>
        <v>8.5001901098168298E-2</v>
      </c>
      <c r="D1252" s="114">
        <f t="shared" si="667"/>
        <v>8.0587805626196204E-2</v>
      </c>
      <c r="E1252" s="114">
        <f t="shared" si="668"/>
        <v>7.6541806250471731E-2</v>
      </c>
      <c r="F1252" s="114">
        <f t="shared" si="669"/>
        <v>7.5338995019186339E-2</v>
      </c>
      <c r="G1252" s="114">
        <f t="shared" si="670"/>
        <v>8.5630647569227961E-2</v>
      </c>
      <c r="H1252" s="114">
        <f t="shared" si="671"/>
        <v>8.8250625495621654E-2</v>
      </c>
      <c r="I1252" s="114">
        <f t="shared" si="672"/>
        <v>8.2402552606263432E-2</v>
      </c>
      <c r="J1252" s="114">
        <f t="shared" si="673"/>
        <v>8.1934604859246044E-2</v>
      </c>
      <c r="K1252" s="114">
        <f t="shared" si="674"/>
        <v>8.3096954235010359E-2</v>
      </c>
      <c r="L1252" s="114">
        <f t="shared" si="675"/>
        <v>8.3291172016517201E-2</v>
      </c>
      <c r="M1252" s="114">
        <f t="shared" si="676"/>
        <v>9.2784384825642177E-2</v>
      </c>
      <c r="N1252" s="114">
        <f t="shared" si="677"/>
        <v>8.9548145366166843E-2</v>
      </c>
      <c r="R1252" s="22"/>
      <c r="AA1252" s="50"/>
      <c r="AD1252" s="9"/>
    </row>
    <row r="1253" spans="1:79">
      <c r="B1253" s="78" t="s">
        <v>33</v>
      </c>
      <c r="C1253" s="114">
        <f t="shared" si="666"/>
        <v>8.9953392954562922E-2</v>
      </c>
      <c r="D1253" s="114">
        <f t="shared" si="667"/>
        <v>9.0413758676212347E-2</v>
      </c>
      <c r="E1253" s="114">
        <f t="shared" si="668"/>
        <v>8.8628884426335958E-2</v>
      </c>
      <c r="F1253" s="114">
        <f t="shared" si="669"/>
        <v>8.362267973268192E-2</v>
      </c>
      <c r="G1253" s="114">
        <f t="shared" si="670"/>
        <v>9.0232436909481309E-2</v>
      </c>
      <c r="H1253" s="114">
        <f t="shared" si="671"/>
        <v>8.9805137468008389E-2</v>
      </c>
      <c r="I1253" s="114">
        <f t="shared" si="672"/>
        <v>8.2165007799765252E-2</v>
      </c>
      <c r="J1253" s="114">
        <f t="shared" si="673"/>
        <v>7.724528904934734E-2</v>
      </c>
      <c r="K1253" s="114">
        <f t="shared" si="674"/>
        <v>8.3024562236467384E-2</v>
      </c>
      <c r="L1253" s="114">
        <f t="shared" si="675"/>
        <v>7.721174906539767E-2</v>
      </c>
      <c r="M1253" s="114">
        <f t="shared" si="676"/>
        <v>8.5428465497573491E-2</v>
      </c>
      <c r="N1253" s="114">
        <f t="shared" si="677"/>
        <v>8.2448794171140677E-2</v>
      </c>
      <c r="R1253" s="22"/>
      <c r="AA1253" s="50"/>
      <c r="AD1253" s="9"/>
    </row>
    <row r="1254" spans="1:79">
      <c r="B1254" s="78" t="s">
        <v>34</v>
      </c>
      <c r="C1254" s="114">
        <f t="shared" si="666"/>
        <v>7.359164993966838E-2</v>
      </c>
      <c r="D1254" s="114">
        <f t="shared" si="667"/>
        <v>7.1026287716964107E-2</v>
      </c>
      <c r="E1254" s="114">
        <f t="shared" si="668"/>
        <v>6.7543679794799555E-2</v>
      </c>
      <c r="F1254" s="114">
        <f t="shared" si="669"/>
        <v>6.3878631815348058E-2</v>
      </c>
      <c r="G1254" s="114">
        <f t="shared" si="670"/>
        <v>7.8312621254755743E-2</v>
      </c>
      <c r="H1254" s="114">
        <f t="shared" si="671"/>
        <v>7.9500397473104487E-2</v>
      </c>
      <c r="I1254" s="114">
        <f t="shared" si="672"/>
        <v>7.0549321612091265E-2</v>
      </c>
      <c r="J1254" s="114">
        <f t="shared" si="673"/>
        <v>6.8894458901151964E-2</v>
      </c>
      <c r="K1254" s="114">
        <f t="shared" si="674"/>
        <v>7.2484096215439234E-2</v>
      </c>
      <c r="L1254" s="114">
        <f t="shared" si="675"/>
        <v>6.9928644431004133E-2</v>
      </c>
      <c r="M1254" s="114">
        <f t="shared" si="676"/>
        <v>8.0379181692361815E-2</v>
      </c>
      <c r="N1254" s="114">
        <f t="shared" si="677"/>
        <v>7.7575625037845208E-2</v>
      </c>
      <c r="R1254" s="22"/>
      <c r="AA1254" s="50"/>
      <c r="AD1254" s="9"/>
    </row>
    <row r="1255" spans="1:79">
      <c r="B1255" s="78" t="s">
        <v>63</v>
      </c>
      <c r="C1255" s="114">
        <f t="shared" si="666"/>
        <v>1.7695359643779993</v>
      </c>
      <c r="D1255" s="114">
        <f t="shared" si="667"/>
        <v>2.6080210239018089</v>
      </c>
      <c r="E1255" s="114">
        <f t="shared" si="668"/>
        <v>2.9997647372185305</v>
      </c>
      <c r="F1255" s="114">
        <f t="shared" si="669"/>
        <v>3.0808858612495378</v>
      </c>
      <c r="G1255" s="114">
        <f t="shared" si="670"/>
        <v>3.4920108176448874</v>
      </c>
      <c r="H1255" s="114">
        <f t="shared" si="671"/>
        <v>3.8813629704226651</v>
      </c>
      <c r="I1255" s="114">
        <f t="shared" si="672"/>
        <v>3.8956351926448876</v>
      </c>
      <c r="J1255" s="114">
        <f t="shared" si="673"/>
        <v>3.9218774407069033</v>
      </c>
      <c r="K1255" s="114">
        <f t="shared" si="674"/>
        <v>4.7405188494370618</v>
      </c>
      <c r="L1255" s="114">
        <f t="shared" si="675"/>
        <v>5.1308098911037279</v>
      </c>
      <c r="M1255" s="114">
        <f t="shared" si="676"/>
        <v>5.1587049169435213</v>
      </c>
      <c r="N1255" s="114">
        <f t="shared" si="677"/>
        <v>5.1613715836101877</v>
      </c>
      <c r="O1255" s="78" t="s">
        <v>63</v>
      </c>
      <c r="P1255" s="114">
        <f t="shared" ref="P1255:P1272" si="678">AP915</f>
        <v>1.1796906429186662</v>
      </c>
      <c r="Q1255" s="114">
        <f t="shared" ref="Q1255:Q1272" si="679">AS915</f>
        <v>1.7386806826012058</v>
      </c>
      <c r="R1255" s="114">
        <f t="shared" ref="R1255:R1272" si="680">AV915</f>
        <v>1.999843158145687</v>
      </c>
      <c r="S1255" s="114">
        <f t="shared" ref="S1255:S1272" si="681">AY915</f>
        <v>2.053923907499692</v>
      </c>
      <c r="T1255" s="114">
        <f t="shared" ref="T1255:T1272" si="682">BB915</f>
        <v>2.3280072117632584</v>
      </c>
      <c r="U1255" s="114">
        <f t="shared" ref="U1255:U1272" si="683">BE915</f>
        <v>2.5875753136151101</v>
      </c>
      <c r="V1255" s="114">
        <f t="shared" ref="V1255:V1272" si="684">BH915</f>
        <v>2.597090128429925</v>
      </c>
      <c r="W1255" s="114">
        <f t="shared" ref="W1255:W1272" si="685">BK915</f>
        <v>2.614584960471269</v>
      </c>
      <c r="X1255" s="114">
        <f t="shared" ref="X1255:X1272" si="686">BN915</f>
        <v>3.1603458996247076</v>
      </c>
      <c r="Y1255" s="114">
        <f t="shared" ref="Y1255:Y1272" si="687">BQ915</f>
        <v>3.4205399274024852</v>
      </c>
      <c r="Z1255" s="114">
        <f t="shared" ref="Z1255:Z1272" si="688">BT915</f>
        <v>3.4391366112956807</v>
      </c>
      <c r="AA1255" s="114">
        <f t="shared" ref="AA1255:AA1272" si="689">BW915</f>
        <v>3.4409143890734586</v>
      </c>
      <c r="AC1255" s="114">
        <f t="shared" ref="AC1255:AC1272" si="690">CA915</f>
        <v>1.5167451123239994</v>
      </c>
      <c r="AD1255" s="114">
        <f t="shared" ref="AD1255:AD1272" si="691">CD915</f>
        <v>2.2354465919158359</v>
      </c>
      <c r="AE1255" s="114">
        <f t="shared" ref="AE1255:AE1272" si="692">CG915</f>
        <v>2.5712269176158831</v>
      </c>
      <c r="AF1255" s="114">
        <f t="shared" ref="AF1255:AF1272" si="693">CJ915</f>
        <v>2.6407593096424611</v>
      </c>
      <c r="AG1255" s="114">
        <f t="shared" ref="AG1255:AG1272" si="694">CM915</f>
        <v>2.9931521294099035</v>
      </c>
      <c r="AH1255" s="114">
        <f t="shared" ref="AH1255:AH1272" si="695">CP915</f>
        <v>3.3268825460765701</v>
      </c>
      <c r="AI1255" s="114">
        <f t="shared" ref="AI1255:AI1272" si="696">CS915</f>
        <v>3.3391158794099036</v>
      </c>
      <c r="AJ1255" s="114">
        <f t="shared" ref="AJ1255:AJ1272" si="697">CV915</f>
        <v>3.3616092348916311</v>
      </c>
      <c r="AK1255" s="114">
        <f t="shared" ref="AK1255:AK1272" si="698">CY915</f>
        <v>4.0633018709460531</v>
      </c>
      <c r="AL1255" s="114">
        <f t="shared" ref="AL1255:AL1272" si="699">DB915</f>
        <v>4.3978370495174808</v>
      </c>
      <c r="AM1255" s="114">
        <f t="shared" ref="AM1255:AM1272" si="700">DE915</f>
        <v>4.4217470716658749</v>
      </c>
      <c r="AN1255" s="114">
        <f t="shared" ref="AN1255:AN1272" si="701">DH915</f>
        <v>4.4240327859515896</v>
      </c>
    </row>
    <row r="1256" spans="1:79">
      <c r="B1256" s="78" t="s">
        <v>65</v>
      </c>
      <c r="C1256" s="114">
        <f t="shared" si="666"/>
        <v>2.1548827083333331</v>
      </c>
      <c r="D1256" s="114">
        <f t="shared" si="667"/>
        <v>2.6929341815476189</v>
      </c>
      <c r="E1256" s="114">
        <f t="shared" si="668"/>
        <v>3.2267433928571436</v>
      </c>
      <c r="F1256" s="114">
        <f t="shared" si="669"/>
        <v>3.4951957738095238</v>
      </c>
      <c r="G1256" s="114">
        <f t="shared" si="670"/>
        <v>4.3097773214285713</v>
      </c>
      <c r="H1256" s="114">
        <f t="shared" si="671"/>
        <v>4.5810314880952374</v>
      </c>
      <c r="I1256" s="114">
        <f t="shared" si="672"/>
        <v>4.5796148214285708</v>
      </c>
      <c r="J1256" s="114">
        <f t="shared" si="673"/>
        <v>5.116519583333333</v>
      </c>
      <c r="K1256" s="114">
        <f t="shared" si="674"/>
        <v>5.6545591517857137</v>
      </c>
      <c r="L1256" s="114">
        <f t="shared" si="675"/>
        <v>5.9286823660714285</v>
      </c>
      <c r="M1256" s="114">
        <f t="shared" si="676"/>
        <v>6.469128794642856</v>
      </c>
      <c r="N1256" s="114">
        <f t="shared" si="677"/>
        <v>6.469128794642856</v>
      </c>
      <c r="O1256" s="78" t="s">
        <v>65</v>
      </c>
      <c r="P1256" s="114">
        <f t="shared" si="678"/>
        <v>0.95772564814814809</v>
      </c>
      <c r="Q1256" s="114">
        <f t="shared" si="679"/>
        <v>1.1968596362433861</v>
      </c>
      <c r="R1256" s="114">
        <f t="shared" si="680"/>
        <v>1.434108174603175</v>
      </c>
      <c r="S1256" s="114">
        <f t="shared" si="681"/>
        <v>1.553420343915344</v>
      </c>
      <c r="T1256" s="114">
        <f t="shared" si="682"/>
        <v>1.9154565873015872</v>
      </c>
      <c r="U1256" s="114">
        <f t="shared" si="683"/>
        <v>2.0360139947089944</v>
      </c>
      <c r="V1256" s="114">
        <f t="shared" si="684"/>
        <v>2.0353843650793646</v>
      </c>
      <c r="W1256" s="114">
        <f t="shared" si="685"/>
        <v>2.2740087037037036</v>
      </c>
      <c r="X1256" s="114">
        <f t="shared" si="686"/>
        <v>2.5131374007936507</v>
      </c>
      <c r="Y1256" s="114">
        <f t="shared" si="687"/>
        <v>2.6349699404761902</v>
      </c>
      <c r="Z1256" s="114">
        <f t="shared" si="688"/>
        <v>2.8751683531746028</v>
      </c>
      <c r="AA1256" s="114">
        <f t="shared" si="689"/>
        <v>2.8751683531746028</v>
      </c>
      <c r="AC1256" s="114">
        <f t="shared" si="690"/>
        <v>1.3260816666666666</v>
      </c>
      <c r="AD1256" s="114">
        <f t="shared" si="691"/>
        <v>1.6571902655677655</v>
      </c>
      <c r="AE1256" s="114">
        <f t="shared" si="692"/>
        <v>1.9856882417582422</v>
      </c>
      <c r="AF1256" s="114">
        <f t="shared" si="693"/>
        <v>2.150889706959707</v>
      </c>
      <c r="AG1256" s="114">
        <f t="shared" si="694"/>
        <v>2.6521706593406589</v>
      </c>
      <c r="AH1256" s="114">
        <f t="shared" si="695"/>
        <v>2.8190963003662999</v>
      </c>
      <c r="AI1256" s="114">
        <f t="shared" si="696"/>
        <v>2.8182245054945052</v>
      </c>
      <c r="AJ1256" s="114">
        <f t="shared" si="697"/>
        <v>3.1486274358974358</v>
      </c>
      <c r="AK1256" s="114">
        <f t="shared" si="698"/>
        <v>3.4797287087912085</v>
      </c>
      <c r="AL1256" s="114">
        <f t="shared" si="699"/>
        <v>3.6484199175824172</v>
      </c>
      <c r="AM1256" s="114">
        <f t="shared" si="700"/>
        <v>3.9810023351648343</v>
      </c>
      <c r="AN1256" s="114">
        <f t="shared" si="701"/>
        <v>3.9810023351648343</v>
      </c>
    </row>
    <row r="1257" spans="1:79">
      <c r="B1257" s="78" t="s">
        <v>100</v>
      </c>
      <c r="C1257" s="114">
        <f t="shared" si="666"/>
        <v>6.0714285714285714E-3</v>
      </c>
      <c r="D1257" s="114">
        <f t="shared" si="667"/>
        <v>1.2142857142857143E-2</v>
      </c>
      <c r="E1257" s="114">
        <f t="shared" si="668"/>
        <v>1.2142857142857143E-2</v>
      </c>
      <c r="F1257" s="114">
        <f t="shared" si="669"/>
        <v>1.2142857142857143E-2</v>
      </c>
      <c r="G1257" s="114">
        <f t="shared" si="670"/>
        <v>1.2142857142857143E-2</v>
      </c>
      <c r="H1257" s="114">
        <f t="shared" si="671"/>
        <v>1.2142857142857143E-2</v>
      </c>
      <c r="I1257" s="114">
        <f t="shared" si="672"/>
        <v>1.2142857142857143E-2</v>
      </c>
      <c r="J1257" s="114">
        <f t="shared" si="673"/>
        <v>1.2142857142857143E-2</v>
      </c>
      <c r="K1257" s="114">
        <f t="shared" si="674"/>
        <v>1.2142857142857143E-2</v>
      </c>
      <c r="L1257" s="114">
        <f t="shared" si="675"/>
        <v>1.2142857142857143E-2</v>
      </c>
      <c r="M1257" s="114">
        <f t="shared" si="676"/>
        <v>1.2142857142857143E-2</v>
      </c>
      <c r="N1257" s="114">
        <f t="shared" si="677"/>
        <v>1.2142857142857143E-2</v>
      </c>
      <c r="O1257" s="78" t="s">
        <v>100</v>
      </c>
      <c r="P1257" s="114">
        <f t="shared" si="678"/>
        <v>4.0476190476190473E-3</v>
      </c>
      <c r="Q1257" s="114">
        <f t="shared" si="679"/>
        <v>8.0952380952380946E-3</v>
      </c>
      <c r="R1257" s="114">
        <f t="shared" si="680"/>
        <v>8.0952380952380946E-3</v>
      </c>
      <c r="S1257" s="114">
        <f t="shared" si="681"/>
        <v>8.0952380952380946E-3</v>
      </c>
      <c r="T1257" s="114">
        <f t="shared" si="682"/>
        <v>8.0952380952380946E-3</v>
      </c>
      <c r="U1257" s="114">
        <f t="shared" si="683"/>
        <v>8.0952380952380946E-3</v>
      </c>
      <c r="V1257" s="114">
        <f t="shared" si="684"/>
        <v>8.0952380952380946E-3</v>
      </c>
      <c r="W1257" s="114">
        <f t="shared" si="685"/>
        <v>8.0952380952380946E-3</v>
      </c>
      <c r="X1257" s="114">
        <f t="shared" si="686"/>
        <v>8.0952380952380946E-3</v>
      </c>
      <c r="Y1257" s="114">
        <f t="shared" si="687"/>
        <v>8.0952380952380946E-3</v>
      </c>
      <c r="Z1257" s="114">
        <f t="shared" si="688"/>
        <v>8.0952380952380946E-3</v>
      </c>
      <c r="AA1257" s="114">
        <f t="shared" si="689"/>
        <v>8.0952380952380946E-3</v>
      </c>
      <c r="AC1257" s="114">
        <f t="shared" si="690"/>
        <v>6.0714285714285714E-3</v>
      </c>
      <c r="AD1257" s="114">
        <f t="shared" si="691"/>
        <v>1.2142857142857143E-2</v>
      </c>
      <c r="AE1257" s="114">
        <f t="shared" si="692"/>
        <v>1.2142857142857143E-2</v>
      </c>
      <c r="AF1257" s="114">
        <f t="shared" si="693"/>
        <v>1.2142857142857143E-2</v>
      </c>
      <c r="AG1257" s="114">
        <f t="shared" si="694"/>
        <v>1.2142857142857143E-2</v>
      </c>
      <c r="AH1257" s="114">
        <f t="shared" si="695"/>
        <v>1.2142857142857143E-2</v>
      </c>
      <c r="AI1257" s="114">
        <f t="shared" si="696"/>
        <v>1.2142857142857143E-2</v>
      </c>
      <c r="AJ1257" s="114">
        <f t="shared" si="697"/>
        <v>1.2142857142857143E-2</v>
      </c>
      <c r="AK1257" s="114">
        <f t="shared" si="698"/>
        <v>1.2142857142857143E-2</v>
      </c>
      <c r="AL1257" s="114">
        <f t="shared" si="699"/>
        <v>1.2142857142857143E-2</v>
      </c>
      <c r="AM1257" s="114">
        <f t="shared" si="700"/>
        <v>1.2142857142857143E-2</v>
      </c>
      <c r="AN1257" s="114">
        <f t="shared" si="701"/>
        <v>1.2142857142857143E-2</v>
      </c>
    </row>
    <row r="1258" spans="1:79">
      <c r="B1258" s="78" t="s">
        <v>64</v>
      </c>
      <c r="C1258" s="114">
        <f t="shared" si="666"/>
        <v>0.75568095238095245</v>
      </c>
      <c r="D1258" s="114">
        <f t="shared" si="667"/>
        <v>1.0412595238095237</v>
      </c>
      <c r="E1258" s="114">
        <f t="shared" si="668"/>
        <v>1.200695238095238</v>
      </c>
      <c r="F1258" s="114">
        <f t="shared" si="669"/>
        <v>1.2306952380952381</v>
      </c>
      <c r="G1258" s="114">
        <f t="shared" si="670"/>
        <v>1.434695238095238</v>
      </c>
      <c r="H1258" s="114">
        <f t="shared" si="671"/>
        <v>1.6203619047619049</v>
      </c>
      <c r="I1258" s="114">
        <f t="shared" si="672"/>
        <v>1.6036952380952383</v>
      </c>
      <c r="J1258" s="114">
        <f t="shared" si="673"/>
        <v>1.6436952380952381</v>
      </c>
      <c r="K1258" s="114">
        <f t="shared" si="674"/>
        <v>1.9487976190476188</v>
      </c>
      <c r="L1258" s="114">
        <f t="shared" si="675"/>
        <v>2.1177976190476189</v>
      </c>
      <c r="M1258" s="114">
        <f t="shared" si="676"/>
        <v>2.2294642857142852</v>
      </c>
      <c r="N1258" s="114">
        <f t="shared" si="677"/>
        <v>2.2494642857142857</v>
      </c>
      <c r="O1258" s="78" t="s">
        <v>64</v>
      </c>
      <c r="P1258" s="114">
        <f t="shared" si="678"/>
        <v>0.50378730158730156</v>
      </c>
      <c r="Q1258" s="114">
        <f t="shared" si="679"/>
        <v>0.69417301587301583</v>
      </c>
      <c r="R1258" s="114">
        <f t="shared" si="680"/>
        <v>0.8004634920634921</v>
      </c>
      <c r="S1258" s="114">
        <f t="shared" si="681"/>
        <v>0.82046349206349201</v>
      </c>
      <c r="T1258" s="114">
        <f t="shared" si="682"/>
        <v>0.95646349206349202</v>
      </c>
      <c r="U1258" s="114">
        <f t="shared" si="683"/>
        <v>1.08024126984127</v>
      </c>
      <c r="V1258" s="114">
        <f t="shared" si="684"/>
        <v>1.0691301587301587</v>
      </c>
      <c r="W1258" s="114">
        <f t="shared" si="685"/>
        <v>1.0957968253968253</v>
      </c>
      <c r="X1258" s="114">
        <f t="shared" si="686"/>
        <v>1.2991984126984126</v>
      </c>
      <c r="Y1258" s="114">
        <f t="shared" si="687"/>
        <v>1.4118650793650791</v>
      </c>
      <c r="Z1258" s="114">
        <f t="shared" si="688"/>
        <v>1.4863095238095236</v>
      </c>
      <c r="AA1258" s="114">
        <f t="shared" si="689"/>
        <v>1.4996428571428571</v>
      </c>
      <c r="AC1258" s="114">
        <f t="shared" si="690"/>
        <v>0.75568095238095245</v>
      </c>
      <c r="AD1258" s="114">
        <f t="shared" si="691"/>
        <v>1.0412595238095237</v>
      </c>
      <c r="AE1258" s="114">
        <f t="shared" si="692"/>
        <v>1.200695238095238</v>
      </c>
      <c r="AF1258" s="114">
        <f t="shared" si="693"/>
        <v>1.2306952380952381</v>
      </c>
      <c r="AG1258" s="114">
        <f t="shared" si="694"/>
        <v>1.434695238095238</v>
      </c>
      <c r="AH1258" s="114">
        <f t="shared" si="695"/>
        <v>1.6203619047619049</v>
      </c>
      <c r="AI1258" s="114">
        <f t="shared" si="696"/>
        <v>1.6036952380952383</v>
      </c>
      <c r="AJ1258" s="114">
        <f t="shared" si="697"/>
        <v>1.6436952380952381</v>
      </c>
      <c r="AK1258" s="114">
        <f t="shared" si="698"/>
        <v>1.9487976190476188</v>
      </c>
      <c r="AL1258" s="114">
        <f t="shared" si="699"/>
        <v>2.1177976190476189</v>
      </c>
      <c r="AM1258" s="114">
        <f t="shared" si="700"/>
        <v>2.2294642857142852</v>
      </c>
      <c r="AN1258" s="114">
        <f t="shared" si="701"/>
        <v>2.2494642857142857</v>
      </c>
    </row>
    <row r="1259" spans="1:79">
      <c r="B1259" s="78" t="s">
        <v>291</v>
      </c>
      <c r="C1259" s="114">
        <f t="shared" si="666"/>
        <v>0.52788245893318586</v>
      </c>
      <c r="D1259" s="114">
        <f t="shared" si="667"/>
        <v>0.62734232996493178</v>
      </c>
      <c r="E1259" s="114">
        <f t="shared" si="668"/>
        <v>0.70915161037283125</v>
      </c>
      <c r="F1259" s="114">
        <f t="shared" si="669"/>
        <v>0.80504308324104845</v>
      </c>
      <c r="G1259" s="114">
        <f t="shared" si="670"/>
        <v>0.88465380675526051</v>
      </c>
      <c r="H1259" s="114">
        <f t="shared" si="671"/>
        <v>1.0069260289774826</v>
      </c>
      <c r="I1259" s="114">
        <f t="shared" si="672"/>
        <v>1.0758149178663716</v>
      </c>
      <c r="J1259" s="114">
        <f t="shared" si="673"/>
        <v>1.1875978636028057</v>
      </c>
      <c r="K1259" s="114">
        <f t="shared" si="674"/>
        <v>1.2557878933647102</v>
      </c>
      <c r="L1259" s="114">
        <f t="shared" si="675"/>
        <v>1.4469490044758215</v>
      </c>
      <c r="M1259" s="114">
        <f t="shared" si="676"/>
        <v>1.5065097279900337</v>
      </c>
      <c r="N1259" s="114">
        <f t="shared" si="677"/>
        <v>1.5865097279900338</v>
      </c>
      <c r="O1259" s="78" t="s">
        <v>291</v>
      </c>
      <c r="P1259" s="114">
        <f t="shared" si="678"/>
        <v>0.45247067908558786</v>
      </c>
      <c r="Q1259" s="114">
        <f t="shared" si="679"/>
        <v>0.53772199711279867</v>
      </c>
      <c r="R1259" s="114">
        <f t="shared" si="680"/>
        <v>0.60784423746242677</v>
      </c>
      <c r="S1259" s="114">
        <f t="shared" si="681"/>
        <v>0.69003692849232723</v>
      </c>
      <c r="T1259" s="114">
        <f t="shared" si="682"/>
        <v>0.75827469150450899</v>
      </c>
      <c r="U1259" s="114">
        <f t="shared" si="683"/>
        <v>0.86307945340927095</v>
      </c>
      <c r="V1259" s="114">
        <f t="shared" si="684"/>
        <v>0.92212707245688996</v>
      </c>
      <c r="W1259" s="114">
        <f t="shared" si="685"/>
        <v>1.0179410259452619</v>
      </c>
      <c r="X1259" s="114">
        <f t="shared" si="686"/>
        <v>1.0763896228840375</v>
      </c>
      <c r="Y1259" s="114">
        <f t="shared" si="687"/>
        <v>1.2402420038364186</v>
      </c>
      <c r="Z1259" s="114">
        <f t="shared" si="688"/>
        <v>1.291294052562886</v>
      </c>
      <c r="AA1259" s="114">
        <f t="shared" si="689"/>
        <v>1.3598654811343147</v>
      </c>
      <c r="AC1259" s="114">
        <f t="shared" si="690"/>
        <v>0.52788245893318586</v>
      </c>
      <c r="AD1259" s="114">
        <f t="shared" si="691"/>
        <v>0.62734232996493178</v>
      </c>
      <c r="AE1259" s="114">
        <f t="shared" si="692"/>
        <v>0.70915161037283125</v>
      </c>
      <c r="AF1259" s="114">
        <f t="shared" si="693"/>
        <v>0.80504308324104845</v>
      </c>
      <c r="AG1259" s="114">
        <f t="shared" si="694"/>
        <v>0.88465380675526051</v>
      </c>
      <c r="AH1259" s="114">
        <f t="shared" si="695"/>
        <v>1.0069260289774826</v>
      </c>
      <c r="AI1259" s="114">
        <f t="shared" si="696"/>
        <v>1.0758149178663716</v>
      </c>
      <c r="AJ1259" s="114">
        <f t="shared" si="697"/>
        <v>1.1875978636028057</v>
      </c>
      <c r="AK1259" s="114">
        <f t="shared" si="698"/>
        <v>1.2557878933647102</v>
      </c>
      <c r="AL1259" s="114">
        <f t="shared" si="699"/>
        <v>1.4469490044758215</v>
      </c>
      <c r="AM1259" s="114">
        <f t="shared" si="700"/>
        <v>1.5065097279900337</v>
      </c>
      <c r="AN1259" s="114">
        <f t="shared" si="701"/>
        <v>1.5865097279900338</v>
      </c>
    </row>
    <row r="1260" spans="1:79">
      <c r="B1260" s="78" t="s">
        <v>292</v>
      </c>
      <c r="C1260" s="114">
        <f t="shared" si="666"/>
        <v>0.47627983309602917</v>
      </c>
      <c r="D1260" s="114">
        <f t="shared" si="667"/>
        <v>0.6385120609871856</v>
      </c>
      <c r="E1260" s="114">
        <f t="shared" si="668"/>
        <v>0.77640089681221325</v>
      </c>
      <c r="F1260" s="114">
        <f t="shared" si="669"/>
        <v>0.8234108635896219</v>
      </c>
      <c r="G1260" s="114">
        <f t="shared" si="670"/>
        <v>0.88827395190634406</v>
      </c>
      <c r="H1260" s="114">
        <f t="shared" si="671"/>
        <v>0.94125996381110588</v>
      </c>
      <c r="I1260" s="114">
        <f t="shared" si="672"/>
        <v>0.96268853523967735</v>
      </c>
      <c r="J1260" s="114">
        <f t="shared" si="673"/>
        <v>1.0281370402230661</v>
      </c>
      <c r="K1260" s="114">
        <f t="shared" si="674"/>
        <v>1.1577162068897326</v>
      </c>
      <c r="L1260" s="114">
        <f t="shared" si="675"/>
        <v>1.232130790223066</v>
      </c>
      <c r="M1260" s="114">
        <f t="shared" si="676"/>
        <v>1.2868650094921692</v>
      </c>
      <c r="N1260" s="114">
        <f t="shared" si="677"/>
        <v>1.3154364380635977</v>
      </c>
      <c r="O1260" s="78" t="s">
        <v>292</v>
      </c>
      <c r="P1260" s="114">
        <f t="shared" si="678"/>
        <v>0.4167448539590255</v>
      </c>
      <c r="Q1260" s="114">
        <f t="shared" si="679"/>
        <v>0.55869805336378731</v>
      </c>
      <c r="R1260" s="114">
        <f t="shared" si="680"/>
        <v>0.67935078471068644</v>
      </c>
      <c r="S1260" s="114">
        <f t="shared" si="681"/>
        <v>0.72048450564091904</v>
      </c>
      <c r="T1260" s="114">
        <f t="shared" si="682"/>
        <v>0.77723970791805097</v>
      </c>
      <c r="U1260" s="114">
        <f t="shared" si="683"/>
        <v>0.82360246833471762</v>
      </c>
      <c r="V1260" s="114">
        <f t="shared" si="684"/>
        <v>0.84235246833471755</v>
      </c>
      <c r="W1260" s="114">
        <f t="shared" si="685"/>
        <v>0.89961991019518273</v>
      </c>
      <c r="X1260" s="114">
        <f t="shared" si="686"/>
        <v>1.0130016810285158</v>
      </c>
      <c r="Y1260" s="114">
        <f t="shared" si="687"/>
        <v>1.0781144414451826</v>
      </c>
      <c r="Z1260" s="114">
        <f t="shared" si="688"/>
        <v>1.1260068833056478</v>
      </c>
      <c r="AA1260" s="114">
        <f t="shared" si="689"/>
        <v>1.1510068833056479</v>
      </c>
      <c r="AC1260" s="114">
        <f t="shared" si="690"/>
        <v>0.47627983309602917</v>
      </c>
      <c r="AD1260" s="114">
        <f t="shared" si="691"/>
        <v>0.6385120609871856</v>
      </c>
      <c r="AE1260" s="114">
        <f t="shared" si="692"/>
        <v>0.77640089681221325</v>
      </c>
      <c r="AF1260" s="114">
        <f t="shared" si="693"/>
        <v>0.8234108635896219</v>
      </c>
      <c r="AG1260" s="114">
        <f t="shared" si="694"/>
        <v>0.88827395190634406</v>
      </c>
      <c r="AH1260" s="114">
        <f t="shared" si="695"/>
        <v>0.94125996381110588</v>
      </c>
      <c r="AI1260" s="114">
        <f t="shared" si="696"/>
        <v>0.96268853523967735</v>
      </c>
      <c r="AJ1260" s="114">
        <f t="shared" si="697"/>
        <v>1.0281370402230661</v>
      </c>
      <c r="AK1260" s="114">
        <f t="shared" si="698"/>
        <v>1.1577162068897326</v>
      </c>
      <c r="AL1260" s="114">
        <f t="shared" si="699"/>
        <v>1.232130790223066</v>
      </c>
      <c r="AM1260" s="114">
        <f t="shared" si="700"/>
        <v>1.2868650094921692</v>
      </c>
      <c r="AN1260" s="114">
        <f t="shared" si="701"/>
        <v>1.3154364380635977</v>
      </c>
    </row>
    <row r="1261" spans="1:79">
      <c r="B1261" s="78" t="s">
        <v>574</v>
      </c>
      <c r="C1261" s="114">
        <f t="shared" si="666"/>
        <v>1.3363506448989479</v>
      </c>
      <c r="D1261" s="114">
        <f t="shared" si="667"/>
        <v>2.4534445027858527</v>
      </c>
      <c r="E1261" s="114">
        <f t="shared" si="668"/>
        <v>1.1682254582814229</v>
      </c>
      <c r="F1261" s="114">
        <f t="shared" si="669"/>
        <v>1.2657379167531839</v>
      </c>
      <c r="G1261" s="114">
        <f t="shared" si="670"/>
        <v>1.3340703374169436</v>
      </c>
      <c r="H1261" s="114">
        <f t="shared" si="671"/>
        <v>1.4644909363752769</v>
      </c>
      <c r="I1261" s="114">
        <f t="shared" si="672"/>
        <v>1.5465742697086104</v>
      </c>
      <c r="J1261" s="114">
        <f t="shared" si="673"/>
        <v>1.6680277580807035</v>
      </c>
      <c r="K1261" s="114">
        <f t="shared" si="674"/>
        <v>1.8325025683485607</v>
      </c>
      <c r="L1261" s="114">
        <f t="shared" si="675"/>
        <v>2.0450065006402269</v>
      </c>
      <c r="M1261" s="114">
        <f t="shared" si="676"/>
        <v>2.1037516556789861</v>
      </c>
      <c r="N1261" s="114">
        <f t="shared" si="677"/>
        <v>2.1987516556789868</v>
      </c>
      <c r="O1261" s="78" t="s">
        <v>574</v>
      </c>
      <c r="P1261" s="114">
        <f t="shared" si="678"/>
        <v>1.187867239910176</v>
      </c>
      <c r="Q1261" s="114">
        <f t="shared" si="679"/>
        <v>2.1808395580318689</v>
      </c>
      <c r="R1261" s="114">
        <f t="shared" si="680"/>
        <v>1.0384226295834871</v>
      </c>
      <c r="S1261" s="114">
        <f t="shared" si="681"/>
        <v>1.1251003704472746</v>
      </c>
      <c r="T1261" s="114">
        <f t="shared" si="682"/>
        <v>1.1858402999261721</v>
      </c>
      <c r="U1261" s="114">
        <f t="shared" si="683"/>
        <v>1.3017697212224684</v>
      </c>
      <c r="V1261" s="114">
        <f t="shared" si="684"/>
        <v>1.3747326841854315</v>
      </c>
      <c r="W1261" s="114">
        <f t="shared" si="685"/>
        <v>1.4826913405161808</v>
      </c>
      <c r="X1261" s="114">
        <f t="shared" si="686"/>
        <v>1.6288911718653873</v>
      </c>
      <c r="Y1261" s="114">
        <f t="shared" si="687"/>
        <v>1.8177835561246463</v>
      </c>
      <c r="Z1261" s="114">
        <f t="shared" si="688"/>
        <v>1.8700014717146543</v>
      </c>
      <c r="AA1261" s="114">
        <f t="shared" si="689"/>
        <v>1.9544459161590995</v>
      </c>
      <c r="AC1261" s="114">
        <f t="shared" si="690"/>
        <v>1.527257879884512</v>
      </c>
      <c r="AD1261" s="114">
        <f t="shared" si="691"/>
        <v>2.8039365746124032</v>
      </c>
      <c r="AE1261" s="114">
        <f t="shared" si="692"/>
        <v>1.3351148094644834</v>
      </c>
      <c r="AF1261" s="114">
        <f t="shared" si="693"/>
        <v>1.4465576191464959</v>
      </c>
      <c r="AG1261" s="114">
        <f t="shared" si="694"/>
        <v>1.5246518141907928</v>
      </c>
      <c r="AH1261" s="114">
        <f t="shared" si="695"/>
        <v>1.6737039272860308</v>
      </c>
      <c r="AI1261" s="114">
        <f t="shared" si="696"/>
        <v>1.7675134510955548</v>
      </c>
      <c r="AJ1261" s="114">
        <f t="shared" si="697"/>
        <v>1.9063174378065182</v>
      </c>
      <c r="AK1261" s="114">
        <f t="shared" si="698"/>
        <v>2.0942886495412121</v>
      </c>
      <c r="AL1261" s="114">
        <f t="shared" si="699"/>
        <v>2.3371502864459734</v>
      </c>
      <c r="AM1261" s="114">
        <f t="shared" si="700"/>
        <v>2.4042876064902701</v>
      </c>
      <c r="AN1261" s="114">
        <f t="shared" si="701"/>
        <v>2.5128590350616991</v>
      </c>
    </row>
    <row r="1262" spans="1:79">
      <c r="B1262" s="78" t="s">
        <v>109</v>
      </c>
      <c r="C1262" s="114">
        <f t="shared" si="666"/>
        <v>1.330657509157509</v>
      </c>
      <c r="D1262" s="114">
        <f t="shared" si="667"/>
        <v>1.5232756410256409</v>
      </c>
      <c r="E1262" s="114">
        <f t="shared" si="668"/>
        <v>1.7279816849816849</v>
      </c>
      <c r="F1262" s="114">
        <f t="shared" si="669"/>
        <v>2.0125970695970699</v>
      </c>
      <c r="G1262" s="114">
        <f t="shared" si="670"/>
        <v>2.1433663003663002</v>
      </c>
      <c r="H1262" s="114">
        <f t="shared" si="671"/>
        <v>2.4305457875457872</v>
      </c>
      <c r="I1262" s="114">
        <f t="shared" si="672"/>
        <v>2.6510586080586078</v>
      </c>
      <c r="J1262" s="114">
        <f t="shared" si="673"/>
        <v>2.9741355311355306</v>
      </c>
      <c r="K1262" s="114">
        <f t="shared" si="674"/>
        <v>3.0583287545787545</v>
      </c>
      <c r="L1262" s="114">
        <f t="shared" si="675"/>
        <v>3.5660210622710617</v>
      </c>
      <c r="M1262" s="114">
        <f t="shared" si="676"/>
        <v>3.7070467032967032</v>
      </c>
      <c r="N1262" s="114">
        <f t="shared" si="677"/>
        <v>3.9532005494505489</v>
      </c>
      <c r="O1262" s="78" t="s">
        <v>109</v>
      </c>
      <c r="P1262" s="114">
        <f t="shared" si="678"/>
        <v>0.86492738095238086</v>
      </c>
      <c r="Q1262" s="114">
        <f t="shared" si="679"/>
        <v>0.99012916666666662</v>
      </c>
      <c r="R1262" s="114">
        <f t="shared" si="680"/>
        <v>1.1231880952380953</v>
      </c>
      <c r="S1262" s="114">
        <f t="shared" si="681"/>
        <v>1.3081880952380953</v>
      </c>
      <c r="T1262" s="114">
        <f t="shared" si="682"/>
        <v>1.3931880952380951</v>
      </c>
      <c r="U1262" s="114">
        <f t="shared" si="683"/>
        <v>1.5798547619047618</v>
      </c>
      <c r="V1262" s="114">
        <f t="shared" si="684"/>
        <v>1.7231880952380951</v>
      </c>
      <c r="W1262" s="114">
        <f t="shared" si="685"/>
        <v>1.9331880952380951</v>
      </c>
      <c r="X1262" s="114">
        <f t="shared" si="686"/>
        <v>1.9879136904761905</v>
      </c>
      <c r="Y1262" s="114">
        <f t="shared" si="687"/>
        <v>2.3179136904761903</v>
      </c>
      <c r="Z1262" s="114">
        <f t="shared" si="688"/>
        <v>2.4095803571428571</v>
      </c>
      <c r="AA1262" s="114">
        <f t="shared" si="689"/>
        <v>2.5695803571428568</v>
      </c>
      <c r="AC1262" s="114">
        <f t="shared" si="690"/>
        <v>0.86492738095238086</v>
      </c>
      <c r="AD1262" s="114">
        <f t="shared" si="691"/>
        <v>0.99012916666666662</v>
      </c>
      <c r="AE1262" s="114">
        <f t="shared" si="692"/>
        <v>1.1231880952380953</v>
      </c>
      <c r="AF1262" s="114">
        <f t="shared" si="693"/>
        <v>1.3081880952380953</v>
      </c>
      <c r="AG1262" s="114">
        <f t="shared" si="694"/>
        <v>1.3931880952380951</v>
      </c>
      <c r="AH1262" s="114">
        <f t="shared" si="695"/>
        <v>1.5798547619047618</v>
      </c>
      <c r="AI1262" s="114">
        <f t="shared" si="696"/>
        <v>1.7231880952380951</v>
      </c>
      <c r="AJ1262" s="114">
        <f t="shared" si="697"/>
        <v>1.9331880952380951</v>
      </c>
      <c r="AK1262" s="114">
        <f t="shared" si="698"/>
        <v>1.9879136904761905</v>
      </c>
      <c r="AL1262" s="114">
        <f t="shared" si="699"/>
        <v>2.3179136904761903</v>
      </c>
      <c r="AM1262" s="114">
        <f t="shared" si="700"/>
        <v>2.4095803571428571</v>
      </c>
      <c r="AN1262" s="114">
        <f t="shared" si="701"/>
        <v>2.5695803571428568</v>
      </c>
    </row>
    <row r="1263" spans="1:79">
      <c r="B1263" s="78" t="s">
        <v>110</v>
      </c>
      <c r="C1263" s="114">
        <f t="shared" si="666"/>
        <v>1.1315714285714287</v>
      </c>
      <c r="D1263" s="114">
        <f t="shared" si="667"/>
        <v>1.7402142857142862</v>
      </c>
      <c r="E1263" s="114">
        <f t="shared" si="668"/>
        <v>2.2631428571428573</v>
      </c>
      <c r="F1263" s="114">
        <f t="shared" si="669"/>
        <v>2.2631428571428573</v>
      </c>
      <c r="G1263" s="114">
        <f t="shared" si="670"/>
        <v>2.2631428571428573</v>
      </c>
      <c r="H1263" s="114">
        <f t="shared" si="671"/>
        <v>2.2631428571428573</v>
      </c>
      <c r="I1263" s="114">
        <f t="shared" si="672"/>
        <v>2.2631428571428573</v>
      </c>
      <c r="J1263" s="114">
        <f t="shared" si="673"/>
        <v>2.2631428571428573</v>
      </c>
      <c r="K1263" s="114">
        <f t="shared" si="674"/>
        <v>2.7860714285714288</v>
      </c>
      <c r="L1263" s="114">
        <f t="shared" si="675"/>
        <v>2.7860714285714288</v>
      </c>
      <c r="M1263" s="114">
        <f t="shared" si="676"/>
        <v>2.7860714285714288</v>
      </c>
      <c r="N1263" s="114">
        <f t="shared" si="677"/>
        <v>2.7860714285714288</v>
      </c>
      <c r="O1263" s="78" t="s">
        <v>110</v>
      </c>
      <c r="P1263" s="114">
        <f t="shared" si="678"/>
        <v>0.47148809523809532</v>
      </c>
      <c r="Q1263" s="114">
        <f t="shared" si="679"/>
        <v>0.72508928571428588</v>
      </c>
      <c r="R1263" s="114">
        <f t="shared" si="680"/>
        <v>0.94297619047619063</v>
      </c>
      <c r="S1263" s="114">
        <f t="shared" si="681"/>
        <v>0.94297619047619063</v>
      </c>
      <c r="T1263" s="114">
        <f t="shared" si="682"/>
        <v>0.94297619047619063</v>
      </c>
      <c r="U1263" s="114">
        <f t="shared" si="683"/>
        <v>0.94297619047619063</v>
      </c>
      <c r="V1263" s="114">
        <f t="shared" si="684"/>
        <v>0.94297619047619063</v>
      </c>
      <c r="W1263" s="114">
        <f t="shared" si="685"/>
        <v>0.94297619047619063</v>
      </c>
      <c r="X1263" s="114">
        <f t="shared" si="686"/>
        <v>1.1608630952380954</v>
      </c>
      <c r="Y1263" s="114">
        <f t="shared" si="687"/>
        <v>1.1608630952380954</v>
      </c>
      <c r="Z1263" s="114">
        <f t="shared" si="688"/>
        <v>1.1608630952380954</v>
      </c>
      <c r="AA1263" s="114">
        <f t="shared" si="689"/>
        <v>1.1608630952380954</v>
      </c>
      <c r="AC1263" s="114">
        <f t="shared" si="690"/>
        <v>1.1315714285714287</v>
      </c>
      <c r="AD1263" s="114">
        <f t="shared" si="691"/>
        <v>1.7402142857142862</v>
      </c>
      <c r="AE1263" s="114">
        <f t="shared" si="692"/>
        <v>2.2631428571428573</v>
      </c>
      <c r="AF1263" s="114">
        <f t="shared" si="693"/>
        <v>2.2631428571428573</v>
      </c>
      <c r="AG1263" s="114">
        <f t="shared" si="694"/>
        <v>2.2631428571428573</v>
      </c>
      <c r="AH1263" s="114">
        <f t="shared" si="695"/>
        <v>2.2631428571428573</v>
      </c>
      <c r="AI1263" s="114">
        <f t="shared" si="696"/>
        <v>2.2631428571428573</v>
      </c>
      <c r="AJ1263" s="114">
        <f t="shared" si="697"/>
        <v>2.2631428571428573</v>
      </c>
      <c r="AK1263" s="114">
        <f t="shared" si="698"/>
        <v>2.7860714285714288</v>
      </c>
      <c r="AL1263" s="114">
        <f t="shared" si="699"/>
        <v>2.7860714285714288</v>
      </c>
      <c r="AM1263" s="114">
        <f t="shared" si="700"/>
        <v>2.7860714285714288</v>
      </c>
      <c r="AN1263" s="114">
        <f t="shared" si="701"/>
        <v>2.7860714285714288</v>
      </c>
      <c r="AP1263" s="114">
        <f t="shared" ref="AP1263" si="702">DL923</f>
        <v>0.47148809523809532</v>
      </c>
      <c r="AQ1263" s="114">
        <f t="shared" ref="AQ1263" si="703">DO923</f>
        <v>0.72508928571428588</v>
      </c>
      <c r="AR1263" s="114">
        <f t="shared" ref="AR1263" si="704">DR923</f>
        <v>0.94297619047619063</v>
      </c>
      <c r="AS1263" s="114">
        <f t="shared" ref="AS1263" si="705">DU923</f>
        <v>0.94297619047619063</v>
      </c>
      <c r="AT1263" s="114">
        <f t="shared" ref="AT1263" si="706">DX923</f>
        <v>0.94297619047619063</v>
      </c>
      <c r="AU1263" s="114">
        <f t="shared" ref="AU1263" si="707">EA923</f>
        <v>0.94297619047619063</v>
      </c>
      <c r="AV1263" s="114">
        <f t="shared" ref="AV1263" si="708">ED923</f>
        <v>0.94297619047619063</v>
      </c>
      <c r="AW1263" s="114">
        <f t="shared" ref="AW1263" si="709">EG923</f>
        <v>0.94297619047619063</v>
      </c>
      <c r="AX1263" s="114">
        <f t="shared" ref="AX1263" si="710">EJ923</f>
        <v>1.1608630952380954</v>
      </c>
      <c r="AY1263" s="114">
        <f t="shared" ref="AY1263" si="711">EM923</f>
        <v>1.1608630952380954</v>
      </c>
      <c r="AZ1263" s="114">
        <f t="shared" ref="AZ1263" si="712">EP923</f>
        <v>1.1608630952380954</v>
      </c>
      <c r="BA1263" s="114">
        <f t="shared" ref="BA1263" si="713">ES923</f>
        <v>1.1608630952380954</v>
      </c>
    </row>
    <row r="1264" spans="1:79">
      <c r="B1264" s="78" t="s">
        <v>108</v>
      </c>
      <c r="C1264" s="114">
        <f t="shared" si="666"/>
        <v>0.39712655952380949</v>
      </c>
      <c r="D1264" s="114">
        <f t="shared" si="667"/>
        <v>0.44305531547619043</v>
      </c>
      <c r="E1264" s="114">
        <f t="shared" si="668"/>
        <v>0.391803443452381</v>
      </c>
      <c r="F1264" s="114">
        <f t="shared" si="669"/>
        <v>0.46960344345238098</v>
      </c>
      <c r="G1264" s="114">
        <f t="shared" si="670"/>
        <v>0.68596264285714303</v>
      </c>
      <c r="H1264" s="114">
        <f t="shared" si="671"/>
        <v>0.83563374702380921</v>
      </c>
      <c r="I1264" s="114">
        <f t="shared" si="672"/>
        <v>0.87060041369047625</v>
      </c>
      <c r="J1264" s="114">
        <f t="shared" si="673"/>
        <v>0.97340041369047592</v>
      </c>
      <c r="K1264" s="114">
        <f t="shared" si="674"/>
        <v>0.98276250297619061</v>
      </c>
      <c r="L1264" s="114">
        <f t="shared" si="675"/>
        <v>1.2128288452380951</v>
      </c>
      <c r="M1264" s="114">
        <f t="shared" si="676"/>
        <v>1.3074121785714286</v>
      </c>
      <c r="N1264" s="114">
        <f t="shared" si="677"/>
        <v>1.3602121785714285</v>
      </c>
      <c r="O1264" s="78" t="s">
        <v>108</v>
      </c>
      <c r="P1264" s="114">
        <f t="shared" si="678"/>
        <v>0.19856327976190474</v>
      </c>
      <c r="Q1264" s="114">
        <f t="shared" si="679"/>
        <v>0.22152765773809521</v>
      </c>
      <c r="R1264" s="114">
        <f t="shared" si="680"/>
        <v>0.1959017217261905</v>
      </c>
      <c r="S1264" s="114">
        <f t="shared" si="681"/>
        <v>0.23480172172619049</v>
      </c>
      <c r="T1264" s="114">
        <f t="shared" si="682"/>
        <v>0.34298132142857152</v>
      </c>
      <c r="U1264" s="114">
        <f t="shared" si="683"/>
        <v>0.41781687351190461</v>
      </c>
      <c r="V1264" s="114">
        <f t="shared" si="684"/>
        <v>0.43530020684523812</v>
      </c>
      <c r="W1264" s="114">
        <f t="shared" si="685"/>
        <v>0.48670020684523796</v>
      </c>
      <c r="X1264" s="114">
        <f t="shared" si="686"/>
        <v>0.49138125148809531</v>
      </c>
      <c r="Y1264" s="114">
        <f t="shared" si="687"/>
        <v>0.60641442261904754</v>
      </c>
      <c r="Z1264" s="114">
        <f t="shared" si="688"/>
        <v>0.65370608928571428</v>
      </c>
      <c r="AA1264" s="114">
        <f t="shared" si="689"/>
        <v>0.68010608928571425</v>
      </c>
      <c r="AC1264" s="114">
        <f t="shared" si="690"/>
        <v>0.52950207936507931</v>
      </c>
      <c r="AD1264" s="114">
        <f t="shared" si="691"/>
        <v>0.59074042063492049</v>
      </c>
      <c r="AE1264" s="114">
        <f t="shared" si="692"/>
        <v>0.52240459126984129</v>
      </c>
      <c r="AF1264" s="114">
        <f t="shared" si="693"/>
        <v>0.62613792460317463</v>
      </c>
      <c r="AG1264" s="114">
        <f t="shared" si="694"/>
        <v>0.91461685714285734</v>
      </c>
      <c r="AH1264" s="114">
        <f t="shared" si="695"/>
        <v>1.1141783293650791</v>
      </c>
      <c r="AI1264" s="114">
        <f t="shared" si="696"/>
        <v>1.1608005515873017</v>
      </c>
      <c r="AJ1264" s="114">
        <f t="shared" si="697"/>
        <v>1.2978672182539679</v>
      </c>
      <c r="AK1264" s="114">
        <f t="shared" si="698"/>
        <v>1.3103500039682541</v>
      </c>
      <c r="AL1264" s="114">
        <f t="shared" si="699"/>
        <v>1.6171051269841266</v>
      </c>
      <c r="AM1264" s="114">
        <f t="shared" si="700"/>
        <v>1.7432162380952381</v>
      </c>
      <c r="AN1264" s="114">
        <f t="shared" si="701"/>
        <v>1.8136162380952381</v>
      </c>
      <c r="AP1264" s="114">
        <f t="shared" ref="AP1264:AP1269" si="714">DL924</f>
        <v>0.19856327976190474</v>
      </c>
      <c r="AQ1264" s="114">
        <f t="shared" ref="AQ1264:AQ1269" si="715">DO924</f>
        <v>0.22152765773809521</v>
      </c>
      <c r="AR1264" s="114">
        <f t="shared" ref="AR1264:AR1269" si="716">DR924</f>
        <v>0.1959017217261905</v>
      </c>
      <c r="AS1264" s="114">
        <f t="shared" ref="AS1264:AS1269" si="717">DU924</f>
        <v>0.23480172172619049</v>
      </c>
      <c r="AT1264" s="114">
        <f t="shared" ref="AT1264:AT1269" si="718">DX924</f>
        <v>0.34298132142857152</v>
      </c>
      <c r="AU1264" s="114">
        <f t="shared" ref="AU1264:AU1269" si="719">EA924</f>
        <v>0.41781687351190461</v>
      </c>
      <c r="AV1264" s="114">
        <f t="shared" ref="AV1264:AV1269" si="720">ED924</f>
        <v>0.43530020684523812</v>
      </c>
      <c r="AW1264" s="114">
        <f t="shared" ref="AW1264:AW1269" si="721">EG924</f>
        <v>0.48670020684523796</v>
      </c>
      <c r="AX1264" s="114">
        <f t="shared" ref="AX1264:AX1269" si="722">EJ924</f>
        <v>0.49138125148809531</v>
      </c>
      <c r="AY1264" s="114">
        <f t="shared" ref="AY1264:AY1269" si="723">EM924</f>
        <v>0.60641442261904754</v>
      </c>
      <c r="AZ1264" s="114">
        <f t="shared" ref="AZ1264:AZ1269" si="724">EP924</f>
        <v>0.65370608928571428</v>
      </c>
      <c r="BA1264" s="114">
        <f t="shared" ref="BA1264:BA1269" si="725">ES924</f>
        <v>0.68010608928571425</v>
      </c>
    </row>
    <row r="1265" spans="2:53">
      <c r="B1265" s="78" t="s">
        <v>293</v>
      </c>
      <c r="C1265" s="114">
        <f t="shared" si="666"/>
        <v>0.74472212885154065</v>
      </c>
      <c r="D1265" s="114">
        <f t="shared" si="667"/>
        <v>0.92992983193277301</v>
      </c>
      <c r="E1265" s="114">
        <f t="shared" si="668"/>
        <v>1.056408893557423</v>
      </c>
      <c r="F1265" s="114">
        <f t="shared" si="669"/>
        <v>1.1510307422969188</v>
      </c>
      <c r="G1265" s="114">
        <f t="shared" si="670"/>
        <v>1.3886291316526613</v>
      </c>
      <c r="H1265" s="114">
        <f t="shared" si="671"/>
        <v>1.5085090336134457</v>
      </c>
      <c r="I1265" s="114">
        <f t="shared" si="672"/>
        <v>1.5490384453781512</v>
      </c>
      <c r="J1265" s="114">
        <f t="shared" si="673"/>
        <v>1.6841644957983193</v>
      </c>
      <c r="K1265" s="114">
        <f t="shared" si="674"/>
        <v>1.8298511904761903</v>
      </c>
      <c r="L1265" s="114">
        <f t="shared" si="675"/>
        <v>2.0532857142857144</v>
      </c>
      <c r="M1265" s="114">
        <f t="shared" si="676"/>
        <v>2.1682647058823532</v>
      </c>
      <c r="N1265" s="114">
        <f t="shared" si="677"/>
        <v>2.2223823529411768</v>
      </c>
      <c r="O1265" s="78" t="s">
        <v>293</v>
      </c>
      <c r="P1265" s="114">
        <f t="shared" si="678"/>
        <v>0.74472212885154065</v>
      </c>
      <c r="Q1265" s="114">
        <f t="shared" si="679"/>
        <v>0.92992983193277301</v>
      </c>
      <c r="R1265" s="114">
        <f t="shared" si="680"/>
        <v>1.056408893557423</v>
      </c>
      <c r="S1265" s="114">
        <f t="shared" si="681"/>
        <v>1.1510307422969188</v>
      </c>
      <c r="T1265" s="114">
        <f t="shared" si="682"/>
        <v>1.3886291316526613</v>
      </c>
      <c r="U1265" s="114">
        <f t="shared" si="683"/>
        <v>1.5085090336134457</v>
      </c>
      <c r="V1265" s="114">
        <f t="shared" si="684"/>
        <v>1.5490384453781512</v>
      </c>
      <c r="W1265" s="114">
        <f t="shared" si="685"/>
        <v>1.6841644957983193</v>
      </c>
      <c r="X1265" s="114">
        <f t="shared" si="686"/>
        <v>1.8298511904761903</v>
      </c>
      <c r="Y1265" s="114">
        <f t="shared" si="687"/>
        <v>2.0532857142857144</v>
      </c>
      <c r="Z1265" s="114">
        <f t="shared" si="688"/>
        <v>2.1682647058823532</v>
      </c>
      <c r="AA1265" s="114">
        <f t="shared" si="689"/>
        <v>2.2223823529411768</v>
      </c>
      <c r="AC1265" s="114">
        <f t="shared" si="690"/>
        <v>0.46889911816578483</v>
      </c>
      <c r="AD1265" s="114">
        <f t="shared" si="691"/>
        <v>0.58551137566137557</v>
      </c>
      <c r="AE1265" s="114">
        <f t="shared" si="692"/>
        <v>0.66514634038800702</v>
      </c>
      <c r="AF1265" s="114">
        <f t="shared" si="693"/>
        <v>0.72472305996472663</v>
      </c>
      <c r="AG1265" s="114">
        <f t="shared" si="694"/>
        <v>0.87432204585537932</v>
      </c>
      <c r="AH1265" s="114">
        <f t="shared" si="695"/>
        <v>0.94980198412698436</v>
      </c>
      <c r="AI1265" s="114">
        <f t="shared" si="696"/>
        <v>0.97532050264550263</v>
      </c>
      <c r="AJ1265" s="114">
        <f t="shared" si="697"/>
        <v>1.0603998677248678</v>
      </c>
      <c r="AK1265" s="114">
        <f t="shared" si="698"/>
        <v>1.1521285273368607</v>
      </c>
      <c r="AL1265" s="114">
        <f t="shared" si="699"/>
        <v>1.2928095238095239</v>
      </c>
      <c r="AM1265" s="114">
        <f t="shared" si="700"/>
        <v>1.3652037037037037</v>
      </c>
      <c r="AN1265" s="114">
        <f t="shared" si="701"/>
        <v>1.3992777777777778</v>
      </c>
      <c r="AP1265" s="114">
        <f t="shared" si="714"/>
        <v>0</v>
      </c>
      <c r="AQ1265" s="114">
        <f t="shared" si="715"/>
        <v>0</v>
      </c>
      <c r="AR1265" s="114">
        <f t="shared" si="716"/>
        <v>0</v>
      </c>
      <c r="AS1265" s="114">
        <f t="shared" si="717"/>
        <v>0</v>
      </c>
      <c r="AT1265" s="114">
        <f t="shared" si="718"/>
        <v>0</v>
      </c>
      <c r="AU1265" s="114">
        <f t="shared" si="719"/>
        <v>0</v>
      </c>
      <c r="AV1265" s="114">
        <f t="shared" si="720"/>
        <v>0</v>
      </c>
      <c r="AW1265" s="114">
        <f t="shared" si="721"/>
        <v>0</v>
      </c>
      <c r="AX1265" s="114">
        <f t="shared" si="722"/>
        <v>0</v>
      </c>
      <c r="AY1265" s="114">
        <f t="shared" si="723"/>
        <v>0</v>
      </c>
      <c r="AZ1265" s="114">
        <f t="shared" si="724"/>
        <v>0</v>
      </c>
      <c r="BA1265" s="114">
        <f t="shared" si="725"/>
        <v>0</v>
      </c>
    </row>
    <row r="1266" spans="2:53">
      <c r="B1266" s="78" t="s">
        <v>8</v>
      </c>
      <c r="C1266" s="114">
        <f t="shared" si="666"/>
        <v>0.48697426725729048</v>
      </c>
      <c r="D1266" s="114">
        <f t="shared" si="667"/>
        <v>0.60051815614617943</v>
      </c>
      <c r="E1266" s="114">
        <f t="shared" si="668"/>
        <v>0.61681672296050205</v>
      </c>
      <c r="F1266" s="114">
        <f t="shared" si="669"/>
        <v>0.66675858342561833</v>
      </c>
      <c r="G1266" s="114">
        <f t="shared" si="670"/>
        <v>0.99051996308600965</v>
      </c>
      <c r="H1266" s="114">
        <f t="shared" si="671"/>
        <v>1.0349452408637874</v>
      </c>
      <c r="I1266" s="114">
        <f t="shared" si="672"/>
        <v>1.0379452408637875</v>
      </c>
      <c r="J1266" s="114">
        <f t="shared" si="673"/>
        <v>1.1244956284606868</v>
      </c>
      <c r="K1266" s="114">
        <f t="shared" si="674"/>
        <v>1.1821823744924327</v>
      </c>
      <c r="L1266" s="114">
        <f t="shared" si="675"/>
        <v>1.3903219379844962</v>
      </c>
      <c r="M1266" s="114">
        <f t="shared" si="676"/>
        <v>1.4893723255813951</v>
      </c>
      <c r="N1266" s="114">
        <f t="shared" si="677"/>
        <v>1.5027056589147285</v>
      </c>
      <c r="O1266" s="78" t="s">
        <v>8</v>
      </c>
      <c r="P1266" s="114">
        <f t="shared" si="678"/>
        <v>0.29218456035437429</v>
      </c>
      <c r="Q1266" s="114">
        <f t="shared" si="679"/>
        <v>0.36031089368770769</v>
      </c>
      <c r="R1266" s="114">
        <f t="shared" si="680"/>
        <v>0.37009003377630123</v>
      </c>
      <c r="S1266" s="114">
        <f t="shared" si="681"/>
        <v>0.40005515005537101</v>
      </c>
      <c r="T1266" s="114">
        <f t="shared" si="682"/>
        <v>0.59431197785160572</v>
      </c>
      <c r="U1266" s="114">
        <f t="shared" si="683"/>
        <v>0.6209671445182724</v>
      </c>
      <c r="V1266" s="114">
        <f t="shared" si="684"/>
        <v>0.62276714451827253</v>
      </c>
      <c r="W1266" s="114">
        <f t="shared" si="685"/>
        <v>0.67469737707641209</v>
      </c>
      <c r="X1266" s="114">
        <f t="shared" si="686"/>
        <v>0.70930942469545954</v>
      </c>
      <c r="Y1266" s="114">
        <f t="shared" si="687"/>
        <v>0.83419316279069766</v>
      </c>
      <c r="Z1266" s="114">
        <f t="shared" si="688"/>
        <v>0.89362339534883706</v>
      </c>
      <c r="AA1266" s="114">
        <f t="shared" si="689"/>
        <v>0.90162339534883706</v>
      </c>
      <c r="AC1266" s="114">
        <f t="shared" si="690"/>
        <v>0.24348713362864524</v>
      </c>
      <c r="AD1266" s="114">
        <f t="shared" si="691"/>
        <v>0.30025907807308971</v>
      </c>
      <c r="AE1266" s="114">
        <f t="shared" si="692"/>
        <v>0.30840836148025103</v>
      </c>
      <c r="AF1266" s="114">
        <f t="shared" si="693"/>
        <v>0.33337929171280917</v>
      </c>
      <c r="AG1266" s="114">
        <f t="shared" si="694"/>
        <v>0.49525998154300482</v>
      </c>
      <c r="AH1266" s="114">
        <f t="shared" si="695"/>
        <v>0.51747262043189368</v>
      </c>
      <c r="AI1266" s="114">
        <f t="shared" si="696"/>
        <v>0.51897262043189374</v>
      </c>
      <c r="AJ1266" s="114">
        <f t="shared" si="697"/>
        <v>0.56224781423034342</v>
      </c>
      <c r="AK1266" s="114">
        <f t="shared" si="698"/>
        <v>0.59109118724621634</v>
      </c>
      <c r="AL1266" s="114">
        <f t="shared" si="699"/>
        <v>0.69516096899224811</v>
      </c>
      <c r="AM1266" s="114">
        <f t="shared" si="700"/>
        <v>0.74468616279069755</v>
      </c>
      <c r="AN1266" s="114">
        <f t="shared" si="701"/>
        <v>0.75135282945736426</v>
      </c>
      <c r="AP1266" s="114">
        <f t="shared" si="714"/>
        <v>0.22475735411874945</v>
      </c>
      <c r="AQ1266" s="114">
        <f t="shared" si="715"/>
        <v>0.27716222591362127</v>
      </c>
      <c r="AR1266" s="114">
        <f t="shared" si="716"/>
        <v>0.2846846413663856</v>
      </c>
      <c r="AS1266" s="114">
        <f t="shared" si="717"/>
        <v>0.30773473081182384</v>
      </c>
      <c r="AT1266" s="114">
        <f t="shared" si="718"/>
        <v>0.4571630598858506</v>
      </c>
      <c r="AU1266" s="114">
        <f t="shared" si="719"/>
        <v>0.47766703424482498</v>
      </c>
      <c r="AV1266" s="114">
        <f t="shared" si="720"/>
        <v>0.47905164962944041</v>
      </c>
      <c r="AW1266" s="114">
        <f t="shared" si="721"/>
        <v>0.51899798236647077</v>
      </c>
      <c r="AX1266" s="114">
        <f t="shared" si="722"/>
        <v>0.5456226343811228</v>
      </c>
      <c r="AY1266" s="114">
        <f t="shared" si="723"/>
        <v>0.64168704830053669</v>
      </c>
      <c r="AZ1266" s="114">
        <f t="shared" si="724"/>
        <v>0.68740261180679774</v>
      </c>
      <c r="BA1266" s="114">
        <f t="shared" si="725"/>
        <v>0.69355645796064391</v>
      </c>
    </row>
    <row r="1267" spans="2:53">
      <c r="B1267" s="78" t="s">
        <v>94</v>
      </c>
      <c r="C1267" s="114">
        <f t="shared" si="666"/>
        <v>0.37573175749128918</v>
      </c>
      <c r="D1267" s="114">
        <f t="shared" si="667"/>
        <v>0.47772497653890822</v>
      </c>
      <c r="E1267" s="114">
        <f t="shared" si="668"/>
        <v>0.54720557305458761</v>
      </c>
      <c r="F1267" s="114">
        <f t="shared" si="669"/>
        <v>0.58943809337979081</v>
      </c>
      <c r="G1267" s="114">
        <f t="shared" si="670"/>
        <v>0.69574541974448301</v>
      </c>
      <c r="H1267" s="114">
        <f t="shared" si="671"/>
        <v>0.7654467530778164</v>
      </c>
      <c r="I1267" s="114">
        <f t="shared" si="672"/>
        <v>0.78150008641114987</v>
      </c>
      <c r="J1267" s="114">
        <f t="shared" si="673"/>
        <v>0.83993846039488973</v>
      </c>
      <c r="K1267" s="114">
        <f t="shared" si="674"/>
        <v>0.93018310801393722</v>
      </c>
      <c r="L1267" s="114">
        <f t="shared" si="675"/>
        <v>1.0348634889663182</v>
      </c>
      <c r="M1267" s="114">
        <f t="shared" si="676"/>
        <v>1.0922085296167245</v>
      </c>
      <c r="N1267" s="114">
        <f t="shared" si="677"/>
        <v>1.1182351962833914</v>
      </c>
      <c r="O1267" s="78" t="s">
        <v>94</v>
      </c>
      <c r="P1267" s="114">
        <f t="shared" si="678"/>
        <v>0.29978597672177332</v>
      </c>
      <c r="Q1267" s="114">
        <f t="shared" si="679"/>
        <v>0.38116354511083106</v>
      </c>
      <c r="R1267" s="114">
        <f t="shared" si="680"/>
        <v>0.4366001912669582</v>
      </c>
      <c r="S1267" s="114">
        <f t="shared" si="681"/>
        <v>0.47029635110089696</v>
      </c>
      <c r="T1267" s="114">
        <f t="shared" si="682"/>
        <v>0.55511602639187474</v>
      </c>
      <c r="U1267" s="114">
        <f t="shared" si="683"/>
        <v>0.61072879234932165</v>
      </c>
      <c r="V1267" s="114">
        <f t="shared" si="684"/>
        <v>0.62353730298761956</v>
      </c>
      <c r="W1267" s="114">
        <f t="shared" si="685"/>
        <v>0.67016366520868864</v>
      </c>
      <c r="X1267" s="114">
        <f t="shared" si="686"/>
        <v>0.74216737341537542</v>
      </c>
      <c r="Y1267" s="114">
        <f t="shared" si="687"/>
        <v>0.82568895396248787</v>
      </c>
      <c r="Z1267" s="114">
        <f t="shared" si="688"/>
        <v>0.87144297575802498</v>
      </c>
      <c r="AA1267" s="114">
        <f t="shared" si="689"/>
        <v>0.89220893320483363</v>
      </c>
      <c r="AC1267" s="114">
        <f t="shared" si="690"/>
        <v>0.43689739243173165</v>
      </c>
      <c r="AD1267" s="114">
        <f t="shared" si="691"/>
        <v>0.55549415876617236</v>
      </c>
      <c r="AE1267" s="114">
        <f t="shared" si="692"/>
        <v>0.63628555006347398</v>
      </c>
      <c r="AF1267" s="114">
        <f t="shared" si="693"/>
        <v>0.68539313183696615</v>
      </c>
      <c r="AG1267" s="114">
        <f t="shared" si="694"/>
        <v>0.80900630202846868</v>
      </c>
      <c r="AH1267" s="114">
        <f t="shared" si="695"/>
        <v>0.89005436404397253</v>
      </c>
      <c r="AI1267" s="114">
        <f t="shared" si="696"/>
        <v>0.90872103071063937</v>
      </c>
      <c r="AJ1267" s="114">
        <f t="shared" si="697"/>
        <v>0.97667262836615087</v>
      </c>
      <c r="AK1267" s="114">
        <f t="shared" si="698"/>
        <v>1.0816082651324852</v>
      </c>
      <c r="AL1267" s="114">
        <f t="shared" si="699"/>
        <v>1.2033296383329282</v>
      </c>
      <c r="AM1267" s="114">
        <f t="shared" si="700"/>
        <v>1.2700099181589821</v>
      </c>
      <c r="AN1267" s="114">
        <f t="shared" si="701"/>
        <v>1.3002734840504553</v>
      </c>
      <c r="AP1267" s="114">
        <f t="shared" si="714"/>
        <v>0</v>
      </c>
      <c r="AQ1267" s="114">
        <f t="shared" si="715"/>
        <v>0</v>
      </c>
      <c r="AR1267" s="114">
        <f t="shared" si="716"/>
        <v>0</v>
      </c>
      <c r="AS1267" s="114">
        <f t="shared" si="717"/>
        <v>0</v>
      </c>
      <c r="AT1267" s="114">
        <f t="shared" si="718"/>
        <v>0</v>
      </c>
      <c r="AU1267" s="114">
        <f t="shared" si="719"/>
        <v>0</v>
      </c>
      <c r="AV1267" s="114">
        <f t="shared" si="720"/>
        <v>0</v>
      </c>
      <c r="AW1267" s="114">
        <f t="shared" si="721"/>
        <v>0</v>
      </c>
      <c r="AX1267" s="114">
        <f t="shared" si="722"/>
        <v>0</v>
      </c>
      <c r="AY1267" s="114">
        <f t="shared" si="723"/>
        <v>0</v>
      </c>
      <c r="AZ1267" s="114">
        <f t="shared" si="724"/>
        <v>0</v>
      </c>
      <c r="BA1267" s="114">
        <f t="shared" si="725"/>
        <v>0</v>
      </c>
    </row>
    <row r="1268" spans="2:53">
      <c r="B1268" s="78" t="s">
        <v>95</v>
      </c>
      <c r="C1268" s="114">
        <f t="shared" si="666"/>
        <v>0.86102675945378149</v>
      </c>
      <c r="D1268" s="114">
        <f t="shared" si="667"/>
        <v>1.0210054753151263</v>
      </c>
      <c r="E1268" s="114">
        <f t="shared" si="668"/>
        <v>1.1339498774509806</v>
      </c>
      <c r="F1268" s="114">
        <f t="shared" si="669"/>
        <v>1.2691067401960783</v>
      </c>
      <c r="G1268" s="114">
        <f t="shared" si="670"/>
        <v>1.5117187850140055</v>
      </c>
      <c r="H1268" s="114">
        <f t="shared" si="671"/>
        <v>1.6898413340336136</v>
      </c>
      <c r="I1268" s="114">
        <f t="shared" si="672"/>
        <v>1.7542629026610645</v>
      </c>
      <c r="J1268" s="114">
        <f t="shared" si="673"/>
        <v>1.9271648634453784</v>
      </c>
      <c r="K1268" s="114">
        <f t="shared" si="674"/>
        <v>2.0518480610994398</v>
      </c>
      <c r="L1268" s="114">
        <f t="shared" si="675"/>
        <v>2.3468291535364147</v>
      </c>
      <c r="M1268" s="114">
        <f t="shared" si="676"/>
        <v>2.5047948398109243</v>
      </c>
      <c r="N1268" s="114">
        <f t="shared" si="677"/>
        <v>2.6022066045168066</v>
      </c>
      <c r="O1268" s="78" t="s">
        <v>95</v>
      </c>
      <c r="P1268" s="114">
        <f t="shared" si="678"/>
        <v>0.69702166241496599</v>
      </c>
      <c r="Q1268" s="114">
        <f t="shared" si="679"/>
        <v>0.82652824192176888</v>
      </c>
      <c r="R1268" s="114">
        <f t="shared" si="680"/>
        <v>0.9179594246031747</v>
      </c>
      <c r="S1268" s="114">
        <f t="shared" si="681"/>
        <v>1.027372123015873</v>
      </c>
      <c r="T1268" s="114">
        <f t="shared" si="682"/>
        <v>1.2237723497732427</v>
      </c>
      <c r="U1268" s="114">
        <f t="shared" si="683"/>
        <v>1.3679667942176872</v>
      </c>
      <c r="V1268" s="114">
        <f t="shared" si="684"/>
        <v>1.4201175878684809</v>
      </c>
      <c r="W1268" s="114">
        <f t="shared" si="685"/>
        <v>1.5600858418367349</v>
      </c>
      <c r="X1268" s="114">
        <f t="shared" si="686"/>
        <v>1.6610198589852609</v>
      </c>
      <c r="Y1268" s="114">
        <f t="shared" si="687"/>
        <v>1.8998140766723357</v>
      </c>
      <c r="Z1268" s="114">
        <f t="shared" si="688"/>
        <v>2.0276910607993197</v>
      </c>
      <c r="AA1268" s="114">
        <f t="shared" si="689"/>
        <v>2.1065482036564624</v>
      </c>
      <c r="AC1268" s="114">
        <f t="shared" si="690"/>
        <v>1.5012774267399267</v>
      </c>
      <c r="AD1268" s="114">
        <f t="shared" si="691"/>
        <v>1.7802146749084251</v>
      </c>
      <c r="AE1268" s="114">
        <f t="shared" si="692"/>
        <v>1.9771433760683763</v>
      </c>
      <c r="AF1268" s="114">
        <f t="shared" si="693"/>
        <v>2.2128014957264956</v>
      </c>
      <c r="AG1268" s="114">
        <f t="shared" si="694"/>
        <v>2.6358173687423685</v>
      </c>
      <c r="AH1268" s="114">
        <f t="shared" si="695"/>
        <v>2.9463900183150185</v>
      </c>
      <c r="AI1268" s="114">
        <f t="shared" si="696"/>
        <v>3.0587148046398047</v>
      </c>
      <c r="AJ1268" s="114">
        <f t="shared" si="697"/>
        <v>3.3601848901098905</v>
      </c>
      <c r="AK1268" s="114">
        <f t="shared" si="698"/>
        <v>3.5775812347374849</v>
      </c>
      <c r="AL1268" s="114">
        <f t="shared" si="699"/>
        <v>4.0919072420634928</v>
      </c>
      <c r="AM1268" s="114">
        <f t="shared" si="700"/>
        <v>4.3673345924908427</v>
      </c>
      <c r="AN1268" s="114">
        <f t="shared" si="701"/>
        <v>4.537180746336996</v>
      </c>
      <c r="AP1268" s="114">
        <f t="shared" si="714"/>
        <v>0.81319193948412694</v>
      </c>
      <c r="AQ1268" s="114">
        <f t="shared" si="715"/>
        <v>0.96428294890873034</v>
      </c>
      <c r="AR1268" s="114">
        <f t="shared" si="716"/>
        <v>1.0709526620370371</v>
      </c>
      <c r="AS1268" s="114">
        <f t="shared" si="717"/>
        <v>1.1986008101851851</v>
      </c>
      <c r="AT1268" s="114">
        <f t="shared" si="718"/>
        <v>1.427734408068783</v>
      </c>
      <c r="AU1268" s="114">
        <f t="shared" si="719"/>
        <v>1.595961259920635</v>
      </c>
      <c r="AV1268" s="114">
        <f t="shared" si="720"/>
        <v>1.6568038525132276</v>
      </c>
      <c r="AW1268" s="114">
        <f t="shared" si="721"/>
        <v>1.8201001488095241</v>
      </c>
      <c r="AX1268" s="114">
        <f t="shared" si="722"/>
        <v>1.9378565021494709</v>
      </c>
      <c r="AY1268" s="114">
        <f t="shared" si="723"/>
        <v>2.2164497561177252</v>
      </c>
      <c r="AZ1268" s="114">
        <f t="shared" si="724"/>
        <v>2.3656395709325397</v>
      </c>
      <c r="BA1268" s="114">
        <f t="shared" si="725"/>
        <v>2.4576395709325398</v>
      </c>
    </row>
    <row r="1269" spans="2:53">
      <c r="B1269" s="78" t="s">
        <v>97</v>
      </c>
      <c r="C1269" s="114">
        <f t="shared" si="666"/>
        <v>0.77840079365079362</v>
      </c>
      <c r="D1269" s="114">
        <f t="shared" si="667"/>
        <v>0.86496626984127001</v>
      </c>
      <c r="E1269" s="114">
        <f t="shared" si="668"/>
        <v>0.96779067460317447</v>
      </c>
      <c r="F1269" s="114">
        <f t="shared" si="669"/>
        <v>1.1354573412698412</v>
      </c>
      <c r="G1269" s="114">
        <f t="shared" si="670"/>
        <v>1.3349603174603175</v>
      </c>
      <c r="H1269" s="114">
        <f t="shared" si="671"/>
        <v>1.4891617063492064</v>
      </c>
      <c r="I1269" s="114">
        <f t="shared" si="672"/>
        <v>1.5816061507936507</v>
      </c>
      <c r="J1269" s="114">
        <f t="shared" si="673"/>
        <v>1.8102728174603173</v>
      </c>
      <c r="K1269" s="114">
        <f t="shared" si="674"/>
        <v>1.8520128968253968</v>
      </c>
      <c r="L1269" s="114">
        <f t="shared" si="675"/>
        <v>2.1158015873015876</v>
      </c>
      <c r="M1269" s="114">
        <f t="shared" si="676"/>
        <v>2.2733571428571429</v>
      </c>
      <c r="N1269" s="114">
        <f t="shared" si="677"/>
        <v>2.3800238095238089</v>
      </c>
      <c r="O1269" s="78" t="s">
        <v>97</v>
      </c>
      <c r="P1269" s="114">
        <f t="shared" si="678"/>
        <v>0.58380059523809513</v>
      </c>
      <c r="Q1269" s="114">
        <f t="shared" si="679"/>
        <v>0.64872470238095248</v>
      </c>
      <c r="R1269" s="114">
        <f t="shared" si="680"/>
        <v>0.72584300595238083</v>
      </c>
      <c r="S1269" s="114">
        <f t="shared" si="681"/>
        <v>0.85159300595238085</v>
      </c>
      <c r="T1269" s="114">
        <f t="shared" si="682"/>
        <v>1.0012202380952382</v>
      </c>
      <c r="U1269" s="114">
        <f t="shared" si="683"/>
        <v>1.1168712797619047</v>
      </c>
      <c r="V1269" s="114">
        <f t="shared" si="684"/>
        <v>1.1862046130952382</v>
      </c>
      <c r="W1269" s="114">
        <f t="shared" si="685"/>
        <v>1.3577046130952382</v>
      </c>
      <c r="X1269" s="114">
        <f t="shared" si="686"/>
        <v>1.3890096726190477</v>
      </c>
      <c r="Y1269" s="114">
        <f t="shared" si="687"/>
        <v>1.5868511904761908</v>
      </c>
      <c r="Z1269" s="114">
        <f t="shared" si="688"/>
        <v>1.7050178571428571</v>
      </c>
      <c r="AA1269" s="114">
        <f t="shared" si="689"/>
        <v>1.7850178571428568</v>
      </c>
      <c r="AC1269" s="114">
        <f t="shared" si="690"/>
        <v>0.75329109062980026</v>
      </c>
      <c r="AD1269" s="114">
        <f t="shared" si="691"/>
        <v>0.83706413210445485</v>
      </c>
      <c r="AE1269" s="114">
        <f t="shared" si="692"/>
        <v>0.93657162058371723</v>
      </c>
      <c r="AF1269" s="114">
        <f t="shared" si="693"/>
        <v>1.0988296850998462</v>
      </c>
      <c r="AG1269" s="114">
        <f t="shared" si="694"/>
        <v>1.2918970814132105</v>
      </c>
      <c r="AH1269" s="114">
        <f t="shared" si="695"/>
        <v>1.4411242319508448</v>
      </c>
      <c r="AI1269" s="114">
        <f t="shared" si="696"/>
        <v>1.5305865975422426</v>
      </c>
      <c r="AJ1269" s="114">
        <f t="shared" si="697"/>
        <v>1.7518769201228879</v>
      </c>
      <c r="AK1269" s="114">
        <f t="shared" si="698"/>
        <v>1.7922705453149002</v>
      </c>
      <c r="AL1269" s="114">
        <f t="shared" si="699"/>
        <v>2.0475499231950849</v>
      </c>
      <c r="AM1269" s="114">
        <f t="shared" si="700"/>
        <v>2.2000230414746542</v>
      </c>
      <c r="AN1269" s="114">
        <f t="shared" si="701"/>
        <v>2.3032488479262669</v>
      </c>
      <c r="AP1269" s="114">
        <f t="shared" si="714"/>
        <v>0</v>
      </c>
      <c r="AQ1269" s="114">
        <f t="shared" si="715"/>
        <v>0</v>
      </c>
      <c r="AR1269" s="114">
        <f t="shared" si="716"/>
        <v>0</v>
      </c>
      <c r="AS1269" s="114">
        <f t="shared" si="717"/>
        <v>0</v>
      </c>
      <c r="AT1269" s="114">
        <f t="shared" si="718"/>
        <v>0</v>
      </c>
      <c r="AU1269" s="114">
        <f t="shared" si="719"/>
        <v>0</v>
      </c>
      <c r="AV1269" s="114">
        <f t="shared" si="720"/>
        <v>0</v>
      </c>
      <c r="AW1269" s="114">
        <f t="shared" si="721"/>
        <v>0</v>
      </c>
      <c r="AX1269" s="114">
        <f t="shared" si="722"/>
        <v>0</v>
      </c>
      <c r="AY1269" s="114">
        <f t="shared" si="723"/>
        <v>0</v>
      </c>
      <c r="AZ1269" s="114">
        <f t="shared" si="724"/>
        <v>0</v>
      </c>
      <c r="BA1269" s="114">
        <f t="shared" si="725"/>
        <v>0</v>
      </c>
    </row>
    <row r="1270" spans="2:53">
      <c r="B1270" s="78" t="s">
        <v>266</v>
      </c>
      <c r="C1270" s="114">
        <f t="shared" si="666"/>
        <v>7.3805651785714286</v>
      </c>
      <c r="D1270" s="114">
        <f t="shared" si="667"/>
        <v>8.4862941964285703</v>
      </c>
      <c r="E1270" s="114">
        <f t="shared" si="668"/>
        <v>9.4673803571428561</v>
      </c>
      <c r="F1270" s="114">
        <f t="shared" si="669"/>
        <v>11.179880357142856</v>
      </c>
      <c r="G1270" s="114">
        <f t="shared" si="670"/>
        <v>11.386630357142856</v>
      </c>
      <c r="H1270" s="114">
        <f t="shared" si="671"/>
        <v>13.101130357142859</v>
      </c>
      <c r="I1270" s="114">
        <f t="shared" si="672"/>
        <v>14.78663035714286</v>
      </c>
      <c r="J1270" s="114">
        <f t="shared" si="673"/>
        <v>16.51163035714286</v>
      </c>
      <c r="K1270" s="114">
        <f t="shared" si="674"/>
        <v>16.684716517857144</v>
      </c>
      <c r="L1270" s="114">
        <f t="shared" si="675"/>
        <v>20.204716517857143</v>
      </c>
      <c r="M1270" s="114">
        <f t="shared" si="676"/>
        <v>20.265966517857144</v>
      </c>
      <c r="N1270" s="114">
        <f t="shared" si="677"/>
        <v>21.965966517857144</v>
      </c>
      <c r="O1270" s="78" t="s">
        <v>266</v>
      </c>
      <c r="P1270" s="114">
        <f t="shared" si="678"/>
        <v>5.3676837662337666</v>
      </c>
      <c r="Q1270" s="114">
        <f t="shared" si="679"/>
        <v>6.1718503246753231</v>
      </c>
      <c r="R1270" s="114">
        <f t="shared" si="680"/>
        <v>6.8853675324675319</v>
      </c>
      <c r="S1270" s="114">
        <f t="shared" si="681"/>
        <v>8.1308220779220779</v>
      </c>
      <c r="T1270" s="114">
        <f t="shared" si="682"/>
        <v>8.2811857142857139</v>
      </c>
      <c r="U1270" s="114">
        <f t="shared" si="683"/>
        <v>9.5280948051948062</v>
      </c>
      <c r="V1270" s="114">
        <f t="shared" si="684"/>
        <v>10.75391298701299</v>
      </c>
      <c r="W1270" s="114">
        <f t="shared" si="685"/>
        <v>12.008458441558444</v>
      </c>
      <c r="X1270" s="114">
        <f t="shared" si="686"/>
        <v>12.134339285714287</v>
      </c>
      <c r="Y1270" s="114">
        <f t="shared" si="687"/>
        <v>14.694339285714285</v>
      </c>
      <c r="Z1270" s="114">
        <f t="shared" si="688"/>
        <v>14.73888474025974</v>
      </c>
      <c r="AA1270" s="114">
        <f t="shared" si="689"/>
        <v>15.975248376623377</v>
      </c>
      <c r="AC1270" s="114">
        <f t="shared" si="690"/>
        <v>5.3676837662337666</v>
      </c>
      <c r="AD1270" s="114">
        <f t="shared" si="691"/>
        <v>6.1718503246753231</v>
      </c>
      <c r="AE1270" s="114">
        <f t="shared" si="692"/>
        <v>6.8853675324675319</v>
      </c>
      <c r="AF1270" s="114">
        <f t="shared" si="693"/>
        <v>8.1308220779220779</v>
      </c>
      <c r="AG1270" s="114">
        <f t="shared" si="694"/>
        <v>8.2811857142857139</v>
      </c>
      <c r="AH1270" s="114">
        <f t="shared" si="695"/>
        <v>9.5280948051948062</v>
      </c>
      <c r="AI1270" s="114">
        <f t="shared" si="696"/>
        <v>10.75391298701299</v>
      </c>
      <c r="AJ1270" s="114">
        <f t="shared" si="697"/>
        <v>12.008458441558444</v>
      </c>
      <c r="AK1270" s="114">
        <f t="shared" si="698"/>
        <v>12.134339285714287</v>
      </c>
      <c r="AL1270" s="114">
        <f t="shared" si="699"/>
        <v>14.694339285714285</v>
      </c>
      <c r="AM1270" s="114">
        <f t="shared" si="700"/>
        <v>14.73888474025974</v>
      </c>
      <c r="AN1270" s="114">
        <f t="shared" si="701"/>
        <v>15.975248376623377</v>
      </c>
    </row>
    <row r="1271" spans="2:53">
      <c r="B1271" s="78" t="s">
        <v>268</v>
      </c>
      <c r="C1271" s="114">
        <f t="shared" si="666"/>
        <v>1.7215144634494919</v>
      </c>
      <c r="D1271" s="114">
        <f t="shared" si="667"/>
        <v>1.9162986367299153</v>
      </c>
      <c r="E1271" s="114">
        <f t="shared" si="668"/>
        <v>2.0890120200085138</v>
      </c>
      <c r="F1271" s="114">
        <f t="shared" si="669"/>
        <v>2.4506978437633036</v>
      </c>
      <c r="G1271" s="114">
        <f t="shared" si="670"/>
        <v>2.8359742531776444</v>
      </c>
      <c r="H1271" s="114">
        <f t="shared" si="671"/>
        <v>3.1890606729307307</v>
      </c>
      <c r="I1271" s="114">
        <f t="shared" si="672"/>
        <v>3.428566845770237</v>
      </c>
      <c r="J1271" s="114">
        <f t="shared" si="673"/>
        <v>3.8556421969835193</v>
      </c>
      <c r="K1271" s="114">
        <f t="shared" si="674"/>
        <v>3.9139360704403101</v>
      </c>
      <c r="L1271" s="114">
        <f t="shared" si="675"/>
        <v>4.6335127900170283</v>
      </c>
      <c r="M1271" s="114">
        <f t="shared" si="676"/>
        <v>4.9062671535759899</v>
      </c>
      <c r="N1271" s="114">
        <f t="shared" si="677"/>
        <v>5.2025634498722866</v>
      </c>
      <c r="O1271" s="78" t="s">
        <v>268</v>
      </c>
      <c r="P1271" s="114">
        <f t="shared" si="678"/>
        <v>1.7215144634494919</v>
      </c>
      <c r="Q1271" s="114">
        <f t="shared" si="679"/>
        <v>1.9162986367299153</v>
      </c>
      <c r="R1271" s="114">
        <f t="shared" si="680"/>
        <v>2.0890120200085138</v>
      </c>
      <c r="S1271" s="114">
        <f t="shared" si="681"/>
        <v>2.4506978437633036</v>
      </c>
      <c r="T1271" s="114">
        <f t="shared" si="682"/>
        <v>2.8359742531776444</v>
      </c>
      <c r="U1271" s="114">
        <f t="shared" si="683"/>
        <v>3.1890606729307307</v>
      </c>
      <c r="V1271" s="114">
        <f t="shared" si="684"/>
        <v>3.428566845770237</v>
      </c>
      <c r="W1271" s="114">
        <f t="shared" si="685"/>
        <v>3.8556421969835193</v>
      </c>
      <c r="X1271" s="114">
        <f t="shared" si="686"/>
        <v>3.9139360704403101</v>
      </c>
      <c r="Y1271" s="114">
        <f t="shared" si="687"/>
        <v>4.6335127900170283</v>
      </c>
      <c r="Z1271" s="114">
        <f t="shared" si="688"/>
        <v>4.9062671535759899</v>
      </c>
      <c r="AA1271" s="114">
        <f t="shared" si="689"/>
        <v>5.2025634498722866</v>
      </c>
      <c r="AC1271" s="114">
        <f t="shared" si="690"/>
        <v>3.3200636080811634</v>
      </c>
      <c r="AD1271" s="114">
        <f t="shared" si="691"/>
        <v>3.6957187994076945</v>
      </c>
      <c r="AE1271" s="114">
        <f t="shared" si="692"/>
        <v>4.0288088957307062</v>
      </c>
      <c r="AF1271" s="114">
        <f t="shared" si="693"/>
        <v>4.7263458415435151</v>
      </c>
      <c r="AG1271" s="114">
        <f t="shared" si="694"/>
        <v>5.4693789168425999</v>
      </c>
      <c r="AH1271" s="114">
        <f t="shared" si="695"/>
        <v>6.150331297794982</v>
      </c>
      <c r="AI1271" s="114">
        <f t="shared" si="696"/>
        <v>6.6122360596997432</v>
      </c>
      <c r="AJ1271" s="114">
        <f t="shared" si="697"/>
        <v>7.435881379896788</v>
      </c>
      <c r="AK1271" s="114">
        <f t="shared" si="698"/>
        <v>7.5483052787063132</v>
      </c>
      <c r="AL1271" s="114">
        <f t="shared" si="699"/>
        <v>8.9360603807471275</v>
      </c>
      <c r="AM1271" s="114">
        <f t="shared" si="700"/>
        <v>9.4620866533251249</v>
      </c>
      <c r="AN1271" s="114">
        <f t="shared" si="701"/>
        <v>10.033515224753696</v>
      </c>
    </row>
    <row r="1272" spans="2:53">
      <c r="B1272" s="78" t="s">
        <v>62</v>
      </c>
      <c r="C1272" s="114">
        <f t="shared" si="666"/>
        <v>0.64926101190476182</v>
      </c>
      <c r="D1272" s="114">
        <f t="shared" si="667"/>
        <v>0.84198080357142846</v>
      </c>
      <c r="E1272" s="114">
        <f t="shared" si="668"/>
        <v>1.0136797619047617</v>
      </c>
      <c r="F1272" s="114">
        <f t="shared" si="669"/>
        <v>1.0838464285714287</v>
      </c>
      <c r="G1272" s="114">
        <f t="shared" si="670"/>
        <v>1.1722124999999999</v>
      </c>
      <c r="H1272" s="114">
        <f t="shared" si="671"/>
        <v>1.2542333333333333</v>
      </c>
      <c r="I1272" s="114">
        <f t="shared" si="672"/>
        <v>1.2984</v>
      </c>
      <c r="J1272" s="114">
        <f t="shared" si="673"/>
        <v>1.3787333333333331</v>
      </c>
      <c r="K1272" s="114">
        <f t="shared" si="674"/>
        <v>1.5418102678571426</v>
      </c>
      <c r="L1272" s="114">
        <f t="shared" si="675"/>
        <v>1.6965691964285712</v>
      </c>
      <c r="M1272" s="114">
        <f t="shared" si="676"/>
        <v>1.7564858630952382</v>
      </c>
      <c r="N1272" s="114">
        <f t="shared" si="677"/>
        <v>1.8164858630952381</v>
      </c>
      <c r="O1272" s="78" t="s">
        <v>62</v>
      </c>
      <c r="P1272" s="114">
        <f t="shared" si="678"/>
        <v>0.64926101190476182</v>
      </c>
      <c r="Q1272" s="114">
        <f t="shared" si="679"/>
        <v>0.84198080357142846</v>
      </c>
      <c r="R1272" s="114">
        <f t="shared" si="680"/>
        <v>1.0136797619047617</v>
      </c>
      <c r="S1272" s="114">
        <f t="shared" si="681"/>
        <v>1.0838464285714287</v>
      </c>
      <c r="T1272" s="114">
        <f t="shared" si="682"/>
        <v>1.1722124999999999</v>
      </c>
      <c r="U1272" s="114">
        <f t="shared" si="683"/>
        <v>1.2542333333333333</v>
      </c>
      <c r="V1272" s="114">
        <f t="shared" si="684"/>
        <v>1.2984</v>
      </c>
      <c r="W1272" s="114">
        <f t="shared" si="685"/>
        <v>1.3787333333333331</v>
      </c>
      <c r="X1272" s="114">
        <f t="shared" si="686"/>
        <v>1.5418102678571426</v>
      </c>
      <c r="Y1272" s="114">
        <f t="shared" si="687"/>
        <v>1.6965691964285712</v>
      </c>
      <c r="Z1272" s="114">
        <f t="shared" si="688"/>
        <v>1.7564858630952382</v>
      </c>
      <c r="AA1272" s="114">
        <f t="shared" si="689"/>
        <v>1.8164858630952381</v>
      </c>
      <c r="AC1272" s="114">
        <f t="shared" si="690"/>
        <v>0.70828474025974009</v>
      </c>
      <c r="AD1272" s="114">
        <f t="shared" si="691"/>
        <v>0.91852451298701288</v>
      </c>
      <c r="AE1272" s="114">
        <f t="shared" si="692"/>
        <v>1.1058324675324673</v>
      </c>
      <c r="AF1272" s="114">
        <f t="shared" si="693"/>
        <v>1.182377922077922</v>
      </c>
      <c r="AG1272" s="114">
        <f t="shared" si="694"/>
        <v>1.2787772727272726</v>
      </c>
      <c r="AH1272" s="114">
        <f t="shared" si="695"/>
        <v>1.3682545454545456</v>
      </c>
      <c r="AI1272" s="114">
        <f t="shared" si="696"/>
        <v>1.4164363636363637</v>
      </c>
      <c r="AJ1272" s="114">
        <f t="shared" si="697"/>
        <v>1.5040727272727272</v>
      </c>
      <c r="AK1272" s="114">
        <f t="shared" si="698"/>
        <v>1.6819748376623374</v>
      </c>
      <c r="AL1272" s="114">
        <f t="shared" si="699"/>
        <v>1.8508027597402594</v>
      </c>
      <c r="AM1272" s="114">
        <f t="shared" si="700"/>
        <v>1.9161663961038962</v>
      </c>
      <c r="AN1272" s="114">
        <f t="shared" si="701"/>
        <v>1.9816209415584416</v>
      </c>
    </row>
    <row r="1309" spans="30:30">
      <c r="AD1309" s="9"/>
    </row>
    <row r="1310" spans="30:30">
      <c r="AD1310" s="9"/>
    </row>
    <row r="1311" spans="30:30">
      <c r="AD1311" s="9"/>
    </row>
    <row r="1312" spans="30:30">
      <c r="AD1312" s="9"/>
    </row>
    <row r="1313" spans="30:30">
      <c r="AD1313" s="9"/>
    </row>
    <row r="1314" spans="30:30">
      <c r="AD1314" s="9"/>
    </row>
    <row r="1315" spans="30:30">
      <c r="AD1315" s="9"/>
    </row>
    <row r="1316" spans="30:30">
      <c r="AD1316" s="9"/>
    </row>
    <row r="1317" spans="30:30">
      <c r="AD1317" s="9"/>
    </row>
    <row r="1318" spans="30:30">
      <c r="AD1318" s="9"/>
    </row>
    <row r="1319" spans="30:30">
      <c r="AD1319" s="9"/>
    </row>
    <row r="1320" spans="30:30">
      <c r="AD1320" s="9"/>
    </row>
    <row r="1321" spans="30:30">
      <c r="AD1321" s="9"/>
    </row>
    <row r="1322" spans="30:30">
      <c r="AD1322" s="9"/>
    </row>
    <row r="1323" spans="30:30">
      <c r="AD1323" s="9"/>
    </row>
    <row r="1324" spans="30:30">
      <c r="AD1324" s="9"/>
    </row>
    <row r="1325" spans="30:30">
      <c r="AD1325" s="9"/>
    </row>
    <row r="1326" spans="30:30">
      <c r="AD1326" s="9"/>
    </row>
    <row r="1327" spans="30:30">
      <c r="AD1327" s="9"/>
    </row>
    <row r="1328" spans="30:30">
      <c r="AD1328" s="9"/>
    </row>
    <row r="1329" spans="30:30">
      <c r="AD1329" s="9"/>
    </row>
    <row r="1330" spans="30:30">
      <c r="AD1330" s="9"/>
    </row>
    <row r="1331" spans="30:30">
      <c r="AD1331" s="9"/>
    </row>
    <row r="1332" spans="30:30">
      <c r="AD1332" s="9"/>
    </row>
    <row r="1333" spans="30:30">
      <c r="AD1333" s="9"/>
    </row>
    <row r="1334" spans="30:30">
      <c r="AD1334" s="9"/>
    </row>
    <row r="1335" spans="30:30">
      <c r="AD1335" s="9"/>
    </row>
    <row r="1336" spans="30:30">
      <c r="AD1336" s="9"/>
    </row>
    <row r="1337" spans="30:30">
      <c r="AD1337" s="9"/>
    </row>
    <row r="1338" spans="30:30">
      <c r="AD1338" s="9"/>
    </row>
    <row r="1339" spans="30:30">
      <c r="AD1339" s="9"/>
    </row>
    <row r="1340" spans="30:30">
      <c r="AD1340" s="9"/>
    </row>
    <row r="1341" spans="30:30">
      <c r="AD1341" s="9"/>
    </row>
    <row r="1342" spans="30:30">
      <c r="AD1342" s="9"/>
    </row>
    <row r="1343" spans="30:30">
      <c r="AD1343" s="9"/>
    </row>
    <row r="1344" spans="30:30">
      <c r="AD1344" s="9"/>
    </row>
    <row r="1345" spans="30:30">
      <c r="AD1345" s="9"/>
    </row>
    <row r="1346" spans="30:30">
      <c r="AD1346" s="9"/>
    </row>
    <row r="1347" spans="30:30">
      <c r="AD1347" s="9"/>
    </row>
    <row r="1348" spans="30:30">
      <c r="AD1348" s="9"/>
    </row>
    <row r="1349" spans="30:30">
      <c r="AD1349" s="9"/>
    </row>
    <row r="1350" spans="30:30">
      <c r="AD1350" s="9"/>
    </row>
    <row r="1351" spans="30:30">
      <c r="AD1351" s="9"/>
    </row>
    <row r="1352" spans="30:30">
      <c r="AD1352" s="9"/>
    </row>
    <row r="1353" spans="30:30">
      <c r="AD1353" s="9"/>
    </row>
    <row r="1354" spans="30:30">
      <c r="AD1354" s="9"/>
    </row>
    <row r="1355" spans="30:30">
      <c r="AD1355" s="9"/>
    </row>
    <row r="1356" spans="30:30">
      <c r="AD1356" s="9"/>
    </row>
    <row r="1357" spans="30:30">
      <c r="AD1357" s="9"/>
    </row>
    <row r="1358" spans="30:30">
      <c r="AD1358" s="9"/>
    </row>
    <row r="1359" spans="30:30">
      <c r="AD1359" s="9"/>
    </row>
    <row r="1360" spans="30:30">
      <c r="AD1360" s="9"/>
    </row>
    <row r="1361" spans="30:30">
      <c r="AD1361" s="9"/>
    </row>
    <row r="1362" spans="30:30">
      <c r="AD1362" s="9"/>
    </row>
    <row r="1363" spans="30:30">
      <c r="AD1363" s="9"/>
    </row>
    <row r="1364" spans="30:30">
      <c r="AD1364" s="9"/>
    </row>
    <row r="1365" spans="30:30">
      <c r="AD1365" s="9"/>
    </row>
    <row r="1366" spans="30:30">
      <c r="AD1366" s="9"/>
    </row>
    <row r="1367" spans="30:30">
      <c r="AD1367" s="9"/>
    </row>
    <row r="1368" spans="30:30">
      <c r="AD1368" s="9"/>
    </row>
    <row r="1369" spans="30:30">
      <c r="AD1369" s="9"/>
    </row>
    <row r="1370" spans="30:30">
      <c r="AD1370" s="9"/>
    </row>
    <row r="1371" spans="30:30">
      <c r="AD1371" s="9"/>
    </row>
    <row r="1372" spans="30:30">
      <c r="AD1372" s="9"/>
    </row>
    <row r="1373" spans="30:30">
      <c r="AD1373" s="9"/>
    </row>
    <row r="1374" spans="30:30">
      <c r="AD1374" s="9"/>
    </row>
    <row r="1375" spans="30:30">
      <c r="AD1375" s="9"/>
    </row>
    <row r="1376" spans="30:30">
      <c r="AD1376" s="9"/>
    </row>
    <row r="1377" spans="30:30">
      <c r="AD1377" s="9"/>
    </row>
    <row r="1378" spans="30:30">
      <c r="AD1378" s="9"/>
    </row>
    <row r="1379" spans="30:30">
      <c r="AD1379" s="9"/>
    </row>
    <row r="1380" spans="30:30">
      <c r="AD1380" s="9"/>
    </row>
    <row r="1381" spans="30:30">
      <c r="AD1381" s="9"/>
    </row>
    <row r="1382" spans="30:30">
      <c r="AD1382" s="9"/>
    </row>
    <row r="1383" spans="30:30">
      <c r="AD1383" s="9"/>
    </row>
    <row r="1384" spans="30:30">
      <c r="AD1384" s="9"/>
    </row>
    <row r="1385" spans="30:30">
      <c r="AD1385" s="9"/>
    </row>
    <row r="1386" spans="30:30">
      <c r="AD1386" s="9"/>
    </row>
    <row r="1387" spans="30:30">
      <c r="AD1387" s="9"/>
    </row>
    <row r="1388" spans="30:30">
      <c r="AD1388" s="9"/>
    </row>
    <row r="1389" spans="30:30">
      <c r="AD1389" s="9"/>
    </row>
    <row r="1390" spans="30:30">
      <c r="AD1390" s="9"/>
    </row>
    <row r="1391" spans="30:30">
      <c r="AD1391" s="9"/>
    </row>
    <row r="1392" spans="30:30">
      <c r="AD1392" s="9"/>
    </row>
    <row r="1393" spans="30:30">
      <c r="AD1393" s="9"/>
    </row>
    <row r="1394" spans="30:30">
      <c r="AD1394" s="9"/>
    </row>
    <row r="1395" spans="30:30">
      <c r="AD1395" s="9"/>
    </row>
    <row r="1396" spans="30:30">
      <c r="AD1396" s="9"/>
    </row>
    <row r="1397" spans="30:30">
      <c r="AD1397" s="9"/>
    </row>
    <row r="1398" spans="30:30">
      <c r="AD1398" s="9"/>
    </row>
    <row r="1399" spans="30:30">
      <c r="AD1399" s="9"/>
    </row>
    <row r="1400" spans="30:30">
      <c r="AD1400" s="9"/>
    </row>
    <row r="1401" spans="30:30">
      <c r="AD1401" s="9"/>
    </row>
    <row r="1402" spans="30:30">
      <c r="AD1402" s="9"/>
    </row>
    <row r="1403" spans="30:30">
      <c r="AD1403" s="9"/>
    </row>
    <row r="1404" spans="30:30">
      <c r="AD1404" s="9"/>
    </row>
    <row r="1405" spans="30:30">
      <c r="AD1405" s="9"/>
    </row>
    <row r="1406" spans="30:30">
      <c r="AD1406" s="9"/>
    </row>
    <row r="1407" spans="30:30">
      <c r="AD1407" s="9"/>
    </row>
    <row r="1408" spans="30:30">
      <c r="AD1408" s="9"/>
    </row>
    <row r="1409" spans="30:30">
      <c r="AD1409" s="9"/>
    </row>
    <row r="1410" spans="30:30">
      <c r="AD1410" s="9"/>
    </row>
    <row r="1411" spans="30:30">
      <c r="AD1411" s="9"/>
    </row>
    <row r="1412" spans="30:30">
      <c r="AD1412" s="9"/>
    </row>
    <row r="1413" spans="30:30">
      <c r="AD1413" s="9"/>
    </row>
    <row r="1414" spans="30:30">
      <c r="AD1414" s="9"/>
    </row>
    <row r="1415" spans="30:30">
      <c r="AD1415" s="9"/>
    </row>
    <row r="1416" spans="30:30">
      <c r="AD1416" s="9"/>
    </row>
    <row r="1417" spans="30:30">
      <c r="AD1417" s="9"/>
    </row>
    <row r="1418" spans="30:30">
      <c r="AD1418" s="9"/>
    </row>
    <row r="1419" spans="30:30">
      <c r="AD1419" s="9"/>
    </row>
    <row r="1420" spans="30:30">
      <c r="AD1420" s="9"/>
    </row>
    <row r="1421" spans="30:30">
      <c r="AD1421" s="9"/>
    </row>
    <row r="1422" spans="30:30">
      <c r="AD1422" s="9"/>
    </row>
    <row r="1423" spans="30:30">
      <c r="AD1423" s="9"/>
    </row>
    <row r="1424" spans="30:30">
      <c r="AD1424" s="9"/>
    </row>
    <row r="1425" spans="30:30">
      <c r="AD1425" s="9"/>
    </row>
    <row r="1426" spans="30:30">
      <c r="AD1426" s="9"/>
    </row>
    <row r="1427" spans="30:30">
      <c r="AD1427" s="9"/>
    </row>
    <row r="1428" spans="30:30">
      <c r="AD1428" s="9"/>
    </row>
    <row r="1429" spans="30:30">
      <c r="AD1429" s="9"/>
    </row>
    <row r="1430" spans="30:30">
      <c r="AD1430" s="9"/>
    </row>
    <row r="1431" spans="30:30">
      <c r="AD1431" s="9"/>
    </row>
    <row r="1432" spans="30:30">
      <c r="AD1432" s="9"/>
    </row>
    <row r="1433" spans="30:30">
      <c r="AD1433" s="9"/>
    </row>
    <row r="1434" spans="30:30">
      <c r="AD1434" s="9"/>
    </row>
    <row r="1435" spans="30:30">
      <c r="AD1435" s="9"/>
    </row>
    <row r="1436" spans="30:30">
      <c r="AD1436" s="9"/>
    </row>
    <row r="1437" spans="30:30">
      <c r="AD1437" s="9"/>
    </row>
    <row r="1438" spans="30:30">
      <c r="AD1438" s="9"/>
    </row>
    <row r="1439" spans="30:30">
      <c r="AD1439" s="9"/>
    </row>
    <row r="1440" spans="30:30">
      <c r="AD1440" s="9"/>
    </row>
    <row r="1441" spans="30:30">
      <c r="AD1441" s="9"/>
    </row>
    <row r="1442" spans="30:30">
      <c r="AD1442" s="9"/>
    </row>
    <row r="1443" spans="30:30">
      <c r="AD1443" s="9"/>
    </row>
    <row r="1444" spans="30:30">
      <c r="AD1444" s="9"/>
    </row>
    <row r="1445" spans="30:30">
      <c r="AD1445" s="9"/>
    </row>
    <row r="1446" spans="30:30">
      <c r="AD1446" s="9"/>
    </row>
    <row r="1447" spans="30:30">
      <c r="AD1447" s="9"/>
    </row>
    <row r="1448" spans="30:30">
      <c r="AD1448" s="9"/>
    </row>
    <row r="1449" spans="30:30">
      <c r="AD1449" s="9"/>
    </row>
    <row r="1450" spans="30:30">
      <c r="AD1450" s="9"/>
    </row>
    <row r="1451" spans="30:30">
      <c r="AD1451" s="9"/>
    </row>
    <row r="1452" spans="30:30">
      <c r="AD1452" s="9"/>
    </row>
    <row r="1453" spans="30:30">
      <c r="AD1453" s="9"/>
    </row>
    <row r="1454" spans="30:30">
      <c r="AD1454" s="9"/>
    </row>
    <row r="1455" spans="30:30">
      <c r="AD1455" s="9"/>
    </row>
    <row r="1456" spans="30:30">
      <c r="AD1456" s="9"/>
    </row>
    <row r="1457" spans="30:30">
      <c r="AD1457" s="9"/>
    </row>
    <row r="1458" spans="30:30">
      <c r="AD1458" s="9"/>
    </row>
    <row r="1459" spans="30:30">
      <c r="AD1459" s="9"/>
    </row>
    <row r="1460" spans="30:30">
      <c r="AD1460" s="9"/>
    </row>
    <row r="1461" spans="30:30">
      <c r="AD1461" s="9"/>
    </row>
    <row r="1462" spans="30:30">
      <c r="AD1462" s="9"/>
    </row>
    <row r="1463" spans="30:30">
      <c r="AD1463" s="9"/>
    </row>
    <row r="1464" spans="30:30">
      <c r="AD1464" s="9"/>
    </row>
    <row r="1465" spans="30:30">
      <c r="AD1465" s="9"/>
    </row>
    <row r="1466" spans="30:30">
      <c r="AD1466" s="9"/>
    </row>
    <row r="1467" spans="30:30">
      <c r="AD1467" s="9"/>
    </row>
    <row r="1468" spans="30:30">
      <c r="AD1468" s="9"/>
    </row>
    <row r="1469" spans="30:30">
      <c r="AD1469" s="9"/>
    </row>
    <row r="1470" spans="30:30">
      <c r="AD1470" s="9"/>
    </row>
    <row r="1471" spans="30:30">
      <c r="AD1471" s="9"/>
    </row>
    <row r="1472" spans="30:30">
      <c r="AD1472" s="9"/>
    </row>
    <row r="1473" spans="30:30">
      <c r="AD1473" s="9"/>
    </row>
    <row r="1474" spans="30:30">
      <c r="AD1474" s="9"/>
    </row>
    <row r="1475" spans="30:30">
      <c r="AD1475" s="9"/>
    </row>
    <row r="1476" spans="30:30">
      <c r="AD1476" s="9"/>
    </row>
    <row r="1477" spans="30:30">
      <c r="AD1477" s="9"/>
    </row>
    <row r="1478" spans="30:30">
      <c r="AD1478" s="9"/>
    </row>
    <row r="1479" spans="30:30">
      <c r="AD1479" s="9"/>
    </row>
    <row r="1480" spans="30:30">
      <c r="AD1480" s="9"/>
    </row>
    <row r="1481" spans="30:30">
      <c r="AD1481" s="9"/>
    </row>
    <row r="1482" spans="30:30">
      <c r="AD1482" s="9"/>
    </row>
    <row r="1483" spans="30:30">
      <c r="AD1483" s="9"/>
    </row>
    <row r="1484" spans="30:30">
      <c r="AD1484" s="9"/>
    </row>
    <row r="1485" spans="30:30">
      <c r="AD1485" s="9"/>
    </row>
    <row r="1486" spans="30:30">
      <c r="AD1486" s="9"/>
    </row>
    <row r="1487" spans="30:30">
      <c r="AD1487" s="9"/>
    </row>
    <row r="1488" spans="30:30">
      <c r="AD1488" s="9"/>
    </row>
    <row r="1489" spans="30:30">
      <c r="AD1489" s="9"/>
    </row>
    <row r="1490" spans="30:30">
      <c r="AD1490" s="9"/>
    </row>
    <row r="1491" spans="30:30">
      <c r="AD1491" s="9"/>
    </row>
    <row r="1492" spans="30:30">
      <c r="AD1492" s="9"/>
    </row>
    <row r="1493" spans="30:30">
      <c r="AD1493" s="9"/>
    </row>
    <row r="1494" spans="30:30">
      <c r="AD1494" s="9"/>
    </row>
    <row r="1495" spans="30:30">
      <c r="AD1495" s="9"/>
    </row>
    <row r="1496" spans="30:30">
      <c r="AD1496" s="9"/>
    </row>
    <row r="1497" spans="30:30">
      <c r="AD1497" s="9"/>
    </row>
    <row r="1498" spans="30:30">
      <c r="AD1498" s="9"/>
    </row>
    <row r="1499" spans="30:30">
      <c r="AD1499" s="9"/>
    </row>
    <row r="1500" spans="30:30">
      <c r="AD1500" s="9"/>
    </row>
    <row r="1501" spans="30:30">
      <c r="AD1501" s="9"/>
    </row>
    <row r="1502" spans="30:30">
      <c r="AD1502" s="9"/>
    </row>
    <row r="1503" spans="30:30">
      <c r="AD1503" s="9"/>
    </row>
    <row r="1504" spans="30:30">
      <c r="AD1504" s="9"/>
    </row>
    <row r="1505" spans="30:30">
      <c r="AD1505" s="9"/>
    </row>
    <row r="1506" spans="30:30">
      <c r="AD1506" s="9"/>
    </row>
    <row r="1507" spans="30:30">
      <c r="AD1507" s="9"/>
    </row>
    <row r="1508" spans="30:30">
      <c r="AD1508" s="9"/>
    </row>
    <row r="1509" spans="30:30">
      <c r="AD1509" s="9"/>
    </row>
    <row r="1510" spans="30:30">
      <c r="AD1510" s="9"/>
    </row>
    <row r="1511" spans="30:30">
      <c r="AD1511" s="9"/>
    </row>
    <row r="1512" spans="30:30">
      <c r="AD1512" s="9"/>
    </row>
    <row r="1513" spans="30:30">
      <c r="AD1513" s="9"/>
    </row>
    <row r="1514" spans="30:30">
      <c r="AD1514" s="9"/>
    </row>
    <row r="1515" spans="30:30">
      <c r="AD1515" s="9"/>
    </row>
    <row r="1516" spans="30:30">
      <c r="AD1516" s="9"/>
    </row>
    <row r="1517" spans="30:30">
      <c r="AD1517" s="9"/>
    </row>
    <row r="1518" spans="30:30">
      <c r="AD1518" s="9"/>
    </row>
    <row r="1519" spans="30:30">
      <c r="AD1519" s="9"/>
    </row>
    <row r="1520" spans="30:30">
      <c r="AD1520" s="9"/>
    </row>
    <row r="1521" spans="30:30">
      <c r="AD1521" s="9"/>
    </row>
    <row r="1522" spans="30:30">
      <c r="AD1522" s="9"/>
    </row>
    <row r="1523" spans="30:30">
      <c r="AD1523" s="9"/>
    </row>
    <row r="1524" spans="30:30">
      <c r="AD1524" s="9"/>
    </row>
    <row r="1525" spans="30:30">
      <c r="AD1525" s="9"/>
    </row>
    <row r="1526" spans="30:30">
      <c r="AD1526" s="9"/>
    </row>
    <row r="1527" spans="30:30">
      <c r="AD1527" s="9"/>
    </row>
    <row r="1528" spans="30:30">
      <c r="AD1528" s="9"/>
    </row>
    <row r="1529" spans="30:30">
      <c r="AD1529" s="9"/>
    </row>
    <row r="1530" spans="30:30">
      <c r="AD1530" s="9"/>
    </row>
    <row r="1531" spans="30:30">
      <c r="AD1531" s="9"/>
    </row>
    <row r="1532" spans="30:30">
      <c r="AD1532" s="9"/>
    </row>
    <row r="1533" spans="30:30">
      <c r="AD1533" s="9"/>
    </row>
    <row r="1534" spans="30:30">
      <c r="AD1534" s="9"/>
    </row>
    <row r="1535" spans="30:30">
      <c r="AD1535" s="9"/>
    </row>
    <row r="1536" spans="30:30">
      <c r="AD1536" s="9"/>
    </row>
    <row r="1537" spans="30:30">
      <c r="AD1537" s="9"/>
    </row>
    <row r="1538" spans="30:30">
      <c r="AD1538" s="9"/>
    </row>
    <row r="1539" spans="30:30">
      <c r="AD1539" s="9"/>
    </row>
    <row r="1540" spans="30:30">
      <c r="AD1540" s="9"/>
    </row>
    <row r="1541" spans="30:30">
      <c r="AD1541" s="9"/>
    </row>
    <row r="1542" spans="30:30">
      <c r="AD1542" s="9"/>
    </row>
    <row r="1543" spans="30:30">
      <c r="AD1543" s="9"/>
    </row>
    <row r="1544" spans="30:30">
      <c r="AD1544" s="9"/>
    </row>
    <row r="1545" spans="30:30">
      <c r="AD1545" s="9"/>
    </row>
    <row r="1546" spans="30:30">
      <c r="AD1546" s="9"/>
    </row>
    <row r="1547" spans="30:30">
      <c r="AD1547" s="9"/>
    </row>
    <row r="1548" spans="30:30">
      <c r="AD1548" s="9"/>
    </row>
    <row r="1549" spans="30:30">
      <c r="AD1549" s="9"/>
    </row>
    <row r="1550" spans="30:30">
      <c r="AD1550" s="9"/>
    </row>
    <row r="1551" spans="30:30">
      <c r="AD1551" s="9"/>
    </row>
    <row r="1552" spans="30:30">
      <c r="AD1552" s="9"/>
    </row>
    <row r="1553" spans="30:30">
      <c r="AD1553" s="9"/>
    </row>
    <row r="1554" spans="30:30">
      <c r="AD1554" s="9"/>
    </row>
    <row r="1555" spans="30:30">
      <c r="AD1555" s="9"/>
    </row>
    <row r="1556" spans="30:30">
      <c r="AD1556" s="9"/>
    </row>
    <row r="1557" spans="30:30">
      <c r="AD1557" s="9"/>
    </row>
    <row r="1558" spans="30:30">
      <c r="AD1558" s="9"/>
    </row>
    <row r="1559" spans="30:30">
      <c r="AD1559" s="9"/>
    </row>
    <row r="1560" spans="30:30">
      <c r="AD1560" s="9"/>
    </row>
    <row r="1561" spans="30:30">
      <c r="AD1561" s="9"/>
    </row>
    <row r="1562" spans="30:30">
      <c r="AD1562" s="9"/>
    </row>
    <row r="1563" spans="30:30">
      <c r="AD1563" s="9"/>
    </row>
    <row r="1564" spans="30:30">
      <c r="AD1564" s="9"/>
    </row>
    <row r="1565" spans="30:30">
      <c r="AD1565" s="9"/>
    </row>
    <row r="1566" spans="30:30">
      <c r="AD1566" s="9"/>
    </row>
    <row r="1567" spans="30:30">
      <c r="AD1567" s="9"/>
    </row>
    <row r="1568" spans="30:30">
      <c r="AD1568" s="9"/>
    </row>
    <row r="1569" spans="30:30">
      <c r="AD1569" s="9"/>
    </row>
    <row r="1570" spans="30:30">
      <c r="AD1570" s="9"/>
    </row>
    <row r="1571" spans="30:30">
      <c r="AD1571" s="9"/>
    </row>
    <row r="1572" spans="30:30">
      <c r="AD1572" s="9"/>
    </row>
    <row r="1573" spans="30:30">
      <c r="AD1573" s="9"/>
    </row>
    <row r="1574" spans="30:30">
      <c r="AD1574" s="9"/>
    </row>
    <row r="1575" spans="30:30">
      <c r="AD1575" s="9"/>
    </row>
    <row r="1576" spans="30:30">
      <c r="AD1576" s="9"/>
    </row>
    <row r="1577" spans="30:30">
      <c r="AD1577" s="9"/>
    </row>
    <row r="1578" spans="30:30">
      <c r="AD1578" s="9"/>
    </row>
    <row r="1579" spans="30:30">
      <c r="AD1579" s="9"/>
    </row>
    <row r="1580" spans="30:30">
      <c r="AD1580" s="9"/>
    </row>
    <row r="1581" spans="30:30">
      <c r="AD1581" s="9"/>
    </row>
    <row r="1582" spans="30:30">
      <c r="AD1582" s="9"/>
    </row>
    <row r="1583" spans="30:30">
      <c r="AD1583" s="9"/>
    </row>
    <row r="1584" spans="30:30">
      <c r="AD1584" s="9"/>
    </row>
    <row r="1585" spans="30:30">
      <c r="AD1585" s="9"/>
    </row>
    <row r="1586" spans="30:30">
      <c r="AD1586" s="9"/>
    </row>
    <row r="1587" spans="30:30">
      <c r="AD1587" s="9"/>
    </row>
    <row r="1588" spans="30:30">
      <c r="AD1588" s="9"/>
    </row>
    <row r="1589" spans="30:30">
      <c r="AD1589" s="9"/>
    </row>
    <row r="1590" spans="30:30">
      <c r="AD1590" s="9"/>
    </row>
    <row r="1591" spans="30:30">
      <c r="AD1591" s="9"/>
    </row>
    <row r="1592" spans="30:30">
      <c r="AD1592" s="9"/>
    </row>
    <row r="1593" spans="30:30">
      <c r="AD1593" s="9"/>
    </row>
    <row r="1594" spans="30:30">
      <c r="AD1594" s="9"/>
    </row>
    <row r="1595" spans="30:30">
      <c r="AD1595" s="9"/>
    </row>
    <row r="1596" spans="30:30">
      <c r="AD1596" s="9"/>
    </row>
    <row r="1597" spans="30:30">
      <c r="AD1597" s="9"/>
    </row>
    <row r="1598" spans="30:30">
      <c r="AD1598" s="9"/>
    </row>
    <row r="1599" spans="30:30">
      <c r="AD1599" s="9"/>
    </row>
    <row r="1600" spans="30:30">
      <c r="AD1600" s="9"/>
    </row>
    <row r="1601" spans="30:30">
      <c r="AD1601" s="9"/>
    </row>
    <row r="1602" spans="30:30">
      <c r="AD1602" s="9"/>
    </row>
    <row r="1603" spans="30:30">
      <c r="AD1603" s="9"/>
    </row>
    <row r="1604" spans="30:30">
      <c r="AD1604" s="9"/>
    </row>
    <row r="1605" spans="30:30">
      <c r="AD1605" s="9"/>
    </row>
    <row r="1606" spans="30:30">
      <c r="AD1606" s="9"/>
    </row>
    <row r="1607" spans="30:30">
      <c r="AD1607" s="9"/>
    </row>
    <row r="1608" spans="30:30">
      <c r="AD1608" s="9"/>
    </row>
    <row r="1609" spans="30:30">
      <c r="AD1609" s="9"/>
    </row>
    <row r="1610" spans="30:30">
      <c r="AD1610" s="9"/>
    </row>
    <row r="1611" spans="30:30">
      <c r="AD1611" s="9"/>
    </row>
    <row r="1612" spans="30:30">
      <c r="AD1612" s="9"/>
    </row>
    <row r="1613" spans="30:30">
      <c r="AD1613" s="9"/>
    </row>
    <row r="1614" spans="30:30">
      <c r="AD1614" s="9"/>
    </row>
    <row r="1615" spans="30:30">
      <c r="AD1615" s="9"/>
    </row>
    <row r="1616" spans="30:30">
      <c r="AD1616" s="9"/>
    </row>
    <row r="1617" spans="30:30">
      <c r="AD1617" s="9"/>
    </row>
    <row r="1618" spans="30:30">
      <c r="AD1618" s="9"/>
    </row>
    <row r="1619" spans="30:30">
      <c r="AD1619" s="9"/>
    </row>
    <row r="1620" spans="30:30">
      <c r="AD1620" s="9"/>
    </row>
    <row r="1621" spans="30:30">
      <c r="AD1621" s="9"/>
    </row>
    <row r="1622" spans="30:30">
      <c r="AD1622" s="9"/>
    </row>
    <row r="1623" spans="30:30">
      <c r="AD1623" s="9"/>
    </row>
    <row r="1624" spans="30:30">
      <c r="AD1624" s="9"/>
    </row>
    <row r="1625" spans="30:30">
      <c r="AD1625" s="9"/>
    </row>
    <row r="1626" spans="30:30">
      <c r="AD1626" s="9"/>
    </row>
    <row r="1627" spans="30:30">
      <c r="AD1627" s="9"/>
    </row>
    <row r="1628" spans="30:30">
      <c r="AD1628" s="9"/>
    </row>
    <row r="1629" spans="30:30">
      <c r="AD1629" s="9"/>
    </row>
    <row r="1630" spans="30:30">
      <c r="AD1630" s="9"/>
    </row>
    <row r="1631" spans="30:30">
      <c r="AD1631" s="9"/>
    </row>
    <row r="1632" spans="30:30">
      <c r="AD1632" s="9"/>
    </row>
    <row r="1633" spans="30:30">
      <c r="AD1633" s="9"/>
    </row>
    <row r="1634" spans="30:30">
      <c r="AD1634" s="9"/>
    </row>
    <row r="1635" spans="30:30">
      <c r="AD1635" s="9"/>
    </row>
    <row r="1636" spans="30:30">
      <c r="AD1636" s="9"/>
    </row>
    <row r="1637" spans="30:30">
      <c r="AD1637" s="9"/>
    </row>
    <row r="1638" spans="30:30">
      <c r="AD1638" s="9"/>
    </row>
    <row r="1639" spans="30:30">
      <c r="AD1639" s="9"/>
    </row>
    <row r="1640" spans="30:30">
      <c r="AD1640" s="9"/>
    </row>
    <row r="1641" spans="30:30">
      <c r="AD1641" s="9"/>
    </row>
    <row r="1642" spans="30:30">
      <c r="AD1642" s="9"/>
    </row>
    <row r="1643" spans="30:30">
      <c r="AD1643" s="9"/>
    </row>
    <row r="1644" spans="30:30">
      <c r="AD1644" s="9"/>
    </row>
    <row r="1645" spans="30:30">
      <c r="AD1645" s="9"/>
    </row>
    <row r="1646" spans="30:30">
      <c r="AD1646" s="9"/>
    </row>
    <row r="1647" spans="30:30">
      <c r="AD1647" s="9"/>
    </row>
    <row r="1648" spans="30:30">
      <c r="AD1648" s="9"/>
    </row>
    <row r="1649" spans="30:30">
      <c r="AD1649" s="9"/>
    </row>
    <row r="1650" spans="30:30">
      <c r="AD1650" s="9"/>
    </row>
    <row r="1651" spans="30:30">
      <c r="AD1651" s="9"/>
    </row>
    <row r="1652" spans="30:30">
      <c r="AD1652" s="9"/>
    </row>
    <row r="1653" spans="30:30">
      <c r="AD1653" s="9"/>
    </row>
    <row r="1654" spans="30:30">
      <c r="AD1654" s="9"/>
    </row>
    <row r="1655" spans="30:30">
      <c r="AD1655" s="9"/>
    </row>
    <row r="1656" spans="30:30">
      <c r="AD1656" s="9"/>
    </row>
    <row r="1657" spans="30:30">
      <c r="AD1657" s="9"/>
    </row>
    <row r="1658" spans="30:30">
      <c r="AD1658" s="9"/>
    </row>
    <row r="1659" spans="30:30">
      <c r="AD1659" s="9"/>
    </row>
    <row r="1660" spans="30:30">
      <c r="AD1660" s="9"/>
    </row>
    <row r="1661" spans="30:30">
      <c r="AD1661" s="9"/>
    </row>
    <row r="1662" spans="30:30">
      <c r="AD1662" s="9"/>
    </row>
    <row r="1663" spans="30:30">
      <c r="AD1663" s="9"/>
    </row>
    <row r="1664" spans="30:30">
      <c r="AD1664" s="9"/>
    </row>
    <row r="1665" spans="30:30">
      <c r="AD1665" s="9"/>
    </row>
    <row r="1666" spans="30:30">
      <c r="AD1666" s="9"/>
    </row>
    <row r="1667" spans="30:30">
      <c r="AD1667" s="9"/>
    </row>
    <row r="1668" spans="30:30">
      <c r="AD1668" s="9"/>
    </row>
    <row r="1669" spans="30:30">
      <c r="AD1669" s="9"/>
    </row>
    <row r="1670" spans="30:30">
      <c r="AD1670" s="9"/>
    </row>
    <row r="1671" spans="30:30">
      <c r="AD1671" s="9"/>
    </row>
    <row r="1672" spans="30:30">
      <c r="AD1672" s="9"/>
    </row>
    <row r="1673" spans="30:30">
      <c r="AD1673" s="9"/>
    </row>
    <row r="1674" spans="30:30">
      <c r="AD1674" s="9"/>
    </row>
    <row r="1675" spans="30:30">
      <c r="AD1675" s="9"/>
    </row>
    <row r="1676" spans="30:30">
      <c r="AD1676" s="9"/>
    </row>
    <row r="1677" spans="30:30">
      <c r="AD1677" s="9"/>
    </row>
    <row r="1678" spans="30:30">
      <c r="AD1678" s="9"/>
    </row>
    <row r="1679" spans="30:30">
      <c r="AD1679" s="9"/>
    </row>
    <row r="1680" spans="30:30">
      <c r="AD1680" s="9"/>
    </row>
    <row r="1681" spans="30:30">
      <c r="AD1681" s="9"/>
    </row>
    <row r="1682" spans="30:30">
      <c r="AD1682" s="9"/>
    </row>
    <row r="1683" spans="30:30">
      <c r="AD1683" s="9"/>
    </row>
    <row r="1684" spans="30:30">
      <c r="AD1684" s="9"/>
    </row>
    <row r="1685" spans="30:30">
      <c r="AD1685" s="9"/>
    </row>
    <row r="1686" spans="30:30">
      <c r="AD1686" s="9"/>
    </row>
    <row r="1687" spans="30:30">
      <c r="AD1687" s="9"/>
    </row>
    <row r="1688" spans="30:30">
      <c r="AD1688" s="9"/>
    </row>
    <row r="1689" spans="30:30">
      <c r="AD1689" s="9"/>
    </row>
    <row r="1690" spans="30:30">
      <c r="AD1690" s="9"/>
    </row>
    <row r="1691" spans="30:30">
      <c r="AD1691" s="9"/>
    </row>
    <row r="1692" spans="30:30">
      <c r="AD1692" s="9"/>
    </row>
    <row r="1693" spans="30:30">
      <c r="AD1693" s="9"/>
    </row>
    <row r="1694" spans="30:30">
      <c r="AD1694" s="9"/>
    </row>
    <row r="1695" spans="30:30">
      <c r="AD1695" s="9"/>
    </row>
    <row r="1696" spans="30:30">
      <c r="AD1696" s="9"/>
    </row>
    <row r="1697" spans="30:30">
      <c r="AD1697" s="9"/>
    </row>
    <row r="1698" spans="30:30">
      <c r="AD1698" s="9"/>
    </row>
    <row r="1699" spans="30:30">
      <c r="AD1699" s="9"/>
    </row>
    <row r="1700" spans="30:30">
      <c r="AD1700" s="9"/>
    </row>
    <row r="1701" spans="30:30">
      <c r="AD1701" s="9"/>
    </row>
    <row r="1702" spans="30:30">
      <c r="AD1702" s="9"/>
    </row>
    <row r="1703" spans="30:30">
      <c r="AD1703" s="9"/>
    </row>
    <row r="1704" spans="30:30">
      <c r="AD1704" s="9"/>
    </row>
    <row r="1705" spans="30:30">
      <c r="AD1705" s="9"/>
    </row>
    <row r="1706" spans="30:30">
      <c r="AD1706" s="9"/>
    </row>
    <row r="1707" spans="30:30">
      <c r="AD1707" s="9"/>
    </row>
    <row r="1708" spans="30:30">
      <c r="AD1708" s="9"/>
    </row>
    <row r="1709" spans="30:30">
      <c r="AD1709" s="9"/>
    </row>
    <row r="1710" spans="30:30">
      <c r="AD1710" s="9"/>
    </row>
    <row r="1711" spans="30:30">
      <c r="AD1711" s="9"/>
    </row>
    <row r="1712" spans="30:30">
      <c r="AD1712" s="9"/>
    </row>
    <row r="1713" spans="30:30">
      <c r="AD1713" s="9"/>
    </row>
    <row r="1714" spans="30:30">
      <c r="AD1714" s="9"/>
    </row>
    <row r="1715" spans="30:30">
      <c r="AD1715" s="9"/>
    </row>
    <row r="1716" spans="30:30">
      <c r="AD1716" s="9"/>
    </row>
    <row r="1717" spans="30:30">
      <c r="AD1717" s="9"/>
    </row>
    <row r="1718" spans="30:30">
      <c r="AD1718" s="9"/>
    </row>
    <row r="1719" spans="30:30">
      <c r="AD1719" s="9"/>
    </row>
    <row r="1720" spans="30:30">
      <c r="AD1720" s="9"/>
    </row>
    <row r="1721" spans="30:30">
      <c r="AD1721" s="9"/>
    </row>
    <row r="1722" spans="30:30">
      <c r="AD1722" s="9"/>
    </row>
    <row r="1723" spans="30:30">
      <c r="AD1723" s="9"/>
    </row>
    <row r="1724" spans="30:30">
      <c r="AD1724" s="9"/>
    </row>
    <row r="1725" spans="30:30">
      <c r="AD1725" s="9"/>
    </row>
    <row r="1726" spans="30:30">
      <c r="AD1726" s="9"/>
    </row>
    <row r="1727" spans="30:30">
      <c r="AD1727" s="9"/>
    </row>
    <row r="1728" spans="30:30">
      <c r="AD1728" s="9"/>
    </row>
    <row r="1729" spans="30:30">
      <c r="AD1729" s="9"/>
    </row>
    <row r="1730" spans="30:30">
      <c r="AD1730" s="9"/>
    </row>
    <row r="1731" spans="30:30">
      <c r="AD1731" s="9"/>
    </row>
    <row r="1732" spans="30:30">
      <c r="AD1732" s="9"/>
    </row>
    <row r="1733" spans="30:30">
      <c r="AD1733" s="9"/>
    </row>
    <row r="1734" spans="30:30">
      <c r="AD1734" s="9"/>
    </row>
    <row r="1735" spans="30:30">
      <c r="AD1735" s="9"/>
    </row>
    <row r="1736" spans="30:30">
      <c r="AD1736" s="9"/>
    </row>
    <row r="1737" spans="30:30">
      <c r="AD1737" s="9"/>
    </row>
    <row r="1738" spans="30:30">
      <c r="AD1738" s="9"/>
    </row>
    <row r="1739" spans="30:30">
      <c r="AD1739" s="9"/>
    </row>
    <row r="1740" spans="30:30">
      <c r="AD1740" s="9"/>
    </row>
    <row r="1741" spans="30:30">
      <c r="AD1741" s="9"/>
    </row>
    <row r="1742" spans="30:30">
      <c r="AD1742" s="9"/>
    </row>
    <row r="1743" spans="30:30">
      <c r="AD1743" s="9"/>
    </row>
    <row r="1744" spans="30:30">
      <c r="AD1744" s="9"/>
    </row>
    <row r="1745" spans="30:30">
      <c r="AD1745" s="9"/>
    </row>
    <row r="1746" spans="30:30">
      <c r="AD1746" s="9"/>
    </row>
    <row r="1747" spans="30:30">
      <c r="AD1747" s="9"/>
    </row>
    <row r="1748" spans="30:30">
      <c r="AD1748" s="9"/>
    </row>
    <row r="1749" spans="30:30">
      <c r="AD1749" s="9"/>
    </row>
    <row r="1750" spans="30:30">
      <c r="AD1750" s="9"/>
    </row>
    <row r="1751" spans="30:30">
      <c r="AD1751" s="9"/>
    </row>
    <row r="1752" spans="30:30">
      <c r="AD1752" s="9"/>
    </row>
    <row r="1753" spans="30:30">
      <c r="AD1753" s="9"/>
    </row>
    <row r="1754" spans="30:30">
      <c r="AD1754" s="9"/>
    </row>
    <row r="1755" spans="30:30">
      <c r="AD1755" s="9"/>
    </row>
    <row r="1756" spans="30:30">
      <c r="AD1756" s="9"/>
    </row>
    <row r="1757" spans="30:30">
      <c r="AD1757" s="9"/>
    </row>
    <row r="1758" spans="30:30">
      <c r="AD1758" s="9"/>
    </row>
    <row r="1759" spans="30:30">
      <c r="AD1759" s="9"/>
    </row>
    <row r="1760" spans="30:30">
      <c r="AD1760" s="9"/>
    </row>
    <row r="1761" spans="30:30">
      <c r="AD1761" s="9"/>
    </row>
    <row r="1762" spans="30:30">
      <c r="AD1762" s="9"/>
    </row>
    <row r="1763" spans="30:30">
      <c r="AD1763" s="9"/>
    </row>
    <row r="1764" spans="30:30">
      <c r="AD1764" s="9"/>
    </row>
    <row r="1765" spans="30:30">
      <c r="AD1765" s="9"/>
    </row>
    <row r="1766" spans="30:30">
      <c r="AD1766" s="9"/>
    </row>
    <row r="1767" spans="30:30">
      <c r="AD1767" s="9"/>
    </row>
    <row r="1768" spans="30:30">
      <c r="AD1768" s="9"/>
    </row>
    <row r="1769" spans="30:30">
      <c r="AD1769" s="9"/>
    </row>
    <row r="1770" spans="30:30">
      <c r="AD1770" s="9"/>
    </row>
    <row r="1771" spans="30:30">
      <c r="AD1771" s="9"/>
    </row>
    <row r="1772" spans="30:30">
      <c r="AD1772" s="9"/>
    </row>
    <row r="1773" spans="30:30">
      <c r="AD1773" s="9"/>
    </row>
    <row r="1774" spans="30:30">
      <c r="AD1774" s="9"/>
    </row>
    <row r="1775" spans="30:30">
      <c r="AD1775" s="9"/>
    </row>
    <row r="1776" spans="30:30">
      <c r="AD1776" s="9"/>
    </row>
    <row r="1777" spans="30:30">
      <c r="AD1777" s="9"/>
    </row>
    <row r="1778" spans="30:30">
      <c r="AD1778" s="9"/>
    </row>
    <row r="1779" spans="30:30">
      <c r="AD1779" s="9"/>
    </row>
    <row r="1780" spans="30:30">
      <c r="AD1780" s="9"/>
    </row>
    <row r="1781" spans="30:30">
      <c r="AD1781" s="9"/>
    </row>
    <row r="1782" spans="30:30">
      <c r="AD1782" s="9"/>
    </row>
    <row r="1783" spans="30:30">
      <c r="AD1783" s="9"/>
    </row>
    <row r="1784" spans="30:30">
      <c r="AD1784" s="9"/>
    </row>
    <row r="1785" spans="30:30">
      <c r="AD1785" s="9"/>
    </row>
    <row r="1786" spans="30:30">
      <c r="AD1786" s="9"/>
    </row>
    <row r="1787" spans="30:30">
      <c r="AD1787" s="9"/>
    </row>
    <row r="1788" spans="30:30">
      <c r="AD1788" s="9"/>
    </row>
    <row r="1789" spans="30:30">
      <c r="AD1789" s="9"/>
    </row>
    <row r="1790" spans="30:30">
      <c r="AD1790" s="9"/>
    </row>
    <row r="1791" spans="30:30">
      <c r="AD1791" s="9"/>
    </row>
    <row r="1792" spans="30:30">
      <c r="AD1792" s="9"/>
    </row>
    <row r="1793" spans="30:30">
      <c r="AD1793" s="9"/>
    </row>
    <row r="1794" spans="30:30">
      <c r="AD1794" s="9"/>
    </row>
    <row r="1795" spans="30:30">
      <c r="AD1795" s="9"/>
    </row>
    <row r="1796" spans="30:30">
      <c r="AD1796" s="9"/>
    </row>
    <row r="1797" spans="30:30">
      <c r="AD1797" s="9"/>
    </row>
    <row r="1798" spans="30:30">
      <c r="AD1798" s="9"/>
    </row>
    <row r="1799" spans="30:30">
      <c r="AD1799" s="9"/>
    </row>
    <row r="1800" spans="30:30">
      <c r="AD1800" s="9"/>
    </row>
    <row r="1801" spans="30:30">
      <c r="AD1801" s="9"/>
    </row>
    <row r="1802" spans="30:30">
      <c r="AD1802" s="9"/>
    </row>
    <row r="1803" spans="30:30">
      <c r="AD1803" s="9"/>
    </row>
    <row r="1804" spans="30:30">
      <c r="AD1804" s="9"/>
    </row>
    <row r="1805" spans="30:30">
      <c r="AD1805" s="9"/>
    </row>
    <row r="1806" spans="30:30">
      <c r="AD1806" s="9"/>
    </row>
    <row r="1807" spans="30:30">
      <c r="AD1807" s="9"/>
    </row>
    <row r="1808" spans="30:30">
      <c r="AD1808" s="9"/>
    </row>
    <row r="1809" spans="30:30">
      <c r="AD1809" s="9"/>
    </row>
    <row r="1810" spans="30:30">
      <c r="AD1810" s="9"/>
    </row>
    <row r="1811" spans="30:30">
      <c r="AD1811" s="9"/>
    </row>
    <row r="1812" spans="30:30">
      <c r="AD1812" s="9"/>
    </row>
    <row r="1813" spans="30:30">
      <c r="AD1813" s="9"/>
    </row>
    <row r="1814" spans="30:30">
      <c r="AD1814" s="9"/>
    </row>
    <row r="1815" spans="30:30">
      <c r="AD1815" s="9"/>
    </row>
    <row r="1816" spans="30:30">
      <c r="AD1816" s="9"/>
    </row>
    <row r="1817" spans="30:30">
      <c r="AD1817" s="9"/>
    </row>
    <row r="1818" spans="30:30">
      <c r="AD1818" s="9"/>
    </row>
    <row r="1819" spans="30:30">
      <c r="AD1819" s="9"/>
    </row>
    <row r="1820" spans="30:30">
      <c r="AD1820" s="9"/>
    </row>
    <row r="1821" spans="30:30">
      <c r="AD1821" s="9"/>
    </row>
    <row r="1822" spans="30:30">
      <c r="AD1822" s="9"/>
    </row>
    <row r="1823" spans="30:30">
      <c r="AD1823" s="9"/>
    </row>
    <row r="1824" spans="30:30">
      <c r="AD1824" s="9"/>
    </row>
    <row r="1825" spans="30:30">
      <c r="AD1825" s="9"/>
    </row>
    <row r="1826" spans="30:30">
      <c r="AD1826" s="9"/>
    </row>
    <row r="1827" spans="30:30">
      <c r="AD1827" s="9"/>
    </row>
    <row r="1828" spans="30:30">
      <c r="AD1828" s="9"/>
    </row>
    <row r="1829" spans="30:30">
      <c r="AD1829" s="9"/>
    </row>
    <row r="1830" spans="30:30">
      <c r="AD1830" s="9"/>
    </row>
    <row r="1831" spans="30:30">
      <c r="AD1831" s="9"/>
    </row>
    <row r="1832" spans="30:30">
      <c r="AD1832" s="9"/>
    </row>
    <row r="1833" spans="30:30">
      <c r="AD1833" s="9"/>
    </row>
    <row r="1834" spans="30:30">
      <c r="AD1834" s="9"/>
    </row>
    <row r="1835" spans="30:30">
      <c r="AD1835" s="9"/>
    </row>
    <row r="1836" spans="30:30">
      <c r="AD1836" s="9"/>
    </row>
    <row r="1837" spans="30:30">
      <c r="AD1837" s="9"/>
    </row>
    <row r="1838" spans="30:30">
      <c r="AD1838" s="9"/>
    </row>
    <row r="1839" spans="30:30">
      <c r="AD1839" s="9"/>
    </row>
    <row r="1840" spans="30:30">
      <c r="AD1840" s="9"/>
    </row>
    <row r="1841" spans="30:30">
      <c r="AD1841" s="9"/>
    </row>
    <row r="1842" spans="30:30">
      <c r="AD1842" s="9"/>
    </row>
    <row r="1843" spans="30:30">
      <c r="AD1843" s="9"/>
    </row>
    <row r="1844" spans="30:30">
      <c r="AD1844" s="9"/>
    </row>
    <row r="1845" spans="30:30">
      <c r="AD1845" s="9"/>
    </row>
    <row r="1846" spans="30:30">
      <c r="AD1846" s="9"/>
    </row>
    <row r="1847" spans="30:30">
      <c r="AD1847" s="9"/>
    </row>
    <row r="1848" spans="30:30">
      <c r="AD1848" s="9"/>
    </row>
    <row r="1849" spans="30:30">
      <c r="AD1849" s="9"/>
    </row>
    <row r="1850" spans="30:30">
      <c r="AD1850" s="9"/>
    </row>
    <row r="1851" spans="30:30">
      <c r="AD1851" s="9"/>
    </row>
    <row r="1852" spans="30:30">
      <c r="AD1852" s="9"/>
    </row>
    <row r="1853" spans="30:30">
      <c r="AD1853" s="9"/>
    </row>
    <row r="1854" spans="30:30">
      <c r="AD1854" s="9"/>
    </row>
    <row r="1855" spans="30:30">
      <c r="AD1855" s="9"/>
    </row>
    <row r="1856" spans="30:30">
      <c r="AD1856" s="9"/>
    </row>
    <row r="1857" spans="30:30">
      <c r="AD1857" s="9"/>
    </row>
    <row r="1858" spans="30:30">
      <c r="AD1858" s="9"/>
    </row>
    <row r="1859" spans="30:30">
      <c r="AD1859" s="9"/>
    </row>
    <row r="1860" spans="30:30">
      <c r="AD1860" s="9"/>
    </row>
    <row r="1861" spans="30:30">
      <c r="AD1861" s="9"/>
    </row>
    <row r="1862" spans="30:30">
      <c r="AD1862" s="9"/>
    </row>
    <row r="1863" spans="30:30">
      <c r="AD1863" s="9"/>
    </row>
    <row r="1864" spans="30:30">
      <c r="AD1864" s="9"/>
    </row>
    <row r="1865" spans="30:30">
      <c r="AD1865" s="9"/>
    </row>
    <row r="1866" spans="30:30">
      <c r="AD1866" s="9"/>
    </row>
    <row r="1867" spans="30:30">
      <c r="AD1867" s="9"/>
    </row>
    <row r="1868" spans="30:30">
      <c r="AD1868" s="9"/>
    </row>
    <row r="1869" spans="30:30">
      <c r="AD1869" s="9"/>
    </row>
    <row r="1870" spans="30:30">
      <c r="AD1870" s="9"/>
    </row>
    <row r="1871" spans="30:30">
      <c r="AD1871" s="9"/>
    </row>
    <row r="1872" spans="30:30">
      <c r="AD1872" s="9"/>
    </row>
    <row r="1873" spans="30:30">
      <c r="AD1873" s="9"/>
    </row>
    <row r="1874" spans="30:30">
      <c r="AD1874" s="9"/>
    </row>
    <row r="1875" spans="30:30">
      <c r="AD1875" s="9"/>
    </row>
    <row r="1876" spans="30:30">
      <c r="AD1876" s="9"/>
    </row>
    <row r="1877" spans="30:30">
      <c r="AD1877" s="9"/>
    </row>
    <row r="1878" spans="30:30">
      <c r="AD1878" s="9"/>
    </row>
    <row r="1879" spans="30:30">
      <c r="AD1879" s="9"/>
    </row>
    <row r="1880" spans="30:30">
      <c r="AD1880" s="9"/>
    </row>
    <row r="1881" spans="30:30">
      <c r="AD1881" s="9"/>
    </row>
    <row r="1882" spans="30:30">
      <c r="AD1882" s="9"/>
    </row>
    <row r="1883" spans="30:30">
      <c r="AD1883" s="9"/>
    </row>
    <row r="1884" spans="30:30">
      <c r="AD1884" s="9"/>
    </row>
    <row r="1885" spans="30:30">
      <c r="AD1885" s="9"/>
    </row>
    <row r="1886" spans="30:30">
      <c r="AD1886" s="9"/>
    </row>
    <row r="1887" spans="30:30">
      <c r="AD1887" s="9"/>
    </row>
    <row r="1888" spans="30:30">
      <c r="AD1888" s="9"/>
    </row>
    <row r="1889" spans="30:30">
      <c r="AD1889" s="9"/>
    </row>
    <row r="1890" spans="30:30">
      <c r="AD1890" s="9"/>
    </row>
    <row r="1891" spans="30:30">
      <c r="AD1891" s="9"/>
    </row>
    <row r="1892" spans="30:30">
      <c r="AD1892" s="9"/>
    </row>
    <row r="1893" spans="30:30">
      <c r="AD1893" s="9"/>
    </row>
    <row r="1894" spans="30:30">
      <c r="AD1894" s="9"/>
    </row>
    <row r="1895" spans="30:30">
      <c r="AD1895" s="9"/>
    </row>
    <row r="1896" spans="30:30">
      <c r="AD1896" s="9"/>
    </row>
    <row r="1897" spans="30:30">
      <c r="AD1897" s="9"/>
    </row>
    <row r="1898" spans="30:30">
      <c r="AD1898" s="9"/>
    </row>
    <row r="1899" spans="30:30">
      <c r="AD1899" s="9"/>
    </row>
    <row r="1900" spans="30:30">
      <c r="AD1900" s="9"/>
    </row>
    <row r="1901" spans="30:30">
      <c r="AD1901" s="9"/>
    </row>
    <row r="1902" spans="30:30">
      <c r="AD1902" s="9"/>
    </row>
    <row r="1903" spans="30:30">
      <c r="AD1903" s="9"/>
    </row>
    <row r="1904" spans="30:30">
      <c r="AD1904" s="9"/>
    </row>
    <row r="1905" spans="30:30">
      <c r="AD1905" s="9"/>
    </row>
    <row r="1906" spans="30:30">
      <c r="AD1906" s="9"/>
    </row>
    <row r="1907" spans="30:30">
      <c r="AD1907" s="9"/>
    </row>
    <row r="1908" spans="30:30">
      <c r="AD1908" s="9"/>
    </row>
    <row r="1909" spans="30:30">
      <c r="AD1909" s="9"/>
    </row>
    <row r="1910" spans="30:30">
      <c r="AD1910" s="9"/>
    </row>
    <row r="1911" spans="30:30">
      <c r="AD1911" s="9"/>
    </row>
    <row r="1912" spans="30:30">
      <c r="AD1912" s="9"/>
    </row>
    <row r="1913" spans="30:30">
      <c r="AD1913" s="9"/>
    </row>
    <row r="1914" spans="30:30">
      <c r="AD1914" s="9"/>
    </row>
    <row r="1915" spans="30:30">
      <c r="AD1915" s="9"/>
    </row>
    <row r="1916" spans="30:30">
      <c r="AD1916" s="9"/>
    </row>
    <row r="1917" spans="30:30">
      <c r="AD1917" s="9"/>
    </row>
    <row r="1918" spans="30:30">
      <c r="AD1918" s="9"/>
    </row>
    <row r="1919" spans="30:30">
      <c r="AD1919" s="9"/>
    </row>
    <row r="1920" spans="30:30">
      <c r="AD1920" s="9"/>
    </row>
    <row r="1921" spans="30:30">
      <c r="AD1921" s="9"/>
    </row>
    <row r="1922" spans="30:30">
      <c r="AD1922" s="9"/>
    </row>
    <row r="1923" spans="30:30">
      <c r="AD1923" s="9"/>
    </row>
    <row r="1924" spans="30:30">
      <c r="AD1924" s="9"/>
    </row>
    <row r="1925" spans="30:30">
      <c r="AD1925" s="9"/>
    </row>
    <row r="1926" spans="30:30">
      <c r="AD1926" s="9"/>
    </row>
    <row r="1927" spans="30:30">
      <c r="AD1927" s="9"/>
    </row>
    <row r="1928" spans="30:30">
      <c r="AD1928" s="9"/>
    </row>
    <row r="1929" spans="30:30">
      <c r="AD1929" s="9"/>
    </row>
    <row r="1930" spans="30:30">
      <c r="AD1930" s="9"/>
    </row>
    <row r="1931" spans="30:30">
      <c r="AD1931" s="9"/>
    </row>
    <row r="1932" spans="30:30">
      <c r="AD1932" s="9"/>
    </row>
    <row r="1933" spans="30:30">
      <c r="AD1933" s="9"/>
    </row>
    <row r="1934" spans="30:30">
      <c r="AD1934" s="9"/>
    </row>
    <row r="1935" spans="30:30">
      <c r="AD1935" s="9"/>
    </row>
    <row r="1936" spans="30:30">
      <c r="AD1936" s="9"/>
    </row>
    <row r="1937" spans="30:30">
      <c r="AD1937" s="9"/>
    </row>
    <row r="1938" spans="30:30">
      <c r="AD1938" s="9"/>
    </row>
    <row r="1939" spans="30:30">
      <c r="AD1939" s="9"/>
    </row>
    <row r="1940" spans="30:30">
      <c r="AD1940" s="9"/>
    </row>
    <row r="1941" spans="30:30">
      <c r="AD1941" s="9"/>
    </row>
    <row r="1942" spans="30:30">
      <c r="AD1942" s="9"/>
    </row>
    <row r="1943" spans="30:30">
      <c r="AD1943" s="9"/>
    </row>
    <row r="1944" spans="30:30">
      <c r="AD1944" s="9"/>
    </row>
    <row r="1945" spans="30:30">
      <c r="AD1945" s="9"/>
    </row>
    <row r="1946" spans="30:30">
      <c r="AD1946" s="9"/>
    </row>
    <row r="1947" spans="30:30">
      <c r="AD1947" s="9"/>
    </row>
    <row r="1948" spans="30:30">
      <c r="AD1948" s="9"/>
    </row>
    <row r="1949" spans="30:30">
      <c r="AD1949" s="9"/>
    </row>
    <row r="1950" spans="30:30">
      <c r="AD1950" s="9"/>
    </row>
    <row r="1951" spans="30:30">
      <c r="AD1951" s="9"/>
    </row>
    <row r="1952" spans="30:30">
      <c r="AD1952" s="9"/>
    </row>
    <row r="1953" spans="30:30">
      <c r="AD1953" s="9"/>
    </row>
    <row r="1954" spans="30:30">
      <c r="AD1954" s="9"/>
    </row>
    <row r="1955" spans="30:30">
      <c r="AD1955" s="9"/>
    </row>
    <row r="1956" spans="30:30">
      <c r="AD1956" s="9"/>
    </row>
    <row r="1957" spans="30:30">
      <c r="AD1957" s="9"/>
    </row>
    <row r="1958" spans="30:30">
      <c r="AD1958" s="9"/>
    </row>
    <row r="1959" spans="30:30">
      <c r="AD1959" s="9"/>
    </row>
    <row r="1960" spans="30:30">
      <c r="AD1960" s="9"/>
    </row>
    <row r="1961" spans="30:30">
      <c r="AD1961" s="9"/>
    </row>
    <row r="1962" spans="30:30">
      <c r="AD1962" s="9"/>
    </row>
    <row r="1963" spans="30:30">
      <c r="AD1963" s="9"/>
    </row>
    <row r="1964" spans="30:30">
      <c r="AD1964" s="9"/>
    </row>
    <row r="1965" spans="30:30">
      <c r="AD1965" s="9"/>
    </row>
    <row r="1966" spans="30:30">
      <c r="AD1966" s="9"/>
    </row>
    <row r="1967" spans="30:30">
      <c r="AD1967" s="9"/>
    </row>
    <row r="1968" spans="30:30">
      <c r="AD1968" s="9"/>
    </row>
    <row r="1969" spans="30:30">
      <c r="AD1969" s="9"/>
    </row>
    <row r="1970" spans="30:30">
      <c r="AD1970" s="9"/>
    </row>
    <row r="1971" spans="30:30">
      <c r="AD1971" s="9"/>
    </row>
    <row r="1972" spans="30:30">
      <c r="AD1972" s="9"/>
    </row>
    <row r="1973" spans="30:30">
      <c r="AD1973" s="9"/>
    </row>
    <row r="1974" spans="30:30">
      <c r="AD1974" s="9"/>
    </row>
    <row r="1975" spans="30:30">
      <c r="AD1975" s="9"/>
    </row>
    <row r="1976" spans="30:30">
      <c r="AD1976" s="9"/>
    </row>
    <row r="1977" spans="30:30">
      <c r="AD1977" s="9"/>
    </row>
    <row r="1978" spans="30:30">
      <c r="AD1978" s="9"/>
    </row>
    <row r="1979" spans="30:30">
      <c r="AD1979" s="9"/>
    </row>
    <row r="1980" spans="30:30">
      <c r="AD1980" s="9"/>
    </row>
    <row r="1981" spans="30:30">
      <c r="AD1981" s="9"/>
    </row>
    <row r="1982" spans="30:30">
      <c r="AD1982" s="9"/>
    </row>
    <row r="1983" spans="30:30">
      <c r="AD1983" s="9"/>
    </row>
    <row r="1984" spans="30:30">
      <c r="AD1984" s="9"/>
    </row>
    <row r="1985" spans="30:30">
      <c r="AD1985" s="9"/>
    </row>
    <row r="1986" spans="30:30">
      <c r="AD1986" s="9"/>
    </row>
    <row r="1987" spans="30:30">
      <c r="AD1987" s="9"/>
    </row>
    <row r="1988" spans="30:30">
      <c r="AD1988" s="9"/>
    </row>
    <row r="1989" spans="30:30">
      <c r="AD1989" s="9"/>
    </row>
    <row r="1990" spans="30:30">
      <c r="AD1990" s="9"/>
    </row>
    <row r="1991" spans="30:30">
      <c r="AD1991" s="9"/>
    </row>
    <row r="1992" spans="30:30">
      <c r="AD1992" s="9"/>
    </row>
    <row r="1993" spans="30:30">
      <c r="AD1993" s="9"/>
    </row>
    <row r="1994" spans="30:30">
      <c r="AD1994" s="9"/>
    </row>
    <row r="1995" spans="30:30">
      <c r="AD1995" s="9"/>
    </row>
    <row r="1996" spans="30:30">
      <c r="AD1996" s="9"/>
    </row>
    <row r="1997" spans="30:30">
      <c r="AD1997" s="9"/>
    </row>
    <row r="1998" spans="30:30">
      <c r="AD1998" s="9"/>
    </row>
    <row r="1999" spans="30:30">
      <c r="AD1999" s="9"/>
    </row>
    <row r="2000" spans="30:30">
      <c r="AD2000" s="9"/>
    </row>
    <row r="2001" spans="30:30">
      <c r="AD2001" s="9"/>
    </row>
    <row r="2002" spans="30:30">
      <c r="AD2002" s="9"/>
    </row>
    <row r="2003" spans="30:30">
      <c r="AD2003" s="9"/>
    </row>
    <row r="2004" spans="30:30">
      <c r="AD2004" s="9"/>
    </row>
    <row r="2005" spans="30:30">
      <c r="AD2005" s="9"/>
    </row>
    <row r="2006" spans="30:30">
      <c r="AD2006" s="9"/>
    </row>
    <row r="2007" spans="30:30">
      <c r="AD2007" s="9"/>
    </row>
    <row r="2008" spans="30:30">
      <c r="AD2008" s="9"/>
    </row>
    <row r="2009" spans="30:30">
      <c r="AD2009" s="9"/>
    </row>
    <row r="2010" spans="30:30">
      <c r="AD2010" s="9"/>
    </row>
    <row r="2011" spans="30:30">
      <c r="AD2011" s="9"/>
    </row>
    <row r="2012" spans="30:30">
      <c r="AD2012" s="9"/>
    </row>
    <row r="2013" spans="30:30">
      <c r="AD2013" s="9"/>
    </row>
    <row r="2014" spans="30:30">
      <c r="AD2014" s="9"/>
    </row>
    <row r="2015" spans="30:30">
      <c r="AD2015" s="9"/>
    </row>
    <row r="2016" spans="30:30">
      <c r="AD2016" s="9"/>
    </row>
    <row r="2017" spans="30:30">
      <c r="AD2017" s="9"/>
    </row>
    <row r="2018" spans="30:30">
      <c r="AD2018" s="9"/>
    </row>
    <row r="2019" spans="30:30">
      <c r="AD2019" s="9"/>
    </row>
    <row r="2020" spans="30:30">
      <c r="AD2020" s="9"/>
    </row>
    <row r="2021" spans="30:30">
      <c r="AD2021" s="9"/>
    </row>
    <row r="2022" spans="30:30">
      <c r="AD2022" s="9"/>
    </row>
    <row r="2023" spans="30:30">
      <c r="AD2023" s="9"/>
    </row>
    <row r="2024" spans="30:30">
      <c r="AD2024" s="9"/>
    </row>
    <row r="2025" spans="30:30">
      <c r="AD2025" s="9"/>
    </row>
    <row r="2026" spans="30:30">
      <c r="AD2026" s="9"/>
    </row>
    <row r="2027" spans="30:30">
      <c r="AD2027" s="9"/>
    </row>
    <row r="2028" spans="30:30">
      <c r="AD2028" s="9"/>
    </row>
    <row r="2029" spans="30:30">
      <c r="AD2029" s="9"/>
    </row>
    <row r="2030" spans="30:30">
      <c r="AD2030" s="9"/>
    </row>
    <row r="2031" spans="30:30">
      <c r="AD2031" s="9"/>
    </row>
    <row r="2032" spans="30:30">
      <c r="AD2032" s="9"/>
    </row>
    <row r="2033" spans="30:30">
      <c r="AD2033" s="9"/>
    </row>
    <row r="2034" spans="30:30">
      <c r="AD2034" s="9"/>
    </row>
    <row r="2035" spans="30:30">
      <c r="AD2035" s="9"/>
    </row>
    <row r="2036" spans="30:30">
      <c r="AD2036" s="9"/>
    </row>
    <row r="2037" spans="30:30">
      <c r="AD2037" s="9"/>
    </row>
    <row r="2038" spans="30:30">
      <c r="AD2038" s="9"/>
    </row>
    <row r="2039" spans="30:30">
      <c r="AD2039" s="9"/>
    </row>
    <row r="2040" spans="30:30">
      <c r="AD2040" s="9"/>
    </row>
    <row r="2041" spans="30:30">
      <c r="AD2041" s="9"/>
    </row>
    <row r="2042" spans="30:30">
      <c r="AD2042" s="9"/>
    </row>
    <row r="2043" spans="30:30">
      <c r="AD2043" s="9"/>
    </row>
    <row r="2044" spans="30:30">
      <c r="AD2044" s="9"/>
    </row>
    <row r="2045" spans="30:30">
      <c r="AD2045" s="9"/>
    </row>
    <row r="2046" spans="30:30">
      <c r="AD2046" s="9"/>
    </row>
    <row r="2047" spans="30:30">
      <c r="AD2047" s="9"/>
    </row>
    <row r="2048" spans="30:30">
      <c r="AD2048" s="9"/>
    </row>
    <row r="2049" spans="30:30">
      <c r="AD2049" s="9"/>
    </row>
    <row r="2050" spans="30:30">
      <c r="AD2050" s="9"/>
    </row>
    <row r="2051" spans="30:30">
      <c r="AD2051" s="9"/>
    </row>
    <row r="2052" spans="30:30">
      <c r="AD2052" s="9"/>
    </row>
    <row r="2053" spans="30:30">
      <c r="AD2053" s="9"/>
    </row>
    <row r="2054" spans="30:30">
      <c r="AD2054" s="9"/>
    </row>
    <row r="2055" spans="30:30">
      <c r="AD2055" s="9"/>
    </row>
    <row r="2056" spans="30:30">
      <c r="AD2056" s="9"/>
    </row>
    <row r="2057" spans="30:30">
      <c r="AD2057" s="9"/>
    </row>
    <row r="2058" spans="30:30">
      <c r="AD2058" s="9"/>
    </row>
    <row r="2059" spans="30:30">
      <c r="AD2059" s="9"/>
    </row>
    <row r="2060" spans="30:30">
      <c r="AD2060" s="9"/>
    </row>
    <row r="2061" spans="30:30">
      <c r="AD2061" s="9"/>
    </row>
    <row r="2062" spans="30:30">
      <c r="AD2062" s="9"/>
    </row>
    <row r="2063" spans="30:30">
      <c r="AD2063" s="9"/>
    </row>
    <row r="2064" spans="30:30">
      <c r="AD2064" s="9"/>
    </row>
    <row r="2065" spans="30:30">
      <c r="AD2065" s="9"/>
    </row>
    <row r="2066" spans="30:30">
      <c r="AD2066" s="9"/>
    </row>
    <row r="2067" spans="30:30">
      <c r="AD2067" s="9"/>
    </row>
    <row r="2068" spans="30:30">
      <c r="AD2068" s="9"/>
    </row>
    <row r="2069" spans="30:30">
      <c r="AD2069" s="9"/>
    </row>
    <row r="2070" spans="30:30">
      <c r="AD2070" s="9"/>
    </row>
    <row r="2071" spans="30:30">
      <c r="AD2071" s="9"/>
    </row>
    <row r="2072" spans="30:30">
      <c r="AD2072" s="9"/>
    </row>
    <row r="2073" spans="30:30">
      <c r="AD2073" s="9"/>
    </row>
    <row r="2074" spans="30:30">
      <c r="AD2074" s="9"/>
    </row>
    <row r="2075" spans="30:30">
      <c r="AD2075" s="9"/>
    </row>
    <row r="2076" spans="30:30">
      <c r="AD2076" s="9"/>
    </row>
    <row r="2077" spans="30:30">
      <c r="AD2077" s="9"/>
    </row>
    <row r="2078" spans="30:30">
      <c r="AD2078" s="9"/>
    </row>
    <row r="2079" spans="30:30">
      <c r="AD2079" s="9"/>
    </row>
    <row r="2080" spans="30:30">
      <c r="AD2080" s="9"/>
    </row>
    <row r="2081" spans="30:30">
      <c r="AD2081" s="9"/>
    </row>
    <row r="2082" spans="30:30">
      <c r="AD2082" s="9"/>
    </row>
    <row r="2083" spans="30:30">
      <c r="AD2083" s="9"/>
    </row>
    <row r="2084" spans="30:30">
      <c r="AD2084" s="9"/>
    </row>
    <row r="2085" spans="30:30">
      <c r="AD2085" s="9"/>
    </row>
    <row r="2086" spans="30:30">
      <c r="AD2086" s="9"/>
    </row>
    <row r="2087" spans="30:30">
      <c r="AD2087" s="9"/>
    </row>
    <row r="2088" spans="30:30">
      <c r="AD2088" s="9"/>
    </row>
    <row r="2089" spans="30:30">
      <c r="AD2089" s="9"/>
    </row>
    <row r="2090" spans="30:30">
      <c r="AD2090" s="9"/>
    </row>
    <row r="2091" spans="30:30">
      <c r="AD2091" s="9"/>
    </row>
    <row r="2092" spans="30:30">
      <c r="AD2092" s="9"/>
    </row>
    <row r="2093" spans="30:30">
      <c r="AD2093" s="9"/>
    </row>
    <row r="2094" spans="30:30">
      <c r="AD2094" s="9"/>
    </row>
    <row r="2095" spans="30:30">
      <c r="AD2095" s="9"/>
    </row>
    <row r="2096" spans="30:30">
      <c r="AD2096" s="9"/>
    </row>
    <row r="2097" spans="30:30">
      <c r="AD2097" s="9"/>
    </row>
    <row r="2098" spans="30:30">
      <c r="AD2098" s="9"/>
    </row>
    <row r="2099" spans="30:30">
      <c r="AD2099" s="9"/>
    </row>
    <row r="2100" spans="30:30">
      <c r="AD2100" s="9"/>
    </row>
    <row r="2101" spans="30:30">
      <c r="AD2101" s="9"/>
    </row>
    <row r="2102" spans="30:30">
      <c r="AD2102" s="9"/>
    </row>
    <row r="2103" spans="30:30">
      <c r="AD2103" s="9"/>
    </row>
    <row r="2104" spans="30:30">
      <c r="AD2104" s="9"/>
    </row>
    <row r="2105" spans="30:30">
      <c r="AD2105" s="9"/>
    </row>
    <row r="2106" spans="30:30">
      <c r="AD2106" s="9"/>
    </row>
    <row r="2107" spans="30:30">
      <c r="AD2107" s="9"/>
    </row>
    <row r="2108" spans="30:30">
      <c r="AD2108" s="9"/>
    </row>
    <row r="2109" spans="30:30">
      <c r="AD2109" s="9"/>
    </row>
    <row r="2110" spans="30:30">
      <c r="AD2110" s="9"/>
    </row>
    <row r="2111" spans="30:30">
      <c r="AD2111" s="9"/>
    </row>
    <row r="2112" spans="30:30">
      <c r="AD2112" s="9"/>
    </row>
    <row r="2113" spans="30:30">
      <c r="AD2113" s="9"/>
    </row>
    <row r="2114" spans="30:30">
      <c r="AD2114" s="9"/>
    </row>
    <row r="2115" spans="30:30">
      <c r="AD2115" s="9"/>
    </row>
    <row r="2116" spans="30:30">
      <c r="AD2116" s="9"/>
    </row>
    <row r="2117" spans="30:30">
      <c r="AD2117" s="9"/>
    </row>
    <row r="2118" spans="30:30">
      <c r="AD2118" s="9"/>
    </row>
    <row r="2119" spans="30:30">
      <c r="AD2119" s="9"/>
    </row>
    <row r="2120" spans="30:30">
      <c r="AD2120" s="9"/>
    </row>
    <row r="2121" spans="30:30">
      <c r="AD2121" s="9"/>
    </row>
    <row r="2122" spans="30:30">
      <c r="AD2122" s="9"/>
    </row>
    <row r="2123" spans="30:30">
      <c r="AD2123" s="9"/>
    </row>
    <row r="2124" spans="30:30">
      <c r="AD2124" s="9"/>
    </row>
    <row r="2125" spans="30:30">
      <c r="AD2125" s="9"/>
    </row>
    <row r="2126" spans="30:30">
      <c r="AD2126" s="9"/>
    </row>
    <row r="2127" spans="30:30">
      <c r="AD2127" s="9"/>
    </row>
    <row r="2128" spans="30:30">
      <c r="AD2128" s="9"/>
    </row>
    <row r="2129" spans="30:30">
      <c r="AD2129" s="9"/>
    </row>
    <row r="2130" spans="30:30">
      <c r="AD2130" s="9"/>
    </row>
    <row r="2131" spans="30:30">
      <c r="AD2131" s="9"/>
    </row>
    <row r="2132" spans="30:30">
      <c r="AD2132" s="9"/>
    </row>
    <row r="2133" spans="30:30">
      <c r="AD2133" s="9"/>
    </row>
    <row r="2134" spans="30:30">
      <c r="AD2134" s="9"/>
    </row>
    <row r="2135" spans="30:30">
      <c r="AD2135" s="9"/>
    </row>
    <row r="2136" spans="30:30">
      <c r="AD2136" s="9"/>
    </row>
    <row r="2137" spans="30:30">
      <c r="AD2137" s="9"/>
    </row>
    <row r="2138" spans="30:30">
      <c r="AD2138" s="9"/>
    </row>
    <row r="2139" spans="30:30">
      <c r="AD2139" s="9"/>
    </row>
    <row r="2140" spans="30:30">
      <c r="AD2140" s="9"/>
    </row>
    <row r="2141" spans="30:30">
      <c r="AD2141" s="9"/>
    </row>
    <row r="2142" spans="30:30">
      <c r="AD2142" s="9"/>
    </row>
    <row r="2143" spans="30:30">
      <c r="AD2143" s="9"/>
    </row>
    <row r="2144" spans="30:30">
      <c r="AD2144" s="9"/>
    </row>
    <row r="2145" spans="30:30">
      <c r="AD2145" s="9"/>
    </row>
    <row r="2146" spans="30:30">
      <c r="AD2146" s="9"/>
    </row>
    <row r="2147" spans="30:30">
      <c r="AD2147" s="9"/>
    </row>
    <row r="2148" spans="30:30">
      <c r="AD2148" s="9"/>
    </row>
    <row r="2149" spans="30:30">
      <c r="AD2149" s="9"/>
    </row>
    <row r="2150" spans="30:30">
      <c r="AD2150" s="9"/>
    </row>
    <row r="2151" spans="30:30">
      <c r="AD2151" s="9"/>
    </row>
    <row r="2152" spans="30:30">
      <c r="AD2152" s="9"/>
    </row>
    <row r="2153" spans="30:30">
      <c r="AD2153" s="9"/>
    </row>
    <row r="2154" spans="30:30">
      <c r="AD2154" s="9"/>
    </row>
    <row r="2155" spans="30:30">
      <c r="AD2155" s="9"/>
    </row>
    <row r="2156" spans="30:30">
      <c r="AD2156" s="9"/>
    </row>
    <row r="2157" spans="30:30">
      <c r="AD2157" s="9"/>
    </row>
    <row r="2158" spans="30:30">
      <c r="AD2158" s="9"/>
    </row>
    <row r="2159" spans="30:30">
      <c r="AD2159" s="9"/>
    </row>
    <row r="2160" spans="30:30">
      <c r="AD2160" s="9"/>
    </row>
    <row r="2161" spans="30:30">
      <c r="AD2161" s="9"/>
    </row>
    <row r="2162" spans="30:30">
      <c r="AD2162" s="9"/>
    </row>
    <row r="2163" spans="30:30">
      <c r="AD2163" s="9"/>
    </row>
    <row r="2164" spans="30:30">
      <c r="AD2164" s="9"/>
    </row>
    <row r="2165" spans="30:30">
      <c r="AD2165" s="9"/>
    </row>
    <row r="2166" spans="30:30">
      <c r="AD2166" s="9"/>
    </row>
    <row r="2167" spans="30:30">
      <c r="AD2167" s="9"/>
    </row>
    <row r="2168" spans="30:30">
      <c r="AD2168" s="9"/>
    </row>
    <row r="2169" spans="30:30">
      <c r="AD2169" s="9"/>
    </row>
    <row r="2170" spans="30:30">
      <c r="AD2170" s="9"/>
    </row>
    <row r="2171" spans="30:30">
      <c r="AD2171" s="9"/>
    </row>
    <row r="2172" spans="30:30">
      <c r="AD2172" s="9"/>
    </row>
    <row r="2173" spans="30:30">
      <c r="AD2173" s="9"/>
    </row>
    <row r="2174" spans="30:30">
      <c r="AD2174" s="9"/>
    </row>
    <row r="2175" spans="30:30">
      <c r="AD2175" s="9"/>
    </row>
    <row r="2176" spans="30:30">
      <c r="AD2176" s="9"/>
    </row>
    <row r="2177" spans="30:30">
      <c r="AD2177" s="9"/>
    </row>
    <row r="2178" spans="30:30">
      <c r="AD2178" s="9"/>
    </row>
    <row r="2179" spans="30:30">
      <c r="AD2179" s="9"/>
    </row>
    <row r="2180" spans="30:30">
      <c r="AD2180" s="9"/>
    </row>
    <row r="2181" spans="30:30">
      <c r="AD2181" s="9"/>
    </row>
    <row r="2182" spans="30:30">
      <c r="AD2182" s="9"/>
    </row>
    <row r="2183" spans="30:30">
      <c r="AD2183" s="9"/>
    </row>
    <row r="2184" spans="30:30">
      <c r="AD2184" s="9"/>
    </row>
    <row r="2185" spans="30:30">
      <c r="AD2185" s="9"/>
    </row>
    <row r="2186" spans="30:30">
      <c r="AD2186" s="9"/>
    </row>
    <row r="2187" spans="30:30">
      <c r="AD2187" s="9"/>
    </row>
    <row r="2188" spans="30:30">
      <c r="AD2188" s="9"/>
    </row>
    <row r="2189" spans="30:30">
      <c r="AD2189" s="9"/>
    </row>
    <row r="2190" spans="30:30">
      <c r="AD2190" s="9"/>
    </row>
    <row r="2191" spans="30:30">
      <c r="AD2191" s="9"/>
    </row>
    <row r="2192" spans="30:30">
      <c r="AD2192" s="9"/>
    </row>
    <row r="2193" spans="30:30">
      <c r="AD2193" s="9"/>
    </row>
    <row r="2194" spans="30:30">
      <c r="AD2194" s="9"/>
    </row>
    <row r="2195" spans="30:30">
      <c r="AD2195" s="9"/>
    </row>
    <row r="2196" spans="30:30">
      <c r="AD2196" s="9"/>
    </row>
    <row r="2197" spans="30:30">
      <c r="AD2197" s="9"/>
    </row>
    <row r="2198" spans="30:30">
      <c r="AD2198" s="9"/>
    </row>
    <row r="2199" spans="30:30">
      <c r="AD2199" s="9"/>
    </row>
    <row r="2200" spans="30:30">
      <c r="AD2200" s="9"/>
    </row>
    <row r="2201" spans="30:30">
      <c r="AD2201" s="9"/>
    </row>
    <row r="2202" spans="30:30">
      <c r="AD2202" s="9"/>
    </row>
    <row r="2203" spans="30:30">
      <c r="AD2203" s="9"/>
    </row>
    <row r="2204" spans="30:30">
      <c r="AD2204" s="9"/>
    </row>
    <row r="2205" spans="30:30">
      <c r="AD2205" s="9"/>
    </row>
    <row r="2206" spans="30:30">
      <c r="AD2206" s="9"/>
    </row>
    <row r="2207" spans="30:30">
      <c r="AD2207" s="9"/>
    </row>
    <row r="2208" spans="30:30">
      <c r="AD2208" s="9"/>
    </row>
    <row r="2209" spans="30:30">
      <c r="AD2209" s="9"/>
    </row>
    <row r="2210" spans="30:30">
      <c r="AD2210" s="9"/>
    </row>
    <row r="2211" spans="30:30">
      <c r="AD2211" s="9"/>
    </row>
    <row r="2212" spans="30:30">
      <c r="AD2212" s="9"/>
    </row>
    <row r="2213" spans="30:30">
      <c r="AD2213" s="9"/>
    </row>
    <row r="2214" spans="30:30">
      <c r="AD2214" s="9"/>
    </row>
    <row r="2215" spans="30:30">
      <c r="AD2215" s="9"/>
    </row>
    <row r="2216" spans="30:30">
      <c r="AD2216" s="9"/>
    </row>
    <row r="2217" spans="30:30">
      <c r="AD2217" s="9"/>
    </row>
    <row r="2218" spans="30:30">
      <c r="AD2218" s="9"/>
    </row>
    <row r="2219" spans="30:30">
      <c r="AD2219" s="9"/>
    </row>
    <row r="2220" spans="30:30">
      <c r="AD2220" s="9"/>
    </row>
    <row r="2221" spans="30:30">
      <c r="AD2221" s="9"/>
    </row>
    <row r="2222" spans="30:30">
      <c r="AD2222" s="9"/>
    </row>
    <row r="2223" spans="30:30">
      <c r="AD2223" s="9"/>
    </row>
    <row r="2224" spans="30:30">
      <c r="AD2224" s="9"/>
    </row>
    <row r="2225" spans="30:30">
      <c r="AD2225" s="9"/>
    </row>
    <row r="2226" spans="30:30">
      <c r="AD2226" s="9"/>
    </row>
    <row r="2227" spans="30:30">
      <c r="AD2227" s="9"/>
    </row>
    <row r="2228" spans="30:30">
      <c r="AD2228" s="9"/>
    </row>
    <row r="2229" spans="30:30">
      <c r="AD2229" s="9"/>
    </row>
    <row r="2230" spans="30:30">
      <c r="AD2230" s="9"/>
    </row>
    <row r="2231" spans="30:30">
      <c r="AD2231" s="9"/>
    </row>
    <row r="2232" spans="30:30">
      <c r="AD2232" s="9"/>
    </row>
    <row r="2233" spans="30:30">
      <c r="AD2233" s="9"/>
    </row>
    <row r="2234" spans="30:30">
      <c r="AD2234" s="9"/>
    </row>
    <row r="2235" spans="30:30">
      <c r="AD2235" s="9"/>
    </row>
    <row r="2236" spans="30:30">
      <c r="AD2236" s="9"/>
    </row>
    <row r="2237" spans="30:30">
      <c r="AD2237" s="9"/>
    </row>
    <row r="2238" spans="30:30">
      <c r="AD2238" s="9"/>
    </row>
    <row r="2239" spans="30:30">
      <c r="AD2239" s="9"/>
    </row>
    <row r="2240" spans="30:30">
      <c r="AD2240" s="9"/>
    </row>
    <row r="2241" spans="30:30">
      <c r="AD2241" s="9"/>
    </row>
    <row r="2242" spans="30:30">
      <c r="AD2242" s="9"/>
    </row>
    <row r="2243" spans="30:30">
      <c r="AD2243" s="9"/>
    </row>
    <row r="2244" spans="30:30">
      <c r="AD2244" s="9"/>
    </row>
    <row r="2245" spans="30:30">
      <c r="AD2245" s="9"/>
    </row>
    <row r="2246" spans="30:30">
      <c r="AD2246" s="9"/>
    </row>
    <row r="2247" spans="30:30">
      <c r="AD2247" s="9"/>
    </row>
    <row r="2248" spans="30:30">
      <c r="AD2248" s="9"/>
    </row>
    <row r="2249" spans="30:30">
      <c r="AD2249" s="9"/>
    </row>
    <row r="2250" spans="30:30">
      <c r="AD2250" s="9"/>
    </row>
    <row r="2251" spans="30:30">
      <c r="AD2251" s="9"/>
    </row>
    <row r="2252" spans="30:30">
      <c r="AD2252" s="9"/>
    </row>
    <row r="2253" spans="30:30">
      <c r="AD2253" s="9"/>
    </row>
    <row r="2254" spans="30:30">
      <c r="AD2254" s="9"/>
    </row>
    <row r="2255" spans="30:30">
      <c r="AD2255" s="9"/>
    </row>
    <row r="2256" spans="30:30">
      <c r="AD2256" s="9"/>
    </row>
    <row r="2257" spans="30:30">
      <c r="AD2257" s="9"/>
    </row>
    <row r="2258" spans="30:30">
      <c r="AD2258" s="9"/>
    </row>
    <row r="2259" spans="30:30">
      <c r="AD2259" s="9"/>
    </row>
    <row r="2260" spans="30:30">
      <c r="AD2260" s="9"/>
    </row>
    <row r="2261" spans="30:30">
      <c r="AD2261" s="9"/>
    </row>
    <row r="2262" spans="30:30">
      <c r="AD2262" s="9"/>
    </row>
    <row r="2263" spans="30:30">
      <c r="AD2263" s="9"/>
    </row>
    <row r="2264" spans="30:30">
      <c r="AD2264" s="9"/>
    </row>
    <row r="2265" spans="30:30">
      <c r="AD2265" s="9"/>
    </row>
    <row r="2266" spans="30:30">
      <c r="AD2266" s="9"/>
    </row>
    <row r="2267" spans="30:30">
      <c r="AD2267" s="9"/>
    </row>
    <row r="2268" spans="30:30">
      <c r="AD2268" s="9"/>
    </row>
    <row r="2269" spans="30:30">
      <c r="AD2269" s="9"/>
    </row>
    <row r="2270" spans="30:30">
      <c r="AD2270" s="9"/>
    </row>
    <row r="2271" spans="30:30">
      <c r="AD2271" s="9"/>
    </row>
    <row r="2272" spans="30:30">
      <c r="AD2272" s="9"/>
    </row>
    <row r="2273" spans="30:30">
      <c r="AD2273" s="9"/>
    </row>
    <row r="2274" spans="30:30">
      <c r="AD2274" s="9"/>
    </row>
    <row r="2275" spans="30:30">
      <c r="AD2275" s="9"/>
    </row>
    <row r="2276" spans="30:30">
      <c r="AD2276" s="9"/>
    </row>
    <row r="2277" spans="30:30">
      <c r="AD2277" s="9"/>
    </row>
    <row r="2278" spans="30:30">
      <c r="AD2278" s="9"/>
    </row>
    <row r="2279" spans="30:30">
      <c r="AD2279" s="9"/>
    </row>
    <row r="2280" spans="30:30">
      <c r="AD2280" s="9"/>
    </row>
    <row r="2281" spans="30:30">
      <c r="AD2281" s="9"/>
    </row>
    <row r="2282" spans="30:30">
      <c r="AD2282" s="9"/>
    </row>
    <row r="2283" spans="30:30">
      <c r="AD2283" s="9"/>
    </row>
    <row r="2284" spans="30:30">
      <c r="AD2284" s="9"/>
    </row>
    <row r="2285" spans="30:30">
      <c r="AD2285" s="9"/>
    </row>
    <row r="2286" spans="30:30">
      <c r="AD2286" s="9"/>
    </row>
    <row r="2287" spans="30:30">
      <c r="AD2287" s="9"/>
    </row>
    <row r="2288" spans="30:30">
      <c r="AD2288" s="9"/>
    </row>
    <row r="2289" spans="30:30">
      <c r="AD2289" s="9"/>
    </row>
    <row r="2290" spans="30:30">
      <c r="AD2290" s="9"/>
    </row>
    <row r="2291" spans="30:30">
      <c r="AD2291" s="9"/>
    </row>
    <row r="2292" spans="30:30">
      <c r="AD2292" s="9"/>
    </row>
    <row r="2293" spans="30:30">
      <c r="AD2293" s="9"/>
    </row>
    <row r="2294" spans="30:30">
      <c r="AD2294" s="9"/>
    </row>
    <row r="2295" spans="30:30">
      <c r="AD2295" s="9"/>
    </row>
    <row r="2296" spans="30:30">
      <c r="AD2296" s="9"/>
    </row>
    <row r="2297" spans="30:30">
      <c r="AD2297" s="9"/>
    </row>
    <row r="2298" spans="30:30">
      <c r="AD2298" s="9"/>
    </row>
    <row r="2299" spans="30:30">
      <c r="AD2299" s="9"/>
    </row>
    <row r="2300" spans="30:30">
      <c r="AD2300" s="9"/>
    </row>
    <row r="2301" spans="30:30">
      <c r="AD2301" s="9"/>
    </row>
    <row r="2302" spans="30:30">
      <c r="AD2302" s="9"/>
    </row>
    <row r="2303" spans="30:30">
      <c r="AD2303" s="9"/>
    </row>
    <row r="2304" spans="30:30">
      <c r="AD2304" s="9"/>
    </row>
    <row r="2305" spans="30:30">
      <c r="AD2305" s="9"/>
    </row>
    <row r="2306" spans="30:30">
      <c r="AD2306" s="9"/>
    </row>
    <row r="2307" spans="30:30">
      <c r="AD2307" s="9"/>
    </row>
    <row r="2308" spans="30:30">
      <c r="AD2308" s="9"/>
    </row>
    <row r="2309" spans="30:30">
      <c r="AD2309" s="9"/>
    </row>
    <row r="2310" spans="30:30">
      <c r="AD2310" s="9"/>
    </row>
    <row r="2311" spans="30:30">
      <c r="AD2311" s="9"/>
    </row>
    <row r="2312" spans="30:30">
      <c r="AD2312" s="9"/>
    </row>
    <row r="2313" spans="30:30">
      <c r="AD2313" s="9"/>
    </row>
    <row r="2314" spans="30:30">
      <c r="AD2314" s="9"/>
    </row>
    <row r="2315" spans="30:30">
      <c r="AD2315" s="9"/>
    </row>
    <row r="2316" spans="30:30">
      <c r="AD2316" s="9"/>
    </row>
    <row r="2317" spans="30:30">
      <c r="AD2317" s="9"/>
    </row>
    <row r="2318" spans="30:30">
      <c r="AD2318" s="9"/>
    </row>
    <row r="2319" spans="30:30">
      <c r="AD2319" s="9"/>
    </row>
    <row r="2320" spans="30:30">
      <c r="AD2320" s="9"/>
    </row>
    <row r="2321" spans="30:30">
      <c r="AD2321" s="9"/>
    </row>
    <row r="2322" spans="30:30">
      <c r="AD2322" s="9"/>
    </row>
    <row r="2323" spans="30:30">
      <c r="AD2323" s="9"/>
    </row>
    <row r="2324" spans="30:30">
      <c r="AD2324" s="9"/>
    </row>
    <row r="2325" spans="30:30">
      <c r="AD2325" s="9"/>
    </row>
    <row r="2326" spans="30:30">
      <c r="AD2326" s="9"/>
    </row>
    <row r="2327" spans="30:30">
      <c r="AD2327" s="9"/>
    </row>
    <row r="2328" spans="30:30">
      <c r="AD2328" s="9"/>
    </row>
    <row r="2329" spans="30:30">
      <c r="AD2329" s="9"/>
    </row>
    <row r="2330" spans="30:30">
      <c r="AD2330" s="9"/>
    </row>
    <row r="2331" spans="30:30">
      <c r="AD2331" s="9"/>
    </row>
    <row r="2332" spans="30:30">
      <c r="AD2332" s="9"/>
    </row>
    <row r="2333" spans="30:30">
      <c r="AD2333" s="9"/>
    </row>
    <row r="2334" spans="30:30">
      <c r="AD2334" s="9"/>
    </row>
    <row r="2335" spans="30:30">
      <c r="AD2335" s="9"/>
    </row>
    <row r="2336" spans="30:30">
      <c r="AD2336" s="9"/>
    </row>
    <row r="2337" spans="30:30">
      <c r="AD2337" s="9"/>
    </row>
    <row r="2338" spans="30:30">
      <c r="AD2338" s="9"/>
    </row>
    <row r="2339" spans="30:30">
      <c r="AD2339" s="9"/>
    </row>
    <row r="2340" spans="30:30">
      <c r="AD2340" s="9"/>
    </row>
    <row r="2341" spans="30:30">
      <c r="AD2341" s="9"/>
    </row>
    <row r="2342" spans="30:30">
      <c r="AD2342" s="9"/>
    </row>
    <row r="2343" spans="30:30">
      <c r="AD2343" s="9"/>
    </row>
    <row r="2344" spans="30:30">
      <c r="AD2344" s="9"/>
    </row>
    <row r="2345" spans="30:30">
      <c r="AD2345" s="9"/>
    </row>
    <row r="2346" spans="30:30">
      <c r="AD2346" s="9"/>
    </row>
    <row r="2347" spans="30:30">
      <c r="AD2347" s="9"/>
    </row>
    <row r="2348" spans="30:30">
      <c r="AD2348" s="9"/>
    </row>
    <row r="2349" spans="30:30">
      <c r="AD2349" s="9"/>
    </row>
    <row r="2350" spans="30:30">
      <c r="AD2350" s="9"/>
    </row>
    <row r="2351" spans="30:30">
      <c r="AD2351" s="9"/>
    </row>
    <row r="2352" spans="30:30">
      <c r="AD2352" s="9"/>
    </row>
    <row r="2353" spans="30:30">
      <c r="AD2353" s="9"/>
    </row>
    <row r="2354" spans="30:30">
      <c r="AD2354" s="9"/>
    </row>
    <row r="2355" spans="30:30">
      <c r="AD2355" s="9"/>
    </row>
    <row r="2356" spans="30:30">
      <c r="AD2356" s="9"/>
    </row>
    <row r="2357" spans="30:30">
      <c r="AD2357" s="9"/>
    </row>
    <row r="2358" spans="30:30">
      <c r="AD2358" s="9"/>
    </row>
    <row r="2359" spans="30:30">
      <c r="AD2359" s="9"/>
    </row>
    <row r="2360" spans="30:30">
      <c r="AD2360" s="9"/>
    </row>
    <row r="2361" spans="30:30">
      <c r="AD2361" s="9"/>
    </row>
    <row r="2362" spans="30:30">
      <c r="AD2362" s="9"/>
    </row>
    <row r="2363" spans="30:30">
      <c r="AD2363" s="9"/>
    </row>
    <row r="2364" spans="30:30">
      <c r="AD2364" s="9"/>
    </row>
    <row r="2365" spans="30:30">
      <c r="AD2365" s="9"/>
    </row>
    <row r="2366" spans="30:30">
      <c r="AD2366" s="9"/>
    </row>
    <row r="2367" spans="30:30">
      <c r="AD2367" s="9"/>
    </row>
    <row r="2368" spans="30:30">
      <c r="AD2368" s="9"/>
    </row>
    <row r="2369" spans="30:30">
      <c r="AD2369" s="9"/>
    </row>
    <row r="2370" spans="30:30">
      <c r="AD2370" s="9"/>
    </row>
    <row r="2371" spans="30:30">
      <c r="AD2371" s="9"/>
    </row>
    <row r="2372" spans="30:30">
      <c r="AD2372" s="9"/>
    </row>
    <row r="2373" spans="30:30">
      <c r="AD2373" s="9"/>
    </row>
    <row r="2374" spans="30:30">
      <c r="AD2374" s="9"/>
    </row>
    <row r="2375" spans="30:30">
      <c r="AD2375" s="9"/>
    </row>
    <row r="2376" spans="30:30">
      <c r="AD2376" s="9"/>
    </row>
    <row r="2377" spans="30:30">
      <c r="AD2377" s="9"/>
    </row>
    <row r="2378" spans="30:30">
      <c r="AD2378" s="9"/>
    </row>
    <row r="2379" spans="30:30">
      <c r="AD2379" s="9"/>
    </row>
    <row r="2380" spans="30:30">
      <c r="AD2380" s="9"/>
    </row>
    <row r="2381" spans="30:30">
      <c r="AD2381" s="9"/>
    </row>
    <row r="2382" spans="30:30">
      <c r="AD2382" s="9"/>
    </row>
    <row r="2383" spans="30:30">
      <c r="AD2383" s="9"/>
    </row>
    <row r="2384" spans="30:30">
      <c r="AD2384" s="9"/>
    </row>
    <row r="2385" spans="30:30">
      <c r="AD2385" s="9"/>
    </row>
    <row r="2386" spans="30:30">
      <c r="AD2386" s="9"/>
    </row>
    <row r="2387" spans="30:30">
      <c r="AD2387" s="9"/>
    </row>
    <row r="2388" spans="30:30">
      <c r="AD2388" s="9"/>
    </row>
    <row r="2389" spans="30:30">
      <c r="AD2389" s="9"/>
    </row>
    <row r="2390" spans="30:30">
      <c r="AD2390" s="9"/>
    </row>
    <row r="2391" spans="30:30">
      <c r="AD2391" s="9"/>
    </row>
    <row r="2392" spans="30:30">
      <c r="AD2392" s="9"/>
    </row>
    <row r="2393" spans="30:30">
      <c r="AD2393" s="9"/>
    </row>
    <row r="2394" spans="30:30">
      <c r="AD2394" s="9"/>
    </row>
    <row r="2395" spans="30:30">
      <c r="AD2395" s="9"/>
    </row>
    <row r="2396" spans="30:30">
      <c r="AD2396" s="9"/>
    </row>
    <row r="2397" spans="30:30">
      <c r="AD2397" s="9"/>
    </row>
    <row r="2398" spans="30:30">
      <c r="AD2398" s="9"/>
    </row>
    <row r="2399" spans="30:30">
      <c r="AD2399" s="9"/>
    </row>
    <row r="2400" spans="30:30">
      <c r="AD2400" s="9"/>
    </row>
    <row r="2401" spans="30:30">
      <c r="AD2401" s="9"/>
    </row>
    <row r="2402" spans="30:30">
      <c r="AD2402" s="9"/>
    </row>
    <row r="2403" spans="30:30">
      <c r="AD2403" s="9"/>
    </row>
    <row r="2404" spans="30:30">
      <c r="AD2404" s="9"/>
    </row>
    <row r="2405" spans="30:30">
      <c r="AD2405" s="9"/>
    </row>
    <row r="2406" spans="30:30">
      <c r="AD2406" s="9"/>
    </row>
    <row r="2407" spans="30:30">
      <c r="AD2407" s="9"/>
    </row>
    <row r="2408" spans="30:30">
      <c r="AD2408" s="9"/>
    </row>
    <row r="2409" spans="30:30">
      <c r="AD2409" s="9"/>
    </row>
    <row r="2410" spans="30:30">
      <c r="AD2410" s="9"/>
    </row>
    <row r="2411" spans="30:30">
      <c r="AD2411" s="9"/>
    </row>
    <row r="2412" spans="30:30">
      <c r="AD2412" s="9"/>
    </row>
    <row r="2413" spans="30:30">
      <c r="AD2413" s="9"/>
    </row>
    <row r="2414" spans="30:30">
      <c r="AD2414" s="9"/>
    </row>
    <row r="2415" spans="30:30">
      <c r="AD2415" s="9"/>
    </row>
    <row r="2416" spans="30:30">
      <c r="AD2416" s="9"/>
    </row>
    <row r="2417" spans="30:30">
      <c r="AD2417" s="9"/>
    </row>
    <row r="2418" spans="30:30">
      <c r="AD2418" s="9"/>
    </row>
    <row r="2419" spans="30:30">
      <c r="AD2419" s="9"/>
    </row>
    <row r="2420" spans="30:30">
      <c r="AD2420" s="9"/>
    </row>
    <row r="2421" spans="30:30">
      <c r="AD2421" s="9"/>
    </row>
    <row r="2422" spans="30:30">
      <c r="AD2422" s="9"/>
    </row>
    <row r="2423" spans="30:30">
      <c r="AD2423" s="9"/>
    </row>
    <row r="2424" spans="30:30">
      <c r="AD2424" s="9"/>
    </row>
    <row r="2425" spans="30:30">
      <c r="AD2425" s="9"/>
    </row>
    <row r="2426" spans="30:30">
      <c r="AD2426" s="9"/>
    </row>
    <row r="2427" spans="30:30">
      <c r="AD2427" s="9"/>
    </row>
    <row r="2428" spans="30:30">
      <c r="AD2428" s="9"/>
    </row>
    <row r="2429" spans="30:30">
      <c r="AD2429" s="9"/>
    </row>
    <row r="2430" spans="30:30">
      <c r="AD2430" s="9"/>
    </row>
    <row r="2431" spans="30:30">
      <c r="AD2431" s="9"/>
    </row>
    <row r="2432" spans="30:30">
      <c r="AD2432" s="9"/>
    </row>
    <row r="2433" spans="30:30">
      <c r="AD2433" s="9"/>
    </row>
    <row r="2434" spans="30:30">
      <c r="AD2434" s="9"/>
    </row>
    <row r="2435" spans="30:30">
      <c r="AD2435" s="9"/>
    </row>
    <row r="2436" spans="30:30">
      <c r="AD2436" s="9"/>
    </row>
    <row r="2437" spans="30:30">
      <c r="AD2437" s="9"/>
    </row>
    <row r="2438" spans="30:30">
      <c r="AD2438" s="9"/>
    </row>
    <row r="2439" spans="30:30">
      <c r="AD2439" s="9"/>
    </row>
    <row r="2440" spans="30:30">
      <c r="AD2440" s="9"/>
    </row>
    <row r="2441" spans="30:30">
      <c r="AD2441" s="9"/>
    </row>
    <row r="2442" spans="30:30">
      <c r="AD2442" s="9"/>
    </row>
    <row r="2443" spans="30:30">
      <c r="AD2443" s="9"/>
    </row>
    <row r="2444" spans="30:30">
      <c r="AD2444" s="9"/>
    </row>
    <row r="2445" spans="30:30">
      <c r="AD2445" s="9"/>
    </row>
    <row r="2446" spans="30:30">
      <c r="AD2446" s="9"/>
    </row>
    <row r="2447" spans="30:30">
      <c r="AD2447" s="9"/>
    </row>
    <row r="2448" spans="30:30">
      <c r="AD2448" s="9"/>
    </row>
    <row r="2449" spans="30:30">
      <c r="AD2449" s="9"/>
    </row>
    <row r="2450" spans="30:30">
      <c r="AD2450" s="9"/>
    </row>
    <row r="2451" spans="30:30">
      <c r="AD2451" s="9"/>
    </row>
    <row r="2452" spans="30:30">
      <c r="AD2452" s="9"/>
    </row>
    <row r="2453" spans="30:30">
      <c r="AD2453" s="9"/>
    </row>
    <row r="2454" spans="30:30">
      <c r="AD2454" s="9"/>
    </row>
    <row r="2455" spans="30:30">
      <c r="AD2455" s="9"/>
    </row>
    <row r="2456" spans="30:30">
      <c r="AD2456" s="9"/>
    </row>
    <row r="2457" spans="30:30">
      <c r="AD2457" s="9"/>
    </row>
    <row r="2458" spans="30:30">
      <c r="AD2458" s="9"/>
    </row>
    <row r="2459" spans="30:30">
      <c r="AD2459" s="9"/>
    </row>
    <row r="2460" spans="30:30">
      <c r="AD2460" s="9"/>
    </row>
    <row r="2461" spans="30:30">
      <c r="AD2461" s="9"/>
    </row>
    <row r="2462" spans="30:30">
      <c r="AD2462" s="9"/>
    </row>
    <row r="2463" spans="30:30">
      <c r="AD2463" s="9"/>
    </row>
    <row r="2464" spans="30:30">
      <c r="AD2464" s="9"/>
    </row>
    <row r="2465" spans="30:30">
      <c r="AD2465" s="9"/>
    </row>
    <row r="2466" spans="30:30">
      <c r="AD2466" s="9"/>
    </row>
    <row r="2467" spans="30:30">
      <c r="AD2467" s="9"/>
    </row>
    <row r="2468" spans="30:30">
      <c r="AD2468" s="9"/>
    </row>
    <row r="2469" spans="30:30">
      <c r="AD2469" s="9"/>
    </row>
    <row r="2470" spans="30:30">
      <c r="AD2470" s="9"/>
    </row>
    <row r="2471" spans="30:30">
      <c r="AD2471" s="9"/>
    </row>
    <row r="2472" spans="30:30">
      <c r="AD2472" s="9"/>
    </row>
    <row r="2473" spans="30:30">
      <c r="AD2473" s="9"/>
    </row>
    <row r="2474" spans="30:30">
      <c r="AD2474" s="9"/>
    </row>
    <row r="2475" spans="30:30">
      <c r="AD2475" s="9"/>
    </row>
    <row r="2476" spans="30:30">
      <c r="AD2476" s="9"/>
    </row>
    <row r="2477" spans="30:30">
      <c r="AD2477" s="9"/>
    </row>
    <row r="2478" spans="30:30">
      <c r="AD2478" s="9"/>
    </row>
    <row r="2479" spans="30:30">
      <c r="AD2479" s="9"/>
    </row>
    <row r="2480" spans="30:30">
      <c r="AD2480" s="9"/>
    </row>
    <row r="2481" spans="30:30">
      <c r="AD2481" s="9"/>
    </row>
    <row r="2482" spans="30:30">
      <c r="AD2482" s="9"/>
    </row>
    <row r="2483" spans="30:30">
      <c r="AD2483" s="9"/>
    </row>
    <row r="2484" spans="30:30">
      <c r="AD2484" s="9"/>
    </row>
    <row r="2485" spans="30:30">
      <c r="AD2485" s="9"/>
    </row>
    <row r="2486" spans="30:30">
      <c r="AD2486" s="9"/>
    </row>
    <row r="2487" spans="30:30">
      <c r="AD2487" s="9"/>
    </row>
    <row r="2488" spans="30:30">
      <c r="AD2488" s="9"/>
    </row>
    <row r="2489" spans="30:30">
      <c r="AD2489" s="9"/>
    </row>
    <row r="2490" spans="30:30">
      <c r="AD2490" s="9"/>
    </row>
    <row r="2491" spans="30:30">
      <c r="AD2491" s="9"/>
    </row>
    <row r="2492" spans="30:30">
      <c r="AD2492" s="9"/>
    </row>
    <row r="2493" spans="30:30">
      <c r="AD2493" s="9"/>
    </row>
    <row r="2494" spans="30:30">
      <c r="AD2494" s="9"/>
    </row>
    <row r="2495" spans="30:30">
      <c r="AD2495" s="9"/>
    </row>
    <row r="2496" spans="30:30">
      <c r="AD2496" s="9"/>
    </row>
    <row r="2497" spans="30:30">
      <c r="AD2497" s="9"/>
    </row>
    <row r="2498" spans="30:30">
      <c r="AD2498" s="9"/>
    </row>
    <row r="2499" spans="30:30">
      <c r="AD2499" s="9"/>
    </row>
    <row r="2500" spans="30:30">
      <c r="AD2500" s="9"/>
    </row>
    <row r="2501" spans="30:30">
      <c r="AD2501" s="9"/>
    </row>
    <row r="2502" spans="30:30">
      <c r="AD2502" s="9"/>
    </row>
    <row r="2503" spans="30:30">
      <c r="AD2503" s="9"/>
    </row>
    <row r="2504" spans="30:30">
      <c r="AD2504" s="9"/>
    </row>
    <row r="2505" spans="30:30">
      <c r="AD2505" s="9"/>
    </row>
    <row r="2506" spans="30:30">
      <c r="AD2506" s="9"/>
    </row>
    <row r="2507" spans="30:30">
      <c r="AD2507" s="9"/>
    </row>
    <row r="2508" spans="30:30">
      <c r="AD2508" s="9"/>
    </row>
    <row r="2509" spans="30:30">
      <c r="AD2509" s="9"/>
    </row>
    <row r="2510" spans="30:30">
      <c r="AD2510" s="9"/>
    </row>
    <row r="2511" spans="30:30">
      <c r="AD2511" s="9"/>
    </row>
    <row r="2512" spans="30:30">
      <c r="AD2512" s="9"/>
    </row>
    <row r="2513" spans="30:30">
      <c r="AD2513" s="9"/>
    </row>
    <row r="2514" spans="30:30">
      <c r="AD2514" s="9"/>
    </row>
    <row r="2515" spans="30:30">
      <c r="AD2515" s="9"/>
    </row>
    <row r="2516" spans="30:30">
      <c r="AD2516" s="9"/>
    </row>
    <row r="2517" spans="30:30">
      <c r="AD2517" s="9"/>
    </row>
    <row r="2518" spans="30:30">
      <c r="AD2518" s="9"/>
    </row>
    <row r="2519" spans="30:30">
      <c r="AD2519" s="9"/>
    </row>
    <row r="2520" spans="30:30">
      <c r="AD2520" s="9"/>
    </row>
    <row r="2521" spans="30:30">
      <c r="AD2521" s="9"/>
    </row>
    <row r="2522" spans="30:30">
      <c r="AD2522" s="9"/>
    </row>
    <row r="2523" spans="30:30">
      <c r="AD2523" s="9"/>
    </row>
    <row r="2524" spans="30:30">
      <c r="AD2524" s="9"/>
    </row>
    <row r="2525" spans="30:30">
      <c r="AD2525" s="9"/>
    </row>
    <row r="2526" spans="30:30">
      <c r="AD2526" s="9"/>
    </row>
    <row r="2527" spans="30:30">
      <c r="AD2527" s="9"/>
    </row>
    <row r="2528" spans="30:30">
      <c r="AD2528" s="9"/>
    </row>
    <row r="2529" spans="30:30">
      <c r="AD2529" s="9"/>
    </row>
    <row r="2530" spans="30:30">
      <c r="AD2530" s="9"/>
    </row>
    <row r="2531" spans="30:30">
      <c r="AD2531" s="9"/>
    </row>
    <row r="2532" spans="30:30">
      <c r="AD2532" s="9"/>
    </row>
    <row r="2533" spans="30:30">
      <c r="AD2533" s="9"/>
    </row>
    <row r="2534" spans="30:30">
      <c r="AD2534" s="9"/>
    </row>
    <row r="2535" spans="30:30">
      <c r="AD2535" s="9"/>
    </row>
    <row r="2536" spans="30:30">
      <c r="AD2536" s="9"/>
    </row>
    <row r="2537" spans="30:30">
      <c r="AD2537" s="9"/>
    </row>
    <row r="2538" spans="30:30">
      <c r="AD2538" s="9"/>
    </row>
    <row r="2539" spans="30:30">
      <c r="AD2539" s="9"/>
    </row>
    <row r="2540" spans="30:30">
      <c r="AD2540" s="9"/>
    </row>
    <row r="2541" spans="30:30">
      <c r="AD2541" s="9"/>
    </row>
    <row r="2542" spans="30:30">
      <c r="AD2542" s="9"/>
    </row>
    <row r="2543" spans="30:30">
      <c r="AD2543" s="9"/>
    </row>
    <row r="2544" spans="30:30">
      <c r="AD2544" s="9"/>
    </row>
    <row r="2545" spans="30:30">
      <c r="AD2545" s="9"/>
    </row>
    <row r="2546" spans="30:30">
      <c r="AD2546" s="9"/>
    </row>
    <row r="2547" spans="30:30">
      <c r="AD2547" s="9"/>
    </row>
    <row r="2548" spans="30:30">
      <c r="AD2548" s="9"/>
    </row>
    <row r="2549" spans="30:30">
      <c r="AD2549" s="9"/>
    </row>
    <row r="2550" spans="30:30">
      <c r="AD2550" s="9"/>
    </row>
    <row r="2551" spans="30:30">
      <c r="AD2551" s="9"/>
    </row>
    <row r="2552" spans="30:30">
      <c r="AD2552" s="9"/>
    </row>
    <row r="2553" spans="30:30">
      <c r="AD2553" s="9"/>
    </row>
    <row r="2554" spans="30:30">
      <c r="AD2554" s="9"/>
    </row>
    <row r="2555" spans="30:30">
      <c r="AD2555" s="9"/>
    </row>
    <row r="2556" spans="30:30">
      <c r="AD2556" s="9"/>
    </row>
    <row r="2557" spans="30:30">
      <c r="AD2557" s="9"/>
    </row>
    <row r="2558" spans="30:30">
      <c r="AD2558" s="9"/>
    </row>
    <row r="2559" spans="30:30">
      <c r="AD2559" s="9"/>
    </row>
    <row r="2560" spans="30:30">
      <c r="AD2560" s="9"/>
    </row>
    <row r="2561" spans="30:30">
      <c r="AD2561" s="9"/>
    </row>
    <row r="2562" spans="30:30">
      <c r="AD2562" s="9"/>
    </row>
    <row r="2563" spans="30:30">
      <c r="AD2563" s="9"/>
    </row>
    <row r="2564" spans="30:30">
      <c r="AD2564" s="9"/>
    </row>
    <row r="2565" spans="30:30">
      <c r="AD2565" s="9"/>
    </row>
    <row r="2566" spans="30:30">
      <c r="AD2566" s="9"/>
    </row>
    <row r="2567" spans="30:30">
      <c r="AD2567" s="9"/>
    </row>
    <row r="2568" spans="30:30">
      <c r="AD2568" s="9"/>
    </row>
    <row r="2569" spans="30:30">
      <c r="AD2569" s="9"/>
    </row>
    <row r="2570" spans="30:30">
      <c r="AD2570" s="9"/>
    </row>
    <row r="2571" spans="30:30">
      <c r="AD2571" s="9"/>
    </row>
    <row r="2572" spans="30:30">
      <c r="AD2572" s="9"/>
    </row>
    <row r="2573" spans="30:30">
      <c r="AD2573" s="9"/>
    </row>
    <row r="2574" spans="30:30">
      <c r="AD2574" s="9"/>
    </row>
    <row r="2575" spans="30:30">
      <c r="AD2575" s="9"/>
    </row>
    <row r="2576" spans="30:30">
      <c r="AD2576" s="9"/>
    </row>
    <row r="2577" spans="30:30">
      <c r="AD2577" s="9"/>
    </row>
    <row r="2578" spans="30:30">
      <c r="AD2578" s="9"/>
    </row>
    <row r="2579" spans="30:30">
      <c r="AD2579" s="9"/>
    </row>
    <row r="2580" spans="30:30">
      <c r="AD2580" s="9"/>
    </row>
    <row r="2581" spans="30:30">
      <c r="AD2581" s="9"/>
    </row>
    <row r="2582" spans="30:30">
      <c r="AD2582" s="9"/>
    </row>
    <row r="2583" spans="30:30">
      <c r="AD2583" s="9"/>
    </row>
    <row r="2584" spans="30:30">
      <c r="AD2584" s="9"/>
    </row>
    <row r="2585" spans="30:30">
      <c r="AD2585" s="9"/>
    </row>
    <row r="2586" spans="30:30">
      <c r="AD2586" s="9"/>
    </row>
    <row r="2587" spans="30:30">
      <c r="AD2587" s="9"/>
    </row>
    <row r="2588" spans="30:30">
      <c r="AD2588" s="9"/>
    </row>
    <row r="2589" spans="30:30">
      <c r="AD2589" s="9"/>
    </row>
    <row r="2590" spans="30:30">
      <c r="AD2590" s="9"/>
    </row>
    <row r="2591" spans="30:30">
      <c r="AD2591" s="9"/>
    </row>
    <row r="2592" spans="30:30">
      <c r="AD2592" s="9"/>
    </row>
    <row r="2593" spans="30:30">
      <c r="AD2593" s="9"/>
    </row>
    <row r="2594" spans="30:30">
      <c r="AD2594" s="9"/>
    </row>
    <row r="2595" spans="30:30">
      <c r="AD2595" s="9"/>
    </row>
    <row r="2596" spans="30:30">
      <c r="AD2596" s="9"/>
    </row>
    <row r="2597" spans="30:30">
      <c r="AD2597" s="9"/>
    </row>
    <row r="2598" spans="30:30">
      <c r="AD2598" s="9"/>
    </row>
    <row r="2599" spans="30:30">
      <c r="AD2599" s="9"/>
    </row>
    <row r="2600" spans="30:30">
      <c r="AD2600" s="9"/>
    </row>
    <row r="2601" spans="30:30">
      <c r="AD2601" s="9"/>
    </row>
    <row r="2602" spans="30:30">
      <c r="AD2602" s="9"/>
    </row>
    <row r="2603" spans="30:30">
      <c r="AD2603" s="9"/>
    </row>
    <row r="2604" spans="30:30">
      <c r="AD2604" s="9"/>
    </row>
    <row r="2605" spans="30:30">
      <c r="AD2605" s="9"/>
    </row>
    <row r="2606" spans="30:30">
      <c r="AD2606" s="9"/>
    </row>
    <row r="2607" spans="30:30">
      <c r="AD2607" s="9"/>
    </row>
    <row r="2608" spans="30:30">
      <c r="AD2608" s="9"/>
    </row>
    <row r="2609" spans="30:30">
      <c r="AD2609" s="9"/>
    </row>
    <row r="2610" spans="30:30">
      <c r="AD2610" s="9"/>
    </row>
    <row r="2611" spans="30:30">
      <c r="AD2611" s="9"/>
    </row>
    <row r="2612" spans="30:30">
      <c r="AD2612" s="9"/>
    </row>
    <row r="2613" spans="30:30">
      <c r="AD2613" s="9"/>
    </row>
    <row r="2614" spans="30:30">
      <c r="AD2614" s="9"/>
    </row>
    <row r="2615" spans="30:30">
      <c r="AD2615" s="9"/>
    </row>
    <row r="2616" spans="30:30">
      <c r="AD2616" s="9"/>
    </row>
    <row r="2617" spans="30:30">
      <c r="AD2617" s="9"/>
    </row>
    <row r="2618" spans="30:30">
      <c r="AD2618" s="9"/>
    </row>
    <row r="2619" spans="30:30">
      <c r="AD2619" s="9"/>
    </row>
    <row r="2620" spans="30:30">
      <c r="AD2620" s="9"/>
    </row>
    <row r="2621" spans="30:30">
      <c r="AD2621" s="9"/>
    </row>
    <row r="2622" spans="30:30">
      <c r="AD2622" s="9"/>
    </row>
    <row r="2623" spans="30:30">
      <c r="AD2623" s="9"/>
    </row>
    <row r="2624" spans="30:30">
      <c r="AD2624" s="9"/>
    </row>
    <row r="2625" spans="30:30">
      <c r="AD2625" s="9"/>
    </row>
    <row r="2626" spans="30:30">
      <c r="AD2626" s="9"/>
    </row>
    <row r="2627" spans="30:30">
      <c r="AD2627" s="9"/>
    </row>
    <row r="2628" spans="30:30">
      <c r="AD2628" s="9"/>
    </row>
    <row r="2629" spans="30:30">
      <c r="AD2629" s="9"/>
    </row>
    <row r="2630" spans="30:30">
      <c r="AD2630" s="9"/>
    </row>
    <row r="2631" spans="30:30">
      <c r="AD2631" s="9"/>
    </row>
    <row r="2632" spans="30:30">
      <c r="AD2632" s="9"/>
    </row>
    <row r="2633" spans="30:30">
      <c r="AD2633" s="9"/>
    </row>
    <row r="2634" spans="30:30">
      <c r="AD2634" s="9"/>
    </row>
    <row r="2635" spans="30:30">
      <c r="AD2635" s="9"/>
    </row>
    <row r="2636" spans="30:30">
      <c r="AD2636" s="9"/>
    </row>
    <row r="2637" spans="30:30">
      <c r="AD2637" s="9"/>
    </row>
    <row r="2638" spans="30:30">
      <c r="AD2638" s="9"/>
    </row>
    <row r="2639" spans="30:30">
      <c r="AD2639" s="9"/>
    </row>
    <row r="2640" spans="30:30">
      <c r="AD2640" s="9"/>
    </row>
    <row r="2641" spans="30:30">
      <c r="AD2641" s="9"/>
    </row>
    <row r="2642" spans="30:30">
      <c r="AD2642" s="9"/>
    </row>
    <row r="2643" spans="30:30">
      <c r="AD2643" s="9"/>
    </row>
    <row r="2644" spans="30:30">
      <c r="AD2644" s="9"/>
    </row>
    <row r="2645" spans="30:30">
      <c r="AD2645" s="9"/>
    </row>
    <row r="2646" spans="30:30">
      <c r="AD2646" s="9"/>
    </row>
    <row r="2647" spans="30:30">
      <c r="AD2647" s="9"/>
    </row>
    <row r="2648" spans="30:30">
      <c r="AD2648" s="9"/>
    </row>
    <row r="2649" spans="30:30">
      <c r="AD2649" s="9"/>
    </row>
    <row r="2650" spans="30:30">
      <c r="AD2650" s="9"/>
    </row>
    <row r="2651" spans="30:30">
      <c r="AD2651" s="9"/>
    </row>
    <row r="2652" spans="30:30">
      <c r="AD2652" s="9"/>
    </row>
    <row r="2653" spans="30:30">
      <c r="AD2653" s="9"/>
    </row>
    <row r="2654" spans="30:30">
      <c r="AD2654" s="9"/>
    </row>
    <row r="2655" spans="30:30">
      <c r="AD2655" s="9"/>
    </row>
    <row r="2656" spans="30:30">
      <c r="AD2656" s="9"/>
    </row>
    <row r="2657" spans="30:30">
      <c r="AD2657" s="9"/>
    </row>
    <row r="2658" spans="30:30">
      <c r="AD2658" s="9"/>
    </row>
    <row r="2659" spans="30:30">
      <c r="AD2659" s="9"/>
    </row>
    <row r="2660" spans="30:30">
      <c r="AD2660" s="9"/>
    </row>
    <row r="2661" spans="30:30">
      <c r="AD2661" s="9"/>
    </row>
    <row r="2662" spans="30:30">
      <c r="AD2662" s="9"/>
    </row>
    <row r="2663" spans="30:30">
      <c r="AD2663" s="9"/>
    </row>
    <row r="2664" spans="30:30">
      <c r="AD2664" s="9"/>
    </row>
    <row r="2665" spans="30:30">
      <c r="AD2665" s="9"/>
    </row>
    <row r="2666" spans="30:30">
      <c r="AD2666" s="9"/>
    </row>
    <row r="2667" spans="30:30">
      <c r="AD2667" s="9"/>
    </row>
    <row r="2668" spans="30:30">
      <c r="AD2668" s="9"/>
    </row>
    <row r="2669" spans="30:30">
      <c r="AD2669" s="9"/>
    </row>
    <row r="2670" spans="30:30">
      <c r="AD2670" s="9"/>
    </row>
    <row r="2671" spans="30:30">
      <c r="AD2671" s="9"/>
    </row>
    <row r="2672" spans="30:30">
      <c r="AD2672" s="9"/>
    </row>
    <row r="2673" spans="30:30">
      <c r="AD2673" s="9"/>
    </row>
    <row r="2674" spans="30:30">
      <c r="AD2674" s="9"/>
    </row>
    <row r="2675" spans="30:30">
      <c r="AD2675" s="9"/>
    </row>
    <row r="2676" spans="30:30">
      <c r="AD2676" s="9"/>
    </row>
    <row r="2677" spans="30:30">
      <c r="AD2677" s="9"/>
    </row>
    <row r="2678" spans="30:30">
      <c r="AD2678" s="9"/>
    </row>
    <row r="2679" spans="30:30">
      <c r="AD2679" s="9"/>
    </row>
    <row r="2680" spans="30:30">
      <c r="AD2680" s="9"/>
    </row>
    <row r="2681" spans="30:30">
      <c r="AD2681" s="9"/>
    </row>
    <row r="2682" spans="30:30">
      <c r="AD2682" s="9"/>
    </row>
    <row r="2683" spans="30:30">
      <c r="AD2683" s="9"/>
    </row>
    <row r="2684" spans="30:30">
      <c r="AD2684" s="9"/>
    </row>
    <row r="2685" spans="30:30">
      <c r="AD2685" s="9"/>
    </row>
    <row r="2686" spans="30:30">
      <c r="AD2686" s="9"/>
    </row>
    <row r="2687" spans="30:30">
      <c r="AD2687" s="9"/>
    </row>
    <row r="2688" spans="30:30">
      <c r="AD2688" s="9"/>
    </row>
    <row r="2689" spans="30:30">
      <c r="AD2689" s="9"/>
    </row>
    <row r="2690" spans="30:30">
      <c r="AD2690" s="9"/>
    </row>
    <row r="2691" spans="30:30">
      <c r="AD2691" s="9"/>
    </row>
    <row r="2692" spans="30:30">
      <c r="AD2692" s="9"/>
    </row>
    <row r="2693" spans="30:30">
      <c r="AD2693" s="9"/>
    </row>
    <row r="2694" spans="30:30">
      <c r="AD2694" s="9"/>
    </row>
    <row r="2695" spans="30:30">
      <c r="AD2695" s="9"/>
    </row>
    <row r="2696" spans="30:30">
      <c r="AD2696" s="9"/>
    </row>
    <row r="2697" spans="30:30">
      <c r="AD2697" s="9"/>
    </row>
    <row r="2698" spans="30:30">
      <c r="AD2698" s="9"/>
    </row>
    <row r="2699" spans="30:30">
      <c r="AD2699" s="9"/>
    </row>
    <row r="2700" spans="30:30">
      <c r="AD2700" s="9"/>
    </row>
    <row r="2701" spans="30:30">
      <c r="AD2701" s="9"/>
    </row>
    <row r="2702" spans="30:30">
      <c r="AD2702" s="9"/>
    </row>
    <row r="2703" spans="30:30">
      <c r="AD2703" s="9"/>
    </row>
    <row r="2704" spans="30:30">
      <c r="AD2704" s="9"/>
    </row>
    <row r="2705" spans="30:30">
      <c r="AD2705" s="9"/>
    </row>
    <row r="2706" spans="30:30">
      <c r="AD2706" s="9"/>
    </row>
    <row r="2707" spans="30:30">
      <c r="AD2707" s="9"/>
    </row>
    <row r="2708" spans="30:30">
      <c r="AD2708" s="9"/>
    </row>
    <row r="2709" spans="30:30">
      <c r="AD2709" s="9"/>
    </row>
    <row r="2710" spans="30:30">
      <c r="AD2710" s="9"/>
    </row>
    <row r="2711" spans="30:30">
      <c r="AD2711" s="9"/>
    </row>
    <row r="2712" spans="30:30">
      <c r="AD2712" s="9"/>
    </row>
    <row r="2713" spans="30:30">
      <c r="AD2713" s="9"/>
    </row>
    <row r="2714" spans="30:30">
      <c r="AD2714" s="9"/>
    </row>
    <row r="2715" spans="30:30">
      <c r="AD2715" s="9"/>
    </row>
    <row r="2716" spans="30:30">
      <c r="AD2716" s="9"/>
    </row>
    <row r="2717" spans="30:30">
      <c r="AD2717" s="9"/>
    </row>
    <row r="2718" spans="30:30">
      <c r="AD2718" s="9"/>
    </row>
    <row r="2719" spans="30:30">
      <c r="AD2719" s="9"/>
    </row>
    <row r="2720" spans="30:30">
      <c r="AD2720" s="9"/>
    </row>
    <row r="2721" spans="30:30">
      <c r="AD2721" s="9"/>
    </row>
    <row r="2722" spans="30:30">
      <c r="AD2722" s="9"/>
    </row>
    <row r="2723" spans="30:30">
      <c r="AD2723" s="9"/>
    </row>
    <row r="2724" spans="30:30">
      <c r="AD2724" s="9"/>
    </row>
    <row r="2725" spans="30:30">
      <c r="AD2725" s="9"/>
    </row>
    <row r="2726" spans="30:30">
      <c r="AD2726" s="9"/>
    </row>
    <row r="2727" spans="30:30">
      <c r="AD2727" s="9"/>
    </row>
    <row r="2728" spans="30:30">
      <c r="AD2728" s="9"/>
    </row>
    <row r="2729" spans="30:30">
      <c r="AD2729" s="9"/>
    </row>
    <row r="2730" spans="30:30">
      <c r="AD2730" s="9"/>
    </row>
    <row r="2731" spans="30:30">
      <c r="AD2731" s="9"/>
    </row>
    <row r="2732" spans="30:30">
      <c r="AD2732" s="9"/>
    </row>
    <row r="2733" spans="30:30">
      <c r="AD2733" s="9"/>
    </row>
    <row r="2734" spans="30:30">
      <c r="AD2734" s="9"/>
    </row>
    <row r="2735" spans="30:30">
      <c r="AD2735" s="9"/>
    </row>
    <row r="2736" spans="30:30">
      <c r="AD2736" s="9"/>
    </row>
    <row r="2737" spans="30:30">
      <c r="AD2737" s="9"/>
    </row>
    <row r="2738" spans="30:30">
      <c r="AD2738" s="9"/>
    </row>
    <row r="2739" spans="30:30">
      <c r="AD2739" s="9"/>
    </row>
    <row r="2740" spans="30:30">
      <c r="AD2740" s="9"/>
    </row>
    <row r="2741" spans="30:30">
      <c r="AD2741" s="9"/>
    </row>
    <row r="2742" spans="30:30">
      <c r="AD2742" s="9"/>
    </row>
    <row r="2743" spans="30:30">
      <c r="AD2743" s="9"/>
    </row>
    <row r="2744" spans="30:30">
      <c r="AD2744" s="9"/>
    </row>
    <row r="2745" spans="30:30">
      <c r="AD2745" s="9"/>
    </row>
    <row r="2746" spans="30:30">
      <c r="AD2746" s="9"/>
    </row>
    <row r="2747" spans="30:30">
      <c r="AD2747" s="9"/>
    </row>
    <row r="2748" spans="30:30">
      <c r="AD2748" s="9"/>
    </row>
    <row r="2749" spans="30:30">
      <c r="AD2749" s="9"/>
    </row>
    <row r="2750" spans="30:30">
      <c r="AD2750" s="9"/>
    </row>
    <row r="2751" spans="30:30">
      <c r="AD2751" s="9"/>
    </row>
    <row r="2752" spans="30:30">
      <c r="AD2752" s="9"/>
    </row>
    <row r="2753" spans="30:30">
      <c r="AD2753" s="9"/>
    </row>
    <row r="2754" spans="30:30">
      <c r="AD2754" s="9"/>
    </row>
    <row r="2755" spans="30:30">
      <c r="AD2755" s="9"/>
    </row>
    <row r="2756" spans="30:30">
      <c r="AD2756" s="9"/>
    </row>
    <row r="2757" spans="30:30">
      <c r="AD2757" s="9"/>
    </row>
    <row r="2758" spans="30:30">
      <c r="AD2758" s="9"/>
    </row>
    <row r="2759" spans="30:30">
      <c r="AD2759" s="9"/>
    </row>
    <row r="2760" spans="30:30">
      <c r="AD2760" s="9"/>
    </row>
    <row r="2761" spans="30:30">
      <c r="AD2761" s="9"/>
    </row>
    <row r="2762" spans="30:30">
      <c r="AD2762" s="9"/>
    </row>
    <row r="2763" spans="30:30">
      <c r="AD2763" s="9"/>
    </row>
    <row r="2764" spans="30:30">
      <c r="AD2764" s="9"/>
    </row>
    <row r="2765" spans="30:30">
      <c r="AD2765" s="9"/>
    </row>
    <row r="2766" spans="30:30">
      <c r="AD2766" s="9"/>
    </row>
    <row r="2767" spans="30:30">
      <c r="AD2767" s="9"/>
    </row>
    <row r="2768" spans="30:30">
      <c r="AD2768" s="9"/>
    </row>
    <row r="2769" spans="30:30">
      <c r="AD2769" s="9"/>
    </row>
    <row r="2770" spans="30:30">
      <c r="AD2770" s="9"/>
    </row>
    <row r="2771" spans="30:30">
      <c r="AD2771" s="9"/>
    </row>
    <row r="2772" spans="30:30">
      <c r="AD2772" s="9"/>
    </row>
    <row r="2773" spans="30:30">
      <c r="AD2773" s="9"/>
    </row>
    <row r="2774" spans="30:30">
      <c r="AD2774" s="9"/>
    </row>
    <row r="2775" spans="30:30">
      <c r="AD2775" s="9"/>
    </row>
    <row r="2776" spans="30:30">
      <c r="AD2776" s="9"/>
    </row>
    <row r="2777" spans="30:30">
      <c r="AD2777" s="9"/>
    </row>
    <row r="2778" spans="30:30">
      <c r="AD2778" s="9"/>
    </row>
    <row r="2779" spans="30:30">
      <c r="AD2779" s="9"/>
    </row>
    <row r="2780" spans="30:30">
      <c r="AD2780" s="9"/>
    </row>
    <row r="2781" spans="30:30">
      <c r="AD2781" s="9"/>
    </row>
    <row r="2782" spans="30:30">
      <c r="AD2782" s="9"/>
    </row>
    <row r="2783" spans="30:30">
      <c r="AD2783" s="9"/>
    </row>
    <row r="2784" spans="30:30">
      <c r="AD2784" s="9"/>
    </row>
    <row r="2785" spans="30:30">
      <c r="AD2785" s="9"/>
    </row>
    <row r="2786" spans="30:30">
      <c r="AD2786" s="9"/>
    </row>
    <row r="2787" spans="30:30">
      <c r="AD2787" s="9"/>
    </row>
    <row r="2788" spans="30:30">
      <c r="AD2788" s="9"/>
    </row>
    <row r="2789" spans="30:30">
      <c r="AD2789" s="9"/>
    </row>
    <row r="2790" spans="30:30">
      <c r="AD2790" s="9"/>
    </row>
    <row r="2791" spans="30:30">
      <c r="AD2791" s="9"/>
    </row>
    <row r="2792" spans="30:30">
      <c r="AD2792" s="9"/>
    </row>
    <row r="2793" spans="30:30">
      <c r="AD2793" s="9"/>
    </row>
    <row r="2794" spans="30:30">
      <c r="AD2794" s="9"/>
    </row>
    <row r="2795" spans="30:30">
      <c r="AD2795" s="9"/>
    </row>
    <row r="2796" spans="30:30">
      <c r="AD2796" s="9"/>
    </row>
    <row r="2797" spans="30:30">
      <c r="AD2797" s="9"/>
    </row>
    <row r="2798" spans="30:30">
      <c r="AD2798" s="9"/>
    </row>
    <row r="2799" spans="30:30">
      <c r="AD2799" s="9"/>
    </row>
    <row r="2800" spans="30:30">
      <c r="AD2800" s="9"/>
    </row>
    <row r="2801" spans="30:30">
      <c r="AD2801" s="9"/>
    </row>
    <row r="2802" spans="30:30">
      <c r="AD2802" s="9"/>
    </row>
    <row r="2803" spans="30:30">
      <c r="AD2803" s="9"/>
    </row>
    <row r="2804" spans="30:30">
      <c r="AD2804" s="9"/>
    </row>
    <row r="2805" spans="30:30">
      <c r="AD2805" s="9"/>
    </row>
    <row r="2806" spans="30:30">
      <c r="AD2806" s="9"/>
    </row>
    <row r="2807" spans="30:30">
      <c r="AD2807" s="9"/>
    </row>
    <row r="2808" spans="30:30">
      <c r="AD2808" s="9"/>
    </row>
    <row r="2809" spans="30:30">
      <c r="AD2809" s="9"/>
    </row>
    <row r="2810" spans="30:30">
      <c r="AD2810" s="9"/>
    </row>
    <row r="2811" spans="30:30">
      <c r="AD2811" s="9"/>
    </row>
    <row r="2812" spans="30:30">
      <c r="AD2812" s="9"/>
    </row>
    <row r="2813" spans="30:30">
      <c r="AD2813" s="9"/>
    </row>
    <row r="2814" spans="30:30">
      <c r="AD2814" s="9"/>
    </row>
    <row r="2815" spans="30:30">
      <c r="AD2815" s="9"/>
    </row>
    <row r="2816" spans="30:30">
      <c r="AD2816" s="9"/>
    </row>
    <row r="2817" spans="30:30">
      <c r="AD2817" s="9"/>
    </row>
    <row r="2818" spans="30:30">
      <c r="AD2818" s="9"/>
    </row>
    <row r="2819" spans="30:30">
      <c r="AD2819" s="9"/>
    </row>
    <row r="2820" spans="30:30">
      <c r="AD2820" s="9"/>
    </row>
    <row r="2821" spans="30:30">
      <c r="AD2821" s="9"/>
    </row>
    <row r="2822" spans="30:30">
      <c r="AD2822" s="9"/>
    </row>
    <row r="2823" spans="30:30">
      <c r="AD2823" s="9"/>
    </row>
    <row r="2824" spans="30:30">
      <c r="AD2824" s="9"/>
    </row>
    <row r="2825" spans="30:30">
      <c r="AD2825" s="9"/>
    </row>
    <row r="2826" spans="30:30">
      <c r="AD2826" s="9"/>
    </row>
    <row r="2827" spans="30:30">
      <c r="AD2827" s="9"/>
    </row>
    <row r="2828" spans="30:30">
      <c r="AD2828" s="9"/>
    </row>
    <row r="2829" spans="30:30">
      <c r="AD2829" s="9"/>
    </row>
    <row r="2830" spans="30:30">
      <c r="AD2830" s="9"/>
    </row>
    <row r="2831" spans="30:30">
      <c r="AD2831" s="9"/>
    </row>
    <row r="2832" spans="30:30">
      <c r="AD2832" s="9"/>
    </row>
    <row r="2833" spans="30:30">
      <c r="AD2833" s="9"/>
    </row>
    <row r="2834" spans="30:30">
      <c r="AD2834" s="9"/>
    </row>
    <row r="2835" spans="30:30">
      <c r="AD2835" s="9"/>
    </row>
    <row r="2836" spans="30:30">
      <c r="AD2836" s="9"/>
    </row>
    <row r="2837" spans="30:30">
      <c r="AD2837" s="9"/>
    </row>
    <row r="2838" spans="30:30">
      <c r="AD2838" s="9"/>
    </row>
    <row r="2839" spans="30:30">
      <c r="AD2839" s="9"/>
    </row>
    <row r="2840" spans="30:30">
      <c r="AD2840" s="9"/>
    </row>
    <row r="2841" spans="30:30">
      <c r="AD2841" s="9"/>
    </row>
    <row r="2842" spans="30:30">
      <c r="AD2842" s="9"/>
    </row>
    <row r="2843" spans="30:30">
      <c r="AD2843" s="9"/>
    </row>
    <row r="2844" spans="30:30">
      <c r="AD2844" s="9"/>
    </row>
    <row r="2845" spans="30:30">
      <c r="AD2845" s="9"/>
    </row>
    <row r="2846" spans="30:30">
      <c r="AD2846" s="9"/>
    </row>
    <row r="2847" spans="30:30">
      <c r="AD2847" s="9"/>
    </row>
    <row r="2848" spans="30:30">
      <c r="AD2848" s="9"/>
    </row>
    <row r="2849" spans="30:30">
      <c r="AD2849" s="9"/>
    </row>
    <row r="2850" spans="30:30">
      <c r="AD2850" s="9"/>
    </row>
    <row r="2851" spans="30:30">
      <c r="AD2851" s="9"/>
    </row>
    <row r="2852" spans="30:30">
      <c r="AD2852" s="9"/>
    </row>
    <row r="2853" spans="30:30">
      <c r="AD2853" s="9"/>
    </row>
    <row r="2854" spans="30:30">
      <c r="AD2854" s="9"/>
    </row>
    <row r="2855" spans="30:30">
      <c r="AD2855" s="9"/>
    </row>
    <row r="2856" spans="30:30">
      <c r="AD2856" s="9"/>
    </row>
    <row r="2857" spans="30:30">
      <c r="AD2857" s="9"/>
    </row>
    <row r="2858" spans="30:30">
      <c r="AD2858" s="9"/>
    </row>
    <row r="2859" spans="30:30">
      <c r="AD2859" s="9"/>
    </row>
    <row r="2860" spans="30:30">
      <c r="AD2860" s="9"/>
    </row>
    <row r="2861" spans="30:30">
      <c r="AD2861" s="9"/>
    </row>
    <row r="2862" spans="30:30">
      <c r="AD2862" s="9"/>
    </row>
    <row r="2863" spans="30:30">
      <c r="AD2863" s="9"/>
    </row>
    <row r="2864" spans="30:30">
      <c r="AD2864" s="9"/>
    </row>
    <row r="2865" spans="30:30">
      <c r="AD2865" s="9"/>
    </row>
    <row r="2866" spans="30:30">
      <c r="AD2866" s="9"/>
    </row>
    <row r="2867" spans="30:30">
      <c r="AD2867" s="9"/>
    </row>
    <row r="2868" spans="30:30">
      <c r="AD2868" s="9"/>
    </row>
    <row r="2869" spans="30:30">
      <c r="AD2869" s="9"/>
    </row>
    <row r="2870" spans="30:30">
      <c r="AD2870" s="9"/>
    </row>
    <row r="2871" spans="30:30">
      <c r="AD2871" s="9"/>
    </row>
    <row r="2872" spans="30:30">
      <c r="AD2872" s="9"/>
    </row>
    <row r="2873" spans="30:30">
      <c r="AD2873" s="9"/>
    </row>
    <row r="2874" spans="30:30">
      <c r="AD2874" s="9"/>
    </row>
    <row r="2875" spans="30:30">
      <c r="AD2875" s="9"/>
    </row>
    <row r="2876" spans="30:30">
      <c r="AD2876" s="9"/>
    </row>
    <row r="2877" spans="30:30">
      <c r="AD2877" s="9"/>
    </row>
    <row r="2878" spans="30:30">
      <c r="AD2878" s="9"/>
    </row>
    <row r="2879" spans="30:30">
      <c r="AD2879" s="9"/>
    </row>
    <row r="2880" spans="30:30">
      <c r="AD2880" s="9"/>
    </row>
    <row r="2881" spans="30:30">
      <c r="AD2881" s="9"/>
    </row>
    <row r="2882" spans="30:30">
      <c r="AD2882" s="9"/>
    </row>
    <row r="2883" spans="30:30">
      <c r="AD2883" s="9"/>
    </row>
    <row r="2884" spans="30:30">
      <c r="AD2884" s="9"/>
    </row>
    <row r="2885" spans="30:30">
      <c r="AD2885" s="9"/>
    </row>
    <row r="2886" spans="30:30">
      <c r="AD2886" s="9"/>
    </row>
    <row r="2887" spans="30:30">
      <c r="AD2887" s="9"/>
    </row>
    <row r="2888" spans="30:30">
      <c r="AD2888" s="9"/>
    </row>
    <row r="2889" spans="30:30">
      <c r="AD2889" s="9"/>
    </row>
    <row r="2890" spans="30:30">
      <c r="AD2890" s="9"/>
    </row>
    <row r="2891" spans="30:30">
      <c r="AD2891" s="9"/>
    </row>
    <row r="2892" spans="30:30">
      <c r="AD2892" s="9"/>
    </row>
    <row r="2893" spans="30:30">
      <c r="AD2893" s="9"/>
    </row>
    <row r="2894" spans="30:30">
      <c r="AD2894" s="9"/>
    </row>
    <row r="2895" spans="30:30">
      <c r="AD2895" s="9"/>
    </row>
    <row r="2896" spans="30:30">
      <c r="AD2896" s="9"/>
    </row>
    <row r="2897" spans="30:30">
      <c r="AD2897" s="9"/>
    </row>
    <row r="2898" spans="30:30">
      <c r="AD2898" s="9"/>
    </row>
    <row r="2899" spans="30:30">
      <c r="AD2899" s="9"/>
    </row>
    <row r="2900" spans="30:30">
      <c r="AD2900" s="9"/>
    </row>
    <row r="2901" spans="30:30">
      <c r="AD2901" s="9"/>
    </row>
    <row r="2902" spans="30:30">
      <c r="AD2902" s="9"/>
    </row>
    <row r="2903" spans="30:30">
      <c r="AD2903" s="9"/>
    </row>
    <row r="2904" spans="30:30">
      <c r="AD2904" s="9"/>
    </row>
    <row r="2905" spans="30:30">
      <c r="AD2905" s="9"/>
    </row>
    <row r="2906" spans="30:30">
      <c r="AD2906" s="9"/>
    </row>
    <row r="2907" spans="30:30">
      <c r="AD2907" s="9"/>
    </row>
    <row r="2908" spans="30:30">
      <c r="AD2908" s="9"/>
    </row>
    <row r="2909" spans="30:30">
      <c r="AD2909" s="9"/>
    </row>
    <row r="2910" spans="30:30">
      <c r="AD2910" s="9"/>
    </row>
    <row r="2911" spans="30:30">
      <c r="AD2911" s="9"/>
    </row>
    <row r="2912" spans="30:30">
      <c r="AD2912" s="9"/>
    </row>
    <row r="2913" spans="30:30">
      <c r="AD2913" s="9"/>
    </row>
    <row r="2914" spans="30:30">
      <c r="AD2914" s="9"/>
    </row>
    <row r="2915" spans="30:30">
      <c r="AD2915" s="9"/>
    </row>
    <row r="2916" spans="30:30">
      <c r="AD2916" s="9"/>
    </row>
    <row r="2917" spans="30:30">
      <c r="AD2917" s="9"/>
    </row>
    <row r="2918" spans="30:30">
      <c r="AD2918" s="9"/>
    </row>
    <row r="2919" spans="30:30">
      <c r="AD2919" s="9"/>
    </row>
    <row r="2920" spans="30:30">
      <c r="AD2920" s="9"/>
    </row>
    <row r="2921" spans="30:30">
      <c r="AD2921" s="9"/>
    </row>
    <row r="2922" spans="30:30">
      <c r="AD2922" s="9"/>
    </row>
    <row r="2923" spans="30:30">
      <c r="AD2923" s="9"/>
    </row>
    <row r="2924" spans="30:30">
      <c r="AD2924" s="9"/>
    </row>
    <row r="2925" spans="30:30">
      <c r="AD2925" s="9"/>
    </row>
    <row r="2926" spans="30:30">
      <c r="AD2926" s="9"/>
    </row>
    <row r="2927" spans="30:30">
      <c r="AD2927" s="9"/>
    </row>
    <row r="2928" spans="30:30">
      <c r="AD2928" s="9"/>
    </row>
    <row r="2929" spans="30:30">
      <c r="AD2929" s="9"/>
    </row>
    <row r="2930" spans="30:30">
      <c r="AD2930" s="9"/>
    </row>
    <row r="2931" spans="30:30">
      <c r="AD2931" s="9"/>
    </row>
    <row r="2932" spans="30:30">
      <c r="AD2932" s="9"/>
    </row>
    <row r="2933" spans="30:30">
      <c r="AD2933" s="9"/>
    </row>
    <row r="2934" spans="30:30">
      <c r="AD2934" s="9"/>
    </row>
    <row r="2935" spans="30:30">
      <c r="AD2935" s="9"/>
    </row>
    <row r="2936" spans="30:30">
      <c r="AD2936" s="9"/>
    </row>
    <row r="2937" spans="30:30">
      <c r="AD2937" s="9"/>
    </row>
    <row r="2938" spans="30:30">
      <c r="AD2938" s="9"/>
    </row>
    <row r="2939" spans="30:30">
      <c r="AD2939" s="9"/>
    </row>
    <row r="2940" spans="30:30">
      <c r="AD2940" s="9"/>
    </row>
    <row r="2941" spans="30:30">
      <c r="AD2941" s="9"/>
    </row>
    <row r="2942" spans="30:30">
      <c r="AD2942" s="9"/>
    </row>
    <row r="2943" spans="30:30">
      <c r="AD2943" s="9"/>
    </row>
    <row r="2944" spans="30:30">
      <c r="AD2944" s="9"/>
    </row>
    <row r="2945" spans="30:30">
      <c r="AD2945" s="9"/>
    </row>
    <row r="2946" spans="30:30">
      <c r="AD2946" s="9"/>
    </row>
    <row r="2947" spans="30:30">
      <c r="AD2947" s="9"/>
    </row>
    <row r="2948" spans="30:30">
      <c r="AD2948" s="9"/>
    </row>
    <row r="2949" spans="30:30">
      <c r="AD2949" s="9"/>
    </row>
    <row r="2950" spans="30:30">
      <c r="AD2950" s="9"/>
    </row>
    <row r="2951" spans="30:30">
      <c r="AD2951" s="9"/>
    </row>
    <row r="2952" spans="30:30">
      <c r="AD2952" s="9"/>
    </row>
    <row r="2953" spans="30:30">
      <c r="AD2953" s="9"/>
    </row>
    <row r="2954" spans="30:30">
      <c r="AD2954" s="9"/>
    </row>
    <row r="2955" spans="30:30">
      <c r="AD2955" s="9"/>
    </row>
    <row r="2956" spans="30:30">
      <c r="AD2956" s="9"/>
    </row>
    <row r="2957" spans="30:30">
      <c r="AD2957" s="9"/>
    </row>
    <row r="2958" spans="30:30">
      <c r="AD2958" s="9"/>
    </row>
    <row r="2959" spans="30:30">
      <c r="AD2959" s="9"/>
    </row>
    <row r="2960" spans="30:30">
      <c r="AD2960" s="9"/>
    </row>
    <row r="2961" spans="30:30">
      <c r="AD2961" s="9"/>
    </row>
    <row r="2962" spans="30:30">
      <c r="AD2962" s="9"/>
    </row>
    <row r="2963" spans="30:30">
      <c r="AD2963" s="9"/>
    </row>
    <row r="2964" spans="30:30">
      <c r="AD2964" s="9"/>
    </row>
    <row r="2965" spans="30:30">
      <c r="AD2965" s="9"/>
    </row>
    <row r="2966" spans="30:30">
      <c r="AD2966" s="9"/>
    </row>
    <row r="2967" spans="30:30">
      <c r="AD2967" s="9"/>
    </row>
    <row r="2968" spans="30:30">
      <c r="AD2968" s="9"/>
    </row>
    <row r="2969" spans="30:30">
      <c r="AD2969" s="9"/>
    </row>
    <row r="2970" spans="30:30">
      <c r="AD2970" s="9"/>
    </row>
    <row r="2971" spans="30:30">
      <c r="AD2971" s="9"/>
    </row>
    <row r="2972" spans="30:30">
      <c r="AD2972" s="9"/>
    </row>
    <row r="2973" spans="30:30">
      <c r="AD2973" s="9"/>
    </row>
    <row r="2974" spans="30:30">
      <c r="AD2974" s="9"/>
    </row>
    <row r="2975" spans="30:30">
      <c r="AD2975" s="9"/>
    </row>
    <row r="2976" spans="30:30">
      <c r="AD2976" s="9"/>
    </row>
    <row r="2977" spans="30:30">
      <c r="AD2977" s="9"/>
    </row>
    <row r="2978" spans="30:30">
      <c r="AD2978" s="9"/>
    </row>
    <row r="2979" spans="30:30">
      <c r="AD2979" s="9"/>
    </row>
    <row r="2980" spans="30:30">
      <c r="AD2980" s="9"/>
    </row>
    <row r="2981" spans="30:30">
      <c r="AD2981" s="9"/>
    </row>
    <row r="2982" spans="30:30">
      <c r="AD2982" s="9"/>
    </row>
    <row r="2983" spans="30:30">
      <c r="AD2983" s="9"/>
    </row>
    <row r="2984" spans="30:30">
      <c r="AD2984" s="9"/>
    </row>
    <row r="2985" spans="30:30">
      <c r="AD2985" s="9"/>
    </row>
    <row r="2986" spans="30:30">
      <c r="AD2986" s="9"/>
    </row>
    <row r="2987" spans="30:30">
      <c r="AD2987" s="9"/>
    </row>
    <row r="2988" spans="30:30">
      <c r="AD2988" s="9"/>
    </row>
    <row r="2989" spans="30:30">
      <c r="AD2989" s="9"/>
    </row>
    <row r="2990" spans="30:30">
      <c r="AD2990" s="9"/>
    </row>
    <row r="2991" spans="30:30">
      <c r="AD2991" s="9"/>
    </row>
    <row r="2992" spans="30:30">
      <c r="AD2992" s="9"/>
    </row>
    <row r="2993" spans="30:30">
      <c r="AD2993" s="9"/>
    </row>
    <row r="2994" spans="30:30">
      <c r="AD2994" s="9"/>
    </row>
    <row r="2995" spans="30:30">
      <c r="AD2995" s="9"/>
    </row>
    <row r="2996" spans="30:30">
      <c r="AD2996" s="9"/>
    </row>
    <row r="2997" spans="30:30">
      <c r="AD2997" s="9"/>
    </row>
    <row r="2998" spans="30:30">
      <c r="AD2998" s="9"/>
    </row>
    <row r="2999" spans="30:30">
      <c r="AD2999" s="9"/>
    </row>
    <row r="3000" spans="30:30">
      <c r="AD3000" s="9"/>
    </row>
    <row r="3001" spans="30:30">
      <c r="AD3001" s="9"/>
    </row>
    <row r="3002" spans="30:30">
      <c r="AD3002" s="9"/>
    </row>
    <row r="3003" spans="30:30">
      <c r="AD3003" s="9"/>
    </row>
    <row r="3004" spans="30:30">
      <c r="AD3004" s="9"/>
    </row>
    <row r="3005" spans="30:30">
      <c r="AD3005" s="9"/>
    </row>
    <row r="3006" spans="30:30">
      <c r="AD3006" s="9"/>
    </row>
    <row r="3007" spans="30:30">
      <c r="AD3007" s="9"/>
    </row>
    <row r="3008" spans="30:30">
      <c r="AD3008" s="9"/>
    </row>
    <row r="3009" spans="30:30">
      <c r="AD3009" s="9"/>
    </row>
    <row r="3010" spans="30:30">
      <c r="AD3010" s="9"/>
    </row>
    <row r="3011" spans="30:30">
      <c r="AD3011" s="9"/>
    </row>
    <row r="3012" spans="30:30">
      <c r="AD3012" s="9"/>
    </row>
    <row r="3013" spans="30:30">
      <c r="AD3013" s="9"/>
    </row>
    <row r="3014" spans="30:30">
      <c r="AD3014" s="9"/>
    </row>
    <row r="3015" spans="30:30">
      <c r="AD3015" s="9"/>
    </row>
    <row r="3016" spans="30:30">
      <c r="AD3016" s="9"/>
    </row>
    <row r="3017" spans="30:30">
      <c r="AD3017" s="9"/>
    </row>
    <row r="3018" spans="30:30">
      <c r="AD3018" s="9"/>
    </row>
    <row r="3019" spans="30:30">
      <c r="AD3019" s="9"/>
    </row>
    <row r="3020" spans="30:30">
      <c r="AD3020" s="9"/>
    </row>
    <row r="3021" spans="30:30">
      <c r="AD3021" s="9"/>
    </row>
    <row r="3022" spans="30:30">
      <c r="AD3022" s="9"/>
    </row>
    <row r="3023" spans="30:30">
      <c r="AD3023" s="9"/>
    </row>
    <row r="3024" spans="30:30">
      <c r="AD3024" s="9"/>
    </row>
    <row r="3025" spans="30:30">
      <c r="AD3025" s="9"/>
    </row>
    <row r="3026" spans="30:30">
      <c r="AD3026" s="9"/>
    </row>
    <row r="3027" spans="30:30">
      <c r="AD3027" s="9"/>
    </row>
    <row r="3028" spans="30:30">
      <c r="AD3028" s="9"/>
    </row>
    <row r="3029" spans="30:30">
      <c r="AD3029" s="9"/>
    </row>
    <row r="3030" spans="30:30">
      <c r="AD3030" s="9"/>
    </row>
    <row r="3031" spans="30:30">
      <c r="AD3031" s="9"/>
    </row>
    <row r="3032" spans="30:30">
      <c r="AD3032" s="9"/>
    </row>
    <row r="3033" spans="30:30">
      <c r="AD3033" s="9"/>
    </row>
    <row r="3034" spans="30:30">
      <c r="AD3034" s="9"/>
    </row>
    <row r="3035" spans="30:30">
      <c r="AD3035" s="9"/>
    </row>
    <row r="3036" spans="30:30">
      <c r="AD3036" s="9"/>
    </row>
    <row r="3037" spans="30:30">
      <c r="AD3037" s="9"/>
    </row>
    <row r="3038" spans="30:30">
      <c r="AD3038" s="9"/>
    </row>
    <row r="3039" spans="30:30">
      <c r="AD3039" s="9"/>
    </row>
    <row r="3040" spans="30:30">
      <c r="AD3040" s="9"/>
    </row>
    <row r="3041" spans="30:30">
      <c r="AD3041" s="9"/>
    </row>
    <row r="3042" spans="30:30">
      <c r="AD3042" s="9"/>
    </row>
    <row r="3043" spans="30:30">
      <c r="AD3043" s="9"/>
    </row>
    <row r="3044" spans="30:30">
      <c r="AD3044" s="9"/>
    </row>
    <row r="3045" spans="30:30">
      <c r="AD3045" s="9"/>
    </row>
    <row r="3046" spans="30:30">
      <c r="AD3046" s="9"/>
    </row>
    <row r="3047" spans="30:30">
      <c r="AD3047" s="9"/>
    </row>
    <row r="3048" spans="30:30">
      <c r="AD3048" s="9"/>
    </row>
    <row r="3049" spans="30:30">
      <c r="AD3049" s="9"/>
    </row>
    <row r="3050" spans="30:30">
      <c r="AD3050" s="9"/>
    </row>
    <row r="3051" spans="30:30">
      <c r="AD3051" s="9"/>
    </row>
    <row r="3052" spans="30:30">
      <c r="AD3052" s="9"/>
    </row>
    <row r="3053" spans="30:30">
      <c r="AD3053" s="9"/>
    </row>
    <row r="3054" spans="30:30">
      <c r="AD3054" s="9"/>
    </row>
    <row r="3055" spans="30:30">
      <c r="AD3055" s="9"/>
    </row>
    <row r="3056" spans="30:30">
      <c r="AD3056" s="9"/>
    </row>
    <row r="3057" spans="30:30">
      <c r="AD3057" s="9"/>
    </row>
    <row r="3058" spans="30:30">
      <c r="AD3058" s="9"/>
    </row>
    <row r="3059" spans="30:30">
      <c r="AD3059" s="9"/>
    </row>
    <row r="3060" spans="30:30">
      <c r="AD3060" s="9"/>
    </row>
    <row r="3061" spans="30:30">
      <c r="AD3061" s="9"/>
    </row>
    <row r="3062" spans="30:30">
      <c r="AD3062" s="9"/>
    </row>
    <row r="3063" spans="30:30">
      <c r="AD3063" s="9"/>
    </row>
    <row r="3064" spans="30:30">
      <c r="AD3064" s="9"/>
    </row>
    <row r="3065" spans="30:30">
      <c r="AD3065" s="9"/>
    </row>
    <row r="3066" spans="30:30">
      <c r="AD3066" s="9"/>
    </row>
    <row r="3067" spans="30:30">
      <c r="AD3067" s="9"/>
    </row>
    <row r="3068" spans="30:30">
      <c r="AD3068" s="9"/>
    </row>
    <row r="3069" spans="30:30">
      <c r="AD3069" s="9"/>
    </row>
    <row r="3070" spans="30:30">
      <c r="AD3070" s="9"/>
    </row>
    <row r="3071" spans="30:30">
      <c r="AD3071" s="9"/>
    </row>
    <row r="3072" spans="30:30">
      <c r="AD3072" s="9"/>
    </row>
    <row r="3073" spans="30:30">
      <c r="AD3073" s="9"/>
    </row>
    <row r="3074" spans="30:30">
      <c r="AD3074" s="9"/>
    </row>
    <row r="3075" spans="30:30">
      <c r="AD3075" s="9"/>
    </row>
    <row r="3076" spans="30:30">
      <c r="AD3076" s="9"/>
    </row>
    <row r="3077" spans="30:30">
      <c r="AD3077" s="9"/>
    </row>
    <row r="3078" spans="30:30">
      <c r="AD3078" s="9"/>
    </row>
    <row r="3079" spans="30:30">
      <c r="AD3079" s="9"/>
    </row>
    <row r="3080" spans="30:30">
      <c r="AD3080" s="9"/>
    </row>
    <row r="3081" spans="30:30">
      <c r="AD3081" s="9"/>
    </row>
    <row r="3082" spans="30:30">
      <c r="AD3082" s="9"/>
    </row>
    <row r="3083" spans="30:30">
      <c r="AD3083" s="9"/>
    </row>
    <row r="3084" spans="30:30">
      <c r="AD3084" s="9"/>
    </row>
    <row r="3085" spans="30:30">
      <c r="AD3085" s="9"/>
    </row>
    <row r="3086" spans="30:30">
      <c r="AD3086" s="9"/>
    </row>
    <row r="3087" spans="30:30">
      <c r="AD3087" s="9"/>
    </row>
    <row r="3088" spans="30:30">
      <c r="AD3088" s="9"/>
    </row>
    <row r="3089" spans="30:30">
      <c r="AD3089" s="9"/>
    </row>
    <row r="3090" spans="30:30">
      <c r="AD3090" s="9"/>
    </row>
    <row r="3091" spans="30:30">
      <c r="AD3091" s="9"/>
    </row>
    <row r="3092" spans="30:30">
      <c r="AD3092" s="9"/>
    </row>
    <row r="3093" spans="30:30">
      <c r="AD3093" s="9"/>
    </row>
    <row r="3094" spans="30:30">
      <c r="AD3094" s="9"/>
    </row>
    <row r="3095" spans="30:30">
      <c r="AD3095" s="9"/>
    </row>
    <row r="3096" spans="30:30">
      <c r="AD3096" s="9"/>
    </row>
    <row r="3097" spans="30:30">
      <c r="AD3097" s="9"/>
    </row>
    <row r="3098" spans="30:30">
      <c r="AD3098" s="9"/>
    </row>
    <row r="3099" spans="30:30">
      <c r="AD3099" s="9"/>
    </row>
    <row r="3100" spans="30:30">
      <c r="AD3100" s="9"/>
    </row>
    <row r="3101" spans="30:30">
      <c r="AD3101" s="9"/>
    </row>
    <row r="3102" spans="30:30">
      <c r="AD3102" s="9"/>
    </row>
    <row r="3103" spans="30:30">
      <c r="AD3103" s="9"/>
    </row>
    <row r="3104" spans="30:30">
      <c r="AD3104" s="9"/>
    </row>
    <row r="3105" spans="30:30">
      <c r="AD3105" s="9"/>
    </row>
    <row r="3106" spans="30:30">
      <c r="AD3106" s="9"/>
    </row>
    <row r="3107" spans="30:30">
      <c r="AD3107" s="9"/>
    </row>
    <row r="3108" spans="30:30">
      <c r="AD3108" s="9"/>
    </row>
    <row r="3109" spans="30:30">
      <c r="AD3109" s="9"/>
    </row>
    <row r="3110" spans="30:30">
      <c r="AD3110" s="9"/>
    </row>
    <row r="3111" spans="30:30">
      <c r="AD3111" s="9"/>
    </row>
    <row r="3112" spans="30:30">
      <c r="AD3112" s="9"/>
    </row>
    <row r="3113" spans="30:30">
      <c r="AD3113" s="9"/>
    </row>
    <row r="3114" spans="30:30">
      <c r="AD3114" s="9"/>
    </row>
    <row r="3115" spans="30:30">
      <c r="AD3115" s="9"/>
    </row>
    <row r="3116" spans="30:30">
      <c r="AD3116" s="9"/>
    </row>
    <row r="3117" spans="30:30">
      <c r="AD3117" s="9"/>
    </row>
    <row r="3118" spans="30:30">
      <c r="AD3118" s="9"/>
    </row>
    <row r="3119" spans="30:30">
      <c r="AD3119" s="9"/>
    </row>
    <row r="3120" spans="30:30">
      <c r="AD3120" s="9"/>
    </row>
    <row r="3121" spans="30:30">
      <c r="AD3121" s="9"/>
    </row>
    <row r="3122" spans="30:30">
      <c r="AD3122" s="9"/>
    </row>
    <row r="3123" spans="30:30">
      <c r="AD3123" s="9"/>
    </row>
    <row r="3124" spans="30:30">
      <c r="AD3124" s="9"/>
    </row>
    <row r="3125" spans="30:30">
      <c r="AD3125" s="9"/>
    </row>
    <row r="3126" spans="30:30">
      <c r="AD3126" s="9"/>
    </row>
    <row r="3127" spans="30:30">
      <c r="AD3127" s="9"/>
    </row>
    <row r="3128" spans="30:30">
      <c r="AD3128" s="9"/>
    </row>
    <row r="3129" spans="30:30">
      <c r="AD3129" s="9"/>
    </row>
    <row r="3130" spans="30:30">
      <c r="AD3130" s="9"/>
    </row>
    <row r="3131" spans="30:30">
      <c r="AD3131" s="9"/>
    </row>
    <row r="3132" spans="30:30">
      <c r="AD3132" s="9"/>
    </row>
    <row r="3133" spans="30:30">
      <c r="AD3133" s="9"/>
    </row>
    <row r="3134" spans="30:30">
      <c r="AD3134" s="9"/>
    </row>
    <row r="3135" spans="30:30">
      <c r="AD3135" s="9"/>
    </row>
    <row r="3136" spans="30:30">
      <c r="AD3136" s="9"/>
    </row>
    <row r="3137" spans="30:30">
      <c r="AD3137" s="9"/>
    </row>
    <row r="3138" spans="30:30">
      <c r="AD3138" s="9"/>
    </row>
    <row r="3139" spans="30:30">
      <c r="AD3139" s="9"/>
    </row>
    <row r="3140" spans="30:30">
      <c r="AD3140" s="9"/>
    </row>
    <row r="3141" spans="30:30">
      <c r="AD3141" s="9"/>
    </row>
    <row r="3142" spans="30:30">
      <c r="AD3142" s="9"/>
    </row>
    <row r="3143" spans="30:30">
      <c r="AD3143" s="9"/>
    </row>
    <row r="3144" spans="30:30">
      <c r="AD3144" s="9"/>
    </row>
    <row r="3145" spans="30:30">
      <c r="AD3145" s="9"/>
    </row>
    <row r="3146" spans="30:30">
      <c r="AD3146" s="9"/>
    </row>
    <row r="3147" spans="30:30">
      <c r="AD3147" s="9"/>
    </row>
    <row r="3148" spans="30:30">
      <c r="AD3148" s="9"/>
    </row>
    <row r="3149" spans="30:30">
      <c r="AD3149" s="9"/>
    </row>
    <row r="3150" spans="30:30">
      <c r="AD3150" s="9"/>
    </row>
    <row r="3151" spans="30:30">
      <c r="AD3151" s="9"/>
    </row>
    <row r="3152" spans="30:30">
      <c r="AD3152" s="9"/>
    </row>
    <row r="3153" spans="30:30">
      <c r="AD3153" s="9"/>
    </row>
    <row r="3154" spans="30:30">
      <c r="AD3154" s="9"/>
    </row>
    <row r="3155" spans="30:30">
      <c r="AD3155" s="9"/>
    </row>
    <row r="3156" spans="30:30">
      <c r="AD3156" s="9"/>
    </row>
    <row r="3157" spans="30:30">
      <c r="AD3157" s="9"/>
    </row>
    <row r="3158" spans="30:30">
      <c r="AD3158" s="9"/>
    </row>
    <row r="3159" spans="30:30">
      <c r="AD3159" s="9"/>
    </row>
    <row r="3160" spans="30:30">
      <c r="AD3160" s="9"/>
    </row>
    <row r="3161" spans="30:30">
      <c r="AD3161" s="9"/>
    </row>
    <row r="3162" spans="30:30">
      <c r="AD3162" s="9"/>
    </row>
    <row r="3163" spans="30:30">
      <c r="AD3163" s="9"/>
    </row>
    <row r="3164" spans="30:30">
      <c r="AD3164" s="9"/>
    </row>
    <row r="3165" spans="30:30">
      <c r="AD3165" s="9"/>
    </row>
    <row r="3166" spans="30:30">
      <c r="AD3166" s="9"/>
    </row>
    <row r="3167" spans="30:30">
      <c r="AD3167" s="9"/>
    </row>
    <row r="3168" spans="30:30">
      <c r="AD3168" s="9"/>
    </row>
    <row r="3169" spans="30:30">
      <c r="AD3169" s="9"/>
    </row>
    <row r="3170" spans="30:30">
      <c r="AD3170" s="9"/>
    </row>
    <row r="3171" spans="30:30">
      <c r="AD3171" s="9"/>
    </row>
    <row r="3172" spans="30:30">
      <c r="AD3172" s="9"/>
    </row>
    <row r="3173" spans="30:30">
      <c r="AD3173" s="9"/>
    </row>
    <row r="3174" spans="30:30">
      <c r="AD3174" s="9"/>
    </row>
    <row r="3175" spans="30:30">
      <c r="AD3175" s="9"/>
    </row>
    <row r="3176" spans="30:30">
      <c r="AD3176" s="9"/>
    </row>
    <row r="3177" spans="30:30">
      <c r="AD3177" s="9"/>
    </row>
    <row r="3178" spans="30:30">
      <c r="AD3178" s="9"/>
    </row>
    <row r="3179" spans="30:30">
      <c r="AD3179" s="9"/>
    </row>
    <row r="3180" spans="30:30">
      <c r="AD3180" s="9"/>
    </row>
    <row r="3181" spans="30:30">
      <c r="AD3181" s="9"/>
    </row>
    <row r="3182" spans="30:30">
      <c r="AD3182" s="9"/>
    </row>
    <row r="3183" spans="30:30">
      <c r="AD3183" s="9"/>
    </row>
    <row r="3184" spans="30:30">
      <c r="AD3184" s="9"/>
    </row>
    <row r="3185" spans="30:30">
      <c r="AD3185" s="9"/>
    </row>
    <row r="3186" spans="30:30">
      <c r="AD3186" s="9"/>
    </row>
    <row r="3187" spans="30:30">
      <c r="AD3187" s="9"/>
    </row>
    <row r="3188" spans="30:30">
      <c r="AD3188" s="9"/>
    </row>
    <row r="3189" spans="30:30">
      <c r="AD3189" s="9"/>
    </row>
    <row r="3190" spans="30:30">
      <c r="AD3190" s="9"/>
    </row>
    <row r="3191" spans="30:30">
      <c r="AD3191" s="9"/>
    </row>
    <row r="3192" spans="30:30">
      <c r="AD3192" s="9"/>
    </row>
    <row r="3193" spans="30:30">
      <c r="AD3193" s="9"/>
    </row>
    <row r="3194" spans="30:30">
      <c r="AD3194" s="9"/>
    </row>
    <row r="3195" spans="30:30">
      <c r="AD3195" s="9"/>
    </row>
    <row r="3196" spans="30:30">
      <c r="AD3196" s="9"/>
    </row>
    <row r="3197" spans="30:30">
      <c r="AD3197" s="9"/>
    </row>
    <row r="3198" spans="30:30">
      <c r="AD3198" s="9"/>
    </row>
    <row r="3199" spans="30:30">
      <c r="AD3199" s="9"/>
    </row>
    <row r="3200" spans="30:30">
      <c r="AD3200" s="9"/>
    </row>
    <row r="3201" spans="30:30">
      <c r="AD3201" s="9"/>
    </row>
    <row r="3202" spans="30:30">
      <c r="AD3202" s="9"/>
    </row>
    <row r="3203" spans="30:30">
      <c r="AD3203" s="9"/>
    </row>
    <row r="3204" spans="30:30">
      <c r="AD3204" s="9"/>
    </row>
    <row r="3205" spans="30:30">
      <c r="AD3205" s="9"/>
    </row>
    <row r="3206" spans="30:30">
      <c r="AD3206" s="9"/>
    </row>
    <row r="3207" spans="30:30">
      <c r="AD3207" s="9"/>
    </row>
    <row r="3208" spans="30:30">
      <c r="AD3208" s="9"/>
    </row>
    <row r="3209" spans="30:30">
      <c r="AD3209" s="9"/>
    </row>
    <row r="3210" spans="30:30">
      <c r="AD3210" s="9"/>
    </row>
    <row r="3211" spans="30:30">
      <c r="AD3211" s="9"/>
    </row>
    <row r="3212" spans="30:30">
      <c r="AD3212" s="9"/>
    </row>
    <row r="3213" spans="30:30">
      <c r="AD3213" s="9"/>
    </row>
    <row r="3214" spans="30:30">
      <c r="AD3214" s="9"/>
    </row>
    <row r="3215" spans="30:30">
      <c r="AD3215" s="9"/>
    </row>
    <row r="3216" spans="30:30">
      <c r="AD3216" s="9"/>
    </row>
    <row r="3217" spans="30:30">
      <c r="AD3217" s="9"/>
    </row>
    <row r="3218" spans="30:30">
      <c r="AD3218" s="9"/>
    </row>
    <row r="3219" spans="30:30">
      <c r="AD3219" s="9"/>
    </row>
    <row r="3220" spans="30:30">
      <c r="AD3220" s="9"/>
    </row>
    <row r="3221" spans="30:30">
      <c r="AD3221" s="9"/>
    </row>
    <row r="3222" spans="30:30">
      <c r="AD3222" s="9"/>
    </row>
    <row r="3223" spans="30:30">
      <c r="AD3223" s="9"/>
    </row>
    <row r="3224" spans="30:30">
      <c r="AD3224" s="9"/>
    </row>
    <row r="3225" spans="30:30">
      <c r="AD3225" s="9"/>
    </row>
    <row r="3226" spans="30:30">
      <c r="AD3226" s="9"/>
    </row>
    <row r="3227" spans="30:30">
      <c r="AD3227" s="9"/>
    </row>
    <row r="3228" spans="30:30">
      <c r="AD3228" s="9"/>
    </row>
    <row r="3229" spans="30:30">
      <c r="AD3229" s="9"/>
    </row>
    <row r="3230" spans="30:30">
      <c r="AD3230" s="9"/>
    </row>
    <row r="3231" spans="30:30">
      <c r="AD3231" s="9"/>
    </row>
    <row r="3232" spans="30:30">
      <c r="AD3232" s="9"/>
    </row>
    <row r="3233" spans="30:30">
      <c r="AD3233" s="9"/>
    </row>
    <row r="3234" spans="30:30">
      <c r="AD3234" s="9"/>
    </row>
    <row r="3235" spans="30:30">
      <c r="AD3235" s="9"/>
    </row>
    <row r="3236" spans="30:30">
      <c r="AD3236" s="9"/>
    </row>
    <row r="3237" spans="30:30">
      <c r="AD3237" s="9"/>
    </row>
    <row r="3238" spans="30:30">
      <c r="AD3238" s="9"/>
    </row>
    <row r="3239" spans="30:30">
      <c r="AD3239" s="9"/>
    </row>
    <row r="3240" spans="30:30">
      <c r="AD3240" s="9"/>
    </row>
    <row r="3241" spans="30:30">
      <c r="AD3241" s="9"/>
    </row>
    <row r="3242" spans="30:30">
      <c r="AD3242" s="9"/>
    </row>
    <row r="3243" spans="30:30">
      <c r="AD3243" s="9"/>
    </row>
    <row r="3244" spans="30:30">
      <c r="AD3244" s="9"/>
    </row>
    <row r="3245" spans="30:30">
      <c r="AD3245" s="9"/>
    </row>
    <row r="3246" spans="30:30">
      <c r="AD3246" s="9"/>
    </row>
    <row r="3247" spans="30:30">
      <c r="AD3247" s="9"/>
    </row>
    <row r="3248" spans="30:30">
      <c r="AD3248" s="9"/>
    </row>
    <row r="3249" spans="30:30">
      <c r="AD3249" s="9"/>
    </row>
    <row r="3250" spans="30:30">
      <c r="AD3250" s="9"/>
    </row>
    <row r="3251" spans="30:30">
      <c r="AD3251" s="9"/>
    </row>
    <row r="3252" spans="30:30">
      <c r="AD3252" s="9"/>
    </row>
    <row r="3253" spans="30:30">
      <c r="AD3253" s="9"/>
    </row>
    <row r="3254" spans="30:30">
      <c r="AD3254" s="9"/>
    </row>
    <row r="3255" spans="30:30">
      <c r="AD3255" s="9"/>
    </row>
    <row r="3256" spans="30:30">
      <c r="AD3256" s="9"/>
    </row>
    <row r="3257" spans="30:30">
      <c r="AD3257" s="9"/>
    </row>
    <row r="3258" spans="30:30">
      <c r="AD3258" s="9"/>
    </row>
    <row r="3259" spans="30:30">
      <c r="AD3259" s="9"/>
    </row>
    <row r="3260" spans="30:30">
      <c r="AD3260" s="9"/>
    </row>
    <row r="3261" spans="30:30">
      <c r="AD3261" s="9"/>
    </row>
    <row r="3262" spans="30:30">
      <c r="AD3262" s="9"/>
    </row>
    <row r="3263" spans="30:30">
      <c r="AD3263" s="9"/>
    </row>
    <row r="3264" spans="30:30">
      <c r="AD3264" s="9"/>
    </row>
    <row r="3265" spans="30:30">
      <c r="AD3265" s="9"/>
    </row>
    <row r="3266" spans="30:30">
      <c r="AD3266" s="9"/>
    </row>
    <row r="3267" spans="30:30">
      <c r="AD3267" s="9"/>
    </row>
    <row r="3268" spans="30:30">
      <c r="AD3268" s="9"/>
    </row>
    <row r="3269" spans="30:30">
      <c r="AD3269" s="9"/>
    </row>
    <row r="3270" spans="30:30">
      <c r="AD3270" s="9"/>
    </row>
    <row r="3271" spans="30:30">
      <c r="AD3271" s="9"/>
    </row>
    <row r="3272" spans="30:30">
      <c r="AD3272" s="9"/>
    </row>
    <row r="3273" spans="30:30">
      <c r="AD3273" s="9"/>
    </row>
    <row r="3274" spans="30:30">
      <c r="AD3274" s="9"/>
    </row>
    <row r="3275" spans="30:30">
      <c r="AD3275" s="9"/>
    </row>
    <row r="3276" spans="30:30">
      <c r="AD3276" s="9"/>
    </row>
    <row r="3277" spans="30:30">
      <c r="AD3277" s="9"/>
    </row>
    <row r="3278" spans="30:30">
      <c r="AD3278" s="9"/>
    </row>
    <row r="3279" spans="30:30">
      <c r="AD3279" s="9"/>
    </row>
    <row r="3280" spans="30:30">
      <c r="AD3280" s="9"/>
    </row>
    <row r="3281" spans="30:30">
      <c r="AD3281" s="9"/>
    </row>
    <row r="3282" spans="30:30">
      <c r="AD3282" s="9"/>
    </row>
    <row r="3283" spans="30:30">
      <c r="AD3283" s="9"/>
    </row>
    <row r="3284" spans="30:30">
      <c r="AD3284" s="9"/>
    </row>
    <row r="3285" spans="30:30">
      <c r="AD3285" s="9"/>
    </row>
    <row r="3286" spans="30:30">
      <c r="AD3286" s="9"/>
    </row>
    <row r="3287" spans="30:30">
      <c r="AD3287" s="9"/>
    </row>
    <row r="3288" spans="30:30">
      <c r="AD3288" s="9"/>
    </row>
    <row r="3289" spans="30:30">
      <c r="AD3289" s="9"/>
    </row>
    <row r="3290" spans="30:30">
      <c r="AD3290" s="9"/>
    </row>
    <row r="3291" spans="30:30">
      <c r="AD3291" s="9"/>
    </row>
    <row r="3292" spans="30:30">
      <c r="AD3292" s="9"/>
    </row>
    <row r="3293" spans="30:30">
      <c r="AD3293" s="9"/>
    </row>
    <row r="3294" spans="30:30">
      <c r="AD3294" s="9"/>
    </row>
    <row r="3295" spans="30:30">
      <c r="AD3295" s="9"/>
    </row>
    <row r="3296" spans="30:30">
      <c r="AD3296" s="9"/>
    </row>
    <row r="3297" spans="30:30">
      <c r="AD3297" s="9"/>
    </row>
    <row r="3298" spans="30:30">
      <c r="AD3298" s="9"/>
    </row>
    <row r="3299" spans="30:30">
      <c r="AD3299" s="9"/>
    </row>
    <row r="3300" spans="30:30">
      <c r="AD3300" s="9"/>
    </row>
    <row r="3301" spans="30:30">
      <c r="AD3301" s="9"/>
    </row>
    <row r="3302" spans="30:30">
      <c r="AD3302" s="9"/>
    </row>
    <row r="3303" spans="30:30">
      <c r="AD3303" s="9"/>
    </row>
    <row r="3304" spans="30:30">
      <c r="AD3304" s="9"/>
    </row>
    <row r="3305" spans="30:30">
      <c r="AD3305" s="9"/>
    </row>
    <row r="3306" spans="30:30">
      <c r="AD3306" s="9"/>
    </row>
    <row r="3307" spans="30:30">
      <c r="AD3307" s="9"/>
    </row>
    <row r="3308" spans="30:30">
      <c r="AD3308" s="9"/>
    </row>
    <row r="3309" spans="30:30">
      <c r="AD3309" s="9"/>
    </row>
    <row r="3310" spans="30:30">
      <c r="AD3310" s="9"/>
    </row>
    <row r="3311" spans="30:30">
      <c r="AD3311" s="9"/>
    </row>
    <row r="3312" spans="30:30">
      <c r="AD3312" s="9"/>
    </row>
    <row r="3313" spans="30:30">
      <c r="AD3313" s="9"/>
    </row>
    <row r="3314" spans="30:30">
      <c r="AD3314" s="9"/>
    </row>
    <row r="3315" spans="30:30">
      <c r="AD3315" s="9"/>
    </row>
    <row r="3316" spans="30:30">
      <c r="AD3316" s="9"/>
    </row>
    <row r="3317" spans="30:30">
      <c r="AD3317" s="9"/>
    </row>
    <row r="3318" spans="30:30">
      <c r="AD3318" s="9"/>
    </row>
    <row r="3319" spans="30:30">
      <c r="AD3319" s="9"/>
    </row>
    <row r="3320" spans="30:30">
      <c r="AD3320" s="9"/>
    </row>
    <row r="3321" spans="30:30">
      <c r="AD3321" s="9"/>
    </row>
    <row r="3322" spans="30:30">
      <c r="AD3322" s="9"/>
    </row>
    <row r="3323" spans="30:30">
      <c r="AD3323" s="9"/>
    </row>
    <row r="3324" spans="30:30">
      <c r="AD3324" s="9"/>
    </row>
    <row r="3325" spans="30:30">
      <c r="AD3325" s="9"/>
    </row>
    <row r="3326" spans="30:30">
      <c r="AD3326" s="9"/>
    </row>
    <row r="3327" spans="30:30">
      <c r="AD3327" s="9"/>
    </row>
    <row r="3328" spans="30:30">
      <c r="AD3328" s="9"/>
    </row>
    <row r="3329" spans="30:30">
      <c r="AD3329" s="9"/>
    </row>
    <row r="3330" spans="30:30">
      <c r="AD3330" s="9"/>
    </row>
    <row r="3331" spans="30:30">
      <c r="AD3331" s="9"/>
    </row>
    <row r="3332" spans="30:30">
      <c r="AD3332" s="9"/>
    </row>
    <row r="3333" spans="30:30">
      <c r="AD3333" s="9"/>
    </row>
    <row r="3334" spans="30:30">
      <c r="AD3334" s="9"/>
    </row>
    <row r="3335" spans="30:30">
      <c r="AD3335" s="9"/>
    </row>
    <row r="3336" spans="30:30">
      <c r="AD3336" s="9"/>
    </row>
    <row r="3337" spans="30:30">
      <c r="AD3337" s="9"/>
    </row>
    <row r="3338" spans="30:30">
      <c r="AD3338" s="9"/>
    </row>
    <row r="3339" spans="30:30">
      <c r="AD3339" s="9"/>
    </row>
    <row r="3340" spans="30:30">
      <c r="AD3340" s="9"/>
    </row>
    <row r="3341" spans="30:30">
      <c r="AD3341" s="9"/>
    </row>
    <row r="3342" spans="30:30">
      <c r="AD3342" s="9"/>
    </row>
    <row r="3343" spans="30:30">
      <c r="AD3343" s="9"/>
    </row>
    <row r="3344" spans="30:30">
      <c r="AD3344" s="9"/>
    </row>
    <row r="3345" spans="30:30">
      <c r="AD3345" s="9"/>
    </row>
    <row r="3346" spans="30:30">
      <c r="AD3346" s="9"/>
    </row>
    <row r="3347" spans="30:30">
      <c r="AD3347" s="9"/>
    </row>
    <row r="3348" spans="30:30">
      <c r="AD3348" s="9"/>
    </row>
    <row r="3349" spans="30:30">
      <c r="AD3349" s="9"/>
    </row>
    <row r="3350" spans="30:30">
      <c r="AD3350" s="9"/>
    </row>
    <row r="3351" spans="30:30">
      <c r="AD3351" s="9"/>
    </row>
    <row r="3352" spans="30:30">
      <c r="AD3352" s="9"/>
    </row>
    <row r="3353" spans="30:30">
      <c r="AD3353" s="9"/>
    </row>
    <row r="3354" spans="30:30">
      <c r="AD3354" s="9"/>
    </row>
    <row r="3355" spans="30:30">
      <c r="AD3355" s="9"/>
    </row>
    <row r="3356" spans="30:30">
      <c r="AD3356" s="9"/>
    </row>
    <row r="3357" spans="30:30">
      <c r="AD3357" s="9"/>
    </row>
    <row r="3358" spans="30:30">
      <c r="AD3358" s="9"/>
    </row>
    <row r="3359" spans="30:30">
      <c r="AD3359" s="9"/>
    </row>
    <row r="3360" spans="30:30">
      <c r="AD3360" s="9"/>
    </row>
    <row r="3361" spans="30:30">
      <c r="AD3361" s="9"/>
    </row>
    <row r="3362" spans="30:30">
      <c r="AD3362" s="9"/>
    </row>
    <row r="3363" spans="30:30">
      <c r="AD3363" s="9"/>
    </row>
    <row r="3364" spans="30:30">
      <c r="AD3364" s="9"/>
    </row>
    <row r="3365" spans="30:30">
      <c r="AD3365" s="9"/>
    </row>
    <row r="3366" spans="30:30">
      <c r="AD3366" s="9"/>
    </row>
    <row r="3367" spans="30:30">
      <c r="AD3367" s="9"/>
    </row>
    <row r="3368" spans="30:30">
      <c r="AD3368" s="9"/>
    </row>
    <row r="3369" spans="30:30">
      <c r="AD3369" s="9"/>
    </row>
    <row r="3370" spans="30:30">
      <c r="AD3370" s="9"/>
    </row>
    <row r="3371" spans="30:30">
      <c r="AD3371" s="9"/>
    </row>
    <row r="3372" spans="30:30">
      <c r="AD3372" s="9"/>
    </row>
    <row r="3373" spans="30:30">
      <c r="AD3373" s="9"/>
    </row>
    <row r="3374" spans="30:30">
      <c r="AD3374" s="9"/>
    </row>
    <row r="3375" spans="30:30">
      <c r="AD3375" s="9"/>
    </row>
    <row r="3376" spans="30:30">
      <c r="AD3376" s="9"/>
    </row>
    <row r="3377" spans="30:30">
      <c r="AD3377" s="9"/>
    </row>
    <row r="3378" spans="30:30">
      <c r="AD3378" s="9"/>
    </row>
    <row r="3379" spans="30:30">
      <c r="AD3379" s="9"/>
    </row>
    <row r="3380" spans="30:30">
      <c r="AD3380" s="9"/>
    </row>
    <row r="3381" spans="30:30">
      <c r="AD3381" s="9"/>
    </row>
    <row r="3382" spans="30:30">
      <c r="AD3382" s="9"/>
    </row>
    <row r="3383" spans="30:30">
      <c r="AD3383" s="9"/>
    </row>
    <row r="3384" spans="30:30">
      <c r="AD3384" s="9"/>
    </row>
    <row r="3385" spans="30:30">
      <c r="AD3385" s="9"/>
    </row>
    <row r="3386" spans="30:30">
      <c r="AD3386" s="9"/>
    </row>
    <row r="3387" spans="30:30">
      <c r="AD3387" s="9"/>
    </row>
    <row r="3388" spans="30:30">
      <c r="AD3388" s="9"/>
    </row>
    <row r="3389" spans="30:30">
      <c r="AD3389" s="9"/>
    </row>
    <row r="3390" spans="30:30">
      <c r="AD3390" s="9"/>
    </row>
    <row r="3391" spans="30:30">
      <c r="AD3391" s="9"/>
    </row>
    <row r="3392" spans="30:30">
      <c r="AD3392" s="9"/>
    </row>
    <row r="3393" spans="30:30">
      <c r="AD3393" s="9"/>
    </row>
    <row r="3394" spans="30:30">
      <c r="AD3394" s="9"/>
    </row>
    <row r="3395" spans="30:30">
      <c r="AD3395" s="9"/>
    </row>
    <row r="3396" spans="30:30">
      <c r="AD3396" s="9"/>
    </row>
    <row r="3397" spans="30:30">
      <c r="AD3397" s="9"/>
    </row>
    <row r="3398" spans="30:30">
      <c r="AD3398" s="9"/>
    </row>
    <row r="3399" spans="30:30">
      <c r="AD3399" s="9"/>
    </row>
    <row r="3400" spans="30:30">
      <c r="AD3400" s="9"/>
    </row>
    <row r="3401" spans="30:30">
      <c r="AD3401" s="9"/>
    </row>
    <row r="3402" spans="30:30">
      <c r="AD3402" s="9"/>
    </row>
    <row r="3403" spans="30:30">
      <c r="AD3403" s="9"/>
    </row>
    <row r="3404" spans="30:30">
      <c r="AD3404" s="9"/>
    </row>
    <row r="3405" spans="30:30">
      <c r="AD3405" s="9"/>
    </row>
    <row r="3406" spans="30:30">
      <c r="AD3406" s="9"/>
    </row>
    <row r="3407" spans="30:30">
      <c r="AD3407" s="9"/>
    </row>
    <row r="3408" spans="30:30">
      <c r="AD3408" s="9"/>
    </row>
    <row r="3409" spans="30:30">
      <c r="AD3409" s="9"/>
    </row>
    <row r="3410" spans="30:30">
      <c r="AD3410" s="9"/>
    </row>
    <row r="3411" spans="30:30">
      <c r="AD3411" s="9"/>
    </row>
    <row r="3412" spans="30:30">
      <c r="AD3412" s="9"/>
    </row>
    <row r="3413" spans="30:30">
      <c r="AD3413" s="9"/>
    </row>
    <row r="3414" spans="30:30">
      <c r="AD3414" s="9"/>
    </row>
    <row r="3415" spans="30:30">
      <c r="AD3415" s="9"/>
    </row>
    <row r="3416" spans="30:30">
      <c r="AD3416" s="9"/>
    </row>
    <row r="3417" spans="30:30">
      <c r="AD3417" s="9"/>
    </row>
    <row r="3418" spans="30:30">
      <c r="AD3418" s="9"/>
    </row>
    <row r="3419" spans="30:30">
      <c r="AD3419" s="9"/>
    </row>
    <row r="3420" spans="30:30">
      <c r="AD3420" s="9"/>
    </row>
    <row r="3421" spans="30:30">
      <c r="AD3421" s="9"/>
    </row>
    <row r="3422" spans="30:30">
      <c r="AD3422" s="9"/>
    </row>
    <row r="3423" spans="30:30">
      <c r="AD3423" s="9"/>
    </row>
    <row r="3424" spans="30:30">
      <c r="AD3424" s="9"/>
    </row>
    <row r="3425" spans="30:30">
      <c r="AD3425" s="9"/>
    </row>
    <row r="3426" spans="30:30">
      <c r="AD3426" s="9"/>
    </row>
    <row r="3427" spans="30:30">
      <c r="AD3427" s="9"/>
    </row>
    <row r="3428" spans="30:30">
      <c r="AD3428" s="9"/>
    </row>
    <row r="3429" spans="30:30">
      <c r="AD3429" s="9"/>
    </row>
    <row r="3430" spans="30:30">
      <c r="AD3430" s="9"/>
    </row>
    <row r="3431" spans="30:30">
      <c r="AD3431" s="9"/>
    </row>
    <row r="3432" spans="30:30">
      <c r="AD3432" s="9"/>
    </row>
    <row r="3433" spans="30:30">
      <c r="AD3433" s="9"/>
    </row>
    <row r="3434" spans="30:30">
      <c r="AD3434" s="9"/>
    </row>
    <row r="3435" spans="30:30">
      <c r="AD3435" s="9"/>
    </row>
    <row r="3436" spans="30:30">
      <c r="AD3436" s="9"/>
    </row>
    <row r="3437" spans="30:30">
      <c r="AD3437" s="9"/>
    </row>
    <row r="3438" spans="30:30">
      <c r="AD3438" s="9"/>
    </row>
    <row r="3439" spans="30:30">
      <c r="AD3439" s="9"/>
    </row>
    <row r="3440" spans="30:30">
      <c r="AD3440" s="9"/>
    </row>
    <row r="3441" spans="30:30">
      <c r="AD3441" s="9"/>
    </row>
    <row r="3442" spans="30:30">
      <c r="AD3442" s="9"/>
    </row>
    <row r="3443" spans="30:30">
      <c r="AD3443" s="9"/>
    </row>
    <row r="3444" spans="30:30">
      <c r="AD3444" s="9"/>
    </row>
    <row r="3445" spans="30:30">
      <c r="AD3445" s="9"/>
    </row>
    <row r="3446" spans="30:30">
      <c r="AD3446" s="9"/>
    </row>
    <row r="3447" spans="30:30">
      <c r="AD3447" s="9"/>
    </row>
    <row r="3448" spans="30:30">
      <c r="AD3448" s="9"/>
    </row>
    <row r="3449" spans="30:30">
      <c r="AD3449" s="9"/>
    </row>
    <row r="3450" spans="30:30">
      <c r="AD3450" s="9"/>
    </row>
    <row r="3451" spans="30:30">
      <c r="AD3451" s="9"/>
    </row>
    <row r="3452" spans="30:30">
      <c r="AD3452" s="9"/>
    </row>
    <row r="3453" spans="30:30">
      <c r="AD3453" s="9"/>
    </row>
    <row r="3454" spans="30:30">
      <c r="AD3454" s="9"/>
    </row>
    <row r="3455" spans="30:30">
      <c r="AD3455" s="9"/>
    </row>
    <row r="3456" spans="30:30">
      <c r="AD3456" s="9"/>
    </row>
    <row r="3457" spans="30:30">
      <c r="AD3457" s="9"/>
    </row>
    <row r="3458" spans="30:30">
      <c r="AD3458" s="9"/>
    </row>
    <row r="3459" spans="30:30">
      <c r="AD3459" s="9"/>
    </row>
    <row r="3460" spans="30:30">
      <c r="AD3460" s="9"/>
    </row>
    <row r="3461" spans="30:30">
      <c r="AD3461" s="9"/>
    </row>
    <row r="3462" spans="30:30">
      <c r="AD3462" s="9"/>
    </row>
    <row r="3463" spans="30:30">
      <c r="AD3463" s="9"/>
    </row>
    <row r="3464" spans="30:30">
      <c r="AD3464" s="9"/>
    </row>
    <row r="3465" spans="30:30">
      <c r="AD3465" s="9"/>
    </row>
    <row r="3466" spans="30:30">
      <c r="AD3466" s="9"/>
    </row>
    <row r="3467" spans="30:30">
      <c r="AD3467" s="9"/>
    </row>
    <row r="3468" spans="30:30">
      <c r="AD3468" s="9"/>
    </row>
    <row r="3469" spans="30:30">
      <c r="AD3469" s="9"/>
    </row>
    <row r="3470" spans="30:30">
      <c r="AD3470" s="9"/>
    </row>
    <row r="3471" spans="30:30">
      <c r="AD3471" s="9"/>
    </row>
    <row r="3472" spans="30:30">
      <c r="AD3472" s="9"/>
    </row>
    <row r="3473" spans="30:30">
      <c r="AD3473" s="9"/>
    </row>
    <row r="3474" spans="30:30">
      <c r="AD3474" s="9"/>
    </row>
    <row r="3475" spans="30:30">
      <c r="AD3475" s="9"/>
    </row>
    <row r="3476" spans="30:30">
      <c r="AD3476" s="9"/>
    </row>
    <row r="3477" spans="30:30">
      <c r="AD3477" s="9"/>
    </row>
    <row r="3478" spans="30:30">
      <c r="AD3478" s="9"/>
    </row>
    <row r="3479" spans="30:30">
      <c r="AD3479" s="9"/>
    </row>
    <row r="3480" spans="30:30">
      <c r="AD3480" s="9"/>
    </row>
    <row r="3481" spans="30:30">
      <c r="AD3481" s="9"/>
    </row>
    <row r="3482" spans="30:30">
      <c r="AD3482" s="9"/>
    </row>
    <row r="3483" spans="30:30">
      <c r="AD3483" s="9"/>
    </row>
    <row r="3484" spans="30:30">
      <c r="AD3484" s="9"/>
    </row>
    <row r="3485" spans="30:30">
      <c r="AD3485" s="9"/>
    </row>
    <row r="3486" spans="30:30">
      <c r="AD3486" s="9"/>
    </row>
    <row r="3487" spans="30:30">
      <c r="AD3487" s="9"/>
    </row>
    <row r="3488" spans="30:30">
      <c r="AD3488" s="9"/>
    </row>
    <row r="3489" spans="30:30">
      <c r="AD3489" s="9"/>
    </row>
    <row r="3490" spans="30:30">
      <c r="AD3490" s="9"/>
    </row>
    <row r="3491" spans="30:30">
      <c r="AD3491" s="9"/>
    </row>
    <row r="3492" spans="30:30">
      <c r="AD3492" s="9"/>
    </row>
    <row r="3493" spans="30:30">
      <c r="AD3493" s="9"/>
    </row>
    <row r="3494" spans="30:30">
      <c r="AD3494" s="9"/>
    </row>
    <row r="3495" spans="30:30">
      <c r="AD3495" s="9"/>
    </row>
    <row r="3496" spans="30:30">
      <c r="AD3496" s="9"/>
    </row>
    <row r="3497" spans="30:30">
      <c r="AD3497" s="9"/>
    </row>
    <row r="3498" spans="30:30">
      <c r="AD3498" s="9"/>
    </row>
    <row r="3499" spans="30:30">
      <c r="AD3499" s="9"/>
    </row>
    <row r="3500" spans="30:30">
      <c r="AD3500" s="9"/>
    </row>
    <row r="3501" spans="30:30">
      <c r="AD3501" s="9"/>
    </row>
    <row r="3502" spans="30:30">
      <c r="AD3502" s="9"/>
    </row>
    <row r="3503" spans="30:30">
      <c r="AD3503" s="9"/>
    </row>
    <row r="3504" spans="30:30">
      <c r="AD3504" s="9"/>
    </row>
    <row r="3505" spans="30:30">
      <c r="AD3505" s="9"/>
    </row>
    <row r="3506" spans="30:30">
      <c r="AD3506" s="9"/>
    </row>
    <row r="3507" spans="30:30">
      <c r="AD3507" s="9"/>
    </row>
    <row r="3508" spans="30:30">
      <c r="AD3508" s="9"/>
    </row>
    <row r="3509" spans="30:30">
      <c r="AD3509" s="9"/>
    </row>
    <row r="3510" spans="30:30">
      <c r="AD3510" s="9"/>
    </row>
    <row r="3511" spans="30:30">
      <c r="AD3511" s="9"/>
    </row>
    <row r="3512" spans="30:30">
      <c r="AD3512" s="9"/>
    </row>
    <row r="3513" spans="30:30">
      <c r="AD3513" s="9"/>
    </row>
    <row r="3514" spans="30:30">
      <c r="AD3514" s="9"/>
    </row>
    <row r="3515" spans="30:30">
      <c r="AD3515" s="9"/>
    </row>
    <row r="3516" spans="30:30">
      <c r="AD3516" s="9"/>
    </row>
    <row r="3517" spans="30:30">
      <c r="AD3517" s="9"/>
    </row>
    <row r="3518" spans="30:30">
      <c r="AD3518" s="9"/>
    </row>
    <row r="3519" spans="30:30">
      <c r="AD3519" s="9"/>
    </row>
    <row r="3520" spans="30:30">
      <c r="AD3520" s="9"/>
    </row>
    <row r="3521" spans="30:30">
      <c r="AD3521" s="9"/>
    </row>
    <row r="3522" spans="30:30">
      <c r="AD3522" s="9"/>
    </row>
    <row r="3523" spans="30:30">
      <c r="AD3523" s="9"/>
    </row>
    <row r="3524" spans="30:30">
      <c r="AD3524" s="9"/>
    </row>
    <row r="3525" spans="30:30">
      <c r="AD3525" s="9"/>
    </row>
    <row r="3526" spans="30:30">
      <c r="AD3526" s="9"/>
    </row>
    <row r="3527" spans="30:30">
      <c r="AD3527" s="9"/>
    </row>
    <row r="3528" spans="30:30">
      <c r="AD3528" s="9"/>
    </row>
    <row r="3529" spans="30:30">
      <c r="AD3529" s="9"/>
    </row>
    <row r="3530" spans="30:30">
      <c r="AD3530" s="9"/>
    </row>
    <row r="3531" spans="30:30">
      <c r="AD3531" s="9"/>
    </row>
    <row r="3532" spans="30:30">
      <c r="AD3532" s="9"/>
    </row>
    <row r="3533" spans="30:30">
      <c r="AD3533" s="9"/>
    </row>
    <row r="3534" spans="30:30">
      <c r="AD3534" s="9"/>
    </row>
    <row r="3535" spans="30:30">
      <c r="AD3535" s="9"/>
    </row>
    <row r="3536" spans="30:30">
      <c r="AD3536" s="9"/>
    </row>
    <row r="3537" spans="30:30">
      <c r="AD3537" s="9"/>
    </row>
    <row r="3538" spans="30:30">
      <c r="AD3538" s="9"/>
    </row>
    <row r="3539" spans="30:30">
      <c r="AD3539" s="9"/>
    </row>
    <row r="3540" spans="30:30">
      <c r="AD3540" s="9"/>
    </row>
    <row r="3541" spans="30:30">
      <c r="AD3541" s="9"/>
    </row>
    <row r="3542" spans="30:30">
      <c r="AD3542" s="9"/>
    </row>
    <row r="3543" spans="30:30">
      <c r="AD3543" s="9"/>
    </row>
    <row r="3544" spans="30:30">
      <c r="AD3544" s="9"/>
    </row>
    <row r="3545" spans="30:30">
      <c r="AD3545" s="9"/>
    </row>
    <row r="3546" spans="30:30">
      <c r="AD3546" s="9"/>
    </row>
    <row r="3547" spans="30:30">
      <c r="AD3547" s="9"/>
    </row>
    <row r="3548" spans="30:30">
      <c r="AD3548" s="9"/>
    </row>
    <row r="3549" spans="30:30">
      <c r="AD3549" s="9"/>
    </row>
    <row r="3550" spans="30:30">
      <c r="AD3550" s="9"/>
    </row>
    <row r="3551" spans="30:30">
      <c r="AD3551" s="9"/>
    </row>
    <row r="3552" spans="30:30">
      <c r="AD3552" s="9"/>
    </row>
    <row r="3553" spans="30:30">
      <c r="AD3553" s="9"/>
    </row>
    <row r="3554" spans="30:30">
      <c r="AD3554" s="9"/>
    </row>
    <row r="3555" spans="30:30">
      <c r="AD3555" s="9"/>
    </row>
    <row r="3556" spans="30:30">
      <c r="AD3556" s="9"/>
    </row>
    <row r="3557" spans="30:30">
      <c r="AD3557" s="9"/>
    </row>
    <row r="3558" spans="30:30">
      <c r="AD3558" s="9"/>
    </row>
    <row r="3559" spans="30:30">
      <c r="AD3559" s="9"/>
    </row>
    <row r="3560" spans="30:30">
      <c r="AD3560" s="9"/>
    </row>
    <row r="3561" spans="30:30">
      <c r="AD3561" s="9"/>
    </row>
    <row r="3562" spans="30:30">
      <c r="AD3562" s="9"/>
    </row>
    <row r="3563" spans="30:30">
      <c r="AD3563" s="9"/>
    </row>
    <row r="3564" spans="30:30">
      <c r="AD3564" s="9"/>
    </row>
    <row r="3565" spans="30:30">
      <c r="AD3565" s="9"/>
    </row>
    <row r="3566" spans="30:30">
      <c r="AD3566" s="9"/>
    </row>
    <row r="3567" spans="30:30">
      <c r="AD3567" s="9"/>
    </row>
    <row r="3568" spans="30:30">
      <c r="AD3568" s="9"/>
    </row>
    <row r="3569" spans="30:30">
      <c r="AD3569" s="9"/>
    </row>
    <row r="3570" spans="30:30">
      <c r="AD3570" s="9"/>
    </row>
    <row r="3571" spans="30:30">
      <c r="AD3571" s="9"/>
    </row>
    <row r="3572" spans="30:30">
      <c r="AD3572" s="9"/>
    </row>
    <row r="3573" spans="30:30">
      <c r="AD3573" s="9"/>
    </row>
    <row r="3574" spans="30:30">
      <c r="AD3574" s="9"/>
    </row>
    <row r="3575" spans="30:30">
      <c r="AD3575" s="9"/>
    </row>
    <row r="3576" spans="30:30">
      <c r="AD3576" s="9"/>
    </row>
    <row r="3577" spans="30:30">
      <c r="AD3577" s="9"/>
    </row>
    <row r="3578" spans="30:30">
      <c r="AD3578" s="9"/>
    </row>
    <row r="3579" spans="30:30">
      <c r="AD3579" s="9"/>
    </row>
    <row r="3580" spans="30:30">
      <c r="AD3580" s="9"/>
    </row>
    <row r="3581" spans="30:30">
      <c r="AD3581" s="9"/>
    </row>
    <row r="3582" spans="30:30">
      <c r="AD3582" s="9"/>
    </row>
    <row r="3583" spans="30:30">
      <c r="AD3583" s="9"/>
    </row>
    <row r="3584" spans="30:30">
      <c r="AD3584" s="9"/>
    </row>
    <row r="3585" spans="30:30">
      <c r="AD3585" s="9"/>
    </row>
    <row r="3586" spans="30:30">
      <c r="AD3586" s="9"/>
    </row>
    <row r="3587" spans="30:30">
      <c r="AD3587" s="9"/>
    </row>
    <row r="3588" spans="30:30">
      <c r="AD3588" s="9"/>
    </row>
    <row r="3589" spans="30:30">
      <c r="AD3589" s="9"/>
    </row>
    <row r="3590" spans="30:30">
      <c r="AD3590" s="9"/>
    </row>
    <row r="3591" spans="30:30">
      <c r="AD3591" s="9"/>
    </row>
    <row r="3592" spans="30:30">
      <c r="AD3592" s="9"/>
    </row>
    <row r="3593" spans="30:30">
      <c r="AD3593" s="9"/>
    </row>
    <row r="3594" spans="30:30">
      <c r="AD3594" s="9"/>
    </row>
    <row r="3595" spans="30:30">
      <c r="AD3595" s="9"/>
    </row>
    <row r="3596" spans="30:30">
      <c r="AD3596" s="9"/>
    </row>
    <row r="3597" spans="30:30">
      <c r="AD3597" s="9"/>
    </row>
    <row r="3598" spans="30:30">
      <c r="AD3598" s="9"/>
    </row>
    <row r="3599" spans="30:30">
      <c r="AD3599" s="9"/>
    </row>
    <row r="3600" spans="30:30">
      <c r="AD3600" s="9"/>
    </row>
    <row r="3601" spans="30:30">
      <c r="AD3601" s="9"/>
    </row>
    <row r="3602" spans="30:30">
      <c r="AD3602" s="9"/>
    </row>
    <row r="3603" spans="30:30">
      <c r="AD3603" s="9"/>
    </row>
    <row r="3604" spans="30:30">
      <c r="AD3604" s="9"/>
    </row>
    <row r="3605" spans="30:30">
      <c r="AD3605" s="9"/>
    </row>
    <row r="3606" spans="30:30">
      <c r="AD3606" s="9"/>
    </row>
    <row r="3607" spans="30:30">
      <c r="AD3607" s="9"/>
    </row>
    <row r="3608" spans="30:30">
      <c r="AD3608" s="9"/>
    </row>
    <row r="3609" spans="30:30">
      <c r="AD3609" s="9"/>
    </row>
    <row r="3610" spans="30:30">
      <c r="AD3610" s="9"/>
    </row>
    <row r="3611" spans="30:30">
      <c r="AD3611" s="9"/>
    </row>
    <row r="3612" spans="30:30">
      <c r="AD3612" s="9"/>
    </row>
    <row r="3613" spans="30:30">
      <c r="AD3613" s="9"/>
    </row>
    <row r="3614" spans="30:30">
      <c r="AD3614" s="9"/>
    </row>
    <row r="3615" spans="30:30">
      <c r="AD3615" s="9"/>
    </row>
    <row r="3616" spans="30:30">
      <c r="AD3616" s="9"/>
    </row>
    <row r="3617" spans="30:30">
      <c r="AD3617" s="9"/>
    </row>
    <row r="3618" spans="30:30">
      <c r="AD3618" s="9"/>
    </row>
    <row r="3619" spans="30:30">
      <c r="AD3619" s="9"/>
    </row>
    <row r="3620" spans="30:30">
      <c r="AD3620" s="9"/>
    </row>
    <row r="3621" spans="30:30">
      <c r="AD3621" s="9"/>
    </row>
    <row r="3622" spans="30:30">
      <c r="AD3622" s="9"/>
    </row>
    <row r="3623" spans="30:30">
      <c r="AD3623" s="9"/>
    </row>
    <row r="3624" spans="30:30">
      <c r="AD3624" s="9"/>
    </row>
    <row r="3625" spans="30:30">
      <c r="AD3625" s="9"/>
    </row>
    <row r="3626" spans="30:30">
      <c r="AD3626" s="9"/>
    </row>
    <row r="3627" spans="30:30">
      <c r="AD3627" s="9"/>
    </row>
    <row r="3628" spans="30:30">
      <c r="AD3628" s="9"/>
    </row>
    <row r="3629" spans="30:30">
      <c r="AD3629" s="9"/>
    </row>
    <row r="3630" spans="30:30">
      <c r="AD3630" s="9"/>
    </row>
    <row r="3631" spans="30:30">
      <c r="AD3631" s="9"/>
    </row>
    <row r="3632" spans="30:30">
      <c r="AD3632" s="9"/>
    </row>
    <row r="3633" spans="30:30">
      <c r="AD3633" s="9"/>
    </row>
    <row r="3634" spans="30:30">
      <c r="AD3634" s="9"/>
    </row>
    <row r="3635" spans="30:30">
      <c r="AD3635" s="9"/>
    </row>
    <row r="3636" spans="30:30">
      <c r="AD3636" s="9"/>
    </row>
    <row r="3637" spans="30:30">
      <c r="AD3637" s="9"/>
    </row>
    <row r="3638" spans="30:30">
      <c r="AD3638" s="9"/>
    </row>
    <row r="3639" spans="30:30">
      <c r="AD3639" s="9"/>
    </row>
    <row r="3640" spans="30:30">
      <c r="AD3640" s="9"/>
    </row>
    <row r="3641" spans="30:30">
      <c r="AD3641" s="9"/>
    </row>
    <row r="3642" spans="30:30">
      <c r="AD3642" s="9"/>
    </row>
    <row r="3643" spans="30:30">
      <c r="AD3643" s="9"/>
    </row>
    <row r="3644" spans="30:30">
      <c r="AD3644" s="9"/>
    </row>
    <row r="3645" spans="30:30">
      <c r="AD3645" s="9"/>
    </row>
    <row r="3646" spans="30:30">
      <c r="AD3646" s="9"/>
    </row>
    <row r="3647" spans="30:30">
      <c r="AD3647" s="9"/>
    </row>
    <row r="3648" spans="30:30">
      <c r="AD3648" s="9"/>
    </row>
    <row r="3649" spans="30:30">
      <c r="AD3649" s="9"/>
    </row>
    <row r="3650" spans="30:30">
      <c r="AD3650" s="9"/>
    </row>
    <row r="3651" spans="30:30">
      <c r="AD3651" s="9"/>
    </row>
    <row r="3652" spans="30:30">
      <c r="AD3652" s="9"/>
    </row>
    <row r="3653" spans="30:30">
      <c r="AD3653" s="9"/>
    </row>
    <row r="3654" spans="30:30">
      <c r="AD3654" s="9"/>
    </row>
    <row r="3655" spans="30:30">
      <c r="AD3655" s="9"/>
    </row>
    <row r="3656" spans="30:30">
      <c r="AD3656" s="9"/>
    </row>
    <row r="3657" spans="30:30">
      <c r="AD3657" s="9"/>
    </row>
    <row r="3658" spans="30:30">
      <c r="AD3658" s="9"/>
    </row>
    <row r="3659" spans="30:30">
      <c r="AD3659" s="9"/>
    </row>
    <row r="3660" spans="30:30">
      <c r="AD3660" s="9"/>
    </row>
    <row r="3661" spans="30:30">
      <c r="AD3661" s="9"/>
    </row>
    <row r="3662" spans="30:30">
      <c r="AD3662" s="9"/>
    </row>
    <row r="3663" spans="30:30">
      <c r="AD3663" s="9"/>
    </row>
    <row r="3664" spans="30:30">
      <c r="AD3664" s="9"/>
    </row>
    <row r="3665" spans="30:30">
      <c r="AD3665" s="9"/>
    </row>
    <row r="3666" spans="30:30">
      <c r="AD3666" s="9"/>
    </row>
    <row r="3667" spans="30:30">
      <c r="AD3667" s="9"/>
    </row>
    <row r="3668" spans="30:30">
      <c r="AD3668" s="9"/>
    </row>
    <row r="3669" spans="30:30">
      <c r="AD3669" s="9"/>
    </row>
    <row r="3670" spans="30:30">
      <c r="AD3670" s="9"/>
    </row>
    <row r="3671" spans="30:30">
      <c r="AD3671" s="9"/>
    </row>
    <row r="3672" spans="30:30">
      <c r="AD3672" s="9"/>
    </row>
    <row r="3673" spans="30:30">
      <c r="AD3673" s="9"/>
    </row>
    <row r="3674" spans="30:30">
      <c r="AD3674" s="9"/>
    </row>
    <row r="3675" spans="30:30">
      <c r="AD3675" s="9"/>
    </row>
    <row r="3676" spans="30:30">
      <c r="AD3676" s="9"/>
    </row>
    <row r="3677" spans="30:30">
      <c r="AD3677" s="9"/>
    </row>
    <row r="3678" spans="30:30">
      <c r="AD3678" s="9"/>
    </row>
    <row r="3679" spans="30:30">
      <c r="AD3679" s="9"/>
    </row>
    <row r="3680" spans="30:30">
      <c r="AD3680" s="9"/>
    </row>
    <row r="3681" spans="30:30">
      <c r="AD3681" s="9"/>
    </row>
    <row r="3682" spans="30:30">
      <c r="AD3682" s="9"/>
    </row>
    <row r="3683" spans="30:30">
      <c r="AD3683" s="9"/>
    </row>
    <row r="3684" spans="30:30">
      <c r="AD3684" s="9"/>
    </row>
    <row r="3685" spans="30:30">
      <c r="AD3685" s="9"/>
    </row>
    <row r="3686" spans="30:30">
      <c r="AD3686" s="9"/>
    </row>
    <row r="3687" spans="30:30">
      <c r="AD3687" s="9"/>
    </row>
    <row r="3688" spans="30:30">
      <c r="AD3688" s="9"/>
    </row>
    <row r="3689" spans="30:30">
      <c r="AD3689" s="9"/>
    </row>
    <row r="3690" spans="30:30">
      <c r="AD3690" s="9"/>
    </row>
    <row r="3691" spans="30:30">
      <c r="AD3691" s="9"/>
    </row>
    <row r="3692" spans="30:30">
      <c r="AD3692" s="9"/>
    </row>
    <row r="3693" spans="30:30">
      <c r="AD3693" s="9"/>
    </row>
    <row r="3694" spans="30:30">
      <c r="AD3694" s="9"/>
    </row>
    <row r="3695" spans="30:30">
      <c r="AD3695" s="9"/>
    </row>
    <row r="3696" spans="30:30">
      <c r="AD3696" s="9"/>
    </row>
    <row r="3697" spans="30:30">
      <c r="AD3697" s="9"/>
    </row>
    <row r="3698" spans="30:30">
      <c r="AD3698" s="9"/>
    </row>
    <row r="3699" spans="30:30">
      <c r="AD3699" s="9"/>
    </row>
    <row r="3700" spans="30:30">
      <c r="AD3700" s="9"/>
    </row>
    <row r="3701" spans="30:30">
      <c r="AD3701" s="9"/>
    </row>
    <row r="3702" spans="30:30">
      <c r="AD3702" s="9"/>
    </row>
    <row r="3703" spans="30:30">
      <c r="AD3703" s="9"/>
    </row>
    <row r="3704" spans="30:30">
      <c r="AD3704" s="9"/>
    </row>
    <row r="3705" spans="30:30">
      <c r="AD3705" s="9"/>
    </row>
    <row r="3706" spans="30:30">
      <c r="AD3706" s="9"/>
    </row>
    <row r="3707" spans="30:30">
      <c r="AD3707" s="9"/>
    </row>
    <row r="3708" spans="30:30">
      <c r="AD3708" s="9"/>
    </row>
    <row r="3709" spans="30:30">
      <c r="AD3709" s="9"/>
    </row>
    <row r="3710" spans="30:30">
      <c r="AD3710" s="9"/>
    </row>
    <row r="3711" spans="30:30">
      <c r="AD3711" s="9"/>
    </row>
    <row r="3712" spans="30:30">
      <c r="AD3712" s="9"/>
    </row>
    <row r="3713" spans="30:30">
      <c r="AD3713" s="9"/>
    </row>
    <row r="3714" spans="30:30">
      <c r="AD3714" s="9"/>
    </row>
    <row r="3715" spans="30:30">
      <c r="AD3715" s="9"/>
    </row>
    <row r="3716" spans="30:30">
      <c r="AD3716" s="9"/>
    </row>
    <row r="3717" spans="30:30">
      <c r="AD3717" s="9"/>
    </row>
    <row r="3718" spans="30:30">
      <c r="AD3718" s="9"/>
    </row>
    <row r="3719" spans="30:30">
      <c r="AD3719" s="9"/>
    </row>
    <row r="3720" spans="30:30">
      <c r="AD3720" s="9"/>
    </row>
    <row r="3721" spans="30:30">
      <c r="AD3721" s="9"/>
    </row>
    <row r="3722" spans="30:30">
      <c r="AD3722" s="9"/>
    </row>
    <row r="3723" spans="30:30">
      <c r="AD3723" s="9"/>
    </row>
    <row r="3724" spans="30:30">
      <c r="AD3724" s="9"/>
    </row>
    <row r="3725" spans="30:30">
      <c r="AD3725" s="9"/>
    </row>
    <row r="3726" spans="30:30">
      <c r="AD3726" s="9"/>
    </row>
    <row r="3727" spans="30:30">
      <c r="AD3727" s="9"/>
    </row>
    <row r="3728" spans="30:30">
      <c r="AD3728" s="9"/>
    </row>
    <row r="3729" spans="30:30">
      <c r="AD3729" s="9"/>
    </row>
    <row r="3730" spans="30:30">
      <c r="AD3730" s="9"/>
    </row>
    <row r="3731" spans="30:30">
      <c r="AD3731" s="9"/>
    </row>
    <row r="3732" spans="30:30">
      <c r="AD3732" s="9"/>
    </row>
    <row r="3733" spans="30:30">
      <c r="AD3733" s="9"/>
    </row>
    <row r="3734" spans="30:30">
      <c r="AD3734" s="9"/>
    </row>
    <row r="3735" spans="30:30">
      <c r="AD3735" s="9"/>
    </row>
    <row r="3736" spans="30:30">
      <c r="AD3736" s="9"/>
    </row>
    <row r="3737" spans="30:30">
      <c r="AD3737" s="9"/>
    </row>
    <row r="3738" spans="30:30">
      <c r="AD3738" s="9"/>
    </row>
    <row r="3739" spans="30:30">
      <c r="AD3739" s="9"/>
    </row>
    <row r="3740" spans="30:30">
      <c r="AD3740" s="9"/>
    </row>
    <row r="3741" spans="30:30">
      <c r="AD3741" s="9"/>
    </row>
    <row r="3742" spans="30:30">
      <c r="AD3742" s="9"/>
    </row>
    <row r="3743" spans="30:30">
      <c r="AD3743" s="9"/>
    </row>
    <row r="3744" spans="30:30">
      <c r="AD3744" s="9"/>
    </row>
    <row r="3745" spans="30:30">
      <c r="AD3745" s="9"/>
    </row>
    <row r="3746" spans="30:30">
      <c r="AD3746" s="9"/>
    </row>
    <row r="3747" spans="30:30">
      <c r="AD3747" s="9"/>
    </row>
    <row r="3748" spans="30:30">
      <c r="AD3748" s="9"/>
    </row>
    <row r="3749" spans="30:30">
      <c r="AD3749" s="9"/>
    </row>
    <row r="3750" spans="30:30">
      <c r="AD3750" s="9"/>
    </row>
    <row r="3751" spans="30:30">
      <c r="AD3751" s="9"/>
    </row>
    <row r="3752" spans="30:30">
      <c r="AD3752" s="9"/>
    </row>
    <row r="3753" spans="30:30">
      <c r="AD3753" s="9"/>
    </row>
    <row r="3754" spans="30:30">
      <c r="AD3754" s="9"/>
    </row>
    <row r="3755" spans="30:30">
      <c r="AD3755" s="9"/>
    </row>
    <row r="3756" spans="30:30">
      <c r="AD3756" s="9"/>
    </row>
    <row r="3757" spans="30:30">
      <c r="AD3757" s="9"/>
    </row>
    <row r="3758" spans="30:30">
      <c r="AD3758" s="9"/>
    </row>
    <row r="3759" spans="30:30">
      <c r="AD3759" s="9"/>
    </row>
    <row r="3760" spans="30:30">
      <c r="AD3760" s="9"/>
    </row>
    <row r="3761" spans="30:30">
      <c r="AD3761" s="9"/>
    </row>
    <row r="3762" spans="30:30">
      <c r="AD3762" s="9"/>
    </row>
    <row r="3763" spans="30:30">
      <c r="AD3763" s="9"/>
    </row>
    <row r="3764" spans="30:30">
      <c r="AD3764" s="9"/>
    </row>
    <row r="3765" spans="30:30">
      <c r="AD3765" s="9"/>
    </row>
    <row r="3766" spans="30:30">
      <c r="AD3766" s="9"/>
    </row>
    <row r="3767" spans="30:30">
      <c r="AD3767" s="9"/>
    </row>
    <row r="3768" spans="30:30">
      <c r="AD3768" s="9"/>
    </row>
    <row r="3769" spans="30:30">
      <c r="AD3769" s="9"/>
    </row>
    <row r="3770" spans="30:30">
      <c r="AD3770" s="9"/>
    </row>
    <row r="3771" spans="30:30">
      <c r="AD3771" s="9"/>
    </row>
    <row r="3772" spans="30:30">
      <c r="AD3772" s="9"/>
    </row>
    <row r="3773" spans="30:30">
      <c r="AD3773" s="9"/>
    </row>
    <row r="3774" spans="30:30">
      <c r="AD3774" s="9"/>
    </row>
    <row r="3775" spans="30:30">
      <c r="AD3775" s="9"/>
    </row>
    <row r="3776" spans="30:30">
      <c r="AD3776" s="9"/>
    </row>
    <row r="3777" spans="30:30">
      <c r="AD3777" s="9"/>
    </row>
    <row r="3778" spans="30:30">
      <c r="AD3778" s="9"/>
    </row>
    <row r="3779" spans="30:30">
      <c r="AD3779" s="9"/>
    </row>
    <row r="3780" spans="30:30">
      <c r="AD3780" s="9"/>
    </row>
    <row r="3781" spans="30:30">
      <c r="AD3781" s="9"/>
    </row>
    <row r="3782" spans="30:30">
      <c r="AD3782" s="9"/>
    </row>
    <row r="3783" spans="30:30">
      <c r="AD3783" s="9"/>
    </row>
    <row r="3784" spans="30:30">
      <c r="AD3784" s="9"/>
    </row>
    <row r="3785" spans="30:30">
      <c r="AD3785" s="9"/>
    </row>
    <row r="3786" spans="30:30">
      <c r="AD3786" s="9"/>
    </row>
    <row r="3787" spans="30:30">
      <c r="AD3787" s="9"/>
    </row>
    <row r="3788" spans="30:30">
      <c r="AD3788" s="9"/>
    </row>
    <row r="3789" spans="30:30">
      <c r="AD3789" s="9"/>
    </row>
    <row r="3790" spans="30:30">
      <c r="AD3790" s="9"/>
    </row>
    <row r="3791" spans="30:30">
      <c r="AD3791" s="9"/>
    </row>
    <row r="3792" spans="30:30">
      <c r="AD3792" s="9"/>
    </row>
    <row r="3793" spans="30:30">
      <c r="AD3793" s="9"/>
    </row>
    <row r="3794" spans="30:30">
      <c r="AD3794" s="9"/>
    </row>
    <row r="3795" spans="30:30">
      <c r="AD3795" s="9"/>
    </row>
    <row r="3796" spans="30:30">
      <c r="AD3796" s="9"/>
    </row>
    <row r="3797" spans="30:30">
      <c r="AD3797" s="9"/>
    </row>
    <row r="3798" spans="30:30">
      <c r="AD3798" s="9"/>
    </row>
    <row r="3799" spans="30:30">
      <c r="AD3799" s="9"/>
    </row>
    <row r="3800" spans="30:30">
      <c r="AD3800" s="9"/>
    </row>
    <row r="3801" spans="30:30">
      <c r="AD3801" s="9"/>
    </row>
    <row r="3802" spans="30:30">
      <c r="AD3802" s="9"/>
    </row>
    <row r="3803" spans="30:30">
      <c r="AD3803" s="9"/>
    </row>
    <row r="3804" spans="30:30">
      <c r="AD3804" s="9"/>
    </row>
    <row r="3805" spans="30:30">
      <c r="AD3805" s="9"/>
    </row>
    <row r="3806" spans="30:30">
      <c r="AD3806" s="9"/>
    </row>
    <row r="3807" spans="30:30">
      <c r="AD3807" s="9"/>
    </row>
    <row r="3808" spans="30:30">
      <c r="AD3808" s="9"/>
    </row>
    <row r="3809" spans="30:30">
      <c r="AD3809" s="9"/>
    </row>
    <row r="3810" spans="30:30">
      <c r="AD3810" s="9"/>
    </row>
    <row r="3811" spans="30:30">
      <c r="AD3811" s="9"/>
    </row>
    <row r="3812" spans="30:30">
      <c r="AD3812" s="9"/>
    </row>
    <row r="3813" spans="30:30">
      <c r="AD3813" s="9"/>
    </row>
    <row r="3814" spans="30:30">
      <c r="AD3814" s="9"/>
    </row>
    <row r="3815" spans="30:30">
      <c r="AD3815" s="9"/>
    </row>
    <row r="3816" spans="30:30">
      <c r="AD3816" s="9"/>
    </row>
    <row r="3817" spans="30:30">
      <c r="AD3817" s="9"/>
    </row>
    <row r="3818" spans="30:30">
      <c r="AD3818" s="9"/>
    </row>
    <row r="3819" spans="30:30">
      <c r="AD3819" s="9"/>
    </row>
    <row r="3820" spans="30:30">
      <c r="AD3820" s="9"/>
    </row>
    <row r="3821" spans="30:30">
      <c r="AD3821" s="9"/>
    </row>
    <row r="3822" spans="30:30">
      <c r="AD3822" s="9"/>
    </row>
    <row r="3823" spans="30:30">
      <c r="AD3823" s="9"/>
    </row>
    <row r="3824" spans="30:30">
      <c r="AD3824" s="9"/>
    </row>
    <row r="3825" spans="30:30">
      <c r="AD3825" s="9"/>
    </row>
    <row r="3826" spans="30:30">
      <c r="AD3826" s="9"/>
    </row>
    <row r="3827" spans="30:30">
      <c r="AD3827" s="9"/>
    </row>
    <row r="3828" spans="30:30">
      <c r="AD3828" s="9"/>
    </row>
    <row r="3829" spans="30:30">
      <c r="AD3829" s="9"/>
    </row>
    <row r="3830" spans="30:30">
      <c r="AD3830" s="9"/>
    </row>
    <row r="3831" spans="30:30">
      <c r="AD3831" s="9"/>
    </row>
    <row r="3832" spans="30:30">
      <c r="AD3832" s="9"/>
    </row>
    <row r="3833" spans="30:30">
      <c r="AD3833" s="9"/>
    </row>
    <row r="3834" spans="30:30">
      <c r="AD3834" s="9"/>
    </row>
    <row r="3835" spans="30:30">
      <c r="AD3835" s="9"/>
    </row>
    <row r="3836" spans="30:30">
      <c r="AD3836" s="9"/>
    </row>
    <row r="3837" spans="30:30">
      <c r="AD3837" s="9"/>
    </row>
    <row r="3838" spans="30:30">
      <c r="AD3838" s="9"/>
    </row>
    <row r="3839" spans="30:30">
      <c r="AD3839" s="9"/>
    </row>
    <row r="3840" spans="30:30">
      <c r="AD3840" s="9"/>
    </row>
    <row r="3841" spans="30:30">
      <c r="AD3841" s="9"/>
    </row>
    <row r="3842" spans="30:30">
      <c r="AD3842" s="9"/>
    </row>
    <row r="3843" spans="30:30">
      <c r="AD3843" s="9"/>
    </row>
    <row r="3844" spans="30:30">
      <c r="AD3844" s="9"/>
    </row>
    <row r="3845" spans="30:30">
      <c r="AD3845" s="9"/>
    </row>
    <row r="3846" spans="30:30">
      <c r="AD3846" s="9"/>
    </row>
    <row r="3847" spans="30:30">
      <c r="AD3847" s="9"/>
    </row>
    <row r="3848" spans="30:30">
      <c r="AD3848" s="9"/>
    </row>
    <row r="3849" spans="30:30">
      <c r="AD3849" s="9"/>
    </row>
    <row r="3850" spans="30:30">
      <c r="AD3850" s="9"/>
    </row>
    <row r="3851" spans="30:30">
      <c r="AD3851" s="9"/>
    </row>
    <row r="3852" spans="30:30">
      <c r="AD3852" s="9"/>
    </row>
    <row r="3853" spans="30:30">
      <c r="AD3853" s="9"/>
    </row>
    <row r="3854" spans="30:30">
      <c r="AD3854" s="9"/>
    </row>
    <row r="3855" spans="30:30">
      <c r="AD3855" s="9"/>
    </row>
    <row r="3856" spans="30:30">
      <c r="AD3856" s="9"/>
    </row>
    <row r="3857" spans="30:30">
      <c r="AD3857" s="9"/>
    </row>
    <row r="3858" spans="30:30">
      <c r="AD3858" s="9"/>
    </row>
    <row r="3859" spans="30:30">
      <c r="AD3859" s="9"/>
    </row>
    <row r="3860" spans="30:30">
      <c r="AD3860" s="9"/>
    </row>
    <row r="3861" spans="30:30">
      <c r="AD3861" s="9"/>
    </row>
    <row r="3862" spans="30:30">
      <c r="AD3862" s="9"/>
    </row>
    <row r="3863" spans="30:30">
      <c r="AD3863" s="9"/>
    </row>
    <row r="3864" spans="30:30">
      <c r="AD3864" s="9"/>
    </row>
    <row r="3865" spans="30:30">
      <c r="AD3865" s="9"/>
    </row>
    <row r="3866" spans="30:30">
      <c r="AD3866" s="9"/>
    </row>
    <row r="3867" spans="30:30">
      <c r="AD3867" s="9"/>
    </row>
    <row r="3868" spans="30:30">
      <c r="AD3868" s="9"/>
    </row>
    <row r="3869" spans="30:30">
      <c r="AD3869" s="9"/>
    </row>
    <row r="3870" spans="30:30">
      <c r="AD3870" s="9"/>
    </row>
    <row r="3871" spans="30:30">
      <c r="AD3871" s="9"/>
    </row>
    <row r="3872" spans="30:30">
      <c r="AD3872" s="9"/>
    </row>
    <row r="3873" spans="30:30">
      <c r="AD3873" s="9"/>
    </row>
    <row r="3874" spans="30:30">
      <c r="AD3874" s="9"/>
    </row>
    <row r="3875" spans="30:30">
      <c r="AD3875" s="9"/>
    </row>
    <row r="3876" spans="30:30">
      <c r="AD3876" s="9"/>
    </row>
    <row r="3877" spans="30:30">
      <c r="AD3877" s="9"/>
    </row>
    <row r="3878" spans="30:30">
      <c r="AD3878" s="9"/>
    </row>
    <row r="3879" spans="30:30">
      <c r="AD3879" s="9"/>
    </row>
    <row r="3880" spans="30:30">
      <c r="AD3880" s="9"/>
    </row>
    <row r="3881" spans="30:30">
      <c r="AD3881" s="9"/>
    </row>
    <row r="3882" spans="30:30">
      <c r="AD3882" s="9"/>
    </row>
    <row r="3883" spans="30:30">
      <c r="AD3883" s="9"/>
    </row>
    <row r="3884" spans="30:30">
      <c r="AD3884" s="9"/>
    </row>
    <row r="3885" spans="30:30">
      <c r="AD3885" s="9"/>
    </row>
    <row r="3886" spans="30:30">
      <c r="AD3886" s="9"/>
    </row>
    <row r="3887" spans="30:30">
      <c r="AD3887" s="9"/>
    </row>
    <row r="3888" spans="30:30">
      <c r="AD3888" s="9"/>
    </row>
    <row r="3889" spans="30:30">
      <c r="AD3889" s="9"/>
    </row>
    <row r="3890" spans="30:30">
      <c r="AD3890" s="9"/>
    </row>
    <row r="3891" spans="30:30">
      <c r="AD3891" s="9"/>
    </row>
    <row r="3892" spans="30:30">
      <c r="AD3892" s="9"/>
    </row>
    <row r="3893" spans="30:30">
      <c r="AD3893" s="9"/>
    </row>
    <row r="3894" spans="30:30">
      <c r="AD3894" s="9"/>
    </row>
    <row r="3895" spans="30:30">
      <c r="AD3895" s="9"/>
    </row>
    <row r="3896" spans="30:30">
      <c r="AD3896" s="9"/>
    </row>
    <row r="3897" spans="30:30">
      <c r="AD3897" s="9"/>
    </row>
    <row r="3898" spans="30:30">
      <c r="AD3898" s="9"/>
    </row>
    <row r="3899" spans="30:30">
      <c r="AD3899" s="9"/>
    </row>
    <row r="3900" spans="30:30">
      <c r="AD3900" s="9"/>
    </row>
    <row r="3901" spans="30:30">
      <c r="AD3901" s="9"/>
    </row>
    <row r="3902" spans="30:30">
      <c r="AD3902" s="9"/>
    </row>
    <row r="3903" spans="30:30">
      <c r="AD3903" s="9"/>
    </row>
    <row r="3904" spans="30:30">
      <c r="AD3904" s="9"/>
    </row>
    <row r="3905" spans="30:30">
      <c r="AD3905" s="9"/>
    </row>
    <row r="3906" spans="30:30">
      <c r="AD3906" s="9"/>
    </row>
    <row r="3907" spans="30:30">
      <c r="AD3907" s="9"/>
    </row>
    <row r="3908" spans="30:30">
      <c r="AD3908" s="9"/>
    </row>
    <row r="3909" spans="30:30">
      <c r="AD3909" s="9"/>
    </row>
    <row r="3910" spans="30:30">
      <c r="AD3910" s="9"/>
    </row>
    <row r="3911" spans="30:30">
      <c r="AD3911" s="9"/>
    </row>
    <row r="3912" spans="30:30">
      <c r="AD3912" s="9"/>
    </row>
    <row r="3913" spans="30:30">
      <c r="AD3913" s="9"/>
    </row>
    <row r="3914" spans="30:30">
      <c r="AD3914" s="9"/>
    </row>
    <row r="3915" spans="30:30">
      <c r="AD3915" s="9"/>
    </row>
    <row r="3916" spans="30:30">
      <c r="AD3916" s="9"/>
    </row>
    <row r="3917" spans="30:30">
      <c r="AD3917" s="9"/>
    </row>
    <row r="3918" spans="30:30">
      <c r="AD3918" s="9"/>
    </row>
    <row r="3919" spans="30:30">
      <c r="AD3919" s="9"/>
    </row>
    <row r="3920" spans="30:30">
      <c r="AD3920" s="9"/>
    </row>
    <row r="3921" spans="30:30">
      <c r="AD3921" s="9"/>
    </row>
    <row r="3922" spans="30:30">
      <c r="AD3922" s="9"/>
    </row>
    <row r="3923" spans="30:30">
      <c r="AD3923" s="9"/>
    </row>
    <row r="3924" spans="30:30">
      <c r="AD3924" s="9"/>
    </row>
    <row r="3925" spans="30:30">
      <c r="AD3925" s="9"/>
    </row>
    <row r="3926" spans="30:30">
      <c r="AD3926" s="9"/>
    </row>
    <row r="3927" spans="30:30">
      <c r="AD3927" s="9"/>
    </row>
    <row r="3928" spans="30:30">
      <c r="AD3928" s="9"/>
    </row>
    <row r="3929" spans="30:30">
      <c r="AD3929" s="9"/>
    </row>
    <row r="3930" spans="30:30">
      <c r="AD3930" s="9"/>
    </row>
    <row r="3931" spans="30:30">
      <c r="AD3931" s="9"/>
    </row>
    <row r="3932" spans="30:30">
      <c r="AD3932" s="9"/>
    </row>
    <row r="3933" spans="30:30">
      <c r="AD3933" s="9"/>
    </row>
    <row r="3934" spans="30:30">
      <c r="AD3934" s="9"/>
    </row>
    <row r="3935" spans="30:30">
      <c r="AD3935" s="9"/>
    </row>
    <row r="3936" spans="30:30">
      <c r="AD3936" s="9"/>
    </row>
    <row r="3937" spans="30:30">
      <c r="AD3937" s="9"/>
    </row>
    <row r="3938" spans="30:30">
      <c r="AD3938" s="9"/>
    </row>
    <row r="3939" spans="30:30">
      <c r="AD3939" s="9"/>
    </row>
    <row r="3940" spans="30:30">
      <c r="AD3940" s="9"/>
    </row>
    <row r="3941" spans="30:30">
      <c r="AD3941" s="9"/>
    </row>
    <row r="3942" spans="30:30">
      <c r="AD3942" s="9"/>
    </row>
    <row r="3943" spans="30:30">
      <c r="AD3943" s="9"/>
    </row>
    <row r="3944" spans="30:30">
      <c r="AD3944" s="9"/>
    </row>
    <row r="3945" spans="30:30">
      <c r="AD3945" s="9"/>
    </row>
    <row r="3946" spans="30:30">
      <c r="AD3946" s="9"/>
    </row>
    <row r="3947" spans="30:30">
      <c r="AD3947" s="9"/>
    </row>
    <row r="3948" spans="30:30">
      <c r="AD3948" s="9"/>
    </row>
    <row r="3949" spans="30:30">
      <c r="AD3949" s="9"/>
    </row>
    <row r="3950" spans="30:30">
      <c r="AD3950" s="9"/>
    </row>
    <row r="3951" spans="30:30">
      <c r="AD3951" s="9"/>
    </row>
    <row r="3952" spans="30:30">
      <c r="AD3952" s="9"/>
    </row>
    <row r="3953" spans="30:30">
      <c r="AD3953" s="9"/>
    </row>
    <row r="3954" spans="30:30">
      <c r="AD3954" s="9"/>
    </row>
    <row r="3955" spans="30:30">
      <c r="AD3955" s="9"/>
    </row>
    <row r="3956" spans="30:30">
      <c r="AD3956" s="9"/>
    </row>
    <row r="3957" spans="30:30">
      <c r="AD3957" s="9"/>
    </row>
    <row r="3958" spans="30:30">
      <c r="AD3958" s="9"/>
    </row>
    <row r="3959" spans="30:30">
      <c r="AD3959" s="9"/>
    </row>
    <row r="3960" spans="30:30">
      <c r="AD3960" s="9"/>
    </row>
    <row r="3961" spans="30:30">
      <c r="AD3961" s="9"/>
    </row>
    <row r="3962" spans="30:30">
      <c r="AD3962" s="9"/>
    </row>
    <row r="3963" spans="30:30">
      <c r="AD3963" s="9"/>
    </row>
    <row r="3964" spans="30:30">
      <c r="AD3964" s="9"/>
    </row>
    <row r="3965" spans="30:30">
      <c r="AD3965" s="9"/>
    </row>
    <row r="3966" spans="30:30">
      <c r="AD3966" s="9"/>
    </row>
    <row r="3967" spans="30:30">
      <c r="AD3967" s="9"/>
    </row>
    <row r="3968" spans="30:30">
      <c r="AD3968" s="9"/>
    </row>
    <row r="3969" spans="30:30">
      <c r="AD3969" s="9"/>
    </row>
    <row r="3970" spans="30:30">
      <c r="AD3970" s="9"/>
    </row>
    <row r="3971" spans="30:30">
      <c r="AD3971" s="9"/>
    </row>
    <row r="3972" spans="30:30">
      <c r="AD3972" s="9"/>
    </row>
    <row r="3973" spans="30:30">
      <c r="AD3973" s="9"/>
    </row>
    <row r="3974" spans="30:30">
      <c r="AD3974" s="9"/>
    </row>
    <row r="3975" spans="30:30">
      <c r="AD3975" s="9"/>
    </row>
    <row r="3976" spans="30:30">
      <c r="AD3976" s="9"/>
    </row>
    <row r="3977" spans="30:30">
      <c r="AD3977" s="9"/>
    </row>
    <row r="3978" spans="30:30">
      <c r="AD3978" s="9"/>
    </row>
    <row r="3979" spans="30:30">
      <c r="AD3979" s="9"/>
    </row>
    <row r="3980" spans="30:30">
      <c r="AD3980" s="9"/>
    </row>
    <row r="3981" spans="30:30">
      <c r="AD3981" s="9"/>
    </row>
    <row r="3982" spans="30:30">
      <c r="AD3982" s="9"/>
    </row>
    <row r="3983" spans="30:30">
      <c r="AD3983" s="9"/>
    </row>
    <row r="3984" spans="30:30">
      <c r="AD3984" s="9"/>
    </row>
    <row r="3985" spans="30:30">
      <c r="AD3985" s="9"/>
    </row>
    <row r="3986" spans="30:30">
      <c r="AD3986" s="9"/>
    </row>
    <row r="3987" spans="30:30">
      <c r="AD3987" s="9"/>
    </row>
    <row r="3988" spans="30:30">
      <c r="AD3988" s="9"/>
    </row>
    <row r="3989" spans="30:30">
      <c r="AD3989" s="9"/>
    </row>
    <row r="3990" spans="30:30">
      <c r="AD3990" s="9"/>
    </row>
    <row r="3991" spans="30:30">
      <c r="AD3991" s="9"/>
    </row>
    <row r="3992" spans="30:30">
      <c r="AD3992" s="9"/>
    </row>
    <row r="3993" spans="30:30">
      <c r="AD3993" s="9"/>
    </row>
    <row r="3994" spans="30:30">
      <c r="AD3994" s="9"/>
    </row>
    <row r="3995" spans="30:30">
      <c r="AD3995" s="9"/>
    </row>
    <row r="3996" spans="30:30">
      <c r="AD3996" s="9"/>
    </row>
    <row r="3997" spans="30:30">
      <c r="AD3997" s="9"/>
    </row>
    <row r="3998" spans="30:30">
      <c r="AD3998" s="9"/>
    </row>
    <row r="3999" spans="30:30">
      <c r="AD3999" s="9"/>
    </row>
    <row r="4000" spans="30:30">
      <c r="AD4000" s="9"/>
    </row>
    <row r="4001" spans="30:30">
      <c r="AD4001" s="9"/>
    </row>
    <row r="4002" spans="30:30">
      <c r="AD4002" s="9"/>
    </row>
    <row r="4003" spans="30:30">
      <c r="AD4003" s="9"/>
    </row>
    <row r="4004" spans="30:30">
      <c r="AD4004" s="9"/>
    </row>
    <row r="4005" spans="30:30">
      <c r="AD4005" s="9"/>
    </row>
    <row r="4006" spans="30:30">
      <c r="AD4006" s="9"/>
    </row>
    <row r="4007" spans="30:30">
      <c r="AD4007" s="9"/>
    </row>
    <row r="4008" spans="30:30">
      <c r="AD4008" s="9"/>
    </row>
    <row r="4009" spans="30:30">
      <c r="AD4009" s="9"/>
    </row>
    <row r="4010" spans="30:30">
      <c r="AD4010" s="9"/>
    </row>
    <row r="4011" spans="30:30">
      <c r="AD4011" s="9"/>
    </row>
    <row r="4012" spans="30:30">
      <c r="AD4012" s="9"/>
    </row>
    <row r="4013" spans="30:30">
      <c r="AD4013" s="9"/>
    </row>
    <row r="4014" spans="30:30">
      <c r="AD4014" s="9"/>
    </row>
    <row r="4015" spans="30:30">
      <c r="AD4015" s="9"/>
    </row>
    <row r="4016" spans="30:30">
      <c r="AD4016" s="9"/>
    </row>
    <row r="4017" spans="30:30">
      <c r="AD4017" s="9"/>
    </row>
    <row r="4018" spans="30:30">
      <c r="AD4018" s="9"/>
    </row>
    <row r="4019" spans="30:30">
      <c r="AD4019" s="9"/>
    </row>
    <row r="4020" spans="30:30">
      <c r="AD4020" s="9"/>
    </row>
    <row r="4021" spans="30:30">
      <c r="AD4021" s="9"/>
    </row>
    <row r="4022" spans="30:30">
      <c r="AD4022" s="9"/>
    </row>
    <row r="4023" spans="30:30">
      <c r="AD4023" s="9"/>
    </row>
    <row r="4024" spans="30:30">
      <c r="AD4024" s="9"/>
    </row>
    <row r="4025" spans="30:30">
      <c r="AD4025" s="9"/>
    </row>
    <row r="4026" spans="30:30">
      <c r="AD4026" s="9"/>
    </row>
    <row r="4027" spans="30:30">
      <c r="AD4027" s="9"/>
    </row>
    <row r="4028" spans="30:30">
      <c r="AD4028" s="9"/>
    </row>
    <row r="4029" spans="30:30">
      <c r="AD4029" s="9"/>
    </row>
    <row r="4030" spans="30:30">
      <c r="AD4030" s="9"/>
    </row>
    <row r="4031" spans="30:30">
      <c r="AD4031" s="9"/>
    </row>
    <row r="4032" spans="30:30">
      <c r="AD4032" s="9"/>
    </row>
    <row r="4033" spans="30:30">
      <c r="AD4033" s="9"/>
    </row>
    <row r="4034" spans="30:30">
      <c r="AD4034" s="9"/>
    </row>
    <row r="4035" spans="30:30">
      <c r="AD4035" s="9"/>
    </row>
    <row r="4036" spans="30:30">
      <c r="AD4036" s="9"/>
    </row>
    <row r="4037" spans="30:30">
      <c r="AD4037" s="9"/>
    </row>
    <row r="4038" spans="30:30">
      <c r="AD4038" s="9"/>
    </row>
    <row r="4039" spans="30:30">
      <c r="AD4039" s="9"/>
    </row>
    <row r="4040" spans="30:30">
      <c r="AD4040" s="9"/>
    </row>
    <row r="4041" spans="30:30">
      <c r="AD4041" s="9"/>
    </row>
    <row r="4042" spans="30:30">
      <c r="AD4042" s="9"/>
    </row>
    <row r="4043" spans="30:30">
      <c r="AD4043" s="9"/>
    </row>
    <row r="4044" spans="30:30">
      <c r="AD4044" s="9"/>
    </row>
    <row r="4045" spans="30:30">
      <c r="AD4045" s="9"/>
    </row>
    <row r="4046" spans="30:30">
      <c r="AD4046" s="9"/>
    </row>
    <row r="4047" spans="30:30">
      <c r="AD4047" s="9"/>
    </row>
    <row r="4048" spans="30:30">
      <c r="AD4048" s="9"/>
    </row>
    <row r="4049" spans="30:30">
      <c r="AD4049" s="9"/>
    </row>
    <row r="4050" spans="30:30">
      <c r="AD4050" s="9"/>
    </row>
    <row r="4051" spans="30:30">
      <c r="AD4051" s="9"/>
    </row>
    <row r="4052" spans="30:30">
      <c r="AD4052" s="9"/>
    </row>
    <row r="4053" spans="30:30">
      <c r="AD4053" s="9"/>
    </row>
    <row r="4054" spans="30:30">
      <c r="AD4054" s="9"/>
    </row>
    <row r="4055" spans="30:30">
      <c r="AD4055" s="9"/>
    </row>
    <row r="4056" spans="30:30">
      <c r="AD4056" s="9"/>
    </row>
    <row r="4057" spans="30:30">
      <c r="AD4057" s="9"/>
    </row>
    <row r="4058" spans="30:30">
      <c r="AD4058" s="9"/>
    </row>
    <row r="4059" spans="30:30">
      <c r="AD4059" s="9"/>
    </row>
    <row r="4060" spans="30:30">
      <c r="AD4060" s="9"/>
    </row>
    <row r="4061" spans="30:30">
      <c r="AD4061" s="9"/>
    </row>
    <row r="4062" spans="30:30">
      <c r="AD4062" s="9"/>
    </row>
    <row r="4063" spans="30:30">
      <c r="AD4063" s="9"/>
    </row>
    <row r="4064" spans="30:30">
      <c r="AD4064" s="9"/>
    </row>
    <row r="4065" spans="30:30">
      <c r="AD4065" s="9"/>
    </row>
    <row r="4066" spans="30:30">
      <c r="AD4066" s="9"/>
    </row>
    <row r="4067" spans="30:30">
      <c r="AD4067" s="9"/>
    </row>
    <row r="4068" spans="30:30">
      <c r="AD4068" s="9"/>
    </row>
    <row r="4069" spans="30:30">
      <c r="AD4069" s="9"/>
    </row>
    <row r="4070" spans="30:30">
      <c r="AD4070" s="9"/>
    </row>
    <row r="4071" spans="30:30">
      <c r="AD4071" s="9"/>
    </row>
    <row r="4072" spans="30:30">
      <c r="AD4072" s="9"/>
    </row>
    <row r="4073" spans="30:30">
      <c r="AD4073" s="9"/>
    </row>
    <row r="4074" spans="30:30">
      <c r="AD4074" s="9"/>
    </row>
    <row r="4075" spans="30:30">
      <c r="AD4075" s="9"/>
    </row>
    <row r="4076" spans="30:30">
      <c r="AD4076" s="9"/>
    </row>
    <row r="4077" spans="30:30">
      <c r="AD4077" s="9"/>
    </row>
    <row r="4078" spans="30:30">
      <c r="AD4078" s="9"/>
    </row>
    <row r="4079" spans="30:30">
      <c r="AD4079" s="9"/>
    </row>
    <row r="4080" spans="30:30">
      <c r="AD4080" s="9"/>
    </row>
    <row r="4081" spans="30:30">
      <c r="AD4081" s="9"/>
    </row>
    <row r="4082" spans="30:30">
      <c r="AD4082" s="9"/>
    </row>
    <row r="4083" spans="30:30">
      <c r="AD4083" s="9"/>
    </row>
    <row r="4084" spans="30:30">
      <c r="AD4084" s="9"/>
    </row>
    <row r="4085" spans="30:30">
      <c r="AD4085" s="9"/>
    </row>
    <row r="4086" spans="30:30">
      <c r="AD4086" s="9"/>
    </row>
    <row r="4087" spans="30:30">
      <c r="AD4087" s="9"/>
    </row>
    <row r="4088" spans="30:30">
      <c r="AD4088" s="9"/>
    </row>
    <row r="4089" spans="30:30">
      <c r="AD4089" s="9"/>
    </row>
    <row r="4090" spans="30:30">
      <c r="AD4090" s="9"/>
    </row>
    <row r="4091" spans="30:30">
      <c r="AD4091" s="9"/>
    </row>
    <row r="4092" spans="30:30">
      <c r="AD4092" s="9"/>
    </row>
    <row r="4093" spans="30:30">
      <c r="AD4093" s="9"/>
    </row>
    <row r="4094" spans="30:30">
      <c r="AD4094" s="9"/>
    </row>
    <row r="4095" spans="30:30">
      <c r="AD4095" s="9"/>
    </row>
    <row r="4096" spans="30:30">
      <c r="AD4096" s="9"/>
    </row>
    <row r="4097" spans="30:30">
      <c r="AD4097" s="9"/>
    </row>
    <row r="4098" spans="30:30">
      <c r="AD4098" s="9"/>
    </row>
    <row r="4099" spans="30:30">
      <c r="AD4099" s="9"/>
    </row>
    <row r="4100" spans="30:30">
      <c r="AD4100" s="9"/>
    </row>
    <row r="4101" spans="30:30">
      <c r="AD4101" s="9"/>
    </row>
    <row r="4102" spans="30:30">
      <c r="AD4102" s="9"/>
    </row>
    <row r="4103" spans="30:30">
      <c r="AD4103" s="9"/>
    </row>
    <row r="4104" spans="30:30">
      <c r="AD4104" s="9"/>
    </row>
    <row r="4105" spans="30:30">
      <c r="AD4105" s="9"/>
    </row>
    <row r="4106" spans="30:30">
      <c r="AD4106" s="9"/>
    </row>
    <row r="4107" spans="30:30">
      <c r="AD4107" s="9"/>
    </row>
    <row r="4108" spans="30:30">
      <c r="AD4108" s="9"/>
    </row>
    <row r="4109" spans="30:30">
      <c r="AD4109" s="9"/>
    </row>
    <row r="4110" spans="30:30">
      <c r="AD4110" s="9"/>
    </row>
    <row r="4111" spans="30:30">
      <c r="AD4111" s="9"/>
    </row>
    <row r="4112" spans="30:30">
      <c r="AD4112" s="9"/>
    </row>
    <row r="4113" spans="30:30">
      <c r="AD4113" s="9"/>
    </row>
    <row r="4114" spans="30:30">
      <c r="AD4114" s="9"/>
    </row>
    <row r="4115" spans="30:30">
      <c r="AD4115" s="9"/>
    </row>
    <row r="4116" spans="30:30">
      <c r="AD4116" s="9"/>
    </row>
    <row r="4117" spans="30:30">
      <c r="AD4117" s="9"/>
    </row>
    <row r="4118" spans="30:30">
      <c r="AD4118" s="9"/>
    </row>
    <row r="4119" spans="30:30">
      <c r="AD4119" s="9"/>
    </row>
    <row r="4120" spans="30:30">
      <c r="AD4120" s="9"/>
    </row>
    <row r="4121" spans="30:30">
      <c r="AD4121" s="9"/>
    </row>
    <row r="4122" spans="30:30">
      <c r="AD4122" s="9"/>
    </row>
    <row r="4123" spans="30:30">
      <c r="AD4123" s="9"/>
    </row>
    <row r="4124" spans="30:30">
      <c r="AD4124" s="9"/>
    </row>
    <row r="4125" spans="30:30">
      <c r="AD4125" s="9"/>
    </row>
    <row r="4126" spans="30:30">
      <c r="AD4126" s="9"/>
    </row>
    <row r="4127" spans="30:30">
      <c r="AD4127" s="9"/>
    </row>
    <row r="4128" spans="30:30">
      <c r="AD4128" s="9"/>
    </row>
    <row r="4129" spans="30:30">
      <c r="AD4129" s="9"/>
    </row>
    <row r="4130" spans="30:30">
      <c r="AD4130" s="9"/>
    </row>
    <row r="4131" spans="30:30">
      <c r="AD4131" s="9"/>
    </row>
    <row r="4132" spans="30:30">
      <c r="AD4132" s="9"/>
    </row>
    <row r="4133" spans="30:30">
      <c r="AD4133" s="9"/>
    </row>
    <row r="4134" spans="30:30">
      <c r="AD4134" s="9"/>
    </row>
    <row r="4135" spans="30:30">
      <c r="AD4135" s="9"/>
    </row>
    <row r="4136" spans="30:30">
      <c r="AD4136" s="9"/>
    </row>
    <row r="4137" spans="30:30">
      <c r="AD4137" s="9"/>
    </row>
    <row r="4138" spans="30:30">
      <c r="AD4138" s="9"/>
    </row>
    <row r="4139" spans="30:30">
      <c r="AD4139" s="9"/>
    </row>
    <row r="4140" spans="30:30">
      <c r="AD4140" s="9"/>
    </row>
    <row r="4141" spans="30:30">
      <c r="AD4141" s="9"/>
    </row>
    <row r="4142" spans="30:30">
      <c r="AD4142" s="9"/>
    </row>
    <row r="4143" spans="30:30">
      <c r="AD4143" s="9"/>
    </row>
    <row r="4144" spans="30:30">
      <c r="AD4144" s="9"/>
    </row>
    <row r="4145" spans="30:30">
      <c r="AD4145" s="9"/>
    </row>
    <row r="4146" spans="30:30">
      <c r="AD4146" s="9"/>
    </row>
    <row r="4147" spans="30:30">
      <c r="AD4147" s="9"/>
    </row>
    <row r="4148" spans="30:30">
      <c r="AD4148" s="9"/>
    </row>
    <row r="4149" spans="30:30">
      <c r="AD4149" s="9"/>
    </row>
    <row r="4150" spans="30:30">
      <c r="AD4150" s="9"/>
    </row>
    <row r="4151" spans="30:30">
      <c r="AD4151" s="9"/>
    </row>
    <row r="4152" spans="30:30">
      <c r="AD4152" s="9"/>
    </row>
    <row r="4153" spans="30:30">
      <c r="AD4153" s="9"/>
    </row>
    <row r="4154" spans="30:30">
      <c r="AD4154" s="9"/>
    </row>
    <row r="4155" spans="30:30">
      <c r="AD4155" s="9"/>
    </row>
    <row r="4156" spans="30:30">
      <c r="AD4156" s="9"/>
    </row>
    <row r="4157" spans="30:30">
      <c r="AD4157" s="9"/>
    </row>
    <row r="4158" spans="30:30">
      <c r="AD4158" s="9"/>
    </row>
    <row r="4159" spans="30:30">
      <c r="AD4159" s="9"/>
    </row>
    <row r="4160" spans="30:30">
      <c r="AD4160" s="9"/>
    </row>
    <row r="4161" spans="30:30">
      <c r="AD4161" s="9"/>
    </row>
    <row r="4162" spans="30:30">
      <c r="AD4162" s="9"/>
    </row>
    <row r="4163" spans="30:30">
      <c r="AD4163" s="9"/>
    </row>
    <row r="4164" spans="30:30">
      <c r="AD4164" s="9"/>
    </row>
    <row r="4165" spans="30:30">
      <c r="AD4165" s="9"/>
    </row>
    <row r="4166" spans="30:30">
      <c r="AD4166" s="9"/>
    </row>
    <row r="4167" spans="30:30">
      <c r="AD4167" s="9"/>
    </row>
    <row r="4168" spans="30:30">
      <c r="AD4168" s="9"/>
    </row>
    <row r="4169" spans="30:30">
      <c r="AD4169" s="9"/>
    </row>
    <row r="4170" spans="30:30">
      <c r="AD4170" s="9"/>
    </row>
    <row r="4171" spans="30:30">
      <c r="AD4171" s="9"/>
    </row>
    <row r="4172" spans="30:30">
      <c r="AD4172" s="9"/>
    </row>
    <row r="4173" spans="30:30">
      <c r="AD4173" s="9"/>
    </row>
    <row r="4174" spans="30:30">
      <c r="AD4174" s="9"/>
    </row>
    <row r="4175" spans="30:30">
      <c r="AD4175" s="9"/>
    </row>
    <row r="4176" spans="30:30">
      <c r="AD4176" s="9"/>
    </row>
    <row r="4177" spans="30:30">
      <c r="AD4177" s="9"/>
    </row>
    <row r="4178" spans="30:30">
      <c r="AD4178" s="9"/>
    </row>
    <row r="4179" spans="30:30">
      <c r="AD4179" s="9"/>
    </row>
    <row r="4180" spans="30:30">
      <c r="AD4180" s="9"/>
    </row>
    <row r="4181" spans="30:30">
      <c r="AD4181" s="9"/>
    </row>
    <row r="4182" spans="30:30">
      <c r="AD4182" s="9"/>
    </row>
    <row r="4183" spans="30:30">
      <c r="AD4183" s="9"/>
    </row>
    <row r="4184" spans="30:30">
      <c r="AD4184" s="9"/>
    </row>
    <row r="4185" spans="30:30">
      <c r="AD4185" s="9"/>
    </row>
    <row r="4186" spans="30:30">
      <c r="AD4186" s="9"/>
    </row>
    <row r="4187" spans="30:30">
      <c r="AD4187" s="9"/>
    </row>
    <row r="4188" spans="30:30">
      <c r="AD4188" s="9"/>
    </row>
    <row r="4189" spans="30:30">
      <c r="AD4189" s="9"/>
    </row>
    <row r="4190" spans="30:30">
      <c r="AD4190" s="9"/>
    </row>
    <row r="4191" spans="30:30">
      <c r="AD4191" s="9"/>
    </row>
    <row r="4192" spans="30:30">
      <c r="AD4192" s="9"/>
    </row>
    <row r="4193" spans="30:30">
      <c r="AD4193" s="9"/>
    </row>
    <row r="4194" spans="30:30">
      <c r="AD4194" s="9"/>
    </row>
    <row r="4195" spans="30:30">
      <c r="AD4195" s="9"/>
    </row>
    <row r="4196" spans="30:30">
      <c r="AD4196" s="9"/>
    </row>
    <row r="4197" spans="30:30">
      <c r="AD4197" s="9"/>
    </row>
    <row r="4198" spans="30:30">
      <c r="AD4198" s="9"/>
    </row>
    <row r="4199" spans="30:30">
      <c r="AD4199" s="9"/>
    </row>
    <row r="4200" spans="30:30">
      <c r="AD4200" s="9"/>
    </row>
    <row r="4201" spans="30:30">
      <c r="AD4201" s="9"/>
    </row>
    <row r="4202" spans="30:30">
      <c r="AD4202" s="9"/>
    </row>
    <row r="4203" spans="30:30">
      <c r="AD4203" s="9"/>
    </row>
    <row r="4204" spans="30:30">
      <c r="AD4204" s="9"/>
    </row>
    <row r="4205" spans="30:30">
      <c r="AD4205" s="9"/>
    </row>
    <row r="4206" spans="30:30">
      <c r="AD4206" s="9"/>
    </row>
    <row r="4207" spans="30:30">
      <c r="AD4207" s="9"/>
    </row>
    <row r="4208" spans="30:30">
      <c r="AD4208" s="9"/>
    </row>
    <row r="4209" spans="30:30">
      <c r="AD4209" s="9"/>
    </row>
    <row r="4210" spans="30:30">
      <c r="AD4210" s="9"/>
    </row>
    <row r="4211" spans="30:30">
      <c r="AD4211" s="9"/>
    </row>
    <row r="4212" spans="30:30">
      <c r="AD4212" s="9"/>
    </row>
    <row r="4213" spans="30:30">
      <c r="AD4213" s="9"/>
    </row>
    <row r="4214" spans="30:30">
      <c r="AD4214" s="9"/>
    </row>
    <row r="4215" spans="30:30">
      <c r="AD4215" s="9"/>
    </row>
    <row r="4216" spans="30:30">
      <c r="AD4216" s="9"/>
    </row>
    <row r="4217" spans="30:30">
      <c r="AD4217" s="9"/>
    </row>
    <row r="4218" spans="30:30">
      <c r="AD4218" s="9"/>
    </row>
    <row r="4219" spans="30:30">
      <c r="AD4219" s="9"/>
    </row>
    <row r="4220" spans="30:30">
      <c r="AD4220" s="9"/>
    </row>
    <row r="4221" spans="30:30">
      <c r="AD4221" s="9"/>
    </row>
    <row r="4222" spans="30:30">
      <c r="AD4222" s="9"/>
    </row>
    <row r="4223" spans="30:30">
      <c r="AD4223" s="9"/>
    </row>
    <row r="4224" spans="30:30">
      <c r="AD4224" s="9"/>
    </row>
    <row r="4225" spans="30:30">
      <c r="AD4225" s="9"/>
    </row>
    <row r="4226" spans="30:30">
      <c r="AD4226" s="9"/>
    </row>
    <row r="4227" spans="30:30">
      <c r="AD4227" s="9"/>
    </row>
    <row r="4228" spans="30:30">
      <c r="AD4228" s="9"/>
    </row>
    <row r="4229" spans="30:30">
      <c r="AD4229" s="9"/>
    </row>
    <row r="4230" spans="30:30">
      <c r="AD4230" s="9"/>
    </row>
    <row r="4231" spans="30:30">
      <c r="AD4231" s="9"/>
    </row>
    <row r="4232" spans="30:30">
      <c r="AD4232" s="9"/>
    </row>
    <row r="4233" spans="30:30">
      <c r="AD4233" s="9"/>
    </row>
    <row r="4234" spans="30:30">
      <c r="AD4234" s="9"/>
    </row>
    <row r="4235" spans="30:30">
      <c r="AD4235" s="9"/>
    </row>
    <row r="4236" spans="30:30">
      <c r="AD4236" s="9"/>
    </row>
    <row r="4237" spans="30:30">
      <c r="AD4237" s="9"/>
    </row>
    <row r="4238" spans="30:30">
      <c r="AD4238" s="9"/>
    </row>
    <row r="4239" spans="30:30">
      <c r="AD4239" s="9"/>
    </row>
    <row r="4240" spans="30:30">
      <c r="AD4240" s="9"/>
    </row>
    <row r="4241" spans="30:30">
      <c r="AD4241" s="9"/>
    </row>
    <row r="4242" spans="30:30">
      <c r="AD4242" s="9"/>
    </row>
    <row r="4243" spans="30:30">
      <c r="AD4243" s="9"/>
    </row>
    <row r="4244" spans="30:30">
      <c r="AD4244" s="9"/>
    </row>
    <row r="4245" spans="30:30">
      <c r="AD4245" s="9"/>
    </row>
    <row r="4246" spans="30:30">
      <c r="AD4246" s="9"/>
    </row>
    <row r="4247" spans="30:30">
      <c r="AD4247" s="9"/>
    </row>
    <row r="4248" spans="30:30">
      <c r="AD4248" s="9"/>
    </row>
    <row r="4249" spans="30:30">
      <c r="AD4249" s="9"/>
    </row>
    <row r="4250" spans="30:30">
      <c r="AD4250" s="9"/>
    </row>
    <row r="4251" spans="30:30">
      <c r="AD4251" s="9"/>
    </row>
    <row r="4252" spans="30:30">
      <c r="AD4252" s="9"/>
    </row>
    <row r="4253" spans="30:30">
      <c r="AD4253" s="9"/>
    </row>
    <row r="4254" spans="30:30">
      <c r="AD4254" s="9"/>
    </row>
    <row r="4255" spans="30:30">
      <c r="AD4255" s="9"/>
    </row>
    <row r="4256" spans="30:30">
      <c r="AD4256" s="9"/>
    </row>
    <row r="4257" spans="30:30">
      <c r="AD4257" s="9"/>
    </row>
    <row r="4258" spans="30:30">
      <c r="AD4258" s="9"/>
    </row>
    <row r="4259" spans="30:30">
      <c r="AD4259" s="9"/>
    </row>
    <row r="4260" spans="30:30">
      <c r="AD4260" s="9"/>
    </row>
    <row r="4261" spans="30:30">
      <c r="AD4261" s="9"/>
    </row>
    <row r="4262" spans="30:30">
      <c r="AD4262" s="9"/>
    </row>
    <row r="4263" spans="30:30">
      <c r="AD4263" s="9"/>
    </row>
    <row r="4264" spans="30:30">
      <c r="AD4264" s="9"/>
    </row>
    <row r="4265" spans="30:30">
      <c r="AD4265" s="9"/>
    </row>
    <row r="4266" spans="30:30">
      <c r="AD4266" s="9"/>
    </row>
    <row r="4267" spans="30:30">
      <c r="AD4267" s="9"/>
    </row>
    <row r="4268" spans="30:30">
      <c r="AD4268" s="9"/>
    </row>
    <row r="4269" spans="30:30">
      <c r="AD4269" s="9"/>
    </row>
    <row r="4270" spans="30:30">
      <c r="AD4270" s="9"/>
    </row>
    <row r="4271" spans="30:30">
      <c r="AD4271" s="9"/>
    </row>
    <row r="4272" spans="30:30">
      <c r="AD4272" s="9"/>
    </row>
    <row r="4273" spans="30:30">
      <c r="AD4273" s="9"/>
    </row>
    <row r="4274" spans="30:30">
      <c r="AD4274" s="9"/>
    </row>
    <row r="4275" spans="30:30">
      <c r="AD4275" s="9"/>
    </row>
    <row r="4276" spans="30:30">
      <c r="AD4276" s="9"/>
    </row>
    <row r="4277" spans="30:30">
      <c r="AD4277" s="9"/>
    </row>
    <row r="4278" spans="30:30">
      <c r="AD4278" s="9"/>
    </row>
    <row r="4279" spans="30:30">
      <c r="AD4279" s="9"/>
    </row>
    <row r="4280" spans="30:30">
      <c r="AD4280" s="9"/>
    </row>
    <row r="4281" spans="30:30">
      <c r="AD4281" s="9"/>
    </row>
    <row r="4282" spans="30:30">
      <c r="AD4282" s="9"/>
    </row>
    <row r="4283" spans="30:30">
      <c r="AD4283" s="9"/>
    </row>
    <row r="4284" spans="30:30">
      <c r="AD4284" s="9"/>
    </row>
    <row r="4285" spans="30:30">
      <c r="AD4285" s="9"/>
    </row>
    <row r="4286" spans="30:30">
      <c r="AD4286" s="9"/>
    </row>
    <row r="4287" spans="30:30">
      <c r="AD4287" s="9"/>
    </row>
    <row r="4288" spans="30:30">
      <c r="AD4288" s="9"/>
    </row>
    <row r="4289" spans="30:30">
      <c r="AD4289" s="9"/>
    </row>
    <row r="4290" spans="30:30">
      <c r="AD4290" s="9"/>
    </row>
    <row r="4291" spans="30:30">
      <c r="AD4291" s="9"/>
    </row>
    <row r="4292" spans="30:30">
      <c r="AD4292" s="9"/>
    </row>
    <row r="4293" spans="30:30">
      <c r="AD4293" s="9"/>
    </row>
    <row r="4294" spans="30:30">
      <c r="AD4294" s="9"/>
    </row>
    <row r="4295" spans="30:30">
      <c r="AD4295" s="9"/>
    </row>
    <row r="4296" spans="30:30">
      <c r="AD4296" s="9"/>
    </row>
    <row r="4297" spans="30:30">
      <c r="AD4297" s="9"/>
    </row>
    <row r="4298" spans="30:30">
      <c r="AD4298" s="9"/>
    </row>
    <row r="4299" spans="30:30">
      <c r="AD4299" s="9"/>
    </row>
    <row r="4300" spans="30:30">
      <c r="AD4300" s="9"/>
    </row>
    <row r="4301" spans="30:30">
      <c r="AD4301" s="9"/>
    </row>
    <row r="4302" spans="30:30">
      <c r="AD4302" s="9"/>
    </row>
    <row r="4303" spans="30:30">
      <c r="AD4303" s="9"/>
    </row>
    <row r="4304" spans="30:30">
      <c r="AD4304" s="9"/>
    </row>
    <row r="4305" spans="30:30">
      <c r="AD4305" s="9"/>
    </row>
    <row r="4306" spans="30:30">
      <c r="AD4306" s="9"/>
    </row>
    <row r="4307" spans="30:30">
      <c r="AD4307" s="9"/>
    </row>
    <row r="4308" spans="30:30">
      <c r="AD4308" s="9"/>
    </row>
    <row r="4309" spans="30:30">
      <c r="AD4309" s="9"/>
    </row>
    <row r="4310" spans="30:30">
      <c r="AD4310" s="9"/>
    </row>
    <row r="4311" spans="30:30">
      <c r="AD4311" s="9"/>
    </row>
    <row r="4312" spans="30:30">
      <c r="AD4312" s="9"/>
    </row>
    <row r="4313" spans="30:30">
      <c r="AD4313" s="9"/>
    </row>
    <row r="4314" spans="30:30">
      <c r="AD4314" s="9"/>
    </row>
    <row r="4315" spans="30:30">
      <c r="AD4315" s="9"/>
    </row>
    <row r="4316" spans="30:30">
      <c r="AD4316" s="9"/>
    </row>
    <row r="4317" spans="30:30">
      <c r="AD4317" s="9"/>
    </row>
    <row r="4318" spans="30:30">
      <c r="AD4318" s="9"/>
    </row>
    <row r="4319" spans="30:30">
      <c r="AD4319" s="9"/>
    </row>
    <row r="4320" spans="30:30">
      <c r="AD4320" s="9"/>
    </row>
    <row r="4321" spans="30:30">
      <c r="AD4321" s="9"/>
    </row>
    <row r="4322" spans="30:30">
      <c r="AD4322" s="9"/>
    </row>
    <row r="4323" spans="30:30">
      <c r="AD4323" s="9"/>
    </row>
    <row r="4324" spans="30:30">
      <c r="AD4324" s="9"/>
    </row>
    <row r="4325" spans="30:30">
      <c r="AD4325" s="9"/>
    </row>
    <row r="4326" spans="30:30">
      <c r="AD4326" s="9"/>
    </row>
    <row r="4327" spans="30:30">
      <c r="AD4327" s="9"/>
    </row>
    <row r="4328" spans="30:30">
      <c r="AD4328" s="9"/>
    </row>
    <row r="4329" spans="30:30">
      <c r="AD4329" s="9"/>
    </row>
    <row r="4330" spans="30:30">
      <c r="AD4330" s="9"/>
    </row>
    <row r="4331" spans="30:30">
      <c r="AD4331" s="9"/>
    </row>
    <row r="4332" spans="30:30">
      <c r="AD4332" s="9"/>
    </row>
    <row r="4333" spans="30:30">
      <c r="AD4333" s="9"/>
    </row>
    <row r="4334" spans="30:30">
      <c r="AD4334" s="9"/>
    </row>
    <row r="4335" spans="30:30">
      <c r="AD4335" s="9"/>
    </row>
    <row r="4336" spans="30:30">
      <c r="AD4336" s="9"/>
    </row>
    <row r="4337" spans="30:30">
      <c r="AD4337" s="9"/>
    </row>
    <row r="4338" spans="30:30">
      <c r="AD4338" s="9"/>
    </row>
    <row r="4339" spans="30:30">
      <c r="AD4339" s="9"/>
    </row>
    <row r="4340" spans="30:30">
      <c r="AD4340" s="9"/>
    </row>
    <row r="4341" spans="30:30">
      <c r="AD4341" s="9"/>
    </row>
    <row r="4342" spans="30:30">
      <c r="AD4342" s="9"/>
    </row>
    <row r="4343" spans="30:30">
      <c r="AD4343" s="9"/>
    </row>
    <row r="4344" spans="30:30">
      <c r="AD4344" s="9"/>
    </row>
    <row r="4345" spans="30:30">
      <c r="AD4345" s="9"/>
    </row>
    <row r="4346" spans="30:30">
      <c r="AD4346" s="9"/>
    </row>
    <row r="4347" spans="30:30">
      <c r="AD4347" s="9"/>
    </row>
    <row r="4348" spans="30:30">
      <c r="AD4348" s="9"/>
    </row>
    <row r="4349" spans="30:30">
      <c r="AD4349" s="9"/>
    </row>
    <row r="4350" spans="30:30">
      <c r="AD4350" s="9"/>
    </row>
    <row r="4351" spans="30:30">
      <c r="AD4351" s="9"/>
    </row>
    <row r="4352" spans="30:30">
      <c r="AD4352" s="9"/>
    </row>
    <row r="4353" spans="30:30">
      <c r="AD4353" s="9"/>
    </row>
    <row r="4354" spans="30:30">
      <c r="AD4354" s="9"/>
    </row>
    <row r="4355" spans="30:30">
      <c r="AD4355" s="9"/>
    </row>
    <row r="4356" spans="30:30">
      <c r="AD4356" s="9"/>
    </row>
    <row r="4357" spans="30:30">
      <c r="AD4357" s="9"/>
    </row>
    <row r="4358" spans="30:30">
      <c r="AD4358" s="9"/>
    </row>
    <row r="4359" spans="30:30">
      <c r="AD4359" s="9"/>
    </row>
    <row r="4360" spans="30:30">
      <c r="AD4360" s="9"/>
    </row>
    <row r="4361" spans="30:30">
      <c r="AD4361" s="9"/>
    </row>
    <row r="4362" spans="30:30">
      <c r="AD4362" s="9"/>
    </row>
    <row r="4363" spans="30:30">
      <c r="AD4363" s="9"/>
    </row>
    <row r="4364" spans="30:30">
      <c r="AD4364" s="9"/>
    </row>
    <row r="4365" spans="30:30">
      <c r="AD4365" s="9"/>
    </row>
    <row r="4366" spans="30:30">
      <c r="AD4366" s="9"/>
    </row>
    <row r="4367" spans="30:30">
      <c r="AD4367" s="9"/>
    </row>
    <row r="4368" spans="30:30">
      <c r="AD4368" s="9"/>
    </row>
    <row r="4369" spans="30:30">
      <c r="AD4369" s="9"/>
    </row>
    <row r="4370" spans="30:30">
      <c r="AD4370" s="9"/>
    </row>
    <row r="4371" spans="30:30">
      <c r="AD4371" s="9"/>
    </row>
    <row r="4372" spans="30:30">
      <c r="AD4372" s="9"/>
    </row>
    <row r="4373" spans="30:30">
      <c r="AD4373" s="9"/>
    </row>
    <row r="4374" spans="30:30">
      <c r="AD4374" s="9"/>
    </row>
    <row r="4375" spans="30:30">
      <c r="AD4375" s="9"/>
    </row>
    <row r="4376" spans="30:30">
      <c r="AD4376" s="9"/>
    </row>
    <row r="4377" spans="30:30">
      <c r="AD4377" s="9"/>
    </row>
    <row r="4378" spans="30:30">
      <c r="AD4378" s="9"/>
    </row>
    <row r="4379" spans="30:30">
      <c r="AD4379" s="9"/>
    </row>
    <row r="4380" spans="30:30">
      <c r="AD4380" s="9"/>
    </row>
    <row r="4381" spans="30:30">
      <c r="AD4381" s="9"/>
    </row>
    <row r="4382" spans="30:30">
      <c r="AD4382" s="9"/>
    </row>
    <row r="4383" spans="30:30">
      <c r="AD4383" s="9"/>
    </row>
    <row r="4384" spans="30:30">
      <c r="AD4384" s="9"/>
    </row>
    <row r="4385" spans="30:30">
      <c r="AD4385" s="9"/>
    </row>
    <row r="4386" spans="30:30">
      <c r="AD4386" s="9"/>
    </row>
    <row r="4387" spans="30:30">
      <c r="AD4387" s="9"/>
    </row>
    <row r="4388" spans="30:30">
      <c r="AD4388" s="9"/>
    </row>
    <row r="4389" spans="30:30">
      <c r="AD4389" s="9"/>
    </row>
    <row r="4390" spans="30:30">
      <c r="AD4390" s="9"/>
    </row>
    <row r="4391" spans="30:30">
      <c r="AD4391" s="9"/>
    </row>
    <row r="4392" spans="30:30">
      <c r="AD4392" s="9"/>
    </row>
    <row r="4393" spans="30:30">
      <c r="AD4393" s="9"/>
    </row>
    <row r="4394" spans="30:30">
      <c r="AD4394" s="9"/>
    </row>
    <row r="4395" spans="30:30">
      <c r="AD4395" s="9"/>
    </row>
    <row r="4396" spans="30:30">
      <c r="AD4396" s="9"/>
    </row>
    <row r="4397" spans="30:30">
      <c r="AD4397" s="9"/>
    </row>
    <row r="4398" spans="30:30">
      <c r="AD4398" s="9"/>
    </row>
    <row r="4399" spans="30:30">
      <c r="AD4399" s="9"/>
    </row>
    <row r="4400" spans="30:30">
      <c r="AD4400" s="9"/>
    </row>
    <row r="4401" spans="30:30">
      <c r="AD4401" s="9"/>
    </row>
    <row r="4402" spans="30:30">
      <c r="AD4402" s="9"/>
    </row>
    <row r="4403" spans="30:30">
      <c r="AD4403" s="9"/>
    </row>
    <row r="4404" spans="30:30">
      <c r="AD4404" s="9"/>
    </row>
    <row r="4405" spans="30:30">
      <c r="AD4405" s="9"/>
    </row>
    <row r="4406" spans="30:30">
      <c r="AD4406" s="9"/>
    </row>
    <row r="4407" spans="30:30">
      <c r="AD4407" s="9"/>
    </row>
    <row r="4408" spans="30:30">
      <c r="AD4408" s="9"/>
    </row>
    <row r="4409" spans="30:30">
      <c r="AD4409" s="9"/>
    </row>
    <row r="4410" spans="30:30">
      <c r="AD4410" s="9"/>
    </row>
    <row r="4411" spans="30:30">
      <c r="AD4411" s="9"/>
    </row>
    <row r="4412" spans="30:30">
      <c r="AD4412" s="9"/>
    </row>
    <row r="4413" spans="30:30">
      <c r="AD4413" s="9"/>
    </row>
    <row r="4414" spans="30:30">
      <c r="AD4414" s="9"/>
    </row>
    <row r="4415" spans="30:30">
      <c r="AD4415" s="9"/>
    </row>
    <row r="4416" spans="30:30">
      <c r="AD4416" s="9"/>
    </row>
    <row r="4417" spans="30:30">
      <c r="AD4417" s="9"/>
    </row>
    <row r="4418" spans="30:30">
      <c r="AD4418" s="9"/>
    </row>
    <row r="4419" spans="30:30">
      <c r="AD4419" s="9"/>
    </row>
    <row r="4420" spans="30:30">
      <c r="AD4420" s="9"/>
    </row>
    <row r="4421" spans="30:30">
      <c r="AD4421" s="9"/>
    </row>
    <row r="4422" spans="30:30">
      <c r="AD4422" s="9"/>
    </row>
    <row r="4423" spans="30:30">
      <c r="AD4423" s="9"/>
    </row>
    <row r="4424" spans="30:30">
      <c r="AD4424" s="9"/>
    </row>
    <row r="4425" spans="30:30">
      <c r="AD4425" s="9"/>
    </row>
    <row r="4426" spans="30:30">
      <c r="AD4426" s="9"/>
    </row>
    <row r="4427" spans="30:30">
      <c r="AD4427" s="9"/>
    </row>
    <row r="4428" spans="30:30">
      <c r="AD4428" s="9"/>
    </row>
    <row r="4429" spans="30:30">
      <c r="AD4429" s="9"/>
    </row>
    <row r="4430" spans="30:30">
      <c r="AD4430" s="9"/>
    </row>
    <row r="4431" spans="30:30">
      <c r="AD4431" s="9"/>
    </row>
    <row r="4432" spans="30:30">
      <c r="AD4432" s="9"/>
    </row>
    <row r="4433" spans="30:30">
      <c r="AD4433" s="9"/>
    </row>
    <row r="4434" spans="30:30">
      <c r="AD4434" s="9"/>
    </row>
    <row r="4435" spans="30:30">
      <c r="AD4435" s="9"/>
    </row>
    <row r="4436" spans="30:30">
      <c r="AD4436" s="9"/>
    </row>
    <row r="4437" spans="30:30">
      <c r="AD4437" s="9"/>
    </row>
    <row r="4438" spans="30:30">
      <c r="AD4438" s="9"/>
    </row>
    <row r="4439" spans="30:30">
      <c r="AD4439" s="9"/>
    </row>
    <row r="4440" spans="30:30">
      <c r="AD4440" s="9"/>
    </row>
    <row r="4441" spans="30:30">
      <c r="AD4441" s="9"/>
    </row>
    <row r="4442" spans="30:30">
      <c r="AD4442" s="9"/>
    </row>
    <row r="4443" spans="30:30">
      <c r="AD4443" s="9"/>
    </row>
    <row r="4444" spans="30:30">
      <c r="AD4444" s="9"/>
    </row>
    <row r="4445" spans="30:30">
      <c r="AD4445" s="9"/>
    </row>
    <row r="4446" spans="30:30">
      <c r="AD4446" s="9"/>
    </row>
    <row r="4447" spans="30:30">
      <c r="AD4447" s="9"/>
    </row>
    <row r="4448" spans="30:30">
      <c r="AD4448" s="9"/>
    </row>
    <row r="4449" spans="30:30">
      <c r="AD4449" s="9"/>
    </row>
    <row r="4450" spans="30:30">
      <c r="AD4450" s="9"/>
    </row>
    <row r="4451" spans="30:30">
      <c r="AD4451" s="9"/>
    </row>
    <row r="4452" spans="30:30">
      <c r="AD4452" s="9"/>
    </row>
    <row r="4453" spans="30:30">
      <c r="AD4453" s="9"/>
    </row>
    <row r="4454" spans="30:30">
      <c r="AD4454" s="9"/>
    </row>
    <row r="4455" spans="30:30">
      <c r="AD4455" s="9"/>
    </row>
    <row r="4456" spans="30:30">
      <c r="AD4456" s="9"/>
    </row>
    <row r="4457" spans="30:30">
      <c r="AD4457" s="9"/>
    </row>
    <row r="4458" spans="30:30">
      <c r="AD4458" s="9"/>
    </row>
    <row r="4459" spans="30:30">
      <c r="AD4459" s="9"/>
    </row>
    <row r="4460" spans="30:30">
      <c r="AD4460" s="9"/>
    </row>
    <row r="4461" spans="30:30">
      <c r="AD4461" s="9"/>
    </row>
    <row r="4462" spans="30:30">
      <c r="AD4462" s="9"/>
    </row>
    <row r="4463" spans="30:30">
      <c r="AD4463" s="9"/>
    </row>
    <row r="4464" spans="30:30">
      <c r="AD4464" s="9"/>
    </row>
    <row r="4465" spans="30:30">
      <c r="AD4465" s="9"/>
    </row>
    <row r="4466" spans="30:30">
      <c r="AD4466" s="9"/>
    </row>
    <row r="4467" spans="30:30">
      <c r="AD4467" s="9"/>
    </row>
    <row r="4468" spans="30:30">
      <c r="AD4468" s="9"/>
    </row>
    <row r="4469" spans="30:30">
      <c r="AD4469" s="9"/>
    </row>
    <row r="4470" spans="30:30">
      <c r="AD4470" s="9"/>
    </row>
    <row r="4471" spans="30:30">
      <c r="AD4471" s="9"/>
    </row>
    <row r="4472" spans="30:30">
      <c r="AD4472" s="9"/>
    </row>
    <row r="4473" spans="30:30">
      <c r="AD4473" s="9"/>
    </row>
    <row r="4474" spans="30:30">
      <c r="AD4474" s="9"/>
    </row>
    <row r="4475" spans="30:30">
      <c r="AD4475" s="9"/>
    </row>
    <row r="4476" spans="30:30">
      <c r="AD4476" s="9"/>
    </row>
    <row r="4477" spans="30:30">
      <c r="AD4477" s="9"/>
    </row>
    <row r="4478" spans="30:30">
      <c r="AD4478" s="9"/>
    </row>
    <row r="4479" spans="30:30">
      <c r="AD4479" s="9"/>
    </row>
    <row r="4480" spans="30:30">
      <c r="AD4480" s="9"/>
    </row>
    <row r="4481" spans="30:30">
      <c r="AD4481" s="9"/>
    </row>
    <row r="4482" spans="30:30">
      <c r="AD4482" s="9"/>
    </row>
    <row r="4483" spans="30:30">
      <c r="AD4483" s="9"/>
    </row>
    <row r="4484" spans="30:30">
      <c r="AD4484" s="9"/>
    </row>
    <row r="4485" spans="30:30">
      <c r="AD4485" s="9"/>
    </row>
    <row r="4486" spans="30:30">
      <c r="AD4486" s="9"/>
    </row>
    <row r="4487" spans="30:30">
      <c r="AD4487" s="9"/>
    </row>
    <row r="4488" spans="30:30">
      <c r="AD4488" s="9"/>
    </row>
    <row r="4489" spans="30:30">
      <c r="AD4489" s="9"/>
    </row>
    <row r="4490" spans="30:30">
      <c r="AD4490" s="9"/>
    </row>
    <row r="4491" spans="30:30">
      <c r="AD4491" s="9"/>
    </row>
    <row r="4492" spans="30:30">
      <c r="AD4492" s="9"/>
    </row>
    <row r="4493" spans="30:30">
      <c r="AD4493" s="9"/>
    </row>
    <row r="4494" spans="30:30">
      <c r="AD4494" s="9"/>
    </row>
    <row r="4495" spans="30:30">
      <c r="AD4495" s="9"/>
    </row>
    <row r="4496" spans="30:30">
      <c r="AD4496" s="9"/>
    </row>
    <row r="4497" spans="30:30">
      <c r="AD4497" s="9"/>
    </row>
    <row r="4498" spans="30:30">
      <c r="AD4498" s="9"/>
    </row>
    <row r="4499" spans="30:30">
      <c r="AD4499" s="9"/>
    </row>
    <row r="4500" spans="30:30">
      <c r="AD4500" s="9"/>
    </row>
    <row r="4501" spans="30:30">
      <c r="AD4501" s="9"/>
    </row>
    <row r="4502" spans="30:30">
      <c r="AD4502" s="9"/>
    </row>
    <row r="4503" spans="30:30">
      <c r="AD4503" s="9"/>
    </row>
    <row r="4504" spans="30:30">
      <c r="AD4504" s="9"/>
    </row>
    <row r="4505" spans="30:30">
      <c r="AD4505" s="9"/>
    </row>
    <row r="4506" spans="30:30">
      <c r="AD4506" s="9"/>
    </row>
    <row r="4507" spans="30:30">
      <c r="AD4507" s="9"/>
    </row>
    <row r="4508" spans="30:30">
      <c r="AD4508" s="9"/>
    </row>
    <row r="4509" spans="30:30">
      <c r="AD4509" s="9"/>
    </row>
    <row r="4510" spans="30:30">
      <c r="AD4510" s="9"/>
    </row>
    <row r="4511" spans="30:30">
      <c r="AD4511" s="9"/>
    </row>
    <row r="4512" spans="30:30">
      <c r="AD4512" s="9"/>
    </row>
    <row r="4513" spans="30:30">
      <c r="AD4513" s="9"/>
    </row>
    <row r="4514" spans="30:30">
      <c r="AD4514" s="9"/>
    </row>
    <row r="4515" spans="30:30">
      <c r="AD4515" s="9"/>
    </row>
    <row r="4516" spans="30:30">
      <c r="AD4516" s="9"/>
    </row>
    <row r="4517" spans="30:30">
      <c r="AD4517" s="9"/>
    </row>
    <row r="4518" spans="30:30">
      <c r="AD4518" s="9"/>
    </row>
    <row r="4519" spans="30:30">
      <c r="AD4519" s="9"/>
    </row>
    <row r="4520" spans="30:30">
      <c r="AD4520" s="9"/>
    </row>
    <row r="4521" spans="30:30">
      <c r="AD4521" s="9"/>
    </row>
    <row r="4522" spans="30:30">
      <c r="AD4522" s="9"/>
    </row>
    <row r="4523" spans="30:30">
      <c r="AD4523" s="9"/>
    </row>
    <row r="4524" spans="30:30">
      <c r="AD4524" s="9"/>
    </row>
    <row r="4525" spans="30:30">
      <c r="AD4525" s="9"/>
    </row>
    <row r="4526" spans="30:30">
      <c r="AD4526" s="9"/>
    </row>
    <row r="4527" spans="30:30">
      <c r="AD4527" s="9"/>
    </row>
    <row r="4528" spans="30:30">
      <c r="AD4528" s="9"/>
    </row>
    <row r="4529" spans="30:30">
      <c r="AD4529" s="9"/>
    </row>
    <row r="4530" spans="30:30">
      <c r="AD4530" s="9"/>
    </row>
    <row r="4531" spans="30:30">
      <c r="AD4531" s="9"/>
    </row>
    <row r="4532" spans="30:30">
      <c r="AD4532" s="9"/>
    </row>
    <row r="4533" spans="30:30">
      <c r="AD4533" s="9"/>
    </row>
    <row r="4534" spans="30:30">
      <c r="AD4534" s="9"/>
    </row>
    <row r="4535" spans="30:30">
      <c r="AD4535" s="9"/>
    </row>
    <row r="4536" spans="30:30">
      <c r="AD4536" s="9"/>
    </row>
    <row r="4537" spans="30:30">
      <c r="AD4537" s="9"/>
    </row>
    <row r="4538" spans="30:30">
      <c r="AD4538" s="9"/>
    </row>
    <row r="4539" spans="30:30">
      <c r="AD4539" s="9"/>
    </row>
    <row r="4540" spans="30:30">
      <c r="AD4540" s="9"/>
    </row>
    <row r="4541" spans="30:30">
      <c r="AD4541" s="9"/>
    </row>
    <row r="4542" spans="30:30">
      <c r="AD4542" s="9"/>
    </row>
    <row r="4543" spans="30:30">
      <c r="AD4543" s="9"/>
    </row>
    <row r="4544" spans="30:30">
      <c r="AD4544" s="9"/>
    </row>
    <row r="4545" spans="30:30">
      <c r="AD4545" s="9"/>
    </row>
    <row r="4546" spans="30:30">
      <c r="AD4546" s="9"/>
    </row>
    <row r="4547" spans="30:30">
      <c r="AD4547" s="9"/>
    </row>
    <row r="4548" spans="30:30">
      <c r="AD4548" s="9"/>
    </row>
    <row r="4549" spans="30:30">
      <c r="AD4549" s="9"/>
    </row>
    <row r="4550" spans="30:30">
      <c r="AD4550" s="9"/>
    </row>
    <row r="4551" spans="30:30">
      <c r="AD4551" s="9"/>
    </row>
    <row r="4552" spans="30:30">
      <c r="AD4552" s="9"/>
    </row>
    <row r="4553" spans="30:30">
      <c r="AD4553" s="9"/>
    </row>
    <row r="4554" spans="30:30">
      <c r="AD4554" s="9"/>
    </row>
    <row r="4555" spans="30:30">
      <c r="AD4555" s="9"/>
    </row>
    <row r="4556" spans="30:30">
      <c r="AD4556" s="9"/>
    </row>
    <row r="4557" spans="30:30">
      <c r="AD4557" s="9"/>
    </row>
    <row r="4558" spans="30:30">
      <c r="AD4558" s="9"/>
    </row>
    <row r="4559" spans="30:30">
      <c r="AD4559" s="9"/>
    </row>
    <row r="4560" spans="30:30">
      <c r="AD4560" s="9"/>
    </row>
    <row r="4561" spans="30:30">
      <c r="AD4561" s="9"/>
    </row>
    <row r="4562" spans="30:30">
      <c r="AD4562" s="9"/>
    </row>
    <row r="4563" spans="30:30">
      <c r="AD4563" s="9"/>
    </row>
    <row r="4564" spans="30:30">
      <c r="AD4564" s="9"/>
    </row>
    <row r="4565" spans="30:30">
      <c r="AD4565" s="9"/>
    </row>
    <row r="4566" spans="30:30">
      <c r="AD4566" s="9"/>
    </row>
    <row r="4567" spans="30:30">
      <c r="AD4567" s="9"/>
    </row>
    <row r="4568" spans="30:30">
      <c r="AD4568" s="9"/>
    </row>
    <row r="4569" spans="30:30">
      <c r="AD4569" s="9"/>
    </row>
    <row r="4570" spans="30:30">
      <c r="AD4570" s="9"/>
    </row>
    <row r="4571" spans="30:30">
      <c r="AD4571" s="9"/>
    </row>
    <row r="4572" spans="30:30">
      <c r="AD4572" s="9"/>
    </row>
    <row r="4573" spans="30:30">
      <c r="AD4573" s="9"/>
    </row>
    <row r="4574" spans="30:30">
      <c r="AD4574" s="9"/>
    </row>
    <row r="4575" spans="30:30">
      <c r="AD4575" s="9"/>
    </row>
    <row r="4576" spans="30:30">
      <c r="AD4576" s="9"/>
    </row>
    <row r="4577" spans="30:30">
      <c r="AD4577" s="9"/>
    </row>
    <row r="4578" spans="30:30">
      <c r="AD4578" s="9"/>
    </row>
    <row r="4579" spans="30:30">
      <c r="AD4579" s="9"/>
    </row>
    <row r="4580" spans="30:30">
      <c r="AD4580" s="9"/>
    </row>
    <row r="4581" spans="30:30">
      <c r="AD4581" s="9"/>
    </row>
    <row r="4582" spans="30:30">
      <c r="AD4582" s="9"/>
    </row>
    <row r="4583" spans="30:30">
      <c r="AD4583" s="9"/>
    </row>
    <row r="4584" spans="30:30">
      <c r="AD4584" s="9"/>
    </row>
    <row r="4585" spans="30:30">
      <c r="AD4585" s="9"/>
    </row>
    <row r="4586" spans="30:30">
      <c r="AD4586" s="9"/>
    </row>
    <row r="4587" spans="30:30">
      <c r="AD4587" s="9"/>
    </row>
    <row r="4588" spans="30:30">
      <c r="AD4588" s="9"/>
    </row>
    <row r="4589" spans="30:30">
      <c r="AD4589" s="9"/>
    </row>
    <row r="4590" spans="30:30">
      <c r="AD4590" s="9"/>
    </row>
    <row r="4591" spans="30:30">
      <c r="AD4591" s="9"/>
    </row>
    <row r="4592" spans="30:30">
      <c r="AD4592" s="9"/>
    </row>
    <row r="4593" spans="30:30">
      <c r="AD4593" s="9"/>
    </row>
    <row r="4594" spans="30:30">
      <c r="AD4594" s="9"/>
    </row>
    <row r="4595" spans="30:30">
      <c r="AD4595" s="9"/>
    </row>
    <row r="4596" spans="30:30">
      <c r="AD4596" s="9"/>
    </row>
    <row r="4597" spans="30:30">
      <c r="AD4597" s="9"/>
    </row>
    <row r="4598" spans="30:30">
      <c r="AD4598" s="9"/>
    </row>
    <row r="4599" spans="30:30">
      <c r="AD4599" s="9"/>
    </row>
    <row r="4600" spans="30:30">
      <c r="AD4600" s="9"/>
    </row>
    <row r="4601" spans="30:30">
      <c r="AD4601" s="9"/>
    </row>
    <row r="4602" spans="30:30">
      <c r="AD4602" s="9"/>
    </row>
    <row r="4603" spans="30:30">
      <c r="AD4603" s="9"/>
    </row>
    <row r="4604" spans="30:30">
      <c r="AD4604" s="9"/>
    </row>
    <row r="4605" spans="30:30">
      <c r="AD4605" s="9"/>
    </row>
    <row r="4606" spans="30:30">
      <c r="AD4606" s="9"/>
    </row>
    <row r="4607" spans="30:30">
      <c r="AD4607" s="9"/>
    </row>
    <row r="4608" spans="30:30">
      <c r="AD4608" s="9"/>
    </row>
    <row r="4609" spans="30:30">
      <c r="AD4609" s="9"/>
    </row>
    <row r="4610" spans="30:30">
      <c r="AD4610" s="9"/>
    </row>
    <row r="4611" spans="30:30">
      <c r="AD4611" s="9"/>
    </row>
    <row r="4612" spans="30:30">
      <c r="AD4612" s="9"/>
    </row>
    <row r="4613" spans="30:30">
      <c r="AD4613" s="9"/>
    </row>
    <row r="4614" spans="30:30">
      <c r="AD4614" s="9"/>
    </row>
    <row r="4615" spans="30:30">
      <c r="AD4615" s="9"/>
    </row>
    <row r="4616" spans="30:30">
      <c r="AD4616" s="9"/>
    </row>
    <row r="4617" spans="30:30">
      <c r="AD4617" s="9"/>
    </row>
    <row r="4618" spans="30:30">
      <c r="AD4618" s="9"/>
    </row>
    <row r="4619" spans="30:30">
      <c r="AD4619" s="9"/>
    </row>
    <row r="4620" spans="30:30">
      <c r="AD4620" s="9"/>
    </row>
    <row r="4621" spans="30:30">
      <c r="AD4621" s="9"/>
    </row>
    <row r="4622" spans="30:30">
      <c r="AD4622" s="9"/>
    </row>
    <row r="4623" spans="30:30">
      <c r="AD4623" s="9"/>
    </row>
    <row r="4624" spans="30:30">
      <c r="AD4624" s="9"/>
    </row>
    <row r="4625" spans="30:30">
      <c r="AD4625" s="9"/>
    </row>
    <row r="4626" spans="30:30">
      <c r="AD4626" s="9"/>
    </row>
    <row r="4627" spans="30:30">
      <c r="AD4627" s="9"/>
    </row>
    <row r="4628" spans="30:30">
      <c r="AD4628" s="9"/>
    </row>
    <row r="4629" spans="30:30">
      <c r="AD4629" s="9"/>
    </row>
    <row r="4630" spans="30:30">
      <c r="AD4630" s="9"/>
    </row>
    <row r="4631" spans="30:30">
      <c r="AD4631" s="9"/>
    </row>
    <row r="4632" spans="30:30">
      <c r="AD4632" s="9"/>
    </row>
    <row r="4633" spans="30:30">
      <c r="AD4633" s="9"/>
    </row>
    <row r="4634" spans="30:30">
      <c r="AD4634" s="9"/>
    </row>
    <row r="4635" spans="30:30">
      <c r="AD4635" s="9"/>
    </row>
    <row r="4636" spans="30:30">
      <c r="AD4636" s="9"/>
    </row>
    <row r="4637" spans="30:30">
      <c r="AD4637" s="9"/>
    </row>
    <row r="4638" spans="30:30">
      <c r="AD4638" s="9"/>
    </row>
    <row r="4639" spans="30:30">
      <c r="AD4639" s="9"/>
    </row>
    <row r="4640" spans="30:30">
      <c r="AD4640" s="9"/>
    </row>
    <row r="4641" spans="30:30">
      <c r="AD4641" s="9"/>
    </row>
    <row r="4642" spans="30:30">
      <c r="AD4642" s="9"/>
    </row>
    <row r="4643" spans="30:30">
      <c r="AD4643" s="9"/>
    </row>
    <row r="4644" spans="30:30">
      <c r="AD4644" s="9"/>
    </row>
    <row r="4645" spans="30:30">
      <c r="AD4645" s="9"/>
    </row>
    <row r="4646" spans="30:30">
      <c r="AD4646" s="9"/>
    </row>
    <row r="4647" spans="30:30">
      <c r="AD4647" s="9"/>
    </row>
    <row r="4648" spans="30:30">
      <c r="AD4648" s="9"/>
    </row>
    <row r="4649" spans="30:30">
      <c r="AD4649" s="9"/>
    </row>
    <row r="4650" spans="30:30">
      <c r="AD4650" s="9"/>
    </row>
    <row r="4651" spans="30:30">
      <c r="AD4651" s="9"/>
    </row>
    <row r="4652" spans="30:30">
      <c r="AD4652" s="9"/>
    </row>
    <row r="4653" spans="30:30">
      <c r="AD4653" s="9"/>
    </row>
    <row r="4654" spans="30:30">
      <c r="AD4654" s="9"/>
    </row>
    <row r="4655" spans="30:30">
      <c r="AD4655" s="9"/>
    </row>
    <row r="4656" spans="30:30">
      <c r="AD4656" s="9"/>
    </row>
    <row r="4657" spans="30:30">
      <c r="AD4657" s="9"/>
    </row>
    <row r="4658" spans="30:30">
      <c r="AD4658" s="9"/>
    </row>
    <row r="4659" spans="30:30">
      <c r="AD4659" s="9"/>
    </row>
    <row r="4660" spans="30:30">
      <c r="AD4660" s="9"/>
    </row>
    <row r="4661" spans="30:30">
      <c r="AD4661" s="9"/>
    </row>
    <row r="4662" spans="30:30">
      <c r="AD4662" s="9"/>
    </row>
    <row r="4663" spans="30:30">
      <c r="AD4663" s="9"/>
    </row>
    <row r="4664" spans="30:30">
      <c r="AD4664" s="9"/>
    </row>
    <row r="4665" spans="30:30">
      <c r="AD4665" s="9"/>
    </row>
    <row r="4666" spans="30:30">
      <c r="AD4666" s="9"/>
    </row>
    <row r="4667" spans="30:30">
      <c r="AD4667" s="9"/>
    </row>
    <row r="4668" spans="30:30">
      <c r="AD4668" s="9"/>
    </row>
    <row r="4669" spans="30:30">
      <c r="AD4669" s="9"/>
    </row>
    <row r="4670" spans="30:30">
      <c r="AD4670" s="9"/>
    </row>
    <row r="4671" spans="30:30">
      <c r="AD4671" s="9"/>
    </row>
    <row r="4672" spans="30:30">
      <c r="AD4672" s="9"/>
    </row>
    <row r="4673" spans="30:30">
      <c r="AD4673" s="9"/>
    </row>
    <row r="4674" spans="30:30">
      <c r="AD4674" s="9"/>
    </row>
    <row r="4675" spans="30:30">
      <c r="AD4675" s="9"/>
    </row>
    <row r="4676" spans="30:30">
      <c r="AD4676" s="9"/>
    </row>
    <row r="4677" spans="30:30">
      <c r="AD4677" s="9"/>
    </row>
    <row r="4678" spans="30:30">
      <c r="AD4678" s="9"/>
    </row>
    <row r="4679" spans="30:30">
      <c r="AD4679" s="9"/>
    </row>
    <row r="4680" spans="30:30">
      <c r="AD4680" s="9"/>
    </row>
    <row r="4681" spans="30:30">
      <c r="AD4681" s="9"/>
    </row>
    <row r="4682" spans="30:30">
      <c r="AD4682" s="9"/>
    </row>
    <row r="4683" spans="30:30">
      <c r="AD4683" s="9"/>
    </row>
    <row r="4684" spans="30:30">
      <c r="AD4684" s="9"/>
    </row>
    <row r="4685" spans="30:30">
      <c r="AD4685" s="9"/>
    </row>
    <row r="4686" spans="30:30">
      <c r="AD4686" s="9"/>
    </row>
    <row r="4687" spans="30:30">
      <c r="AD4687" s="9"/>
    </row>
    <row r="4688" spans="30:30">
      <c r="AD4688" s="9"/>
    </row>
    <row r="4689" spans="30:30">
      <c r="AD4689" s="9"/>
    </row>
    <row r="4690" spans="30:30">
      <c r="AD4690" s="9"/>
    </row>
    <row r="4691" spans="30:30">
      <c r="AD4691" s="9"/>
    </row>
    <row r="4692" spans="30:30">
      <c r="AD4692" s="9"/>
    </row>
    <row r="4693" spans="30:30">
      <c r="AD4693" s="9"/>
    </row>
    <row r="4694" spans="30:30">
      <c r="AD4694" s="9"/>
    </row>
    <row r="4695" spans="30:30">
      <c r="AD4695" s="9"/>
    </row>
    <row r="4696" spans="30:30">
      <c r="AD4696" s="9"/>
    </row>
    <row r="4697" spans="30:30">
      <c r="AD4697" s="9"/>
    </row>
    <row r="4698" spans="30:30">
      <c r="AD4698" s="9"/>
    </row>
    <row r="4699" spans="30:30">
      <c r="AD4699" s="9"/>
    </row>
    <row r="4700" spans="30:30">
      <c r="AD4700" s="9"/>
    </row>
    <row r="4701" spans="30:30">
      <c r="AD4701" s="9"/>
    </row>
    <row r="4702" spans="30:30">
      <c r="AD4702" s="9"/>
    </row>
    <row r="4703" spans="30:30">
      <c r="AD4703" s="9"/>
    </row>
    <row r="4704" spans="30:30">
      <c r="AD4704" s="9"/>
    </row>
    <row r="4705" spans="30:30">
      <c r="AD4705" s="9"/>
    </row>
    <row r="4706" spans="30:30">
      <c r="AD4706" s="9"/>
    </row>
    <row r="4707" spans="30:30">
      <c r="AD4707" s="9"/>
    </row>
    <row r="4708" spans="30:30">
      <c r="AD4708" s="9"/>
    </row>
    <row r="4709" spans="30:30">
      <c r="AD4709" s="9"/>
    </row>
    <row r="4710" spans="30:30">
      <c r="AD4710" s="9"/>
    </row>
    <row r="4711" spans="30:30">
      <c r="AD4711" s="9"/>
    </row>
    <row r="4712" spans="30:30">
      <c r="AD4712" s="9"/>
    </row>
    <row r="4713" spans="30:30">
      <c r="AD4713" s="9"/>
    </row>
    <row r="4714" spans="30:30">
      <c r="AD4714" s="9"/>
    </row>
    <row r="4715" spans="30:30">
      <c r="AD4715" s="9"/>
    </row>
    <row r="4716" spans="30:30">
      <c r="AD4716" s="9"/>
    </row>
    <row r="4717" spans="30:30">
      <c r="AD4717" s="9"/>
    </row>
    <row r="4718" spans="30:30">
      <c r="AD4718" s="9"/>
    </row>
    <row r="4719" spans="30:30">
      <c r="AD4719" s="9"/>
    </row>
    <row r="4720" spans="30:30">
      <c r="AD4720" s="9"/>
    </row>
    <row r="4721" spans="30:30">
      <c r="AD4721" s="9"/>
    </row>
    <row r="4722" spans="30:30">
      <c r="AD4722" s="9"/>
    </row>
    <row r="4723" spans="30:30">
      <c r="AD4723" s="9"/>
    </row>
    <row r="4724" spans="30:30">
      <c r="AD4724" s="9"/>
    </row>
    <row r="4725" spans="30:30">
      <c r="AD4725" s="9"/>
    </row>
    <row r="4726" spans="30:30">
      <c r="AD4726" s="9"/>
    </row>
    <row r="4727" spans="30:30">
      <c r="AD4727" s="9"/>
    </row>
    <row r="4728" spans="30:30">
      <c r="AD4728" s="9"/>
    </row>
    <row r="4729" spans="30:30">
      <c r="AD4729" s="9"/>
    </row>
    <row r="4730" spans="30:30">
      <c r="AD4730" s="9"/>
    </row>
    <row r="4731" spans="30:30">
      <c r="AD4731" s="9"/>
    </row>
    <row r="4732" spans="30:30">
      <c r="AD4732" s="9"/>
    </row>
    <row r="4733" spans="30:30">
      <c r="AD4733" s="9"/>
    </row>
    <row r="4734" spans="30:30">
      <c r="AD4734" s="9"/>
    </row>
    <row r="4735" spans="30:30">
      <c r="AD4735" s="9"/>
    </row>
    <row r="4736" spans="30:30">
      <c r="AD4736" s="9"/>
    </row>
    <row r="4737" spans="30:30">
      <c r="AD4737" s="9"/>
    </row>
    <row r="4738" spans="30:30">
      <c r="AD4738" s="9"/>
    </row>
    <row r="4739" spans="30:30">
      <c r="AD4739" s="9"/>
    </row>
    <row r="4740" spans="30:30">
      <c r="AD4740" s="9"/>
    </row>
    <row r="4741" spans="30:30">
      <c r="AD4741" s="9"/>
    </row>
    <row r="4742" spans="30:30">
      <c r="AD4742" s="9"/>
    </row>
    <row r="4743" spans="30:30">
      <c r="AD4743" s="9"/>
    </row>
    <row r="4744" spans="30:30">
      <c r="AD4744" s="9"/>
    </row>
    <row r="4745" spans="30:30">
      <c r="AD4745" s="9"/>
    </row>
    <row r="4746" spans="30:30">
      <c r="AD4746" s="9"/>
    </row>
    <row r="4747" spans="30:30">
      <c r="AD4747" s="9"/>
    </row>
    <row r="4748" spans="30:30">
      <c r="AD4748" s="9"/>
    </row>
    <row r="4749" spans="30:30">
      <c r="AD4749" s="9"/>
    </row>
    <row r="4750" spans="30:30">
      <c r="AD4750" s="9"/>
    </row>
    <row r="4751" spans="30:30">
      <c r="AD4751" s="9"/>
    </row>
    <row r="4752" spans="30:30">
      <c r="AD4752" s="9"/>
    </row>
    <row r="4753" spans="30:30">
      <c r="AD4753" s="9"/>
    </row>
    <row r="4754" spans="30:30">
      <c r="AD4754" s="9"/>
    </row>
    <row r="4755" spans="30:30">
      <c r="AD4755" s="9"/>
    </row>
    <row r="4756" spans="30:30">
      <c r="AD4756" s="9"/>
    </row>
    <row r="4757" spans="30:30">
      <c r="AD4757" s="9"/>
    </row>
    <row r="4758" spans="30:30">
      <c r="AD4758" s="9"/>
    </row>
    <row r="4759" spans="30:30">
      <c r="AD4759" s="9"/>
    </row>
    <row r="4760" spans="30:30">
      <c r="AD4760" s="9"/>
    </row>
    <row r="4761" spans="30:30">
      <c r="AD4761" s="9"/>
    </row>
    <row r="4762" spans="30:30">
      <c r="AD4762" s="9"/>
    </row>
    <row r="4763" spans="30:30">
      <c r="AD4763" s="9"/>
    </row>
    <row r="4764" spans="30:30">
      <c r="AD4764" s="9"/>
    </row>
    <row r="4765" spans="30:30">
      <c r="AD4765" s="9"/>
    </row>
    <row r="4766" spans="30:30">
      <c r="AD4766" s="9"/>
    </row>
    <row r="4767" spans="30:30">
      <c r="AD4767" s="9"/>
    </row>
    <row r="4768" spans="30:30">
      <c r="AD4768" s="9"/>
    </row>
    <row r="4769" spans="30:30">
      <c r="AD4769" s="9"/>
    </row>
    <row r="4770" spans="30:30">
      <c r="AD4770" s="9"/>
    </row>
    <row r="4771" spans="30:30">
      <c r="AD4771" s="9"/>
    </row>
    <row r="4772" spans="30:30">
      <c r="AD4772" s="9"/>
    </row>
    <row r="4773" spans="30:30">
      <c r="AD4773" s="9"/>
    </row>
    <row r="4774" spans="30:30">
      <c r="AD4774" s="9"/>
    </row>
    <row r="4775" spans="30:30">
      <c r="AD4775" s="9"/>
    </row>
    <row r="4776" spans="30:30">
      <c r="AD4776" s="9"/>
    </row>
    <row r="4777" spans="30:30">
      <c r="AD4777" s="9"/>
    </row>
    <row r="4778" spans="30:30">
      <c r="AD4778" s="9"/>
    </row>
    <row r="4779" spans="30:30">
      <c r="AD4779" s="9"/>
    </row>
    <row r="4780" spans="30:30">
      <c r="AD4780" s="9"/>
    </row>
    <row r="4781" spans="30:30">
      <c r="AD4781" s="9"/>
    </row>
    <row r="4782" spans="30:30">
      <c r="AD4782" s="9"/>
    </row>
    <row r="4783" spans="30:30">
      <c r="AD4783" s="9"/>
    </row>
    <row r="4784" spans="30:30">
      <c r="AD4784" s="9"/>
    </row>
    <row r="4785" spans="30:30">
      <c r="AD4785" s="9"/>
    </row>
    <row r="4786" spans="30:30">
      <c r="AD4786" s="9"/>
    </row>
    <row r="4787" spans="30:30">
      <c r="AD4787" s="9"/>
    </row>
    <row r="4788" spans="30:30">
      <c r="AD4788" s="9"/>
    </row>
    <row r="4789" spans="30:30">
      <c r="AD4789" s="9"/>
    </row>
    <row r="4790" spans="30:30">
      <c r="AD4790" s="9"/>
    </row>
    <row r="4791" spans="30:30">
      <c r="AD4791" s="9"/>
    </row>
    <row r="4792" spans="30:30">
      <c r="AD4792" s="9"/>
    </row>
    <row r="4793" spans="30:30">
      <c r="AD4793" s="9"/>
    </row>
    <row r="4794" spans="30:30">
      <c r="AD4794" s="9"/>
    </row>
    <row r="4795" spans="30:30">
      <c r="AD4795" s="9"/>
    </row>
    <row r="4796" spans="30:30">
      <c r="AD4796" s="9"/>
    </row>
    <row r="4797" spans="30:30">
      <c r="AD4797" s="9"/>
    </row>
    <row r="4798" spans="30:30">
      <c r="AD4798" s="9"/>
    </row>
    <row r="4799" spans="30:30">
      <c r="AD4799" s="9"/>
    </row>
    <row r="4800" spans="30:30">
      <c r="AD4800" s="9"/>
    </row>
    <row r="4801" spans="30:30">
      <c r="AD4801" s="9"/>
    </row>
    <row r="4802" spans="30:30">
      <c r="AD4802" s="9"/>
    </row>
    <row r="4803" spans="30:30">
      <c r="AD4803" s="9"/>
    </row>
    <row r="4804" spans="30:30">
      <c r="AD4804" s="9"/>
    </row>
    <row r="4805" spans="30:30">
      <c r="AD4805" s="9"/>
    </row>
    <row r="4806" spans="30:30">
      <c r="AD4806" s="9"/>
    </row>
    <row r="4807" spans="30:30">
      <c r="AD4807" s="9"/>
    </row>
    <row r="4808" spans="30:30">
      <c r="AD4808" s="9"/>
    </row>
    <row r="4809" spans="30:30">
      <c r="AD4809" s="9"/>
    </row>
    <row r="4810" spans="30:30">
      <c r="AD4810" s="9"/>
    </row>
    <row r="4811" spans="30:30">
      <c r="AD4811" s="9"/>
    </row>
    <row r="4812" spans="30:30">
      <c r="AD4812" s="9"/>
    </row>
    <row r="4813" spans="30:30">
      <c r="AD4813" s="9"/>
    </row>
    <row r="4814" spans="30:30">
      <c r="AD4814" s="9"/>
    </row>
    <row r="4815" spans="30:30">
      <c r="AD4815" s="9"/>
    </row>
    <row r="4816" spans="30:30">
      <c r="AD4816" s="9"/>
    </row>
    <row r="4817" spans="30:30">
      <c r="AD4817" s="9"/>
    </row>
    <row r="4818" spans="30:30">
      <c r="AD4818" s="9"/>
    </row>
    <row r="4819" spans="30:30">
      <c r="AD4819" s="9"/>
    </row>
    <row r="4820" spans="30:30">
      <c r="AD4820" s="9"/>
    </row>
    <row r="4821" spans="30:30">
      <c r="AD4821" s="9"/>
    </row>
    <row r="4822" spans="30:30">
      <c r="AD4822" s="9"/>
    </row>
    <row r="4823" spans="30:30">
      <c r="AD4823" s="9"/>
    </row>
    <row r="4824" spans="30:30">
      <c r="AD4824" s="9"/>
    </row>
    <row r="4825" spans="30:30">
      <c r="AD4825" s="9"/>
    </row>
    <row r="4826" spans="30:30">
      <c r="AD4826" s="9"/>
    </row>
    <row r="4827" spans="30:30">
      <c r="AD4827" s="9"/>
    </row>
    <row r="4828" spans="30:30">
      <c r="AD4828" s="9"/>
    </row>
    <row r="4829" spans="30:30">
      <c r="AD4829" s="9"/>
    </row>
    <row r="4830" spans="30:30">
      <c r="AD4830" s="9"/>
    </row>
    <row r="4831" spans="30:30">
      <c r="AD4831" s="9"/>
    </row>
    <row r="4832" spans="30:30">
      <c r="AD4832" s="9"/>
    </row>
    <row r="4833" spans="30:30">
      <c r="AD4833" s="9"/>
    </row>
    <row r="4834" spans="30:30">
      <c r="AD4834" s="9"/>
    </row>
    <row r="4835" spans="30:30">
      <c r="AD4835" s="9"/>
    </row>
    <row r="4836" spans="30:30">
      <c r="AD4836" s="9"/>
    </row>
    <row r="4837" spans="30:30">
      <c r="AD4837" s="9"/>
    </row>
    <row r="4838" spans="30:30">
      <c r="AD4838" s="9"/>
    </row>
    <row r="4839" spans="30:30">
      <c r="AD4839" s="9"/>
    </row>
    <row r="4840" spans="30:30">
      <c r="AD4840" s="9"/>
    </row>
    <row r="4841" spans="30:30">
      <c r="AD4841" s="9"/>
    </row>
    <row r="4842" spans="30:30">
      <c r="AD4842" s="9"/>
    </row>
    <row r="4843" spans="30:30">
      <c r="AD4843" s="9"/>
    </row>
    <row r="4844" spans="30:30">
      <c r="AD4844" s="9"/>
    </row>
    <row r="4845" spans="30:30">
      <c r="AD4845" s="9"/>
    </row>
    <row r="4846" spans="30:30">
      <c r="AD4846" s="9"/>
    </row>
    <row r="4847" spans="30:30">
      <c r="AD4847" s="9"/>
    </row>
    <row r="4848" spans="30:30">
      <c r="AD4848" s="9"/>
    </row>
    <row r="4849" spans="30:30">
      <c r="AD4849" s="9"/>
    </row>
    <row r="4850" spans="30:30">
      <c r="AD4850" s="9"/>
    </row>
    <row r="4851" spans="30:30">
      <c r="AD4851" s="9"/>
    </row>
    <row r="4852" spans="30:30">
      <c r="AD4852" s="9"/>
    </row>
    <row r="4853" spans="30:30">
      <c r="AD4853" s="9"/>
    </row>
    <row r="4854" spans="30:30">
      <c r="AD4854" s="9"/>
    </row>
    <row r="4855" spans="30:30">
      <c r="AD4855" s="9"/>
    </row>
    <row r="4856" spans="30:30">
      <c r="AD4856" s="9"/>
    </row>
    <row r="4857" spans="30:30">
      <c r="AD4857" s="9"/>
    </row>
    <row r="4858" spans="30:30">
      <c r="AD4858" s="9"/>
    </row>
    <row r="4859" spans="30:30">
      <c r="AD4859" s="9"/>
    </row>
    <row r="4860" spans="30:30">
      <c r="AD4860" s="9"/>
    </row>
    <row r="4861" spans="30:30">
      <c r="AD4861" s="9"/>
    </row>
    <row r="4862" spans="30:30">
      <c r="AD4862" s="9"/>
    </row>
    <row r="4863" spans="30:30">
      <c r="AD4863" s="9"/>
    </row>
    <row r="4864" spans="30:30">
      <c r="AD4864" s="9"/>
    </row>
    <row r="4865" spans="30:30">
      <c r="AD4865" s="9"/>
    </row>
    <row r="4866" spans="30:30">
      <c r="AD4866" s="9"/>
    </row>
    <row r="4867" spans="30:30">
      <c r="AD4867" s="9"/>
    </row>
    <row r="4868" spans="30:30">
      <c r="AD4868" s="9"/>
    </row>
    <row r="4869" spans="30:30">
      <c r="AD4869" s="9"/>
    </row>
    <row r="4870" spans="30:30">
      <c r="AD4870" s="9"/>
    </row>
    <row r="4871" spans="30:30">
      <c r="AD4871" s="9"/>
    </row>
    <row r="4872" spans="30:30">
      <c r="AD4872" s="9"/>
    </row>
    <row r="4873" spans="30:30">
      <c r="AD4873" s="9"/>
    </row>
    <row r="4874" spans="30:30">
      <c r="AD4874" s="9"/>
    </row>
    <row r="4875" spans="30:30">
      <c r="AD4875" s="9"/>
    </row>
    <row r="4876" spans="30:30">
      <c r="AD4876" s="9"/>
    </row>
    <row r="4877" spans="30:30">
      <c r="AD4877" s="9"/>
    </row>
    <row r="4878" spans="30:30">
      <c r="AD4878" s="9"/>
    </row>
    <row r="4879" spans="30:30">
      <c r="AD4879" s="9"/>
    </row>
    <row r="4880" spans="30:30">
      <c r="AD4880" s="9"/>
    </row>
    <row r="4881" spans="30:30">
      <c r="AD4881" s="9"/>
    </row>
    <row r="4882" spans="30:30">
      <c r="AD4882" s="9"/>
    </row>
    <row r="4883" spans="30:30">
      <c r="AD4883" s="9"/>
    </row>
    <row r="4884" spans="30:30">
      <c r="AD4884" s="9"/>
    </row>
    <row r="4885" spans="30:30">
      <c r="AD4885" s="9"/>
    </row>
    <row r="4886" spans="30:30">
      <c r="AD4886" s="9"/>
    </row>
    <row r="4887" spans="30:30">
      <c r="AD4887" s="9"/>
    </row>
    <row r="4888" spans="30:30">
      <c r="AD4888" s="9"/>
    </row>
    <row r="4889" spans="30:30">
      <c r="AD4889" s="9"/>
    </row>
    <row r="4890" spans="30:30">
      <c r="AD4890" s="9"/>
    </row>
    <row r="4891" spans="30:30">
      <c r="AD4891" s="9"/>
    </row>
    <row r="4892" spans="30:30">
      <c r="AD4892" s="9"/>
    </row>
    <row r="4893" spans="30:30">
      <c r="AD4893" s="9"/>
    </row>
    <row r="4894" spans="30:30">
      <c r="AD4894" s="9"/>
    </row>
    <row r="4895" spans="30:30">
      <c r="AD4895" s="9"/>
    </row>
    <row r="4896" spans="30:30">
      <c r="AD4896" s="9"/>
    </row>
    <row r="4897" spans="30:30">
      <c r="AD4897" s="9"/>
    </row>
    <row r="4898" spans="30:30">
      <c r="AD4898" s="9"/>
    </row>
    <row r="4899" spans="30:30">
      <c r="AD4899" s="9"/>
    </row>
    <row r="4900" spans="30:30">
      <c r="AD4900" s="9"/>
    </row>
    <row r="4901" spans="30:30">
      <c r="AD4901" s="9"/>
    </row>
    <row r="4902" spans="30:30">
      <c r="AD4902" s="9"/>
    </row>
    <row r="4903" spans="30:30">
      <c r="AD4903" s="9"/>
    </row>
    <row r="4904" spans="30:30">
      <c r="AD4904" s="9"/>
    </row>
    <row r="4905" spans="30:30">
      <c r="AD4905" s="9"/>
    </row>
    <row r="4906" spans="30:30">
      <c r="AD4906" s="9"/>
    </row>
    <row r="4907" spans="30:30">
      <c r="AD4907" s="9"/>
    </row>
    <row r="4908" spans="30:30">
      <c r="AD4908" s="9"/>
    </row>
    <row r="4909" spans="30:30">
      <c r="AD4909" s="9"/>
    </row>
    <row r="4910" spans="30:30">
      <c r="AD4910" s="9"/>
    </row>
    <row r="4911" spans="30:30">
      <c r="AD4911" s="9"/>
    </row>
    <row r="4912" spans="30:30">
      <c r="AD4912" s="9"/>
    </row>
    <row r="4913" spans="30:30">
      <c r="AD4913" s="9"/>
    </row>
    <row r="4914" spans="30:30">
      <c r="AD4914" s="9"/>
    </row>
    <row r="4915" spans="30:30">
      <c r="AD4915" s="9"/>
    </row>
    <row r="4916" spans="30:30">
      <c r="AD4916" s="9"/>
    </row>
    <row r="4917" spans="30:30">
      <c r="AD4917" s="9"/>
    </row>
    <row r="4918" spans="30:30">
      <c r="AD4918" s="9"/>
    </row>
    <row r="4919" spans="30:30">
      <c r="AD4919" s="9"/>
    </row>
    <row r="4920" spans="30:30">
      <c r="AD4920" s="9"/>
    </row>
    <row r="4921" spans="30:30">
      <c r="AD4921" s="9"/>
    </row>
    <row r="4922" spans="30:30">
      <c r="AD4922" s="9"/>
    </row>
    <row r="4923" spans="30:30">
      <c r="AD4923" s="9"/>
    </row>
    <row r="4924" spans="30:30">
      <c r="AD4924" s="9"/>
    </row>
    <row r="4925" spans="30:30">
      <c r="AD4925" s="9"/>
    </row>
    <row r="4926" spans="30:30">
      <c r="AD4926" s="9"/>
    </row>
    <row r="4927" spans="30:30">
      <c r="AD4927" s="9"/>
    </row>
    <row r="4928" spans="30:30">
      <c r="AD4928" s="9"/>
    </row>
    <row r="4929" spans="30:30">
      <c r="AD4929" s="9"/>
    </row>
    <row r="4930" spans="30:30">
      <c r="AD4930" s="9"/>
    </row>
    <row r="4931" spans="30:30">
      <c r="AD4931" s="9"/>
    </row>
    <row r="4932" spans="30:30">
      <c r="AD4932" s="9"/>
    </row>
    <row r="4933" spans="30:30">
      <c r="AD4933" s="9"/>
    </row>
    <row r="4934" spans="30:30">
      <c r="AD4934" s="9"/>
    </row>
    <row r="4935" spans="30:30">
      <c r="AD4935" s="9"/>
    </row>
    <row r="4936" spans="30:30">
      <c r="AD4936" s="9"/>
    </row>
    <row r="4937" spans="30:30">
      <c r="AD4937" s="9"/>
    </row>
    <row r="4938" spans="30:30">
      <c r="AD4938" s="9"/>
    </row>
    <row r="4939" spans="30:30">
      <c r="AD4939" s="9"/>
    </row>
    <row r="4940" spans="30:30">
      <c r="AD4940" s="9"/>
    </row>
    <row r="4941" spans="30:30">
      <c r="AD4941" s="9"/>
    </row>
    <row r="4942" spans="30:30">
      <c r="AD4942" s="9"/>
    </row>
    <row r="4943" spans="30:30">
      <c r="AD4943" s="9"/>
    </row>
    <row r="4944" spans="30:30">
      <c r="AD4944" s="9"/>
    </row>
    <row r="4945" spans="30:30">
      <c r="AD4945" s="9"/>
    </row>
    <row r="4946" spans="30:30">
      <c r="AD4946" s="9"/>
    </row>
    <row r="4947" spans="30:30">
      <c r="AD4947" s="9"/>
    </row>
    <row r="4948" spans="30:30">
      <c r="AD4948" s="9"/>
    </row>
    <row r="4949" spans="30:30">
      <c r="AD4949" s="9"/>
    </row>
    <row r="4950" spans="30:30">
      <c r="AD4950" s="9"/>
    </row>
    <row r="4951" spans="30:30">
      <c r="AD4951" s="9"/>
    </row>
    <row r="4952" spans="30:30">
      <c r="AD4952" s="9"/>
    </row>
    <row r="4953" spans="30:30">
      <c r="AD4953" s="9"/>
    </row>
    <row r="4954" spans="30:30">
      <c r="AD4954" s="9"/>
    </row>
    <row r="4955" spans="30:30">
      <c r="AD4955" s="9"/>
    </row>
    <row r="4956" spans="30:30">
      <c r="AD4956" s="9"/>
    </row>
    <row r="4957" spans="30:30">
      <c r="AD4957" s="9"/>
    </row>
    <row r="4958" spans="30:30">
      <c r="AD4958" s="9"/>
    </row>
    <row r="4959" spans="30:30">
      <c r="AD4959" s="9"/>
    </row>
    <row r="4960" spans="30:30">
      <c r="AD4960" s="9"/>
    </row>
    <row r="4961" spans="30:30">
      <c r="AD4961" s="9"/>
    </row>
    <row r="4962" spans="30:30">
      <c r="AD4962" s="9"/>
    </row>
    <row r="4963" spans="30:30">
      <c r="AD4963" s="9"/>
    </row>
    <row r="4964" spans="30:30">
      <c r="AD4964" s="9"/>
    </row>
    <row r="4965" spans="30:30">
      <c r="AD4965" s="9"/>
    </row>
    <row r="4966" spans="30:30">
      <c r="AD4966" s="9"/>
    </row>
    <row r="4967" spans="30:30">
      <c r="AD4967" s="9"/>
    </row>
    <row r="4968" spans="30:30">
      <c r="AD4968" s="9"/>
    </row>
    <row r="4969" spans="30:30">
      <c r="AD4969" s="9"/>
    </row>
    <row r="4970" spans="30:30">
      <c r="AD4970" s="9"/>
    </row>
    <row r="4971" spans="30:30">
      <c r="AD4971" s="9"/>
    </row>
    <row r="4972" spans="30:30">
      <c r="AD4972" s="9"/>
    </row>
    <row r="4973" spans="30:30">
      <c r="AD4973" s="9"/>
    </row>
    <row r="4974" spans="30:30">
      <c r="AD4974" s="9"/>
    </row>
    <row r="4975" spans="30:30">
      <c r="AD4975" s="9"/>
    </row>
    <row r="4976" spans="30:30">
      <c r="AD4976" s="9"/>
    </row>
    <row r="4977" spans="30:30">
      <c r="AD4977" s="9"/>
    </row>
    <row r="4978" spans="30:30">
      <c r="AD4978" s="9"/>
    </row>
    <row r="4979" spans="30:30">
      <c r="AD4979" s="9"/>
    </row>
    <row r="4980" spans="30:30">
      <c r="AD4980" s="9"/>
    </row>
    <row r="4981" spans="30:30">
      <c r="AD4981" s="9"/>
    </row>
    <row r="4982" spans="30:30">
      <c r="AD4982" s="9"/>
    </row>
    <row r="4983" spans="30:30">
      <c r="AD4983" s="9"/>
    </row>
    <row r="4984" spans="30:30">
      <c r="AD4984" s="9"/>
    </row>
    <row r="4985" spans="30:30">
      <c r="AD4985" s="9"/>
    </row>
    <row r="4986" spans="30:30">
      <c r="AD4986" s="9"/>
    </row>
    <row r="4987" spans="30:30">
      <c r="AD4987" s="9"/>
    </row>
    <row r="4988" spans="30:30">
      <c r="AD4988" s="9"/>
    </row>
    <row r="4989" spans="30:30">
      <c r="AD4989" s="9"/>
    </row>
    <row r="4990" spans="30:30">
      <c r="AD4990" s="9"/>
    </row>
    <row r="4991" spans="30:30">
      <c r="AD4991" s="9"/>
    </row>
    <row r="4992" spans="30:30">
      <c r="AD4992" s="9"/>
    </row>
    <row r="4993" spans="30:30">
      <c r="AD4993" s="9"/>
    </row>
    <row r="4994" spans="30:30">
      <c r="AD4994" s="9"/>
    </row>
    <row r="4995" spans="30:30">
      <c r="AD4995" s="9"/>
    </row>
    <row r="4996" spans="30:30">
      <c r="AD4996" s="9"/>
    </row>
    <row r="4997" spans="30:30">
      <c r="AD4997" s="9"/>
    </row>
    <row r="4998" spans="30:30">
      <c r="AD4998" s="9"/>
    </row>
    <row r="4999" spans="30:30">
      <c r="AD4999" s="9"/>
    </row>
    <row r="5000" spans="30:30">
      <c r="AD5000" s="9"/>
    </row>
    <row r="5001" spans="30:30">
      <c r="AD5001" s="9"/>
    </row>
    <row r="5002" spans="30:30">
      <c r="AD5002" s="9"/>
    </row>
    <row r="5003" spans="30:30">
      <c r="AD5003" s="9"/>
    </row>
    <row r="5004" spans="30:30">
      <c r="AD5004" s="9"/>
    </row>
    <row r="5005" spans="30:30">
      <c r="AD5005" s="9"/>
    </row>
    <row r="5006" spans="30:30">
      <c r="AD5006" s="9"/>
    </row>
    <row r="5007" spans="30:30">
      <c r="AD5007" s="9"/>
    </row>
    <row r="5008" spans="30:30">
      <c r="AD5008" s="9"/>
    </row>
    <row r="5009" spans="30:30">
      <c r="AD5009" s="9"/>
    </row>
    <row r="5010" spans="30:30">
      <c r="AD5010" s="9"/>
    </row>
    <row r="5011" spans="30:30">
      <c r="AD5011" s="9"/>
    </row>
    <row r="5012" spans="30:30">
      <c r="AD5012" s="9"/>
    </row>
    <row r="5013" spans="30:30">
      <c r="AD5013" s="9"/>
    </row>
    <row r="5014" spans="30:30">
      <c r="AD5014" s="9"/>
    </row>
    <row r="5015" spans="30:30">
      <c r="AD5015" s="9"/>
    </row>
    <row r="5016" spans="30:30">
      <c r="AD5016" s="9"/>
    </row>
    <row r="5017" spans="30:30">
      <c r="AD5017" s="9"/>
    </row>
    <row r="5018" spans="30:30">
      <c r="AD5018" s="9"/>
    </row>
    <row r="5019" spans="30:30">
      <c r="AD5019" s="9"/>
    </row>
    <row r="5020" spans="30:30">
      <c r="AD5020" s="9"/>
    </row>
    <row r="5021" spans="30:30">
      <c r="AD5021" s="9"/>
    </row>
    <row r="5022" spans="30:30">
      <c r="AD5022" s="9"/>
    </row>
    <row r="5023" spans="30:30">
      <c r="AD5023" s="9"/>
    </row>
    <row r="5024" spans="30:30">
      <c r="AD5024" s="9"/>
    </row>
    <row r="5025" spans="30:30">
      <c r="AD5025" s="9"/>
    </row>
    <row r="5026" spans="30:30">
      <c r="AD5026" s="9"/>
    </row>
    <row r="5027" spans="30:30">
      <c r="AD5027" s="9"/>
    </row>
    <row r="5028" spans="30:30">
      <c r="AD5028" s="9"/>
    </row>
    <row r="5029" spans="30:30">
      <c r="AD5029" s="9"/>
    </row>
    <row r="5030" spans="30:30">
      <c r="AD5030" s="9"/>
    </row>
    <row r="5031" spans="30:30">
      <c r="AD5031" s="9"/>
    </row>
    <row r="5032" spans="30:30">
      <c r="AD5032" s="9"/>
    </row>
    <row r="5033" spans="30:30">
      <c r="AD5033" s="9"/>
    </row>
    <row r="5034" spans="30:30">
      <c r="AD5034" s="9"/>
    </row>
    <row r="5035" spans="30:30">
      <c r="AD5035" s="9"/>
    </row>
    <row r="5036" spans="30:30">
      <c r="AD5036" s="9"/>
    </row>
    <row r="5037" spans="30:30">
      <c r="AD5037" s="9"/>
    </row>
    <row r="5038" spans="30:30">
      <c r="AD5038" s="9"/>
    </row>
    <row r="5039" spans="30:30">
      <c r="AD5039" s="9"/>
    </row>
    <row r="5040" spans="30:30">
      <c r="AD5040" s="9"/>
    </row>
    <row r="5041" spans="30:30">
      <c r="AD5041" s="9"/>
    </row>
    <row r="5042" spans="30:30">
      <c r="AD5042" s="9"/>
    </row>
    <row r="5043" spans="30:30">
      <c r="AD5043" s="9"/>
    </row>
    <row r="5044" spans="30:30">
      <c r="AD5044" s="9"/>
    </row>
    <row r="5045" spans="30:30">
      <c r="AD5045" s="9"/>
    </row>
    <row r="5046" spans="30:30">
      <c r="AD5046" s="9"/>
    </row>
    <row r="5047" spans="30:30">
      <c r="AD5047" s="9"/>
    </row>
    <row r="5048" spans="30:30">
      <c r="AD5048" s="9"/>
    </row>
    <row r="5049" spans="30:30">
      <c r="AD5049" s="9"/>
    </row>
    <row r="5050" spans="30:30">
      <c r="AD5050" s="9"/>
    </row>
    <row r="5051" spans="30:30">
      <c r="AD5051" s="9"/>
    </row>
    <row r="5052" spans="30:30">
      <c r="AD5052" s="9"/>
    </row>
    <row r="5053" spans="30:30">
      <c r="AD5053" s="9"/>
    </row>
    <row r="5054" spans="30:30">
      <c r="AD5054" s="9"/>
    </row>
    <row r="5055" spans="30:30">
      <c r="AD5055" s="9"/>
    </row>
    <row r="5056" spans="30:30">
      <c r="AD5056" s="9"/>
    </row>
    <row r="5057" spans="30:30">
      <c r="AD5057" s="9"/>
    </row>
    <row r="5058" spans="30:30">
      <c r="AD5058" s="9"/>
    </row>
    <row r="5059" spans="30:30">
      <c r="AD5059" s="9"/>
    </row>
    <row r="5060" spans="30:30">
      <c r="AD5060" s="9"/>
    </row>
    <row r="5061" spans="30:30">
      <c r="AD5061" s="9"/>
    </row>
    <row r="5062" spans="30:30">
      <c r="AD5062" s="9"/>
    </row>
    <row r="5063" spans="30:30">
      <c r="AD5063" s="9"/>
    </row>
    <row r="5064" spans="30:30">
      <c r="AD5064" s="9"/>
    </row>
    <row r="5065" spans="30:30">
      <c r="AD5065" s="9"/>
    </row>
    <row r="5066" spans="30:30">
      <c r="AD5066" s="9"/>
    </row>
    <row r="5067" spans="30:30">
      <c r="AD5067" s="9"/>
    </row>
    <row r="5068" spans="30:30">
      <c r="AD5068" s="9"/>
    </row>
    <row r="5069" spans="30:30">
      <c r="AD5069" s="9"/>
    </row>
    <row r="5070" spans="30:30">
      <c r="AD5070" s="9"/>
    </row>
    <row r="5071" spans="30:30">
      <c r="AD5071" s="9"/>
    </row>
    <row r="5072" spans="30:30">
      <c r="AD5072" s="9"/>
    </row>
    <row r="5073" spans="30:30">
      <c r="AD5073" s="9"/>
    </row>
    <row r="5074" spans="30:30">
      <c r="AD5074" s="9"/>
    </row>
    <row r="5075" spans="30:30">
      <c r="AD5075" s="9"/>
    </row>
    <row r="5076" spans="30:30">
      <c r="AD5076" s="9"/>
    </row>
    <row r="5077" spans="30:30">
      <c r="AD5077" s="9"/>
    </row>
    <row r="5078" spans="30:30">
      <c r="AD5078" s="9"/>
    </row>
    <row r="5079" spans="30:30">
      <c r="AD5079" s="9"/>
    </row>
    <row r="5080" spans="30:30">
      <c r="AD5080" s="9"/>
    </row>
    <row r="5081" spans="30:30">
      <c r="AD5081" s="9"/>
    </row>
    <row r="5082" spans="30:30">
      <c r="AD5082" s="9"/>
    </row>
    <row r="5083" spans="30:30">
      <c r="AD5083" s="9"/>
    </row>
    <row r="5084" spans="30:30">
      <c r="AD5084" s="9"/>
    </row>
    <row r="5085" spans="30:30">
      <c r="AD5085" s="9"/>
    </row>
    <row r="5086" spans="30:30">
      <c r="AD5086" s="9"/>
    </row>
    <row r="5087" spans="30:30">
      <c r="AD5087" s="9"/>
    </row>
    <row r="5088" spans="30:30">
      <c r="AD5088" s="9"/>
    </row>
    <row r="5089" spans="30:30">
      <c r="AD5089" s="9"/>
    </row>
    <row r="5090" spans="30:30">
      <c r="AD5090" s="9"/>
    </row>
    <row r="5091" spans="30:30">
      <c r="AD5091" s="9"/>
    </row>
    <row r="5092" spans="30:30">
      <c r="AD5092" s="9"/>
    </row>
    <row r="5093" spans="30:30">
      <c r="AD5093" s="9"/>
    </row>
    <row r="5094" spans="30:30">
      <c r="AD5094" s="9"/>
    </row>
    <row r="5095" spans="30:30">
      <c r="AD5095" s="9"/>
    </row>
    <row r="5096" spans="30:30">
      <c r="AD5096" s="9"/>
    </row>
    <row r="5097" spans="30:30">
      <c r="AD5097" s="9"/>
    </row>
    <row r="5098" spans="30:30">
      <c r="AD5098" s="9"/>
    </row>
    <row r="5099" spans="30:30">
      <c r="AD5099" s="9"/>
    </row>
    <row r="5100" spans="30:30">
      <c r="AD5100" s="9"/>
    </row>
    <row r="5101" spans="30:30">
      <c r="AD5101" s="9"/>
    </row>
    <row r="5102" spans="30:30">
      <c r="AD5102" s="9"/>
    </row>
    <row r="5103" spans="30:30">
      <c r="AD5103" s="9"/>
    </row>
    <row r="5104" spans="30:30">
      <c r="AD5104" s="9"/>
    </row>
    <row r="5105" spans="30:30">
      <c r="AD5105" s="9"/>
    </row>
    <row r="5106" spans="30:30">
      <c r="AD5106" s="9"/>
    </row>
    <row r="5107" spans="30:30">
      <c r="AD5107" s="9"/>
    </row>
    <row r="5108" spans="30:30">
      <c r="AD5108" s="9"/>
    </row>
    <row r="5109" spans="30:30">
      <c r="AD5109" s="9"/>
    </row>
    <row r="5110" spans="30:30">
      <c r="AD5110" s="9"/>
    </row>
    <row r="5111" spans="30:30">
      <c r="AD5111" s="9"/>
    </row>
    <row r="5112" spans="30:30">
      <c r="AD5112" s="9"/>
    </row>
    <row r="5113" spans="30:30">
      <c r="AD5113" s="9"/>
    </row>
    <row r="5114" spans="30:30">
      <c r="AD5114" s="9"/>
    </row>
    <row r="5115" spans="30:30">
      <c r="AD5115" s="9"/>
    </row>
    <row r="5116" spans="30:30">
      <c r="AD5116" s="9"/>
    </row>
    <row r="5117" spans="30:30">
      <c r="AD5117" s="9"/>
    </row>
    <row r="5118" spans="30:30">
      <c r="AD5118" s="9"/>
    </row>
    <row r="5119" spans="30:30">
      <c r="AD5119" s="9"/>
    </row>
    <row r="5120" spans="30:30">
      <c r="AD5120" s="9"/>
    </row>
    <row r="5121" spans="30:30">
      <c r="AD5121" s="9"/>
    </row>
    <row r="5122" spans="30:30">
      <c r="AD5122" s="9"/>
    </row>
    <row r="5123" spans="30:30">
      <c r="AD5123" s="9"/>
    </row>
    <row r="5124" spans="30:30">
      <c r="AD5124" s="9"/>
    </row>
    <row r="5125" spans="30:30">
      <c r="AD5125" s="9"/>
    </row>
    <row r="5126" spans="30:30">
      <c r="AD5126" s="9"/>
    </row>
    <row r="5127" spans="30:30">
      <c r="AD5127" s="9"/>
    </row>
    <row r="5128" spans="30:30">
      <c r="AD5128" s="9"/>
    </row>
    <row r="5129" spans="30:30">
      <c r="AD5129" s="9"/>
    </row>
    <row r="5130" spans="30:30">
      <c r="AD5130" s="9"/>
    </row>
    <row r="5131" spans="30:30">
      <c r="AD5131" s="9"/>
    </row>
    <row r="5132" spans="30:30">
      <c r="AD5132" s="9"/>
    </row>
    <row r="5133" spans="30:30">
      <c r="AD5133" s="9"/>
    </row>
    <row r="5134" spans="30:30">
      <c r="AD5134" s="9"/>
    </row>
    <row r="5135" spans="30:30">
      <c r="AD5135" s="9"/>
    </row>
    <row r="5136" spans="30:30">
      <c r="AD5136" s="9"/>
    </row>
    <row r="5137" spans="30:30">
      <c r="AD5137" s="9"/>
    </row>
    <row r="5138" spans="30:30">
      <c r="AD5138" s="9"/>
    </row>
    <row r="5139" spans="30:30">
      <c r="AD5139" s="9"/>
    </row>
    <row r="5140" spans="30:30">
      <c r="AD5140" s="9"/>
    </row>
    <row r="5141" spans="30:30">
      <c r="AD5141" s="9"/>
    </row>
    <row r="5142" spans="30:30">
      <c r="AD5142" s="9"/>
    </row>
    <row r="5143" spans="30:30">
      <c r="AD5143" s="9"/>
    </row>
    <row r="5144" spans="30:30">
      <c r="AD5144" s="9"/>
    </row>
    <row r="5145" spans="30:30">
      <c r="AD5145" s="9"/>
    </row>
    <row r="5146" spans="30:30">
      <c r="AD5146" s="9"/>
    </row>
    <row r="5147" spans="30:30">
      <c r="AD5147" s="9"/>
    </row>
    <row r="5148" spans="30:30">
      <c r="AD5148" s="9"/>
    </row>
    <row r="5149" spans="30:30">
      <c r="AD5149" s="9"/>
    </row>
    <row r="5150" spans="30:30">
      <c r="AD5150" s="9"/>
    </row>
    <row r="5151" spans="30:30">
      <c r="AD5151" s="9"/>
    </row>
    <row r="5152" spans="30:30">
      <c r="AD5152" s="9"/>
    </row>
    <row r="5153" spans="30:30">
      <c r="AD5153" s="9"/>
    </row>
    <row r="5154" spans="30:30">
      <c r="AD5154" s="9"/>
    </row>
    <row r="5155" spans="30:30">
      <c r="AD5155" s="9"/>
    </row>
    <row r="5156" spans="30:30">
      <c r="AD5156" s="9"/>
    </row>
    <row r="5157" spans="30:30">
      <c r="AD5157" s="9"/>
    </row>
    <row r="5158" spans="30:30">
      <c r="AD5158" s="9"/>
    </row>
    <row r="5159" spans="30:30">
      <c r="AD5159" s="9"/>
    </row>
    <row r="5160" spans="30:30">
      <c r="AD5160" s="9"/>
    </row>
    <row r="5161" spans="30:30">
      <c r="AD5161" s="9"/>
    </row>
    <row r="5162" spans="30:30">
      <c r="AD5162" s="9"/>
    </row>
    <row r="5163" spans="30:30">
      <c r="AD5163" s="9"/>
    </row>
    <row r="5164" spans="30:30">
      <c r="AD5164" s="9"/>
    </row>
    <row r="5165" spans="30:30">
      <c r="AD5165" s="9"/>
    </row>
    <row r="5166" spans="30:30">
      <c r="AD5166" s="9"/>
    </row>
    <row r="5167" spans="30:30">
      <c r="AD5167" s="9"/>
    </row>
    <row r="5168" spans="30:30">
      <c r="AD5168" s="9"/>
    </row>
    <row r="5169" spans="30:30">
      <c r="AD5169" s="9"/>
    </row>
    <row r="5170" spans="30:30">
      <c r="AD5170" s="9"/>
    </row>
    <row r="5171" spans="30:30">
      <c r="AD5171" s="9"/>
    </row>
    <row r="5172" spans="30:30">
      <c r="AD5172" s="9"/>
    </row>
    <row r="5173" spans="30:30">
      <c r="AD5173" s="9"/>
    </row>
    <row r="5174" spans="30:30">
      <c r="AD5174" s="9"/>
    </row>
    <row r="5175" spans="30:30">
      <c r="AD5175" s="9"/>
    </row>
    <row r="5176" spans="30:30">
      <c r="AD5176" s="9"/>
    </row>
    <row r="5177" spans="30:30">
      <c r="AD5177" s="9"/>
    </row>
    <row r="5178" spans="30:30">
      <c r="AD5178" s="9"/>
    </row>
    <row r="5179" spans="30:30">
      <c r="AD5179" s="9"/>
    </row>
    <row r="5180" spans="30:30">
      <c r="AD5180" s="9"/>
    </row>
    <row r="5181" spans="30:30">
      <c r="AD5181" s="9"/>
    </row>
    <row r="5182" spans="30:30">
      <c r="AD5182" s="9"/>
    </row>
    <row r="5183" spans="30:30">
      <c r="AD5183" s="9"/>
    </row>
    <row r="5184" spans="30:30">
      <c r="AD5184" s="9"/>
    </row>
    <row r="5185" spans="30:30">
      <c r="AD5185" s="9"/>
    </row>
    <row r="5186" spans="30:30">
      <c r="AD5186" s="9"/>
    </row>
    <row r="5187" spans="30:30">
      <c r="AD5187" s="9"/>
    </row>
    <row r="5188" spans="30:30">
      <c r="AD5188" s="9"/>
    </row>
    <row r="5189" spans="30:30">
      <c r="AD5189" s="9"/>
    </row>
    <row r="5190" spans="30:30">
      <c r="AD5190" s="9"/>
    </row>
    <row r="5191" spans="30:30">
      <c r="AD5191" s="9"/>
    </row>
    <row r="5192" spans="30:30">
      <c r="AD5192" s="9"/>
    </row>
    <row r="5193" spans="30:30">
      <c r="AD5193" s="9"/>
    </row>
    <row r="5194" spans="30:30">
      <c r="AD5194" s="9"/>
    </row>
    <row r="5195" spans="30:30">
      <c r="AD5195" s="9"/>
    </row>
    <row r="5196" spans="30:30">
      <c r="AD5196" s="9"/>
    </row>
    <row r="5197" spans="30:30">
      <c r="AD5197" s="9"/>
    </row>
    <row r="5198" spans="30:30">
      <c r="AD5198" s="9"/>
    </row>
    <row r="5199" spans="30:30">
      <c r="AD5199" s="9"/>
    </row>
    <row r="5200" spans="30:30">
      <c r="AD5200" s="9"/>
    </row>
    <row r="5201" spans="30:30">
      <c r="AD5201" s="9"/>
    </row>
    <row r="5202" spans="30:30">
      <c r="AD5202" s="9"/>
    </row>
    <row r="5203" spans="30:30">
      <c r="AD5203" s="9"/>
    </row>
    <row r="5204" spans="30:30">
      <c r="AD5204" s="9"/>
    </row>
    <row r="5205" spans="30:30">
      <c r="AD5205" s="9"/>
    </row>
    <row r="5206" spans="30:30">
      <c r="AD5206" s="9"/>
    </row>
    <row r="5207" spans="30:30">
      <c r="AD5207" s="9"/>
    </row>
    <row r="5208" spans="30:30">
      <c r="AD5208" s="9"/>
    </row>
    <row r="5209" spans="30:30">
      <c r="AD5209" s="9"/>
    </row>
    <row r="5210" spans="30:30">
      <c r="AD5210" s="9"/>
    </row>
    <row r="5211" spans="30:30">
      <c r="AD5211" s="9"/>
    </row>
    <row r="5212" spans="30:30">
      <c r="AD5212" s="9"/>
    </row>
    <row r="5213" spans="30:30">
      <c r="AD5213" s="9"/>
    </row>
    <row r="5214" spans="30:30">
      <c r="AD5214" s="9"/>
    </row>
    <row r="5215" spans="30:30">
      <c r="AD5215" s="9"/>
    </row>
    <row r="5216" spans="30:30">
      <c r="AD5216" s="9"/>
    </row>
    <row r="5217" spans="30:30">
      <c r="AD5217" s="9"/>
    </row>
    <row r="5218" spans="30:30">
      <c r="AD5218" s="9"/>
    </row>
    <row r="5219" spans="30:30">
      <c r="AD5219" s="9"/>
    </row>
    <row r="5220" spans="30:30">
      <c r="AD5220" s="9"/>
    </row>
    <row r="5221" spans="30:30">
      <c r="AD5221" s="9"/>
    </row>
    <row r="5222" spans="30:30">
      <c r="AD5222" s="9"/>
    </row>
    <row r="5223" spans="30:30">
      <c r="AD5223" s="9"/>
    </row>
    <row r="5224" spans="30:30">
      <c r="AD5224" s="9"/>
    </row>
    <row r="5225" spans="30:30">
      <c r="AD5225" s="9"/>
    </row>
    <row r="5226" spans="30:30">
      <c r="AD5226" s="9"/>
    </row>
    <row r="5227" spans="30:30">
      <c r="AD5227" s="9"/>
    </row>
    <row r="5228" spans="30:30">
      <c r="AD5228" s="9"/>
    </row>
    <row r="5229" spans="30:30">
      <c r="AD5229" s="9"/>
    </row>
    <row r="5230" spans="30:30">
      <c r="AD5230" s="9"/>
    </row>
    <row r="5231" spans="30:30">
      <c r="AD5231" s="9"/>
    </row>
    <row r="5232" spans="30:30">
      <c r="AD5232" s="9"/>
    </row>
    <row r="5233" spans="30:30">
      <c r="AD5233" s="9"/>
    </row>
    <row r="5234" spans="30:30">
      <c r="AD5234" s="9"/>
    </row>
    <row r="5235" spans="30:30">
      <c r="AD5235" s="9"/>
    </row>
    <row r="5236" spans="30:30">
      <c r="AD5236" s="9"/>
    </row>
    <row r="5237" spans="30:30">
      <c r="AD5237" s="9"/>
    </row>
    <row r="5238" spans="30:30">
      <c r="AD5238" s="9"/>
    </row>
    <row r="5239" spans="30:30">
      <c r="AD5239" s="9"/>
    </row>
    <row r="5240" spans="30:30">
      <c r="AD5240" s="9"/>
    </row>
    <row r="5241" spans="30:30">
      <c r="AD5241" s="9"/>
    </row>
    <row r="5242" spans="30:30">
      <c r="AD5242" s="9"/>
    </row>
    <row r="5243" spans="30:30">
      <c r="AD5243" s="9"/>
    </row>
    <row r="5244" spans="30:30">
      <c r="AD5244" s="9"/>
    </row>
    <row r="5245" spans="30:30">
      <c r="AD5245" s="9"/>
    </row>
    <row r="5246" spans="30:30">
      <c r="AD5246" s="9"/>
    </row>
    <row r="5247" spans="30:30">
      <c r="AD5247" s="9"/>
    </row>
    <row r="5248" spans="30:30">
      <c r="AD5248" s="9"/>
    </row>
    <row r="5249" spans="30:30">
      <c r="AD5249" s="9"/>
    </row>
    <row r="5250" spans="30:30">
      <c r="AD5250" s="9"/>
    </row>
    <row r="5251" spans="30:30">
      <c r="AD5251" s="9"/>
    </row>
    <row r="5252" spans="30:30">
      <c r="AD5252" s="9"/>
    </row>
    <row r="5253" spans="30:30">
      <c r="AD5253" s="9"/>
    </row>
    <row r="5254" spans="30:30">
      <c r="AD5254" s="9"/>
    </row>
    <row r="5255" spans="30:30">
      <c r="AD5255" s="9"/>
    </row>
    <row r="5256" spans="30:30">
      <c r="AD5256" s="9"/>
    </row>
    <row r="5257" spans="30:30">
      <c r="AD5257" s="9"/>
    </row>
    <row r="5258" spans="30:30">
      <c r="AD5258" s="9"/>
    </row>
    <row r="5259" spans="30:30">
      <c r="AD5259" s="9"/>
    </row>
    <row r="5260" spans="30:30">
      <c r="AD5260" s="9"/>
    </row>
    <row r="5261" spans="30:30">
      <c r="AD5261" s="9"/>
    </row>
    <row r="5262" spans="30:30">
      <c r="AD5262" s="9"/>
    </row>
    <row r="5263" spans="30:30">
      <c r="AD5263" s="9"/>
    </row>
    <row r="5264" spans="30:30">
      <c r="AD5264" s="9"/>
    </row>
    <row r="5265" spans="30:30">
      <c r="AD5265" s="9"/>
    </row>
    <row r="5266" spans="30:30">
      <c r="AD5266" s="9"/>
    </row>
    <row r="5267" spans="30:30">
      <c r="AD5267" s="9"/>
    </row>
    <row r="5268" spans="30:30">
      <c r="AD5268" s="9"/>
    </row>
    <row r="5269" spans="30:30">
      <c r="AD5269" s="9"/>
    </row>
    <row r="5270" spans="30:30">
      <c r="AD5270" s="9"/>
    </row>
    <row r="5271" spans="30:30">
      <c r="AD5271" s="9"/>
    </row>
    <row r="5272" spans="30:30">
      <c r="AD5272" s="9"/>
    </row>
    <row r="5273" spans="30:30">
      <c r="AD5273" s="9"/>
    </row>
    <row r="5274" spans="30:30">
      <c r="AD5274" s="9"/>
    </row>
    <row r="5275" spans="30:30">
      <c r="AD5275" s="9"/>
    </row>
    <row r="5276" spans="30:30">
      <c r="AD5276" s="9"/>
    </row>
    <row r="5277" spans="30:30">
      <c r="AD5277" s="9"/>
    </row>
    <row r="5278" spans="30:30">
      <c r="AD5278" s="9"/>
    </row>
    <row r="5279" spans="30:30">
      <c r="AD5279" s="9"/>
    </row>
    <row r="5280" spans="30:30">
      <c r="AD5280" s="9"/>
    </row>
    <row r="5281" spans="30:30">
      <c r="AD5281" s="9"/>
    </row>
    <row r="5282" spans="30:30">
      <c r="AD5282" s="9"/>
    </row>
    <row r="5283" spans="30:30">
      <c r="AD5283" s="9"/>
    </row>
    <row r="5284" spans="30:30">
      <c r="AD5284" s="9"/>
    </row>
    <row r="5285" spans="30:30">
      <c r="AD5285" s="9"/>
    </row>
    <row r="5286" spans="30:30">
      <c r="AD5286" s="9"/>
    </row>
    <row r="5287" spans="30:30">
      <c r="AD5287" s="9"/>
    </row>
    <row r="5288" spans="30:30">
      <c r="AD5288" s="9"/>
    </row>
    <row r="5289" spans="30:30">
      <c r="AD5289" s="9"/>
    </row>
    <row r="5290" spans="30:30">
      <c r="AD5290" s="9"/>
    </row>
    <row r="5291" spans="30:30">
      <c r="AD5291" s="9"/>
    </row>
    <row r="5292" spans="30:30">
      <c r="AD5292" s="9"/>
    </row>
    <row r="5293" spans="30:30">
      <c r="AD5293" s="9"/>
    </row>
    <row r="5294" spans="30:30">
      <c r="AD5294" s="9"/>
    </row>
    <row r="5295" spans="30:30">
      <c r="AD5295" s="9"/>
    </row>
    <row r="5296" spans="30:30">
      <c r="AD5296" s="9"/>
    </row>
    <row r="5297" spans="30:30">
      <c r="AD5297" s="9"/>
    </row>
    <row r="5298" spans="30:30">
      <c r="AD5298" s="9"/>
    </row>
    <row r="5299" spans="30:30">
      <c r="AD5299" s="9"/>
    </row>
    <row r="5300" spans="30:30">
      <c r="AD5300" s="9"/>
    </row>
    <row r="5301" spans="30:30">
      <c r="AD5301" s="9"/>
    </row>
    <row r="5302" spans="30:30">
      <c r="AD5302" s="9"/>
    </row>
    <row r="5303" spans="30:30">
      <c r="AD5303" s="9"/>
    </row>
    <row r="5304" spans="30:30">
      <c r="AD5304" s="9"/>
    </row>
    <row r="5305" spans="30:30">
      <c r="AD5305" s="9"/>
    </row>
    <row r="5306" spans="30:30">
      <c r="AD5306" s="9"/>
    </row>
    <row r="5307" spans="30:30">
      <c r="AD5307" s="9"/>
    </row>
    <row r="5308" spans="30:30">
      <c r="AD5308" s="9"/>
    </row>
    <row r="5309" spans="30:30">
      <c r="AD5309" s="9"/>
    </row>
    <row r="5310" spans="30:30">
      <c r="AD5310" s="9"/>
    </row>
    <row r="5311" spans="30:30">
      <c r="AD5311" s="9"/>
    </row>
    <row r="5312" spans="30:30">
      <c r="AD5312" s="9"/>
    </row>
    <row r="5313" spans="30:30">
      <c r="AD5313" s="9"/>
    </row>
    <row r="5314" spans="30:30">
      <c r="AD5314" s="9"/>
    </row>
    <row r="5315" spans="30:30">
      <c r="AD5315" s="9"/>
    </row>
    <row r="5316" spans="30:30">
      <c r="AD5316" s="9"/>
    </row>
    <row r="5317" spans="30:30">
      <c r="AD5317" s="9"/>
    </row>
    <row r="5318" spans="30:30">
      <c r="AD5318" s="9"/>
    </row>
    <row r="5319" spans="30:30">
      <c r="AD5319" s="9"/>
    </row>
    <row r="5320" spans="30:30">
      <c r="AD5320" s="9"/>
    </row>
    <row r="5321" spans="30:30">
      <c r="AD5321" s="9"/>
    </row>
    <row r="5322" spans="30:30">
      <c r="AD5322" s="9"/>
    </row>
    <row r="5323" spans="30:30">
      <c r="AD5323" s="9"/>
    </row>
    <row r="5324" spans="30:30">
      <c r="AD5324" s="9"/>
    </row>
    <row r="5325" spans="30:30">
      <c r="AD5325" s="9"/>
    </row>
    <row r="5326" spans="30:30">
      <c r="AD5326" s="9"/>
    </row>
    <row r="5327" spans="30:30">
      <c r="AD5327" s="9"/>
    </row>
    <row r="5328" spans="30:30">
      <c r="AD5328" s="9"/>
    </row>
    <row r="5329" spans="30:30">
      <c r="AD5329" s="9"/>
    </row>
    <row r="5330" spans="30:30">
      <c r="AD5330" s="9"/>
    </row>
    <row r="5331" spans="30:30">
      <c r="AD5331" s="9"/>
    </row>
    <row r="5332" spans="30:30">
      <c r="AD5332" s="9"/>
    </row>
    <row r="5333" spans="30:30">
      <c r="AD5333" s="9"/>
    </row>
    <row r="5334" spans="30:30">
      <c r="AD5334" s="9"/>
    </row>
    <row r="5335" spans="30:30">
      <c r="AD5335" s="9"/>
    </row>
    <row r="5336" spans="30:30">
      <c r="AD5336" s="9"/>
    </row>
    <row r="5337" spans="30:30">
      <c r="AD5337" s="9"/>
    </row>
    <row r="5338" spans="30:30">
      <c r="AD5338" s="9"/>
    </row>
    <row r="5339" spans="30:30">
      <c r="AD5339" s="9"/>
    </row>
    <row r="5340" spans="30:30">
      <c r="AD5340" s="9"/>
    </row>
    <row r="5341" spans="30:30">
      <c r="AD5341" s="9"/>
    </row>
    <row r="5342" spans="30:30">
      <c r="AD5342" s="9"/>
    </row>
    <row r="5343" spans="30:30">
      <c r="AD5343" s="9"/>
    </row>
    <row r="5344" spans="30:30">
      <c r="AD5344" s="9"/>
    </row>
    <row r="5345" spans="30:30">
      <c r="AD5345" s="9"/>
    </row>
    <row r="5346" spans="30:30">
      <c r="AD5346" s="9"/>
    </row>
    <row r="5347" spans="30:30">
      <c r="AD5347" s="9"/>
    </row>
    <row r="5348" spans="30:30">
      <c r="AD5348" s="9"/>
    </row>
    <row r="5349" spans="30:30">
      <c r="AD5349" s="9"/>
    </row>
    <row r="5350" spans="30:30">
      <c r="AD5350" s="9"/>
    </row>
    <row r="5351" spans="30:30">
      <c r="AD5351" s="9"/>
    </row>
    <row r="5352" spans="30:30">
      <c r="AD5352" s="9"/>
    </row>
    <row r="5353" spans="30:30">
      <c r="AD5353" s="9"/>
    </row>
    <row r="5354" spans="30:30">
      <c r="AD5354" s="9"/>
    </row>
    <row r="5355" spans="30:30">
      <c r="AD5355" s="9"/>
    </row>
    <row r="5356" spans="30:30">
      <c r="AD5356" s="9"/>
    </row>
    <row r="5357" spans="30:30">
      <c r="AD5357" s="9"/>
    </row>
    <row r="5358" spans="30:30">
      <c r="AD5358" s="9"/>
    </row>
    <row r="5359" spans="30:30">
      <c r="AD5359" s="9"/>
    </row>
    <row r="5360" spans="30:30">
      <c r="AD5360" s="9"/>
    </row>
    <row r="5361" spans="30:30">
      <c r="AD5361" s="9"/>
    </row>
    <row r="5362" spans="30:30">
      <c r="AD5362" s="9"/>
    </row>
    <row r="5363" spans="30:30">
      <c r="AD5363" s="9"/>
    </row>
    <row r="5364" spans="30:30">
      <c r="AD5364" s="9"/>
    </row>
    <row r="5365" spans="30:30">
      <c r="AD5365" s="9"/>
    </row>
    <row r="5366" spans="30:30">
      <c r="AD5366" s="9"/>
    </row>
    <row r="5367" spans="30:30">
      <c r="AD5367" s="9"/>
    </row>
    <row r="5368" spans="30:30">
      <c r="AD5368" s="9"/>
    </row>
    <row r="5369" spans="30:30">
      <c r="AD5369" s="9"/>
    </row>
    <row r="5370" spans="30:30">
      <c r="AD5370" s="9"/>
    </row>
    <row r="5371" spans="30:30">
      <c r="AD5371" s="9"/>
    </row>
    <row r="5372" spans="30:30">
      <c r="AD5372" s="9"/>
    </row>
    <row r="5373" spans="30:30">
      <c r="AD5373" s="9"/>
    </row>
    <row r="5374" spans="30:30">
      <c r="AD5374" s="9"/>
    </row>
    <row r="5375" spans="30:30">
      <c r="AD5375" s="9"/>
    </row>
    <row r="5376" spans="30:30">
      <c r="AD5376" s="9"/>
    </row>
    <row r="5377" spans="30:30">
      <c r="AD5377" s="9"/>
    </row>
    <row r="5378" spans="30:30">
      <c r="AD5378" s="9"/>
    </row>
    <row r="5379" spans="30:30">
      <c r="AD5379" s="9"/>
    </row>
    <row r="5380" spans="30:30">
      <c r="AD5380" s="9"/>
    </row>
    <row r="5381" spans="30:30">
      <c r="AD5381" s="9"/>
    </row>
    <row r="5382" spans="30:30">
      <c r="AD5382" s="9"/>
    </row>
    <row r="5383" spans="30:30">
      <c r="AD5383" s="9"/>
    </row>
    <row r="5384" spans="30:30">
      <c r="AD5384" s="9"/>
    </row>
    <row r="5385" spans="30:30">
      <c r="AD5385" s="9"/>
    </row>
    <row r="5386" spans="30:30">
      <c r="AD5386" s="9"/>
    </row>
    <row r="5387" spans="30:30">
      <c r="AD5387" s="9"/>
    </row>
    <row r="5388" spans="30:30">
      <c r="AD5388" s="9"/>
    </row>
    <row r="5389" spans="30:30">
      <c r="AD5389" s="9"/>
    </row>
    <row r="5390" spans="30:30">
      <c r="AD5390" s="9"/>
    </row>
    <row r="5391" spans="30:30">
      <c r="AD5391" s="9"/>
    </row>
    <row r="5392" spans="30:30">
      <c r="AD5392" s="9"/>
    </row>
    <row r="5393" spans="30:30">
      <c r="AD5393" s="9"/>
    </row>
    <row r="5394" spans="30:30">
      <c r="AD5394" s="9"/>
    </row>
    <row r="5395" spans="30:30">
      <c r="AD5395" s="9"/>
    </row>
    <row r="5396" spans="30:30">
      <c r="AD5396" s="9"/>
    </row>
    <row r="5397" spans="30:30">
      <c r="AD5397" s="9"/>
    </row>
    <row r="5398" spans="30:30">
      <c r="AD5398" s="9"/>
    </row>
    <row r="5399" spans="30:30">
      <c r="AD5399" s="9"/>
    </row>
    <row r="5400" spans="30:30">
      <c r="AD5400" s="9"/>
    </row>
    <row r="5401" spans="30:30">
      <c r="AD5401" s="9"/>
    </row>
    <row r="5402" spans="30:30">
      <c r="AD5402" s="9"/>
    </row>
    <row r="5403" spans="30:30">
      <c r="AD5403" s="9"/>
    </row>
    <row r="5404" spans="30:30">
      <c r="AD5404" s="9"/>
    </row>
    <row r="5405" spans="30:30">
      <c r="AD5405" s="9"/>
    </row>
    <row r="5406" spans="30:30">
      <c r="AD5406" s="9"/>
    </row>
    <row r="5407" spans="30:30">
      <c r="AD5407" s="9"/>
    </row>
    <row r="5408" spans="30:30">
      <c r="AD5408" s="9"/>
    </row>
    <row r="5409" spans="30:30">
      <c r="AD5409" s="9"/>
    </row>
    <row r="5410" spans="30:30">
      <c r="AD5410" s="9"/>
    </row>
    <row r="5411" spans="30:30">
      <c r="AD5411" s="9"/>
    </row>
    <row r="5412" spans="30:30">
      <c r="AD5412" s="9"/>
    </row>
    <row r="5413" spans="30:30">
      <c r="AD5413" s="9"/>
    </row>
    <row r="5414" spans="30:30">
      <c r="AD5414" s="9"/>
    </row>
    <row r="5415" spans="30:30">
      <c r="AD5415" s="9"/>
    </row>
    <row r="5416" spans="30:30">
      <c r="AD5416" s="9"/>
    </row>
    <row r="5417" spans="30:30">
      <c r="AD5417" s="9"/>
    </row>
    <row r="5418" spans="30:30">
      <c r="AD5418" s="9"/>
    </row>
    <row r="5419" spans="30:30">
      <c r="AD5419" s="9"/>
    </row>
    <row r="5420" spans="30:30">
      <c r="AD5420" s="9"/>
    </row>
    <row r="5421" spans="30:30">
      <c r="AD5421" s="9"/>
    </row>
    <row r="5422" spans="30:30">
      <c r="AD5422" s="9"/>
    </row>
    <row r="5423" spans="30:30">
      <c r="AD5423" s="9"/>
    </row>
    <row r="5424" spans="30:30">
      <c r="AD5424" s="9"/>
    </row>
    <row r="5425" spans="30:30">
      <c r="AD5425" s="9"/>
    </row>
    <row r="5426" spans="30:30">
      <c r="AD5426" s="9"/>
    </row>
    <row r="5427" spans="30:30">
      <c r="AD5427" s="9"/>
    </row>
    <row r="5428" spans="30:30">
      <c r="AD5428" s="9"/>
    </row>
    <row r="5429" spans="30:30">
      <c r="AD5429" s="9"/>
    </row>
    <row r="5430" spans="30:30">
      <c r="AD5430" s="9"/>
    </row>
    <row r="5431" spans="30:30">
      <c r="AD5431" s="9"/>
    </row>
    <row r="5432" spans="30:30">
      <c r="AD5432" s="9"/>
    </row>
    <row r="5433" spans="30:30">
      <c r="AD5433" s="9"/>
    </row>
    <row r="5434" spans="30:30">
      <c r="AD5434" s="9"/>
    </row>
    <row r="5435" spans="30:30">
      <c r="AD5435" s="9"/>
    </row>
    <row r="5436" spans="30:30">
      <c r="AD5436" s="9"/>
    </row>
    <row r="5437" spans="30:30">
      <c r="AD5437" s="9"/>
    </row>
    <row r="5438" spans="30:30">
      <c r="AD5438" s="9"/>
    </row>
    <row r="5439" spans="30:30">
      <c r="AD5439" s="9"/>
    </row>
    <row r="5440" spans="30:30">
      <c r="AD5440" s="9"/>
    </row>
    <row r="5441" spans="30:30">
      <c r="AD5441" s="9"/>
    </row>
    <row r="5442" spans="30:30">
      <c r="AD5442" s="9"/>
    </row>
    <row r="5443" spans="30:30">
      <c r="AD5443" s="9"/>
    </row>
    <row r="5444" spans="30:30">
      <c r="AD5444" s="9"/>
    </row>
    <row r="5445" spans="30:30">
      <c r="AD5445" s="9"/>
    </row>
    <row r="5446" spans="30:30">
      <c r="AD5446" s="9"/>
    </row>
    <row r="5447" spans="30:30">
      <c r="AD5447" s="9"/>
    </row>
    <row r="5448" spans="30:30">
      <c r="AD5448" s="9"/>
    </row>
    <row r="5449" spans="30:30">
      <c r="AD5449" s="9"/>
    </row>
    <row r="5450" spans="30:30">
      <c r="AD5450" s="9"/>
    </row>
    <row r="5451" spans="30:30">
      <c r="AD5451" s="9"/>
    </row>
    <row r="5452" spans="30:30">
      <c r="AD5452" s="9"/>
    </row>
    <row r="5453" spans="30:30">
      <c r="AD5453" s="9"/>
    </row>
    <row r="5454" spans="30:30">
      <c r="AD5454" s="9"/>
    </row>
    <row r="5455" spans="30:30">
      <c r="AD5455" s="9"/>
    </row>
    <row r="5456" spans="30:30">
      <c r="AD5456" s="9"/>
    </row>
    <row r="5457" spans="30:30">
      <c r="AD5457" s="9"/>
    </row>
    <row r="5458" spans="30:30">
      <c r="AD5458" s="9"/>
    </row>
    <row r="5459" spans="30:30">
      <c r="AD5459" s="9"/>
    </row>
    <row r="5460" spans="30:30">
      <c r="AD5460" s="9"/>
    </row>
    <row r="5461" spans="30:30">
      <c r="AD5461" s="9"/>
    </row>
    <row r="5462" spans="30:30">
      <c r="AD5462" s="9"/>
    </row>
    <row r="5463" spans="30:30">
      <c r="AD5463" s="9"/>
    </row>
    <row r="5464" spans="30:30">
      <c r="AD5464" s="9"/>
    </row>
    <row r="5465" spans="30:30">
      <c r="AD5465" s="9"/>
    </row>
    <row r="5466" spans="30:30">
      <c r="AD5466" s="9"/>
    </row>
    <row r="5467" spans="30:30">
      <c r="AD5467" s="9"/>
    </row>
    <row r="5468" spans="30:30">
      <c r="AD5468" s="9"/>
    </row>
    <row r="5469" spans="30:30">
      <c r="AD5469" s="9"/>
    </row>
    <row r="5470" spans="30:30">
      <c r="AD5470" s="9"/>
    </row>
    <row r="5471" spans="30:30">
      <c r="AD5471" s="9"/>
    </row>
    <row r="5472" spans="30:30">
      <c r="AD5472" s="9"/>
    </row>
    <row r="5473" spans="30:30">
      <c r="AD5473" s="9"/>
    </row>
    <row r="5474" spans="30:30">
      <c r="AD5474" s="9"/>
    </row>
    <row r="5475" spans="30:30">
      <c r="AD5475" s="9"/>
    </row>
    <row r="5476" spans="30:30">
      <c r="AD5476" s="9"/>
    </row>
    <row r="5477" spans="30:30">
      <c r="AD5477" s="9"/>
    </row>
    <row r="5478" spans="30:30">
      <c r="AD5478" s="9"/>
    </row>
    <row r="5479" spans="30:30">
      <c r="AD5479" s="9"/>
    </row>
    <row r="5480" spans="30:30">
      <c r="AD5480" s="9"/>
    </row>
    <row r="5481" spans="30:30">
      <c r="AD5481" s="9"/>
    </row>
    <row r="5482" spans="30:30">
      <c r="AD5482" s="9"/>
    </row>
    <row r="5483" spans="30:30">
      <c r="AD5483" s="9"/>
    </row>
    <row r="5484" spans="30:30">
      <c r="AD5484" s="9"/>
    </row>
    <row r="5485" spans="30:30">
      <c r="AD5485" s="9"/>
    </row>
    <row r="5486" spans="30:30">
      <c r="AD5486" s="9"/>
    </row>
    <row r="5487" spans="30:30">
      <c r="AD5487" s="9"/>
    </row>
    <row r="5488" spans="30:30">
      <c r="AD5488" s="9"/>
    </row>
    <row r="5489" spans="30:30">
      <c r="AD5489" s="9"/>
    </row>
    <row r="5490" spans="30:30">
      <c r="AD5490" s="9"/>
    </row>
    <row r="5491" spans="30:30">
      <c r="AD5491" s="9"/>
    </row>
    <row r="5492" spans="30:30">
      <c r="AD5492" s="9"/>
    </row>
    <row r="5493" spans="30:30">
      <c r="AD5493" s="9"/>
    </row>
    <row r="5494" spans="30:30">
      <c r="AD5494" s="9"/>
    </row>
    <row r="5495" spans="30:30">
      <c r="AD5495" s="9"/>
    </row>
    <row r="5496" spans="30:30">
      <c r="AD5496" s="9"/>
    </row>
    <row r="5497" spans="30:30">
      <c r="AD5497" s="9"/>
    </row>
    <row r="5498" spans="30:30">
      <c r="AD5498" s="9"/>
    </row>
    <row r="5499" spans="30:30">
      <c r="AD5499" s="9"/>
    </row>
    <row r="5500" spans="30:30">
      <c r="AD5500" s="9"/>
    </row>
    <row r="5501" spans="30:30">
      <c r="AD5501" s="9"/>
    </row>
    <row r="5502" spans="30:30">
      <c r="AD5502" s="9"/>
    </row>
    <row r="5503" spans="30:30">
      <c r="AD5503" s="9"/>
    </row>
    <row r="5504" spans="30:30">
      <c r="AD5504" s="9"/>
    </row>
    <row r="5505" spans="30:30">
      <c r="AD5505" s="9"/>
    </row>
    <row r="5506" spans="30:30">
      <c r="AD5506" s="9"/>
    </row>
    <row r="5507" spans="30:30">
      <c r="AD5507" s="9"/>
    </row>
    <row r="5508" spans="30:30">
      <c r="AD5508" s="9"/>
    </row>
    <row r="5509" spans="30:30">
      <c r="AD5509" s="9"/>
    </row>
    <row r="5510" spans="30:30">
      <c r="AD5510" s="9"/>
    </row>
    <row r="5511" spans="30:30">
      <c r="AD5511" s="9"/>
    </row>
    <row r="5512" spans="30:30">
      <c r="AD5512" s="9"/>
    </row>
    <row r="5513" spans="30:30">
      <c r="AD5513" s="9"/>
    </row>
    <row r="5514" spans="30:30">
      <c r="AD5514" s="9"/>
    </row>
    <row r="5515" spans="30:30">
      <c r="AD5515" s="9"/>
    </row>
    <row r="5516" spans="30:30">
      <c r="AD5516" s="9"/>
    </row>
    <row r="5517" spans="30:30">
      <c r="AD5517" s="9"/>
    </row>
    <row r="5518" spans="30:30">
      <c r="AD5518" s="9"/>
    </row>
    <row r="5519" spans="30:30">
      <c r="AD5519" s="9"/>
    </row>
    <row r="5520" spans="30:30">
      <c r="AD5520" s="9"/>
    </row>
    <row r="5521" spans="30:30">
      <c r="AD5521" s="9"/>
    </row>
    <row r="5522" spans="30:30">
      <c r="AD5522" s="9"/>
    </row>
    <row r="5523" spans="30:30">
      <c r="AD5523" s="9"/>
    </row>
    <row r="5524" spans="30:30">
      <c r="AD5524" s="9"/>
    </row>
    <row r="5525" spans="30:30">
      <c r="AD5525" s="9"/>
    </row>
    <row r="5526" spans="30:30">
      <c r="AD5526" s="9"/>
    </row>
    <row r="5527" spans="30:30">
      <c r="AD5527" s="9"/>
    </row>
    <row r="5528" spans="30:30">
      <c r="AD5528" s="9"/>
    </row>
    <row r="5529" spans="30:30">
      <c r="AD5529" s="9"/>
    </row>
    <row r="5530" spans="30:30">
      <c r="AD5530" s="9"/>
    </row>
    <row r="5531" spans="30:30">
      <c r="AD5531" s="9"/>
    </row>
    <row r="5532" spans="30:30">
      <c r="AD5532" s="9"/>
    </row>
    <row r="5533" spans="30:30">
      <c r="AD5533" s="9"/>
    </row>
    <row r="5534" spans="30:30">
      <c r="AD5534" s="9"/>
    </row>
    <row r="5535" spans="30:30">
      <c r="AD5535" s="9"/>
    </row>
    <row r="5536" spans="30:30">
      <c r="AD5536" s="9"/>
    </row>
    <row r="5537" spans="30:30">
      <c r="AD5537" s="9"/>
    </row>
    <row r="5538" spans="30:30">
      <c r="AD5538" s="9"/>
    </row>
    <row r="5539" spans="30:30">
      <c r="AD5539" s="9"/>
    </row>
    <row r="5540" spans="30:30">
      <c r="AD5540" s="9"/>
    </row>
    <row r="5541" spans="30:30">
      <c r="AD5541" s="9"/>
    </row>
    <row r="5542" spans="30:30">
      <c r="AD5542" s="9"/>
    </row>
    <row r="5543" spans="30:30">
      <c r="AD5543" s="9"/>
    </row>
    <row r="5544" spans="30:30">
      <c r="AD5544" s="9"/>
    </row>
    <row r="5545" spans="30:30">
      <c r="AD5545" s="9"/>
    </row>
    <row r="5546" spans="30:30">
      <c r="AD5546" s="9"/>
    </row>
    <row r="5547" spans="30:30">
      <c r="AD5547" s="9"/>
    </row>
    <row r="5548" spans="30:30">
      <c r="AD5548" s="9"/>
    </row>
    <row r="5549" spans="30:30">
      <c r="AD5549" s="9"/>
    </row>
    <row r="5550" spans="30:30">
      <c r="AD5550" s="9"/>
    </row>
    <row r="5551" spans="30:30">
      <c r="AD5551" s="9"/>
    </row>
    <row r="5552" spans="30:30">
      <c r="AD5552" s="9"/>
    </row>
    <row r="5553" spans="30:30">
      <c r="AD5553" s="9"/>
    </row>
    <row r="5554" spans="30:30">
      <c r="AD5554" s="9"/>
    </row>
    <row r="5555" spans="30:30">
      <c r="AD5555" s="9"/>
    </row>
    <row r="5556" spans="30:30">
      <c r="AD5556" s="9"/>
    </row>
    <row r="5557" spans="30:30">
      <c r="AD5557" s="9"/>
    </row>
    <row r="5558" spans="30:30">
      <c r="AD5558" s="9"/>
    </row>
    <row r="5559" spans="30:30">
      <c r="AD5559" s="9"/>
    </row>
    <row r="5560" spans="30:30">
      <c r="AD5560" s="9"/>
    </row>
    <row r="5561" spans="30:30">
      <c r="AD5561" s="9"/>
    </row>
    <row r="5562" spans="30:30">
      <c r="AD5562" s="9"/>
    </row>
    <row r="5563" spans="30:30">
      <c r="AD5563" s="9"/>
    </row>
    <row r="5564" spans="30:30">
      <c r="AD5564" s="9"/>
    </row>
    <row r="5565" spans="30:30">
      <c r="AD5565" s="9"/>
    </row>
    <row r="5566" spans="30:30">
      <c r="AD5566" s="9"/>
    </row>
    <row r="5567" spans="30:30">
      <c r="AD5567" s="9"/>
    </row>
    <row r="5568" spans="30:30">
      <c r="AD5568" s="9"/>
    </row>
    <row r="5569" spans="30:30">
      <c r="AD5569" s="9"/>
    </row>
    <row r="5570" spans="30:30">
      <c r="AD5570" s="9"/>
    </row>
    <row r="5571" spans="30:30">
      <c r="AD5571" s="9"/>
    </row>
    <row r="5572" spans="30:30">
      <c r="AD5572" s="9"/>
    </row>
    <row r="5573" spans="30:30">
      <c r="AD5573" s="9"/>
    </row>
    <row r="5574" spans="30:30">
      <c r="AD5574" s="9"/>
    </row>
    <row r="5575" spans="30:30">
      <c r="AD5575" s="9"/>
    </row>
    <row r="5576" spans="30:30">
      <c r="AD5576" s="9"/>
    </row>
    <row r="5577" spans="30:30">
      <c r="AD5577" s="9"/>
    </row>
    <row r="5578" spans="30:30">
      <c r="AD5578" s="9"/>
    </row>
    <row r="5579" spans="30:30">
      <c r="AD5579" s="9"/>
    </row>
    <row r="5580" spans="30:30">
      <c r="AD5580" s="9"/>
    </row>
    <row r="5581" spans="30:30">
      <c r="AD5581" s="9"/>
    </row>
    <row r="5582" spans="30:30">
      <c r="AD5582" s="9"/>
    </row>
    <row r="5583" spans="30:30">
      <c r="AD5583" s="9"/>
    </row>
    <row r="5584" spans="30:30">
      <c r="AD5584" s="9"/>
    </row>
    <row r="5585" spans="30:30">
      <c r="AD5585" s="9"/>
    </row>
    <row r="5586" spans="30:30">
      <c r="AD5586" s="9"/>
    </row>
    <row r="5587" spans="30:30">
      <c r="AD5587" s="9"/>
    </row>
    <row r="5588" spans="30:30">
      <c r="AD5588" s="9"/>
    </row>
    <row r="5589" spans="30:30">
      <c r="AD5589" s="9"/>
    </row>
    <row r="5590" spans="30:30">
      <c r="AD5590" s="9"/>
    </row>
    <row r="5591" spans="30:30">
      <c r="AD5591" s="9"/>
    </row>
    <row r="5592" spans="30:30">
      <c r="AD5592" s="9"/>
    </row>
    <row r="5593" spans="30:30">
      <c r="AD5593" s="9"/>
    </row>
    <row r="5594" spans="30:30">
      <c r="AD5594" s="9"/>
    </row>
    <row r="5595" spans="30:30">
      <c r="AD5595" s="9"/>
    </row>
    <row r="5596" spans="30:30">
      <c r="AD5596" s="9"/>
    </row>
    <row r="5597" spans="30:30">
      <c r="AD5597" s="9"/>
    </row>
    <row r="5598" spans="30:30">
      <c r="AD5598" s="9"/>
    </row>
    <row r="5599" spans="30:30">
      <c r="AD5599" s="9"/>
    </row>
    <row r="5600" spans="30:30">
      <c r="AD5600" s="9"/>
    </row>
    <row r="5601" spans="30:30">
      <c r="AD5601" s="9"/>
    </row>
    <row r="5602" spans="30:30">
      <c r="AD5602" s="9"/>
    </row>
    <row r="5603" spans="30:30">
      <c r="AD5603" s="9"/>
    </row>
    <row r="5604" spans="30:30">
      <c r="AD5604" s="9"/>
    </row>
    <row r="5605" spans="30:30">
      <c r="AD5605" s="9"/>
    </row>
    <row r="5606" spans="30:30">
      <c r="AD5606" s="9"/>
    </row>
    <row r="5607" spans="30:30">
      <c r="AD5607" s="9"/>
    </row>
    <row r="5608" spans="30:30">
      <c r="AD5608" s="9"/>
    </row>
    <row r="5609" spans="30:30">
      <c r="AD5609" s="9"/>
    </row>
    <row r="5610" spans="30:30">
      <c r="AD5610" s="9"/>
    </row>
    <row r="5611" spans="30:30">
      <c r="AD5611" s="9"/>
    </row>
    <row r="5612" spans="30:30">
      <c r="AD5612" s="9"/>
    </row>
    <row r="5613" spans="30:30">
      <c r="AD5613" s="9"/>
    </row>
    <row r="5614" spans="30:30">
      <c r="AD5614" s="9"/>
    </row>
    <row r="5615" spans="30:30">
      <c r="AD5615" s="9"/>
    </row>
    <row r="5616" spans="30:30">
      <c r="AD5616" s="9"/>
    </row>
    <row r="5617" spans="30:30">
      <c r="AD5617" s="9"/>
    </row>
    <row r="5618" spans="30:30">
      <c r="AD5618" s="9"/>
    </row>
    <row r="5619" spans="30:30">
      <c r="AD5619" s="9"/>
    </row>
    <row r="5620" spans="30:30">
      <c r="AD5620" s="9"/>
    </row>
    <row r="5621" spans="30:30">
      <c r="AD5621" s="9"/>
    </row>
    <row r="5622" spans="30:30">
      <c r="AD5622" s="9"/>
    </row>
    <row r="5623" spans="30:30">
      <c r="AD5623" s="9"/>
    </row>
    <row r="5624" spans="30:30">
      <c r="AD5624" s="9"/>
    </row>
    <row r="5625" spans="30:30">
      <c r="AD5625" s="9"/>
    </row>
    <row r="5626" spans="30:30">
      <c r="AD5626" s="9"/>
    </row>
    <row r="5627" spans="30:30">
      <c r="AD5627" s="9"/>
    </row>
    <row r="5628" spans="30:30">
      <c r="AD5628" s="9"/>
    </row>
    <row r="5629" spans="30:30">
      <c r="AD5629" s="9"/>
    </row>
    <row r="5630" spans="30:30">
      <c r="AD5630" s="9"/>
    </row>
    <row r="5631" spans="30:30">
      <c r="AD5631" s="9"/>
    </row>
    <row r="5632" spans="30:30">
      <c r="AD5632" s="9"/>
    </row>
    <row r="5633" spans="30:30">
      <c r="AD5633" s="9"/>
    </row>
    <row r="5634" spans="30:30">
      <c r="AD5634" s="9"/>
    </row>
    <row r="5635" spans="30:30">
      <c r="AD5635" s="9"/>
    </row>
    <row r="5636" spans="30:30">
      <c r="AD5636" s="9"/>
    </row>
    <row r="5637" spans="30:30">
      <c r="AD5637" s="9"/>
    </row>
    <row r="5638" spans="30:30">
      <c r="AD5638" s="9"/>
    </row>
    <row r="5639" spans="30:30">
      <c r="AD5639" s="9"/>
    </row>
    <row r="5640" spans="30:30">
      <c r="AD5640" s="9"/>
    </row>
    <row r="5641" spans="30:30">
      <c r="AD5641" s="9"/>
    </row>
    <row r="5642" spans="30:30">
      <c r="AD5642" s="9"/>
    </row>
    <row r="5643" spans="30:30">
      <c r="AD5643" s="9"/>
    </row>
    <row r="5644" spans="30:30">
      <c r="AD5644" s="9"/>
    </row>
    <row r="5645" spans="30:30">
      <c r="AD5645" s="9"/>
    </row>
    <row r="5646" spans="30:30">
      <c r="AD5646" s="9"/>
    </row>
    <row r="5647" spans="30:30">
      <c r="AD5647" s="9"/>
    </row>
    <row r="5648" spans="30:30">
      <c r="AD5648" s="9"/>
    </row>
    <row r="5649" spans="30:30">
      <c r="AD5649" s="9"/>
    </row>
    <row r="5650" spans="30:30">
      <c r="AD5650" s="9"/>
    </row>
    <row r="5651" spans="30:30">
      <c r="AD5651" s="9"/>
    </row>
    <row r="5652" spans="30:30">
      <c r="AD5652" s="9"/>
    </row>
    <row r="5653" spans="30:30">
      <c r="AD5653" s="9"/>
    </row>
    <row r="5654" spans="30:30">
      <c r="AD5654" s="9"/>
    </row>
    <row r="5655" spans="30:30">
      <c r="AD5655" s="9"/>
    </row>
    <row r="5656" spans="30:30">
      <c r="AD5656" s="9"/>
    </row>
    <row r="5657" spans="30:30">
      <c r="AD5657" s="9"/>
    </row>
    <row r="5658" spans="30:30">
      <c r="AD5658" s="9"/>
    </row>
    <row r="5659" spans="30:30">
      <c r="AD5659" s="9"/>
    </row>
    <row r="5660" spans="30:30">
      <c r="AD5660" s="9"/>
    </row>
    <row r="5661" spans="30:30">
      <c r="AD5661" s="9"/>
    </row>
    <row r="5662" spans="30:30">
      <c r="AD5662" s="9"/>
    </row>
    <row r="5663" spans="30:30">
      <c r="AD5663" s="9"/>
    </row>
    <row r="5664" spans="30:30">
      <c r="AD5664" s="9"/>
    </row>
    <row r="5665" spans="30:30">
      <c r="AD5665" s="9"/>
    </row>
    <row r="5666" spans="30:30">
      <c r="AD5666" s="9"/>
    </row>
    <row r="5667" spans="30:30">
      <c r="AD5667" s="9"/>
    </row>
    <row r="5668" spans="30:30">
      <c r="AD5668" s="9"/>
    </row>
    <row r="5669" spans="30:30">
      <c r="AD5669" s="9"/>
    </row>
    <row r="5670" spans="30:30">
      <c r="AD5670" s="9"/>
    </row>
    <row r="5671" spans="30:30">
      <c r="AD5671" s="9"/>
    </row>
    <row r="5672" spans="30:30">
      <c r="AD5672" s="9"/>
    </row>
    <row r="5673" spans="30:30">
      <c r="AD5673" s="9"/>
    </row>
    <row r="5674" spans="30:30">
      <c r="AD5674" s="9"/>
    </row>
    <row r="5675" spans="30:30">
      <c r="AD5675" s="9"/>
    </row>
    <row r="5676" spans="30:30">
      <c r="AD5676" s="9"/>
    </row>
    <row r="5677" spans="30:30">
      <c r="AD5677" s="9"/>
    </row>
    <row r="5678" spans="30:30">
      <c r="AD5678" s="9"/>
    </row>
    <row r="5679" spans="30:30">
      <c r="AD5679" s="9"/>
    </row>
    <row r="5680" spans="30:30">
      <c r="AD5680" s="9"/>
    </row>
    <row r="5681" spans="30:30">
      <c r="AD5681" s="9"/>
    </row>
    <row r="5682" spans="30:30">
      <c r="AD5682" s="9"/>
    </row>
    <row r="5683" spans="30:30">
      <c r="AD5683" s="9"/>
    </row>
    <row r="5684" spans="30:30">
      <c r="AD5684" s="9"/>
    </row>
    <row r="5685" spans="30:30">
      <c r="AD5685" s="9"/>
    </row>
    <row r="5686" spans="30:30">
      <c r="AD5686" s="9"/>
    </row>
    <row r="5687" spans="30:30">
      <c r="AD5687" s="9"/>
    </row>
    <row r="5688" spans="30:30">
      <c r="AD5688" s="9"/>
    </row>
    <row r="5689" spans="30:30">
      <c r="AD5689" s="9"/>
    </row>
    <row r="5690" spans="30:30">
      <c r="AD5690" s="9"/>
    </row>
    <row r="5691" spans="30:30">
      <c r="AD5691" s="9"/>
    </row>
    <row r="5692" spans="30:30">
      <c r="AD5692" s="9"/>
    </row>
    <row r="5693" spans="30:30">
      <c r="AD5693" s="9"/>
    </row>
    <row r="5694" spans="30:30">
      <c r="AD5694" s="9"/>
    </row>
    <row r="5695" spans="30:30">
      <c r="AD5695" s="9"/>
    </row>
    <row r="5696" spans="30:30">
      <c r="AD5696" s="9"/>
    </row>
    <row r="5697" spans="30:30">
      <c r="AD5697" s="9"/>
    </row>
    <row r="5698" spans="30:30">
      <c r="AD5698" s="9"/>
    </row>
    <row r="5699" spans="30:30">
      <c r="AD5699" s="9"/>
    </row>
    <row r="5700" spans="30:30">
      <c r="AD5700" s="9"/>
    </row>
    <row r="5701" spans="30:30">
      <c r="AD5701" s="9"/>
    </row>
    <row r="5702" spans="30:30">
      <c r="AD5702" s="9"/>
    </row>
    <row r="5703" spans="30:30">
      <c r="AD5703" s="9"/>
    </row>
    <row r="5704" spans="30:30">
      <c r="AD5704" s="9"/>
    </row>
    <row r="5705" spans="30:30">
      <c r="AD5705" s="9"/>
    </row>
    <row r="5706" spans="30:30">
      <c r="AD5706" s="9"/>
    </row>
    <row r="5707" spans="30:30">
      <c r="AD5707" s="9"/>
    </row>
    <row r="5708" spans="30:30">
      <c r="AD5708" s="9"/>
    </row>
    <row r="5709" spans="30:30">
      <c r="AD5709" s="9"/>
    </row>
    <row r="5710" spans="30:30">
      <c r="AD5710" s="9"/>
    </row>
    <row r="5711" spans="30:30">
      <c r="AD5711" s="9"/>
    </row>
    <row r="5712" spans="30:30">
      <c r="AD5712" s="9"/>
    </row>
    <row r="5713" spans="30:30">
      <c r="AD5713" s="9"/>
    </row>
    <row r="5714" spans="30:30">
      <c r="AD5714" s="9"/>
    </row>
    <row r="5715" spans="30:30">
      <c r="AD5715" s="9"/>
    </row>
    <row r="5716" spans="30:30">
      <c r="AD5716" s="9"/>
    </row>
    <row r="5717" spans="30:30">
      <c r="AD5717" s="9"/>
    </row>
    <row r="5718" spans="30:30">
      <c r="AD5718" s="9"/>
    </row>
    <row r="5719" spans="30:30">
      <c r="AD5719" s="9"/>
    </row>
    <row r="5720" spans="30:30">
      <c r="AD5720" s="9"/>
    </row>
    <row r="5721" spans="30:30">
      <c r="AD5721" s="9"/>
    </row>
    <row r="5722" spans="30:30">
      <c r="AD5722" s="9"/>
    </row>
    <row r="5723" spans="30:30">
      <c r="AD5723" s="9"/>
    </row>
    <row r="5724" spans="30:30">
      <c r="AD5724" s="9"/>
    </row>
    <row r="5725" spans="30:30">
      <c r="AD5725" s="9"/>
    </row>
    <row r="5726" spans="30:30">
      <c r="AD5726" s="9"/>
    </row>
    <row r="5727" spans="30:30">
      <c r="AD5727" s="9"/>
    </row>
    <row r="5728" spans="30:30">
      <c r="AD5728" s="9"/>
    </row>
    <row r="5729" spans="30:30">
      <c r="AD5729" s="9"/>
    </row>
    <row r="5730" spans="30:30">
      <c r="AD5730" s="9"/>
    </row>
    <row r="5731" spans="30:30">
      <c r="AD5731" s="9"/>
    </row>
    <row r="5732" spans="30:30">
      <c r="AD5732" s="9"/>
    </row>
    <row r="5733" spans="30:30">
      <c r="AD5733" s="9"/>
    </row>
    <row r="5734" spans="30:30">
      <c r="AD5734" s="9"/>
    </row>
    <row r="5735" spans="30:30">
      <c r="AD5735" s="9"/>
    </row>
    <row r="5736" spans="30:30">
      <c r="AD5736" s="9"/>
    </row>
    <row r="5737" spans="30:30">
      <c r="AD5737" s="9"/>
    </row>
    <row r="5738" spans="30:30">
      <c r="AD5738" s="9"/>
    </row>
    <row r="5739" spans="30:30">
      <c r="AD5739" s="9"/>
    </row>
    <row r="5740" spans="30:30">
      <c r="AD5740" s="9"/>
    </row>
    <row r="5741" spans="30:30">
      <c r="AD5741" s="9"/>
    </row>
    <row r="5742" spans="30:30">
      <c r="AD5742" s="9"/>
    </row>
    <row r="5743" spans="30:30">
      <c r="AD5743" s="9"/>
    </row>
    <row r="5744" spans="30:30">
      <c r="AD5744" s="9"/>
    </row>
    <row r="5745" spans="30:30">
      <c r="AD5745" s="9"/>
    </row>
    <row r="5746" spans="30:30">
      <c r="AD5746" s="9"/>
    </row>
    <row r="5747" spans="30:30">
      <c r="AD5747" s="9"/>
    </row>
    <row r="5748" spans="30:30">
      <c r="AD5748" s="9"/>
    </row>
    <row r="5749" spans="30:30">
      <c r="AD5749" s="9"/>
    </row>
    <row r="5750" spans="30:30">
      <c r="AD5750" s="9"/>
    </row>
    <row r="5751" spans="30:30">
      <c r="AD5751" s="9"/>
    </row>
    <row r="5752" spans="30:30">
      <c r="AD5752" s="9"/>
    </row>
    <row r="5753" spans="30:30">
      <c r="AD5753" s="9"/>
    </row>
    <row r="5754" spans="30:30">
      <c r="AD5754" s="9"/>
    </row>
    <row r="5755" spans="30:30">
      <c r="AD5755" s="9"/>
    </row>
    <row r="5756" spans="30:30">
      <c r="AD5756" s="9"/>
    </row>
    <row r="5757" spans="30:30">
      <c r="AD5757" s="9"/>
    </row>
    <row r="5758" spans="30:30">
      <c r="AD5758" s="9"/>
    </row>
    <row r="5759" spans="30:30">
      <c r="AD5759" s="9"/>
    </row>
    <row r="5760" spans="30:30">
      <c r="AD5760" s="9"/>
    </row>
    <row r="5761" spans="30:30">
      <c r="AD5761" s="9"/>
    </row>
    <row r="5762" spans="30:30">
      <c r="AD5762" s="9"/>
    </row>
    <row r="5763" spans="30:30">
      <c r="AD5763" s="9"/>
    </row>
    <row r="5764" spans="30:30">
      <c r="AD5764" s="9"/>
    </row>
    <row r="5765" spans="30:30">
      <c r="AD5765" s="9"/>
    </row>
    <row r="5766" spans="30:30">
      <c r="AD5766" s="9"/>
    </row>
    <row r="5767" spans="30:30">
      <c r="AD5767" s="9"/>
    </row>
    <row r="5768" spans="30:30">
      <c r="AD5768" s="9"/>
    </row>
    <row r="5769" spans="30:30">
      <c r="AD5769" s="9"/>
    </row>
    <row r="5770" spans="30:30">
      <c r="AD5770" s="9"/>
    </row>
    <row r="5771" spans="30:30">
      <c r="AD5771" s="9"/>
    </row>
    <row r="5772" spans="30:30">
      <c r="AD5772" s="9"/>
    </row>
    <row r="5773" spans="30:30">
      <c r="AD5773" s="9"/>
    </row>
    <row r="5774" spans="30:30">
      <c r="AD5774" s="9"/>
    </row>
    <row r="5775" spans="30:30">
      <c r="AD5775" s="9"/>
    </row>
    <row r="5776" spans="30:30">
      <c r="AD5776" s="9"/>
    </row>
    <row r="5777" spans="30:30">
      <c r="AD5777" s="9"/>
    </row>
    <row r="5778" spans="30:30">
      <c r="AD5778" s="9"/>
    </row>
    <row r="5779" spans="30:30">
      <c r="AD5779" s="9"/>
    </row>
    <row r="5780" spans="30:30">
      <c r="AD5780" s="9"/>
    </row>
    <row r="5781" spans="30:30">
      <c r="AD5781" s="9"/>
    </row>
    <row r="5782" spans="30:30">
      <c r="AD5782" s="9"/>
    </row>
    <row r="5783" spans="30:30">
      <c r="AD5783" s="9"/>
    </row>
    <row r="5784" spans="30:30">
      <c r="AD5784" s="9"/>
    </row>
    <row r="5785" spans="30:30">
      <c r="AD5785" s="9"/>
    </row>
    <row r="5786" spans="30:30">
      <c r="AD5786" s="9"/>
    </row>
    <row r="5787" spans="30:30">
      <c r="AD5787" s="9"/>
    </row>
    <row r="5788" spans="30:30">
      <c r="AD5788" s="9"/>
    </row>
    <row r="5789" spans="30:30">
      <c r="AD5789" s="9"/>
    </row>
    <row r="5790" spans="30:30">
      <c r="AD5790" s="9"/>
    </row>
    <row r="5791" spans="30:30">
      <c r="AD5791" s="9"/>
    </row>
    <row r="5792" spans="30:30">
      <c r="AD5792" s="9"/>
    </row>
    <row r="5793" spans="30:30">
      <c r="AD5793" s="9"/>
    </row>
    <row r="5794" spans="30:30">
      <c r="AD5794" s="9"/>
    </row>
    <row r="5795" spans="30:30">
      <c r="AD5795" s="9"/>
    </row>
    <row r="5796" spans="30:30">
      <c r="AD5796" s="9"/>
    </row>
    <row r="5797" spans="30:30">
      <c r="AD5797" s="9"/>
    </row>
    <row r="5798" spans="30:30">
      <c r="AD5798" s="9"/>
    </row>
    <row r="5799" spans="30:30">
      <c r="AD5799" s="9"/>
    </row>
    <row r="5800" spans="30:30">
      <c r="AD5800" s="9"/>
    </row>
    <row r="5801" spans="30:30">
      <c r="AD5801" s="9"/>
    </row>
    <row r="5802" spans="30:30">
      <c r="AD5802" s="9"/>
    </row>
    <row r="5803" spans="30:30">
      <c r="AD5803" s="9"/>
    </row>
    <row r="5804" spans="30:30">
      <c r="AD5804" s="9"/>
    </row>
    <row r="5805" spans="30:30">
      <c r="AD5805" s="9"/>
    </row>
    <row r="5806" spans="30:30">
      <c r="AD5806" s="9"/>
    </row>
    <row r="5807" spans="30:30">
      <c r="AD5807" s="9"/>
    </row>
    <row r="5808" spans="30:30">
      <c r="AD5808" s="9"/>
    </row>
    <row r="5809" spans="30:30">
      <c r="AD5809" s="9"/>
    </row>
    <row r="5810" spans="30:30">
      <c r="AD5810" s="9"/>
    </row>
    <row r="5811" spans="30:30">
      <c r="AD5811" s="9"/>
    </row>
    <row r="5812" spans="30:30">
      <c r="AD5812" s="9"/>
    </row>
    <row r="5813" spans="30:30">
      <c r="AD5813" s="9"/>
    </row>
    <row r="5814" spans="30:30">
      <c r="AD5814" s="9"/>
    </row>
    <row r="5815" spans="30:30">
      <c r="AD5815" s="9"/>
    </row>
    <row r="5816" spans="30:30">
      <c r="AD5816" s="9"/>
    </row>
    <row r="5817" spans="30:30">
      <c r="AD5817" s="9"/>
    </row>
    <row r="5818" spans="30:30">
      <c r="AD5818" s="9"/>
    </row>
    <row r="5819" spans="30:30">
      <c r="AD5819" s="9"/>
    </row>
    <row r="5820" spans="30:30">
      <c r="AD5820" s="9"/>
    </row>
    <row r="5821" spans="30:30">
      <c r="AD5821" s="9"/>
    </row>
    <row r="5822" spans="30:30">
      <c r="AD5822" s="9"/>
    </row>
    <row r="5823" spans="30:30">
      <c r="AD5823" s="9"/>
    </row>
    <row r="5824" spans="30:30">
      <c r="AD5824" s="9"/>
    </row>
    <row r="5825" spans="30:30">
      <c r="AD5825" s="9"/>
    </row>
    <row r="5826" spans="30:30">
      <c r="AD5826" s="9"/>
    </row>
    <row r="5827" spans="30:30">
      <c r="AD5827" s="9"/>
    </row>
    <row r="5828" spans="30:30">
      <c r="AD5828" s="9"/>
    </row>
    <row r="5829" spans="30:30">
      <c r="AD5829" s="9"/>
    </row>
    <row r="5830" spans="30:30">
      <c r="AD5830" s="9"/>
    </row>
    <row r="5831" spans="30:30">
      <c r="AD5831" s="9"/>
    </row>
    <row r="5832" spans="30:30">
      <c r="AD5832" s="9"/>
    </row>
    <row r="5833" spans="30:30">
      <c r="AD5833" s="9"/>
    </row>
    <row r="5834" spans="30:30">
      <c r="AD5834" s="9"/>
    </row>
    <row r="5835" spans="30:30">
      <c r="AD5835" s="9"/>
    </row>
    <row r="5836" spans="30:30">
      <c r="AD5836" s="9"/>
    </row>
    <row r="5837" spans="30:30">
      <c r="AD5837" s="9"/>
    </row>
    <row r="5838" spans="30:30">
      <c r="AD5838" s="9"/>
    </row>
    <row r="5839" spans="30:30">
      <c r="AD5839" s="9"/>
    </row>
    <row r="5840" spans="30:30">
      <c r="AD5840" s="9"/>
    </row>
    <row r="5841" spans="30:30">
      <c r="AD5841" s="9"/>
    </row>
    <row r="5842" spans="30:30">
      <c r="AD5842" s="9"/>
    </row>
    <row r="5843" spans="30:30">
      <c r="AD5843" s="9"/>
    </row>
    <row r="5844" spans="30:30">
      <c r="AD5844" s="9"/>
    </row>
    <row r="5845" spans="30:30">
      <c r="AD5845" s="9"/>
    </row>
    <row r="5846" spans="30:30">
      <c r="AD5846" s="9"/>
    </row>
    <row r="5847" spans="30:30">
      <c r="AD5847" s="9"/>
    </row>
    <row r="5848" spans="30:30">
      <c r="AD5848" s="9"/>
    </row>
    <row r="5849" spans="30:30">
      <c r="AD5849" s="9"/>
    </row>
    <row r="5850" spans="30:30">
      <c r="AD5850" s="9"/>
    </row>
    <row r="5851" spans="30:30">
      <c r="AD5851" s="9"/>
    </row>
    <row r="5852" spans="30:30">
      <c r="AD5852" s="9"/>
    </row>
    <row r="5853" spans="30:30">
      <c r="AD5853" s="9"/>
    </row>
    <row r="5854" spans="30:30">
      <c r="AD5854" s="9"/>
    </row>
    <row r="5855" spans="30:30">
      <c r="AD5855" s="9"/>
    </row>
    <row r="5856" spans="30:30">
      <c r="AD5856" s="9"/>
    </row>
    <row r="5857" spans="30:30">
      <c r="AD5857" s="9"/>
    </row>
    <row r="5858" spans="30:30">
      <c r="AD5858" s="9"/>
    </row>
    <row r="5859" spans="30:30">
      <c r="AD5859" s="9"/>
    </row>
    <row r="5860" spans="30:30">
      <c r="AD5860" s="9"/>
    </row>
    <row r="5861" spans="30:30">
      <c r="AD5861" s="9"/>
    </row>
    <row r="5862" spans="30:30">
      <c r="AD5862" s="9"/>
    </row>
    <row r="5863" spans="30:30">
      <c r="AD5863" s="9"/>
    </row>
    <row r="5864" spans="30:30">
      <c r="AD5864" s="9"/>
    </row>
    <row r="5865" spans="30:30">
      <c r="AD5865" s="9"/>
    </row>
    <row r="5866" spans="30:30">
      <c r="AD5866" s="9"/>
    </row>
    <row r="5867" spans="30:30">
      <c r="AD5867" s="9"/>
    </row>
    <row r="5868" spans="30:30">
      <c r="AD5868" s="9"/>
    </row>
    <row r="5869" spans="30:30">
      <c r="AD5869" s="9"/>
    </row>
    <row r="5870" spans="30:30">
      <c r="AD5870" s="9"/>
    </row>
    <row r="5871" spans="30:30">
      <c r="AD5871" s="9"/>
    </row>
    <row r="5872" spans="30:30">
      <c r="AD5872" s="9"/>
    </row>
    <row r="5873" spans="30:30">
      <c r="AD5873" s="9"/>
    </row>
    <row r="5874" spans="30:30">
      <c r="AD5874" s="9"/>
    </row>
    <row r="5875" spans="30:30">
      <c r="AD5875" s="9"/>
    </row>
    <row r="5876" spans="30:30">
      <c r="AD5876" s="9"/>
    </row>
    <row r="5877" spans="30:30">
      <c r="AD5877" s="9"/>
    </row>
    <row r="5878" spans="30:30">
      <c r="AD5878" s="9"/>
    </row>
    <row r="5879" spans="30:30">
      <c r="AD5879" s="9"/>
    </row>
    <row r="5880" spans="30:30">
      <c r="AD5880" s="9"/>
    </row>
    <row r="5881" spans="30:30">
      <c r="AD5881" s="9"/>
    </row>
    <row r="5882" spans="30:30">
      <c r="AD5882" s="9"/>
    </row>
    <row r="5883" spans="30:30">
      <c r="AD5883" s="9"/>
    </row>
    <row r="5884" spans="30:30">
      <c r="AD5884" s="9"/>
    </row>
    <row r="5885" spans="30:30">
      <c r="AD5885" s="9"/>
    </row>
    <row r="5886" spans="30:30">
      <c r="AD5886" s="9"/>
    </row>
    <row r="5887" spans="30:30">
      <c r="AD5887" s="9"/>
    </row>
    <row r="5888" spans="30:30">
      <c r="AD5888" s="9"/>
    </row>
    <row r="5889" spans="30:30">
      <c r="AD5889" s="9"/>
    </row>
    <row r="5890" spans="30:30">
      <c r="AD5890" s="9"/>
    </row>
    <row r="5891" spans="30:30">
      <c r="AD5891" s="9"/>
    </row>
    <row r="5892" spans="30:30">
      <c r="AD5892" s="9"/>
    </row>
    <row r="5893" spans="30:30">
      <c r="AD5893" s="9"/>
    </row>
    <row r="5894" spans="30:30">
      <c r="AD5894" s="9"/>
    </row>
    <row r="5895" spans="30:30">
      <c r="AD5895" s="9"/>
    </row>
    <row r="5896" spans="30:30">
      <c r="AD5896" s="9"/>
    </row>
    <row r="5897" spans="30:30">
      <c r="AD5897" s="9"/>
    </row>
    <row r="5898" spans="30:30">
      <c r="AD5898" s="9"/>
    </row>
    <row r="5899" spans="30:30">
      <c r="AD5899" s="9"/>
    </row>
    <row r="5900" spans="30:30">
      <c r="AD5900" s="9"/>
    </row>
    <row r="5901" spans="30:30">
      <c r="AD5901" s="9"/>
    </row>
    <row r="5902" spans="30:30">
      <c r="AD5902" s="9"/>
    </row>
    <row r="5903" spans="30:30">
      <c r="AD5903" s="9"/>
    </row>
    <row r="5904" spans="30:30">
      <c r="AD5904" s="9"/>
    </row>
    <row r="5905" spans="30:30">
      <c r="AD5905" s="9"/>
    </row>
    <row r="5906" spans="30:30">
      <c r="AD5906" s="9"/>
    </row>
    <row r="5907" spans="30:30">
      <c r="AD5907" s="9"/>
    </row>
    <row r="5908" spans="30:30">
      <c r="AD5908" s="9"/>
    </row>
    <row r="5909" spans="30:30">
      <c r="AD5909" s="9"/>
    </row>
    <row r="5910" spans="30:30">
      <c r="AD5910" s="9"/>
    </row>
    <row r="5911" spans="30:30">
      <c r="AD5911" s="9"/>
    </row>
    <row r="5912" spans="30:30">
      <c r="AD5912" s="9"/>
    </row>
    <row r="5913" spans="30:30">
      <c r="AD5913" s="9"/>
    </row>
    <row r="5914" spans="30:30">
      <c r="AD5914" s="9"/>
    </row>
    <row r="5915" spans="30:30">
      <c r="AD5915" s="9"/>
    </row>
    <row r="5916" spans="30:30">
      <c r="AD5916" s="9"/>
    </row>
    <row r="5917" spans="30:30">
      <c r="AD5917" s="9"/>
    </row>
    <row r="5918" spans="30:30">
      <c r="AD5918" s="9"/>
    </row>
    <row r="5919" spans="30:30">
      <c r="AD5919" s="9"/>
    </row>
    <row r="5920" spans="30:30">
      <c r="AD5920" s="9"/>
    </row>
    <row r="5921" spans="30:30">
      <c r="AD5921" s="9"/>
    </row>
    <row r="5922" spans="30:30">
      <c r="AD5922" s="9"/>
    </row>
    <row r="5923" spans="30:30">
      <c r="AD5923" s="9"/>
    </row>
    <row r="5924" spans="30:30">
      <c r="AD5924" s="9"/>
    </row>
    <row r="5925" spans="30:30">
      <c r="AD5925" s="9"/>
    </row>
    <row r="5926" spans="30:30">
      <c r="AD5926" s="9"/>
    </row>
    <row r="5927" spans="30:30">
      <c r="AD5927" s="9"/>
    </row>
    <row r="5928" spans="30:30">
      <c r="AD5928" s="9"/>
    </row>
    <row r="5929" spans="30:30">
      <c r="AD5929" s="9"/>
    </row>
    <row r="5930" spans="30:30">
      <c r="AD5930" s="9"/>
    </row>
    <row r="5931" spans="30:30">
      <c r="AD5931" s="9"/>
    </row>
    <row r="5932" spans="30:30">
      <c r="AD5932" s="9"/>
    </row>
    <row r="5933" spans="30:30">
      <c r="AD5933" s="9"/>
    </row>
    <row r="5934" spans="30:30">
      <c r="AD5934" s="9"/>
    </row>
    <row r="5935" spans="30:30">
      <c r="AD5935" s="9"/>
    </row>
    <row r="5936" spans="30:30">
      <c r="AD5936" s="9"/>
    </row>
    <row r="5937" spans="30:30">
      <c r="AD5937" s="9"/>
    </row>
    <row r="5938" spans="30:30">
      <c r="AD5938" s="9"/>
    </row>
    <row r="5939" spans="30:30">
      <c r="AD5939" s="9"/>
    </row>
    <row r="5940" spans="30:30">
      <c r="AD5940" s="9"/>
    </row>
    <row r="5941" spans="30:30">
      <c r="AD5941" s="9"/>
    </row>
    <row r="5942" spans="30:30">
      <c r="AD5942" s="9"/>
    </row>
    <row r="5943" spans="30:30">
      <c r="AD5943" s="9"/>
    </row>
    <row r="5944" spans="30:30">
      <c r="AD5944" s="9"/>
    </row>
    <row r="5945" spans="30:30">
      <c r="AD5945" s="9"/>
    </row>
    <row r="5946" spans="30:30">
      <c r="AD5946" s="9"/>
    </row>
    <row r="5947" spans="30:30">
      <c r="AD5947" s="9"/>
    </row>
    <row r="5948" spans="30:30">
      <c r="AD5948" s="9"/>
    </row>
    <row r="5949" spans="30:30">
      <c r="AD5949" s="9"/>
    </row>
    <row r="5950" spans="30:30">
      <c r="AD5950" s="9"/>
    </row>
    <row r="5951" spans="30:30">
      <c r="AD5951" s="9"/>
    </row>
    <row r="5952" spans="30:30">
      <c r="AD5952" s="9"/>
    </row>
    <row r="5953" spans="30:30">
      <c r="AD5953" s="9"/>
    </row>
    <row r="5954" spans="30:30">
      <c r="AD5954" s="9"/>
    </row>
    <row r="5955" spans="30:30">
      <c r="AD5955" s="9"/>
    </row>
    <row r="5956" spans="30:30">
      <c r="AD5956" s="9"/>
    </row>
    <row r="5957" spans="30:30">
      <c r="AD5957" s="9"/>
    </row>
    <row r="5958" spans="30:30">
      <c r="AD5958" s="9"/>
    </row>
    <row r="5959" spans="30:30">
      <c r="AD5959" s="9"/>
    </row>
    <row r="5960" spans="30:30">
      <c r="AD5960" s="9"/>
    </row>
    <row r="5961" spans="30:30">
      <c r="AD5961" s="9"/>
    </row>
    <row r="5962" spans="30:30">
      <c r="AD5962" s="9"/>
    </row>
    <row r="5963" spans="30:30">
      <c r="AD5963" s="9"/>
    </row>
    <row r="5964" spans="30:30">
      <c r="AD5964" s="9"/>
    </row>
    <row r="5965" spans="30:30">
      <c r="AD5965" s="9"/>
    </row>
    <row r="5966" spans="30:30">
      <c r="AD5966" s="9"/>
    </row>
    <row r="5967" spans="30:30">
      <c r="AD5967" s="9"/>
    </row>
    <row r="5968" spans="30:30">
      <c r="AD5968" s="9"/>
    </row>
    <row r="5969" spans="30:30">
      <c r="AD5969" s="9"/>
    </row>
    <row r="5970" spans="30:30">
      <c r="AD5970" s="9"/>
    </row>
    <row r="5971" spans="30:30">
      <c r="AD5971" s="9"/>
    </row>
    <row r="5972" spans="30:30">
      <c r="AD5972" s="9"/>
    </row>
    <row r="5973" spans="30:30">
      <c r="AD5973" s="9"/>
    </row>
    <row r="5974" spans="30:30">
      <c r="AD5974" s="9"/>
    </row>
    <row r="5975" spans="30:30">
      <c r="AD5975" s="9"/>
    </row>
    <row r="5976" spans="30:30">
      <c r="AD5976" s="9"/>
    </row>
    <row r="5977" spans="30:30">
      <c r="AD5977" s="9"/>
    </row>
    <row r="5978" spans="30:30">
      <c r="AD5978" s="9"/>
    </row>
    <row r="5979" spans="30:30">
      <c r="AD5979" s="9"/>
    </row>
    <row r="5980" spans="30:30">
      <c r="AD5980" s="9"/>
    </row>
    <row r="5981" spans="30:30">
      <c r="AD5981" s="9"/>
    </row>
    <row r="5982" spans="30:30">
      <c r="AD5982" s="9"/>
    </row>
    <row r="5983" spans="30:30">
      <c r="AD5983" s="9"/>
    </row>
    <row r="5984" spans="30:30">
      <c r="AD5984" s="9"/>
    </row>
    <row r="5985" spans="30:30">
      <c r="AD5985" s="9"/>
    </row>
    <row r="5986" spans="30:30">
      <c r="AD5986" s="9"/>
    </row>
    <row r="5987" spans="30:30">
      <c r="AD5987" s="9"/>
    </row>
    <row r="5988" spans="30:30">
      <c r="AD5988" s="9"/>
    </row>
    <row r="5989" spans="30:30">
      <c r="AD5989" s="9"/>
    </row>
    <row r="5990" spans="30:30">
      <c r="AD5990" s="9"/>
    </row>
    <row r="5991" spans="30:30">
      <c r="AD5991" s="9"/>
    </row>
    <row r="5992" spans="30:30">
      <c r="AD5992" s="9"/>
    </row>
    <row r="5993" spans="30:30">
      <c r="AD5993" s="9"/>
    </row>
    <row r="5994" spans="30:30">
      <c r="AD5994" s="9"/>
    </row>
    <row r="5995" spans="30:30">
      <c r="AD5995" s="9"/>
    </row>
    <row r="5996" spans="30:30">
      <c r="AD5996" s="9"/>
    </row>
    <row r="5997" spans="30:30">
      <c r="AD5997" s="9"/>
    </row>
    <row r="5998" spans="30:30">
      <c r="AD5998" s="9"/>
    </row>
    <row r="5999" spans="30:30">
      <c r="AD5999" s="9"/>
    </row>
    <row r="6000" spans="30:30">
      <c r="AD6000" s="9"/>
    </row>
    <row r="6001" spans="30:30">
      <c r="AD6001" s="9"/>
    </row>
    <row r="6002" spans="30:30">
      <c r="AD6002" s="9"/>
    </row>
    <row r="6003" spans="30:30">
      <c r="AD6003" s="9"/>
    </row>
    <row r="6004" spans="30:30">
      <c r="AD6004" s="9"/>
    </row>
    <row r="6005" spans="30:30">
      <c r="AD6005" s="9"/>
    </row>
    <row r="6006" spans="30:30">
      <c r="AD6006" s="9"/>
    </row>
    <row r="6007" spans="30:30">
      <c r="AD6007" s="9"/>
    </row>
    <row r="6008" spans="30:30">
      <c r="AD6008" s="9"/>
    </row>
    <row r="6009" spans="30:30">
      <c r="AD6009" s="9"/>
    </row>
    <row r="6010" spans="30:30">
      <c r="AD6010" s="9"/>
    </row>
    <row r="6011" spans="30:30">
      <c r="AD6011" s="9"/>
    </row>
    <row r="6012" spans="30:30">
      <c r="AD6012" s="9"/>
    </row>
    <row r="6013" spans="30:30">
      <c r="AD6013" s="9"/>
    </row>
    <row r="6014" spans="30:30">
      <c r="AD6014" s="9"/>
    </row>
    <row r="6015" spans="30:30">
      <c r="AD6015" s="9"/>
    </row>
    <row r="6016" spans="30:30">
      <c r="AD6016" s="9"/>
    </row>
    <row r="6017" spans="30:30">
      <c r="AD6017" s="9"/>
    </row>
    <row r="6018" spans="30:30">
      <c r="AD6018" s="9"/>
    </row>
    <row r="6019" spans="30:30">
      <c r="AD6019" s="9"/>
    </row>
    <row r="6020" spans="30:30">
      <c r="AD6020" s="9"/>
    </row>
    <row r="6021" spans="30:30">
      <c r="AD6021" s="9"/>
    </row>
    <row r="6022" spans="30:30">
      <c r="AD6022" s="9"/>
    </row>
    <row r="6023" spans="30:30">
      <c r="AD6023" s="9"/>
    </row>
    <row r="6024" spans="30:30">
      <c r="AD6024" s="9"/>
    </row>
    <row r="6025" spans="30:30">
      <c r="AD6025" s="9"/>
    </row>
    <row r="6026" spans="30:30">
      <c r="AD6026" s="9"/>
    </row>
    <row r="6027" spans="30:30">
      <c r="AD6027" s="9"/>
    </row>
    <row r="6028" spans="30:30">
      <c r="AD6028" s="9"/>
    </row>
    <row r="6029" spans="30:30">
      <c r="AD6029" s="9"/>
    </row>
    <row r="6030" spans="30:30">
      <c r="AD6030" s="9"/>
    </row>
    <row r="6031" spans="30:30">
      <c r="AD6031" s="9"/>
    </row>
    <row r="6032" spans="30:30">
      <c r="AD6032" s="9"/>
    </row>
    <row r="6033" spans="30:30">
      <c r="AD6033" s="9"/>
    </row>
    <row r="6034" spans="30:30">
      <c r="AD6034" s="9"/>
    </row>
    <row r="6035" spans="30:30">
      <c r="AD6035" s="9"/>
    </row>
    <row r="6036" spans="30:30">
      <c r="AD6036" s="9"/>
    </row>
    <row r="6037" spans="30:30">
      <c r="AD6037" s="9"/>
    </row>
    <row r="6038" spans="30:30">
      <c r="AD6038" s="9"/>
    </row>
    <row r="6039" spans="30:30">
      <c r="AD6039" s="9"/>
    </row>
    <row r="6040" spans="30:30">
      <c r="AD6040" s="9"/>
    </row>
    <row r="6041" spans="30:30">
      <c r="AD6041" s="9"/>
    </row>
    <row r="6042" spans="30:30">
      <c r="AD6042" s="9"/>
    </row>
    <row r="6043" spans="30:30">
      <c r="AD6043" s="9"/>
    </row>
    <row r="6044" spans="30:30">
      <c r="AD6044" s="9"/>
    </row>
    <row r="6045" spans="30:30">
      <c r="AD6045" s="9"/>
    </row>
    <row r="6046" spans="30:30">
      <c r="AD6046" s="9"/>
    </row>
    <row r="6047" spans="30:30">
      <c r="AD6047" s="9"/>
    </row>
    <row r="6048" spans="30:30">
      <c r="AD6048" s="9"/>
    </row>
    <row r="6049" spans="30:30">
      <c r="AD6049" s="9"/>
    </row>
    <row r="6050" spans="30:30">
      <c r="AD6050" s="9"/>
    </row>
    <row r="6051" spans="30:30">
      <c r="AD6051" s="9"/>
    </row>
    <row r="6052" spans="30:30">
      <c r="AD6052" s="9"/>
    </row>
    <row r="6053" spans="30:30">
      <c r="AD6053" s="9"/>
    </row>
    <row r="6054" spans="30:30">
      <c r="AD6054" s="9"/>
    </row>
    <row r="6055" spans="30:30">
      <c r="AD6055" s="9"/>
    </row>
    <row r="6056" spans="30:30">
      <c r="AD6056" s="9"/>
    </row>
    <row r="6057" spans="30:30">
      <c r="AD6057" s="9"/>
    </row>
    <row r="6058" spans="30:30">
      <c r="AD6058" s="9"/>
    </row>
    <row r="6059" spans="30:30">
      <c r="AD6059" s="9"/>
    </row>
    <row r="6060" spans="30:30">
      <c r="AD6060" s="9"/>
    </row>
    <row r="6061" spans="30:30">
      <c r="AD6061" s="9"/>
    </row>
    <row r="6062" spans="30:30">
      <c r="AD6062" s="9"/>
    </row>
    <row r="6063" spans="30:30">
      <c r="AD6063" s="9"/>
    </row>
    <row r="6064" spans="30:30">
      <c r="AD6064" s="9"/>
    </row>
    <row r="6065" spans="30:30">
      <c r="AD6065" s="9"/>
    </row>
    <row r="6066" spans="30:30">
      <c r="AD6066" s="9"/>
    </row>
    <row r="6067" spans="30:30">
      <c r="AD6067" s="9"/>
    </row>
    <row r="6068" spans="30:30">
      <c r="AD6068" s="9"/>
    </row>
    <row r="6069" spans="30:30">
      <c r="AD6069" s="9"/>
    </row>
    <row r="6070" spans="30:30">
      <c r="AD6070" s="9"/>
    </row>
    <row r="6071" spans="30:30">
      <c r="AD6071" s="9"/>
    </row>
    <row r="6072" spans="30:30">
      <c r="AD6072" s="9"/>
    </row>
    <row r="6073" spans="30:30">
      <c r="AD6073" s="9"/>
    </row>
    <row r="6074" spans="30:30">
      <c r="AD6074" s="9"/>
    </row>
    <row r="6075" spans="30:30">
      <c r="AD6075" s="9"/>
    </row>
    <row r="6076" spans="30:30">
      <c r="AD6076" s="9"/>
    </row>
    <row r="6077" spans="30:30">
      <c r="AD6077" s="9"/>
    </row>
    <row r="6078" spans="30:30">
      <c r="AD6078" s="9"/>
    </row>
    <row r="6079" spans="30:30">
      <c r="AD6079" s="9"/>
    </row>
    <row r="6080" spans="30:30">
      <c r="AD6080" s="9"/>
    </row>
    <row r="6081" spans="30:30">
      <c r="AD6081" s="9"/>
    </row>
    <row r="6082" spans="30:30">
      <c r="AD6082" s="9"/>
    </row>
    <row r="6083" spans="30:30">
      <c r="AD6083" s="9"/>
    </row>
    <row r="6084" spans="30:30">
      <c r="AD6084" s="9"/>
    </row>
    <row r="6085" spans="30:30">
      <c r="AD6085" s="9"/>
    </row>
    <row r="6086" spans="30:30">
      <c r="AD6086" s="9"/>
    </row>
    <row r="6087" spans="30:30">
      <c r="AD6087" s="9"/>
    </row>
    <row r="6088" spans="30:30">
      <c r="AD6088" s="9"/>
    </row>
    <row r="6089" spans="30:30">
      <c r="AD6089" s="9"/>
    </row>
    <row r="6090" spans="30:30">
      <c r="AD6090" s="9"/>
    </row>
    <row r="6091" spans="30:30">
      <c r="AD6091" s="9"/>
    </row>
    <row r="6092" spans="30:30">
      <c r="AD6092" s="9"/>
    </row>
    <row r="6093" spans="30:30">
      <c r="AD6093" s="9"/>
    </row>
    <row r="6094" spans="30:30">
      <c r="AD6094" s="9"/>
    </row>
    <row r="6095" spans="30:30">
      <c r="AD6095" s="9"/>
    </row>
    <row r="6096" spans="30:30">
      <c r="AD6096" s="9"/>
    </row>
    <row r="6097" spans="30:30">
      <c r="AD6097" s="9"/>
    </row>
    <row r="6098" spans="30:30">
      <c r="AD6098" s="9"/>
    </row>
    <row r="6099" spans="30:30">
      <c r="AD6099" s="9"/>
    </row>
    <row r="6100" spans="30:30">
      <c r="AD6100" s="9"/>
    </row>
    <row r="6101" spans="30:30">
      <c r="AD6101" s="9"/>
    </row>
    <row r="6102" spans="30:30">
      <c r="AD6102" s="9"/>
    </row>
    <row r="6103" spans="30:30">
      <c r="AD6103" s="9"/>
    </row>
    <row r="6104" spans="30:30">
      <c r="AD6104" s="9"/>
    </row>
    <row r="6105" spans="30:30">
      <c r="AD6105" s="9"/>
    </row>
    <row r="6106" spans="30:30">
      <c r="AD6106" s="9"/>
    </row>
    <row r="6107" spans="30:30">
      <c r="AD6107" s="9"/>
    </row>
    <row r="6108" spans="30:30">
      <c r="AD6108" s="9"/>
    </row>
    <row r="6109" spans="30:30">
      <c r="AD6109" s="9"/>
    </row>
    <row r="6110" spans="30:30">
      <c r="AD6110" s="9"/>
    </row>
    <row r="6111" spans="30:30">
      <c r="AD6111" s="9"/>
    </row>
    <row r="6112" spans="30:30">
      <c r="AD6112" s="9"/>
    </row>
    <row r="6113" spans="30:30">
      <c r="AD6113" s="9"/>
    </row>
    <row r="6114" spans="30:30">
      <c r="AD6114" s="9"/>
    </row>
    <row r="6115" spans="30:30">
      <c r="AD6115" s="9"/>
    </row>
    <row r="6116" spans="30:30">
      <c r="AD6116" s="9"/>
    </row>
    <row r="6117" spans="30:30">
      <c r="AD6117" s="9"/>
    </row>
    <row r="6118" spans="30:30">
      <c r="AD6118" s="9"/>
    </row>
    <row r="6119" spans="30:30">
      <c r="AD6119" s="9"/>
    </row>
    <row r="6120" spans="30:30">
      <c r="AD6120" s="9"/>
    </row>
    <row r="6121" spans="30:30">
      <c r="AD6121" s="9"/>
    </row>
    <row r="6122" spans="30:30">
      <c r="AD6122" s="9"/>
    </row>
    <row r="6123" spans="30:30">
      <c r="AD6123" s="9"/>
    </row>
    <row r="6124" spans="30:30">
      <c r="AD6124" s="9"/>
    </row>
    <row r="6125" spans="30:30">
      <c r="AD6125" s="9"/>
    </row>
    <row r="6126" spans="30:30">
      <c r="AD6126" s="9"/>
    </row>
    <row r="6127" spans="30:30">
      <c r="AD6127" s="9"/>
    </row>
    <row r="6128" spans="30:30">
      <c r="AD6128" s="9"/>
    </row>
    <row r="6129" spans="30:30">
      <c r="AD6129" s="9"/>
    </row>
    <row r="6130" spans="30:30">
      <c r="AD6130" s="9"/>
    </row>
    <row r="6131" spans="30:30">
      <c r="AD6131" s="9"/>
    </row>
    <row r="6132" spans="30:30">
      <c r="AD6132" s="9"/>
    </row>
    <row r="6133" spans="30:30">
      <c r="AD6133" s="9"/>
    </row>
    <row r="6134" spans="30:30">
      <c r="AD6134" s="9"/>
    </row>
    <row r="6135" spans="30:30">
      <c r="AD6135" s="9"/>
    </row>
    <row r="6136" spans="30:30">
      <c r="AD6136" s="9"/>
    </row>
    <row r="6137" spans="30:30">
      <c r="AD6137" s="9"/>
    </row>
    <row r="6138" spans="30:30">
      <c r="AD6138" s="9"/>
    </row>
    <row r="6139" spans="30:30">
      <c r="AD6139" s="9"/>
    </row>
    <row r="6140" spans="30:30">
      <c r="AD6140" s="9"/>
    </row>
    <row r="6141" spans="30:30">
      <c r="AD6141" s="9"/>
    </row>
    <row r="6142" spans="30:30">
      <c r="AD6142" s="9"/>
    </row>
    <row r="6143" spans="30:30">
      <c r="AD6143" s="9"/>
    </row>
    <row r="6144" spans="30:30">
      <c r="AD6144" s="9"/>
    </row>
    <row r="6145" spans="30:30">
      <c r="AD6145" s="9"/>
    </row>
    <row r="6146" spans="30:30">
      <c r="AD6146" s="9"/>
    </row>
    <row r="6147" spans="30:30">
      <c r="AD6147" s="9"/>
    </row>
    <row r="6148" spans="30:30">
      <c r="AD6148" s="9"/>
    </row>
    <row r="6149" spans="30:30">
      <c r="AD6149" s="9"/>
    </row>
    <row r="6150" spans="30:30">
      <c r="AD6150" s="9"/>
    </row>
    <row r="6151" spans="30:30">
      <c r="AD6151" s="9"/>
    </row>
    <row r="6152" spans="30:30">
      <c r="AD6152" s="9"/>
    </row>
    <row r="6153" spans="30:30">
      <c r="AD6153" s="9"/>
    </row>
    <row r="6154" spans="30:30">
      <c r="AD6154" s="9"/>
    </row>
    <row r="6155" spans="30:30">
      <c r="AD6155" s="9"/>
    </row>
    <row r="6156" spans="30:30">
      <c r="AD6156" s="9"/>
    </row>
    <row r="6157" spans="30:30">
      <c r="AD6157" s="9"/>
    </row>
    <row r="6158" spans="30:30">
      <c r="AD6158" s="9"/>
    </row>
    <row r="6159" spans="30:30">
      <c r="AD6159" s="9"/>
    </row>
    <row r="6160" spans="30:30">
      <c r="AD6160" s="9"/>
    </row>
    <row r="6161" spans="30:30">
      <c r="AD6161" s="9"/>
    </row>
    <row r="6162" spans="30:30">
      <c r="AD6162" s="9"/>
    </row>
    <row r="6163" spans="30:30">
      <c r="AD6163" s="9"/>
    </row>
    <row r="6164" spans="30:30">
      <c r="AD6164" s="9"/>
    </row>
    <row r="6165" spans="30:30">
      <c r="AD6165" s="9"/>
    </row>
    <row r="6166" spans="30:30">
      <c r="AD6166" s="9"/>
    </row>
    <row r="6167" spans="30:30">
      <c r="AD6167" s="9"/>
    </row>
    <row r="6168" spans="30:30">
      <c r="AD6168" s="9"/>
    </row>
    <row r="6169" spans="30:30">
      <c r="AD6169" s="9"/>
    </row>
    <row r="6170" spans="30:30">
      <c r="AD6170" s="9"/>
    </row>
    <row r="6171" spans="30:30">
      <c r="AD6171" s="9"/>
    </row>
    <row r="6172" spans="30:30">
      <c r="AD6172" s="9"/>
    </row>
    <row r="6173" spans="30:30">
      <c r="AD6173" s="9"/>
    </row>
    <row r="6174" spans="30:30">
      <c r="AD6174" s="9"/>
    </row>
    <row r="6175" spans="30:30">
      <c r="AD6175" s="9"/>
    </row>
    <row r="6176" spans="30:30">
      <c r="AD6176" s="9"/>
    </row>
    <row r="6177" spans="30:30">
      <c r="AD6177" s="9"/>
    </row>
    <row r="6178" spans="30:30">
      <c r="AD6178" s="9"/>
    </row>
    <row r="6179" spans="30:30">
      <c r="AD6179" s="9"/>
    </row>
    <row r="6180" spans="30:30">
      <c r="AD6180" s="9"/>
    </row>
    <row r="6181" spans="30:30">
      <c r="AD6181" s="9"/>
    </row>
    <row r="6182" spans="30:30">
      <c r="AD6182" s="9"/>
    </row>
    <row r="6183" spans="30:30">
      <c r="AD6183" s="9"/>
    </row>
    <row r="6184" spans="30:30">
      <c r="AD6184" s="9"/>
    </row>
    <row r="6185" spans="30:30">
      <c r="AD6185" s="9"/>
    </row>
    <row r="6186" spans="30:30">
      <c r="AD6186" s="9"/>
    </row>
    <row r="6187" spans="30:30">
      <c r="AD6187" s="9"/>
    </row>
    <row r="6188" spans="30:30">
      <c r="AD6188" s="9"/>
    </row>
    <row r="6189" spans="30:30">
      <c r="AD6189" s="9"/>
    </row>
    <row r="6190" spans="30:30">
      <c r="AD6190" s="9"/>
    </row>
    <row r="6191" spans="30:30">
      <c r="AD6191" s="9"/>
    </row>
    <row r="6192" spans="30:30">
      <c r="AD6192" s="9"/>
    </row>
    <row r="6193" spans="30:30">
      <c r="AD6193" s="9"/>
    </row>
    <row r="6194" spans="30:30">
      <c r="AD6194" s="9"/>
    </row>
    <row r="6195" spans="30:30">
      <c r="AD6195" s="9"/>
    </row>
    <row r="6196" spans="30:30">
      <c r="AD6196" s="9"/>
    </row>
    <row r="6197" spans="30:30">
      <c r="AD6197" s="9"/>
    </row>
    <row r="6198" spans="30:30">
      <c r="AD6198" s="9"/>
    </row>
    <row r="6199" spans="30:30">
      <c r="AD6199" s="9"/>
    </row>
    <row r="6200" spans="30:30">
      <c r="AD6200" s="9"/>
    </row>
    <row r="6201" spans="30:30">
      <c r="AD6201" s="9"/>
    </row>
    <row r="6202" spans="30:30">
      <c r="AD6202" s="9"/>
    </row>
    <row r="6203" spans="30:30">
      <c r="AD6203" s="9"/>
    </row>
    <row r="6204" spans="30:30">
      <c r="AD6204" s="9"/>
    </row>
    <row r="6205" spans="30:30">
      <c r="AD6205" s="9"/>
    </row>
    <row r="6206" spans="30:30">
      <c r="AD6206" s="9"/>
    </row>
    <row r="6207" spans="30:30">
      <c r="AD6207" s="9"/>
    </row>
    <row r="6208" spans="30:30">
      <c r="AD6208" s="9"/>
    </row>
    <row r="6209" spans="30:30">
      <c r="AD6209" s="9"/>
    </row>
    <row r="6210" spans="30:30">
      <c r="AD6210" s="9"/>
    </row>
    <row r="6211" spans="30:30">
      <c r="AD6211" s="9"/>
    </row>
    <row r="6212" spans="30:30">
      <c r="AD6212" s="9"/>
    </row>
    <row r="6213" spans="30:30">
      <c r="AD6213" s="9"/>
    </row>
    <row r="6214" spans="30:30">
      <c r="AD6214" s="9"/>
    </row>
    <row r="6215" spans="30:30">
      <c r="AD6215" s="9"/>
    </row>
    <row r="6216" spans="30:30">
      <c r="AD6216" s="9"/>
    </row>
    <row r="6217" spans="30:30">
      <c r="AD6217" s="9"/>
    </row>
    <row r="6218" spans="30:30">
      <c r="AD6218" s="9"/>
    </row>
    <row r="6219" spans="30:30">
      <c r="AD6219" s="9"/>
    </row>
    <row r="6220" spans="30:30">
      <c r="AD6220" s="9"/>
    </row>
    <row r="6221" spans="30:30">
      <c r="AD6221" s="9"/>
    </row>
    <row r="6222" spans="30:30">
      <c r="AD6222" s="9"/>
    </row>
    <row r="6223" spans="30:30">
      <c r="AD6223" s="9"/>
    </row>
    <row r="6224" spans="30:30">
      <c r="AD6224" s="9"/>
    </row>
    <row r="6225" spans="30:30">
      <c r="AD6225" s="9"/>
    </row>
    <row r="6226" spans="30:30">
      <c r="AD6226" s="9"/>
    </row>
    <row r="6227" spans="30:30">
      <c r="AD6227" s="9"/>
    </row>
    <row r="6228" spans="30:30">
      <c r="AD6228" s="9"/>
    </row>
    <row r="6229" spans="30:30">
      <c r="AD6229" s="9"/>
    </row>
    <row r="6230" spans="30:30">
      <c r="AD6230" s="9"/>
    </row>
    <row r="6231" spans="30:30">
      <c r="AD6231" s="9"/>
    </row>
    <row r="6232" spans="30:30">
      <c r="AD6232" s="9"/>
    </row>
    <row r="6233" spans="30:30">
      <c r="AD6233" s="9"/>
    </row>
    <row r="6234" spans="30:30">
      <c r="AD6234" s="9"/>
    </row>
    <row r="6235" spans="30:30">
      <c r="AD6235" s="9"/>
    </row>
    <row r="6236" spans="30:30">
      <c r="AD6236" s="9"/>
    </row>
    <row r="6237" spans="30:30">
      <c r="AD6237" s="9"/>
    </row>
    <row r="6238" spans="30:30">
      <c r="AD6238" s="9"/>
    </row>
    <row r="6239" spans="30:30">
      <c r="AD6239" s="9"/>
    </row>
    <row r="6240" spans="30:30">
      <c r="AD6240" s="9"/>
    </row>
    <row r="6241" spans="30:30">
      <c r="AD6241" s="9"/>
    </row>
    <row r="6242" spans="30:30">
      <c r="AD6242" s="9"/>
    </row>
    <row r="6243" spans="30:30">
      <c r="AD6243" s="9"/>
    </row>
    <row r="6244" spans="30:30">
      <c r="AD6244" s="9"/>
    </row>
    <row r="6245" spans="30:30">
      <c r="AD6245" s="9"/>
    </row>
    <row r="6246" spans="30:30">
      <c r="AD6246" s="9"/>
    </row>
    <row r="6247" spans="30:30">
      <c r="AD6247" s="9"/>
    </row>
    <row r="6248" spans="30:30">
      <c r="AD6248" s="9"/>
    </row>
    <row r="6249" spans="30:30">
      <c r="AD6249" s="9"/>
    </row>
    <row r="6250" spans="30:30">
      <c r="AD6250" s="9"/>
    </row>
    <row r="6251" spans="30:30">
      <c r="AD6251" s="9"/>
    </row>
    <row r="6252" spans="30:30">
      <c r="AD6252" s="9"/>
    </row>
    <row r="6253" spans="30:30">
      <c r="AD6253" s="9"/>
    </row>
    <row r="6254" spans="30:30">
      <c r="AD6254" s="9"/>
    </row>
    <row r="6255" spans="30:30">
      <c r="AD6255" s="9"/>
    </row>
    <row r="6256" spans="30:30">
      <c r="AD6256" s="9"/>
    </row>
    <row r="6257" spans="30:30">
      <c r="AD6257" s="9"/>
    </row>
    <row r="6258" spans="30:30">
      <c r="AD6258" s="9"/>
    </row>
    <row r="6259" spans="30:30">
      <c r="AD6259" s="9"/>
    </row>
    <row r="6260" spans="30:30">
      <c r="AD6260" s="9"/>
    </row>
    <row r="6261" spans="30:30">
      <c r="AD6261" s="9"/>
    </row>
    <row r="6262" spans="30:30">
      <c r="AD6262" s="9"/>
    </row>
    <row r="6263" spans="30:30">
      <c r="AD6263" s="9"/>
    </row>
    <row r="6264" spans="30:30">
      <c r="AD6264" s="9"/>
    </row>
    <row r="6265" spans="30:30">
      <c r="AD6265" s="9"/>
    </row>
    <row r="6266" spans="30:30">
      <c r="AD6266" s="9"/>
    </row>
    <row r="6267" spans="30:30">
      <c r="AD6267" s="9"/>
    </row>
    <row r="6268" spans="30:30">
      <c r="AD6268" s="9"/>
    </row>
    <row r="6269" spans="30:30">
      <c r="AD6269" s="9"/>
    </row>
    <row r="6270" spans="30:30">
      <c r="AD6270" s="9"/>
    </row>
    <row r="6271" spans="30:30">
      <c r="AD6271" s="9"/>
    </row>
    <row r="6272" spans="30:30">
      <c r="AD6272" s="9"/>
    </row>
    <row r="6273" spans="30:30">
      <c r="AD6273" s="9"/>
    </row>
    <row r="6274" spans="30:30">
      <c r="AD6274" s="9"/>
    </row>
    <row r="6275" spans="30:30">
      <c r="AD6275" s="9"/>
    </row>
    <row r="6276" spans="30:30">
      <c r="AD6276" s="9"/>
    </row>
    <row r="6277" spans="30:30">
      <c r="AD6277" s="9"/>
    </row>
    <row r="6278" spans="30:30">
      <c r="AD6278" s="9"/>
    </row>
    <row r="6279" spans="30:30">
      <c r="AD6279" s="9"/>
    </row>
    <row r="6280" spans="30:30">
      <c r="AD6280" s="9"/>
    </row>
    <row r="6281" spans="30:30">
      <c r="AD6281" s="9"/>
    </row>
    <row r="6282" spans="30:30">
      <c r="AD6282" s="9"/>
    </row>
    <row r="6283" spans="30:30">
      <c r="AD6283" s="9"/>
    </row>
    <row r="6284" spans="30:30">
      <c r="AD6284" s="9"/>
    </row>
    <row r="6285" spans="30:30">
      <c r="AD6285" s="9"/>
    </row>
    <row r="6286" spans="30:30">
      <c r="AD6286" s="9"/>
    </row>
    <row r="6287" spans="30:30">
      <c r="AD6287" s="9"/>
    </row>
    <row r="6288" spans="30:30">
      <c r="AD6288" s="9"/>
    </row>
    <row r="6289" spans="30:30">
      <c r="AD6289" s="9"/>
    </row>
    <row r="6290" spans="30:30">
      <c r="AD6290" s="9"/>
    </row>
    <row r="6291" spans="30:30">
      <c r="AD6291" s="9"/>
    </row>
    <row r="6292" spans="30:30">
      <c r="AD6292" s="9"/>
    </row>
    <row r="6293" spans="30:30">
      <c r="AD6293" s="9"/>
    </row>
    <row r="6294" spans="30:30">
      <c r="AD6294" s="9"/>
    </row>
    <row r="6295" spans="30:30">
      <c r="AD6295" s="9"/>
    </row>
    <row r="6296" spans="30:30">
      <c r="AD6296" s="9"/>
    </row>
    <row r="6297" spans="30:30">
      <c r="AD6297" s="9"/>
    </row>
    <row r="6298" spans="30:30">
      <c r="AD6298" s="9"/>
    </row>
    <row r="6299" spans="30:30">
      <c r="AD6299" s="9"/>
    </row>
    <row r="6300" spans="30:30">
      <c r="AD6300" s="9"/>
    </row>
    <row r="6301" spans="30:30">
      <c r="AD6301" s="9"/>
    </row>
    <row r="6302" spans="30:30">
      <c r="AD6302" s="9"/>
    </row>
    <row r="6303" spans="30:30">
      <c r="AD6303" s="9"/>
    </row>
    <row r="6304" spans="30:30">
      <c r="AD6304" s="9"/>
    </row>
    <row r="6305" spans="30:30">
      <c r="AD6305" s="9"/>
    </row>
    <row r="6306" spans="30:30">
      <c r="AD6306" s="9"/>
    </row>
    <row r="6307" spans="30:30">
      <c r="AD6307" s="9"/>
    </row>
    <row r="6308" spans="30:30">
      <c r="AD6308" s="9"/>
    </row>
    <row r="6309" spans="30:30">
      <c r="AD6309" s="9"/>
    </row>
    <row r="6310" spans="30:30">
      <c r="AD6310" s="9"/>
    </row>
    <row r="6311" spans="30:30">
      <c r="AD6311" s="9"/>
    </row>
    <row r="6312" spans="30:30">
      <c r="AD6312" s="9"/>
    </row>
    <row r="6313" spans="30:30">
      <c r="AD6313" s="9"/>
    </row>
    <row r="6314" spans="30:30">
      <c r="AD6314" s="9"/>
    </row>
    <row r="6315" spans="30:30">
      <c r="AD6315" s="9"/>
    </row>
    <row r="6316" spans="30:30">
      <c r="AD6316" s="9"/>
    </row>
    <row r="6317" spans="30:30">
      <c r="AD6317" s="9"/>
    </row>
    <row r="6318" spans="30:30">
      <c r="AD6318" s="9"/>
    </row>
    <row r="6319" spans="30:30">
      <c r="AD6319" s="9"/>
    </row>
    <row r="6320" spans="30:30">
      <c r="AD6320" s="9"/>
    </row>
    <row r="6321" spans="30:30">
      <c r="AD6321" s="9"/>
    </row>
    <row r="6322" spans="30:30">
      <c r="AD6322" s="9"/>
    </row>
    <row r="6323" spans="30:30">
      <c r="AD6323" s="9"/>
    </row>
    <row r="6324" spans="30:30">
      <c r="AD6324" s="9"/>
    </row>
    <row r="6325" spans="30:30">
      <c r="AD6325" s="9"/>
    </row>
    <row r="6326" spans="30:30">
      <c r="AD6326" s="9"/>
    </row>
    <row r="6327" spans="30:30">
      <c r="AD6327" s="9"/>
    </row>
    <row r="6328" spans="30:30">
      <c r="AD6328" s="9"/>
    </row>
    <row r="6329" spans="30:30">
      <c r="AD6329" s="9"/>
    </row>
    <row r="6330" spans="30:30">
      <c r="AD6330" s="9"/>
    </row>
    <row r="6331" spans="30:30">
      <c r="AD6331" s="9"/>
    </row>
    <row r="6332" spans="30:30">
      <c r="AD6332" s="9"/>
    </row>
    <row r="6333" spans="30:30">
      <c r="AD6333" s="9"/>
    </row>
    <row r="6334" spans="30:30">
      <c r="AD6334" s="9"/>
    </row>
    <row r="6335" spans="30:30">
      <c r="AD6335" s="9"/>
    </row>
    <row r="6336" spans="30:30">
      <c r="AD6336" s="9"/>
    </row>
    <row r="6337" spans="30:30">
      <c r="AD6337" s="9"/>
    </row>
    <row r="6338" spans="30:30">
      <c r="AD6338" s="9"/>
    </row>
    <row r="6339" spans="30:30">
      <c r="AD6339" s="9"/>
    </row>
    <row r="6340" spans="30:30">
      <c r="AD6340" s="9"/>
    </row>
    <row r="6341" spans="30:30">
      <c r="AD6341" s="9"/>
    </row>
    <row r="6342" spans="30:30">
      <c r="AD6342" s="9"/>
    </row>
    <row r="6343" spans="30:30">
      <c r="AD6343" s="9"/>
    </row>
    <row r="6344" spans="30:30">
      <c r="AD6344" s="9"/>
    </row>
    <row r="6345" spans="30:30">
      <c r="AD6345" s="9"/>
    </row>
    <row r="6346" spans="30:30">
      <c r="AD6346" s="9"/>
    </row>
    <row r="6347" spans="30:30">
      <c r="AD6347" s="9"/>
    </row>
    <row r="6348" spans="30:30">
      <c r="AD6348" s="9"/>
    </row>
    <row r="6349" spans="30:30">
      <c r="AD6349" s="9"/>
    </row>
    <row r="6350" spans="30:30">
      <c r="AD6350" s="9"/>
    </row>
    <row r="6351" spans="30:30">
      <c r="AD6351" s="9"/>
    </row>
    <row r="6352" spans="30:30">
      <c r="AD6352" s="9"/>
    </row>
    <row r="6353" spans="30:30">
      <c r="AD6353" s="9"/>
    </row>
    <row r="6354" spans="30:30">
      <c r="AD6354" s="9"/>
    </row>
    <row r="6355" spans="30:30">
      <c r="AD6355" s="9"/>
    </row>
    <row r="6356" spans="30:30">
      <c r="AD6356" s="9"/>
    </row>
    <row r="6357" spans="30:30">
      <c r="AD6357" s="9"/>
    </row>
    <row r="6358" spans="30:30">
      <c r="AD6358" s="9"/>
    </row>
    <row r="6359" spans="30:30">
      <c r="AD6359" s="9"/>
    </row>
    <row r="6360" spans="30:30">
      <c r="AD6360" s="9"/>
    </row>
    <row r="6361" spans="30:30">
      <c r="AD6361" s="9"/>
    </row>
    <row r="6362" spans="30:30">
      <c r="AD6362" s="9"/>
    </row>
    <row r="6363" spans="30:30">
      <c r="AD6363" s="9"/>
    </row>
    <row r="6364" spans="30:30">
      <c r="AD6364" s="9"/>
    </row>
    <row r="6365" spans="30:30">
      <c r="AD6365" s="9"/>
    </row>
    <row r="6366" spans="30:30">
      <c r="AD6366" s="9"/>
    </row>
    <row r="6367" spans="30:30">
      <c r="AD6367" s="9"/>
    </row>
    <row r="6368" spans="30:30">
      <c r="AD6368" s="9"/>
    </row>
    <row r="6369" spans="30:30">
      <c r="AD6369" s="9"/>
    </row>
    <row r="6370" spans="30:30">
      <c r="AD6370" s="9"/>
    </row>
    <row r="6371" spans="30:30">
      <c r="AD6371" s="9"/>
    </row>
    <row r="6372" spans="30:30">
      <c r="AD6372" s="9"/>
    </row>
    <row r="6373" spans="30:30">
      <c r="AD6373" s="9"/>
    </row>
    <row r="6374" spans="30:30">
      <c r="AD6374" s="9"/>
    </row>
    <row r="6375" spans="30:30">
      <c r="AD6375" s="9"/>
    </row>
    <row r="6376" spans="30:30">
      <c r="AD6376" s="9"/>
    </row>
    <row r="6377" spans="30:30">
      <c r="AD6377" s="9"/>
    </row>
    <row r="6378" spans="30:30">
      <c r="AD6378" s="9"/>
    </row>
    <row r="6379" spans="30:30">
      <c r="AD6379" s="9"/>
    </row>
    <row r="6380" spans="30:30">
      <c r="AD6380" s="9"/>
    </row>
    <row r="6381" spans="30:30">
      <c r="AD6381" s="9"/>
    </row>
    <row r="6382" spans="30:30">
      <c r="AD6382" s="9"/>
    </row>
    <row r="6383" spans="30:30">
      <c r="AD6383" s="9"/>
    </row>
    <row r="6384" spans="30:30">
      <c r="AD6384" s="9"/>
    </row>
    <row r="6385" spans="30:30">
      <c r="AD6385" s="9"/>
    </row>
    <row r="6386" spans="30:30">
      <c r="AD6386" s="9"/>
    </row>
    <row r="6387" spans="30:30">
      <c r="AD6387" s="9"/>
    </row>
    <row r="6388" spans="30:30">
      <c r="AD6388" s="9"/>
    </row>
    <row r="6389" spans="30:30">
      <c r="AD6389" s="9"/>
    </row>
    <row r="6390" spans="30:30">
      <c r="AD6390" s="9"/>
    </row>
    <row r="6391" spans="30:30">
      <c r="AD6391" s="9"/>
    </row>
    <row r="6392" spans="30:30">
      <c r="AD6392" s="9"/>
    </row>
    <row r="6393" spans="30:30">
      <c r="AD6393" s="9"/>
    </row>
    <row r="6394" spans="30:30">
      <c r="AD6394" s="9"/>
    </row>
    <row r="6395" spans="30:30">
      <c r="AD6395" s="9"/>
    </row>
    <row r="6396" spans="30:30">
      <c r="AD6396" s="9"/>
    </row>
    <row r="6397" spans="30:30">
      <c r="AD6397" s="9"/>
    </row>
    <row r="6398" spans="30:30">
      <c r="AD6398" s="9"/>
    </row>
    <row r="6399" spans="30:30">
      <c r="AD6399" s="9"/>
    </row>
    <row r="6400" spans="30:30">
      <c r="AD6400" s="9"/>
    </row>
    <row r="6401" spans="30:30">
      <c r="AD6401" s="9"/>
    </row>
    <row r="6402" spans="30:30">
      <c r="AD6402" s="9"/>
    </row>
    <row r="6403" spans="30:30">
      <c r="AD6403" s="9"/>
    </row>
    <row r="6404" spans="30:30">
      <c r="AD6404" s="9"/>
    </row>
    <row r="6405" spans="30:30">
      <c r="AD6405" s="9"/>
    </row>
    <row r="6406" spans="30:30">
      <c r="AD6406" s="9"/>
    </row>
    <row r="6407" spans="30:30">
      <c r="AD6407" s="9"/>
    </row>
    <row r="6408" spans="30:30">
      <c r="AD6408" s="9"/>
    </row>
    <row r="6409" spans="30:30">
      <c r="AD6409" s="9"/>
    </row>
    <row r="6410" spans="30:30">
      <c r="AD6410" s="9"/>
    </row>
    <row r="6411" spans="30:30">
      <c r="AD6411" s="9"/>
    </row>
    <row r="6412" spans="30:30">
      <c r="AD6412" s="9"/>
    </row>
    <row r="6413" spans="30:30">
      <c r="AD6413" s="9"/>
    </row>
    <row r="6414" spans="30:30">
      <c r="AD6414" s="9"/>
    </row>
    <row r="6415" spans="30:30">
      <c r="AD6415" s="9"/>
    </row>
    <row r="6416" spans="30:30">
      <c r="AD6416" s="9"/>
    </row>
    <row r="6417" spans="30:30">
      <c r="AD6417" s="9"/>
    </row>
    <row r="6418" spans="30:30">
      <c r="AD6418" s="9"/>
    </row>
    <row r="6419" spans="30:30">
      <c r="AD6419" s="9"/>
    </row>
    <row r="6420" spans="30:30">
      <c r="AD6420" s="9"/>
    </row>
    <row r="6421" spans="30:30">
      <c r="AD6421" s="9"/>
    </row>
    <row r="6422" spans="30:30">
      <c r="AD6422" s="9"/>
    </row>
    <row r="6423" spans="30:30">
      <c r="AD6423" s="9"/>
    </row>
    <row r="6424" spans="30:30">
      <c r="AD6424" s="9"/>
    </row>
    <row r="6425" spans="30:30">
      <c r="AD6425" s="9"/>
    </row>
    <row r="6426" spans="30:30">
      <c r="AD6426" s="9"/>
    </row>
    <row r="6427" spans="30:30">
      <c r="AD6427" s="9"/>
    </row>
    <row r="6428" spans="30:30">
      <c r="AD6428" s="9"/>
    </row>
    <row r="6429" spans="30:30">
      <c r="AD6429" s="9"/>
    </row>
    <row r="6430" spans="30:30">
      <c r="AD6430" s="9"/>
    </row>
    <row r="6431" spans="30:30">
      <c r="AD6431" s="9"/>
    </row>
    <row r="6432" spans="30:30">
      <c r="AD6432" s="9"/>
    </row>
    <row r="6433" spans="30:30">
      <c r="AD6433" s="9"/>
    </row>
    <row r="6434" spans="30:30">
      <c r="AD6434" s="9"/>
    </row>
    <row r="6435" spans="30:30">
      <c r="AD6435" s="9"/>
    </row>
    <row r="6436" spans="30:30">
      <c r="AD6436" s="9"/>
    </row>
    <row r="6437" spans="30:30">
      <c r="AD6437" s="9"/>
    </row>
    <row r="6438" spans="30:30">
      <c r="AD6438" s="9"/>
    </row>
    <row r="6439" spans="30:30">
      <c r="AD6439" s="9"/>
    </row>
    <row r="6440" spans="30:30">
      <c r="AD6440" s="9"/>
    </row>
    <row r="6441" spans="30:30">
      <c r="AD6441" s="9"/>
    </row>
    <row r="6442" spans="30:30">
      <c r="AD6442" s="9"/>
    </row>
    <row r="6443" spans="30:30">
      <c r="AD6443" s="9"/>
    </row>
    <row r="6444" spans="30:30">
      <c r="AD6444" s="9"/>
    </row>
    <row r="6445" spans="30:30">
      <c r="AD6445" s="9"/>
    </row>
    <row r="6446" spans="30:30">
      <c r="AD6446" s="9"/>
    </row>
    <row r="6447" spans="30:30">
      <c r="AD6447" s="9"/>
    </row>
    <row r="6448" spans="30:30">
      <c r="AD6448" s="9"/>
    </row>
    <row r="6449" spans="30:30">
      <c r="AD6449" s="9"/>
    </row>
    <row r="6450" spans="30:30">
      <c r="AD6450" s="9"/>
    </row>
    <row r="6451" spans="30:30">
      <c r="AD6451" s="9"/>
    </row>
    <row r="6452" spans="30:30">
      <c r="AD6452" s="9"/>
    </row>
    <row r="6453" spans="30:30">
      <c r="AD6453" s="9"/>
    </row>
    <row r="6454" spans="30:30">
      <c r="AD6454" s="9"/>
    </row>
    <row r="6455" spans="30:30">
      <c r="AD6455" s="9"/>
    </row>
    <row r="6456" spans="30:30">
      <c r="AD6456" s="9"/>
    </row>
    <row r="6457" spans="30:30">
      <c r="AD6457" s="9"/>
    </row>
    <row r="6458" spans="30:30">
      <c r="AD6458" s="9"/>
    </row>
    <row r="6459" spans="30:30">
      <c r="AD6459" s="9"/>
    </row>
    <row r="6460" spans="30:30">
      <c r="AD6460" s="9"/>
    </row>
    <row r="6461" spans="30:30">
      <c r="AD6461" s="9"/>
    </row>
    <row r="6462" spans="30:30">
      <c r="AD6462" s="9"/>
    </row>
    <row r="6463" spans="30:30">
      <c r="AD6463" s="9"/>
    </row>
    <row r="6464" spans="30:30">
      <c r="AD6464" s="9"/>
    </row>
    <row r="6465" spans="30:30">
      <c r="AD6465" s="9"/>
    </row>
    <row r="6466" spans="30:30">
      <c r="AD6466" s="9"/>
    </row>
    <row r="6467" spans="30:30">
      <c r="AD6467" s="9"/>
    </row>
    <row r="6468" spans="30:30">
      <c r="AD6468" s="9"/>
    </row>
    <row r="6469" spans="30:30">
      <c r="AD6469" s="9"/>
    </row>
    <row r="6470" spans="30:30">
      <c r="AD6470" s="9"/>
    </row>
    <row r="6471" spans="30:30">
      <c r="AD6471" s="9"/>
    </row>
    <row r="6472" spans="30:30">
      <c r="AD6472" s="9"/>
    </row>
    <row r="6473" spans="30:30">
      <c r="AD6473" s="9"/>
    </row>
    <row r="6474" spans="30:30">
      <c r="AD6474" s="9"/>
    </row>
    <row r="6475" spans="30:30">
      <c r="AD6475" s="9"/>
    </row>
    <row r="6476" spans="30:30">
      <c r="AD6476" s="9"/>
    </row>
    <row r="6477" spans="30:30">
      <c r="AD6477" s="9"/>
    </row>
    <row r="6478" spans="30:30">
      <c r="AD6478" s="9"/>
    </row>
    <row r="6479" spans="30:30">
      <c r="AD6479" s="9"/>
    </row>
    <row r="6480" spans="30:30">
      <c r="AD6480" s="9"/>
    </row>
    <row r="6481" spans="30:30">
      <c r="AD6481" s="9"/>
    </row>
    <row r="6482" spans="30:30">
      <c r="AD6482" s="9"/>
    </row>
    <row r="6483" spans="30:30">
      <c r="AD6483" s="9"/>
    </row>
    <row r="6484" spans="30:30">
      <c r="AD6484" s="9"/>
    </row>
    <row r="6485" spans="30:30">
      <c r="AD6485" s="9"/>
    </row>
    <row r="6486" spans="30:30">
      <c r="AD6486" s="9"/>
    </row>
    <row r="6487" spans="30:30">
      <c r="AD6487" s="9"/>
    </row>
    <row r="6488" spans="30:30">
      <c r="AD6488" s="9"/>
    </row>
    <row r="6489" spans="30:30">
      <c r="AD6489" s="9"/>
    </row>
    <row r="6490" spans="30:30">
      <c r="AD6490" s="9"/>
    </row>
    <row r="6491" spans="30:30">
      <c r="AD6491" s="9"/>
    </row>
    <row r="6492" spans="30:30">
      <c r="AD6492" s="9"/>
    </row>
    <row r="6493" spans="30:30">
      <c r="AD6493" s="9"/>
    </row>
    <row r="6494" spans="30:30">
      <c r="AD6494" s="9"/>
    </row>
    <row r="6495" spans="30:30">
      <c r="AD6495" s="9"/>
    </row>
    <row r="6496" spans="30:30">
      <c r="AD6496" s="9"/>
    </row>
    <row r="6497" spans="30:30">
      <c r="AD6497" s="9"/>
    </row>
    <row r="6498" spans="30:30">
      <c r="AD6498" s="9"/>
    </row>
    <row r="6499" spans="30:30">
      <c r="AD6499" s="9"/>
    </row>
    <row r="6500" spans="30:30">
      <c r="AD6500" s="9"/>
    </row>
    <row r="6501" spans="30:30">
      <c r="AD6501" s="9"/>
    </row>
    <row r="6502" spans="30:30">
      <c r="AD6502" s="9"/>
    </row>
    <row r="6503" spans="30:30">
      <c r="AD6503" s="9"/>
    </row>
    <row r="6504" spans="30:30">
      <c r="AD6504" s="9"/>
    </row>
    <row r="6505" spans="30:30">
      <c r="AD6505" s="9"/>
    </row>
    <row r="6506" spans="30:30">
      <c r="AD6506" s="9"/>
    </row>
    <row r="6507" spans="30:30">
      <c r="AD6507" s="9"/>
    </row>
    <row r="6508" spans="30:30">
      <c r="AD6508" s="9"/>
    </row>
    <row r="6509" spans="30:30">
      <c r="AD6509" s="9"/>
    </row>
    <row r="6510" spans="30:30">
      <c r="AD6510" s="9"/>
    </row>
    <row r="6511" spans="30:30">
      <c r="AD6511" s="9"/>
    </row>
    <row r="6512" spans="30:30">
      <c r="AD6512" s="9"/>
    </row>
    <row r="6513" spans="30:30">
      <c r="AD6513" s="9"/>
    </row>
    <row r="6514" spans="30:30">
      <c r="AD6514" s="9"/>
    </row>
    <row r="6515" spans="30:30">
      <c r="AD6515" s="9"/>
    </row>
    <row r="6516" spans="30:30">
      <c r="AD6516" s="9"/>
    </row>
    <row r="6517" spans="30:30">
      <c r="AD6517" s="9"/>
    </row>
    <row r="6518" spans="30:30">
      <c r="AD6518" s="9"/>
    </row>
    <row r="6519" spans="30:30">
      <c r="AD6519" s="9"/>
    </row>
    <row r="6520" spans="30:30">
      <c r="AD6520" s="9"/>
    </row>
    <row r="6521" spans="30:30">
      <c r="AD6521" s="9"/>
    </row>
    <row r="6522" spans="30:30">
      <c r="AD6522" s="9"/>
    </row>
    <row r="6523" spans="30:30">
      <c r="AD6523" s="9"/>
    </row>
    <row r="6524" spans="30:30">
      <c r="AD6524" s="9"/>
    </row>
    <row r="6525" spans="30:30">
      <c r="AD6525" s="9"/>
    </row>
    <row r="6526" spans="30:30">
      <c r="AD6526" s="9"/>
    </row>
    <row r="6527" spans="30:30">
      <c r="AD6527" s="9"/>
    </row>
    <row r="6528" spans="30:30">
      <c r="AD6528" s="9"/>
    </row>
    <row r="6529" spans="30:30">
      <c r="AD6529" s="9"/>
    </row>
    <row r="6530" spans="30:30">
      <c r="AD6530" s="9"/>
    </row>
    <row r="6531" spans="30:30">
      <c r="AD6531" s="9"/>
    </row>
    <row r="6532" spans="30:30">
      <c r="AD6532" s="9"/>
    </row>
    <row r="6533" spans="30:30">
      <c r="AD6533" s="9"/>
    </row>
    <row r="6534" spans="30:30">
      <c r="AD6534" s="9"/>
    </row>
    <row r="6535" spans="30:30">
      <c r="AD6535" s="9"/>
    </row>
    <row r="6536" spans="30:30">
      <c r="AD6536" s="9"/>
    </row>
    <row r="6537" spans="30:30">
      <c r="AD6537" s="9"/>
    </row>
    <row r="6538" spans="30:30">
      <c r="AD6538" s="9"/>
    </row>
    <row r="6539" spans="30:30">
      <c r="AD6539" s="9"/>
    </row>
    <row r="6540" spans="30:30">
      <c r="AD6540" s="9"/>
    </row>
    <row r="6541" spans="30:30">
      <c r="AD6541" s="9"/>
    </row>
    <row r="6542" spans="30:30">
      <c r="AD6542" s="9"/>
    </row>
    <row r="6543" spans="30:30">
      <c r="AD6543" s="9"/>
    </row>
    <row r="6544" spans="30:30">
      <c r="AD6544" s="9"/>
    </row>
    <row r="6545" spans="30:30">
      <c r="AD6545" s="9"/>
    </row>
    <row r="6546" spans="30:30">
      <c r="AD6546" s="9"/>
    </row>
    <row r="6547" spans="30:30">
      <c r="AD6547" s="9"/>
    </row>
    <row r="6548" spans="30:30">
      <c r="AD6548" s="9"/>
    </row>
    <row r="6549" spans="30:30">
      <c r="AD6549" s="9"/>
    </row>
    <row r="6550" spans="30:30">
      <c r="AD6550" s="9"/>
    </row>
    <row r="6551" spans="30:30">
      <c r="AD6551" s="9"/>
    </row>
    <row r="6552" spans="30:30">
      <c r="AD6552" s="9"/>
    </row>
    <row r="6553" spans="30:30">
      <c r="AD6553" s="9"/>
    </row>
    <row r="6554" spans="30:30">
      <c r="AD6554" s="9"/>
    </row>
    <row r="6555" spans="30:30">
      <c r="AD6555" s="9"/>
    </row>
    <row r="6556" spans="30:30">
      <c r="AD6556" s="9"/>
    </row>
    <row r="6557" spans="30:30">
      <c r="AD6557" s="9"/>
    </row>
    <row r="6558" spans="30:30">
      <c r="AD6558" s="9"/>
    </row>
    <row r="6559" spans="30:30">
      <c r="AD6559" s="9"/>
    </row>
    <row r="6560" spans="30:30">
      <c r="AD6560" s="9"/>
    </row>
    <row r="6561" spans="30:30">
      <c r="AD6561" s="9"/>
    </row>
    <row r="6562" spans="30:30">
      <c r="AD6562" s="9"/>
    </row>
    <row r="6563" spans="30:30">
      <c r="AD6563" s="9"/>
    </row>
    <row r="6564" spans="30:30">
      <c r="AD6564" s="9"/>
    </row>
    <row r="6565" spans="30:30">
      <c r="AD6565" s="9"/>
    </row>
    <row r="6566" spans="30:30">
      <c r="AD6566" s="9"/>
    </row>
    <row r="6567" spans="30:30">
      <c r="AD6567" s="9"/>
    </row>
    <row r="6568" spans="30:30">
      <c r="AD6568" s="9"/>
    </row>
    <row r="6569" spans="30:30">
      <c r="AD6569" s="9"/>
    </row>
    <row r="6570" spans="30:30">
      <c r="AD6570" s="9"/>
    </row>
    <row r="6571" spans="30:30">
      <c r="AD6571" s="9"/>
    </row>
    <row r="6572" spans="30:30">
      <c r="AD6572" s="9"/>
    </row>
    <row r="6573" spans="30:30">
      <c r="AD6573" s="9"/>
    </row>
    <row r="6574" spans="30:30">
      <c r="AD6574" s="9"/>
    </row>
    <row r="6575" spans="30:30">
      <c r="AD6575" s="9"/>
    </row>
    <row r="6576" spans="30:30">
      <c r="AD6576" s="9"/>
    </row>
    <row r="6577" spans="30:30">
      <c r="AD6577" s="9"/>
    </row>
    <row r="6578" spans="30:30">
      <c r="AD6578" s="9"/>
    </row>
    <row r="6579" spans="30:30">
      <c r="AD6579" s="9"/>
    </row>
    <row r="6580" spans="30:30">
      <c r="AD6580" s="9"/>
    </row>
    <row r="6581" spans="30:30">
      <c r="AD6581" s="9"/>
    </row>
    <row r="6582" spans="30:30">
      <c r="AD6582" s="9"/>
    </row>
    <row r="6583" spans="30:30">
      <c r="AD6583" s="9"/>
    </row>
    <row r="6584" spans="30:30">
      <c r="AD6584" s="9"/>
    </row>
    <row r="6585" spans="30:30">
      <c r="AD6585" s="9"/>
    </row>
    <row r="6586" spans="30:30">
      <c r="AD6586" s="9"/>
    </row>
    <row r="6587" spans="30:30">
      <c r="AD6587" s="9"/>
    </row>
    <row r="6588" spans="30:30">
      <c r="AD6588" s="9"/>
    </row>
    <row r="6589" spans="30:30">
      <c r="AD6589" s="9"/>
    </row>
    <row r="6590" spans="30:30">
      <c r="AD6590" s="9"/>
    </row>
    <row r="6591" spans="30:30">
      <c r="AD6591" s="9"/>
    </row>
    <row r="6592" spans="30:30">
      <c r="AD6592" s="9"/>
    </row>
    <row r="6593" spans="30:30">
      <c r="AD6593" s="9"/>
    </row>
    <row r="6594" spans="30:30">
      <c r="AD6594" s="9"/>
    </row>
    <row r="6595" spans="30:30">
      <c r="AD6595" s="9"/>
    </row>
    <row r="6596" spans="30:30">
      <c r="AD6596" s="9"/>
    </row>
    <row r="6597" spans="30:30">
      <c r="AD6597" s="9"/>
    </row>
    <row r="6598" spans="30:30">
      <c r="AD6598" s="9"/>
    </row>
    <row r="6599" spans="30:30">
      <c r="AD6599" s="9"/>
    </row>
    <row r="6600" spans="30:30">
      <c r="AD6600" s="9"/>
    </row>
    <row r="6601" spans="30:30">
      <c r="AD6601" s="9"/>
    </row>
    <row r="6602" spans="30:30">
      <c r="AD6602" s="9"/>
    </row>
    <row r="6603" spans="30:30">
      <c r="AD6603" s="9"/>
    </row>
    <row r="6604" spans="30:30">
      <c r="AD6604" s="9"/>
    </row>
    <row r="6605" spans="30:30">
      <c r="AD6605" s="9"/>
    </row>
    <row r="6606" spans="30:30">
      <c r="AD6606" s="9"/>
    </row>
    <row r="6607" spans="30:30">
      <c r="AD6607" s="9"/>
    </row>
    <row r="6608" spans="30:30">
      <c r="AD6608" s="9"/>
    </row>
    <row r="6609" spans="30:30">
      <c r="AD6609" s="9"/>
    </row>
    <row r="6610" spans="30:30">
      <c r="AD6610" s="9"/>
    </row>
    <row r="6611" spans="30:30">
      <c r="AD6611" s="9"/>
    </row>
    <row r="6612" spans="30:30">
      <c r="AD6612" s="9"/>
    </row>
    <row r="6613" spans="30:30">
      <c r="AD6613" s="9"/>
    </row>
    <row r="6614" spans="30:30">
      <c r="AD6614" s="9"/>
    </row>
    <row r="6615" spans="30:30">
      <c r="AD6615" s="9"/>
    </row>
    <row r="6616" spans="30:30">
      <c r="AD6616" s="9"/>
    </row>
    <row r="6617" spans="30:30">
      <c r="AD6617" s="9"/>
    </row>
    <row r="6618" spans="30:30">
      <c r="AD6618" s="9"/>
    </row>
    <row r="6619" spans="30:30">
      <c r="AD6619" s="9"/>
    </row>
    <row r="6620" spans="30:30">
      <c r="AD6620" s="9"/>
    </row>
    <row r="6621" spans="30:30">
      <c r="AD6621" s="9"/>
    </row>
    <row r="6622" spans="30:30">
      <c r="AD6622" s="9"/>
    </row>
    <row r="6623" spans="30:30">
      <c r="AD6623" s="9"/>
    </row>
    <row r="6624" spans="30:30">
      <c r="AD6624" s="9"/>
    </row>
    <row r="6625" spans="30:30">
      <c r="AD6625" s="9"/>
    </row>
    <row r="6626" spans="30:30">
      <c r="AD6626" s="9"/>
    </row>
    <row r="6627" spans="30:30">
      <c r="AD6627" s="9"/>
    </row>
    <row r="6628" spans="30:30">
      <c r="AD6628" s="9"/>
    </row>
    <row r="6629" spans="30:30">
      <c r="AD6629" s="9"/>
    </row>
    <row r="6630" spans="30:30">
      <c r="AD6630" s="9"/>
    </row>
    <row r="6631" spans="30:30">
      <c r="AD6631" s="9"/>
    </row>
    <row r="6632" spans="30:30">
      <c r="AD6632" s="9"/>
    </row>
    <row r="6633" spans="30:30">
      <c r="AD6633" s="9"/>
    </row>
    <row r="6634" spans="30:30">
      <c r="AD6634" s="9"/>
    </row>
    <row r="6635" spans="30:30">
      <c r="AD6635" s="9"/>
    </row>
    <row r="6636" spans="30:30">
      <c r="AD6636" s="9"/>
    </row>
    <row r="6637" spans="30:30">
      <c r="AD6637" s="9"/>
    </row>
    <row r="6638" spans="30:30">
      <c r="AD6638" s="9"/>
    </row>
    <row r="6639" spans="30:30">
      <c r="AD6639" s="9"/>
    </row>
    <row r="6640" spans="30:30">
      <c r="AD6640" s="9"/>
    </row>
    <row r="6641" spans="30:30">
      <c r="AD6641" s="9"/>
    </row>
    <row r="6642" spans="30:30">
      <c r="AD6642" s="9"/>
    </row>
    <row r="6643" spans="30:30">
      <c r="AD6643" s="9"/>
    </row>
    <row r="6644" spans="30:30">
      <c r="AD6644" s="9"/>
    </row>
    <row r="6645" spans="30:30">
      <c r="AD6645" s="9"/>
    </row>
    <row r="6646" spans="30:30">
      <c r="AD6646" s="9"/>
    </row>
    <row r="6647" spans="30:30">
      <c r="AD6647" s="9"/>
    </row>
    <row r="6648" spans="30:30">
      <c r="AD6648" s="9"/>
    </row>
    <row r="6649" spans="30:30">
      <c r="AD6649" s="9"/>
    </row>
    <row r="6650" spans="30:30">
      <c r="AD6650" s="9"/>
    </row>
    <row r="6651" spans="30:30">
      <c r="AD6651" s="9"/>
    </row>
    <row r="6652" spans="30:30">
      <c r="AD6652" s="9"/>
    </row>
    <row r="6653" spans="30:30">
      <c r="AD6653" s="9"/>
    </row>
    <row r="6654" spans="30:30">
      <c r="AD6654" s="9"/>
    </row>
    <row r="6655" spans="30:30">
      <c r="AD6655" s="9"/>
    </row>
    <row r="6656" spans="30:30">
      <c r="AD6656" s="9"/>
    </row>
    <row r="6657" spans="30:30">
      <c r="AD6657" s="9"/>
    </row>
    <row r="6658" spans="30:30">
      <c r="AD6658" s="9"/>
    </row>
    <row r="6659" spans="30:30">
      <c r="AD6659" s="9"/>
    </row>
    <row r="6660" spans="30:30">
      <c r="AD6660" s="9"/>
    </row>
    <row r="6661" spans="30:30">
      <c r="AD6661" s="9"/>
    </row>
    <row r="6662" spans="30:30">
      <c r="AD6662" s="9"/>
    </row>
    <row r="6663" spans="30:30">
      <c r="AD6663" s="9"/>
    </row>
    <row r="6664" spans="30:30">
      <c r="AD6664" s="9"/>
    </row>
    <row r="6665" spans="30:30">
      <c r="AD6665" s="9"/>
    </row>
    <row r="6666" spans="30:30">
      <c r="AD6666" s="9"/>
    </row>
    <row r="6667" spans="30:30">
      <c r="AD6667" s="9"/>
    </row>
    <row r="6668" spans="30:30">
      <c r="AD6668" s="9"/>
    </row>
    <row r="6669" spans="30:30">
      <c r="AD6669" s="9"/>
    </row>
    <row r="6670" spans="30:30">
      <c r="AD6670" s="9"/>
    </row>
    <row r="6671" spans="30:30">
      <c r="AD6671" s="9"/>
    </row>
    <row r="6672" spans="30:30">
      <c r="AD6672" s="9"/>
    </row>
    <row r="6673" spans="30:30">
      <c r="AD6673" s="9"/>
    </row>
    <row r="6674" spans="30:30">
      <c r="AD6674" s="9"/>
    </row>
    <row r="6675" spans="30:30">
      <c r="AD6675" s="9"/>
    </row>
    <row r="6676" spans="30:30">
      <c r="AD6676" s="9"/>
    </row>
    <row r="6677" spans="30:30">
      <c r="AD6677" s="9"/>
    </row>
    <row r="6678" spans="30:30">
      <c r="AD6678" s="9"/>
    </row>
    <row r="6679" spans="30:30">
      <c r="AD6679" s="9"/>
    </row>
    <row r="6680" spans="30:30">
      <c r="AD6680" s="9"/>
    </row>
    <row r="6681" spans="30:30">
      <c r="AD6681" s="9"/>
    </row>
    <row r="6682" spans="30:30">
      <c r="AD6682" s="9"/>
    </row>
    <row r="6683" spans="30:30">
      <c r="AD6683" s="9"/>
    </row>
    <row r="6684" spans="30:30">
      <c r="AD6684" s="9"/>
    </row>
    <row r="6685" spans="30:30">
      <c r="AD6685" s="9"/>
    </row>
    <row r="6686" spans="30:30">
      <c r="AD6686" s="9"/>
    </row>
    <row r="6687" spans="30:30">
      <c r="AD6687" s="9"/>
    </row>
    <row r="6688" spans="30:30">
      <c r="AD6688" s="9"/>
    </row>
    <row r="6689" spans="30:30">
      <c r="AD6689" s="9"/>
    </row>
    <row r="6690" spans="30:30">
      <c r="AD6690" s="9"/>
    </row>
    <row r="6691" spans="30:30">
      <c r="AD6691" s="9"/>
    </row>
    <row r="6692" spans="30:30">
      <c r="AD6692" s="9"/>
    </row>
    <row r="6693" spans="30:30">
      <c r="AD6693" s="9"/>
    </row>
    <row r="6694" spans="30:30">
      <c r="AD6694" s="9"/>
    </row>
    <row r="6695" spans="30:30">
      <c r="AD6695" s="9"/>
    </row>
    <row r="6696" spans="30:30">
      <c r="AD6696" s="9"/>
    </row>
    <row r="6697" spans="30:30">
      <c r="AD6697" s="9"/>
    </row>
    <row r="6698" spans="30:30">
      <c r="AD6698" s="9"/>
    </row>
    <row r="6699" spans="30:30">
      <c r="AD6699" s="9"/>
    </row>
    <row r="6700" spans="30:30">
      <c r="AD6700" s="9"/>
    </row>
    <row r="6701" spans="30:30">
      <c r="AD6701" s="9"/>
    </row>
    <row r="6702" spans="30:30">
      <c r="AD6702" s="9"/>
    </row>
    <row r="6703" spans="30:30">
      <c r="AD6703" s="9"/>
    </row>
    <row r="6704" spans="30:30">
      <c r="AD6704" s="9"/>
    </row>
    <row r="6705" spans="30:30">
      <c r="AD6705" s="9"/>
    </row>
    <row r="6706" spans="30:30">
      <c r="AD6706" s="9"/>
    </row>
    <row r="6707" spans="30:30">
      <c r="AD6707" s="9"/>
    </row>
    <row r="6708" spans="30:30">
      <c r="AD6708" s="9"/>
    </row>
    <row r="6709" spans="30:30">
      <c r="AD6709" s="9"/>
    </row>
    <row r="6710" spans="30:30">
      <c r="AD6710" s="9"/>
    </row>
    <row r="6711" spans="30:30">
      <c r="AD6711" s="9"/>
    </row>
    <row r="6712" spans="30:30">
      <c r="AD6712" s="9"/>
    </row>
    <row r="6713" spans="30:30">
      <c r="AD6713" s="9"/>
    </row>
    <row r="6714" spans="30:30">
      <c r="AD6714" s="9"/>
    </row>
    <row r="6715" spans="30:30">
      <c r="AD6715" s="9"/>
    </row>
    <row r="6716" spans="30:30">
      <c r="AD6716" s="9"/>
    </row>
    <row r="6717" spans="30:30">
      <c r="AD6717" s="9"/>
    </row>
    <row r="6718" spans="30:30">
      <c r="AD6718" s="9"/>
    </row>
    <row r="6719" spans="30:30">
      <c r="AD6719" s="9"/>
    </row>
    <row r="6720" spans="30:30">
      <c r="AD6720" s="9"/>
    </row>
    <row r="6721" spans="30:30">
      <c r="AD6721" s="9"/>
    </row>
    <row r="6722" spans="30:30">
      <c r="AD6722" s="9"/>
    </row>
    <row r="6723" spans="30:30">
      <c r="AD6723" s="9"/>
    </row>
    <row r="6724" spans="30:30">
      <c r="AD6724" s="9"/>
    </row>
    <row r="6725" spans="30:30">
      <c r="AD6725" s="9"/>
    </row>
    <row r="6726" spans="30:30">
      <c r="AD6726" s="9"/>
    </row>
    <row r="6727" spans="30:30">
      <c r="AD6727" s="9"/>
    </row>
    <row r="6728" spans="30:30">
      <c r="AD6728" s="9"/>
    </row>
    <row r="6729" spans="30:30">
      <c r="AD6729" s="9"/>
    </row>
    <row r="6730" spans="30:30">
      <c r="AD6730" s="9"/>
    </row>
    <row r="6731" spans="30:30">
      <c r="AD6731" s="9"/>
    </row>
    <row r="6732" spans="30:30">
      <c r="AD6732" s="9"/>
    </row>
    <row r="6733" spans="30:30">
      <c r="AD6733" s="9"/>
    </row>
    <row r="6734" spans="30:30">
      <c r="AD6734" s="9"/>
    </row>
    <row r="6735" spans="30:30">
      <c r="AD6735" s="9"/>
    </row>
    <row r="6736" spans="30:30">
      <c r="AD6736" s="9"/>
    </row>
    <row r="6737" spans="30:30">
      <c r="AD6737" s="9"/>
    </row>
    <row r="6738" spans="30:30">
      <c r="AD6738" s="9"/>
    </row>
    <row r="6739" spans="30:30">
      <c r="AD6739" s="9"/>
    </row>
    <row r="6740" spans="30:30">
      <c r="AD6740" s="9"/>
    </row>
    <row r="6741" spans="30:30">
      <c r="AD6741" s="9"/>
    </row>
    <row r="6742" spans="30:30">
      <c r="AD6742" s="9"/>
    </row>
    <row r="6743" spans="30:30">
      <c r="AD6743" s="9"/>
    </row>
    <row r="6744" spans="30:30">
      <c r="AD6744" s="9"/>
    </row>
    <row r="6745" spans="30:30">
      <c r="AD6745" s="9"/>
    </row>
    <row r="6746" spans="30:30">
      <c r="AD6746" s="9"/>
    </row>
    <row r="6747" spans="30:30">
      <c r="AD6747" s="9"/>
    </row>
    <row r="6748" spans="30:30">
      <c r="AD6748" s="9"/>
    </row>
    <row r="6749" spans="30:30">
      <c r="AD6749" s="9"/>
    </row>
    <row r="6750" spans="30:30">
      <c r="AD6750" s="9"/>
    </row>
    <row r="6751" spans="30:30">
      <c r="AD6751" s="9"/>
    </row>
    <row r="6752" spans="30:30">
      <c r="AD6752" s="9"/>
    </row>
    <row r="6753" spans="30:30">
      <c r="AD6753" s="9"/>
    </row>
    <row r="6754" spans="30:30">
      <c r="AD6754" s="9"/>
    </row>
    <row r="6755" spans="30:30">
      <c r="AD6755" s="9"/>
    </row>
    <row r="6756" spans="30:30">
      <c r="AD6756" s="9"/>
    </row>
    <row r="6757" spans="30:30">
      <c r="AD6757" s="9"/>
    </row>
    <row r="6758" spans="30:30">
      <c r="AD6758" s="9"/>
    </row>
    <row r="6759" spans="30:30">
      <c r="AD6759" s="9"/>
    </row>
    <row r="6760" spans="30:30">
      <c r="AD6760" s="9"/>
    </row>
    <row r="6761" spans="30:30">
      <c r="AD6761" s="9"/>
    </row>
    <row r="6762" spans="30:30">
      <c r="AD6762" s="9"/>
    </row>
    <row r="6763" spans="30:30">
      <c r="AD6763" s="9"/>
    </row>
    <row r="6764" spans="30:30">
      <c r="AD6764" s="9"/>
    </row>
    <row r="6765" spans="30:30">
      <c r="AD6765" s="9"/>
    </row>
    <row r="6766" spans="30:30">
      <c r="AD6766" s="9"/>
    </row>
    <row r="6767" spans="30:30">
      <c r="AD6767" s="9"/>
    </row>
    <row r="6768" spans="30:30">
      <c r="AD6768" s="9"/>
    </row>
    <row r="6769" spans="30:30">
      <c r="AD6769" s="9"/>
    </row>
    <row r="6770" spans="30:30">
      <c r="AD6770" s="9"/>
    </row>
    <row r="6771" spans="30:30">
      <c r="AD6771" s="9"/>
    </row>
    <row r="6772" spans="30:30">
      <c r="AD6772" s="9"/>
    </row>
    <row r="6773" spans="30:30">
      <c r="AD6773" s="9"/>
    </row>
    <row r="6774" spans="30:30">
      <c r="AD6774" s="9"/>
    </row>
    <row r="6775" spans="30:30">
      <c r="AD6775" s="9"/>
    </row>
    <row r="6776" spans="30:30">
      <c r="AD6776" s="9"/>
    </row>
    <row r="6777" spans="30:30">
      <c r="AD6777" s="9"/>
    </row>
    <row r="6778" spans="30:30">
      <c r="AD6778" s="9"/>
    </row>
    <row r="6779" spans="30:30">
      <c r="AD6779" s="9"/>
    </row>
    <row r="6780" spans="30:30">
      <c r="AD6780" s="9"/>
    </row>
    <row r="6781" spans="30:30">
      <c r="AD6781" s="9"/>
    </row>
    <row r="6782" spans="30:30">
      <c r="AD6782" s="9"/>
    </row>
    <row r="6783" spans="30:30">
      <c r="AD6783" s="9"/>
    </row>
    <row r="6784" spans="30:30">
      <c r="AD6784" s="9"/>
    </row>
    <row r="6785" spans="30:30">
      <c r="AD6785" s="9"/>
    </row>
    <row r="6786" spans="30:30">
      <c r="AD6786" s="9"/>
    </row>
    <row r="6787" spans="30:30">
      <c r="AD6787" s="9"/>
    </row>
    <row r="6788" spans="30:30">
      <c r="AD6788" s="9"/>
    </row>
    <row r="6789" spans="30:30">
      <c r="AD6789" s="9"/>
    </row>
    <row r="6790" spans="30:30">
      <c r="AD6790" s="9"/>
    </row>
    <row r="6791" spans="30:30">
      <c r="AD6791" s="9"/>
    </row>
    <row r="6792" spans="30:30">
      <c r="AD6792" s="9"/>
    </row>
    <row r="6793" spans="30:30">
      <c r="AD6793" s="9"/>
    </row>
    <row r="6794" spans="30:30">
      <c r="AD6794" s="9"/>
    </row>
    <row r="6795" spans="30:30">
      <c r="AD6795" s="9"/>
    </row>
    <row r="6796" spans="30:30">
      <c r="AD6796" s="9"/>
    </row>
    <row r="6797" spans="30:30">
      <c r="AD6797" s="9"/>
    </row>
    <row r="6798" spans="30:30">
      <c r="AD6798" s="9"/>
    </row>
    <row r="6799" spans="30:30">
      <c r="AD6799" s="9"/>
    </row>
    <row r="6800" spans="30:30">
      <c r="AD6800" s="9"/>
    </row>
    <row r="6801" spans="30:30">
      <c r="AD6801" s="9"/>
    </row>
    <row r="6802" spans="30:30">
      <c r="AD6802" s="9"/>
    </row>
    <row r="6803" spans="30:30">
      <c r="AD6803" s="9"/>
    </row>
    <row r="6804" spans="30:30">
      <c r="AD6804" s="9"/>
    </row>
    <row r="6805" spans="30:30">
      <c r="AD6805" s="9"/>
    </row>
    <row r="6806" spans="30:30">
      <c r="AD6806" s="9"/>
    </row>
    <row r="6807" spans="30:30">
      <c r="AD6807" s="9"/>
    </row>
    <row r="6808" spans="30:30">
      <c r="AD6808" s="9"/>
    </row>
    <row r="6809" spans="30:30">
      <c r="AD6809" s="9"/>
    </row>
    <row r="6810" spans="30:30">
      <c r="AD6810" s="9"/>
    </row>
    <row r="6811" spans="30:30">
      <c r="AD6811" s="9"/>
    </row>
    <row r="6812" spans="30:30">
      <c r="AD6812" s="9"/>
    </row>
    <row r="6813" spans="30:30">
      <c r="AD6813" s="9"/>
    </row>
    <row r="6814" spans="30:30">
      <c r="AD6814" s="9"/>
    </row>
    <row r="6815" spans="30:30">
      <c r="AD6815" s="9"/>
    </row>
    <row r="6816" spans="30:30">
      <c r="AD6816" s="9"/>
    </row>
    <row r="6817" spans="30:30">
      <c r="AD6817" s="9"/>
    </row>
    <row r="6818" spans="30:30">
      <c r="AD6818" s="9"/>
    </row>
    <row r="6819" spans="30:30">
      <c r="AD6819" s="9"/>
    </row>
    <row r="6820" spans="30:30">
      <c r="AD6820" s="9"/>
    </row>
    <row r="6821" spans="30:30">
      <c r="AD6821" s="9"/>
    </row>
    <row r="6822" spans="30:30">
      <c r="AD6822" s="9"/>
    </row>
    <row r="6823" spans="30:30">
      <c r="AD6823" s="9"/>
    </row>
    <row r="6824" spans="30:30">
      <c r="AD6824" s="9"/>
    </row>
    <row r="6825" spans="30:30">
      <c r="AD6825" s="9"/>
    </row>
    <row r="6826" spans="30:30">
      <c r="AD6826" s="9"/>
    </row>
    <row r="6827" spans="30:30">
      <c r="AD6827" s="9"/>
    </row>
    <row r="6828" spans="30:30">
      <c r="AD6828" s="9"/>
    </row>
    <row r="6829" spans="30:30">
      <c r="AD6829" s="9"/>
    </row>
    <row r="6830" spans="30:30">
      <c r="AD6830" s="9"/>
    </row>
    <row r="6831" spans="30:30">
      <c r="AD6831" s="9"/>
    </row>
    <row r="6832" spans="30:30">
      <c r="AD6832" s="9"/>
    </row>
    <row r="6833" spans="30:30">
      <c r="AD6833" s="9"/>
    </row>
    <row r="6834" spans="30:30">
      <c r="AD6834" s="9"/>
    </row>
    <row r="6835" spans="30:30">
      <c r="AD6835" s="9"/>
    </row>
    <row r="6836" spans="30:30">
      <c r="AD6836" s="9"/>
    </row>
    <row r="6837" spans="30:30">
      <c r="AD6837" s="9"/>
    </row>
    <row r="6838" spans="30:30">
      <c r="AD6838" s="9"/>
    </row>
    <row r="6839" spans="30:30">
      <c r="AD6839" s="9"/>
    </row>
    <row r="6840" spans="30:30">
      <c r="AD6840" s="9"/>
    </row>
    <row r="6841" spans="30:30">
      <c r="AD6841" s="9"/>
    </row>
    <row r="6842" spans="30:30">
      <c r="AD6842" s="9"/>
    </row>
    <row r="6843" spans="30:30">
      <c r="AD6843" s="9"/>
    </row>
    <row r="6844" spans="30:30">
      <c r="AD6844" s="9"/>
    </row>
    <row r="6845" spans="30:30">
      <c r="AD6845" s="9"/>
    </row>
    <row r="6846" spans="30:30">
      <c r="AD6846" s="9"/>
    </row>
    <row r="6847" spans="30:30">
      <c r="AD6847" s="9"/>
    </row>
    <row r="6848" spans="30:30">
      <c r="AD6848" s="9"/>
    </row>
    <row r="6849" spans="30:30">
      <c r="AD6849" s="9"/>
    </row>
    <row r="6850" spans="30:30">
      <c r="AD6850" s="9"/>
    </row>
    <row r="6851" spans="30:30">
      <c r="AD6851" s="9"/>
    </row>
    <row r="6852" spans="30:30">
      <c r="AD6852" s="9"/>
    </row>
    <row r="6853" spans="30:30">
      <c r="AD6853" s="9"/>
    </row>
    <row r="6854" spans="30:30">
      <c r="AD6854" s="9"/>
    </row>
    <row r="6855" spans="30:30">
      <c r="AD6855" s="9"/>
    </row>
    <row r="6856" spans="30:30">
      <c r="AD6856" s="9"/>
    </row>
    <row r="6857" spans="30:30">
      <c r="AD6857" s="9"/>
    </row>
    <row r="6858" spans="30:30">
      <c r="AD6858" s="9"/>
    </row>
    <row r="6859" spans="30:30">
      <c r="AD6859" s="9"/>
    </row>
    <row r="6860" spans="30:30">
      <c r="AD6860" s="9"/>
    </row>
    <row r="6861" spans="30:30">
      <c r="AD6861" s="9"/>
    </row>
    <row r="6862" spans="30:30">
      <c r="AD6862" s="9"/>
    </row>
    <row r="6863" spans="30:30">
      <c r="AD6863" s="9"/>
    </row>
    <row r="6864" spans="30:30">
      <c r="AD6864" s="9"/>
    </row>
    <row r="6865" spans="30:30">
      <c r="AD6865" s="9"/>
    </row>
    <row r="6866" spans="30:30">
      <c r="AD6866" s="9"/>
    </row>
    <row r="6867" spans="30:30">
      <c r="AD6867" s="9"/>
    </row>
    <row r="6868" spans="30:30">
      <c r="AD6868" s="9"/>
    </row>
    <row r="6869" spans="30:30">
      <c r="AD6869" s="9"/>
    </row>
    <row r="6870" spans="30:30">
      <c r="AD6870" s="9"/>
    </row>
    <row r="6871" spans="30:30">
      <c r="AD6871" s="9"/>
    </row>
    <row r="6872" spans="30:30">
      <c r="AD6872" s="9"/>
    </row>
    <row r="6873" spans="30:30">
      <c r="AD6873" s="9"/>
    </row>
    <row r="6874" spans="30:30">
      <c r="AD6874" s="9"/>
    </row>
    <row r="6875" spans="30:30">
      <c r="AD6875" s="9"/>
    </row>
    <row r="6876" spans="30:30">
      <c r="AD6876" s="9"/>
    </row>
    <row r="6877" spans="30:30">
      <c r="AD6877" s="9"/>
    </row>
    <row r="6878" spans="30:30">
      <c r="AD6878" s="9"/>
    </row>
    <row r="6879" spans="30:30">
      <c r="AD6879" s="9"/>
    </row>
    <row r="6880" spans="30:30">
      <c r="AD6880" s="9"/>
    </row>
    <row r="6881" spans="30:30">
      <c r="AD6881" s="9"/>
    </row>
    <row r="6882" spans="30:30">
      <c r="AD6882" s="9"/>
    </row>
    <row r="6883" spans="30:30">
      <c r="AD6883" s="9"/>
    </row>
    <row r="6884" spans="30:30">
      <c r="AD6884" s="9"/>
    </row>
    <row r="6885" spans="30:30">
      <c r="AD6885" s="9"/>
    </row>
    <row r="6886" spans="30:30">
      <c r="AD6886" s="9"/>
    </row>
    <row r="6887" spans="30:30">
      <c r="AD6887" s="9"/>
    </row>
    <row r="6888" spans="30:30">
      <c r="AD6888" s="9"/>
    </row>
    <row r="6889" spans="30:30">
      <c r="AD6889" s="9"/>
    </row>
    <row r="6890" spans="30:30">
      <c r="AD6890" s="9"/>
    </row>
    <row r="6891" spans="30:30">
      <c r="AD6891" s="9"/>
    </row>
    <row r="6892" spans="30:30">
      <c r="AD6892" s="9"/>
    </row>
    <row r="6893" spans="30:30">
      <c r="AD6893" s="9"/>
    </row>
    <row r="6894" spans="30:30">
      <c r="AD6894" s="9"/>
    </row>
    <row r="6895" spans="30:30">
      <c r="AD6895" s="9"/>
    </row>
    <row r="6896" spans="30:30">
      <c r="AD6896" s="9"/>
    </row>
    <row r="6897" spans="30:30">
      <c r="AD6897" s="9"/>
    </row>
    <row r="6898" spans="30:30">
      <c r="AD6898" s="9"/>
    </row>
    <row r="6899" spans="30:30">
      <c r="AD6899" s="9"/>
    </row>
    <row r="6900" spans="30:30">
      <c r="AD6900" s="9"/>
    </row>
    <row r="6901" spans="30:30">
      <c r="AD6901" s="9"/>
    </row>
    <row r="6902" spans="30:30">
      <c r="AD6902" s="9"/>
    </row>
    <row r="6903" spans="30:30">
      <c r="AD6903" s="9"/>
    </row>
    <row r="6904" spans="30:30">
      <c r="AD6904" s="9"/>
    </row>
    <row r="6905" spans="30:30">
      <c r="AD6905" s="9"/>
    </row>
    <row r="6906" spans="30:30">
      <c r="AD6906" s="9"/>
    </row>
    <row r="6907" spans="30:30">
      <c r="AD6907" s="9"/>
    </row>
    <row r="6908" spans="30:30">
      <c r="AD6908" s="9"/>
    </row>
    <row r="6909" spans="30:30">
      <c r="AD6909" s="9"/>
    </row>
    <row r="6910" spans="30:30">
      <c r="AD6910" s="9"/>
    </row>
    <row r="6911" spans="30:30">
      <c r="AD6911" s="9"/>
    </row>
    <row r="6912" spans="30:30">
      <c r="AD6912" s="9"/>
    </row>
    <row r="6913" spans="30:30">
      <c r="AD6913" s="9"/>
    </row>
    <row r="6914" spans="30:30">
      <c r="AD6914" s="9"/>
    </row>
    <row r="6915" spans="30:30">
      <c r="AD6915" s="9"/>
    </row>
    <row r="6916" spans="30:30">
      <c r="AD6916" s="9"/>
    </row>
    <row r="6917" spans="30:30">
      <c r="AD6917" s="9"/>
    </row>
    <row r="6918" spans="30:30">
      <c r="AD6918" s="9"/>
    </row>
    <row r="6919" spans="30:30">
      <c r="AD6919" s="9"/>
    </row>
    <row r="6920" spans="30:30">
      <c r="AD6920" s="9"/>
    </row>
    <row r="6921" spans="30:30">
      <c r="AD6921" s="9"/>
    </row>
    <row r="6922" spans="30:30">
      <c r="AD6922" s="9"/>
    </row>
    <row r="6923" spans="30:30">
      <c r="AD6923" s="9"/>
    </row>
    <row r="6924" spans="30:30">
      <c r="AD6924" s="9"/>
    </row>
    <row r="6925" spans="30:30">
      <c r="AD6925" s="9"/>
    </row>
    <row r="6926" spans="30:30">
      <c r="AD6926" s="9"/>
    </row>
    <row r="6927" spans="30:30">
      <c r="AD6927" s="9"/>
    </row>
    <row r="6928" spans="30:30">
      <c r="AD6928" s="9"/>
    </row>
    <row r="6929" spans="30:30">
      <c r="AD6929" s="9"/>
    </row>
    <row r="6930" spans="30:30">
      <c r="AD6930" s="9"/>
    </row>
    <row r="6931" spans="30:30">
      <c r="AD6931" s="9"/>
    </row>
    <row r="6932" spans="30:30">
      <c r="AD6932" s="9"/>
    </row>
    <row r="6933" spans="30:30">
      <c r="AD6933" s="9"/>
    </row>
    <row r="6934" spans="30:30">
      <c r="AD6934" s="9"/>
    </row>
    <row r="6935" spans="30:30">
      <c r="AD6935" s="9"/>
    </row>
    <row r="6936" spans="30:30">
      <c r="AD6936" s="9"/>
    </row>
    <row r="6937" spans="30:30">
      <c r="AD6937" s="9"/>
    </row>
    <row r="6938" spans="30:30">
      <c r="AD6938" s="9"/>
    </row>
    <row r="6939" spans="30:30">
      <c r="AD6939" s="9"/>
    </row>
    <row r="6940" spans="30:30">
      <c r="AD6940" s="9"/>
    </row>
    <row r="6941" spans="30:30">
      <c r="AD6941" s="9"/>
    </row>
    <row r="6942" spans="30:30">
      <c r="AD6942" s="9"/>
    </row>
    <row r="6943" spans="30:30">
      <c r="AD6943" s="9"/>
    </row>
    <row r="6944" spans="30:30">
      <c r="AD6944" s="9"/>
    </row>
    <row r="6945" spans="30:30">
      <c r="AD6945" s="9"/>
    </row>
    <row r="6946" spans="30:30">
      <c r="AD6946" s="9"/>
    </row>
    <row r="6947" spans="30:30">
      <c r="AD6947" s="9"/>
    </row>
    <row r="6948" spans="30:30">
      <c r="AD6948" s="9"/>
    </row>
    <row r="6949" spans="30:30">
      <c r="AD6949" s="9"/>
    </row>
    <row r="6950" spans="30:30">
      <c r="AD6950" s="9"/>
    </row>
    <row r="6951" spans="30:30">
      <c r="AD6951" s="9"/>
    </row>
    <row r="6952" spans="30:30">
      <c r="AD6952" s="9"/>
    </row>
    <row r="6953" spans="30:30">
      <c r="AD6953" s="9"/>
    </row>
    <row r="6954" spans="30:30">
      <c r="AD6954" s="9"/>
    </row>
    <row r="6955" spans="30:30">
      <c r="AD6955" s="9"/>
    </row>
    <row r="6956" spans="30:30">
      <c r="AD6956" s="9"/>
    </row>
    <row r="6957" spans="30:30">
      <c r="AD6957" s="9"/>
    </row>
    <row r="6958" spans="30:30">
      <c r="AD6958" s="9"/>
    </row>
    <row r="6959" spans="30:30">
      <c r="AD6959" s="9"/>
    </row>
    <row r="6960" spans="30:30">
      <c r="AD6960" s="9"/>
    </row>
    <row r="6961" spans="30:30">
      <c r="AD6961" s="9"/>
    </row>
    <row r="6962" spans="30:30">
      <c r="AD6962" s="9"/>
    </row>
    <row r="6963" spans="30:30">
      <c r="AD6963" s="9"/>
    </row>
    <row r="6964" spans="30:30">
      <c r="AD6964" s="9"/>
    </row>
    <row r="6965" spans="30:30">
      <c r="AD6965" s="9"/>
    </row>
    <row r="6966" spans="30:30">
      <c r="AD6966" s="9"/>
    </row>
    <row r="6967" spans="30:30">
      <c r="AD6967" s="9"/>
    </row>
    <row r="6968" spans="30:30">
      <c r="AD6968" s="9"/>
    </row>
    <row r="6969" spans="30:30">
      <c r="AD6969" s="9"/>
    </row>
    <row r="6970" spans="30:30">
      <c r="AD6970" s="9"/>
    </row>
    <row r="6971" spans="30:30">
      <c r="AD6971" s="9"/>
    </row>
    <row r="6972" spans="30:30">
      <c r="AD6972" s="9"/>
    </row>
    <row r="6973" spans="30:30">
      <c r="AD6973" s="9"/>
    </row>
    <row r="6974" spans="30:30">
      <c r="AD6974" s="9"/>
    </row>
    <row r="6975" spans="30:30">
      <c r="AD6975" s="9"/>
    </row>
    <row r="6976" spans="30:30">
      <c r="AD6976" s="9"/>
    </row>
    <row r="6977" spans="30:30">
      <c r="AD6977" s="9"/>
    </row>
    <row r="6978" spans="30:30">
      <c r="AD6978" s="9"/>
    </row>
    <row r="6979" spans="30:30">
      <c r="AD6979" s="9"/>
    </row>
    <row r="6980" spans="30:30">
      <c r="AD6980" s="9"/>
    </row>
    <row r="6981" spans="30:30">
      <c r="AD6981" s="9"/>
    </row>
    <row r="6982" spans="30:30">
      <c r="AD6982" s="9"/>
    </row>
    <row r="6983" spans="30:30">
      <c r="AD6983" s="9"/>
    </row>
    <row r="6984" spans="30:30">
      <c r="AD6984" s="9"/>
    </row>
    <row r="6985" spans="30:30">
      <c r="AD6985" s="9"/>
    </row>
    <row r="6986" spans="30:30">
      <c r="AD6986" s="9"/>
    </row>
    <row r="6987" spans="30:30">
      <c r="AD6987" s="9"/>
    </row>
    <row r="6988" spans="30:30">
      <c r="AD6988" s="9"/>
    </row>
    <row r="6989" spans="30:30">
      <c r="AD6989" s="9"/>
    </row>
    <row r="6990" spans="30:30">
      <c r="AD6990" s="9"/>
    </row>
    <row r="6991" spans="30:30">
      <c r="AD6991" s="9"/>
    </row>
    <row r="6992" spans="30:30">
      <c r="AD6992" s="9"/>
    </row>
    <row r="6993" spans="30:30">
      <c r="AD6993" s="9"/>
    </row>
    <row r="6994" spans="30:30">
      <c r="AD6994" s="9"/>
    </row>
    <row r="6995" spans="30:30">
      <c r="AD6995" s="9"/>
    </row>
    <row r="6996" spans="30:30">
      <c r="AD6996" s="9"/>
    </row>
    <row r="6997" spans="30:30">
      <c r="AD6997" s="9"/>
    </row>
    <row r="6998" spans="30:30">
      <c r="AD6998" s="9"/>
    </row>
    <row r="6999" spans="30:30">
      <c r="AD6999" s="9"/>
    </row>
    <row r="7000" spans="30:30">
      <c r="AD7000" s="9"/>
    </row>
    <row r="7001" spans="30:30">
      <c r="AD7001" s="9"/>
    </row>
    <row r="7002" spans="30:30">
      <c r="AD7002" s="9"/>
    </row>
    <row r="7003" spans="30:30">
      <c r="AD7003" s="9"/>
    </row>
    <row r="7004" spans="30:30">
      <c r="AD7004" s="9"/>
    </row>
    <row r="7005" spans="30:30">
      <c r="AD7005" s="9"/>
    </row>
    <row r="7006" spans="30:30">
      <c r="AD7006" s="9"/>
    </row>
    <row r="7007" spans="30:30">
      <c r="AD7007" s="9"/>
    </row>
    <row r="7008" spans="30:30">
      <c r="AD7008" s="9"/>
    </row>
    <row r="7009" spans="30:30">
      <c r="AD7009" s="9"/>
    </row>
    <row r="7010" spans="30:30">
      <c r="AD7010" s="9"/>
    </row>
    <row r="7011" spans="30:30">
      <c r="AD7011" s="9"/>
    </row>
    <row r="7012" spans="30:30">
      <c r="AD7012" s="9"/>
    </row>
    <row r="7013" spans="30:30">
      <c r="AD7013" s="9"/>
    </row>
    <row r="7014" spans="30:30">
      <c r="AD7014" s="9"/>
    </row>
    <row r="7015" spans="30:30">
      <c r="AD7015" s="9"/>
    </row>
    <row r="7016" spans="30:30">
      <c r="AD7016" s="9"/>
    </row>
    <row r="7017" spans="30:30">
      <c r="AD7017" s="9"/>
    </row>
    <row r="7018" spans="30:30">
      <c r="AD7018" s="9"/>
    </row>
    <row r="7019" spans="30:30">
      <c r="AD7019" s="9"/>
    </row>
    <row r="7020" spans="30:30">
      <c r="AD7020" s="9"/>
    </row>
    <row r="7021" spans="30:30">
      <c r="AD7021" s="9"/>
    </row>
    <row r="7022" spans="30:30">
      <c r="AD7022" s="9"/>
    </row>
    <row r="7023" spans="30:30">
      <c r="AD7023" s="9"/>
    </row>
    <row r="7024" spans="30:30">
      <c r="AD7024" s="9"/>
    </row>
    <row r="7025" spans="30:30">
      <c r="AD7025" s="9"/>
    </row>
    <row r="7026" spans="30:30">
      <c r="AD7026" s="9"/>
    </row>
    <row r="7027" spans="30:30">
      <c r="AD7027" s="9"/>
    </row>
    <row r="7028" spans="30:30">
      <c r="AD7028" s="9"/>
    </row>
    <row r="7029" spans="30:30">
      <c r="AD7029" s="9"/>
    </row>
    <row r="7030" spans="30:30">
      <c r="AD7030" s="9"/>
    </row>
    <row r="7031" spans="30:30">
      <c r="AD7031" s="9"/>
    </row>
    <row r="7032" spans="30:30">
      <c r="AD7032" s="9"/>
    </row>
    <row r="7033" spans="30:30">
      <c r="AD7033" s="9"/>
    </row>
    <row r="7034" spans="30:30">
      <c r="AD7034" s="9"/>
    </row>
    <row r="7035" spans="30:30">
      <c r="AD7035" s="9"/>
    </row>
    <row r="7036" spans="30:30">
      <c r="AD7036" s="9"/>
    </row>
    <row r="7037" spans="30:30">
      <c r="AD7037" s="9"/>
    </row>
    <row r="7038" spans="30:30">
      <c r="AD7038" s="9"/>
    </row>
    <row r="7039" spans="30:30">
      <c r="AD7039" s="9"/>
    </row>
    <row r="7040" spans="30:30">
      <c r="AD7040" s="9"/>
    </row>
    <row r="7041" spans="30:30">
      <c r="AD7041" s="9"/>
    </row>
    <row r="7042" spans="30:30">
      <c r="AD7042" s="9"/>
    </row>
    <row r="7043" spans="30:30">
      <c r="AD7043" s="9"/>
    </row>
    <row r="7044" spans="30:30">
      <c r="AD7044" s="9"/>
    </row>
    <row r="7045" spans="30:30">
      <c r="AD7045" s="9"/>
    </row>
    <row r="7046" spans="30:30">
      <c r="AD7046" s="9"/>
    </row>
    <row r="7047" spans="30:30">
      <c r="AD7047" s="9"/>
    </row>
    <row r="7048" spans="30:30">
      <c r="AD7048" s="9"/>
    </row>
    <row r="7049" spans="30:30">
      <c r="AD7049" s="9"/>
    </row>
    <row r="7050" spans="30:30">
      <c r="AD7050" s="9"/>
    </row>
    <row r="7051" spans="30:30">
      <c r="AD7051" s="9"/>
    </row>
    <row r="7052" spans="30:30">
      <c r="AD7052" s="9"/>
    </row>
    <row r="7053" spans="30:30">
      <c r="AD7053" s="9"/>
    </row>
    <row r="7054" spans="30:30">
      <c r="AD7054" s="9"/>
    </row>
    <row r="7055" spans="30:30">
      <c r="AD7055" s="9"/>
    </row>
    <row r="7056" spans="30:30">
      <c r="AD7056" s="9"/>
    </row>
    <row r="7057" spans="30:30">
      <c r="AD7057" s="9"/>
    </row>
    <row r="7058" spans="30:30">
      <c r="AD7058" s="9"/>
    </row>
    <row r="7059" spans="30:30">
      <c r="AD7059" s="9"/>
    </row>
    <row r="7060" spans="30:30">
      <c r="AD7060" s="9"/>
    </row>
    <row r="7061" spans="30:30">
      <c r="AD7061" s="9"/>
    </row>
    <row r="7062" spans="30:30">
      <c r="AD7062" s="9"/>
    </row>
    <row r="7063" spans="30:30">
      <c r="AD7063" s="9"/>
    </row>
    <row r="7064" spans="30:30">
      <c r="AD7064" s="9"/>
    </row>
    <row r="7065" spans="30:30">
      <c r="AD7065" s="9"/>
    </row>
    <row r="7066" spans="30:30">
      <c r="AD7066" s="9"/>
    </row>
    <row r="7067" spans="30:30">
      <c r="AD7067" s="9"/>
    </row>
    <row r="7068" spans="30:30">
      <c r="AD7068" s="9"/>
    </row>
    <row r="7069" spans="30:30">
      <c r="AD7069" s="9"/>
    </row>
    <row r="7070" spans="30:30">
      <c r="AD7070" s="9"/>
    </row>
    <row r="7071" spans="30:30">
      <c r="AD7071" s="9"/>
    </row>
    <row r="7072" spans="30:30">
      <c r="AD7072" s="9"/>
    </row>
    <row r="7073" spans="30:30">
      <c r="AD7073" s="9"/>
    </row>
    <row r="7074" spans="30:30">
      <c r="AD7074" s="9"/>
    </row>
    <row r="7075" spans="30:30">
      <c r="AD7075" s="9"/>
    </row>
    <row r="7076" spans="30:30">
      <c r="AD7076" s="9"/>
    </row>
    <row r="7077" spans="30:30">
      <c r="AD7077" s="9"/>
    </row>
    <row r="7078" spans="30:30">
      <c r="AD7078" s="9"/>
    </row>
    <row r="7079" spans="30:30">
      <c r="AD7079" s="9"/>
    </row>
    <row r="7080" spans="30:30">
      <c r="AD7080" s="9"/>
    </row>
    <row r="7081" spans="30:30">
      <c r="AD7081" s="9"/>
    </row>
    <row r="7082" spans="30:30">
      <c r="AD7082" s="9"/>
    </row>
    <row r="7083" spans="30:30">
      <c r="AD7083" s="9"/>
    </row>
    <row r="7084" spans="30:30">
      <c r="AD7084" s="9"/>
    </row>
    <row r="7085" spans="30:30">
      <c r="AD7085" s="9"/>
    </row>
    <row r="7086" spans="30:30">
      <c r="AD7086" s="9"/>
    </row>
    <row r="7087" spans="30:30">
      <c r="AD7087" s="9"/>
    </row>
    <row r="7088" spans="30:30">
      <c r="AD7088" s="9"/>
    </row>
    <row r="7089" spans="30:30">
      <c r="AD7089" s="9"/>
    </row>
    <row r="7090" spans="30:30">
      <c r="AD7090" s="9"/>
    </row>
    <row r="7091" spans="30:30">
      <c r="AD7091" s="9"/>
    </row>
    <row r="7092" spans="30:30">
      <c r="AD7092" s="9"/>
    </row>
    <row r="7093" spans="30:30">
      <c r="AD7093" s="9"/>
    </row>
    <row r="7094" spans="30:30">
      <c r="AD7094" s="9"/>
    </row>
    <row r="7095" spans="30:30">
      <c r="AD7095" s="9"/>
    </row>
    <row r="7096" spans="30:30">
      <c r="AD7096" s="9"/>
    </row>
    <row r="7097" spans="30:30">
      <c r="AD7097" s="9"/>
    </row>
    <row r="7098" spans="30:30">
      <c r="AD7098" s="9"/>
    </row>
    <row r="7099" spans="30:30">
      <c r="AD7099" s="9"/>
    </row>
    <row r="7100" spans="30:30">
      <c r="AD7100" s="9"/>
    </row>
    <row r="7101" spans="30:30">
      <c r="AD7101" s="9"/>
    </row>
    <row r="7102" spans="30:30">
      <c r="AD7102" s="9"/>
    </row>
    <row r="7103" spans="30:30">
      <c r="AD7103" s="9"/>
    </row>
    <row r="7104" spans="30:30">
      <c r="AD7104" s="9"/>
    </row>
    <row r="7105" spans="30:30">
      <c r="AD7105" s="9"/>
    </row>
    <row r="7106" spans="30:30">
      <c r="AD7106" s="9"/>
    </row>
    <row r="7107" spans="30:30">
      <c r="AD7107" s="9"/>
    </row>
    <row r="7108" spans="30:30">
      <c r="AD7108" s="9"/>
    </row>
    <row r="7109" spans="30:30">
      <c r="AD7109" s="9"/>
    </row>
    <row r="7110" spans="30:30">
      <c r="AD7110" s="9"/>
    </row>
    <row r="7111" spans="30:30">
      <c r="AD7111" s="9"/>
    </row>
    <row r="7112" spans="30:30">
      <c r="AD7112" s="9"/>
    </row>
    <row r="7113" spans="30:30">
      <c r="AD7113" s="9"/>
    </row>
    <row r="7114" spans="30:30">
      <c r="AD7114" s="9"/>
    </row>
    <row r="7115" spans="30:30">
      <c r="AD7115" s="9"/>
    </row>
    <row r="7116" spans="30:30">
      <c r="AD7116" s="9"/>
    </row>
    <row r="7117" spans="30:30">
      <c r="AD7117" s="9"/>
    </row>
    <row r="7118" spans="30:30">
      <c r="AD7118" s="9"/>
    </row>
    <row r="7119" spans="30:30">
      <c r="AD7119" s="9"/>
    </row>
    <row r="7120" spans="30:30">
      <c r="AD7120" s="9"/>
    </row>
    <row r="7121" spans="30:30">
      <c r="AD7121" s="9"/>
    </row>
    <row r="7122" spans="30:30">
      <c r="AD7122" s="9"/>
    </row>
    <row r="7123" spans="30:30">
      <c r="AD7123" s="9"/>
    </row>
    <row r="7124" spans="30:30">
      <c r="AD7124" s="9"/>
    </row>
    <row r="7125" spans="30:30">
      <c r="AD7125" s="9"/>
    </row>
    <row r="7126" spans="30:30">
      <c r="AD7126" s="9"/>
    </row>
    <row r="7127" spans="30:30">
      <c r="AD7127" s="9"/>
    </row>
    <row r="7128" spans="30:30">
      <c r="AD7128" s="9"/>
    </row>
    <row r="7129" spans="30:30">
      <c r="AD7129" s="9"/>
    </row>
    <row r="7130" spans="30:30">
      <c r="AD7130" s="9"/>
    </row>
    <row r="7131" spans="30:30">
      <c r="AD7131" s="9"/>
    </row>
    <row r="7132" spans="30:30">
      <c r="AD7132" s="9"/>
    </row>
    <row r="7133" spans="30:30">
      <c r="AD7133" s="9"/>
    </row>
    <row r="7134" spans="30:30">
      <c r="AD7134" s="9"/>
    </row>
    <row r="7135" spans="30:30">
      <c r="AD7135" s="9"/>
    </row>
    <row r="7136" spans="30:30">
      <c r="AD7136" s="9"/>
    </row>
    <row r="7137" spans="30:30">
      <c r="AD7137" s="9"/>
    </row>
    <row r="7138" spans="30:30">
      <c r="AD7138" s="9"/>
    </row>
    <row r="7139" spans="30:30">
      <c r="AD7139" s="9"/>
    </row>
    <row r="7140" spans="30:30">
      <c r="AD7140" s="9"/>
    </row>
    <row r="7141" spans="30:30">
      <c r="AD7141" s="9"/>
    </row>
    <row r="7142" spans="30:30">
      <c r="AD7142" s="9"/>
    </row>
    <row r="7143" spans="30:30">
      <c r="AD7143" s="9"/>
    </row>
    <row r="7144" spans="30:30">
      <c r="AD7144" s="9"/>
    </row>
    <row r="7145" spans="30:30">
      <c r="AD7145" s="9"/>
    </row>
    <row r="7146" spans="30:30">
      <c r="AD7146" s="9"/>
    </row>
    <row r="7147" spans="30:30">
      <c r="AD7147" s="9"/>
    </row>
    <row r="7148" spans="30:30">
      <c r="AD7148" s="9"/>
    </row>
    <row r="7149" spans="30:30">
      <c r="AD7149" s="9"/>
    </row>
    <row r="7150" spans="30:30">
      <c r="AD7150" s="9"/>
    </row>
    <row r="7151" spans="30:30">
      <c r="AD7151" s="9"/>
    </row>
    <row r="7152" spans="30:30">
      <c r="AD7152" s="9"/>
    </row>
    <row r="7153" spans="30:30">
      <c r="AD7153" s="9"/>
    </row>
    <row r="7154" spans="30:30">
      <c r="AD7154" s="9"/>
    </row>
    <row r="7155" spans="30:30">
      <c r="AD7155" s="9"/>
    </row>
    <row r="7156" spans="30:30">
      <c r="AD7156" s="9"/>
    </row>
    <row r="7157" spans="30:30">
      <c r="AD7157" s="9"/>
    </row>
    <row r="7158" spans="30:30">
      <c r="AD7158" s="9"/>
    </row>
    <row r="7159" spans="30:30">
      <c r="AD7159" s="9"/>
    </row>
    <row r="7160" spans="30:30">
      <c r="AD7160" s="9"/>
    </row>
    <row r="7161" spans="30:30">
      <c r="AD7161" s="9"/>
    </row>
    <row r="7162" spans="30:30">
      <c r="AD7162" s="9"/>
    </row>
    <row r="7163" spans="30:30">
      <c r="AD7163" s="9"/>
    </row>
    <row r="7164" spans="30:30">
      <c r="AD7164" s="9"/>
    </row>
    <row r="7165" spans="30:30">
      <c r="AD7165" s="9"/>
    </row>
    <row r="7166" spans="30:30">
      <c r="AD7166" s="9"/>
    </row>
    <row r="7167" spans="30:30">
      <c r="AD7167" s="9"/>
    </row>
    <row r="7168" spans="30:30">
      <c r="AD7168" s="9"/>
    </row>
    <row r="7169" spans="30:30">
      <c r="AD7169" s="9"/>
    </row>
    <row r="7170" spans="30:30">
      <c r="AD7170" s="9"/>
    </row>
    <row r="7171" spans="30:30">
      <c r="AD7171" s="9"/>
    </row>
    <row r="7172" spans="30:30">
      <c r="AD7172" s="9"/>
    </row>
    <row r="7173" spans="30:30">
      <c r="AD7173" s="9"/>
    </row>
    <row r="7174" spans="30:30">
      <c r="AD7174" s="9"/>
    </row>
    <row r="7175" spans="30:30">
      <c r="AD7175" s="9"/>
    </row>
    <row r="7176" spans="30:30">
      <c r="AD7176" s="9"/>
    </row>
    <row r="7177" spans="30:30">
      <c r="AD7177" s="9"/>
    </row>
    <row r="7178" spans="30:30">
      <c r="AD7178" s="9"/>
    </row>
    <row r="7179" spans="30:30">
      <c r="AD7179" s="9"/>
    </row>
    <row r="7180" spans="30:30">
      <c r="AD7180" s="9"/>
    </row>
    <row r="7181" spans="30:30">
      <c r="AD7181" s="9"/>
    </row>
    <row r="7182" spans="30:30">
      <c r="AD7182" s="9"/>
    </row>
    <row r="7183" spans="30:30">
      <c r="AD7183" s="9"/>
    </row>
    <row r="7184" spans="30:30">
      <c r="AD7184" s="9"/>
    </row>
    <row r="7185" spans="30:30">
      <c r="AD7185" s="9"/>
    </row>
    <row r="7186" spans="30:30">
      <c r="AD7186" s="9"/>
    </row>
    <row r="7187" spans="30:30">
      <c r="AD7187" s="9"/>
    </row>
    <row r="7188" spans="30:30">
      <c r="AD7188" s="9"/>
    </row>
    <row r="7189" spans="30:30">
      <c r="AD7189" s="9"/>
    </row>
    <row r="7190" spans="30:30">
      <c r="AD7190" s="9"/>
    </row>
    <row r="7191" spans="30:30">
      <c r="AD7191" s="9"/>
    </row>
    <row r="7192" spans="30:30">
      <c r="AD7192" s="9"/>
    </row>
    <row r="7193" spans="30:30">
      <c r="AD7193" s="9"/>
    </row>
    <row r="7194" spans="30:30">
      <c r="AD7194" s="9"/>
    </row>
    <row r="7195" spans="30:30">
      <c r="AD7195" s="9"/>
    </row>
    <row r="7196" spans="30:30">
      <c r="AD7196" s="9"/>
    </row>
    <row r="7197" spans="30:30">
      <c r="AD7197" s="9"/>
    </row>
    <row r="7198" spans="30:30">
      <c r="AD7198" s="9"/>
    </row>
    <row r="7199" spans="30:30">
      <c r="AD7199" s="9"/>
    </row>
    <row r="7200" spans="30:30">
      <c r="AD7200" s="9"/>
    </row>
    <row r="7201" spans="30:30">
      <c r="AD7201" s="9"/>
    </row>
    <row r="7202" spans="30:30">
      <c r="AD7202" s="9"/>
    </row>
    <row r="7203" spans="30:30">
      <c r="AD7203" s="9"/>
    </row>
    <row r="7204" spans="30:30">
      <c r="AD7204" s="9"/>
    </row>
    <row r="7205" spans="30:30">
      <c r="AD7205" s="9"/>
    </row>
    <row r="7206" spans="30:30">
      <c r="AD7206" s="9"/>
    </row>
    <row r="7207" spans="30:30">
      <c r="AD7207" s="9"/>
    </row>
    <row r="7208" spans="30:30">
      <c r="AD7208" s="9"/>
    </row>
    <row r="7209" spans="30:30">
      <c r="AD7209" s="9"/>
    </row>
    <row r="7210" spans="30:30">
      <c r="AD7210" s="9"/>
    </row>
    <row r="7211" spans="30:30">
      <c r="AD7211" s="9"/>
    </row>
    <row r="7212" spans="30:30">
      <c r="AD7212" s="9"/>
    </row>
    <row r="7213" spans="30:30">
      <c r="AD7213" s="9"/>
    </row>
    <row r="7214" spans="30:30">
      <c r="AD7214" s="9"/>
    </row>
    <row r="7215" spans="30:30">
      <c r="AD7215" s="9"/>
    </row>
    <row r="7216" spans="30:30">
      <c r="AD7216" s="9"/>
    </row>
    <row r="7217" spans="30:30">
      <c r="AD7217" s="9"/>
    </row>
    <row r="7218" spans="30:30">
      <c r="AD7218" s="9"/>
    </row>
    <row r="7219" spans="30:30">
      <c r="AD7219" s="9"/>
    </row>
    <row r="7220" spans="30:30">
      <c r="AD7220" s="9"/>
    </row>
    <row r="7221" spans="30:30">
      <c r="AD7221" s="9"/>
    </row>
    <row r="7222" spans="30:30">
      <c r="AD7222" s="9"/>
    </row>
    <row r="7223" spans="30:30">
      <c r="AD7223" s="9"/>
    </row>
    <row r="7224" spans="30:30">
      <c r="AD7224" s="9"/>
    </row>
    <row r="7225" spans="30:30">
      <c r="AD7225" s="9"/>
    </row>
    <row r="7226" spans="30:30">
      <c r="AD7226" s="9"/>
    </row>
    <row r="7227" spans="30:30">
      <c r="AD7227" s="9"/>
    </row>
    <row r="7228" spans="30:30">
      <c r="AD7228" s="9"/>
    </row>
    <row r="7229" spans="30:30">
      <c r="AD7229" s="9"/>
    </row>
    <row r="7230" spans="30:30">
      <c r="AD7230" s="9"/>
    </row>
    <row r="7231" spans="30:30">
      <c r="AD7231" s="9"/>
    </row>
    <row r="7232" spans="30:30">
      <c r="AD7232" s="9"/>
    </row>
    <row r="7233" spans="30:30">
      <c r="AD7233" s="9"/>
    </row>
    <row r="7234" spans="30:30">
      <c r="AD7234" s="9"/>
    </row>
    <row r="7235" spans="30:30">
      <c r="AD7235" s="9"/>
    </row>
    <row r="7236" spans="30:30">
      <c r="AD7236" s="9"/>
    </row>
    <row r="7237" spans="30:30">
      <c r="AD7237" s="9"/>
    </row>
    <row r="7238" spans="30:30">
      <c r="AD7238" s="9"/>
    </row>
    <row r="7239" spans="30:30">
      <c r="AD7239" s="9"/>
    </row>
    <row r="7240" spans="30:30">
      <c r="AD7240" s="9"/>
    </row>
    <row r="7241" spans="30:30">
      <c r="AD7241" s="9"/>
    </row>
    <row r="7242" spans="30:30">
      <c r="AD7242" s="9"/>
    </row>
    <row r="7243" spans="30:30">
      <c r="AD7243" s="9"/>
    </row>
    <row r="7244" spans="30:30">
      <c r="AD7244" s="9"/>
    </row>
    <row r="7245" spans="30:30">
      <c r="AD7245" s="9"/>
    </row>
    <row r="7246" spans="30:30">
      <c r="AD7246" s="9"/>
    </row>
    <row r="7247" spans="30:30">
      <c r="AD7247" s="9"/>
    </row>
    <row r="7248" spans="30:30">
      <c r="AD7248" s="9"/>
    </row>
    <row r="7249" spans="30:30">
      <c r="AD7249" s="9"/>
    </row>
    <row r="7250" spans="30:30">
      <c r="AD7250" s="9"/>
    </row>
    <row r="7251" spans="30:30">
      <c r="AD7251" s="9"/>
    </row>
    <row r="7252" spans="30:30">
      <c r="AD7252" s="9"/>
    </row>
    <row r="7253" spans="30:30">
      <c r="AD7253" s="9"/>
    </row>
    <row r="7254" spans="30:30">
      <c r="AD7254" s="9"/>
    </row>
    <row r="7255" spans="30:30">
      <c r="AD7255" s="9"/>
    </row>
    <row r="7256" spans="30:30">
      <c r="AD7256" s="9"/>
    </row>
    <row r="7257" spans="30:30">
      <c r="AD7257" s="9"/>
    </row>
    <row r="7258" spans="30:30">
      <c r="AD7258" s="9"/>
    </row>
    <row r="7259" spans="30:30">
      <c r="AD7259" s="9"/>
    </row>
    <row r="7260" spans="30:30">
      <c r="AD7260" s="9"/>
    </row>
    <row r="7261" spans="30:30">
      <c r="AD7261" s="9"/>
    </row>
    <row r="7262" spans="30:30">
      <c r="AD7262" s="9"/>
    </row>
    <row r="7263" spans="30:30">
      <c r="AD7263" s="9"/>
    </row>
    <row r="7264" spans="30:30">
      <c r="AD7264" s="9"/>
    </row>
    <row r="7265" spans="30:30">
      <c r="AD7265" s="9"/>
    </row>
    <row r="7266" spans="30:30">
      <c r="AD7266" s="9"/>
    </row>
    <row r="7267" spans="30:30">
      <c r="AD7267" s="9"/>
    </row>
    <row r="7268" spans="30:30">
      <c r="AD7268" s="9"/>
    </row>
    <row r="7269" spans="30:30">
      <c r="AD7269" s="9"/>
    </row>
    <row r="7270" spans="30:30">
      <c r="AD7270" s="9"/>
    </row>
    <row r="7271" spans="30:30">
      <c r="AD7271" s="9"/>
    </row>
    <row r="7272" spans="30:30">
      <c r="AD7272" s="9"/>
    </row>
    <row r="7273" spans="30:30">
      <c r="AD7273" s="9"/>
    </row>
    <row r="7274" spans="30:30">
      <c r="AD7274" s="9"/>
    </row>
    <row r="7275" spans="30:30">
      <c r="AD7275" s="9"/>
    </row>
    <row r="7276" spans="30:30">
      <c r="AD7276" s="9"/>
    </row>
    <row r="7277" spans="30:30">
      <c r="AD7277" s="9"/>
    </row>
    <row r="7278" spans="30:30">
      <c r="AD7278" s="9"/>
    </row>
    <row r="7279" spans="30:30">
      <c r="AD7279" s="9"/>
    </row>
    <row r="7280" spans="30:30">
      <c r="AD7280" s="9"/>
    </row>
    <row r="7281" spans="30:30">
      <c r="AD7281" s="9"/>
    </row>
    <row r="7282" spans="30:30">
      <c r="AD7282" s="9"/>
    </row>
    <row r="7283" spans="30:30">
      <c r="AD7283" s="9"/>
    </row>
    <row r="7284" spans="30:30">
      <c r="AD7284" s="9"/>
    </row>
    <row r="7285" spans="30:30">
      <c r="AD7285" s="9"/>
    </row>
    <row r="7286" spans="30:30">
      <c r="AD7286" s="9"/>
    </row>
    <row r="7287" spans="30:30">
      <c r="AD7287" s="9"/>
    </row>
    <row r="7288" spans="30:30">
      <c r="AD7288" s="9"/>
    </row>
    <row r="7289" spans="30:30">
      <c r="AD7289" s="9"/>
    </row>
    <row r="7290" spans="30:30">
      <c r="AD7290" s="9"/>
    </row>
    <row r="7291" spans="30:30">
      <c r="AD7291" s="9"/>
    </row>
    <row r="7292" spans="30:30">
      <c r="AD7292" s="9"/>
    </row>
    <row r="7293" spans="30:30">
      <c r="AD7293" s="9"/>
    </row>
    <row r="7294" spans="30:30">
      <c r="AD7294" s="9"/>
    </row>
    <row r="7295" spans="30:30">
      <c r="AD7295" s="9"/>
    </row>
    <row r="7296" spans="30:30">
      <c r="AD7296" s="9"/>
    </row>
    <row r="7297" spans="30:30">
      <c r="AD7297" s="9"/>
    </row>
    <row r="7298" spans="30:30">
      <c r="AD7298" s="9"/>
    </row>
    <row r="7299" spans="30:30">
      <c r="AD7299" s="9"/>
    </row>
    <row r="7300" spans="30:30">
      <c r="AD7300" s="9"/>
    </row>
    <row r="7301" spans="30:30">
      <c r="AD7301" s="9"/>
    </row>
    <row r="7302" spans="30:30">
      <c r="AD7302" s="9"/>
    </row>
    <row r="7303" spans="30:30">
      <c r="AD7303" s="9"/>
    </row>
    <row r="7304" spans="30:30">
      <c r="AD7304" s="9"/>
    </row>
    <row r="7305" spans="30:30">
      <c r="AD7305" s="9"/>
    </row>
    <row r="7306" spans="30:30">
      <c r="AD7306" s="9"/>
    </row>
    <row r="7307" spans="30:30">
      <c r="AD7307" s="9"/>
    </row>
    <row r="7308" spans="30:30">
      <c r="AD7308" s="9"/>
    </row>
    <row r="7309" spans="30:30">
      <c r="AD7309" s="9"/>
    </row>
    <row r="7310" spans="30:30">
      <c r="AD7310" s="9"/>
    </row>
    <row r="7311" spans="30:30">
      <c r="AD7311" s="9"/>
    </row>
    <row r="7312" spans="30:30">
      <c r="AD7312" s="9"/>
    </row>
    <row r="7313" spans="30:30">
      <c r="AD7313" s="9"/>
    </row>
    <row r="7314" spans="30:30">
      <c r="AD7314" s="9"/>
    </row>
    <row r="7315" spans="30:30">
      <c r="AD7315" s="9"/>
    </row>
    <row r="7316" spans="30:30">
      <c r="AD7316" s="9"/>
    </row>
    <row r="7317" spans="30:30">
      <c r="AD7317" s="9"/>
    </row>
    <row r="7318" spans="30:30">
      <c r="AD7318" s="9"/>
    </row>
    <row r="7319" spans="30:30">
      <c r="AD7319" s="9"/>
    </row>
    <row r="7320" spans="30:30">
      <c r="AD7320" s="9"/>
    </row>
    <row r="7321" spans="30:30">
      <c r="AD7321" s="9"/>
    </row>
    <row r="7322" spans="30:30">
      <c r="AD7322" s="9"/>
    </row>
    <row r="7323" spans="30:30">
      <c r="AD7323" s="9"/>
    </row>
    <row r="7324" spans="30:30">
      <c r="AD7324" s="9"/>
    </row>
    <row r="7325" spans="30:30">
      <c r="AD7325" s="9"/>
    </row>
    <row r="7326" spans="30:30">
      <c r="AD7326" s="9"/>
    </row>
    <row r="7327" spans="30:30">
      <c r="AD7327" s="9"/>
    </row>
    <row r="7328" spans="30:30">
      <c r="AD7328" s="9"/>
    </row>
    <row r="7329" spans="30:30">
      <c r="AD7329" s="9"/>
    </row>
    <row r="7330" spans="30:30">
      <c r="AD7330" s="9"/>
    </row>
    <row r="7331" spans="30:30">
      <c r="AD7331" s="9"/>
    </row>
    <row r="7332" spans="30:30">
      <c r="AD7332" s="9"/>
    </row>
    <row r="7333" spans="30:30">
      <c r="AD7333" s="9"/>
    </row>
    <row r="7334" spans="30:30">
      <c r="AD7334" s="9"/>
    </row>
    <row r="7335" spans="30:30">
      <c r="AD7335" s="9"/>
    </row>
    <row r="7336" spans="30:30">
      <c r="AD7336" s="9"/>
    </row>
    <row r="7337" spans="30:30">
      <c r="AD7337" s="9"/>
    </row>
    <row r="7338" spans="30:30">
      <c r="AD7338" s="9"/>
    </row>
    <row r="7339" spans="30:30">
      <c r="AD7339" s="9"/>
    </row>
    <row r="7340" spans="30:30">
      <c r="AD7340" s="9"/>
    </row>
    <row r="7341" spans="30:30">
      <c r="AD7341" s="9"/>
    </row>
    <row r="7342" spans="30:30">
      <c r="AD7342" s="9"/>
    </row>
    <row r="7343" spans="30:30">
      <c r="AD7343" s="9"/>
    </row>
    <row r="7344" spans="30:30">
      <c r="AD7344" s="9"/>
    </row>
    <row r="7345" spans="30:30">
      <c r="AD7345" s="9"/>
    </row>
    <row r="7346" spans="30:30">
      <c r="AD7346" s="9"/>
    </row>
    <row r="7347" spans="30:30">
      <c r="AD7347" s="9"/>
    </row>
    <row r="7348" spans="30:30">
      <c r="AD7348" s="9"/>
    </row>
    <row r="7349" spans="30:30">
      <c r="AD7349" s="9"/>
    </row>
    <row r="7350" spans="30:30">
      <c r="AD7350" s="9"/>
    </row>
    <row r="7351" spans="30:30">
      <c r="AD7351" s="9"/>
    </row>
    <row r="7352" spans="30:30">
      <c r="AD7352" s="9"/>
    </row>
    <row r="7353" spans="30:30">
      <c r="AD7353" s="9"/>
    </row>
    <row r="7354" spans="30:30">
      <c r="AD7354" s="9"/>
    </row>
    <row r="7355" spans="30:30">
      <c r="AD7355" s="9"/>
    </row>
    <row r="7356" spans="30:30">
      <c r="AD7356" s="9"/>
    </row>
    <row r="7357" spans="30:30">
      <c r="AD7357" s="9"/>
    </row>
    <row r="7358" spans="30:30">
      <c r="AD7358" s="9"/>
    </row>
    <row r="7359" spans="30:30">
      <c r="AD7359" s="9"/>
    </row>
    <row r="7360" spans="30:30">
      <c r="AD7360" s="9"/>
    </row>
    <row r="7361" spans="30:30">
      <c r="AD7361" s="9"/>
    </row>
    <row r="7362" spans="30:30">
      <c r="AD7362" s="9"/>
    </row>
    <row r="7363" spans="30:30">
      <c r="AD7363" s="9"/>
    </row>
    <row r="7364" spans="30:30">
      <c r="AD7364" s="9"/>
    </row>
    <row r="7365" spans="30:30">
      <c r="AD7365" s="9"/>
    </row>
    <row r="7366" spans="30:30">
      <c r="AD7366" s="9"/>
    </row>
    <row r="7367" spans="30:30">
      <c r="AD7367" s="9"/>
    </row>
    <row r="7368" spans="30:30">
      <c r="AD7368" s="9"/>
    </row>
    <row r="7369" spans="30:30">
      <c r="AD7369" s="9"/>
    </row>
    <row r="7370" spans="30:30">
      <c r="AD7370" s="9"/>
    </row>
    <row r="7371" spans="30:30">
      <c r="AD7371" s="9"/>
    </row>
    <row r="7372" spans="30:30">
      <c r="AD7372" s="9"/>
    </row>
    <row r="7373" spans="30:30">
      <c r="AD7373" s="9"/>
    </row>
    <row r="7374" spans="30:30">
      <c r="AD7374" s="9"/>
    </row>
    <row r="7375" spans="30:30">
      <c r="AD7375" s="9"/>
    </row>
    <row r="7376" spans="30:30">
      <c r="AD7376" s="9"/>
    </row>
    <row r="7377" spans="30:30">
      <c r="AD7377" s="9"/>
    </row>
    <row r="7378" spans="30:30">
      <c r="AD7378" s="9"/>
    </row>
    <row r="7379" spans="30:30">
      <c r="AD7379" s="9"/>
    </row>
    <row r="7380" spans="30:30">
      <c r="AD7380" s="9"/>
    </row>
    <row r="7381" spans="30:30">
      <c r="AD7381" s="9"/>
    </row>
    <row r="7382" spans="30:30">
      <c r="AD7382" s="9"/>
    </row>
    <row r="7383" spans="30:30">
      <c r="AD7383" s="9"/>
    </row>
    <row r="7384" spans="30:30">
      <c r="AD7384" s="9"/>
    </row>
    <row r="7385" spans="30:30">
      <c r="AD7385" s="9"/>
    </row>
    <row r="7386" spans="30:30">
      <c r="AD7386" s="9"/>
    </row>
    <row r="7387" spans="30:30">
      <c r="AD7387" s="9"/>
    </row>
    <row r="7388" spans="30:30">
      <c r="AD7388" s="9"/>
    </row>
    <row r="7389" spans="30:30">
      <c r="AD7389" s="9"/>
    </row>
    <row r="7390" spans="30:30">
      <c r="AD7390" s="9"/>
    </row>
    <row r="7391" spans="30:30">
      <c r="AD7391" s="9"/>
    </row>
    <row r="7392" spans="30:30">
      <c r="AD7392" s="9"/>
    </row>
    <row r="7393" spans="30:30">
      <c r="AD7393" s="9"/>
    </row>
    <row r="7394" spans="30:30">
      <c r="AD7394" s="9"/>
    </row>
    <row r="7395" spans="30:30">
      <c r="AD7395" s="9"/>
    </row>
    <row r="7396" spans="30:30">
      <c r="AD7396" s="9"/>
    </row>
    <row r="7397" spans="30:30">
      <c r="AD7397" s="9"/>
    </row>
    <row r="7398" spans="30:30">
      <c r="AD7398" s="9"/>
    </row>
    <row r="7399" spans="30:30">
      <c r="AD7399" s="9"/>
    </row>
    <row r="7400" spans="30:30">
      <c r="AD7400" s="9"/>
    </row>
    <row r="7401" spans="30:30">
      <c r="AD7401" s="9"/>
    </row>
    <row r="7402" spans="30:30">
      <c r="AD7402" s="9"/>
    </row>
    <row r="7403" spans="30:30">
      <c r="AD7403" s="9"/>
    </row>
    <row r="7404" spans="30:30">
      <c r="AD7404" s="9"/>
    </row>
    <row r="7405" spans="30:30">
      <c r="AD7405" s="9"/>
    </row>
    <row r="7406" spans="30:30">
      <c r="AD7406" s="9"/>
    </row>
    <row r="7407" spans="30:30">
      <c r="AD7407" s="9"/>
    </row>
    <row r="7408" spans="30:30">
      <c r="AD7408" s="9"/>
    </row>
    <row r="7409" spans="30:30">
      <c r="AD7409" s="9"/>
    </row>
    <row r="7410" spans="30:30">
      <c r="AD7410" s="9"/>
    </row>
    <row r="7411" spans="30:30">
      <c r="AD7411" s="9"/>
    </row>
    <row r="7412" spans="30:30">
      <c r="AD7412" s="9"/>
    </row>
    <row r="7413" spans="30:30">
      <c r="AD7413" s="9"/>
    </row>
    <row r="7414" spans="30:30">
      <c r="AD7414" s="9"/>
    </row>
    <row r="7415" spans="30:30">
      <c r="AD7415" s="9"/>
    </row>
    <row r="7416" spans="30:30">
      <c r="AD7416" s="9"/>
    </row>
    <row r="7417" spans="30:30">
      <c r="AD7417" s="9"/>
    </row>
    <row r="7418" spans="30:30">
      <c r="AD7418" s="9"/>
    </row>
    <row r="7419" spans="30:30">
      <c r="AD7419" s="9"/>
    </row>
    <row r="7420" spans="30:30">
      <c r="AD7420" s="9"/>
    </row>
    <row r="7421" spans="30:30">
      <c r="AD7421" s="9"/>
    </row>
    <row r="7422" spans="30:30">
      <c r="AD7422" s="9"/>
    </row>
    <row r="7423" spans="30:30">
      <c r="AD7423" s="9"/>
    </row>
    <row r="7424" spans="30:30">
      <c r="AD7424" s="9"/>
    </row>
    <row r="7425" spans="30:30">
      <c r="AD7425" s="9"/>
    </row>
    <row r="7426" spans="30:30">
      <c r="AD7426" s="9"/>
    </row>
    <row r="7427" spans="30:30">
      <c r="AD7427" s="9"/>
    </row>
    <row r="7428" spans="30:30">
      <c r="AD7428" s="9"/>
    </row>
    <row r="7429" spans="30:30">
      <c r="AD7429" s="9"/>
    </row>
    <row r="7430" spans="30:30">
      <c r="AD7430" s="9"/>
    </row>
    <row r="7431" spans="30:30">
      <c r="AD7431" s="9"/>
    </row>
    <row r="7432" spans="30:30">
      <c r="AD7432" s="9"/>
    </row>
    <row r="7433" spans="30:30">
      <c r="AD7433" s="9"/>
    </row>
    <row r="7434" spans="30:30">
      <c r="AD7434" s="9"/>
    </row>
    <row r="7435" spans="30:30">
      <c r="AD7435" s="9"/>
    </row>
    <row r="7436" spans="30:30">
      <c r="AD7436" s="9"/>
    </row>
    <row r="7437" spans="30:30">
      <c r="AD7437" s="9"/>
    </row>
    <row r="7438" spans="30:30">
      <c r="AD7438" s="9"/>
    </row>
    <row r="7439" spans="30:30">
      <c r="AD7439" s="9"/>
    </row>
    <row r="7440" spans="30:30">
      <c r="AD7440" s="9"/>
    </row>
    <row r="7441" spans="30:30">
      <c r="AD7441" s="9"/>
    </row>
    <row r="7442" spans="30:30">
      <c r="AD7442" s="9"/>
    </row>
    <row r="7443" spans="30:30">
      <c r="AD7443" s="9"/>
    </row>
    <row r="7444" spans="30:30">
      <c r="AD7444" s="9"/>
    </row>
    <row r="7445" spans="30:30">
      <c r="AD7445" s="9"/>
    </row>
    <row r="7446" spans="30:30">
      <c r="AD7446" s="9"/>
    </row>
    <row r="7447" spans="30:30">
      <c r="AD7447" s="9"/>
    </row>
    <row r="7448" spans="30:30">
      <c r="AD7448" s="9"/>
    </row>
    <row r="7449" spans="30:30">
      <c r="AD7449" s="9"/>
    </row>
    <row r="7450" spans="30:30">
      <c r="AD7450" s="9"/>
    </row>
    <row r="7451" spans="30:30">
      <c r="AD7451" s="9"/>
    </row>
    <row r="7452" spans="30:30">
      <c r="AD7452" s="9"/>
    </row>
    <row r="7453" spans="30:30">
      <c r="AD7453" s="9"/>
    </row>
    <row r="7454" spans="30:30">
      <c r="AD7454" s="9"/>
    </row>
    <row r="7455" spans="30:30">
      <c r="AD7455" s="9"/>
    </row>
    <row r="7456" spans="30:30">
      <c r="AD7456" s="9"/>
    </row>
    <row r="7457" spans="30:30">
      <c r="AD7457" s="9"/>
    </row>
    <row r="7458" spans="30:30">
      <c r="AD7458" s="9"/>
    </row>
    <row r="7459" spans="30:30">
      <c r="AD7459" s="9"/>
    </row>
    <row r="7460" spans="30:30">
      <c r="AD7460" s="9"/>
    </row>
    <row r="7461" spans="30:30">
      <c r="AD7461" s="9"/>
    </row>
    <row r="7462" spans="30:30">
      <c r="AD7462" s="9"/>
    </row>
    <row r="7463" spans="30:30">
      <c r="AD7463" s="9"/>
    </row>
    <row r="7464" spans="30:30">
      <c r="AD7464" s="9"/>
    </row>
    <row r="7465" spans="30:30">
      <c r="AD7465" s="9"/>
    </row>
    <row r="7466" spans="30:30">
      <c r="AD7466" s="9"/>
    </row>
    <row r="7467" spans="30:30">
      <c r="AD7467" s="9"/>
    </row>
    <row r="7468" spans="30:30">
      <c r="AD7468" s="9"/>
    </row>
    <row r="7469" spans="30:30">
      <c r="AD7469" s="9"/>
    </row>
    <row r="7470" spans="30:30">
      <c r="AD7470" s="9"/>
    </row>
    <row r="7471" spans="30:30">
      <c r="AD7471" s="9"/>
    </row>
    <row r="7472" spans="30:30">
      <c r="AD7472" s="9"/>
    </row>
    <row r="7473" spans="30:30">
      <c r="AD7473" s="9"/>
    </row>
    <row r="7474" spans="30:30">
      <c r="AD7474" s="9"/>
    </row>
    <row r="7475" spans="30:30">
      <c r="AD7475" s="9"/>
    </row>
    <row r="7476" spans="30:30">
      <c r="AD7476" s="9"/>
    </row>
    <row r="7477" spans="30:30">
      <c r="AD7477" s="9"/>
    </row>
    <row r="7478" spans="30:30">
      <c r="AD7478" s="9"/>
    </row>
    <row r="7479" spans="30:30">
      <c r="AD7479" s="9"/>
    </row>
    <row r="7480" spans="30:30">
      <c r="AD7480" s="9"/>
    </row>
    <row r="7481" spans="30:30">
      <c r="AD7481" s="9"/>
    </row>
    <row r="7482" spans="30:30">
      <c r="AD7482" s="9"/>
    </row>
    <row r="7483" spans="30:30">
      <c r="AD7483" s="9"/>
    </row>
    <row r="7484" spans="30:30">
      <c r="AD7484" s="9"/>
    </row>
    <row r="7485" spans="30:30">
      <c r="AD7485" s="9"/>
    </row>
    <row r="7486" spans="30:30">
      <c r="AD7486" s="9"/>
    </row>
    <row r="7487" spans="30:30">
      <c r="AD7487" s="9"/>
    </row>
    <row r="7488" spans="30:30">
      <c r="AD7488" s="9"/>
    </row>
    <row r="7489" spans="30:30">
      <c r="AD7489" s="9"/>
    </row>
    <row r="7490" spans="30:30">
      <c r="AD7490" s="9"/>
    </row>
    <row r="7491" spans="30:30">
      <c r="AD7491" s="9"/>
    </row>
    <row r="7492" spans="30:30">
      <c r="AD7492" s="9"/>
    </row>
    <row r="7493" spans="30:30">
      <c r="AD7493" s="9"/>
    </row>
    <row r="7494" spans="30:30">
      <c r="AD7494" s="9"/>
    </row>
    <row r="7495" spans="30:30">
      <c r="AD7495" s="9"/>
    </row>
    <row r="7496" spans="30:30">
      <c r="AD7496" s="9"/>
    </row>
    <row r="7497" spans="30:30">
      <c r="AD7497" s="9"/>
    </row>
    <row r="7498" spans="30:30">
      <c r="AD7498" s="9"/>
    </row>
    <row r="7499" spans="30:30">
      <c r="AD7499" s="9"/>
    </row>
    <row r="7500" spans="30:30">
      <c r="AD7500" s="9"/>
    </row>
    <row r="7501" spans="30:30">
      <c r="AD7501" s="9"/>
    </row>
    <row r="7502" spans="30:30">
      <c r="AD7502" s="9"/>
    </row>
    <row r="7503" spans="30:30">
      <c r="AD7503" s="9"/>
    </row>
    <row r="7504" spans="30:30">
      <c r="AD7504" s="9"/>
    </row>
    <row r="7505" spans="30:30">
      <c r="AD7505" s="9"/>
    </row>
    <row r="7506" spans="30:30">
      <c r="AD7506" s="9"/>
    </row>
    <row r="7507" spans="30:30">
      <c r="AD7507" s="9"/>
    </row>
    <row r="7508" spans="30:30">
      <c r="AD7508" s="9"/>
    </row>
    <row r="7509" spans="30:30">
      <c r="AD7509" s="9"/>
    </row>
    <row r="7510" spans="30:30">
      <c r="AD7510" s="9"/>
    </row>
    <row r="7511" spans="30:30">
      <c r="AD7511" s="9"/>
    </row>
    <row r="7512" spans="30:30">
      <c r="AD7512" s="9"/>
    </row>
    <row r="7513" spans="30:30">
      <c r="AD7513" s="9"/>
    </row>
    <row r="7514" spans="30:30">
      <c r="AD7514" s="9"/>
    </row>
    <row r="7515" spans="30:30">
      <c r="AD7515" s="9"/>
    </row>
    <row r="7516" spans="30:30">
      <c r="AD7516" s="9"/>
    </row>
    <row r="7517" spans="30:30">
      <c r="AD7517" s="9"/>
    </row>
    <row r="7518" spans="30:30">
      <c r="AD7518" s="9"/>
    </row>
    <row r="7519" spans="30:30">
      <c r="AD7519" s="9"/>
    </row>
    <row r="7520" spans="30:30">
      <c r="AD7520" s="9"/>
    </row>
    <row r="7521" spans="30:30">
      <c r="AD7521" s="9"/>
    </row>
    <row r="7522" spans="30:30">
      <c r="AD7522" s="9"/>
    </row>
    <row r="7523" spans="30:30">
      <c r="AD7523" s="9"/>
    </row>
    <row r="7524" spans="30:30">
      <c r="AD7524" s="9"/>
    </row>
    <row r="7525" spans="30:30">
      <c r="AD7525" s="9"/>
    </row>
    <row r="7526" spans="30:30">
      <c r="AD7526" s="9"/>
    </row>
    <row r="7527" spans="30:30">
      <c r="AD7527" s="9"/>
    </row>
    <row r="7528" spans="30:30">
      <c r="AD7528" s="9"/>
    </row>
    <row r="7529" spans="30:30">
      <c r="AD7529" s="9"/>
    </row>
    <row r="7530" spans="30:30">
      <c r="AD7530" s="9"/>
    </row>
    <row r="7531" spans="30:30">
      <c r="AD7531" s="9"/>
    </row>
    <row r="7532" spans="30:30">
      <c r="AD7532" s="9"/>
    </row>
    <row r="7533" spans="30:30">
      <c r="AD7533" s="9"/>
    </row>
    <row r="7534" spans="30:30">
      <c r="AD7534" s="9"/>
    </row>
    <row r="7535" spans="30:30">
      <c r="AD7535" s="9"/>
    </row>
    <row r="7536" spans="30:30">
      <c r="AD7536" s="9"/>
    </row>
    <row r="7537" spans="30:30">
      <c r="AD7537" s="9"/>
    </row>
    <row r="7538" spans="30:30">
      <c r="AD7538" s="9"/>
    </row>
    <row r="7539" spans="30:30">
      <c r="AD7539" s="9"/>
    </row>
    <row r="7540" spans="30:30">
      <c r="AD7540" s="9"/>
    </row>
    <row r="7541" spans="30:30">
      <c r="AD7541" s="9"/>
    </row>
    <row r="7542" spans="30:30">
      <c r="AD7542" s="9"/>
    </row>
    <row r="7543" spans="30:30">
      <c r="AD7543" s="9"/>
    </row>
    <row r="7544" spans="30:30">
      <c r="AD7544" s="9"/>
    </row>
    <row r="7545" spans="30:30">
      <c r="AD7545" s="9"/>
    </row>
    <row r="7546" spans="30:30">
      <c r="AD7546" s="9"/>
    </row>
    <row r="7547" spans="30:30">
      <c r="AD7547" s="9"/>
    </row>
    <row r="7548" spans="30:30">
      <c r="AD7548" s="9"/>
    </row>
    <row r="7549" spans="30:30">
      <c r="AD7549" s="9"/>
    </row>
    <row r="7550" spans="30:30">
      <c r="AD7550" s="9"/>
    </row>
    <row r="7551" spans="30:30">
      <c r="AD7551" s="9"/>
    </row>
    <row r="7552" spans="30:30">
      <c r="AD7552" s="9"/>
    </row>
    <row r="7553" spans="30:30">
      <c r="AD7553" s="9"/>
    </row>
    <row r="7554" spans="30:30">
      <c r="AD7554" s="9"/>
    </row>
    <row r="7555" spans="30:30">
      <c r="AD7555" s="9"/>
    </row>
    <row r="7556" spans="30:30">
      <c r="AD7556" s="9"/>
    </row>
    <row r="7557" spans="30:30">
      <c r="AD7557" s="9"/>
    </row>
    <row r="7558" spans="30:30">
      <c r="AD7558" s="9"/>
    </row>
    <row r="7559" spans="30:30">
      <c r="AD7559" s="9"/>
    </row>
    <row r="7560" spans="30:30">
      <c r="AD7560" s="9"/>
    </row>
    <row r="7561" spans="30:30">
      <c r="AD7561" s="9"/>
    </row>
    <row r="7562" spans="30:30">
      <c r="AD7562" s="9"/>
    </row>
    <row r="7563" spans="30:30">
      <c r="AD7563" s="9"/>
    </row>
    <row r="7564" spans="30:30">
      <c r="AD7564" s="9"/>
    </row>
    <row r="7565" spans="30:30">
      <c r="AD7565" s="9"/>
    </row>
    <row r="7566" spans="30:30">
      <c r="AD7566" s="9"/>
    </row>
    <row r="7567" spans="30:30">
      <c r="AD7567" s="9"/>
    </row>
    <row r="7568" spans="30:30">
      <c r="AD7568" s="9"/>
    </row>
    <row r="7569" spans="30:30">
      <c r="AD7569" s="9"/>
    </row>
    <row r="7570" spans="30:30">
      <c r="AD7570" s="9"/>
    </row>
    <row r="7571" spans="30:30">
      <c r="AD7571" s="9"/>
    </row>
    <row r="7572" spans="30:30">
      <c r="AD7572" s="9"/>
    </row>
    <row r="7573" spans="30:30">
      <c r="AD7573" s="9"/>
    </row>
    <row r="7574" spans="30:30">
      <c r="AD7574" s="9"/>
    </row>
    <row r="7575" spans="30:30">
      <c r="AD7575" s="9"/>
    </row>
    <row r="7576" spans="30:30">
      <c r="AD7576" s="9"/>
    </row>
    <row r="7577" spans="30:30">
      <c r="AD7577" s="9"/>
    </row>
    <row r="7578" spans="30:30">
      <c r="AD7578" s="9"/>
    </row>
    <row r="7579" spans="30:30">
      <c r="AD7579" s="9"/>
    </row>
    <row r="7580" spans="30:30">
      <c r="AD7580" s="9"/>
    </row>
    <row r="7581" spans="30:30">
      <c r="AD7581" s="9"/>
    </row>
    <row r="7582" spans="30:30">
      <c r="AD7582" s="9"/>
    </row>
    <row r="7583" spans="30:30">
      <c r="AD7583" s="9"/>
    </row>
    <row r="7584" spans="30:30">
      <c r="AD7584" s="9"/>
    </row>
    <row r="7585" spans="30:30">
      <c r="AD7585" s="9"/>
    </row>
    <row r="7586" spans="30:30">
      <c r="AD7586" s="9"/>
    </row>
    <row r="7587" spans="30:30">
      <c r="AD7587" s="9"/>
    </row>
    <row r="7588" spans="30:30">
      <c r="AD7588" s="9"/>
    </row>
    <row r="7589" spans="30:30">
      <c r="AD7589" s="9"/>
    </row>
    <row r="7590" spans="30:30">
      <c r="AD7590" s="9"/>
    </row>
    <row r="7591" spans="30:30">
      <c r="AD7591" s="9"/>
    </row>
    <row r="7592" spans="30:30">
      <c r="AD7592" s="9"/>
    </row>
    <row r="7593" spans="30:30">
      <c r="AD7593" s="9"/>
    </row>
    <row r="7594" spans="30:30">
      <c r="AD7594" s="9"/>
    </row>
    <row r="7595" spans="30:30">
      <c r="AD7595" s="9"/>
    </row>
    <row r="7596" spans="30:30">
      <c r="AD7596" s="9"/>
    </row>
    <row r="7597" spans="30:30">
      <c r="AD7597" s="9"/>
    </row>
    <row r="7598" spans="30:30">
      <c r="AD7598" s="9"/>
    </row>
    <row r="7599" spans="30:30">
      <c r="AD7599" s="9"/>
    </row>
    <row r="7600" spans="30:30">
      <c r="AD7600" s="9"/>
    </row>
    <row r="7601" spans="30:30">
      <c r="AD7601" s="9"/>
    </row>
    <row r="7602" spans="30:30">
      <c r="AD7602" s="9"/>
    </row>
    <row r="7603" spans="30:30">
      <c r="AD7603" s="9"/>
    </row>
    <row r="7604" spans="30:30">
      <c r="AD7604" s="9"/>
    </row>
    <row r="7605" spans="30:30">
      <c r="AD7605" s="9"/>
    </row>
    <row r="7606" spans="30:30">
      <c r="AD7606" s="9"/>
    </row>
    <row r="7607" spans="30:30">
      <c r="AD7607" s="9"/>
    </row>
    <row r="7608" spans="30:30">
      <c r="AD7608" s="9"/>
    </row>
    <row r="7609" spans="30:30">
      <c r="AD7609" s="9"/>
    </row>
    <row r="7610" spans="30:30">
      <c r="AD7610" s="9"/>
    </row>
    <row r="7611" spans="30:30">
      <c r="AD7611" s="9"/>
    </row>
    <row r="7612" spans="30:30">
      <c r="AD7612" s="9"/>
    </row>
    <row r="7613" spans="30:30">
      <c r="AD7613" s="9"/>
    </row>
    <row r="7614" spans="30:30">
      <c r="AD7614" s="9"/>
    </row>
    <row r="7615" spans="30:30">
      <c r="AD7615" s="9"/>
    </row>
    <row r="7616" spans="30:30">
      <c r="AD7616" s="9"/>
    </row>
    <row r="7617" spans="30:30">
      <c r="AD7617" s="9"/>
    </row>
    <row r="7618" spans="30:30">
      <c r="AD7618" s="9"/>
    </row>
    <row r="7619" spans="30:30">
      <c r="AD7619" s="9"/>
    </row>
    <row r="7620" spans="30:30">
      <c r="AD7620" s="9"/>
    </row>
    <row r="7621" spans="30:30">
      <c r="AD7621" s="9"/>
    </row>
    <row r="7622" spans="30:30">
      <c r="AD7622" s="9"/>
    </row>
    <row r="7623" spans="30:30">
      <c r="AD7623" s="9"/>
    </row>
    <row r="7624" spans="30:30">
      <c r="AD7624" s="9"/>
    </row>
    <row r="7625" spans="30:30">
      <c r="AD7625" s="9"/>
    </row>
    <row r="7626" spans="30:30">
      <c r="AD7626" s="9"/>
    </row>
    <row r="7627" spans="30:30">
      <c r="AD7627" s="9"/>
    </row>
    <row r="7628" spans="30:30">
      <c r="AD7628" s="9"/>
    </row>
    <row r="7629" spans="30:30">
      <c r="AD7629" s="9"/>
    </row>
    <row r="7630" spans="30:30">
      <c r="AD7630" s="9"/>
    </row>
    <row r="7631" spans="30:30">
      <c r="AD7631" s="9"/>
    </row>
    <row r="7632" spans="30:30">
      <c r="AD7632" s="9"/>
    </row>
    <row r="7633" spans="30:30">
      <c r="AD7633" s="9"/>
    </row>
    <row r="7634" spans="30:30">
      <c r="AD7634" s="9"/>
    </row>
    <row r="7635" spans="30:30">
      <c r="AD7635" s="9"/>
    </row>
    <row r="7636" spans="30:30">
      <c r="AD7636" s="9"/>
    </row>
    <row r="7637" spans="30:30">
      <c r="AD7637" s="9"/>
    </row>
    <row r="7638" spans="30:30">
      <c r="AD7638" s="9"/>
    </row>
    <row r="7639" spans="30:30">
      <c r="AD7639" s="9"/>
    </row>
    <row r="7640" spans="30:30">
      <c r="AD7640" s="9"/>
    </row>
    <row r="7641" spans="30:30">
      <c r="AD7641" s="9"/>
    </row>
    <row r="7642" spans="30:30">
      <c r="AD7642" s="9"/>
    </row>
    <row r="7643" spans="30:30">
      <c r="AD7643" s="9"/>
    </row>
    <row r="7644" spans="30:30">
      <c r="AD7644" s="9"/>
    </row>
    <row r="7645" spans="30:30">
      <c r="AD7645" s="9"/>
    </row>
    <row r="7646" spans="30:30">
      <c r="AD7646" s="9"/>
    </row>
    <row r="7647" spans="30:30">
      <c r="AD7647" s="9"/>
    </row>
    <row r="7648" spans="30:30">
      <c r="AD7648" s="9"/>
    </row>
    <row r="7649" spans="30:30">
      <c r="AD7649" s="9"/>
    </row>
    <row r="7650" spans="30:30">
      <c r="AD7650" s="9"/>
    </row>
    <row r="7651" spans="30:30">
      <c r="AD7651" s="9"/>
    </row>
    <row r="7652" spans="30:30">
      <c r="AD7652" s="9"/>
    </row>
    <row r="7653" spans="30:30">
      <c r="AD7653" s="9"/>
    </row>
    <row r="7654" spans="30:30">
      <c r="AD7654" s="9"/>
    </row>
    <row r="7655" spans="30:30">
      <c r="AD7655" s="9"/>
    </row>
    <row r="7656" spans="30:30">
      <c r="AD7656" s="9"/>
    </row>
    <row r="7657" spans="30:30">
      <c r="AD7657" s="9"/>
    </row>
    <row r="7658" spans="30:30">
      <c r="AD7658" s="9"/>
    </row>
    <row r="7659" spans="30:30">
      <c r="AD7659" s="9"/>
    </row>
    <row r="7660" spans="30:30">
      <c r="AD7660" s="9"/>
    </row>
    <row r="7661" spans="30:30">
      <c r="AD7661" s="9"/>
    </row>
    <row r="7662" spans="30:30">
      <c r="AD7662" s="9"/>
    </row>
    <row r="7663" spans="30:30">
      <c r="AD7663" s="9"/>
    </row>
    <row r="7664" spans="30:30">
      <c r="AD7664" s="9"/>
    </row>
    <row r="7665" spans="30:30">
      <c r="AD7665" s="9"/>
    </row>
    <row r="7666" spans="30:30">
      <c r="AD7666" s="9"/>
    </row>
    <row r="7667" spans="30:30">
      <c r="AD7667" s="9"/>
    </row>
    <row r="7668" spans="30:30">
      <c r="AD7668" s="9"/>
    </row>
    <row r="7669" spans="30:30">
      <c r="AD7669" s="9"/>
    </row>
    <row r="7670" spans="30:30">
      <c r="AD7670" s="9"/>
    </row>
    <row r="7671" spans="30:30">
      <c r="AD7671" s="9"/>
    </row>
    <row r="7672" spans="30:30">
      <c r="AD7672" s="9"/>
    </row>
    <row r="7673" spans="30:30">
      <c r="AD7673" s="9"/>
    </row>
    <row r="7674" spans="30:30">
      <c r="AD7674" s="9"/>
    </row>
    <row r="7675" spans="30:30">
      <c r="AD7675" s="9"/>
    </row>
    <row r="7676" spans="30:30">
      <c r="AD7676" s="9"/>
    </row>
    <row r="7677" spans="30:30">
      <c r="AD7677" s="9"/>
    </row>
    <row r="7678" spans="30:30">
      <c r="AD7678" s="9"/>
    </row>
    <row r="7679" spans="30:30">
      <c r="AD7679" s="9"/>
    </row>
    <row r="7680" spans="30:30">
      <c r="AD7680" s="9"/>
    </row>
    <row r="7681" spans="30:30">
      <c r="AD7681" s="9"/>
    </row>
    <row r="7682" spans="30:30">
      <c r="AD7682" s="9"/>
    </row>
    <row r="7683" spans="30:30">
      <c r="AD7683" s="9"/>
    </row>
    <row r="7684" spans="30:30">
      <c r="AD7684" s="9"/>
    </row>
    <row r="7685" spans="30:30">
      <c r="AD7685" s="9"/>
    </row>
    <row r="7686" spans="30:30">
      <c r="AD7686" s="9"/>
    </row>
    <row r="7687" spans="30:30">
      <c r="AD7687" s="9"/>
    </row>
    <row r="7688" spans="30:30">
      <c r="AD7688" s="9"/>
    </row>
    <row r="7689" spans="30:30">
      <c r="AD7689" s="9"/>
    </row>
    <row r="7690" spans="30:30">
      <c r="AD7690" s="9"/>
    </row>
    <row r="7691" spans="30:30">
      <c r="AD7691" s="9"/>
    </row>
    <row r="7692" spans="30:30">
      <c r="AD7692" s="9"/>
    </row>
    <row r="7693" spans="30:30">
      <c r="AD7693" s="9"/>
    </row>
    <row r="7694" spans="30:30">
      <c r="AD7694" s="9"/>
    </row>
    <row r="7695" spans="30:30">
      <c r="AD7695" s="9"/>
    </row>
    <row r="7696" spans="30:30">
      <c r="AD7696" s="9"/>
    </row>
    <row r="7697" spans="30:30">
      <c r="AD7697" s="9"/>
    </row>
    <row r="7698" spans="30:30">
      <c r="AD7698" s="9"/>
    </row>
    <row r="7699" spans="30:30">
      <c r="AD7699" s="9"/>
    </row>
    <row r="7700" spans="30:30">
      <c r="AD7700" s="9"/>
    </row>
    <row r="7701" spans="30:30">
      <c r="AD7701" s="9"/>
    </row>
    <row r="7702" spans="30:30">
      <c r="AD7702" s="9"/>
    </row>
    <row r="7703" spans="30:30">
      <c r="AD7703" s="9"/>
    </row>
    <row r="7704" spans="30:30">
      <c r="AD7704" s="9"/>
    </row>
    <row r="7705" spans="30:30">
      <c r="AD7705" s="9"/>
    </row>
    <row r="7706" spans="30:30">
      <c r="AD7706" s="9"/>
    </row>
    <row r="7707" spans="30:30">
      <c r="AD7707" s="9"/>
    </row>
    <row r="7708" spans="30:30">
      <c r="AD7708" s="9"/>
    </row>
    <row r="7709" spans="30:30">
      <c r="AD7709" s="9"/>
    </row>
    <row r="7710" spans="30:30">
      <c r="AD7710" s="9"/>
    </row>
    <row r="7711" spans="30:30">
      <c r="AD7711" s="9"/>
    </row>
    <row r="7712" spans="30:30">
      <c r="AD7712" s="9"/>
    </row>
    <row r="7713" spans="30:30">
      <c r="AD7713" s="9"/>
    </row>
    <row r="7714" spans="30:30">
      <c r="AD7714" s="9"/>
    </row>
    <row r="7715" spans="30:30">
      <c r="AD7715" s="9"/>
    </row>
    <row r="7716" spans="30:30">
      <c r="AD7716" s="9"/>
    </row>
    <row r="7717" spans="30:30">
      <c r="AD7717" s="9"/>
    </row>
    <row r="7718" spans="30:30">
      <c r="AD7718" s="9"/>
    </row>
    <row r="7719" spans="30:30">
      <c r="AD7719" s="9"/>
    </row>
    <row r="7720" spans="30:30">
      <c r="AD7720" s="9"/>
    </row>
    <row r="7721" spans="30:30">
      <c r="AD7721" s="9"/>
    </row>
    <row r="7722" spans="30:30">
      <c r="AD7722" s="9"/>
    </row>
    <row r="7723" spans="30:30">
      <c r="AD7723" s="9"/>
    </row>
    <row r="7724" spans="30:30">
      <c r="AD7724" s="9"/>
    </row>
    <row r="7725" spans="30:30">
      <c r="AD7725" s="9"/>
    </row>
    <row r="7726" spans="30:30">
      <c r="AD7726" s="9"/>
    </row>
    <row r="7727" spans="30:30">
      <c r="AD7727" s="9"/>
    </row>
    <row r="7728" spans="30:30">
      <c r="AD7728" s="9"/>
    </row>
    <row r="7729" spans="30:30">
      <c r="AD7729" s="9"/>
    </row>
    <row r="7730" spans="30:30">
      <c r="AD7730" s="9"/>
    </row>
    <row r="7731" spans="30:30">
      <c r="AD7731" s="9"/>
    </row>
    <row r="7732" spans="30:30">
      <c r="AD7732" s="9"/>
    </row>
    <row r="7733" spans="30:30">
      <c r="AD7733" s="9"/>
    </row>
    <row r="7734" spans="30:30">
      <c r="AD7734" s="9"/>
    </row>
    <row r="7735" spans="30:30">
      <c r="AD7735" s="9"/>
    </row>
    <row r="7736" spans="30:30">
      <c r="AD7736" s="9"/>
    </row>
    <row r="7737" spans="30:30">
      <c r="AD7737" s="9"/>
    </row>
    <row r="7738" spans="30:30">
      <c r="AD7738" s="9"/>
    </row>
    <row r="7739" spans="30:30">
      <c r="AD7739" s="9"/>
    </row>
    <row r="7740" spans="30:30">
      <c r="AD7740" s="9"/>
    </row>
    <row r="7741" spans="30:30">
      <c r="AD7741" s="9"/>
    </row>
    <row r="7742" spans="30:30">
      <c r="AD7742" s="9"/>
    </row>
    <row r="7743" spans="30:30">
      <c r="AD7743" s="9"/>
    </row>
    <row r="7744" spans="30:30">
      <c r="AD7744" s="9"/>
    </row>
    <row r="7745" spans="30:30">
      <c r="AD7745" s="9"/>
    </row>
    <row r="7746" spans="30:30">
      <c r="AD7746" s="9"/>
    </row>
    <row r="7747" spans="30:30">
      <c r="AD7747" s="9"/>
    </row>
    <row r="7748" spans="30:30">
      <c r="AD7748" s="9"/>
    </row>
    <row r="7749" spans="30:30">
      <c r="AD7749" s="9"/>
    </row>
    <row r="7750" spans="30:30">
      <c r="AD7750" s="9"/>
    </row>
    <row r="7751" spans="30:30">
      <c r="AD7751" s="9"/>
    </row>
    <row r="7752" spans="30:30">
      <c r="AD7752" s="9"/>
    </row>
    <row r="7753" spans="30:30">
      <c r="AD7753" s="9"/>
    </row>
    <row r="7754" spans="30:30">
      <c r="AD7754" s="9"/>
    </row>
    <row r="7755" spans="30:30">
      <c r="AD7755" s="9"/>
    </row>
    <row r="7756" spans="30:30">
      <c r="AD7756" s="9"/>
    </row>
    <row r="7757" spans="30:30">
      <c r="AD7757" s="9"/>
    </row>
    <row r="7758" spans="30:30">
      <c r="AD7758" s="9"/>
    </row>
    <row r="7759" spans="30:30">
      <c r="AD7759" s="9"/>
    </row>
    <row r="7760" spans="30:30">
      <c r="AD7760" s="9"/>
    </row>
    <row r="7761" spans="30:30">
      <c r="AD7761" s="9"/>
    </row>
    <row r="7762" spans="30:30">
      <c r="AD7762" s="9"/>
    </row>
    <row r="7763" spans="30:30">
      <c r="AD7763" s="9"/>
    </row>
    <row r="7764" spans="30:30">
      <c r="AD7764" s="9"/>
    </row>
    <row r="7765" spans="30:30">
      <c r="AD7765" s="9"/>
    </row>
    <row r="7766" spans="30:30">
      <c r="AD7766" s="9"/>
    </row>
    <row r="7767" spans="30:30">
      <c r="AD7767" s="9"/>
    </row>
    <row r="7768" spans="30:30">
      <c r="AD7768" s="9"/>
    </row>
    <row r="7769" spans="30:30">
      <c r="AD7769" s="9"/>
    </row>
    <row r="7770" spans="30:30">
      <c r="AD7770" s="9"/>
    </row>
    <row r="7771" spans="30:30">
      <c r="AD7771" s="9"/>
    </row>
    <row r="7772" spans="30:30">
      <c r="AD7772" s="9"/>
    </row>
    <row r="7773" spans="30:30">
      <c r="AD7773" s="9"/>
    </row>
    <row r="7774" spans="30:30">
      <c r="AD7774" s="9"/>
    </row>
    <row r="7775" spans="30:30">
      <c r="AD7775" s="9"/>
    </row>
    <row r="7776" spans="30:30">
      <c r="AD7776" s="9"/>
    </row>
    <row r="7777" spans="30:30">
      <c r="AD7777" s="9"/>
    </row>
    <row r="7778" spans="30:30">
      <c r="AD7778" s="9"/>
    </row>
    <row r="7779" spans="30:30">
      <c r="AD7779" s="9"/>
    </row>
    <row r="7780" spans="30:30">
      <c r="AD7780" s="9"/>
    </row>
    <row r="7781" spans="30:30">
      <c r="AD7781" s="9"/>
    </row>
    <row r="7782" spans="30:30">
      <c r="AD7782" s="9"/>
    </row>
    <row r="7783" spans="30:30">
      <c r="AD7783" s="9"/>
    </row>
    <row r="7784" spans="30:30">
      <c r="AD7784" s="9"/>
    </row>
    <row r="7785" spans="30:30">
      <c r="AD7785" s="9"/>
    </row>
    <row r="7786" spans="30:30">
      <c r="AD7786" s="9"/>
    </row>
    <row r="7787" spans="30:30">
      <c r="AD7787" s="9"/>
    </row>
    <row r="7788" spans="30:30">
      <c r="AD7788" s="9"/>
    </row>
    <row r="7789" spans="30:30">
      <c r="AD7789" s="9"/>
    </row>
    <row r="7790" spans="30:30">
      <c r="AD7790" s="9"/>
    </row>
    <row r="7791" spans="30:30">
      <c r="AD7791" s="9"/>
    </row>
    <row r="7792" spans="30:30">
      <c r="AD7792" s="9"/>
    </row>
    <row r="7793" spans="30:30">
      <c r="AD7793" s="9"/>
    </row>
    <row r="7794" spans="30:30">
      <c r="AD7794" s="9"/>
    </row>
    <row r="7795" spans="30:30">
      <c r="AD7795" s="9"/>
    </row>
    <row r="7796" spans="30:30">
      <c r="AD7796" s="9"/>
    </row>
    <row r="7797" spans="30:30">
      <c r="AD7797" s="9"/>
    </row>
    <row r="7798" spans="30:30">
      <c r="AD7798" s="9"/>
    </row>
    <row r="7799" spans="30:30">
      <c r="AD7799" s="9"/>
    </row>
    <row r="7800" spans="30:30">
      <c r="AD7800" s="9"/>
    </row>
    <row r="7801" spans="30:30">
      <c r="AD7801" s="9"/>
    </row>
    <row r="7802" spans="30:30">
      <c r="AD7802" s="9"/>
    </row>
    <row r="7803" spans="30:30">
      <c r="AD7803" s="9"/>
    </row>
    <row r="7804" spans="30:30">
      <c r="AD7804" s="9"/>
    </row>
    <row r="7805" spans="30:30">
      <c r="AD7805" s="9"/>
    </row>
    <row r="7806" spans="30:30">
      <c r="AD7806" s="9"/>
    </row>
    <row r="7807" spans="30:30">
      <c r="AD7807" s="9"/>
    </row>
    <row r="7808" spans="30:30">
      <c r="AD7808" s="9"/>
    </row>
    <row r="7809" spans="30:30">
      <c r="AD7809" s="9"/>
    </row>
    <row r="7810" spans="30:30">
      <c r="AD7810" s="9"/>
    </row>
    <row r="7811" spans="30:30">
      <c r="AD7811" s="9"/>
    </row>
    <row r="7812" spans="30:30">
      <c r="AD7812" s="9"/>
    </row>
    <row r="7813" spans="30:30">
      <c r="AD7813" s="9"/>
    </row>
    <row r="7814" spans="30:30">
      <c r="AD7814" s="9"/>
    </row>
    <row r="7815" spans="30:30">
      <c r="AD7815" s="9"/>
    </row>
    <row r="7816" spans="30:30">
      <c r="AD7816" s="9"/>
    </row>
    <row r="7817" spans="30:30">
      <c r="AD7817" s="9"/>
    </row>
    <row r="7818" spans="30:30">
      <c r="AD7818" s="9"/>
    </row>
    <row r="7819" spans="30:30">
      <c r="AD7819" s="9"/>
    </row>
    <row r="7820" spans="30:30">
      <c r="AD7820" s="9"/>
    </row>
    <row r="7821" spans="30:30">
      <c r="AD7821" s="9"/>
    </row>
    <row r="7822" spans="30:30">
      <c r="AD7822" s="9"/>
    </row>
    <row r="7823" spans="30:30">
      <c r="AD7823" s="9"/>
    </row>
    <row r="7824" spans="30:30">
      <c r="AD7824" s="9"/>
    </row>
    <row r="7825" spans="30:30">
      <c r="AD7825" s="9"/>
    </row>
    <row r="7826" spans="30:30">
      <c r="AD7826" s="9"/>
    </row>
    <row r="7827" spans="30:30">
      <c r="AD7827" s="9"/>
    </row>
    <row r="7828" spans="30:30">
      <c r="AD7828" s="9"/>
    </row>
    <row r="7829" spans="30:30">
      <c r="AD7829" s="9"/>
    </row>
    <row r="7830" spans="30:30">
      <c r="AD7830" s="9"/>
    </row>
    <row r="7831" spans="30:30">
      <c r="AD7831" s="9"/>
    </row>
    <row r="7832" spans="30:30">
      <c r="AD7832" s="9"/>
    </row>
    <row r="7833" spans="30:30">
      <c r="AD7833" s="9"/>
    </row>
    <row r="7834" spans="30:30">
      <c r="AD7834" s="9"/>
    </row>
    <row r="7835" spans="30:30">
      <c r="AD7835" s="9"/>
    </row>
    <row r="7836" spans="30:30">
      <c r="AD7836" s="9"/>
    </row>
    <row r="7837" spans="30:30">
      <c r="AD7837" s="9"/>
    </row>
    <row r="7838" spans="30:30">
      <c r="AD7838" s="9"/>
    </row>
    <row r="7839" spans="30:30">
      <c r="AD7839" s="9"/>
    </row>
    <row r="7840" spans="30:30">
      <c r="AD7840" s="9"/>
    </row>
    <row r="7841" spans="30:30">
      <c r="AD7841" s="9"/>
    </row>
    <row r="7842" spans="30:30">
      <c r="AD7842" s="9"/>
    </row>
    <row r="7843" spans="30:30">
      <c r="AD7843" s="9"/>
    </row>
    <row r="7844" spans="30:30">
      <c r="AD7844" s="9"/>
    </row>
    <row r="7845" spans="30:30">
      <c r="AD7845" s="9"/>
    </row>
    <row r="7846" spans="30:30">
      <c r="AD7846" s="9"/>
    </row>
    <row r="7847" spans="30:30">
      <c r="AD7847" s="9"/>
    </row>
    <row r="7848" spans="30:30">
      <c r="AD7848" s="9"/>
    </row>
    <row r="7849" spans="30:30">
      <c r="AD7849" s="9"/>
    </row>
    <row r="7850" spans="30:30">
      <c r="AD7850" s="9"/>
    </row>
    <row r="7851" spans="30:30">
      <c r="AD7851" s="9"/>
    </row>
    <row r="7852" spans="30:30">
      <c r="AD7852" s="9"/>
    </row>
    <row r="7853" spans="30:30">
      <c r="AD7853" s="9"/>
    </row>
    <row r="7854" spans="30:30">
      <c r="AD7854" s="9"/>
    </row>
    <row r="7855" spans="30:30">
      <c r="AD7855" s="9"/>
    </row>
    <row r="7856" spans="30:30">
      <c r="AD7856" s="9"/>
    </row>
    <row r="7857" spans="30:30">
      <c r="AD7857" s="9"/>
    </row>
    <row r="7858" spans="30:30">
      <c r="AD7858" s="9"/>
    </row>
    <row r="7859" spans="30:30">
      <c r="AD7859" s="9"/>
    </row>
    <row r="7860" spans="30:30">
      <c r="AD7860" s="9"/>
    </row>
    <row r="7861" spans="30:30">
      <c r="AD7861" s="9"/>
    </row>
    <row r="7862" spans="30:30">
      <c r="AD7862" s="9"/>
    </row>
    <row r="7863" spans="30:30">
      <c r="AD7863" s="9"/>
    </row>
    <row r="7864" spans="30:30">
      <c r="AD7864" s="9"/>
    </row>
    <row r="7865" spans="30:30">
      <c r="AD7865" s="9"/>
    </row>
    <row r="7866" spans="30:30">
      <c r="AD7866" s="9"/>
    </row>
    <row r="7867" spans="30:30">
      <c r="AD7867" s="9"/>
    </row>
    <row r="7868" spans="30:30">
      <c r="AD7868" s="9"/>
    </row>
    <row r="7869" spans="30:30">
      <c r="AD7869" s="9"/>
    </row>
    <row r="7870" spans="30:30">
      <c r="AD7870" s="9"/>
    </row>
    <row r="7871" spans="30:30">
      <c r="AD7871" s="9"/>
    </row>
    <row r="7872" spans="30:30">
      <c r="AD7872" s="9"/>
    </row>
    <row r="7873" spans="30:30">
      <c r="AD7873" s="9"/>
    </row>
    <row r="7874" spans="30:30">
      <c r="AD7874" s="9"/>
    </row>
    <row r="7875" spans="30:30">
      <c r="AD7875" s="9"/>
    </row>
    <row r="7876" spans="30:30">
      <c r="AD7876" s="9"/>
    </row>
    <row r="7877" spans="30:30">
      <c r="AD7877" s="9"/>
    </row>
    <row r="7878" spans="30:30">
      <c r="AD7878" s="9"/>
    </row>
    <row r="7879" spans="30:30">
      <c r="AD7879" s="9"/>
    </row>
    <row r="7880" spans="30:30">
      <c r="AD7880" s="9"/>
    </row>
    <row r="7881" spans="30:30">
      <c r="AD7881" s="9"/>
    </row>
    <row r="7882" spans="30:30">
      <c r="AD7882" s="9"/>
    </row>
    <row r="7883" spans="30:30">
      <c r="AD7883" s="9"/>
    </row>
    <row r="7884" spans="30:30">
      <c r="AD7884" s="9"/>
    </row>
    <row r="7885" spans="30:30">
      <c r="AD7885" s="9"/>
    </row>
    <row r="7886" spans="30:30">
      <c r="AD7886" s="9"/>
    </row>
    <row r="7887" spans="30:30">
      <c r="AD7887" s="9"/>
    </row>
    <row r="7888" spans="30:30">
      <c r="AD7888" s="9"/>
    </row>
    <row r="7889" spans="30:30">
      <c r="AD7889" s="9"/>
    </row>
    <row r="7890" spans="30:30">
      <c r="AD7890" s="9"/>
    </row>
    <row r="7891" spans="30:30">
      <c r="AD7891" s="9"/>
    </row>
    <row r="7892" spans="30:30">
      <c r="AD7892" s="9"/>
    </row>
    <row r="7893" spans="30:30">
      <c r="AD7893" s="9"/>
    </row>
    <row r="7894" spans="30:30">
      <c r="AD7894" s="9"/>
    </row>
    <row r="7895" spans="30:30">
      <c r="AD7895" s="9"/>
    </row>
    <row r="7896" spans="30:30">
      <c r="AD7896" s="9"/>
    </row>
    <row r="7897" spans="30:30">
      <c r="AD7897" s="9"/>
    </row>
    <row r="7898" spans="30:30">
      <c r="AD7898" s="9"/>
    </row>
    <row r="7899" spans="30:30">
      <c r="AD7899" s="9"/>
    </row>
    <row r="7900" spans="30:30">
      <c r="AD7900" s="9"/>
    </row>
    <row r="7901" spans="30:30">
      <c r="AD7901" s="9"/>
    </row>
    <row r="7902" spans="30:30">
      <c r="AD7902" s="9"/>
    </row>
    <row r="7903" spans="30:30">
      <c r="AD7903" s="9"/>
    </row>
    <row r="7904" spans="30:30">
      <c r="AD7904" s="9"/>
    </row>
    <row r="7905" spans="30:30">
      <c r="AD7905" s="9"/>
    </row>
    <row r="7906" spans="30:30">
      <c r="AD7906" s="9"/>
    </row>
    <row r="7907" spans="30:30">
      <c r="AD7907" s="9"/>
    </row>
    <row r="7908" spans="30:30">
      <c r="AD7908" s="9"/>
    </row>
    <row r="7909" spans="30:30">
      <c r="AD7909" s="9"/>
    </row>
    <row r="7910" spans="30:30">
      <c r="AD7910" s="9"/>
    </row>
    <row r="7911" spans="30:30">
      <c r="AD7911" s="9"/>
    </row>
    <row r="7912" spans="30:30">
      <c r="AD7912" s="9"/>
    </row>
    <row r="7913" spans="30:30">
      <c r="AD7913" s="9"/>
    </row>
    <row r="7914" spans="30:30">
      <c r="AD7914" s="9"/>
    </row>
    <row r="7915" spans="30:30">
      <c r="AD7915" s="9"/>
    </row>
    <row r="7916" spans="30:30">
      <c r="AD7916" s="9"/>
    </row>
    <row r="7917" spans="30:30">
      <c r="AD7917" s="9"/>
    </row>
    <row r="7918" spans="30:30">
      <c r="AD7918" s="9"/>
    </row>
    <row r="7919" spans="30:30">
      <c r="AD7919" s="9"/>
    </row>
    <row r="7920" spans="30:30">
      <c r="AD7920" s="9"/>
    </row>
    <row r="7921" spans="30:30">
      <c r="AD7921" s="9"/>
    </row>
    <row r="7922" spans="30:30">
      <c r="AD7922" s="9"/>
    </row>
    <row r="7923" spans="30:30">
      <c r="AD7923" s="9"/>
    </row>
    <row r="7924" spans="30:30">
      <c r="AD7924" s="9"/>
    </row>
    <row r="7925" spans="30:30">
      <c r="AD7925" s="9"/>
    </row>
    <row r="7926" spans="30:30">
      <c r="AD7926" s="9"/>
    </row>
    <row r="7927" spans="30:30">
      <c r="AD7927" s="9"/>
    </row>
    <row r="7928" spans="30:30">
      <c r="AD7928" s="9"/>
    </row>
    <row r="7929" spans="30:30">
      <c r="AD7929" s="9"/>
    </row>
    <row r="7930" spans="30:30">
      <c r="AD7930" s="9"/>
    </row>
    <row r="7931" spans="30:30">
      <c r="AD7931" s="9"/>
    </row>
    <row r="7932" spans="30:30">
      <c r="AD7932" s="9"/>
    </row>
    <row r="7933" spans="30:30">
      <c r="AD7933" s="9"/>
    </row>
    <row r="7934" spans="30:30">
      <c r="AD7934" s="9"/>
    </row>
    <row r="7935" spans="30:30">
      <c r="AD7935" s="9"/>
    </row>
    <row r="7936" spans="30:30">
      <c r="AD7936" s="9"/>
    </row>
    <row r="7937" spans="30:30">
      <c r="AD7937" s="9"/>
    </row>
    <row r="7938" spans="30:30">
      <c r="AD7938" s="9"/>
    </row>
    <row r="7939" spans="30:30">
      <c r="AD7939" s="9"/>
    </row>
    <row r="7940" spans="30:30">
      <c r="AD7940" s="9"/>
    </row>
    <row r="7941" spans="30:30">
      <c r="AD7941" s="9"/>
    </row>
    <row r="7942" spans="30:30">
      <c r="AD7942" s="9"/>
    </row>
    <row r="7943" spans="30:30">
      <c r="AD7943" s="9"/>
    </row>
    <row r="7944" spans="30:30">
      <c r="AD7944" s="9"/>
    </row>
    <row r="7945" spans="30:30">
      <c r="AD7945" s="9"/>
    </row>
    <row r="7946" spans="30:30">
      <c r="AD7946" s="9"/>
    </row>
    <row r="7947" spans="30:30">
      <c r="AD7947" s="9"/>
    </row>
    <row r="7948" spans="30:30">
      <c r="AD7948" s="9"/>
    </row>
    <row r="7949" spans="30:30">
      <c r="AD7949" s="9"/>
    </row>
    <row r="7950" spans="30:30">
      <c r="AD7950" s="9"/>
    </row>
    <row r="7951" spans="30:30">
      <c r="AD7951" s="9"/>
    </row>
    <row r="7952" spans="30:30">
      <c r="AD7952" s="9"/>
    </row>
    <row r="7953" spans="30:30">
      <c r="AD7953" s="9"/>
    </row>
    <row r="7954" spans="30:30">
      <c r="AD7954" s="9"/>
    </row>
    <row r="7955" spans="30:30">
      <c r="AD7955" s="9"/>
    </row>
    <row r="7956" spans="30:30">
      <c r="AD7956" s="9"/>
    </row>
    <row r="7957" spans="30:30">
      <c r="AD7957" s="9"/>
    </row>
    <row r="7958" spans="30:30">
      <c r="AD7958" s="9"/>
    </row>
    <row r="7959" spans="30:30">
      <c r="AD7959" s="9"/>
    </row>
    <row r="7960" spans="30:30">
      <c r="AD7960" s="9"/>
    </row>
    <row r="7961" spans="30:30">
      <c r="AD7961" s="9"/>
    </row>
    <row r="7962" spans="30:30">
      <c r="AD7962" s="9"/>
    </row>
    <row r="7963" spans="30:30">
      <c r="AD7963" s="9"/>
    </row>
    <row r="7964" spans="30:30">
      <c r="AD7964" s="9"/>
    </row>
    <row r="7965" spans="30:30">
      <c r="AD7965" s="9"/>
    </row>
    <row r="7966" spans="30:30">
      <c r="AD7966" s="9"/>
    </row>
    <row r="7967" spans="30:30">
      <c r="AD7967" s="9"/>
    </row>
    <row r="7968" spans="30:30">
      <c r="AD7968" s="9"/>
    </row>
    <row r="7969" spans="30:30">
      <c r="AD7969" s="9"/>
    </row>
    <row r="7970" spans="30:30">
      <c r="AD7970" s="9"/>
    </row>
    <row r="7971" spans="30:30">
      <c r="AD7971" s="9"/>
    </row>
    <row r="7972" spans="30:30">
      <c r="AD7972" s="9"/>
    </row>
    <row r="7973" spans="30:30">
      <c r="AD7973" s="9"/>
    </row>
    <row r="7974" spans="30:30">
      <c r="AD7974" s="9"/>
    </row>
    <row r="7975" spans="30:30">
      <c r="AD7975" s="9"/>
    </row>
    <row r="7976" spans="30:30">
      <c r="AD7976" s="9"/>
    </row>
    <row r="7977" spans="30:30">
      <c r="AD7977" s="9"/>
    </row>
    <row r="7978" spans="30:30">
      <c r="AD7978" s="9"/>
    </row>
    <row r="7979" spans="30:30">
      <c r="AD7979" s="9"/>
    </row>
    <row r="7980" spans="30:30">
      <c r="AD7980" s="9"/>
    </row>
    <row r="7981" spans="30:30">
      <c r="AD7981" s="9"/>
    </row>
    <row r="7982" spans="30:30">
      <c r="AD7982" s="9"/>
    </row>
    <row r="7983" spans="30:30">
      <c r="AD7983" s="9"/>
    </row>
    <row r="7984" spans="30:30">
      <c r="AD7984" s="9"/>
    </row>
    <row r="7985" spans="30:30">
      <c r="AD7985" s="9"/>
    </row>
    <row r="7986" spans="30:30">
      <c r="AD7986" s="9"/>
    </row>
    <row r="7987" spans="30:30">
      <c r="AD7987" s="9"/>
    </row>
    <row r="7988" spans="30:30">
      <c r="AD7988" s="9"/>
    </row>
    <row r="7989" spans="30:30">
      <c r="AD7989" s="9"/>
    </row>
    <row r="7990" spans="30:30">
      <c r="AD7990" s="9"/>
    </row>
    <row r="7991" spans="30:30">
      <c r="AD7991" s="9"/>
    </row>
    <row r="7992" spans="30:30">
      <c r="AD7992" s="9"/>
    </row>
    <row r="7993" spans="30:30">
      <c r="AD7993" s="9"/>
    </row>
    <row r="7994" spans="30:30">
      <c r="AD7994" s="9"/>
    </row>
    <row r="7995" spans="30:30">
      <c r="AD7995" s="9"/>
    </row>
    <row r="7996" spans="30:30">
      <c r="AD7996" s="9"/>
    </row>
    <row r="7997" spans="30:30">
      <c r="AD7997" s="9"/>
    </row>
    <row r="7998" spans="30:30">
      <c r="AD7998" s="9"/>
    </row>
    <row r="7999" spans="30:30">
      <c r="AD7999" s="9"/>
    </row>
    <row r="8000" spans="30:30">
      <c r="AD8000" s="9"/>
    </row>
    <row r="8001" spans="30:30">
      <c r="AD8001" s="9"/>
    </row>
    <row r="8002" spans="30:30">
      <c r="AD8002" s="9"/>
    </row>
    <row r="8003" spans="30:30">
      <c r="AD8003" s="9"/>
    </row>
    <row r="8004" spans="30:30">
      <c r="AD8004" s="9"/>
    </row>
    <row r="8005" spans="30:30">
      <c r="AD8005" s="9"/>
    </row>
    <row r="8006" spans="30:30">
      <c r="AD8006" s="9"/>
    </row>
    <row r="8007" spans="30:30">
      <c r="AD8007" s="9"/>
    </row>
    <row r="8008" spans="30:30">
      <c r="AD8008" s="9"/>
    </row>
    <row r="8009" spans="30:30">
      <c r="AD8009" s="9"/>
    </row>
    <row r="8010" spans="30:30">
      <c r="AD8010" s="9"/>
    </row>
    <row r="8011" spans="30:30">
      <c r="AD8011" s="9"/>
    </row>
    <row r="8012" spans="30:30">
      <c r="AD8012" s="9"/>
    </row>
    <row r="8013" spans="30:30">
      <c r="AD8013" s="9"/>
    </row>
    <row r="8014" spans="30:30">
      <c r="AD8014" s="9"/>
    </row>
    <row r="8015" spans="30:30">
      <c r="AD8015" s="9"/>
    </row>
    <row r="8016" spans="30:30">
      <c r="AD8016" s="9"/>
    </row>
    <row r="8017" spans="30:30">
      <c r="AD8017" s="9"/>
    </row>
    <row r="8018" spans="30:30">
      <c r="AD8018" s="9"/>
    </row>
    <row r="8019" spans="30:30">
      <c r="AD8019" s="9"/>
    </row>
    <row r="8020" spans="30:30">
      <c r="AD8020" s="9"/>
    </row>
    <row r="8021" spans="30:30">
      <c r="AD8021" s="9"/>
    </row>
    <row r="8022" spans="30:30">
      <c r="AD8022" s="9"/>
    </row>
    <row r="8023" spans="30:30">
      <c r="AD8023" s="9"/>
    </row>
    <row r="8024" spans="30:30">
      <c r="AD8024" s="9"/>
    </row>
    <row r="8025" spans="30:30">
      <c r="AD8025" s="9"/>
    </row>
    <row r="8026" spans="30:30">
      <c r="AD8026" s="9"/>
    </row>
    <row r="8027" spans="30:30">
      <c r="AD8027" s="9"/>
    </row>
    <row r="8028" spans="30:30">
      <c r="AD8028" s="9"/>
    </row>
    <row r="8029" spans="30:30">
      <c r="AD8029" s="9"/>
    </row>
    <row r="8030" spans="30:30">
      <c r="AD8030" s="9"/>
    </row>
    <row r="8031" spans="30:30">
      <c r="AD8031" s="9"/>
    </row>
    <row r="8032" spans="30:30">
      <c r="AD8032" s="9"/>
    </row>
    <row r="8033" spans="30:30">
      <c r="AD8033" s="9"/>
    </row>
    <row r="8034" spans="30:30">
      <c r="AD8034" s="9"/>
    </row>
    <row r="8035" spans="30:30">
      <c r="AD8035" s="9"/>
    </row>
    <row r="8036" spans="30:30">
      <c r="AD8036" s="9"/>
    </row>
    <row r="8037" spans="30:30">
      <c r="AD8037" s="9"/>
    </row>
    <row r="8038" spans="30:30">
      <c r="AD8038" s="9"/>
    </row>
    <row r="8039" spans="30:30">
      <c r="AD8039" s="9"/>
    </row>
    <row r="8040" spans="30:30">
      <c r="AD8040" s="9"/>
    </row>
    <row r="8041" spans="30:30">
      <c r="AD8041" s="9"/>
    </row>
    <row r="8042" spans="30:30">
      <c r="AD8042" s="9"/>
    </row>
    <row r="8043" spans="30:30">
      <c r="AD8043" s="9"/>
    </row>
    <row r="8044" spans="30:30">
      <c r="AD8044" s="9"/>
    </row>
    <row r="8045" spans="30:30">
      <c r="AD8045" s="9"/>
    </row>
    <row r="8046" spans="30:30">
      <c r="AD8046" s="9"/>
    </row>
    <row r="8047" spans="30:30">
      <c r="AD8047" s="9"/>
    </row>
    <row r="8048" spans="30:30">
      <c r="AD8048" s="9"/>
    </row>
    <row r="8049" spans="30:30">
      <c r="AD8049" s="9"/>
    </row>
    <row r="8050" spans="30:30">
      <c r="AD8050" s="9"/>
    </row>
    <row r="8051" spans="30:30">
      <c r="AD8051" s="9"/>
    </row>
    <row r="8052" spans="30:30">
      <c r="AD8052" s="9"/>
    </row>
    <row r="8053" spans="30:30">
      <c r="AD8053" s="9"/>
    </row>
    <row r="8054" spans="30:30">
      <c r="AD8054" s="9"/>
    </row>
    <row r="8055" spans="30:30">
      <c r="AD8055" s="9"/>
    </row>
    <row r="8056" spans="30:30">
      <c r="AD8056" s="9"/>
    </row>
    <row r="8057" spans="30:30">
      <c r="AD8057" s="9"/>
    </row>
    <row r="8058" spans="30:30">
      <c r="AD8058" s="9"/>
    </row>
    <row r="8059" spans="30:30">
      <c r="AD8059" s="9"/>
    </row>
    <row r="8060" spans="30:30">
      <c r="AD8060" s="9"/>
    </row>
    <row r="8061" spans="30:30">
      <c r="AD8061" s="9"/>
    </row>
    <row r="8062" spans="30:30">
      <c r="AD8062" s="9"/>
    </row>
    <row r="8063" spans="30:30">
      <c r="AD8063" s="9"/>
    </row>
    <row r="8064" spans="30:30">
      <c r="AD8064" s="9"/>
    </row>
    <row r="8065" spans="30:30">
      <c r="AD8065" s="9"/>
    </row>
    <row r="8066" spans="30:30">
      <c r="AD8066" s="9"/>
    </row>
    <row r="8067" spans="30:30">
      <c r="AD8067" s="9"/>
    </row>
    <row r="8068" spans="30:30">
      <c r="AD8068" s="9"/>
    </row>
    <row r="8069" spans="30:30">
      <c r="AD8069" s="9"/>
    </row>
    <row r="8070" spans="30:30">
      <c r="AD8070" s="9"/>
    </row>
    <row r="8071" spans="30:30">
      <c r="AD8071" s="9"/>
    </row>
    <row r="8072" spans="30:30">
      <c r="AD8072" s="9"/>
    </row>
    <row r="8073" spans="30:30">
      <c r="AD8073" s="9"/>
    </row>
    <row r="8074" spans="30:30">
      <c r="AD8074" s="9"/>
    </row>
    <row r="8075" spans="30:30">
      <c r="AD8075" s="9"/>
    </row>
    <row r="8076" spans="30:30">
      <c r="AD8076" s="9"/>
    </row>
    <row r="8077" spans="30:30">
      <c r="AD8077" s="9"/>
    </row>
    <row r="8078" spans="30:30">
      <c r="AD8078" s="9"/>
    </row>
    <row r="8079" spans="30:30">
      <c r="AD8079" s="9"/>
    </row>
    <row r="8080" spans="30:30">
      <c r="AD8080" s="9"/>
    </row>
    <row r="8081" spans="30:30">
      <c r="AD8081" s="9"/>
    </row>
    <row r="8082" spans="30:30">
      <c r="AD8082" s="9"/>
    </row>
    <row r="8083" spans="30:30">
      <c r="AD8083" s="9"/>
    </row>
    <row r="8084" spans="30:30">
      <c r="AD8084" s="9"/>
    </row>
    <row r="8085" spans="30:30">
      <c r="AD8085" s="9"/>
    </row>
    <row r="8086" spans="30:30">
      <c r="AD8086" s="9"/>
    </row>
    <row r="8087" spans="30:30">
      <c r="AD8087" s="9"/>
    </row>
    <row r="8088" spans="30:30">
      <c r="AD8088" s="9"/>
    </row>
    <row r="8089" spans="30:30">
      <c r="AD8089" s="9"/>
    </row>
    <row r="8090" spans="30:30">
      <c r="AD8090" s="9"/>
    </row>
    <row r="8091" spans="30:30">
      <c r="AD8091" s="9"/>
    </row>
    <row r="8092" spans="30:30">
      <c r="AD8092" s="9"/>
    </row>
    <row r="8093" spans="30:30">
      <c r="AD8093" s="9"/>
    </row>
    <row r="8094" spans="30:30">
      <c r="AD8094" s="9"/>
    </row>
    <row r="8095" spans="30:30">
      <c r="AD8095" s="9"/>
    </row>
    <row r="8096" spans="30:30">
      <c r="AD8096" s="9"/>
    </row>
    <row r="8097" spans="30:30">
      <c r="AD8097" s="9"/>
    </row>
    <row r="8098" spans="30:30">
      <c r="AD8098" s="9"/>
    </row>
    <row r="8099" spans="30:30">
      <c r="AD8099" s="9"/>
    </row>
    <row r="8100" spans="30:30">
      <c r="AD8100" s="9"/>
    </row>
    <row r="8101" spans="30:30">
      <c r="AD8101" s="9"/>
    </row>
    <row r="8102" spans="30:30">
      <c r="AD8102" s="9"/>
    </row>
    <row r="8103" spans="30:30">
      <c r="AD8103" s="9"/>
    </row>
    <row r="8104" spans="30:30">
      <c r="AD8104" s="9"/>
    </row>
    <row r="8105" spans="30:30">
      <c r="AD8105" s="9"/>
    </row>
    <row r="8106" spans="30:30">
      <c r="AD8106" s="9"/>
    </row>
    <row r="8107" spans="30:30">
      <c r="AD8107" s="9"/>
    </row>
    <row r="8108" spans="30:30">
      <c r="AD8108" s="9"/>
    </row>
    <row r="8109" spans="30:30">
      <c r="AD8109" s="9"/>
    </row>
    <row r="8110" spans="30:30">
      <c r="AD8110" s="9"/>
    </row>
    <row r="8111" spans="30:30">
      <c r="AD8111" s="9"/>
    </row>
    <row r="8112" spans="30:30">
      <c r="AD8112" s="9"/>
    </row>
    <row r="8113" spans="30:30">
      <c r="AD8113" s="9"/>
    </row>
    <row r="8114" spans="30:30">
      <c r="AD8114" s="9"/>
    </row>
    <row r="8115" spans="30:30">
      <c r="AD8115" s="9"/>
    </row>
    <row r="8116" spans="30:30">
      <c r="AD8116" s="9"/>
    </row>
    <row r="8117" spans="30:30">
      <c r="AD8117" s="9"/>
    </row>
    <row r="8118" spans="30:30">
      <c r="AD8118" s="9"/>
    </row>
    <row r="8119" spans="30:30">
      <c r="AD8119" s="9"/>
    </row>
    <row r="8120" spans="30:30">
      <c r="AD8120" s="9"/>
    </row>
    <row r="8121" spans="30:30">
      <c r="AD8121" s="9"/>
    </row>
    <row r="8122" spans="30:30">
      <c r="AD8122" s="9"/>
    </row>
    <row r="8123" spans="30:30">
      <c r="AD8123" s="9"/>
    </row>
    <row r="8124" spans="30:30">
      <c r="AD8124" s="9"/>
    </row>
    <row r="8125" spans="30:30">
      <c r="AD8125" s="9"/>
    </row>
    <row r="8126" spans="30:30">
      <c r="AD8126" s="9"/>
    </row>
    <row r="8127" spans="30:30">
      <c r="AD8127" s="9"/>
    </row>
    <row r="8128" spans="30:30">
      <c r="AD8128" s="9"/>
    </row>
    <row r="8129" spans="30:30">
      <c r="AD8129" s="9"/>
    </row>
    <row r="8130" spans="30:30">
      <c r="AD8130" s="9"/>
    </row>
    <row r="8131" spans="30:30">
      <c r="AD8131" s="9"/>
    </row>
    <row r="8132" spans="30:30">
      <c r="AD8132" s="9"/>
    </row>
    <row r="8133" spans="30:30">
      <c r="AD8133" s="9"/>
    </row>
    <row r="8134" spans="30:30">
      <c r="AD8134" s="9"/>
    </row>
    <row r="8135" spans="30:30">
      <c r="AD8135" s="9"/>
    </row>
    <row r="8136" spans="30:30">
      <c r="AD8136" s="9"/>
    </row>
    <row r="8137" spans="30:30">
      <c r="AD8137" s="9"/>
    </row>
    <row r="8138" spans="30:30">
      <c r="AD8138" s="9"/>
    </row>
    <row r="8139" spans="30:30">
      <c r="AD8139" s="9"/>
    </row>
    <row r="8140" spans="30:30">
      <c r="AD8140" s="9"/>
    </row>
    <row r="8141" spans="30:30">
      <c r="AD8141" s="9"/>
    </row>
    <row r="8142" spans="30:30">
      <c r="AD8142" s="9"/>
    </row>
    <row r="8143" spans="30:30">
      <c r="AD8143" s="9"/>
    </row>
    <row r="8144" spans="30:30">
      <c r="AD8144" s="9"/>
    </row>
    <row r="8145" spans="30:30">
      <c r="AD8145" s="9"/>
    </row>
    <row r="8146" spans="30:30">
      <c r="AD8146" s="9"/>
    </row>
    <row r="8147" spans="30:30">
      <c r="AD8147" s="9"/>
    </row>
    <row r="8148" spans="30:30">
      <c r="AD8148" s="9"/>
    </row>
    <row r="8149" spans="30:30">
      <c r="AD8149" s="9"/>
    </row>
    <row r="8150" spans="30:30">
      <c r="AD8150" s="9"/>
    </row>
    <row r="8151" spans="30:30">
      <c r="AD8151" s="9"/>
    </row>
    <row r="8152" spans="30:30">
      <c r="AD8152" s="9"/>
    </row>
    <row r="8153" spans="30:30">
      <c r="AD8153" s="9"/>
    </row>
    <row r="8154" spans="30:30">
      <c r="AD8154" s="9"/>
    </row>
    <row r="8155" spans="30:30">
      <c r="AD8155" s="9"/>
    </row>
    <row r="8156" spans="30:30">
      <c r="AD8156" s="9"/>
    </row>
    <row r="8157" spans="30:30">
      <c r="AD8157" s="9"/>
    </row>
    <row r="8158" spans="30:30">
      <c r="AD8158" s="9"/>
    </row>
    <row r="8159" spans="30:30">
      <c r="AD8159" s="9"/>
    </row>
    <row r="8160" spans="30:30">
      <c r="AD8160" s="9"/>
    </row>
    <row r="8161" spans="30:30">
      <c r="AD8161" s="9"/>
    </row>
    <row r="8162" spans="30:30">
      <c r="AD8162" s="9"/>
    </row>
    <row r="8163" spans="30:30">
      <c r="AD8163" s="9"/>
    </row>
    <row r="8164" spans="30:30">
      <c r="AD8164" s="9"/>
    </row>
    <row r="8165" spans="30:30">
      <c r="AD8165" s="9"/>
    </row>
    <row r="8166" spans="30:30">
      <c r="AD8166" s="9"/>
    </row>
    <row r="8167" spans="30:30">
      <c r="AD8167" s="9"/>
    </row>
    <row r="8168" spans="30:30">
      <c r="AD8168" s="9"/>
    </row>
    <row r="8169" spans="30:30">
      <c r="AD8169" s="9"/>
    </row>
    <row r="8170" spans="30:30">
      <c r="AD8170" s="9"/>
    </row>
    <row r="8171" spans="30:30">
      <c r="AD8171" s="9"/>
    </row>
    <row r="8172" spans="30:30">
      <c r="AD8172" s="9"/>
    </row>
    <row r="8173" spans="30:30">
      <c r="AD8173" s="9"/>
    </row>
    <row r="8174" spans="30:30">
      <c r="AD8174" s="9"/>
    </row>
    <row r="8175" spans="30:30">
      <c r="AD8175" s="9"/>
    </row>
    <row r="8176" spans="30:30">
      <c r="AD8176" s="9"/>
    </row>
    <row r="8177" spans="30:30">
      <c r="AD8177" s="9"/>
    </row>
    <row r="8178" spans="30:30">
      <c r="AD8178" s="9"/>
    </row>
    <row r="8179" spans="30:30">
      <c r="AD8179" s="9"/>
    </row>
    <row r="8180" spans="30:30">
      <c r="AD8180" s="9"/>
    </row>
    <row r="8181" spans="30:30">
      <c r="AD8181" s="9"/>
    </row>
    <row r="8182" spans="30:30">
      <c r="AD8182" s="9"/>
    </row>
    <row r="8183" spans="30:30">
      <c r="AD8183" s="9"/>
    </row>
    <row r="8184" spans="30:30">
      <c r="AD8184" s="9"/>
    </row>
    <row r="8185" spans="30:30">
      <c r="AD8185" s="9"/>
    </row>
    <row r="8186" spans="30:30">
      <c r="AD8186" s="9"/>
    </row>
    <row r="8187" spans="30:30">
      <c r="AD8187" s="9"/>
    </row>
    <row r="8188" spans="30:30">
      <c r="AD8188" s="9"/>
    </row>
    <row r="8189" spans="30:30">
      <c r="AD8189" s="9"/>
    </row>
    <row r="8190" spans="30:30">
      <c r="AD8190" s="9"/>
    </row>
    <row r="8191" spans="30:30">
      <c r="AD8191" s="9"/>
    </row>
    <row r="8192" spans="30:30">
      <c r="AD8192" s="9"/>
    </row>
    <row r="8193" spans="30:30">
      <c r="AD8193" s="9"/>
    </row>
    <row r="8194" spans="30:30">
      <c r="AD8194" s="9"/>
    </row>
    <row r="8195" spans="30:30">
      <c r="AD8195" s="9"/>
    </row>
    <row r="8196" spans="30:30">
      <c r="AD8196" s="9"/>
    </row>
    <row r="8197" spans="30:30">
      <c r="AD8197" s="9"/>
    </row>
    <row r="8198" spans="30:30">
      <c r="AD8198" s="9"/>
    </row>
    <row r="8199" spans="30:30">
      <c r="AD8199" s="9"/>
    </row>
    <row r="8200" spans="30:30">
      <c r="AD8200" s="9"/>
    </row>
    <row r="8201" spans="30:30">
      <c r="AD8201" s="9"/>
    </row>
    <row r="8202" spans="30:30">
      <c r="AD8202" s="9"/>
    </row>
    <row r="8203" spans="30:30">
      <c r="AD8203" s="9"/>
    </row>
    <row r="8204" spans="30:30">
      <c r="AD8204" s="9"/>
    </row>
    <row r="8205" spans="30:30">
      <c r="AD8205" s="9"/>
    </row>
    <row r="8206" spans="30:30">
      <c r="AD8206" s="9"/>
    </row>
    <row r="8207" spans="30:30">
      <c r="AD8207" s="9"/>
    </row>
    <row r="8208" spans="30:30">
      <c r="AD8208" s="9"/>
    </row>
    <row r="8209" spans="30:30">
      <c r="AD8209" s="9"/>
    </row>
    <row r="8210" spans="30:30">
      <c r="AD8210" s="9"/>
    </row>
    <row r="8211" spans="30:30">
      <c r="AD8211" s="9"/>
    </row>
    <row r="8212" spans="30:30">
      <c r="AD8212" s="9"/>
    </row>
    <row r="8213" spans="30:30">
      <c r="AD8213" s="9"/>
    </row>
    <row r="8214" spans="30:30">
      <c r="AD8214" s="9"/>
    </row>
    <row r="8215" spans="30:30">
      <c r="AD8215" s="9"/>
    </row>
    <row r="8216" spans="30:30">
      <c r="AD8216" s="9"/>
    </row>
    <row r="8217" spans="30:30">
      <c r="AD8217" s="9"/>
    </row>
    <row r="8218" spans="30:30">
      <c r="AD8218" s="9"/>
    </row>
    <row r="8219" spans="30:30">
      <c r="AD8219" s="9"/>
    </row>
    <row r="8220" spans="30:30">
      <c r="AD8220" s="9"/>
    </row>
    <row r="8221" spans="30:30">
      <c r="AD8221" s="9"/>
    </row>
    <row r="8222" spans="30:30">
      <c r="AD8222" s="9"/>
    </row>
    <row r="8223" spans="30:30">
      <c r="AD8223" s="9"/>
    </row>
    <row r="8224" spans="30:30">
      <c r="AD8224" s="9"/>
    </row>
    <row r="8225" spans="30:30">
      <c r="AD8225" s="9"/>
    </row>
    <row r="8226" spans="30:30">
      <c r="AD8226" s="9"/>
    </row>
    <row r="8227" spans="30:30">
      <c r="AD8227" s="9"/>
    </row>
    <row r="8228" spans="30:30">
      <c r="AD8228" s="9"/>
    </row>
    <row r="8229" spans="30:30">
      <c r="AD8229" s="9"/>
    </row>
    <row r="8230" spans="30:30">
      <c r="AD8230" s="9"/>
    </row>
    <row r="8231" spans="30:30">
      <c r="AD8231" s="9"/>
    </row>
    <row r="8232" spans="30:30">
      <c r="AD8232" s="9"/>
    </row>
    <row r="8233" spans="30:30">
      <c r="AD8233" s="9"/>
    </row>
    <row r="8234" spans="30:30">
      <c r="AD8234" s="9"/>
    </row>
    <row r="8235" spans="30:30">
      <c r="AD8235" s="9"/>
    </row>
    <row r="8236" spans="30:30">
      <c r="AD8236" s="9"/>
    </row>
    <row r="8237" spans="30:30">
      <c r="AD8237" s="9"/>
    </row>
    <row r="8238" spans="30:30">
      <c r="AD8238" s="9"/>
    </row>
    <row r="8239" spans="30:30">
      <c r="AD8239" s="9"/>
    </row>
    <row r="8240" spans="30:30">
      <c r="AD8240" s="9"/>
    </row>
    <row r="8241" spans="30:30">
      <c r="AD8241" s="9"/>
    </row>
    <row r="8242" spans="30:30">
      <c r="AD8242" s="9"/>
    </row>
    <row r="8243" spans="30:30">
      <c r="AD8243" s="9"/>
    </row>
    <row r="8244" spans="30:30">
      <c r="AD8244" s="9"/>
    </row>
    <row r="8245" spans="30:30">
      <c r="AD8245" s="9"/>
    </row>
    <row r="8246" spans="30:30">
      <c r="AD8246" s="9"/>
    </row>
    <row r="8247" spans="30:30">
      <c r="AD8247" s="9"/>
    </row>
    <row r="8248" spans="30:30">
      <c r="AD8248" s="9"/>
    </row>
    <row r="8249" spans="30:30">
      <c r="AD8249" s="9"/>
    </row>
    <row r="8250" spans="30:30">
      <c r="AD8250" s="9"/>
    </row>
    <row r="8251" spans="30:30">
      <c r="AD8251" s="9"/>
    </row>
    <row r="8252" spans="30:30">
      <c r="AD8252" s="9"/>
    </row>
    <row r="8253" spans="30:30">
      <c r="AD8253" s="9"/>
    </row>
    <row r="8254" spans="30:30">
      <c r="AD8254" s="9"/>
    </row>
    <row r="8255" spans="30:30">
      <c r="AD8255" s="9"/>
    </row>
    <row r="8256" spans="30:30">
      <c r="AD8256" s="9"/>
    </row>
    <row r="8257" spans="30:30">
      <c r="AD8257" s="9"/>
    </row>
    <row r="8258" spans="30:30">
      <c r="AD8258" s="9"/>
    </row>
    <row r="8259" spans="30:30">
      <c r="AD8259" s="9"/>
    </row>
    <row r="8260" spans="30:30">
      <c r="AD8260" s="9"/>
    </row>
    <row r="8261" spans="30:30">
      <c r="AD8261" s="9"/>
    </row>
    <row r="8262" spans="30:30">
      <c r="AD8262" s="9"/>
    </row>
    <row r="8263" spans="30:30">
      <c r="AD8263" s="9"/>
    </row>
    <row r="8264" spans="30:30">
      <c r="AD8264" s="9"/>
    </row>
    <row r="8265" spans="30:30">
      <c r="AD8265" s="9"/>
    </row>
    <row r="8266" spans="30:30">
      <c r="AD8266" s="9"/>
    </row>
    <row r="8267" spans="30:30">
      <c r="AD8267" s="9"/>
    </row>
    <row r="8268" spans="30:30">
      <c r="AD8268" s="9"/>
    </row>
    <row r="8269" spans="30:30">
      <c r="AD8269" s="9"/>
    </row>
    <row r="8270" spans="30:30">
      <c r="AD8270" s="9"/>
    </row>
    <row r="8271" spans="30:30">
      <c r="AD8271" s="9"/>
    </row>
    <row r="8272" spans="30:30">
      <c r="AD8272" s="9"/>
    </row>
    <row r="8273" spans="30:30">
      <c r="AD8273" s="9"/>
    </row>
    <row r="8274" spans="30:30">
      <c r="AD8274" s="9"/>
    </row>
    <row r="8275" spans="30:30">
      <c r="AD8275" s="9"/>
    </row>
    <row r="8276" spans="30:30">
      <c r="AD8276" s="9"/>
    </row>
    <row r="8277" spans="30:30">
      <c r="AD8277" s="9"/>
    </row>
    <row r="8278" spans="30:30">
      <c r="AD8278" s="9"/>
    </row>
    <row r="8279" spans="30:30">
      <c r="AD8279" s="9"/>
    </row>
    <row r="8280" spans="30:30">
      <c r="AD8280" s="9"/>
    </row>
    <row r="8281" spans="30:30">
      <c r="AD8281" s="9"/>
    </row>
    <row r="8282" spans="30:30">
      <c r="AD8282" s="9"/>
    </row>
    <row r="8283" spans="30:30">
      <c r="AD8283" s="9"/>
    </row>
    <row r="8284" spans="30:30">
      <c r="AD8284" s="9"/>
    </row>
    <row r="8285" spans="30:30">
      <c r="AD8285" s="9"/>
    </row>
    <row r="8286" spans="30:30">
      <c r="AD8286" s="9"/>
    </row>
    <row r="8287" spans="30:30">
      <c r="AD8287" s="9"/>
    </row>
    <row r="8288" spans="30:30">
      <c r="AD8288" s="9"/>
    </row>
    <row r="8289" spans="30:30">
      <c r="AD8289" s="9"/>
    </row>
    <row r="8290" spans="30:30">
      <c r="AD8290" s="9"/>
    </row>
    <row r="8291" spans="30:30">
      <c r="AD8291" s="9"/>
    </row>
    <row r="8292" spans="30:30">
      <c r="AD8292" s="9"/>
    </row>
    <row r="8293" spans="30:30">
      <c r="AD8293" s="9"/>
    </row>
    <row r="8294" spans="30:30">
      <c r="AD8294" s="9"/>
    </row>
    <row r="8295" spans="30:30">
      <c r="AD8295" s="9"/>
    </row>
    <row r="8296" spans="30:30">
      <c r="AD8296" s="9"/>
    </row>
    <row r="8297" spans="30:30">
      <c r="AD8297" s="9"/>
    </row>
    <row r="8298" spans="30:30">
      <c r="AD8298" s="9"/>
    </row>
    <row r="8299" spans="30:30">
      <c r="AD8299" s="9"/>
    </row>
    <row r="8300" spans="30:30">
      <c r="AD8300" s="9"/>
    </row>
    <row r="8301" spans="30:30">
      <c r="AD8301" s="9"/>
    </row>
    <row r="8302" spans="30:30">
      <c r="AD8302" s="9"/>
    </row>
    <row r="8303" spans="30:30">
      <c r="AD8303" s="9"/>
    </row>
    <row r="8304" spans="30:30">
      <c r="AD8304" s="9"/>
    </row>
    <row r="8305" spans="30:30">
      <c r="AD8305" s="9"/>
    </row>
    <row r="8306" spans="30:30">
      <c r="AD8306" s="9"/>
    </row>
    <row r="8307" spans="30:30">
      <c r="AD8307" s="9"/>
    </row>
    <row r="8308" spans="30:30">
      <c r="AD8308" s="9"/>
    </row>
    <row r="8309" spans="30:30">
      <c r="AD8309" s="9"/>
    </row>
    <row r="8310" spans="30:30">
      <c r="AD8310" s="9"/>
    </row>
    <row r="8311" spans="30:30">
      <c r="AD8311" s="9"/>
    </row>
    <row r="8312" spans="30:30">
      <c r="AD8312" s="9"/>
    </row>
    <row r="8313" spans="30:30">
      <c r="AD8313" s="9"/>
    </row>
    <row r="8314" spans="30:30">
      <c r="AD8314" s="9"/>
    </row>
    <row r="8315" spans="30:30">
      <c r="AD8315" s="9"/>
    </row>
    <row r="8316" spans="30:30">
      <c r="AD8316" s="9"/>
    </row>
    <row r="8317" spans="30:30">
      <c r="AD8317" s="9"/>
    </row>
    <row r="8318" spans="30:30">
      <c r="AD8318" s="9"/>
    </row>
    <row r="8319" spans="30:30">
      <c r="AD8319" s="9"/>
    </row>
    <row r="8320" spans="30:30">
      <c r="AD8320" s="9"/>
    </row>
    <row r="8321" spans="30:30">
      <c r="AD8321" s="9"/>
    </row>
    <row r="8322" spans="30:30">
      <c r="AD8322" s="9"/>
    </row>
    <row r="8323" spans="30:30">
      <c r="AD8323" s="9"/>
    </row>
    <row r="8324" spans="30:30">
      <c r="AD8324" s="9"/>
    </row>
    <row r="8325" spans="30:30">
      <c r="AD8325" s="9"/>
    </row>
    <row r="8326" spans="30:30">
      <c r="AD8326" s="9"/>
    </row>
    <row r="8327" spans="30:30">
      <c r="AD8327" s="9"/>
    </row>
    <row r="8328" spans="30:30">
      <c r="AD8328" s="9"/>
    </row>
    <row r="8329" spans="30:30">
      <c r="AD8329" s="9"/>
    </row>
    <row r="8330" spans="30:30">
      <c r="AD8330" s="9"/>
    </row>
    <row r="8331" spans="30:30">
      <c r="AD8331" s="9"/>
    </row>
    <row r="8332" spans="30:30">
      <c r="AD8332" s="9"/>
    </row>
    <row r="8333" spans="30:30">
      <c r="AD8333" s="9"/>
    </row>
    <row r="8334" spans="30:30">
      <c r="AD8334" s="9"/>
    </row>
    <row r="8335" spans="30:30">
      <c r="AD8335" s="9"/>
    </row>
    <row r="8336" spans="30:30">
      <c r="AD8336" s="9"/>
    </row>
    <row r="8337" spans="30:30">
      <c r="AD8337" s="9"/>
    </row>
    <row r="8338" spans="30:30">
      <c r="AD8338" s="9"/>
    </row>
    <row r="8339" spans="30:30">
      <c r="AD8339" s="9"/>
    </row>
    <row r="8340" spans="30:30">
      <c r="AD8340" s="9"/>
    </row>
    <row r="8341" spans="30:30">
      <c r="AD8341" s="9"/>
    </row>
    <row r="8342" spans="30:30">
      <c r="AD8342" s="9"/>
    </row>
    <row r="8343" spans="30:30">
      <c r="AD8343" s="9"/>
    </row>
    <row r="8344" spans="30:30">
      <c r="AD8344" s="9"/>
    </row>
    <row r="8345" spans="30:30">
      <c r="AD8345" s="9"/>
    </row>
    <row r="8346" spans="30:30">
      <c r="AD8346" s="9"/>
    </row>
    <row r="8347" spans="30:30">
      <c r="AD8347" s="9"/>
    </row>
    <row r="8348" spans="30:30">
      <c r="AD8348" s="9"/>
    </row>
    <row r="8349" spans="30:30">
      <c r="AD8349" s="9"/>
    </row>
    <row r="8350" spans="30:30">
      <c r="AD8350" s="9"/>
    </row>
    <row r="8351" spans="30:30">
      <c r="AD8351" s="9"/>
    </row>
    <row r="8352" spans="30:30">
      <c r="AD8352" s="9"/>
    </row>
    <row r="8353" spans="30:30">
      <c r="AD8353" s="9"/>
    </row>
    <row r="8354" spans="30:30">
      <c r="AD8354" s="9"/>
    </row>
    <row r="8355" spans="30:30">
      <c r="AD8355" s="9"/>
    </row>
    <row r="8356" spans="30:30">
      <c r="AD8356" s="9"/>
    </row>
    <row r="8357" spans="30:30">
      <c r="AD8357" s="9"/>
    </row>
    <row r="8358" spans="30:30">
      <c r="AD8358" s="9"/>
    </row>
    <row r="8359" spans="30:30">
      <c r="AD8359" s="9"/>
    </row>
    <row r="8360" spans="30:30">
      <c r="AD8360" s="9"/>
    </row>
    <row r="8361" spans="30:30">
      <c r="AD8361" s="9"/>
    </row>
    <row r="8362" spans="30:30">
      <c r="AD8362" s="9"/>
    </row>
    <row r="8363" spans="30:30">
      <c r="AD8363" s="9"/>
    </row>
    <row r="8364" spans="30:30">
      <c r="AD8364" s="9"/>
    </row>
    <row r="8365" spans="30:30">
      <c r="AD8365" s="9"/>
    </row>
    <row r="8366" spans="30:30">
      <c r="AD8366" s="9"/>
    </row>
    <row r="8367" spans="30:30">
      <c r="AD8367" s="9"/>
    </row>
    <row r="8368" spans="30:30">
      <c r="AD8368" s="9"/>
    </row>
    <row r="8369" spans="30:30">
      <c r="AD8369" s="9"/>
    </row>
    <row r="8370" spans="30:30">
      <c r="AD8370" s="9"/>
    </row>
    <row r="8371" spans="30:30">
      <c r="AD8371" s="9"/>
    </row>
    <row r="8372" spans="30:30">
      <c r="AD8372" s="9"/>
    </row>
    <row r="8373" spans="30:30">
      <c r="AD8373" s="9"/>
    </row>
    <row r="8374" spans="30:30">
      <c r="AD8374" s="9"/>
    </row>
    <row r="8375" spans="30:30">
      <c r="AD8375" s="9"/>
    </row>
    <row r="8376" spans="30:30">
      <c r="AD8376" s="9"/>
    </row>
    <row r="8377" spans="30:30">
      <c r="AD8377" s="9"/>
    </row>
    <row r="8378" spans="30:30">
      <c r="AD8378" s="9"/>
    </row>
    <row r="8379" spans="30:30">
      <c r="AD8379" s="9"/>
    </row>
    <row r="8380" spans="30:30">
      <c r="AD8380" s="9"/>
    </row>
    <row r="8381" spans="30:30">
      <c r="AD8381" s="9"/>
    </row>
    <row r="8382" spans="30:30">
      <c r="AD8382" s="9"/>
    </row>
    <row r="8383" spans="30:30">
      <c r="AD8383" s="9"/>
    </row>
    <row r="8384" spans="30:30">
      <c r="AD8384" s="9"/>
    </row>
    <row r="8385" spans="30:30">
      <c r="AD8385" s="9"/>
    </row>
    <row r="8386" spans="30:30">
      <c r="AD8386" s="9"/>
    </row>
    <row r="8387" spans="30:30">
      <c r="AD8387" s="9"/>
    </row>
    <row r="8388" spans="30:30">
      <c r="AD8388" s="9"/>
    </row>
    <row r="8389" spans="30:30">
      <c r="AD8389" s="9"/>
    </row>
    <row r="8390" spans="30:30">
      <c r="AD8390" s="9"/>
    </row>
    <row r="8391" spans="30:30">
      <c r="AD8391" s="9"/>
    </row>
    <row r="8392" spans="30:30">
      <c r="AD8392" s="9"/>
    </row>
    <row r="8393" spans="30:30">
      <c r="AD8393" s="9"/>
    </row>
    <row r="8394" spans="30:30">
      <c r="AD8394" s="9"/>
    </row>
    <row r="8395" spans="30:30">
      <c r="AD8395" s="9"/>
    </row>
    <row r="8396" spans="30:30">
      <c r="AD8396" s="9"/>
    </row>
    <row r="8397" spans="30:30">
      <c r="AD8397" s="9"/>
    </row>
    <row r="8398" spans="30:30">
      <c r="AD8398" s="9"/>
    </row>
    <row r="8399" spans="30:30">
      <c r="AD8399" s="9"/>
    </row>
    <row r="8400" spans="30:30">
      <c r="AD8400" s="9"/>
    </row>
    <row r="8401" spans="30:30">
      <c r="AD8401" s="9"/>
    </row>
    <row r="8402" spans="30:30">
      <c r="AD8402" s="9"/>
    </row>
    <row r="8403" spans="30:30">
      <c r="AD8403" s="9"/>
    </row>
    <row r="8404" spans="30:30">
      <c r="AD8404" s="9"/>
    </row>
    <row r="8405" spans="30:30">
      <c r="AD8405" s="9"/>
    </row>
    <row r="8406" spans="30:30">
      <c r="AD8406" s="9"/>
    </row>
    <row r="8407" spans="30:30">
      <c r="AD8407" s="9"/>
    </row>
    <row r="8408" spans="30:30">
      <c r="AD8408" s="9"/>
    </row>
    <row r="8409" spans="30:30">
      <c r="AD8409" s="9"/>
    </row>
    <row r="8410" spans="30:30">
      <c r="AD8410" s="9"/>
    </row>
    <row r="8411" spans="30:30">
      <c r="AD8411" s="9"/>
    </row>
    <row r="8412" spans="30:30">
      <c r="AD8412" s="9"/>
    </row>
    <row r="8413" spans="30:30">
      <c r="AD8413" s="9"/>
    </row>
    <row r="8414" spans="30:30">
      <c r="AD8414" s="9"/>
    </row>
    <row r="8415" spans="30:30">
      <c r="AD8415" s="9"/>
    </row>
    <row r="8416" spans="30:30">
      <c r="AD8416" s="9"/>
    </row>
    <row r="8417" spans="30:30">
      <c r="AD8417" s="9"/>
    </row>
    <row r="8418" spans="30:30">
      <c r="AD8418" s="9"/>
    </row>
    <row r="8419" spans="30:30">
      <c r="AD8419" s="9"/>
    </row>
    <row r="8420" spans="30:30">
      <c r="AD8420" s="9"/>
    </row>
    <row r="8421" spans="30:30">
      <c r="AD8421" s="9"/>
    </row>
    <row r="8422" spans="30:30">
      <c r="AD8422" s="9"/>
    </row>
    <row r="8423" spans="30:30">
      <c r="AD8423" s="9"/>
    </row>
    <row r="8424" spans="30:30">
      <c r="AD8424" s="9"/>
    </row>
    <row r="8425" spans="30:30">
      <c r="AD8425" s="9"/>
    </row>
    <row r="8426" spans="30:30">
      <c r="AD8426" s="9"/>
    </row>
    <row r="8427" spans="30:30">
      <c r="AD8427" s="9"/>
    </row>
    <row r="8428" spans="30:30">
      <c r="AD8428" s="9"/>
    </row>
    <row r="8429" spans="30:30">
      <c r="AD8429" s="9"/>
    </row>
    <row r="8430" spans="30:30">
      <c r="AD8430" s="9"/>
    </row>
    <row r="8431" spans="30:30">
      <c r="AD8431" s="9"/>
    </row>
    <row r="8432" spans="30:30">
      <c r="AD8432" s="9"/>
    </row>
    <row r="8433" spans="30:30">
      <c r="AD8433" s="9"/>
    </row>
    <row r="8434" spans="30:30">
      <c r="AD8434" s="9"/>
    </row>
    <row r="8435" spans="30:30">
      <c r="AD8435" s="9"/>
    </row>
    <row r="8436" spans="30:30">
      <c r="AD8436" s="9"/>
    </row>
    <row r="8437" spans="30:30">
      <c r="AD8437" s="9"/>
    </row>
    <row r="8438" spans="30:30">
      <c r="AD8438" s="9"/>
    </row>
    <row r="8439" spans="30:30">
      <c r="AD8439" s="9"/>
    </row>
    <row r="8440" spans="30:30">
      <c r="AD8440" s="9"/>
    </row>
    <row r="8441" spans="30:30">
      <c r="AD8441" s="9"/>
    </row>
    <row r="8442" spans="30:30">
      <c r="AD8442" s="9"/>
    </row>
    <row r="8443" spans="30:30">
      <c r="AD8443" s="9"/>
    </row>
    <row r="8444" spans="30:30">
      <c r="AD8444" s="9"/>
    </row>
    <row r="8445" spans="30:30">
      <c r="AD8445" s="9"/>
    </row>
    <row r="8446" spans="30:30">
      <c r="AD8446" s="9"/>
    </row>
    <row r="8447" spans="30:30">
      <c r="AD8447" s="9"/>
    </row>
    <row r="8448" spans="30:30">
      <c r="AD8448" s="9"/>
    </row>
    <row r="8449" spans="30:30">
      <c r="AD8449" s="9"/>
    </row>
    <row r="8450" spans="30:30">
      <c r="AD8450" s="9"/>
    </row>
    <row r="8451" spans="30:30">
      <c r="AD8451" s="9"/>
    </row>
    <row r="8452" spans="30:30">
      <c r="AD8452" s="9"/>
    </row>
    <row r="8453" spans="30:30">
      <c r="AD8453" s="9"/>
    </row>
    <row r="8454" spans="30:30">
      <c r="AD8454" s="9"/>
    </row>
    <row r="8455" spans="30:30">
      <c r="AD8455" s="9"/>
    </row>
    <row r="8456" spans="30:30">
      <c r="AD8456" s="9"/>
    </row>
    <row r="8457" spans="30:30">
      <c r="AD8457" s="9"/>
    </row>
    <row r="8458" spans="30:30">
      <c r="AD8458" s="9"/>
    </row>
    <row r="8459" spans="30:30">
      <c r="AD8459" s="9"/>
    </row>
    <row r="8460" spans="30:30">
      <c r="AD8460" s="9"/>
    </row>
    <row r="8461" spans="30:30">
      <c r="AD8461" s="9"/>
    </row>
    <row r="8462" spans="30:30">
      <c r="AD8462" s="9"/>
    </row>
    <row r="8463" spans="30:30">
      <c r="AD8463" s="9"/>
    </row>
    <row r="8464" spans="30:30">
      <c r="AD8464" s="9"/>
    </row>
    <row r="8465" spans="30:30">
      <c r="AD8465" s="9"/>
    </row>
    <row r="8466" spans="30:30">
      <c r="AD8466" s="9"/>
    </row>
    <row r="8467" spans="30:30">
      <c r="AD8467" s="9"/>
    </row>
    <row r="8468" spans="30:30">
      <c r="AD8468" s="9"/>
    </row>
    <row r="8469" spans="30:30">
      <c r="AD8469" s="9"/>
    </row>
    <row r="8470" spans="30:30">
      <c r="AD8470" s="9"/>
    </row>
    <row r="8471" spans="30:30">
      <c r="AD8471" s="9"/>
    </row>
    <row r="8472" spans="30:30">
      <c r="AD8472" s="9"/>
    </row>
    <row r="8473" spans="30:30">
      <c r="AD8473" s="9"/>
    </row>
    <row r="8474" spans="30:30">
      <c r="AD8474" s="9"/>
    </row>
    <row r="8475" spans="30:30">
      <c r="AD8475" s="9"/>
    </row>
    <row r="8476" spans="30:30">
      <c r="AD8476" s="9"/>
    </row>
    <row r="8477" spans="30:30">
      <c r="AD8477" s="9"/>
    </row>
    <row r="8478" spans="30:30">
      <c r="AD8478" s="9"/>
    </row>
    <row r="8479" spans="30:30">
      <c r="AD8479" s="9"/>
    </row>
    <row r="8480" spans="30:30">
      <c r="AD8480" s="9"/>
    </row>
    <row r="8481" spans="30:30">
      <c r="AD8481" s="9"/>
    </row>
    <row r="8482" spans="30:30">
      <c r="AD8482" s="9"/>
    </row>
    <row r="8483" spans="30:30">
      <c r="AD8483" s="9"/>
    </row>
    <row r="8484" spans="30:30">
      <c r="AD8484" s="9"/>
    </row>
    <row r="8485" spans="30:30">
      <c r="AD8485" s="9"/>
    </row>
    <row r="8486" spans="30:30">
      <c r="AD8486" s="9"/>
    </row>
    <row r="8487" spans="30:30">
      <c r="AD8487" s="9"/>
    </row>
    <row r="8488" spans="30:30">
      <c r="AD8488" s="9"/>
    </row>
    <row r="8489" spans="30:30">
      <c r="AD8489" s="9"/>
    </row>
    <row r="8490" spans="30:30">
      <c r="AD8490" s="9"/>
    </row>
    <row r="8491" spans="30:30">
      <c r="AD8491" s="9"/>
    </row>
    <row r="8492" spans="30:30">
      <c r="AD8492" s="9"/>
    </row>
    <row r="8493" spans="30:30">
      <c r="AD8493" s="9"/>
    </row>
    <row r="8494" spans="30:30">
      <c r="AD8494" s="9"/>
    </row>
    <row r="8495" spans="30:30">
      <c r="AD8495" s="9"/>
    </row>
    <row r="8496" spans="30:30">
      <c r="AD8496" s="9"/>
    </row>
    <row r="8497" spans="30:30">
      <c r="AD8497" s="9"/>
    </row>
    <row r="8498" spans="30:30">
      <c r="AD8498" s="9"/>
    </row>
    <row r="8499" spans="30:30">
      <c r="AD8499" s="9"/>
    </row>
    <row r="8500" spans="30:30">
      <c r="AD8500" s="9"/>
    </row>
    <row r="8501" spans="30:30">
      <c r="AD8501" s="9"/>
    </row>
    <row r="8502" spans="30:30">
      <c r="AD8502" s="9"/>
    </row>
    <row r="8503" spans="30:30">
      <c r="AD8503" s="9"/>
    </row>
    <row r="8504" spans="30:30">
      <c r="AD8504" s="9"/>
    </row>
    <row r="8505" spans="30:30">
      <c r="AD8505" s="9"/>
    </row>
    <row r="8506" spans="30:30">
      <c r="AD8506" s="9"/>
    </row>
    <row r="8507" spans="30:30">
      <c r="AD8507" s="9"/>
    </row>
    <row r="8508" spans="30:30">
      <c r="AD8508" s="9"/>
    </row>
    <row r="8509" spans="30:30">
      <c r="AD8509" s="9"/>
    </row>
    <row r="8510" spans="30:30">
      <c r="AD8510" s="9"/>
    </row>
    <row r="8511" spans="30:30">
      <c r="AD8511" s="9"/>
    </row>
    <row r="8512" spans="30:30">
      <c r="AD8512" s="9"/>
    </row>
    <row r="8513" spans="30:30">
      <c r="AD8513" s="9"/>
    </row>
    <row r="8514" spans="30:30">
      <c r="AD8514" s="9"/>
    </row>
    <row r="8515" spans="30:30">
      <c r="AD8515" s="9"/>
    </row>
    <row r="8516" spans="30:30">
      <c r="AD8516" s="9"/>
    </row>
    <row r="8517" spans="30:30">
      <c r="AD8517" s="9"/>
    </row>
    <row r="8518" spans="30:30">
      <c r="AD8518" s="9"/>
    </row>
    <row r="8519" spans="30:30">
      <c r="AD8519" s="9"/>
    </row>
    <row r="8520" spans="30:30">
      <c r="AD8520" s="9"/>
    </row>
    <row r="8521" spans="30:30">
      <c r="AD8521" s="9"/>
    </row>
    <row r="8522" spans="30:30">
      <c r="AD8522" s="9"/>
    </row>
    <row r="8523" spans="30:30">
      <c r="AD8523" s="9"/>
    </row>
    <row r="8524" spans="30:30">
      <c r="AD8524" s="9"/>
    </row>
    <row r="8525" spans="30:30">
      <c r="AD8525" s="9"/>
    </row>
    <row r="8526" spans="30:30">
      <c r="AD8526" s="9"/>
    </row>
    <row r="8527" spans="30:30">
      <c r="AD8527" s="9"/>
    </row>
    <row r="8528" spans="30:30">
      <c r="AD8528" s="9"/>
    </row>
    <row r="8529" spans="30:30">
      <c r="AD8529" s="9"/>
    </row>
    <row r="8530" spans="30:30">
      <c r="AD8530" s="9"/>
    </row>
    <row r="8531" spans="30:30">
      <c r="AD8531" s="9"/>
    </row>
    <row r="8532" spans="30:30">
      <c r="AD8532" s="9"/>
    </row>
    <row r="8533" spans="30:30">
      <c r="AD8533" s="9"/>
    </row>
    <row r="8534" spans="30:30">
      <c r="AD8534" s="9"/>
    </row>
    <row r="8535" spans="30:30">
      <c r="AD8535" s="9"/>
    </row>
    <row r="8536" spans="30:30">
      <c r="AD8536" s="9"/>
    </row>
    <row r="8537" spans="30:30">
      <c r="AD8537" s="9"/>
    </row>
    <row r="8538" spans="30:30">
      <c r="AD8538" s="9"/>
    </row>
    <row r="8539" spans="30:30">
      <c r="AD8539" s="9"/>
    </row>
    <row r="8540" spans="30:30">
      <c r="AD8540" s="9"/>
    </row>
    <row r="8541" spans="30:30">
      <c r="AD8541" s="9"/>
    </row>
    <row r="8542" spans="30:30">
      <c r="AD8542" s="9"/>
    </row>
    <row r="8543" spans="30:30">
      <c r="AD8543" s="9"/>
    </row>
    <row r="8544" spans="30:30">
      <c r="AD8544" s="9"/>
    </row>
    <row r="8545" spans="30:30">
      <c r="AD8545" s="9"/>
    </row>
    <row r="8546" spans="30:30">
      <c r="AD8546" s="9"/>
    </row>
    <row r="8547" spans="30:30">
      <c r="AD8547" s="9"/>
    </row>
    <row r="8548" spans="30:30">
      <c r="AD8548" s="9"/>
    </row>
    <row r="8549" spans="30:30">
      <c r="AD8549" s="9"/>
    </row>
    <row r="8550" spans="30:30">
      <c r="AD8550" s="9"/>
    </row>
    <row r="8551" spans="30:30">
      <c r="AD8551" s="9"/>
    </row>
    <row r="8552" spans="30:30">
      <c r="AD8552" s="9"/>
    </row>
    <row r="8553" spans="30:30">
      <c r="AD8553" s="9"/>
    </row>
    <row r="8554" spans="30:30">
      <c r="AD8554" s="9"/>
    </row>
    <row r="8555" spans="30:30">
      <c r="AD8555" s="9"/>
    </row>
    <row r="8556" spans="30:30">
      <c r="AD8556" s="9"/>
    </row>
    <row r="8557" spans="30:30">
      <c r="AD8557" s="9"/>
    </row>
    <row r="8558" spans="30:30">
      <c r="AD8558" s="9"/>
    </row>
    <row r="8559" spans="30:30">
      <c r="AD8559" s="9"/>
    </row>
    <row r="8560" spans="30:30">
      <c r="AD8560" s="9"/>
    </row>
    <row r="8561" spans="30:30">
      <c r="AD8561" s="9"/>
    </row>
    <row r="8562" spans="30:30">
      <c r="AD8562" s="9"/>
    </row>
    <row r="8563" spans="30:30">
      <c r="AD8563" s="9"/>
    </row>
    <row r="8564" spans="30:30">
      <c r="AD8564" s="9"/>
    </row>
    <row r="8565" spans="30:30">
      <c r="AD8565" s="9"/>
    </row>
    <row r="8566" spans="30:30">
      <c r="AD8566" s="9"/>
    </row>
    <row r="8567" spans="30:30">
      <c r="AD8567" s="9"/>
    </row>
    <row r="8568" spans="30:30">
      <c r="AD8568" s="9"/>
    </row>
    <row r="8569" spans="30:30">
      <c r="AD8569" s="9"/>
    </row>
    <row r="8570" spans="30:30">
      <c r="AD8570" s="9"/>
    </row>
    <row r="8571" spans="30:30">
      <c r="AD8571" s="9"/>
    </row>
    <row r="8572" spans="30:30">
      <c r="AD8572" s="9"/>
    </row>
    <row r="8573" spans="30:30">
      <c r="AD8573" s="9"/>
    </row>
    <row r="8574" spans="30:30">
      <c r="AD8574" s="9"/>
    </row>
    <row r="8575" spans="30:30">
      <c r="AD8575" s="9"/>
    </row>
    <row r="8576" spans="30:30">
      <c r="AD8576" s="9"/>
    </row>
    <row r="8577" spans="30:30">
      <c r="AD8577" s="9"/>
    </row>
    <row r="8578" spans="30:30">
      <c r="AD8578" s="9"/>
    </row>
    <row r="8579" spans="30:30">
      <c r="AD8579" s="9"/>
    </row>
    <row r="8580" spans="30:30">
      <c r="AD8580" s="9"/>
    </row>
    <row r="8581" spans="30:30">
      <c r="AD8581" s="9"/>
    </row>
    <row r="8582" spans="30:30">
      <c r="AD8582" s="9"/>
    </row>
    <row r="8583" spans="30:30">
      <c r="AD8583" s="9"/>
    </row>
    <row r="8584" spans="30:30">
      <c r="AD8584" s="9"/>
    </row>
    <row r="8585" spans="30:30">
      <c r="AD8585" s="9"/>
    </row>
    <row r="8586" spans="30:30">
      <c r="AD8586" s="9"/>
    </row>
    <row r="8587" spans="30:30">
      <c r="AD8587" s="9"/>
    </row>
    <row r="8588" spans="30:30">
      <c r="AD8588" s="9"/>
    </row>
    <row r="8589" spans="30:30">
      <c r="AD8589" s="9"/>
    </row>
    <row r="8590" spans="30:30">
      <c r="AD8590" s="9"/>
    </row>
    <row r="8591" spans="30:30">
      <c r="AD8591" s="9"/>
    </row>
    <row r="8592" spans="30:30">
      <c r="AD8592" s="9"/>
    </row>
    <row r="8593" spans="30:30">
      <c r="AD8593" s="9"/>
    </row>
    <row r="8594" spans="30:30">
      <c r="AD8594" s="9"/>
    </row>
    <row r="8595" spans="30:30">
      <c r="AD8595" s="9"/>
    </row>
    <row r="8596" spans="30:30">
      <c r="AD8596" s="9"/>
    </row>
    <row r="8597" spans="30:30">
      <c r="AD8597" s="9"/>
    </row>
    <row r="8598" spans="30:30">
      <c r="AD8598" s="9"/>
    </row>
    <row r="8599" spans="30:30">
      <c r="AD8599" s="9"/>
    </row>
    <row r="8600" spans="30:30">
      <c r="AD8600" s="9"/>
    </row>
    <row r="8601" spans="30:30">
      <c r="AD8601" s="9"/>
    </row>
    <row r="8602" spans="30:30">
      <c r="AD8602" s="9"/>
    </row>
    <row r="8603" spans="30:30">
      <c r="AD8603" s="9"/>
    </row>
    <row r="8604" spans="30:30">
      <c r="AD8604" s="9"/>
    </row>
    <row r="8605" spans="30:30">
      <c r="AD8605" s="9"/>
    </row>
    <row r="8606" spans="30:30">
      <c r="AD8606" s="9"/>
    </row>
    <row r="8607" spans="30:30">
      <c r="AD8607" s="9"/>
    </row>
    <row r="8608" spans="30:30">
      <c r="AD8608" s="9"/>
    </row>
    <row r="8609" spans="30:30">
      <c r="AD8609" s="9"/>
    </row>
    <row r="8610" spans="30:30">
      <c r="AD8610" s="9"/>
    </row>
    <row r="8611" spans="30:30">
      <c r="AD8611" s="9"/>
    </row>
    <row r="8612" spans="30:30">
      <c r="AD8612" s="9"/>
    </row>
    <row r="8613" spans="30:30">
      <c r="AD8613" s="9"/>
    </row>
    <row r="8614" spans="30:30">
      <c r="AD8614" s="9"/>
    </row>
    <row r="8615" spans="30:30">
      <c r="AD8615" s="9"/>
    </row>
    <row r="8616" spans="30:30">
      <c r="AD8616" s="9"/>
    </row>
    <row r="8617" spans="30:30">
      <c r="AD8617" s="9"/>
    </row>
    <row r="8618" spans="30:30">
      <c r="AD8618" s="9"/>
    </row>
    <row r="8619" spans="30:30">
      <c r="AD8619" s="9"/>
    </row>
    <row r="8620" spans="30:30">
      <c r="AD8620" s="9"/>
    </row>
    <row r="8621" spans="30:30">
      <c r="AD8621" s="9"/>
    </row>
    <row r="8622" spans="30:30">
      <c r="AD8622" s="9"/>
    </row>
    <row r="8623" spans="30:30">
      <c r="AD8623" s="9"/>
    </row>
    <row r="8624" spans="30:30">
      <c r="AD8624" s="9"/>
    </row>
    <row r="8625" spans="30:30">
      <c r="AD8625" s="9"/>
    </row>
    <row r="8626" spans="30:30">
      <c r="AD8626" s="9"/>
    </row>
    <row r="8627" spans="30:30">
      <c r="AD8627" s="9"/>
    </row>
    <row r="8628" spans="30:30">
      <c r="AD8628" s="9"/>
    </row>
    <row r="8629" spans="30:30">
      <c r="AD8629" s="9"/>
    </row>
    <row r="8630" spans="30:30">
      <c r="AD8630" s="9"/>
    </row>
    <row r="8631" spans="30:30">
      <c r="AD8631" s="9"/>
    </row>
    <row r="8632" spans="30:30">
      <c r="AD8632" s="9"/>
    </row>
    <row r="8633" spans="30:30">
      <c r="AD8633" s="9"/>
    </row>
    <row r="8634" spans="30:30">
      <c r="AD8634" s="9"/>
    </row>
    <row r="8635" spans="30:30">
      <c r="AD8635" s="9"/>
    </row>
    <row r="8636" spans="30:30">
      <c r="AD8636" s="9"/>
    </row>
    <row r="8637" spans="30:30">
      <c r="AD8637" s="9"/>
    </row>
    <row r="8638" spans="30:30">
      <c r="AD8638" s="9"/>
    </row>
    <row r="8639" spans="30:30">
      <c r="AD8639" s="9"/>
    </row>
    <row r="8640" spans="30:30">
      <c r="AD8640" s="9"/>
    </row>
    <row r="8641" spans="30:30">
      <c r="AD8641" s="9"/>
    </row>
    <row r="8642" spans="30:30">
      <c r="AD8642" s="9"/>
    </row>
    <row r="8643" spans="30:30">
      <c r="AD8643" s="9"/>
    </row>
    <row r="8644" spans="30:30">
      <c r="AD8644" s="9"/>
    </row>
    <row r="8645" spans="30:30">
      <c r="AD8645" s="9"/>
    </row>
    <row r="8646" spans="30:30">
      <c r="AD8646" s="9"/>
    </row>
    <row r="8647" spans="30:30">
      <c r="AD8647" s="9"/>
    </row>
    <row r="8648" spans="30:30">
      <c r="AD8648" s="9"/>
    </row>
    <row r="8649" spans="30:30">
      <c r="AD8649" s="9"/>
    </row>
    <row r="8650" spans="30:30">
      <c r="AD8650" s="9"/>
    </row>
    <row r="8651" spans="30:30">
      <c r="AD8651" s="9"/>
    </row>
    <row r="8652" spans="30:30">
      <c r="AD8652" s="9"/>
    </row>
    <row r="8653" spans="30:30">
      <c r="AD8653" s="9"/>
    </row>
    <row r="8654" spans="30:30">
      <c r="AD8654" s="9"/>
    </row>
    <row r="8655" spans="30:30">
      <c r="AD8655" s="9"/>
    </row>
    <row r="8656" spans="30:30">
      <c r="AD8656" s="9"/>
    </row>
    <row r="8657" spans="30:30">
      <c r="AD8657" s="9"/>
    </row>
    <row r="8658" spans="30:30">
      <c r="AD8658" s="9"/>
    </row>
    <row r="8659" spans="30:30">
      <c r="AD8659" s="9"/>
    </row>
    <row r="8660" spans="30:30">
      <c r="AD8660" s="9"/>
    </row>
    <row r="8661" spans="30:30">
      <c r="AD8661" s="9"/>
    </row>
    <row r="8662" spans="30:30">
      <c r="AD8662" s="9"/>
    </row>
    <row r="8663" spans="30:30">
      <c r="AD8663" s="9"/>
    </row>
    <row r="8664" spans="30:30">
      <c r="AD8664" s="9"/>
    </row>
    <row r="8665" spans="30:30">
      <c r="AD8665" s="9"/>
    </row>
    <row r="8666" spans="30:30">
      <c r="AD8666" s="9"/>
    </row>
    <row r="8667" spans="30:30">
      <c r="AD8667" s="9"/>
    </row>
    <row r="8668" spans="30:30">
      <c r="AD8668" s="9"/>
    </row>
    <row r="8669" spans="30:30">
      <c r="AD8669" s="9"/>
    </row>
    <row r="8670" spans="30:30">
      <c r="AD8670" s="9"/>
    </row>
    <row r="8671" spans="30:30">
      <c r="AD8671" s="9"/>
    </row>
    <row r="8672" spans="30:30">
      <c r="AD8672" s="9"/>
    </row>
    <row r="8673" spans="30:30">
      <c r="AD8673" s="9"/>
    </row>
    <row r="8674" spans="30:30">
      <c r="AD8674" s="9"/>
    </row>
    <row r="8675" spans="30:30">
      <c r="AD8675" s="9"/>
    </row>
    <row r="8676" spans="30:30">
      <c r="AD8676" s="9"/>
    </row>
    <row r="8677" spans="30:30">
      <c r="AD8677" s="9"/>
    </row>
    <row r="8678" spans="30:30">
      <c r="AD8678" s="9"/>
    </row>
    <row r="8679" spans="30:30">
      <c r="AD8679" s="9"/>
    </row>
    <row r="8680" spans="30:30">
      <c r="AD8680" s="9"/>
    </row>
    <row r="8681" spans="30:30">
      <c r="AD8681" s="9"/>
    </row>
    <row r="8682" spans="30:30">
      <c r="AD8682" s="9"/>
    </row>
    <row r="8683" spans="30:30">
      <c r="AD8683" s="9"/>
    </row>
    <row r="8684" spans="30:30">
      <c r="AD8684" s="9"/>
    </row>
    <row r="8685" spans="30:30">
      <c r="AD8685" s="9"/>
    </row>
    <row r="8686" spans="30:30">
      <c r="AD8686" s="9"/>
    </row>
    <row r="8687" spans="30:30">
      <c r="AD8687" s="9"/>
    </row>
    <row r="8688" spans="30:30">
      <c r="AD8688" s="9"/>
    </row>
    <row r="8689" spans="30:30">
      <c r="AD8689" s="9"/>
    </row>
    <row r="8690" spans="30:30">
      <c r="AD8690" s="9"/>
    </row>
    <row r="8691" spans="30:30">
      <c r="AD8691" s="9"/>
    </row>
    <row r="8692" spans="30:30">
      <c r="AD8692" s="9"/>
    </row>
    <row r="8693" spans="30:30">
      <c r="AD8693" s="9"/>
    </row>
    <row r="8694" spans="30:30">
      <c r="AD8694" s="9"/>
    </row>
    <row r="8695" spans="30:30">
      <c r="AD8695" s="9"/>
    </row>
    <row r="8696" spans="30:30">
      <c r="AD8696" s="9"/>
    </row>
    <row r="8697" spans="30:30">
      <c r="AD8697" s="9"/>
    </row>
    <row r="8698" spans="30:30">
      <c r="AD8698" s="9"/>
    </row>
    <row r="8699" spans="30:30">
      <c r="AD8699" s="9"/>
    </row>
    <row r="8700" spans="30:30">
      <c r="AD8700" s="9"/>
    </row>
    <row r="8701" spans="30:30">
      <c r="AD8701" s="9"/>
    </row>
    <row r="8702" spans="30:30">
      <c r="AD8702" s="9"/>
    </row>
    <row r="8703" spans="30:30">
      <c r="AD8703" s="9"/>
    </row>
    <row r="8704" spans="30:30">
      <c r="AD8704" s="9"/>
    </row>
    <row r="8705" spans="30:30">
      <c r="AD8705" s="9"/>
    </row>
    <row r="8706" spans="30:30">
      <c r="AD8706" s="9"/>
    </row>
    <row r="8707" spans="30:30">
      <c r="AD8707" s="9"/>
    </row>
    <row r="8708" spans="30:30">
      <c r="AD8708" s="9"/>
    </row>
    <row r="8709" spans="30:30">
      <c r="AD8709" s="9"/>
    </row>
    <row r="8710" spans="30:30">
      <c r="AD8710" s="9"/>
    </row>
    <row r="8711" spans="30:30">
      <c r="AD8711" s="9"/>
    </row>
    <row r="8712" spans="30:30">
      <c r="AD8712" s="9"/>
    </row>
    <row r="8713" spans="30:30">
      <c r="AD8713" s="9"/>
    </row>
    <row r="8714" spans="30:30">
      <c r="AD8714" s="9"/>
    </row>
    <row r="8715" spans="30:30">
      <c r="AD8715" s="9"/>
    </row>
    <row r="8716" spans="30:30">
      <c r="AD8716" s="9"/>
    </row>
    <row r="8717" spans="30:30">
      <c r="AD8717" s="9"/>
    </row>
    <row r="8718" spans="30:30">
      <c r="AD8718" s="9"/>
    </row>
    <row r="8719" spans="30:30">
      <c r="AD8719" s="9"/>
    </row>
    <row r="8720" spans="30:30">
      <c r="AD8720" s="9"/>
    </row>
    <row r="8721" spans="30:30">
      <c r="AD8721" s="9"/>
    </row>
    <row r="8722" spans="30:30">
      <c r="AD8722" s="9"/>
    </row>
    <row r="8723" spans="30:30">
      <c r="AD8723" s="9"/>
    </row>
    <row r="8724" spans="30:30">
      <c r="AD8724" s="9"/>
    </row>
    <row r="8725" spans="30:30">
      <c r="AD8725" s="9"/>
    </row>
    <row r="8726" spans="30:30">
      <c r="AD8726" s="9"/>
    </row>
    <row r="8727" spans="30:30">
      <c r="AD8727" s="9"/>
    </row>
    <row r="8728" spans="30:30">
      <c r="AD8728" s="9"/>
    </row>
    <row r="8729" spans="30:30">
      <c r="AD8729" s="9"/>
    </row>
    <row r="8730" spans="30:30">
      <c r="AD8730" s="9"/>
    </row>
    <row r="8731" spans="30:30">
      <c r="AD8731" s="9"/>
    </row>
    <row r="8732" spans="30:30">
      <c r="AD8732" s="9"/>
    </row>
    <row r="8733" spans="30:30">
      <c r="AD8733" s="9"/>
    </row>
    <row r="8734" spans="30:30">
      <c r="AD8734" s="9"/>
    </row>
    <row r="8735" spans="30:30">
      <c r="AD8735" s="9"/>
    </row>
    <row r="8736" spans="30:30">
      <c r="AD8736" s="9"/>
    </row>
    <row r="8737" spans="30:30">
      <c r="AD8737" s="9"/>
    </row>
    <row r="8738" spans="30:30">
      <c r="AD8738" s="9"/>
    </row>
    <row r="8739" spans="30:30">
      <c r="AD8739" s="9"/>
    </row>
    <row r="8740" spans="30:30">
      <c r="AD8740" s="9"/>
    </row>
    <row r="8741" spans="30:30">
      <c r="AD8741" s="9"/>
    </row>
    <row r="8742" spans="30:30">
      <c r="AD8742" s="9"/>
    </row>
    <row r="8743" spans="30:30">
      <c r="AD8743" s="9"/>
    </row>
    <row r="8744" spans="30:30">
      <c r="AD8744" s="9"/>
    </row>
    <row r="8745" spans="30:30">
      <c r="AD8745" s="9"/>
    </row>
    <row r="8746" spans="30:30">
      <c r="AD8746" s="9"/>
    </row>
    <row r="8747" spans="30:30">
      <c r="AD8747" s="9"/>
    </row>
    <row r="8748" spans="30:30">
      <c r="AD8748" s="9"/>
    </row>
    <row r="8749" spans="30:30">
      <c r="AD8749" s="9"/>
    </row>
    <row r="8750" spans="30:30">
      <c r="AD8750" s="9"/>
    </row>
    <row r="8751" spans="30:30">
      <c r="AD8751" s="9"/>
    </row>
    <row r="8752" spans="30:30">
      <c r="AD8752" s="9"/>
    </row>
    <row r="8753" spans="30:30">
      <c r="AD8753" s="9"/>
    </row>
    <row r="8754" spans="30:30">
      <c r="AD8754" s="9"/>
    </row>
    <row r="8755" spans="30:30">
      <c r="AD8755" s="9"/>
    </row>
    <row r="8756" spans="30:30">
      <c r="AD8756" s="9"/>
    </row>
    <row r="8757" spans="30:30">
      <c r="AD8757" s="9"/>
    </row>
    <row r="8758" spans="30:30">
      <c r="AD8758" s="9"/>
    </row>
    <row r="8759" spans="30:30">
      <c r="AD8759" s="9"/>
    </row>
    <row r="8760" spans="30:30">
      <c r="AD8760" s="9"/>
    </row>
    <row r="8761" spans="30:30">
      <c r="AD8761" s="9"/>
    </row>
    <row r="8762" spans="30:30">
      <c r="AD8762" s="9"/>
    </row>
    <row r="8763" spans="30:30">
      <c r="AD8763" s="9"/>
    </row>
    <row r="8764" spans="30:30">
      <c r="AD8764" s="9"/>
    </row>
    <row r="8765" spans="30:30">
      <c r="AD8765" s="9"/>
    </row>
    <row r="8766" spans="30:30">
      <c r="AD8766" s="9"/>
    </row>
    <row r="8767" spans="30:30">
      <c r="AD8767" s="9"/>
    </row>
    <row r="8768" spans="30:30">
      <c r="AD8768" s="9"/>
    </row>
    <row r="8769" spans="30:30">
      <c r="AD8769" s="9"/>
    </row>
    <row r="8770" spans="30:30">
      <c r="AD8770" s="9"/>
    </row>
    <row r="8771" spans="30:30">
      <c r="AD8771" s="9"/>
    </row>
    <row r="8772" spans="30:30">
      <c r="AD8772" s="9"/>
    </row>
    <row r="8773" spans="30:30">
      <c r="AD8773" s="9"/>
    </row>
    <row r="8774" spans="30:30">
      <c r="AD8774" s="9"/>
    </row>
    <row r="8775" spans="30:30">
      <c r="AD8775" s="9"/>
    </row>
    <row r="8776" spans="30:30">
      <c r="AD8776" s="9"/>
    </row>
    <row r="8777" spans="30:30">
      <c r="AD8777" s="9"/>
    </row>
    <row r="8778" spans="30:30">
      <c r="AD8778" s="9"/>
    </row>
    <row r="8779" spans="30:30">
      <c r="AD8779" s="9"/>
    </row>
    <row r="8780" spans="30:30">
      <c r="AD8780" s="9"/>
    </row>
    <row r="8781" spans="30:30">
      <c r="AD8781" s="9"/>
    </row>
    <row r="8782" spans="30:30">
      <c r="AD8782" s="9"/>
    </row>
    <row r="8783" spans="30:30">
      <c r="AD8783" s="9"/>
    </row>
    <row r="8784" spans="30:30">
      <c r="AD8784" s="9"/>
    </row>
    <row r="8785" spans="30:30">
      <c r="AD8785" s="9"/>
    </row>
    <row r="8786" spans="30:30">
      <c r="AD8786" s="9"/>
    </row>
    <row r="8787" spans="30:30">
      <c r="AD8787" s="9"/>
    </row>
    <row r="8788" spans="30:30">
      <c r="AD8788" s="9"/>
    </row>
    <row r="8789" spans="30:30">
      <c r="AD8789" s="9"/>
    </row>
    <row r="8790" spans="30:30">
      <c r="AD8790" s="9"/>
    </row>
    <row r="8791" spans="30:30">
      <c r="AD8791" s="9"/>
    </row>
    <row r="8792" spans="30:30">
      <c r="AD8792" s="9"/>
    </row>
    <row r="8793" spans="30:30">
      <c r="AD8793" s="9"/>
    </row>
    <row r="8794" spans="30:30">
      <c r="AD8794" s="9"/>
    </row>
    <row r="8795" spans="30:30">
      <c r="AD8795" s="9"/>
    </row>
    <row r="8796" spans="30:30">
      <c r="AD8796" s="9"/>
    </row>
    <row r="8797" spans="30:30">
      <c r="AD8797" s="9"/>
    </row>
    <row r="8798" spans="30:30">
      <c r="AD8798" s="9"/>
    </row>
    <row r="8799" spans="30:30">
      <c r="AD8799" s="9"/>
    </row>
    <row r="8800" spans="30:30">
      <c r="AD8800" s="9"/>
    </row>
    <row r="8801" spans="30:30">
      <c r="AD8801" s="9"/>
    </row>
    <row r="8802" spans="30:30">
      <c r="AD8802" s="9"/>
    </row>
    <row r="8803" spans="30:30">
      <c r="AD8803" s="9"/>
    </row>
    <row r="8804" spans="30:30">
      <c r="AD8804" s="9"/>
    </row>
    <row r="8805" spans="30:30">
      <c r="AD8805" s="9"/>
    </row>
    <row r="8806" spans="30:30">
      <c r="AD8806" s="9"/>
    </row>
    <row r="8807" spans="30:30">
      <c r="AD8807" s="9"/>
    </row>
    <row r="8808" spans="30:30">
      <c r="AD8808" s="9"/>
    </row>
    <row r="8809" spans="30:30">
      <c r="AD8809" s="9"/>
    </row>
    <row r="8810" spans="30:30">
      <c r="AD8810" s="9"/>
    </row>
    <row r="8811" spans="30:30">
      <c r="AD8811" s="9"/>
    </row>
    <row r="8812" spans="30:30">
      <c r="AD8812" s="9"/>
    </row>
    <row r="8813" spans="30:30">
      <c r="AD8813" s="9"/>
    </row>
    <row r="8814" spans="30:30">
      <c r="AD8814" s="9"/>
    </row>
    <row r="8815" spans="30:30">
      <c r="AD8815" s="9"/>
    </row>
    <row r="8816" spans="30:30">
      <c r="AD8816" s="9"/>
    </row>
    <row r="8817" spans="30:30">
      <c r="AD8817" s="9"/>
    </row>
    <row r="8818" spans="30:30">
      <c r="AD8818" s="9"/>
    </row>
    <row r="8819" spans="30:30">
      <c r="AD8819" s="9"/>
    </row>
    <row r="8820" spans="30:30">
      <c r="AD8820" s="9"/>
    </row>
    <row r="8821" spans="30:30">
      <c r="AD8821" s="9"/>
    </row>
    <row r="8822" spans="30:30">
      <c r="AD8822" s="9"/>
    </row>
    <row r="8823" spans="30:30">
      <c r="AD8823" s="9"/>
    </row>
    <row r="8824" spans="30:30">
      <c r="AD8824" s="9"/>
    </row>
    <row r="8825" spans="30:30">
      <c r="AD8825" s="9"/>
    </row>
    <row r="8826" spans="30:30">
      <c r="AD8826" s="9"/>
    </row>
    <row r="8827" spans="30:30">
      <c r="AD8827" s="9"/>
    </row>
    <row r="8828" spans="30:30">
      <c r="AD8828" s="9"/>
    </row>
    <row r="8829" spans="30:30">
      <c r="AD8829" s="9"/>
    </row>
    <row r="8830" spans="30:30">
      <c r="AD8830" s="9"/>
    </row>
    <row r="8831" spans="30:30">
      <c r="AD8831" s="9"/>
    </row>
    <row r="8832" spans="30:30">
      <c r="AD8832" s="9"/>
    </row>
    <row r="8833" spans="30:30">
      <c r="AD8833" s="9"/>
    </row>
    <row r="8834" spans="30:30">
      <c r="AD8834" s="9"/>
    </row>
    <row r="8835" spans="30:30">
      <c r="AD8835" s="9"/>
    </row>
    <row r="8836" spans="30:30">
      <c r="AD8836" s="9"/>
    </row>
    <row r="8837" spans="30:30">
      <c r="AD8837" s="9"/>
    </row>
    <row r="8838" spans="30:30">
      <c r="AD8838" s="9"/>
    </row>
    <row r="8839" spans="30:30">
      <c r="AD8839" s="9"/>
    </row>
    <row r="8840" spans="30:30">
      <c r="AD8840" s="9"/>
    </row>
    <row r="8841" spans="30:30">
      <c r="AD8841" s="9"/>
    </row>
    <row r="8842" spans="30:30">
      <c r="AD8842" s="9"/>
    </row>
    <row r="8843" spans="30:30">
      <c r="AD8843" s="9"/>
    </row>
    <row r="8844" spans="30:30">
      <c r="AD8844" s="9"/>
    </row>
    <row r="8845" spans="30:30">
      <c r="AD8845" s="9"/>
    </row>
    <row r="8846" spans="30:30">
      <c r="AD8846" s="9"/>
    </row>
    <row r="8847" spans="30:30">
      <c r="AD8847" s="9"/>
    </row>
    <row r="8848" spans="30:30">
      <c r="AD8848" s="9"/>
    </row>
    <row r="8849" spans="30:30">
      <c r="AD8849" s="9"/>
    </row>
    <row r="8850" spans="30:30">
      <c r="AD8850" s="9"/>
    </row>
    <row r="8851" spans="30:30">
      <c r="AD8851" s="9"/>
    </row>
    <row r="8852" spans="30:30">
      <c r="AD8852" s="9"/>
    </row>
    <row r="8853" spans="30:30">
      <c r="AD8853" s="9"/>
    </row>
    <row r="8854" spans="30:30">
      <c r="AD8854" s="9"/>
    </row>
    <row r="8855" spans="30:30">
      <c r="AD8855" s="9"/>
    </row>
    <row r="8856" spans="30:30">
      <c r="AD8856" s="9"/>
    </row>
    <row r="8857" spans="30:30">
      <c r="AD8857" s="9"/>
    </row>
    <row r="8858" spans="30:30">
      <c r="AD8858" s="9"/>
    </row>
    <row r="8859" spans="30:30">
      <c r="AD8859" s="9"/>
    </row>
    <row r="8860" spans="30:30">
      <c r="AD8860" s="9"/>
    </row>
    <row r="8861" spans="30:30">
      <c r="AD8861" s="9"/>
    </row>
    <row r="8862" spans="30:30">
      <c r="AD8862" s="9"/>
    </row>
    <row r="8863" spans="30:30">
      <c r="AD8863" s="9"/>
    </row>
    <row r="8864" spans="30:30">
      <c r="AD8864" s="9"/>
    </row>
    <row r="8865" spans="30:30">
      <c r="AD8865" s="9"/>
    </row>
    <row r="8866" spans="30:30">
      <c r="AD8866" s="9"/>
    </row>
    <row r="8867" spans="30:30">
      <c r="AD8867" s="9"/>
    </row>
    <row r="8868" spans="30:30">
      <c r="AD8868" s="9"/>
    </row>
    <row r="8869" spans="30:30">
      <c r="AD8869" s="9"/>
    </row>
    <row r="8870" spans="30:30">
      <c r="AD8870" s="9"/>
    </row>
    <row r="8871" spans="30:30">
      <c r="AD8871" s="9"/>
    </row>
    <row r="8872" spans="30:30">
      <c r="AD8872" s="9"/>
    </row>
    <row r="8873" spans="30:30">
      <c r="AD8873" s="9"/>
    </row>
    <row r="8874" spans="30:30">
      <c r="AD8874" s="9"/>
    </row>
    <row r="8875" spans="30:30">
      <c r="AD8875" s="9"/>
    </row>
    <row r="8876" spans="30:30">
      <c r="AD8876" s="9"/>
    </row>
    <row r="8877" spans="30:30">
      <c r="AD8877" s="9"/>
    </row>
    <row r="8878" spans="30:30">
      <c r="AD8878" s="9"/>
    </row>
    <row r="8879" spans="30:30">
      <c r="AD8879" s="9"/>
    </row>
    <row r="8880" spans="30:30">
      <c r="AD8880" s="9"/>
    </row>
    <row r="8881" spans="30:30">
      <c r="AD8881" s="9"/>
    </row>
    <row r="8882" spans="30:30">
      <c r="AD8882" s="9"/>
    </row>
    <row r="8883" spans="30:30">
      <c r="AD8883" s="9"/>
    </row>
    <row r="8884" spans="30:30">
      <c r="AD8884" s="9"/>
    </row>
    <row r="8885" spans="30:30">
      <c r="AD8885" s="9"/>
    </row>
    <row r="8886" spans="30:30">
      <c r="AD8886" s="9"/>
    </row>
    <row r="8887" spans="30:30">
      <c r="AD8887" s="9"/>
    </row>
    <row r="8888" spans="30:30">
      <c r="AD8888" s="9"/>
    </row>
    <row r="8889" spans="30:30">
      <c r="AD8889" s="9"/>
    </row>
    <row r="8890" spans="30:30">
      <c r="AD8890" s="9"/>
    </row>
    <row r="8891" spans="30:30">
      <c r="AD8891" s="9"/>
    </row>
    <row r="8892" spans="30:30">
      <c r="AD8892" s="9"/>
    </row>
    <row r="8893" spans="30:30">
      <c r="AD8893" s="9"/>
    </row>
    <row r="8894" spans="30:30">
      <c r="AD8894" s="9"/>
    </row>
    <row r="8895" spans="30:30">
      <c r="AD8895" s="9"/>
    </row>
    <row r="8896" spans="30:30">
      <c r="AD8896" s="9"/>
    </row>
    <row r="8897" spans="30:30">
      <c r="AD8897" s="9"/>
    </row>
    <row r="8898" spans="30:30">
      <c r="AD8898" s="9"/>
    </row>
    <row r="8899" spans="30:30">
      <c r="AD8899" s="9"/>
    </row>
    <row r="8900" spans="30:30">
      <c r="AD8900" s="9"/>
    </row>
    <row r="8901" spans="30:30">
      <c r="AD8901" s="9"/>
    </row>
    <row r="8902" spans="30:30">
      <c r="AD8902" s="9"/>
    </row>
    <row r="8903" spans="30:30">
      <c r="AD8903" s="9"/>
    </row>
    <row r="8904" spans="30:30">
      <c r="AD8904" s="9"/>
    </row>
    <row r="8905" spans="30:30">
      <c r="AD8905" s="9"/>
    </row>
    <row r="8906" spans="30:30">
      <c r="AD8906" s="9"/>
    </row>
    <row r="8907" spans="30:30">
      <c r="AD8907" s="9"/>
    </row>
    <row r="8908" spans="30:30">
      <c r="AD8908" s="9"/>
    </row>
    <row r="8909" spans="30:30">
      <c r="AD8909" s="9"/>
    </row>
    <row r="8910" spans="30:30">
      <c r="AD8910" s="9"/>
    </row>
    <row r="8911" spans="30:30">
      <c r="AD8911" s="9"/>
    </row>
    <row r="8912" spans="30:30">
      <c r="AD8912" s="9"/>
    </row>
    <row r="8913" spans="30:30">
      <c r="AD8913" s="9"/>
    </row>
    <row r="8914" spans="30:30">
      <c r="AD8914" s="9"/>
    </row>
    <row r="8915" spans="30:30">
      <c r="AD8915" s="9"/>
    </row>
    <row r="8916" spans="30:30">
      <c r="AD8916" s="9"/>
    </row>
    <row r="8917" spans="30:30">
      <c r="AD8917" s="9"/>
    </row>
    <row r="8918" spans="30:30">
      <c r="AD8918" s="9"/>
    </row>
    <row r="8919" spans="30:30">
      <c r="AD8919" s="9"/>
    </row>
    <row r="8920" spans="30:30">
      <c r="AD8920" s="9"/>
    </row>
    <row r="8921" spans="30:30">
      <c r="AD8921" s="9"/>
    </row>
    <row r="8922" spans="30:30">
      <c r="AD8922" s="9"/>
    </row>
    <row r="8923" spans="30:30">
      <c r="AD8923" s="9"/>
    </row>
    <row r="8924" spans="30:30">
      <c r="AD8924" s="9"/>
    </row>
    <row r="8925" spans="30:30">
      <c r="AD8925" s="9"/>
    </row>
    <row r="8926" spans="30:30">
      <c r="AD8926" s="9"/>
    </row>
    <row r="8927" spans="30:30">
      <c r="AD8927" s="9"/>
    </row>
    <row r="8928" spans="30:30">
      <c r="AD8928" s="9"/>
    </row>
    <row r="8929" spans="30:30">
      <c r="AD8929" s="9"/>
    </row>
    <row r="8930" spans="30:30">
      <c r="AD8930" s="9"/>
    </row>
    <row r="8931" spans="30:30">
      <c r="AD8931" s="9"/>
    </row>
    <row r="8932" spans="30:30">
      <c r="AD8932" s="9"/>
    </row>
    <row r="8933" spans="30:30">
      <c r="AD8933" s="9"/>
    </row>
    <row r="8934" spans="30:30">
      <c r="AD8934" s="9"/>
    </row>
    <row r="8935" spans="30:30">
      <c r="AD8935" s="9"/>
    </row>
    <row r="8936" spans="30:30">
      <c r="AD8936" s="9"/>
    </row>
    <row r="8937" spans="30:30">
      <c r="AD8937" s="9"/>
    </row>
    <row r="8938" spans="30:30">
      <c r="AD8938" s="9"/>
    </row>
    <row r="8939" spans="30:30">
      <c r="AD8939" s="9"/>
    </row>
    <row r="8940" spans="30:30">
      <c r="AD8940" s="9"/>
    </row>
    <row r="8941" spans="30:30">
      <c r="AD8941" s="9"/>
    </row>
    <row r="8942" spans="30:30">
      <c r="AD8942" s="9"/>
    </row>
    <row r="8943" spans="30:30">
      <c r="AD8943" s="9"/>
    </row>
    <row r="8944" spans="30:30">
      <c r="AD8944" s="9"/>
    </row>
    <row r="8945" spans="30:30">
      <c r="AD8945" s="9"/>
    </row>
    <row r="8946" spans="30:30">
      <c r="AD8946" s="9"/>
    </row>
    <row r="8947" spans="30:30">
      <c r="AD8947" s="9"/>
    </row>
    <row r="8948" spans="30:30">
      <c r="AD8948" s="9"/>
    </row>
    <row r="8949" spans="30:30">
      <c r="AD8949" s="9"/>
    </row>
    <row r="8950" spans="30:30">
      <c r="AD8950" s="9"/>
    </row>
    <row r="8951" spans="30:30">
      <c r="AD8951" s="9"/>
    </row>
    <row r="8952" spans="30:30">
      <c r="AD8952" s="9"/>
    </row>
    <row r="8953" spans="30:30">
      <c r="AD8953" s="9"/>
    </row>
    <row r="8954" spans="30:30">
      <c r="AD8954" s="9"/>
    </row>
    <row r="8955" spans="30:30">
      <c r="AD8955" s="9"/>
    </row>
    <row r="8956" spans="30:30">
      <c r="AD8956" s="9"/>
    </row>
    <row r="8957" spans="30:30">
      <c r="AD8957" s="9"/>
    </row>
    <row r="8958" spans="30:30">
      <c r="AD8958" s="9"/>
    </row>
    <row r="8959" spans="30:30">
      <c r="AD8959" s="9"/>
    </row>
    <row r="8960" spans="30:30">
      <c r="AD8960" s="9"/>
    </row>
    <row r="8961" spans="30:30">
      <c r="AD8961" s="9"/>
    </row>
    <row r="8962" spans="30:30">
      <c r="AD8962" s="9"/>
    </row>
    <row r="8963" spans="30:30">
      <c r="AD8963" s="9"/>
    </row>
    <row r="8964" spans="30:30">
      <c r="AD8964" s="9"/>
    </row>
    <row r="8965" spans="30:30">
      <c r="AD8965" s="9"/>
    </row>
    <row r="8966" spans="30:30">
      <c r="AD8966" s="9"/>
    </row>
    <row r="8967" spans="30:30">
      <c r="AD8967" s="9"/>
    </row>
    <row r="8968" spans="30:30">
      <c r="AD8968" s="9"/>
    </row>
    <row r="8969" spans="30:30">
      <c r="AD8969" s="9"/>
    </row>
    <row r="8970" spans="30:30">
      <c r="AD8970" s="9"/>
    </row>
    <row r="8971" spans="30:30">
      <c r="AD8971" s="9"/>
    </row>
    <row r="8972" spans="30:30">
      <c r="AD8972" s="9"/>
    </row>
    <row r="8973" spans="30:30">
      <c r="AD8973" s="9"/>
    </row>
    <row r="8974" spans="30:30">
      <c r="AD8974" s="9"/>
    </row>
    <row r="8975" spans="30:30">
      <c r="AD8975" s="9"/>
    </row>
    <row r="8976" spans="30:30">
      <c r="AD8976" s="9"/>
    </row>
    <row r="8977" spans="30:30">
      <c r="AD8977" s="9"/>
    </row>
    <row r="8978" spans="30:30">
      <c r="AD8978" s="9"/>
    </row>
    <row r="8979" spans="30:30">
      <c r="AD8979" s="9"/>
    </row>
    <row r="8980" spans="30:30">
      <c r="AD8980" s="9"/>
    </row>
    <row r="8981" spans="30:30">
      <c r="AD8981" s="9"/>
    </row>
    <row r="8982" spans="30:30">
      <c r="AD8982" s="9"/>
    </row>
    <row r="8983" spans="30:30">
      <c r="AD8983" s="9"/>
    </row>
    <row r="8984" spans="30:30">
      <c r="AD8984" s="9"/>
    </row>
    <row r="8985" spans="30:30">
      <c r="AD8985" s="9"/>
    </row>
    <row r="8986" spans="30:30">
      <c r="AD8986" s="9"/>
    </row>
    <row r="8987" spans="30:30">
      <c r="AD8987" s="9"/>
    </row>
    <row r="8988" spans="30:30">
      <c r="AD8988" s="9"/>
    </row>
    <row r="8989" spans="30:30">
      <c r="AD8989" s="9"/>
    </row>
    <row r="8990" spans="30:30">
      <c r="AD8990" s="9"/>
    </row>
    <row r="8991" spans="30:30">
      <c r="AD8991" s="9"/>
    </row>
    <row r="8992" spans="30:30">
      <c r="AD8992" s="9"/>
    </row>
    <row r="8993" spans="30:30">
      <c r="AD8993" s="9"/>
    </row>
    <row r="8994" spans="30:30">
      <c r="AD8994" s="9"/>
    </row>
    <row r="8995" spans="30:30">
      <c r="AD8995" s="9"/>
    </row>
    <row r="8996" spans="30:30">
      <c r="AD8996" s="9"/>
    </row>
    <row r="8997" spans="30:30">
      <c r="AD8997" s="9"/>
    </row>
    <row r="8998" spans="30:30">
      <c r="AD8998" s="9"/>
    </row>
    <row r="8999" spans="30:30">
      <c r="AD8999" s="9"/>
    </row>
    <row r="9000" spans="30:30">
      <c r="AD9000" s="9"/>
    </row>
    <row r="9001" spans="30:30">
      <c r="AD9001" s="9"/>
    </row>
    <row r="9002" spans="30:30">
      <c r="AD9002" s="9"/>
    </row>
    <row r="9003" spans="30:30">
      <c r="AD9003" s="9"/>
    </row>
    <row r="9004" spans="30:30">
      <c r="AD9004" s="9"/>
    </row>
    <row r="9005" spans="30:30">
      <c r="AD9005" s="9"/>
    </row>
    <row r="9006" spans="30:30">
      <c r="AD9006" s="9"/>
    </row>
    <row r="9007" spans="30:30">
      <c r="AD9007" s="9"/>
    </row>
    <row r="9008" spans="30:30">
      <c r="AD9008" s="9"/>
    </row>
    <row r="9009" spans="30:30">
      <c r="AD9009" s="9"/>
    </row>
    <row r="9010" spans="30:30">
      <c r="AD9010" s="9"/>
    </row>
    <row r="9011" spans="30:30">
      <c r="AD9011" s="9"/>
    </row>
    <row r="9012" spans="30:30">
      <c r="AD9012" s="9"/>
    </row>
    <row r="9013" spans="30:30">
      <c r="AD9013" s="9"/>
    </row>
    <row r="9014" spans="30:30">
      <c r="AD9014" s="9"/>
    </row>
    <row r="9015" spans="30:30">
      <c r="AD9015" s="9"/>
    </row>
    <row r="9016" spans="30:30">
      <c r="AD9016" s="9"/>
    </row>
    <row r="9017" spans="30:30">
      <c r="AD9017" s="9"/>
    </row>
    <row r="9018" spans="30:30">
      <c r="AD9018" s="9"/>
    </row>
    <row r="9019" spans="30:30">
      <c r="AD9019" s="9"/>
    </row>
    <row r="9020" spans="30:30">
      <c r="AD9020" s="9"/>
    </row>
    <row r="9021" spans="30:30">
      <c r="AD9021" s="9"/>
    </row>
    <row r="9022" spans="30:30">
      <c r="AD9022" s="9"/>
    </row>
    <row r="9023" spans="30:30">
      <c r="AD9023" s="9"/>
    </row>
    <row r="9024" spans="30:30">
      <c r="AD9024" s="9"/>
    </row>
    <row r="9025" spans="30:30">
      <c r="AD9025" s="9"/>
    </row>
    <row r="9026" spans="30:30">
      <c r="AD9026" s="9"/>
    </row>
    <row r="9027" spans="30:30">
      <c r="AD9027" s="9"/>
    </row>
    <row r="9028" spans="30:30">
      <c r="AD9028" s="9"/>
    </row>
    <row r="9029" spans="30:30">
      <c r="AD9029" s="9"/>
    </row>
    <row r="9030" spans="30:30">
      <c r="AD9030" s="9"/>
    </row>
    <row r="9031" spans="30:30">
      <c r="AD9031" s="9"/>
    </row>
    <row r="9032" spans="30:30">
      <c r="AD9032" s="9"/>
    </row>
    <row r="9033" spans="30:30">
      <c r="AD9033" s="9"/>
    </row>
    <row r="9034" spans="30:30">
      <c r="AD9034" s="9"/>
    </row>
    <row r="9035" spans="30:30">
      <c r="AD9035" s="9"/>
    </row>
    <row r="9036" spans="30:30">
      <c r="AD9036" s="9"/>
    </row>
    <row r="9037" spans="30:30">
      <c r="AD9037" s="9"/>
    </row>
    <row r="9038" spans="30:30">
      <c r="AD9038" s="9"/>
    </row>
    <row r="9039" spans="30:30">
      <c r="AD9039" s="9"/>
    </row>
    <row r="9040" spans="30:30">
      <c r="AD9040" s="9"/>
    </row>
    <row r="9041" spans="30:30">
      <c r="AD9041" s="9"/>
    </row>
    <row r="9042" spans="30:30">
      <c r="AD9042" s="9"/>
    </row>
    <row r="9043" spans="30:30">
      <c r="AD9043" s="9"/>
    </row>
    <row r="9044" spans="30:30">
      <c r="AD9044" s="9"/>
    </row>
    <row r="9045" spans="30:30">
      <c r="AD9045" s="9"/>
    </row>
    <row r="9046" spans="30:30">
      <c r="AD9046" s="9"/>
    </row>
    <row r="9047" spans="30:30">
      <c r="AD9047" s="9"/>
    </row>
    <row r="9048" spans="30:30">
      <c r="AD9048" s="9"/>
    </row>
    <row r="9049" spans="30:30">
      <c r="AD9049" s="9"/>
    </row>
    <row r="9050" spans="30:30">
      <c r="AD9050" s="9"/>
    </row>
    <row r="9051" spans="30:30">
      <c r="AD9051" s="9"/>
    </row>
    <row r="9052" spans="30:30">
      <c r="AD9052" s="9"/>
    </row>
    <row r="9053" spans="30:30">
      <c r="AD9053" s="9"/>
    </row>
    <row r="9054" spans="30:30">
      <c r="AD9054" s="9"/>
    </row>
    <row r="9055" spans="30:30">
      <c r="AD9055" s="9"/>
    </row>
    <row r="9056" spans="30:30">
      <c r="AD9056" s="9"/>
    </row>
    <row r="9057" spans="30:30">
      <c r="AD9057" s="9"/>
    </row>
    <row r="9058" spans="30:30">
      <c r="AD9058" s="9"/>
    </row>
    <row r="9059" spans="30:30">
      <c r="AD9059" s="9"/>
    </row>
    <row r="9060" spans="30:30">
      <c r="AD9060" s="9"/>
    </row>
    <row r="9061" spans="30:30">
      <c r="AD9061" s="9"/>
    </row>
    <row r="9062" spans="30:30">
      <c r="AD9062" s="9"/>
    </row>
    <row r="9063" spans="30:30">
      <c r="AD9063" s="9"/>
    </row>
    <row r="9064" spans="30:30">
      <c r="AD9064" s="9"/>
    </row>
    <row r="9065" spans="30:30">
      <c r="AD9065" s="9"/>
    </row>
    <row r="9066" spans="30:30">
      <c r="AD9066" s="9"/>
    </row>
    <row r="9067" spans="30:30">
      <c r="AD9067" s="9"/>
    </row>
    <row r="9068" spans="30:30">
      <c r="AD9068" s="9"/>
    </row>
    <row r="9069" spans="30:30">
      <c r="AD9069" s="9"/>
    </row>
    <row r="9070" spans="30:30">
      <c r="AD9070" s="9"/>
    </row>
    <row r="9071" spans="30:30">
      <c r="AD9071" s="9"/>
    </row>
    <row r="9072" spans="30:30">
      <c r="AD9072" s="9"/>
    </row>
    <row r="9073" spans="30:30">
      <c r="AD9073" s="9"/>
    </row>
    <row r="9074" spans="30:30">
      <c r="AD9074" s="9"/>
    </row>
    <row r="9075" spans="30:30">
      <c r="AD9075" s="9"/>
    </row>
    <row r="9076" spans="30:30">
      <c r="AD9076" s="9"/>
    </row>
    <row r="9077" spans="30:30">
      <c r="AD9077" s="9"/>
    </row>
    <row r="9078" spans="30:30">
      <c r="AD9078" s="9"/>
    </row>
    <row r="9079" spans="30:30">
      <c r="AD9079" s="9"/>
    </row>
    <row r="9080" spans="30:30">
      <c r="AD9080" s="9"/>
    </row>
    <row r="9081" spans="30:30">
      <c r="AD9081" s="9"/>
    </row>
    <row r="9082" spans="30:30">
      <c r="AD9082" s="9"/>
    </row>
    <row r="9083" spans="30:30">
      <c r="AD9083" s="9"/>
    </row>
    <row r="9084" spans="30:30">
      <c r="AD9084" s="9"/>
    </row>
    <row r="9085" spans="30:30">
      <c r="AD9085" s="9"/>
    </row>
    <row r="9086" spans="30:30">
      <c r="AD9086" s="9"/>
    </row>
    <row r="9087" spans="30:30">
      <c r="AD9087" s="9"/>
    </row>
    <row r="9088" spans="30:30">
      <c r="AD9088" s="9"/>
    </row>
    <row r="9089" spans="30:30">
      <c r="AD9089" s="9"/>
    </row>
    <row r="9090" spans="30:30">
      <c r="AD9090" s="9"/>
    </row>
    <row r="9091" spans="30:30">
      <c r="AD9091" s="9"/>
    </row>
    <row r="9092" spans="30:30">
      <c r="AD9092" s="9"/>
    </row>
    <row r="9093" spans="30:30">
      <c r="AD9093" s="9"/>
    </row>
    <row r="9094" spans="30:30">
      <c r="AD9094" s="9"/>
    </row>
    <row r="9095" spans="30:30">
      <c r="AD9095" s="9"/>
    </row>
    <row r="9096" spans="30:30">
      <c r="AD9096" s="9"/>
    </row>
    <row r="9097" spans="30:30">
      <c r="AD9097" s="9"/>
    </row>
    <row r="9098" spans="30:30">
      <c r="AD9098" s="9"/>
    </row>
    <row r="9099" spans="30:30">
      <c r="AD9099" s="9"/>
    </row>
    <row r="9100" spans="30:30">
      <c r="AD9100" s="9"/>
    </row>
    <row r="9101" spans="30:30">
      <c r="AD9101" s="9"/>
    </row>
    <row r="9102" spans="30:30">
      <c r="AD9102" s="9"/>
    </row>
    <row r="9103" spans="30:30">
      <c r="AD9103" s="9"/>
    </row>
    <row r="9104" spans="30:30">
      <c r="AD9104" s="9"/>
    </row>
    <row r="9105" spans="30:30">
      <c r="AD9105" s="9"/>
    </row>
    <row r="9106" spans="30:30">
      <c r="AD9106" s="9"/>
    </row>
    <row r="9107" spans="30:30">
      <c r="AD9107" s="9"/>
    </row>
    <row r="9108" spans="30:30">
      <c r="AD9108" s="9"/>
    </row>
    <row r="9109" spans="30:30">
      <c r="AD9109" s="9"/>
    </row>
    <row r="9110" spans="30:30">
      <c r="AD9110" s="9"/>
    </row>
    <row r="9111" spans="30:30">
      <c r="AD9111" s="9"/>
    </row>
    <row r="9112" spans="30:30">
      <c r="AD9112" s="9"/>
    </row>
    <row r="9113" spans="30:30">
      <c r="AD9113" s="9"/>
    </row>
    <row r="9114" spans="30:30">
      <c r="AD9114" s="9"/>
    </row>
    <row r="9115" spans="30:30">
      <c r="AD9115" s="9"/>
    </row>
    <row r="9116" spans="30:30">
      <c r="AD9116" s="9"/>
    </row>
    <row r="9117" spans="30:30">
      <c r="AD9117" s="9"/>
    </row>
    <row r="9118" spans="30:30">
      <c r="AD9118" s="9"/>
    </row>
    <row r="9119" spans="30:30">
      <c r="AD9119" s="9"/>
    </row>
    <row r="9120" spans="30:30">
      <c r="AD9120" s="9"/>
    </row>
    <row r="9121" spans="30:30">
      <c r="AD9121" s="9"/>
    </row>
    <row r="9122" spans="30:30">
      <c r="AD9122" s="9"/>
    </row>
    <row r="9123" spans="30:30">
      <c r="AD9123" s="9"/>
    </row>
    <row r="9124" spans="30:30">
      <c r="AD9124" s="9"/>
    </row>
    <row r="9125" spans="30:30">
      <c r="AD9125" s="9"/>
    </row>
    <row r="9126" spans="30:30">
      <c r="AD9126" s="9"/>
    </row>
    <row r="9127" spans="30:30">
      <c r="AD9127" s="9"/>
    </row>
    <row r="9128" spans="30:30">
      <c r="AD9128" s="9"/>
    </row>
    <row r="9129" spans="30:30">
      <c r="AD9129" s="9"/>
    </row>
    <row r="9130" spans="30:30">
      <c r="AD9130" s="9"/>
    </row>
    <row r="9131" spans="30:30">
      <c r="AD9131" s="9"/>
    </row>
    <row r="9132" spans="30:30">
      <c r="AD9132" s="9"/>
    </row>
    <row r="9133" spans="30:30">
      <c r="AD9133" s="9"/>
    </row>
    <row r="9134" spans="30:30">
      <c r="AD9134" s="9"/>
    </row>
    <row r="9135" spans="30:30">
      <c r="AD9135" s="9"/>
    </row>
    <row r="9136" spans="30:30">
      <c r="AD9136" s="9"/>
    </row>
    <row r="9137" spans="30:30">
      <c r="AD9137" s="9"/>
    </row>
    <row r="9138" spans="30:30">
      <c r="AD9138" s="9"/>
    </row>
    <row r="9139" spans="30:30">
      <c r="AD9139" s="9"/>
    </row>
    <row r="9140" spans="30:30">
      <c r="AD9140" s="9"/>
    </row>
    <row r="9141" spans="30:30">
      <c r="AD9141" s="9"/>
    </row>
    <row r="9142" spans="30:30">
      <c r="AD9142" s="9"/>
    </row>
    <row r="9143" spans="30:30">
      <c r="AD9143" s="9"/>
    </row>
    <row r="9144" spans="30:30">
      <c r="AD9144" s="9"/>
    </row>
    <row r="9145" spans="30:30">
      <c r="AD9145" s="9"/>
    </row>
    <row r="9146" spans="30:30">
      <c r="AD9146" s="9"/>
    </row>
    <row r="9147" spans="30:30">
      <c r="AD9147" s="9"/>
    </row>
    <row r="9148" spans="30:30">
      <c r="AD9148" s="9"/>
    </row>
    <row r="9149" spans="30:30">
      <c r="AD9149" s="9"/>
    </row>
    <row r="9150" spans="30:30">
      <c r="AD9150" s="9"/>
    </row>
    <row r="9151" spans="30:30">
      <c r="AD9151" s="9"/>
    </row>
    <row r="9152" spans="30:30">
      <c r="AD9152" s="9"/>
    </row>
    <row r="9153" spans="30:30">
      <c r="AD9153" s="9"/>
    </row>
    <row r="9154" spans="30:30">
      <c r="AD9154" s="9"/>
    </row>
    <row r="9155" spans="30:30">
      <c r="AD9155" s="9"/>
    </row>
    <row r="9156" spans="30:30">
      <c r="AD9156" s="9"/>
    </row>
    <row r="9157" spans="30:30">
      <c r="AD9157" s="9"/>
    </row>
    <row r="9158" spans="30:30">
      <c r="AD9158" s="9"/>
    </row>
    <row r="9159" spans="30:30">
      <c r="AD9159" s="9"/>
    </row>
    <row r="9160" spans="30:30">
      <c r="AD9160" s="9"/>
    </row>
    <row r="9161" spans="30:30">
      <c r="AD9161" s="9"/>
    </row>
    <row r="9162" spans="30:30">
      <c r="AD9162" s="9"/>
    </row>
    <row r="9163" spans="30:30">
      <c r="AD9163" s="9"/>
    </row>
    <row r="9164" spans="30:30">
      <c r="AD9164" s="9"/>
    </row>
    <row r="9165" spans="30:30">
      <c r="AD9165" s="9"/>
    </row>
    <row r="9166" spans="30:30">
      <c r="AD9166" s="9"/>
    </row>
    <row r="9167" spans="30:30">
      <c r="AD9167" s="9"/>
    </row>
    <row r="9168" spans="30:30">
      <c r="AD9168" s="9"/>
    </row>
    <row r="9169" spans="30:30">
      <c r="AD9169" s="9"/>
    </row>
    <row r="9170" spans="30:30">
      <c r="AD9170" s="9"/>
    </row>
    <row r="9171" spans="30:30">
      <c r="AD9171" s="9"/>
    </row>
    <row r="9172" spans="30:30">
      <c r="AD9172" s="9"/>
    </row>
    <row r="9173" spans="30:30">
      <c r="AD9173" s="9"/>
    </row>
    <row r="9174" spans="30:30">
      <c r="AD9174" s="9"/>
    </row>
    <row r="9175" spans="30:30">
      <c r="AD9175" s="9"/>
    </row>
    <row r="9176" spans="30:30">
      <c r="AD9176" s="9"/>
    </row>
    <row r="9177" spans="30:30">
      <c r="AD9177" s="9"/>
    </row>
    <row r="9178" spans="30:30">
      <c r="AD9178" s="9"/>
    </row>
    <row r="9179" spans="30:30">
      <c r="AD9179" s="9"/>
    </row>
    <row r="9180" spans="30:30">
      <c r="AD9180" s="9"/>
    </row>
    <row r="9181" spans="30:30">
      <c r="AD9181" s="9"/>
    </row>
    <row r="9182" spans="30:30">
      <c r="AD9182" s="9"/>
    </row>
    <row r="9183" spans="30:30">
      <c r="AD9183" s="9"/>
    </row>
    <row r="9184" spans="30:30">
      <c r="AD9184" s="9"/>
    </row>
    <row r="9185" spans="30:30">
      <c r="AD9185" s="9"/>
    </row>
    <row r="9186" spans="30:30">
      <c r="AD9186" s="9"/>
    </row>
    <row r="9187" spans="30:30">
      <c r="AD9187" s="9"/>
    </row>
    <row r="9188" spans="30:30">
      <c r="AD9188" s="9"/>
    </row>
    <row r="9189" spans="30:30">
      <c r="AD9189" s="9"/>
    </row>
    <row r="9190" spans="30:30">
      <c r="AD9190" s="9"/>
    </row>
    <row r="9191" spans="30:30">
      <c r="AD9191" s="9"/>
    </row>
    <row r="9192" spans="30:30">
      <c r="AD9192" s="9"/>
    </row>
    <row r="9193" spans="30:30">
      <c r="AD9193" s="9"/>
    </row>
    <row r="9194" spans="30:30">
      <c r="AD9194" s="9"/>
    </row>
    <row r="9195" spans="30:30">
      <c r="AD9195" s="9"/>
    </row>
    <row r="9196" spans="30:30">
      <c r="AD9196" s="9"/>
    </row>
    <row r="9197" spans="30:30">
      <c r="AD9197" s="9"/>
    </row>
    <row r="9198" spans="30:30">
      <c r="AD9198" s="9"/>
    </row>
    <row r="9199" spans="30:30">
      <c r="AD9199" s="9"/>
    </row>
    <row r="9200" spans="30:30">
      <c r="AD9200" s="9"/>
    </row>
    <row r="9201" spans="30:30">
      <c r="AD9201" s="9"/>
    </row>
    <row r="9202" spans="30:30">
      <c r="AD9202" s="9"/>
    </row>
    <row r="9203" spans="30:30">
      <c r="AD9203" s="9"/>
    </row>
    <row r="9204" spans="30:30">
      <c r="AD9204" s="9"/>
    </row>
    <row r="9205" spans="30:30">
      <c r="AD9205" s="9"/>
    </row>
    <row r="9206" spans="30:30">
      <c r="AD9206" s="9"/>
    </row>
    <row r="9207" spans="30:30">
      <c r="AD9207" s="9"/>
    </row>
    <row r="9208" spans="30:30">
      <c r="AD9208" s="9"/>
    </row>
    <row r="9209" spans="30:30">
      <c r="AD9209" s="9"/>
    </row>
    <row r="9210" spans="30:30">
      <c r="AD9210" s="9"/>
    </row>
    <row r="9211" spans="30:30">
      <c r="AD9211" s="9"/>
    </row>
    <row r="9212" spans="30:30">
      <c r="AD9212" s="9"/>
    </row>
    <row r="9213" spans="30:30">
      <c r="AD9213" s="9"/>
    </row>
    <row r="9214" spans="30:30">
      <c r="AD9214" s="9"/>
    </row>
    <row r="9215" spans="30:30">
      <c r="AD9215" s="9"/>
    </row>
    <row r="9216" spans="30:30">
      <c r="AD9216" s="9"/>
    </row>
    <row r="9217" spans="30:30">
      <c r="AD9217" s="9"/>
    </row>
    <row r="9218" spans="30:30">
      <c r="AD9218" s="9"/>
    </row>
    <row r="9219" spans="30:30">
      <c r="AD9219" s="9"/>
    </row>
    <row r="9220" spans="30:30">
      <c r="AD9220" s="9"/>
    </row>
    <row r="9221" spans="30:30">
      <c r="AD9221" s="9"/>
    </row>
    <row r="9222" spans="30:30">
      <c r="AD9222" s="9"/>
    </row>
    <row r="9223" spans="30:30">
      <c r="AD9223" s="9"/>
    </row>
    <row r="9224" spans="30:30">
      <c r="AD9224" s="9"/>
    </row>
    <row r="9225" spans="30:30">
      <c r="AD9225" s="9"/>
    </row>
    <row r="9226" spans="30:30">
      <c r="AD9226" s="9"/>
    </row>
    <row r="9227" spans="30:30">
      <c r="AD9227" s="9"/>
    </row>
    <row r="9228" spans="30:30">
      <c r="AD9228" s="9"/>
    </row>
    <row r="9229" spans="30:30">
      <c r="AD9229" s="9"/>
    </row>
    <row r="9230" spans="30:30">
      <c r="AD9230" s="9"/>
    </row>
    <row r="9231" spans="30:30">
      <c r="AD9231" s="9"/>
    </row>
    <row r="9232" spans="30:30">
      <c r="AD9232" s="9"/>
    </row>
    <row r="9233" spans="30:30">
      <c r="AD9233" s="9"/>
    </row>
    <row r="9234" spans="30:30">
      <c r="AD9234" s="9"/>
    </row>
    <row r="9235" spans="30:30">
      <c r="AD9235" s="9"/>
    </row>
    <row r="9236" spans="30:30">
      <c r="AD9236" s="9"/>
    </row>
    <row r="9237" spans="30:30">
      <c r="AD9237" s="9"/>
    </row>
    <row r="9238" spans="30:30">
      <c r="AD9238" s="9"/>
    </row>
    <row r="9239" spans="30:30">
      <c r="AD9239" s="9"/>
    </row>
    <row r="9240" spans="30:30">
      <c r="AD9240" s="9"/>
    </row>
    <row r="9241" spans="30:30">
      <c r="AD9241" s="9"/>
    </row>
    <row r="9242" spans="30:30">
      <c r="AD9242" s="9"/>
    </row>
    <row r="9243" spans="30:30">
      <c r="AD9243" s="9"/>
    </row>
    <row r="9244" spans="30:30">
      <c r="AD9244" s="9"/>
    </row>
    <row r="9245" spans="30:30">
      <c r="AD9245" s="9"/>
    </row>
    <row r="9246" spans="30:30">
      <c r="AD9246" s="9"/>
    </row>
    <row r="9247" spans="30:30">
      <c r="AD9247" s="9"/>
    </row>
    <row r="9248" spans="30:30">
      <c r="AD9248" s="9"/>
    </row>
    <row r="9249" spans="30:30">
      <c r="AD9249" s="9"/>
    </row>
    <row r="9250" spans="30:30">
      <c r="AD9250" s="9"/>
    </row>
    <row r="9251" spans="30:30">
      <c r="AD9251" s="9"/>
    </row>
    <row r="9252" spans="30:30">
      <c r="AD9252" s="9"/>
    </row>
    <row r="9253" spans="30:30">
      <c r="AD9253" s="9"/>
    </row>
    <row r="9254" spans="30:30">
      <c r="AD9254" s="9"/>
    </row>
    <row r="9255" spans="30:30">
      <c r="AD9255" s="9"/>
    </row>
    <row r="9256" spans="30:30">
      <c r="AD9256" s="9"/>
    </row>
    <row r="9257" spans="30:30">
      <c r="AD9257" s="9"/>
    </row>
    <row r="9258" spans="30:30">
      <c r="AD9258" s="9"/>
    </row>
    <row r="9259" spans="30:30">
      <c r="AD9259" s="9"/>
    </row>
    <row r="9260" spans="30:30">
      <c r="AD9260" s="9"/>
    </row>
    <row r="9261" spans="30:30">
      <c r="AD9261" s="9"/>
    </row>
    <row r="9262" spans="30:30">
      <c r="AD9262" s="9"/>
    </row>
    <row r="9263" spans="30:30">
      <c r="AD9263" s="9"/>
    </row>
    <row r="9264" spans="30:30">
      <c r="AD9264" s="9"/>
    </row>
    <row r="9265" spans="30:30">
      <c r="AD9265" s="9"/>
    </row>
    <row r="9266" spans="30:30">
      <c r="AD9266" s="9"/>
    </row>
    <row r="9267" spans="30:30">
      <c r="AD9267" s="9"/>
    </row>
    <row r="9268" spans="30:30">
      <c r="AD9268" s="9"/>
    </row>
    <row r="9269" spans="30:30">
      <c r="AD9269" s="9"/>
    </row>
    <row r="9270" spans="30:30">
      <c r="AD9270" s="9"/>
    </row>
    <row r="9271" spans="30:30">
      <c r="AD9271" s="9"/>
    </row>
    <row r="9272" spans="30:30">
      <c r="AD9272" s="9"/>
    </row>
    <row r="9273" spans="30:30">
      <c r="AD9273" s="9"/>
    </row>
    <row r="9274" spans="30:30">
      <c r="AD9274" s="9"/>
    </row>
    <row r="9275" spans="30:30">
      <c r="AD9275" s="9"/>
    </row>
    <row r="9276" spans="30:30">
      <c r="AD9276" s="9"/>
    </row>
    <row r="9277" spans="30:30">
      <c r="AD9277" s="9"/>
    </row>
    <row r="9278" spans="30:30">
      <c r="AD9278" s="9"/>
    </row>
    <row r="9279" spans="30:30">
      <c r="AD9279" s="9"/>
    </row>
    <row r="9280" spans="30:30">
      <c r="AD9280" s="9"/>
    </row>
    <row r="9281" spans="30:30">
      <c r="AD9281" s="9"/>
    </row>
    <row r="9282" spans="30:30">
      <c r="AD9282" s="9"/>
    </row>
    <row r="9283" spans="30:30">
      <c r="AD9283" s="9"/>
    </row>
    <row r="9284" spans="30:30">
      <c r="AD9284" s="9"/>
    </row>
    <row r="9285" spans="30:30">
      <c r="AD9285" s="9"/>
    </row>
    <row r="9286" spans="30:30">
      <c r="AD9286" s="9"/>
    </row>
    <row r="9287" spans="30:30">
      <c r="AD9287" s="9"/>
    </row>
    <row r="9288" spans="30:30">
      <c r="AD9288" s="9"/>
    </row>
    <row r="9289" spans="30:30">
      <c r="AD9289" s="9"/>
    </row>
    <row r="9290" spans="30:30">
      <c r="AD9290" s="9"/>
    </row>
    <row r="9291" spans="30:30">
      <c r="AD9291" s="9"/>
    </row>
    <row r="9292" spans="30:30">
      <c r="AD9292" s="9"/>
    </row>
    <row r="9293" spans="30:30">
      <c r="AD9293" s="9"/>
    </row>
    <row r="9294" spans="30:30">
      <c r="AD9294" s="9"/>
    </row>
    <row r="9295" spans="30:30">
      <c r="AD9295" s="9"/>
    </row>
    <row r="9296" spans="30:30">
      <c r="AD9296" s="9"/>
    </row>
    <row r="9297" spans="30:30">
      <c r="AD9297" s="9"/>
    </row>
    <row r="9298" spans="30:30">
      <c r="AD9298" s="9"/>
    </row>
    <row r="9299" spans="30:30">
      <c r="AD9299" s="9"/>
    </row>
    <row r="9300" spans="30:30">
      <c r="AD9300" s="9"/>
    </row>
    <row r="9301" spans="30:30">
      <c r="AD9301" s="9"/>
    </row>
    <row r="9302" spans="30:30">
      <c r="AD9302" s="9"/>
    </row>
    <row r="9303" spans="30:30">
      <c r="AD9303" s="9"/>
    </row>
    <row r="9304" spans="30:30">
      <c r="AD9304" s="9"/>
    </row>
    <row r="9305" spans="30:30">
      <c r="AD9305" s="9"/>
    </row>
    <row r="9306" spans="30:30">
      <c r="AD9306" s="9"/>
    </row>
    <row r="9307" spans="30:30">
      <c r="AD9307" s="9"/>
    </row>
    <row r="9308" spans="30:30">
      <c r="AD9308" s="9"/>
    </row>
    <row r="9309" spans="30:30">
      <c r="AD9309" s="9"/>
    </row>
    <row r="9310" spans="30:30">
      <c r="AD9310" s="9"/>
    </row>
    <row r="9311" spans="30:30">
      <c r="AD9311" s="9"/>
    </row>
    <row r="9312" spans="30:30">
      <c r="AD9312" s="9"/>
    </row>
    <row r="9313" spans="30:30">
      <c r="AD9313" s="9"/>
    </row>
    <row r="9314" spans="30:30">
      <c r="AD9314" s="9"/>
    </row>
    <row r="9315" spans="30:30">
      <c r="AD9315" s="9"/>
    </row>
    <row r="9316" spans="30:30">
      <c r="AD9316" s="9"/>
    </row>
    <row r="9317" spans="30:30">
      <c r="AD9317" s="9"/>
    </row>
    <row r="9318" spans="30:30">
      <c r="AD9318" s="9"/>
    </row>
    <row r="9319" spans="30:30">
      <c r="AD9319" s="9"/>
    </row>
    <row r="9320" spans="30:30">
      <c r="AD9320" s="9"/>
    </row>
    <row r="9321" spans="30:30">
      <c r="AD9321" s="9"/>
    </row>
    <row r="9322" spans="30:30">
      <c r="AD9322" s="9"/>
    </row>
    <row r="9323" spans="30:30">
      <c r="AD9323" s="9"/>
    </row>
    <row r="9324" spans="30:30">
      <c r="AD9324" s="9"/>
    </row>
    <row r="9325" spans="30:30">
      <c r="AD9325" s="9"/>
    </row>
    <row r="9326" spans="30:30">
      <c r="AD9326" s="9"/>
    </row>
    <row r="9327" spans="30:30">
      <c r="AD9327" s="9"/>
    </row>
    <row r="9328" spans="30:30">
      <c r="AD9328" s="9"/>
    </row>
    <row r="9329" spans="30:30">
      <c r="AD9329" s="9"/>
    </row>
    <row r="9330" spans="30:30">
      <c r="AD9330" s="9"/>
    </row>
    <row r="9331" spans="30:30">
      <c r="AD9331" s="9"/>
    </row>
    <row r="9332" spans="30:30">
      <c r="AD9332" s="9"/>
    </row>
    <row r="9333" spans="30:30">
      <c r="AD9333" s="9"/>
    </row>
    <row r="9334" spans="30:30">
      <c r="AD9334" s="9"/>
    </row>
    <row r="9335" spans="30:30">
      <c r="AD9335" s="9"/>
    </row>
    <row r="9336" spans="30:30">
      <c r="AD9336" s="9"/>
    </row>
    <row r="9337" spans="30:30">
      <c r="AD9337" s="9"/>
    </row>
    <row r="9338" spans="30:30">
      <c r="AD9338" s="9"/>
    </row>
    <row r="9339" spans="30:30">
      <c r="AD9339" s="9"/>
    </row>
    <row r="9340" spans="30:30">
      <c r="AD9340" s="9"/>
    </row>
    <row r="9341" spans="30:30">
      <c r="AD9341" s="9"/>
    </row>
    <row r="9342" spans="30:30">
      <c r="AD9342" s="9"/>
    </row>
    <row r="9343" spans="30:30">
      <c r="AD9343" s="9"/>
    </row>
    <row r="9344" spans="30:30">
      <c r="AD9344" s="9"/>
    </row>
    <row r="9345" spans="30:30">
      <c r="AD9345" s="9"/>
    </row>
    <row r="9346" spans="30:30">
      <c r="AD9346" s="9"/>
    </row>
    <row r="9347" spans="30:30">
      <c r="AD9347" s="9"/>
    </row>
    <row r="9348" spans="30:30">
      <c r="AD9348" s="9"/>
    </row>
    <row r="9349" spans="30:30">
      <c r="AD9349" s="9"/>
    </row>
    <row r="9350" spans="30:30">
      <c r="AD9350" s="9"/>
    </row>
    <row r="9351" spans="30:30">
      <c r="AD9351" s="9"/>
    </row>
    <row r="9352" spans="30:30">
      <c r="AD9352" s="9"/>
    </row>
    <row r="9353" spans="30:30">
      <c r="AD9353" s="9"/>
    </row>
    <row r="9354" spans="30:30">
      <c r="AD9354" s="9"/>
    </row>
    <row r="9355" spans="30:30">
      <c r="AD9355" s="9"/>
    </row>
    <row r="9356" spans="30:30">
      <c r="AD9356" s="9"/>
    </row>
    <row r="9357" spans="30:30">
      <c r="AD9357" s="9"/>
    </row>
    <row r="9358" spans="30:30">
      <c r="AD9358" s="9"/>
    </row>
    <row r="9359" spans="30:30">
      <c r="AD9359" s="9"/>
    </row>
    <row r="9360" spans="30:30">
      <c r="AD9360" s="9"/>
    </row>
    <row r="9361" spans="30:30">
      <c r="AD9361" s="9"/>
    </row>
    <row r="9362" spans="30:30">
      <c r="AD9362" s="9"/>
    </row>
    <row r="9363" spans="30:30">
      <c r="AD9363" s="9"/>
    </row>
    <row r="9364" spans="30:30">
      <c r="AD9364" s="9"/>
    </row>
    <row r="9365" spans="30:30">
      <c r="AD9365" s="9"/>
    </row>
    <row r="9366" spans="30:30">
      <c r="AD9366" s="9"/>
    </row>
    <row r="9367" spans="30:30">
      <c r="AD9367" s="9"/>
    </row>
    <row r="9368" spans="30:30">
      <c r="AD9368" s="9"/>
    </row>
    <row r="9369" spans="30:30">
      <c r="AD9369" s="9"/>
    </row>
    <row r="9370" spans="30:30">
      <c r="AD9370" s="9"/>
    </row>
    <row r="9371" spans="30:30">
      <c r="AD9371" s="9"/>
    </row>
    <row r="9372" spans="30:30">
      <c r="AD9372" s="9"/>
    </row>
    <row r="9373" spans="30:30">
      <c r="AD9373" s="9"/>
    </row>
    <row r="9374" spans="30:30">
      <c r="AD9374" s="9"/>
    </row>
    <row r="9375" spans="30:30">
      <c r="AD9375" s="9"/>
    </row>
    <row r="9376" spans="30:30">
      <c r="AD9376" s="9"/>
    </row>
    <row r="9377" spans="30:30">
      <c r="AD9377" s="9"/>
    </row>
    <row r="9378" spans="30:30">
      <c r="AD9378" s="9"/>
    </row>
    <row r="9379" spans="30:30">
      <c r="AD9379" s="9"/>
    </row>
    <row r="9380" spans="30:30">
      <c r="AD9380" s="9"/>
    </row>
    <row r="9381" spans="30:30">
      <c r="AD9381" s="9"/>
    </row>
    <row r="9382" spans="30:30">
      <c r="AD9382" s="9"/>
    </row>
    <row r="9383" spans="30:30">
      <c r="AD9383" s="9"/>
    </row>
    <row r="9384" spans="30:30">
      <c r="AD9384" s="9"/>
    </row>
    <row r="9385" spans="30:30">
      <c r="AD9385" s="9"/>
    </row>
    <row r="9386" spans="30:30">
      <c r="AD9386" s="9"/>
    </row>
    <row r="9387" spans="30:30">
      <c r="AD9387" s="9"/>
    </row>
    <row r="9388" spans="30:30">
      <c r="AD9388" s="9"/>
    </row>
    <row r="9389" spans="30:30">
      <c r="AD9389" s="9"/>
    </row>
    <row r="9390" spans="30:30">
      <c r="AD9390" s="9"/>
    </row>
    <row r="9391" spans="30:30">
      <c r="AD9391" s="9"/>
    </row>
    <row r="9392" spans="30:30">
      <c r="AD9392" s="9"/>
    </row>
    <row r="9393" spans="30:30">
      <c r="AD9393" s="9"/>
    </row>
    <row r="9394" spans="30:30">
      <c r="AD9394" s="9"/>
    </row>
    <row r="9395" spans="30:30">
      <c r="AD9395" s="9"/>
    </row>
    <row r="9396" spans="30:30">
      <c r="AD9396" s="9"/>
    </row>
    <row r="9397" spans="30:30">
      <c r="AD9397" s="9"/>
    </row>
    <row r="9398" spans="30:30">
      <c r="AD9398" s="9"/>
    </row>
    <row r="9399" spans="30:30">
      <c r="AD9399" s="9"/>
    </row>
    <row r="9400" spans="30:30">
      <c r="AD9400" s="9"/>
    </row>
    <row r="9401" spans="30:30">
      <c r="AD9401" s="9"/>
    </row>
    <row r="9402" spans="30:30">
      <c r="AD9402" s="9"/>
    </row>
    <row r="9403" spans="30:30">
      <c r="AD9403" s="9"/>
    </row>
    <row r="9404" spans="30:30">
      <c r="AD9404" s="9"/>
    </row>
    <row r="9405" spans="30:30">
      <c r="AD9405" s="9"/>
    </row>
    <row r="9406" spans="30:30">
      <c r="AD9406" s="9"/>
    </row>
    <row r="9407" spans="30:30">
      <c r="AD9407" s="9"/>
    </row>
    <row r="9408" spans="30:30">
      <c r="AD9408" s="9"/>
    </row>
    <row r="9409" spans="30:30">
      <c r="AD9409" s="9"/>
    </row>
    <row r="9410" spans="30:30">
      <c r="AD9410" s="9"/>
    </row>
    <row r="9411" spans="30:30">
      <c r="AD9411" s="9"/>
    </row>
    <row r="9412" spans="30:30">
      <c r="AD9412" s="9"/>
    </row>
    <row r="9413" spans="30:30">
      <c r="AD9413" s="9"/>
    </row>
    <row r="9414" spans="30:30">
      <c r="AD9414" s="9"/>
    </row>
    <row r="9415" spans="30:30">
      <c r="AD9415" s="9"/>
    </row>
    <row r="9416" spans="30:30">
      <c r="AD9416" s="9"/>
    </row>
    <row r="9417" spans="30:30">
      <c r="AD9417" s="9"/>
    </row>
    <row r="9418" spans="30:30">
      <c r="AD9418" s="9"/>
    </row>
    <row r="9419" spans="30:30">
      <c r="AD9419" s="9"/>
    </row>
    <row r="9420" spans="30:30">
      <c r="AD9420" s="9"/>
    </row>
    <row r="9421" spans="30:30">
      <c r="AD9421" s="9"/>
    </row>
    <row r="9422" spans="30:30">
      <c r="AD9422" s="9"/>
    </row>
    <row r="9423" spans="30:30">
      <c r="AD9423" s="9"/>
    </row>
    <row r="9424" spans="30:30">
      <c r="AD9424" s="9"/>
    </row>
    <row r="9425" spans="30:30">
      <c r="AD9425" s="9"/>
    </row>
    <row r="9426" spans="30:30">
      <c r="AD9426" s="9"/>
    </row>
    <row r="9427" spans="30:30">
      <c r="AD9427" s="9"/>
    </row>
    <row r="9428" spans="30:30">
      <c r="AD9428" s="9"/>
    </row>
    <row r="9429" spans="30:30">
      <c r="AD9429" s="9"/>
    </row>
    <row r="9430" spans="30:30">
      <c r="AD9430" s="9"/>
    </row>
    <row r="9431" spans="30:30">
      <c r="AD9431" s="9"/>
    </row>
    <row r="9432" spans="30:30">
      <c r="AD9432" s="9"/>
    </row>
    <row r="9433" spans="30:30">
      <c r="AD9433" s="9"/>
    </row>
    <row r="9434" spans="30:30">
      <c r="AD9434" s="9"/>
    </row>
    <row r="9435" spans="30:30">
      <c r="AD9435" s="9"/>
    </row>
    <row r="9436" spans="30:30">
      <c r="AD9436" s="9"/>
    </row>
    <row r="9437" spans="30:30">
      <c r="AD9437" s="9"/>
    </row>
    <row r="9438" spans="30:30">
      <c r="AD9438" s="9"/>
    </row>
    <row r="9439" spans="30:30">
      <c r="AD9439" s="9"/>
    </row>
    <row r="9440" spans="30:30">
      <c r="AD9440" s="9"/>
    </row>
    <row r="9441" spans="30:30">
      <c r="AD9441" s="9"/>
    </row>
    <row r="9442" spans="30:30">
      <c r="AD9442" s="9"/>
    </row>
    <row r="9443" spans="30:30">
      <c r="AD9443" s="9"/>
    </row>
    <row r="9444" spans="30:30">
      <c r="AD9444" s="9"/>
    </row>
    <row r="9445" spans="30:30">
      <c r="AD9445" s="9"/>
    </row>
    <row r="9446" spans="30:30">
      <c r="AD9446" s="9"/>
    </row>
    <row r="9447" spans="30:30">
      <c r="AD9447" s="9"/>
    </row>
    <row r="9448" spans="30:30">
      <c r="AD9448" s="9"/>
    </row>
    <row r="9449" spans="30:30">
      <c r="AD9449" s="9"/>
    </row>
    <row r="9450" spans="30:30">
      <c r="AD9450" s="9"/>
    </row>
    <row r="9451" spans="30:30">
      <c r="AD9451" s="9"/>
    </row>
    <row r="9452" spans="30:30">
      <c r="AD9452" s="9"/>
    </row>
    <row r="9453" spans="30:30">
      <c r="AD9453" s="9"/>
    </row>
    <row r="9454" spans="30:30">
      <c r="AD9454" s="9"/>
    </row>
    <row r="9455" spans="30:30">
      <c r="AD9455" s="9"/>
    </row>
    <row r="9456" spans="30:30">
      <c r="AD9456" s="9"/>
    </row>
    <row r="9457" spans="30:30">
      <c r="AD9457" s="9"/>
    </row>
    <row r="9458" spans="30:30">
      <c r="AD9458" s="9"/>
    </row>
    <row r="9459" spans="30:30">
      <c r="AD9459" s="9"/>
    </row>
    <row r="9460" spans="30:30">
      <c r="AD9460" s="9"/>
    </row>
    <row r="9461" spans="30:30">
      <c r="AD9461" s="9"/>
    </row>
    <row r="9462" spans="30:30">
      <c r="AD9462" s="9"/>
    </row>
    <row r="9463" spans="30:30">
      <c r="AD9463" s="9"/>
    </row>
    <row r="9464" spans="30:30">
      <c r="AD9464" s="9"/>
    </row>
    <row r="9465" spans="30:30">
      <c r="AD9465" s="9"/>
    </row>
    <row r="9466" spans="30:30">
      <c r="AD9466" s="9"/>
    </row>
    <row r="9467" spans="30:30">
      <c r="AD9467" s="9"/>
    </row>
    <row r="9468" spans="30:30">
      <c r="AD9468" s="9"/>
    </row>
    <row r="9469" spans="30:30">
      <c r="AD9469" s="9"/>
    </row>
    <row r="9470" spans="30:30">
      <c r="AD9470" s="9"/>
    </row>
    <row r="9471" spans="30:30">
      <c r="AD9471" s="9"/>
    </row>
    <row r="9472" spans="30:30">
      <c r="AD9472" s="9"/>
    </row>
    <row r="9473" spans="30:30">
      <c r="AD9473" s="9"/>
    </row>
    <row r="9474" spans="30:30">
      <c r="AD9474" s="9"/>
    </row>
    <row r="9475" spans="30:30">
      <c r="AD9475" s="9"/>
    </row>
    <row r="9476" spans="30:30">
      <c r="AD9476" s="9"/>
    </row>
    <row r="9477" spans="30:30">
      <c r="AD9477" s="9"/>
    </row>
    <row r="9478" spans="30:30">
      <c r="AD9478" s="9"/>
    </row>
    <row r="9479" spans="30:30">
      <c r="AD9479" s="9"/>
    </row>
    <row r="9480" spans="30:30">
      <c r="AD9480" s="9"/>
    </row>
    <row r="9481" spans="30:30">
      <c r="AD9481" s="9"/>
    </row>
    <row r="9482" spans="30:30">
      <c r="AD9482" s="9"/>
    </row>
    <row r="9483" spans="30:30">
      <c r="AD9483" s="9"/>
    </row>
    <row r="9484" spans="30:30">
      <c r="AD9484" s="9"/>
    </row>
    <row r="9485" spans="30:30">
      <c r="AD9485" s="9"/>
    </row>
    <row r="9486" spans="30:30">
      <c r="AD9486" s="9"/>
    </row>
    <row r="9487" spans="30:30">
      <c r="AD9487" s="9"/>
    </row>
    <row r="9488" spans="30:30">
      <c r="AD9488" s="9"/>
    </row>
    <row r="9489" spans="30:30">
      <c r="AD9489" s="9"/>
    </row>
    <row r="9490" spans="30:30">
      <c r="AD9490" s="9"/>
    </row>
    <row r="9491" spans="30:30">
      <c r="AD9491" s="9"/>
    </row>
    <row r="9492" spans="30:30">
      <c r="AD9492" s="9"/>
    </row>
    <row r="9493" spans="30:30">
      <c r="AD9493" s="9"/>
    </row>
    <row r="9494" spans="30:30">
      <c r="AD9494" s="9"/>
    </row>
    <row r="9495" spans="30:30">
      <c r="AD9495" s="9"/>
    </row>
    <row r="9496" spans="30:30">
      <c r="AD9496" s="9"/>
    </row>
    <row r="9497" spans="30:30">
      <c r="AD9497" s="9"/>
    </row>
    <row r="9498" spans="30:30">
      <c r="AD9498" s="9"/>
    </row>
    <row r="9499" spans="30:30">
      <c r="AD9499" s="9"/>
    </row>
    <row r="9500" spans="30:30">
      <c r="AD9500" s="9"/>
    </row>
    <row r="9501" spans="30:30">
      <c r="AD9501" s="9"/>
    </row>
    <row r="9502" spans="30:30">
      <c r="AD9502" s="9"/>
    </row>
    <row r="9503" spans="30:30">
      <c r="AD9503" s="9"/>
    </row>
    <row r="9504" spans="30:30">
      <c r="AD9504" s="9"/>
    </row>
    <row r="9505" spans="30:30">
      <c r="AD9505" s="9"/>
    </row>
    <row r="9506" spans="30:30">
      <c r="AD9506" s="9"/>
    </row>
    <row r="9507" spans="30:30">
      <c r="AD9507" s="9"/>
    </row>
    <row r="9508" spans="30:30">
      <c r="AD9508" s="9"/>
    </row>
    <row r="9509" spans="30:30">
      <c r="AD9509" s="9"/>
    </row>
    <row r="9510" spans="30:30">
      <c r="AD9510" s="9"/>
    </row>
    <row r="9511" spans="30:30">
      <c r="AD9511" s="9"/>
    </row>
    <row r="9512" spans="30:30">
      <c r="AD9512" s="9"/>
    </row>
    <row r="9513" spans="30:30">
      <c r="AD9513" s="9"/>
    </row>
    <row r="9514" spans="30:30">
      <c r="AD9514" s="9"/>
    </row>
    <row r="9515" spans="30:30">
      <c r="AD9515" s="9"/>
    </row>
    <row r="9516" spans="30:30">
      <c r="AD9516" s="9"/>
    </row>
    <row r="9517" spans="30:30">
      <c r="AD9517" s="9"/>
    </row>
    <row r="9518" spans="30:30">
      <c r="AD9518" s="9"/>
    </row>
    <row r="9519" spans="30:30">
      <c r="AD9519" s="9"/>
    </row>
    <row r="9520" spans="30:30">
      <c r="AD9520" s="9"/>
    </row>
    <row r="9521" spans="30:30">
      <c r="AD9521" s="9"/>
    </row>
    <row r="9522" spans="30:30">
      <c r="AD9522" s="9"/>
    </row>
    <row r="9523" spans="30:30">
      <c r="AD9523" s="9"/>
    </row>
    <row r="9524" spans="30:30">
      <c r="AD9524" s="9"/>
    </row>
    <row r="9525" spans="30:30">
      <c r="AD9525" s="9"/>
    </row>
    <row r="9526" spans="30:30">
      <c r="AD9526" s="9"/>
    </row>
    <row r="9527" spans="30:30">
      <c r="AD9527" s="9"/>
    </row>
    <row r="9528" spans="30:30">
      <c r="AD9528" s="9"/>
    </row>
    <row r="9529" spans="30:30">
      <c r="AD9529" s="9"/>
    </row>
    <row r="9530" spans="30:30">
      <c r="AD9530" s="9"/>
    </row>
    <row r="9531" spans="30:30">
      <c r="AD9531" s="9"/>
    </row>
    <row r="9532" spans="30:30">
      <c r="AD9532" s="9"/>
    </row>
    <row r="9533" spans="30:30">
      <c r="AD9533" s="9"/>
    </row>
    <row r="9534" spans="30:30">
      <c r="AD9534" s="9"/>
    </row>
    <row r="9535" spans="30:30">
      <c r="AD9535" s="9"/>
    </row>
    <row r="9536" spans="30:30">
      <c r="AD9536" s="9"/>
    </row>
    <row r="9537" spans="30:30">
      <c r="AD9537" s="9"/>
    </row>
    <row r="9538" spans="30:30">
      <c r="AD9538" s="9"/>
    </row>
    <row r="9539" spans="30:30">
      <c r="AD9539" s="9"/>
    </row>
    <row r="9540" spans="30:30">
      <c r="AD9540" s="9"/>
    </row>
    <row r="9541" spans="30:30">
      <c r="AD9541" s="9"/>
    </row>
    <row r="9542" spans="30:30">
      <c r="AD9542" s="9"/>
    </row>
    <row r="9543" spans="30:30">
      <c r="AD9543" s="9"/>
    </row>
    <row r="9544" spans="30:30">
      <c r="AD9544" s="9"/>
    </row>
    <row r="9545" spans="30:30">
      <c r="AD9545" s="9"/>
    </row>
    <row r="9546" spans="30:30">
      <c r="AD9546" s="9"/>
    </row>
    <row r="9547" spans="30:30">
      <c r="AD9547" s="9"/>
    </row>
    <row r="9548" spans="30:30">
      <c r="AD9548" s="9"/>
    </row>
    <row r="9549" spans="30:30">
      <c r="AD9549" s="9"/>
    </row>
    <row r="9550" spans="30:30">
      <c r="AD9550" s="9"/>
    </row>
    <row r="9551" spans="30:30">
      <c r="AD9551" s="9"/>
    </row>
    <row r="9552" spans="30:30">
      <c r="AD9552" s="9"/>
    </row>
    <row r="9553" spans="30:30">
      <c r="AD9553" s="9"/>
    </row>
    <row r="9554" spans="30:30">
      <c r="AD9554" s="9"/>
    </row>
    <row r="9555" spans="30:30">
      <c r="AD9555" s="9"/>
    </row>
    <row r="9556" spans="30:30">
      <c r="AD9556" s="9"/>
    </row>
    <row r="9557" spans="30:30">
      <c r="AD9557" s="9"/>
    </row>
    <row r="9558" spans="30:30">
      <c r="AD9558" s="9"/>
    </row>
    <row r="9559" spans="30:30">
      <c r="AD9559" s="9"/>
    </row>
    <row r="9560" spans="30:30">
      <c r="AD9560" s="9"/>
    </row>
    <row r="9561" spans="30:30">
      <c r="AD9561" s="9"/>
    </row>
    <row r="9562" spans="30:30">
      <c r="AD9562" s="9"/>
    </row>
    <row r="9563" spans="30:30">
      <c r="AD9563" s="9"/>
    </row>
    <row r="9564" spans="30:30">
      <c r="AD9564" s="9"/>
    </row>
    <row r="9565" spans="30:30">
      <c r="AD9565" s="9"/>
    </row>
    <row r="9566" spans="30:30">
      <c r="AD9566" s="9"/>
    </row>
    <row r="9567" spans="30:30">
      <c r="AD9567" s="9"/>
    </row>
    <row r="9568" spans="30:30">
      <c r="AD9568" s="9"/>
    </row>
    <row r="9569" spans="30:30">
      <c r="AD9569" s="9"/>
    </row>
    <row r="9570" spans="30:30">
      <c r="AD9570" s="9"/>
    </row>
    <row r="9571" spans="30:30">
      <c r="AD9571" s="9"/>
    </row>
    <row r="9572" spans="30:30">
      <c r="AD9572" s="9"/>
    </row>
    <row r="9573" spans="30:30">
      <c r="AD9573" s="9"/>
    </row>
    <row r="9574" spans="30:30">
      <c r="AD9574" s="9"/>
    </row>
    <row r="9575" spans="30:30">
      <c r="AD9575" s="9"/>
    </row>
    <row r="9576" spans="30:30">
      <c r="AD9576" s="9"/>
    </row>
    <row r="9577" spans="30:30">
      <c r="AD9577" s="9"/>
    </row>
    <row r="9578" spans="30:30">
      <c r="AD9578" s="9"/>
    </row>
    <row r="9579" spans="30:30">
      <c r="AD9579" s="9"/>
    </row>
    <row r="9580" spans="30:30">
      <c r="AD9580" s="9"/>
    </row>
    <row r="9581" spans="30:30">
      <c r="AD9581" s="9"/>
    </row>
    <row r="9582" spans="30:30">
      <c r="AD9582" s="9"/>
    </row>
    <row r="9583" spans="30:30">
      <c r="AD9583" s="9"/>
    </row>
    <row r="9584" spans="30:30">
      <c r="AD9584" s="9"/>
    </row>
    <row r="9585" spans="30:30">
      <c r="AD9585" s="9"/>
    </row>
    <row r="9586" spans="30:30">
      <c r="AD9586" s="9"/>
    </row>
    <row r="9587" spans="30:30">
      <c r="AD9587" s="9"/>
    </row>
    <row r="9588" spans="30:30">
      <c r="AD9588" s="9"/>
    </row>
    <row r="9589" spans="30:30">
      <c r="AD9589" s="9"/>
    </row>
    <row r="9590" spans="30:30">
      <c r="AD9590" s="9"/>
    </row>
    <row r="9591" spans="30:30">
      <c r="AD9591" s="9"/>
    </row>
    <row r="9592" spans="30:30">
      <c r="AD9592" s="9"/>
    </row>
    <row r="9593" spans="30:30">
      <c r="AD9593" s="9"/>
    </row>
    <row r="9594" spans="30:30">
      <c r="AD9594" s="9"/>
    </row>
    <row r="9595" spans="30:30">
      <c r="AD9595" s="9"/>
    </row>
    <row r="9596" spans="30:30">
      <c r="AD9596" s="9"/>
    </row>
    <row r="9597" spans="30:30">
      <c r="AD9597" s="9"/>
    </row>
    <row r="9598" spans="30:30">
      <c r="AD9598" s="9"/>
    </row>
    <row r="9599" spans="30:30">
      <c r="AD9599" s="9"/>
    </row>
    <row r="9600" spans="30:30">
      <c r="AD9600" s="9"/>
    </row>
    <row r="9601" spans="30:30">
      <c r="AD9601" s="9"/>
    </row>
    <row r="9602" spans="30:30">
      <c r="AD9602" s="9"/>
    </row>
    <row r="9603" spans="30:30">
      <c r="AD9603" s="9"/>
    </row>
    <row r="9604" spans="30:30">
      <c r="AD9604" s="9"/>
    </row>
    <row r="9605" spans="30:30">
      <c r="AD9605" s="9"/>
    </row>
    <row r="9606" spans="30:30">
      <c r="AD9606" s="9"/>
    </row>
    <row r="9607" spans="30:30">
      <c r="AD9607" s="9"/>
    </row>
    <row r="9608" spans="30:30">
      <c r="AD9608" s="9"/>
    </row>
    <row r="9609" spans="30:30">
      <c r="AD9609" s="9"/>
    </row>
    <row r="9610" spans="30:30">
      <c r="AD9610" s="9"/>
    </row>
    <row r="9611" spans="30:30">
      <c r="AD9611" s="9"/>
    </row>
    <row r="9612" spans="30:30">
      <c r="AD9612" s="9"/>
    </row>
    <row r="9613" spans="30:30">
      <c r="AD9613" s="9"/>
    </row>
    <row r="9614" spans="30:30">
      <c r="AD9614" s="9"/>
    </row>
    <row r="9615" spans="30:30">
      <c r="AD9615" s="9"/>
    </row>
    <row r="9616" spans="30:30">
      <c r="AD9616" s="9"/>
    </row>
    <row r="9617" spans="30:30">
      <c r="AD9617" s="9"/>
    </row>
    <row r="9618" spans="30:30">
      <c r="AD9618" s="9"/>
    </row>
    <row r="9619" spans="30:30">
      <c r="AD9619" s="9"/>
    </row>
    <row r="9620" spans="30:30">
      <c r="AD9620" s="9"/>
    </row>
    <row r="9621" spans="30:30">
      <c r="AD9621" s="9"/>
    </row>
    <row r="9622" spans="30:30">
      <c r="AD9622" s="9"/>
    </row>
    <row r="9623" spans="30:30">
      <c r="AD9623" s="9"/>
    </row>
    <row r="9624" spans="30:30">
      <c r="AD9624" s="9"/>
    </row>
    <row r="9625" spans="30:30">
      <c r="AD9625" s="9"/>
    </row>
    <row r="9626" spans="30:30">
      <c r="AD9626" s="9"/>
    </row>
    <row r="9627" spans="30:30">
      <c r="AD9627" s="9"/>
    </row>
    <row r="9628" spans="30:30">
      <c r="AD9628" s="9"/>
    </row>
    <row r="9629" spans="30:30">
      <c r="AD9629" s="9"/>
    </row>
    <row r="9630" spans="30:30">
      <c r="AD9630" s="9"/>
    </row>
    <row r="9631" spans="30:30">
      <c r="AD9631" s="9"/>
    </row>
    <row r="9632" spans="30:30">
      <c r="AD9632" s="9"/>
    </row>
    <row r="9633" spans="30:30">
      <c r="AD9633" s="9"/>
    </row>
    <row r="9634" spans="30:30">
      <c r="AD9634" s="9"/>
    </row>
    <row r="9635" spans="30:30">
      <c r="AD9635" s="9"/>
    </row>
    <row r="9636" spans="30:30">
      <c r="AD9636" s="9"/>
    </row>
    <row r="9637" spans="30:30">
      <c r="AD9637" s="9"/>
    </row>
    <row r="9638" spans="30:30">
      <c r="AD9638" s="9"/>
    </row>
    <row r="9639" spans="30:30">
      <c r="AD9639" s="9"/>
    </row>
    <row r="9640" spans="30:30">
      <c r="AD9640" s="9"/>
    </row>
    <row r="9641" spans="30:30">
      <c r="AD9641" s="9"/>
    </row>
    <row r="9642" spans="30:30">
      <c r="AD9642" s="9"/>
    </row>
    <row r="9643" spans="30:30">
      <c r="AD9643" s="9"/>
    </row>
    <row r="9644" spans="30:30">
      <c r="AD9644" s="9"/>
    </row>
    <row r="9645" spans="30:30">
      <c r="AD9645" s="9"/>
    </row>
    <row r="9646" spans="30:30">
      <c r="AD9646" s="9"/>
    </row>
    <row r="9647" spans="30:30">
      <c r="AD9647" s="9"/>
    </row>
    <row r="9648" spans="30:30">
      <c r="AD9648" s="9"/>
    </row>
    <row r="9649" spans="30:30">
      <c r="AD9649" s="9"/>
    </row>
    <row r="9650" spans="30:30">
      <c r="AD9650" s="9"/>
    </row>
    <row r="9651" spans="30:30">
      <c r="AD9651" s="9"/>
    </row>
    <row r="9652" spans="30:30">
      <c r="AD9652" s="9"/>
    </row>
    <row r="9653" spans="30:30">
      <c r="AD9653" s="9"/>
    </row>
    <row r="9654" spans="30:30">
      <c r="AD9654" s="9"/>
    </row>
    <row r="9655" spans="30:30">
      <c r="AD9655" s="9"/>
    </row>
    <row r="9656" spans="30:30">
      <c r="AD9656" s="9"/>
    </row>
    <row r="9657" spans="30:30">
      <c r="AD9657" s="9"/>
    </row>
    <row r="9658" spans="30:30">
      <c r="AD9658" s="9"/>
    </row>
    <row r="9659" spans="30:30">
      <c r="AD9659" s="9"/>
    </row>
    <row r="9660" spans="30:30">
      <c r="AD9660" s="9"/>
    </row>
    <row r="9661" spans="30:30">
      <c r="AD9661" s="9"/>
    </row>
    <row r="9662" spans="30:30">
      <c r="AD9662" s="9"/>
    </row>
    <row r="9663" spans="30:30">
      <c r="AD9663" s="9"/>
    </row>
    <row r="9664" spans="30:30">
      <c r="AD9664" s="9"/>
    </row>
    <row r="9665" spans="30:30">
      <c r="AD9665" s="9"/>
    </row>
    <row r="9666" spans="30:30">
      <c r="AD9666" s="9"/>
    </row>
    <row r="9667" spans="30:30">
      <c r="AD9667" s="9"/>
    </row>
    <row r="9668" spans="30:30">
      <c r="AD9668" s="9"/>
    </row>
    <row r="9669" spans="30:30">
      <c r="AD9669" s="9"/>
    </row>
    <row r="9670" spans="30:30">
      <c r="AD9670" s="9"/>
    </row>
    <row r="9671" spans="30:30">
      <c r="AD9671" s="9"/>
    </row>
    <row r="9672" spans="30:30">
      <c r="AD9672" s="9"/>
    </row>
    <row r="9673" spans="30:30">
      <c r="AD9673" s="9"/>
    </row>
    <row r="9674" spans="30:30">
      <c r="AD9674" s="9"/>
    </row>
    <row r="9675" spans="30:30">
      <c r="AD9675" s="9"/>
    </row>
    <row r="9676" spans="30:30">
      <c r="AD9676" s="9"/>
    </row>
    <row r="9677" spans="30:30">
      <c r="AD9677" s="9"/>
    </row>
    <row r="9678" spans="30:30">
      <c r="AD9678" s="9"/>
    </row>
    <row r="9679" spans="30:30">
      <c r="AD9679" s="9"/>
    </row>
    <row r="9680" spans="30:30">
      <c r="AD9680" s="9"/>
    </row>
    <row r="9681" spans="30:30">
      <c r="AD9681" s="9"/>
    </row>
    <row r="9682" spans="30:30">
      <c r="AD9682" s="9"/>
    </row>
    <row r="9683" spans="30:30">
      <c r="AD9683" s="9"/>
    </row>
    <row r="9684" spans="30:30">
      <c r="AD9684" s="9"/>
    </row>
    <row r="9685" spans="30:30">
      <c r="AD9685" s="9"/>
    </row>
    <row r="9686" spans="30:30">
      <c r="AD9686" s="9"/>
    </row>
    <row r="9687" spans="30:30">
      <c r="AD9687" s="9"/>
    </row>
    <row r="9688" spans="30:30">
      <c r="AD9688" s="9"/>
    </row>
    <row r="9689" spans="30:30">
      <c r="AD9689" s="9"/>
    </row>
    <row r="9690" spans="30:30">
      <c r="AD9690" s="9"/>
    </row>
    <row r="9691" spans="30:30">
      <c r="AD9691" s="9"/>
    </row>
    <row r="9692" spans="30:30">
      <c r="AD9692" s="9"/>
    </row>
    <row r="9693" spans="30:30">
      <c r="AD9693" s="9"/>
    </row>
    <row r="9694" spans="30:30">
      <c r="AD9694" s="9"/>
    </row>
    <row r="9695" spans="30:30">
      <c r="AD9695" s="9"/>
    </row>
    <row r="9696" spans="30:30">
      <c r="AD9696" s="9"/>
    </row>
    <row r="9697" spans="30:30">
      <c r="AD9697" s="9"/>
    </row>
    <row r="9698" spans="30:30">
      <c r="AD9698" s="9"/>
    </row>
    <row r="9699" spans="30:30">
      <c r="AD9699" s="9"/>
    </row>
    <row r="9700" spans="30:30">
      <c r="AD9700" s="9"/>
    </row>
    <row r="9701" spans="30:30">
      <c r="AD9701" s="9"/>
    </row>
    <row r="9702" spans="30:30">
      <c r="AD9702" s="9"/>
    </row>
    <row r="9703" spans="30:30">
      <c r="AD9703" s="9"/>
    </row>
    <row r="9704" spans="30:30">
      <c r="AD9704" s="9"/>
    </row>
    <row r="9705" spans="30:30">
      <c r="AD9705" s="9"/>
    </row>
    <row r="9706" spans="30:30">
      <c r="AD9706" s="9"/>
    </row>
    <row r="9707" spans="30:30">
      <c r="AD9707" s="9"/>
    </row>
    <row r="9708" spans="30:30">
      <c r="AD9708" s="9"/>
    </row>
    <row r="9709" spans="30:30">
      <c r="AD9709" s="9"/>
    </row>
    <row r="9710" spans="30:30">
      <c r="AD9710" s="9"/>
    </row>
    <row r="9711" spans="30:30">
      <c r="AD9711" s="9"/>
    </row>
    <row r="9712" spans="30:30">
      <c r="AD9712" s="9"/>
    </row>
    <row r="9713" spans="30:30">
      <c r="AD9713" s="9"/>
    </row>
    <row r="9714" spans="30:30">
      <c r="AD9714" s="9"/>
    </row>
    <row r="9715" spans="30:30">
      <c r="AD9715" s="9"/>
    </row>
    <row r="9716" spans="30:30">
      <c r="AD9716" s="9"/>
    </row>
    <row r="9717" spans="30:30">
      <c r="AD9717" s="9"/>
    </row>
    <row r="9718" spans="30:30">
      <c r="AD9718" s="9"/>
    </row>
    <row r="9719" spans="30:30">
      <c r="AD9719" s="9"/>
    </row>
    <row r="9720" spans="30:30">
      <c r="AD9720" s="9"/>
    </row>
    <row r="9721" spans="30:30">
      <c r="AD9721" s="9"/>
    </row>
    <row r="9722" spans="30:30">
      <c r="AD9722" s="9"/>
    </row>
    <row r="9723" spans="30:30">
      <c r="AD9723" s="9"/>
    </row>
    <row r="9724" spans="30:30">
      <c r="AD9724" s="9"/>
    </row>
    <row r="9725" spans="30:30">
      <c r="AD9725" s="9"/>
    </row>
    <row r="9726" spans="30:30">
      <c r="AD9726" s="9"/>
    </row>
    <row r="9727" spans="30:30">
      <c r="AD9727" s="9"/>
    </row>
    <row r="9728" spans="30:30">
      <c r="AD9728" s="9"/>
    </row>
    <row r="9729" spans="30:30">
      <c r="AD9729" s="9"/>
    </row>
    <row r="9730" spans="30:30">
      <c r="AD9730" s="9"/>
    </row>
    <row r="9731" spans="30:30">
      <c r="AD9731" s="9"/>
    </row>
    <row r="9732" spans="30:30">
      <c r="AD9732" s="9"/>
    </row>
    <row r="9733" spans="30:30">
      <c r="AD9733" s="9"/>
    </row>
    <row r="9734" spans="30:30">
      <c r="AD9734" s="9"/>
    </row>
    <row r="9735" spans="30:30">
      <c r="AD9735" s="9"/>
    </row>
    <row r="9736" spans="30:30">
      <c r="AD9736" s="9"/>
    </row>
    <row r="9737" spans="30:30">
      <c r="AD9737" s="9"/>
    </row>
    <row r="9738" spans="30:30">
      <c r="AD9738" s="9"/>
    </row>
    <row r="9739" spans="30:30">
      <c r="AD9739" s="9"/>
    </row>
    <row r="9740" spans="30:30">
      <c r="AD9740" s="9"/>
    </row>
    <row r="9741" spans="30:30">
      <c r="AD9741" s="9"/>
    </row>
    <row r="9742" spans="30:30">
      <c r="AD9742" s="9"/>
    </row>
    <row r="9743" spans="30:30">
      <c r="AD9743" s="9"/>
    </row>
    <row r="9744" spans="30:30">
      <c r="AD9744" s="9"/>
    </row>
    <row r="9745" spans="30:30">
      <c r="AD9745" s="9"/>
    </row>
    <row r="9746" spans="30:30">
      <c r="AD9746" s="9"/>
    </row>
    <row r="9747" spans="30:30">
      <c r="AD9747" s="9"/>
    </row>
    <row r="9748" spans="30:30">
      <c r="AD9748" s="9"/>
    </row>
    <row r="9749" spans="30:30">
      <c r="AD9749" s="9"/>
    </row>
    <row r="9750" spans="30:30">
      <c r="AD9750" s="9"/>
    </row>
    <row r="9751" spans="30:30">
      <c r="AD9751" s="9"/>
    </row>
    <row r="9752" spans="30:30">
      <c r="AD9752" s="9"/>
    </row>
    <row r="9753" spans="30:30">
      <c r="AD9753" s="9"/>
    </row>
    <row r="9754" spans="30:30">
      <c r="AD9754" s="9"/>
    </row>
    <row r="9755" spans="30:30">
      <c r="AD9755" s="9"/>
    </row>
    <row r="9756" spans="30:30">
      <c r="AD9756" s="9"/>
    </row>
    <row r="9757" spans="30:30">
      <c r="AD9757" s="9"/>
    </row>
    <row r="9758" spans="30:30">
      <c r="AD9758" s="9"/>
    </row>
    <row r="9759" spans="30:30">
      <c r="AD9759" s="9"/>
    </row>
    <row r="9760" spans="30:30">
      <c r="AD9760" s="9"/>
    </row>
    <row r="9761" spans="30:30">
      <c r="AD9761" s="9"/>
    </row>
    <row r="9762" spans="30:30">
      <c r="AD9762" s="9"/>
    </row>
    <row r="9763" spans="30:30">
      <c r="AD9763" s="9"/>
    </row>
    <row r="9764" spans="30:30">
      <c r="AD9764" s="9"/>
    </row>
    <row r="9765" spans="30:30">
      <c r="AD9765" s="9"/>
    </row>
    <row r="9766" spans="30:30">
      <c r="AD9766" s="9"/>
    </row>
    <row r="9767" spans="30:30">
      <c r="AD9767" s="9"/>
    </row>
    <row r="9768" spans="30:30">
      <c r="AD9768" s="9"/>
    </row>
    <row r="9769" spans="30:30">
      <c r="AD9769" s="9"/>
    </row>
    <row r="9770" spans="30:30">
      <c r="AD9770" s="9"/>
    </row>
    <row r="9771" spans="30:30">
      <c r="AD9771" s="9"/>
    </row>
    <row r="9772" spans="30:30">
      <c r="AD9772" s="9"/>
    </row>
    <row r="9773" spans="30:30">
      <c r="AD9773" s="9"/>
    </row>
    <row r="9774" spans="30:30">
      <c r="AD9774" s="9"/>
    </row>
    <row r="9775" spans="30:30">
      <c r="AD9775" s="9"/>
    </row>
    <row r="9776" spans="30:30">
      <c r="AD9776" s="9"/>
    </row>
    <row r="9777" spans="30:30">
      <c r="AD9777" s="9"/>
    </row>
    <row r="9778" spans="30:30">
      <c r="AD9778" s="9"/>
    </row>
    <row r="9779" spans="30:30">
      <c r="AD9779" s="9"/>
    </row>
    <row r="9780" spans="30:30">
      <c r="AD9780" s="9"/>
    </row>
    <row r="9781" spans="30:30">
      <c r="AD9781" s="9"/>
    </row>
    <row r="9782" spans="30:30">
      <c r="AD9782" s="9"/>
    </row>
    <row r="9783" spans="30:30">
      <c r="AD9783" s="9"/>
    </row>
    <row r="9784" spans="30:30">
      <c r="AD9784" s="9"/>
    </row>
    <row r="9785" spans="30:30">
      <c r="AD9785" s="9"/>
    </row>
    <row r="9786" spans="30:30">
      <c r="AD9786" s="9"/>
    </row>
    <row r="9787" spans="30:30">
      <c r="AD9787" s="9"/>
    </row>
    <row r="9788" spans="30:30">
      <c r="AD9788" s="9"/>
    </row>
    <row r="9789" spans="30:30">
      <c r="AD9789" s="9"/>
    </row>
    <row r="9790" spans="30:30">
      <c r="AD9790" s="9"/>
    </row>
    <row r="9791" spans="30:30">
      <c r="AD9791" s="9"/>
    </row>
    <row r="9792" spans="30:30">
      <c r="AD9792" s="9"/>
    </row>
    <row r="9793" spans="30:30">
      <c r="AD9793" s="9"/>
    </row>
    <row r="9794" spans="30:30">
      <c r="AD9794" s="9"/>
    </row>
    <row r="9795" spans="30:30">
      <c r="AD9795" s="9"/>
    </row>
    <row r="9796" spans="30:30">
      <c r="AD9796" s="9"/>
    </row>
    <row r="9797" spans="30:30">
      <c r="AD9797" s="9"/>
    </row>
    <row r="9798" spans="30:30">
      <c r="AD9798" s="9"/>
    </row>
    <row r="9799" spans="30:30">
      <c r="AD9799" s="9"/>
    </row>
    <row r="9800" spans="30:30">
      <c r="AD9800" s="9"/>
    </row>
    <row r="9801" spans="30:30">
      <c r="AD9801" s="9"/>
    </row>
    <row r="9802" spans="30:30">
      <c r="AD9802" s="9"/>
    </row>
    <row r="9803" spans="30:30">
      <c r="AD9803" s="9"/>
    </row>
    <row r="9804" spans="30:30">
      <c r="AD9804" s="9"/>
    </row>
    <row r="9805" spans="30:30">
      <c r="AD9805" s="9"/>
    </row>
    <row r="9806" spans="30:30">
      <c r="AD9806" s="9"/>
    </row>
    <row r="9807" spans="30:30">
      <c r="AD9807" s="9"/>
    </row>
    <row r="9808" spans="30:30">
      <c r="AD9808" s="9"/>
    </row>
    <row r="9809" spans="30:30">
      <c r="AD9809" s="9"/>
    </row>
    <row r="9810" spans="30:30">
      <c r="AD9810" s="9"/>
    </row>
    <row r="9811" spans="30:30">
      <c r="AD9811" s="9"/>
    </row>
    <row r="9812" spans="30:30">
      <c r="AD9812" s="9"/>
    </row>
    <row r="9813" spans="30:30">
      <c r="AD9813" s="9"/>
    </row>
    <row r="9814" spans="30:30">
      <c r="AD9814" s="9"/>
    </row>
    <row r="9815" spans="30:30">
      <c r="AD9815" s="9"/>
    </row>
    <row r="9816" spans="30:30">
      <c r="AD9816" s="9"/>
    </row>
    <row r="9817" spans="30:30">
      <c r="AD9817" s="9"/>
    </row>
    <row r="9818" spans="30:30">
      <c r="AD9818" s="9"/>
    </row>
    <row r="9819" spans="30:30">
      <c r="AD9819" s="9"/>
    </row>
    <row r="9820" spans="30:30">
      <c r="AD9820" s="9"/>
    </row>
    <row r="9821" spans="30:30">
      <c r="AD9821" s="9"/>
    </row>
    <row r="9822" spans="30:30">
      <c r="AD9822" s="9"/>
    </row>
    <row r="9823" spans="30:30">
      <c r="AD9823" s="9"/>
    </row>
    <row r="9824" spans="30:30">
      <c r="AD9824" s="9"/>
    </row>
    <row r="9825" spans="30:30">
      <c r="AD9825" s="9"/>
    </row>
    <row r="9826" spans="30:30">
      <c r="AD9826" s="9"/>
    </row>
    <row r="9827" spans="30:30">
      <c r="AD9827" s="9"/>
    </row>
    <row r="9828" spans="30:30">
      <c r="AD9828" s="9"/>
    </row>
    <row r="9829" spans="30:30">
      <c r="AD9829" s="9"/>
    </row>
    <row r="9830" spans="30:30">
      <c r="AD9830" s="9"/>
    </row>
    <row r="9831" spans="30:30">
      <c r="AD9831" s="9"/>
    </row>
    <row r="9832" spans="30:30">
      <c r="AD9832" s="9"/>
    </row>
    <row r="9833" spans="30:30">
      <c r="AD9833" s="9"/>
    </row>
    <row r="9834" spans="30:30">
      <c r="AD9834" s="9"/>
    </row>
    <row r="9835" spans="30:30">
      <c r="AD9835" s="9"/>
    </row>
    <row r="9836" spans="30:30">
      <c r="AD9836" s="9"/>
    </row>
    <row r="9837" spans="30:30">
      <c r="AD9837" s="9"/>
    </row>
    <row r="9838" spans="30:30">
      <c r="AD9838" s="9"/>
    </row>
    <row r="9839" spans="30:30">
      <c r="AD9839" s="9"/>
    </row>
    <row r="9840" spans="30:30">
      <c r="AD9840" s="9"/>
    </row>
    <row r="9841" spans="30:30">
      <c r="AD9841" s="9"/>
    </row>
    <row r="9842" spans="30:30">
      <c r="AD9842" s="9"/>
    </row>
    <row r="9843" spans="30:30">
      <c r="AD9843" s="9"/>
    </row>
    <row r="9844" spans="30:30">
      <c r="AD9844" s="9"/>
    </row>
    <row r="9845" spans="30:30">
      <c r="AD9845" s="9"/>
    </row>
    <row r="9846" spans="30:30">
      <c r="AD9846" s="9"/>
    </row>
    <row r="9847" spans="30:30">
      <c r="AD9847" s="9"/>
    </row>
    <row r="9848" spans="30:30">
      <c r="AD9848" s="9"/>
    </row>
    <row r="9849" spans="30:30">
      <c r="AD9849" s="9"/>
    </row>
    <row r="9850" spans="30:30">
      <c r="AD9850" s="9"/>
    </row>
    <row r="9851" spans="30:30">
      <c r="AD9851" s="9"/>
    </row>
    <row r="9852" spans="30:30">
      <c r="AD9852" s="9"/>
    </row>
    <row r="9853" spans="30:30">
      <c r="AD9853" s="9"/>
    </row>
    <row r="9854" spans="30:30">
      <c r="AD9854" s="9"/>
    </row>
    <row r="9855" spans="30:30">
      <c r="AD9855" s="9"/>
    </row>
    <row r="9856" spans="30:30">
      <c r="AD9856" s="9"/>
    </row>
    <row r="9857" spans="30:30">
      <c r="AD9857" s="9"/>
    </row>
    <row r="9858" spans="30:30">
      <c r="AD9858" s="9"/>
    </row>
    <row r="9859" spans="30:30">
      <c r="AD9859" s="9"/>
    </row>
    <row r="9860" spans="30:30">
      <c r="AD9860" s="9"/>
    </row>
    <row r="9861" spans="30:30">
      <c r="AD9861" s="9"/>
    </row>
    <row r="9862" spans="30:30">
      <c r="AD9862" s="9"/>
    </row>
    <row r="9863" spans="30:30">
      <c r="AD9863" s="9"/>
    </row>
    <row r="9864" spans="30:30">
      <c r="AD9864" s="9"/>
    </row>
    <row r="9865" spans="30:30">
      <c r="AD9865" s="9"/>
    </row>
    <row r="9866" spans="30:30">
      <c r="AD9866" s="9"/>
    </row>
    <row r="9867" spans="30:30">
      <c r="AD9867" s="9"/>
    </row>
    <row r="9868" spans="30:30">
      <c r="AD9868" s="9"/>
    </row>
    <row r="9869" spans="30:30">
      <c r="AD9869" s="9"/>
    </row>
    <row r="9870" spans="30:30">
      <c r="AD9870" s="9"/>
    </row>
    <row r="9871" spans="30:30">
      <c r="AD9871" s="9"/>
    </row>
    <row r="9872" spans="30:30">
      <c r="AD9872" s="9"/>
    </row>
    <row r="9873" spans="30:30">
      <c r="AD9873" s="9"/>
    </row>
    <row r="9874" spans="30:30">
      <c r="AD9874" s="9"/>
    </row>
    <row r="9875" spans="30:30">
      <c r="AD9875" s="9"/>
    </row>
    <row r="9876" spans="30:30">
      <c r="AD9876" s="9"/>
    </row>
    <row r="9877" spans="30:30">
      <c r="AD9877" s="9"/>
    </row>
    <row r="9878" spans="30:30">
      <c r="AD9878" s="9"/>
    </row>
    <row r="9879" spans="30:30">
      <c r="AD9879" s="9"/>
    </row>
    <row r="9880" spans="30:30">
      <c r="AD9880" s="9"/>
    </row>
    <row r="9881" spans="30:30">
      <c r="AD9881" s="9"/>
    </row>
    <row r="9882" spans="30:30">
      <c r="AD9882" s="9"/>
    </row>
    <row r="9883" spans="30:30">
      <c r="AD9883" s="9"/>
    </row>
    <row r="9884" spans="30:30">
      <c r="AD9884" s="9"/>
    </row>
    <row r="9885" spans="30:30">
      <c r="AD9885" s="9"/>
    </row>
    <row r="9886" spans="30:30">
      <c r="AD9886" s="9"/>
    </row>
    <row r="9887" spans="30:30">
      <c r="AD9887" s="9"/>
    </row>
    <row r="9888" spans="30:30">
      <c r="AD9888" s="9"/>
    </row>
    <row r="9889" spans="30:30">
      <c r="AD9889" s="9"/>
    </row>
    <row r="9890" spans="30:30">
      <c r="AD9890" s="9"/>
    </row>
    <row r="9891" spans="30:30">
      <c r="AD9891" s="9"/>
    </row>
    <row r="9892" spans="30:30">
      <c r="AD9892" s="9"/>
    </row>
    <row r="9893" spans="30:30">
      <c r="AD9893" s="9"/>
    </row>
    <row r="9894" spans="30:30">
      <c r="AD9894" s="9"/>
    </row>
    <row r="9895" spans="30:30">
      <c r="AD9895" s="9"/>
    </row>
    <row r="9896" spans="30:30">
      <c r="AD9896" s="9"/>
    </row>
    <row r="9897" spans="30:30">
      <c r="AD9897" s="9"/>
    </row>
    <row r="9898" spans="30:30">
      <c r="AD9898" s="9"/>
    </row>
    <row r="9899" spans="30:30">
      <c r="AD9899" s="9"/>
    </row>
    <row r="9900" spans="30:30">
      <c r="AD9900" s="9"/>
    </row>
    <row r="9901" spans="30:30">
      <c r="AD9901" s="9"/>
    </row>
    <row r="9902" spans="30:30">
      <c r="AD9902" s="9"/>
    </row>
    <row r="9903" spans="30:30">
      <c r="AD9903" s="9"/>
    </row>
    <row r="9904" spans="30:30">
      <c r="AD9904" s="9"/>
    </row>
    <row r="9905" spans="30:30">
      <c r="AD9905" s="9"/>
    </row>
    <row r="9906" spans="30:30">
      <c r="AD9906" s="9"/>
    </row>
    <row r="9907" spans="30:30">
      <c r="AD9907" s="9"/>
    </row>
    <row r="9908" spans="30:30">
      <c r="AD9908" s="9"/>
    </row>
    <row r="9909" spans="30:30">
      <c r="AD9909" s="9"/>
    </row>
    <row r="9910" spans="30:30">
      <c r="AD9910" s="9"/>
    </row>
    <row r="9911" spans="30:30">
      <c r="AD9911" s="9"/>
    </row>
    <row r="9912" spans="30:30">
      <c r="AD9912" s="9"/>
    </row>
    <row r="9913" spans="30:30">
      <c r="AD9913" s="9"/>
    </row>
    <row r="9914" spans="30:30">
      <c r="AD9914" s="9"/>
    </row>
    <row r="9915" spans="30:30">
      <c r="AD9915" s="9"/>
    </row>
    <row r="9916" spans="30:30">
      <c r="AD9916" s="9"/>
    </row>
    <row r="9917" spans="30:30">
      <c r="AD9917" s="9"/>
    </row>
    <row r="9918" spans="30:30">
      <c r="AD9918" s="9"/>
    </row>
    <row r="9919" spans="30:30">
      <c r="AD9919" s="9"/>
    </row>
    <row r="9920" spans="30:30">
      <c r="AD9920" s="9"/>
    </row>
    <row r="9921" spans="30:30">
      <c r="AD9921" s="9"/>
    </row>
    <row r="9922" spans="30:30">
      <c r="AD9922" s="9"/>
    </row>
    <row r="9923" spans="30:30">
      <c r="AD9923" s="9"/>
    </row>
    <row r="9924" spans="30:30">
      <c r="AD9924" s="9"/>
    </row>
    <row r="9925" spans="30:30">
      <c r="AD9925" s="9"/>
    </row>
    <row r="9926" spans="30:30">
      <c r="AD9926" s="9"/>
    </row>
    <row r="9927" spans="30:30">
      <c r="AD9927" s="9"/>
    </row>
    <row r="9928" spans="30:30">
      <c r="AD9928" s="9"/>
    </row>
    <row r="9929" spans="30:30">
      <c r="AD9929" s="9"/>
    </row>
    <row r="9930" spans="30:30">
      <c r="AD9930" s="9"/>
    </row>
    <row r="9931" spans="30:30">
      <c r="AD9931" s="9"/>
    </row>
    <row r="9932" spans="30:30">
      <c r="AD9932" s="9"/>
    </row>
    <row r="9933" spans="30:30">
      <c r="AD9933" s="9"/>
    </row>
    <row r="9934" spans="30:30">
      <c r="AD9934" s="9"/>
    </row>
    <row r="9935" spans="30:30">
      <c r="AD9935" s="9"/>
    </row>
    <row r="9936" spans="30:30">
      <c r="AD9936" s="9"/>
    </row>
    <row r="9937" spans="30:30">
      <c r="AD9937" s="9"/>
    </row>
    <row r="9938" spans="30:30">
      <c r="AD9938" s="9"/>
    </row>
    <row r="9939" spans="30:30">
      <c r="AD9939" s="9"/>
    </row>
    <row r="9940" spans="30:30">
      <c r="AD9940" s="9"/>
    </row>
    <row r="9941" spans="30:30">
      <c r="AD9941" s="9"/>
    </row>
    <row r="9942" spans="30:30">
      <c r="AD9942" s="9"/>
    </row>
    <row r="9943" spans="30:30">
      <c r="AD9943" s="9"/>
    </row>
    <row r="9944" spans="30:30">
      <c r="AD9944" s="9"/>
    </row>
    <row r="9945" spans="30:30">
      <c r="AD9945" s="9"/>
    </row>
    <row r="9946" spans="30:30">
      <c r="AD9946" s="9"/>
    </row>
    <row r="9947" spans="30:30">
      <c r="AD9947" s="9"/>
    </row>
    <row r="9948" spans="30:30">
      <c r="AD9948" s="9"/>
    </row>
    <row r="9949" spans="30:30">
      <c r="AD9949" s="9"/>
    </row>
    <row r="9950" spans="30:30">
      <c r="AD9950" s="9"/>
    </row>
    <row r="9951" spans="30:30">
      <c r="AD9951" s="9"/>
    </row>
    <row r="9952" spans="30:30">
      <c r="AD9952" s="9"/>
    </row>
    <row r="9953" spans="30:30">
      <c r="AD9953" s="9"/>
    </row>
    <row r="9954" spans="30:30">
      <c r="AD9954" s="9"/>
    </row>
    <row r="9955" spans="30:30">
      <c r="AD9955" s="9"/>
    </row>
    <row r="9956" spans="30:30">
      <c r="AD9956" s="9"/>
    </row>
    <row r="9957" spans="30:30">
      <c r="AD9957" s="9"/>
    </row>
    <row r="9958" spans="30:30">
      <c r="AD9958" s="9"/>
    </row>
    <row r="9959" spans="30:30">
      <c r="AD9959" s="9"/>
    </row>
    <row r="9960" spans="30:30">
      <c r="AD9960" s="9"/>
    </row>
    <row r="9961" spans="30:30">
      <c r="AD9961" s="9"/>
    </row>
    <row r="9962" spans="30:30">
      <c r="AD9962" s="9"/>
    </row>
    <row r="9963" spans="30:30">
      <c r="AD9963" s="9"/>
    </row>
    <row r="9964" spans="30:30">
      <c r="AD9964" s="9"/>
    </row>
    <row r="9965" spans="30:30">
      <c r="AD9965" s="9"/>
    </row>
    <row r="9966" spans="30:30">
      <c r="AD9966" s="9"/>
    </row>
    <row r="9967" spans="30:30">
      <c r="AD9967" s="9"/>
    </row>
    <row r="9968" spans="30:30">
      <c r="AD9968" s="9"/>
    </row>
    <row r="9969" spans="30:30">
      <c r="AD9969" s="9"/>
    </row>
    <row r="9970" spans="30:30">
      <c r="AD9970" s="9"/>
    </row>
    <row r="9971" spans="30:30">
      <c r="AD9971" s="9"/>
    </row>
    <row r="9972" spans="30:30">
      <c r="AD9972" s="9"/>
    </row>
    <row r="9973" spans="30:30">
      <c r="AD9973" s="9"/>
    </row>
    <row r="9974" spans="30:30">
      <c r="AD9974" s="9"/>
    </row>
    <row r="9975" spans="30:30">
      <c r="AD9975" s="9"/>
    </row>
    <row r="9976" spans="30:30">
      <c r="AD9976" s="9"/>
    </row>
    <row r="9977" spans="30:30">
      <c r="AD9977" s="9"/>
    </row>
    <row r="9978" spans="30:30">
      <c r="AD9978" s="9"/>
    </row>
    <row r="9979" spans="30:30">
      <c r="AD9979" s="9"/>
    </row>
    <row r="9980" spans="30:30">
      <c r="AD9980" s="9"/>
    </row>
    <row r="9981" spans="30:30">
      <c r="AD9981" s="9"/>
    </row>
    <row r="9982" spans="30:30">
      <c r="AD9982" s="9"/>
    </row>
    <row r="9983" spans="30:30">
      <c r="AD9983" s="9"/>
    </row>
    <row r="9984" spans="30:30">
      <c r="AD9984" s="9"/>
    </row>
    <row r="9985" spans="30:30">
      <c r="AD9985" s="9"/>
    </row>
    <row r="9986" spans="30:30">
      <c r="AD9986" s="9"/>
    </row>
    <row r="9987" spans="30:30">
      <c r="AD9987" s="9"/>
    </row>
    <row r="9988" spans="30:30">
      <c r="AD9988" s="9"/>
    </row>
    <row r="9989" spans="30:30">
      <c r="AD9989" s="9"/>
    </row>
    <row r="9990" spans="30:30">
      <c r="AD9990" s="9"/>
    </row>
    <row r="9991" spans="30:30">
      <c r="AD9991" s="9"/>
    </row>
    <row r="9992" spans="30:30">
      <c r="AD9992" s="9"/>
    </row>
    <row r="9993" spans="30:30">
      <c r="AD9993" s="9"/>
    </row>
    <row r="9994" spans="30:30">
      <c r="AD9994" s="9"/>
    </row>
    <row r="9995" spans="30:30">
      <c r="AD9995" s="9"/>
    </row>
    <row r="9996" spans="30:30">
      <c r="AD9996" s="9"/>
    </row>
    <row r="9997" spans="30:30">
      <c r="AD9997" s="9"/>
    </row>
    <row r="9998" spans="30:30">
      <c r="AD9998" s="9"/>
    </row>
    <row r="9999" spans="30:30">
      <c r="AD9999" s="9"/>
    </row>
    <row r="10000" spans="30:30">
      <c r="AD10000" s="9"/>
    </row>
    <row r="10001" spans="30:30">
      <c r="AD10001" s="9"/>
    </row>
    <row r="10002" spans="30:30">
      <c r="AD10002" s="9"/>
    </row>
    <row r="10003" spans="30:30">
      <c r="AD10003" s="9"/>
    </row>
    <row r="10004" spans="30:30">
      <c r="AD10004" s="9"/>
    </row>
    <row r="10005" spans="30:30">
      <c r="AD10005" s="9"/>
    </row>
    <row r="10006" spans="30:30">
      <c r="AD10006" s="9"/>
    </row>
    <row r="10007" spans="30:30">
      <c r="AD10007" s="9"/>
    </row>
    <row r="10008" spans="30:30">
      <c r="AD10008" s="9"/>
    </row>
    <row r="10009" spans="30:30">
      <c r="AD10009" s="9"/>
    </row>
    <row r="10010" spans="30:30">
      <c r="AD10010" s="9"/>
    </row>
    <row r="10011" spans="30:30">
      <c r="AD10011" s="9"/>
    </row>
    <row r="10012" spans="30:30">
      <c r="AD10012" s="9"/>
    </row>
    <row r="10013" spans="30:30">
      <c r="AD10013" s="9"/>
    </row>
    <row r="10014" spans="30:30">
      <c r="AD10014" s="9"/>
    </row>
    <row r="10015" spans="30:30">
      <c r="AD10015" s="9"/>
    </row>
    <row r="10016" spans="30:30">
      <c r="AD10016" s="9"/>
    </row>
    <row r="10017" spans="30:30">
      <c r="AD10017" s="9"/>
    </row>
    <row r="10018" spans="30:30">
      <c r="AD10018" s="9"/>
    </row>
    <row r="10019" spans="30:30">
      <c r="AD10019" s="9"/>
    </row>
    <row r="10020" spans="30:30">
      <c r="AD10020" s="9"/>
    </row>
    <row r="10021" spans="30:30">
      <c r="AD10021" s="9"/>
    </row>
    <row r="10022" spans="30:30">
      <c r="AD10022" s="9"/>
    </row>
    <row r="10023" spans="30:30">
      <c r="AD10023" s="9"/>
    </row>
    <row r="10024" spans="30:30">
      <c r="AD10024" s="9"/>
    </row>
    <row r="10025" spans="30:30">
      <c r="AD10025" s="9"/>
    </row>
    <row r="10026" spans="30:30">
      <c r="AD10026" s="9"/>
    </row>
    <row r="10027" spans="30:30">
      <c r="AD10027" s="9"/>
    </row>
    <row r="10028" spans="30:30">
      <c r="AD10028" s="9"/>
    </row>
    <row r="10029" spans="30:30">
      <c r="AD10029" s="9"/>
    </row>
    <row r="10030" spans="30:30">
      <c r="AD10030" s="9"/>
    </row>
    <row r="10031" spans="30:30">
      <c r="AD10031" s="9"/>
    </row>
    <row r="10032" spans="30:30">
      <c r="AD10032" s="9"/>
    </row>
    <row r="10033" spans="30:30">
      <c r="AD10033" s="9"/>
    </row>
    <row r="10034" spans="30:30">
      <c r="AD10034" s="9"/>
    </row>
    <row r="10035" spans="30:30">
      <c r="AD10035" s="9"/>
    </row>
    <row r="10036" spans="30:30">
      <c r="AD10036" s="9"/>
    </row>
    <row r="10037" spans="30:30">
      <c r="AD10037" s="9"/>
    </row>
    <row r="10038" spans="30:30">
      <c r="AD10038" s="9"/>
    </row>
    <row r="10039" spans="30:30">
      <c r="AD10039" s="9"/>
    </row>
    <row r="10040" spans="30:30">
      <c r="AD10040" s="9"/>
    </row>
    <row r="10041" spans="30:30">
      <c r="AD10041" s="9"/>
    </row>
    <row r="10042" spans="30:30">
      <c r="AD10042" s="9"/>
    </row>
    <row r="10043" spans="30:30">
      <c r="AD10043" s="9"/>
    </row>
    <row r="10044" spans="30:30">
      <c r="AD10044" s="9"/>
    </row>
    <row r="10045" spans="30:30">
      <c r="AD10045" s="9"/>
    </row>
    <row r="10046" spans="30:30">
      <c r="AD10046" s="9"/>
    </row>
    <row r="10047" spans="30:30">
      <c r="AD10047" s="9"/>
    </row>
    <row r="10048" spans="30:30">
      <c r="AD10048" s="9"/>
    </row>
    <row r="10049" spans="30:30">
      <c r="AD10049" s="9"/>
    </row>
    <row r="10050" spans="30:30">
      <c r="AD10050" s="9"/>
    </row>
    <row r="10051" spans="30:30">
      <c r="AD10051" s="9"/>
    </row>
    <row r="10052" spans="30:30">
      <c r="AD10052" s="9"/>
    </row>
    <row r="10053" spans="30:30">
      <c r="AD10053" s="9"/>
    </row>
    <row r="10054" spans="30:30">
      <c r="AD10054" s="9"/>
    </row>
    <row r="10055" spans="30:30">
      <c r="AD10055" s="9"/>
    </row>
    <row r="10056" spans="30:30">
      <c r="AD10056" s="9"/>
    </row>
    <row r="10057" spans="30:30">
      <c r="AD10057" s="9"/>
    </row>
    <row r="10058" spans="30:30">
      <c r="AD10058" s="9"/>
    </row>
    <row r="10059" spans="30:30">
      <c r="AD10059" s="9"/>
    </row>
    <row r="10060" spans="30:30">
      <c r="AD10060" s="9"/>
    </row>
    <row r="10061" spans="30:30">
      <c r="AD10061" s="9"/>
    </row>
    <row r="10062" spans="30:30">
      <c r="AD10062" s="9"/>
    </row>
    <row r="10063" spans="30:30">
      <c r="AD10063" s="9"/>
    </row>
    <row r="10064" spans="30:30">
      <c r="AD10064" s="9"/>
    </row>
    <row r="10065" spans="30:30">
      <c r="AD10065" s="9"/>
    </row>
    <row r="10066" spans="30:30">
      <c r="AD10066" s="9"/>
    </row>
    <row r="10067" spans="30:30">
      <c r="AD10067" s="9"/>
    </row>
    <row r="10068" spans="30:30">
      <c r="AD10068" s="9"/>
    </row>
    <row r="10069" spans="30:30">
      <c r="AD10069" s="9"/>
    </row>
    <row r="10070" spans="30:30">
      <c r="AD10070" s="9"/>
    </row>
    <row r="10071" spans="30:30">
      <c r="AD10071" s="9"/>
    </row>
    <row r="10072" spans="30:30">
      <c r="AD10072" s="9"/>
    </row>
    <row r="10073" spans="30:30">
      <c r="AD10073" s="9"/>
    </row>
    <row r="10074" spans="30:30">
      <c r="AD10074" s="9"/>
    </row>
    <row r="10075" spans="30:30">
      <c r="AD10075" s="9"/>
    </row>
    <row r="10076" spans="30:30">
      <c r="AD10076" s="9"/>
    </row>
    <row r="10077" spans="30:30">
      <c r="AD10077" s="9"/>
    </row>
    <row r="10078" spans="30:30">
      <c r="AD10078" s="9"/>
    </row>
    <row r="10079" spans="30:30">
      <c r="AD10079" s="9"/>
    </row>
    <row r="10080" spans="30:30">
      <c r="AD10080" s="9"/>
    </row>
    <row r="10081" spans="30:30">
      <c r="AD10081" s="9"/>
    </row>
    <row r="10082" spans="30:30">
      <c r="AD10082" s="9"/>
    </row>
    <row r="10083" spans="30:30">
      <c r="AD10083" s="9"/>
    </row>
    <row r="10084" spans="30:30">
      <c r="AD10084" s="9"/>
    </row>
    <row r="10085" spans="30:30">
      <c r="AD10085" s="9"/>
    </row>
    <row r="10086" spans="30:30">
      <c r="AD10086" s="9"/>
    </row>
    <row r="10087" spans="30:30">
      <c r="AD10087" s="9"/>
    </row>
    <row r="10088" spans="30:30">
      <c r="AD10088" s="9"/>
    </row>
    <row r="10089" spans="30:30">
      <c r="AD10089" s="9"/>
    </row>
    <row r="10090" spans="30:30">
      <c r="AD10090" s="9"/>
    </row>
    <row r="10091" spans="30:30">
      <c r="AD10091" s="9"/>
    </row>
    <row r="10092" spans="30:30">
      <c r="AD10092" s="9"/>
    </row>
    <row r="10093" spans="30:30">
      <c r="AD10093" s="9"/>
    </row>
    <row r="10094" spans="30:30">
      <c r="AD10094" s="9"/>
    </row>
    <row r="10095" spans="30:30">
      <c r="AD10095" s="9"/>
    </row>
    <row r="10096" spans="30:30">
      <c r="AD10096" s="9"/>
    </row>
    <row r="10097" spans="30:30">
      <c r="AD10097" s="9"/>
    </row>
    <row r="10098" spans="30:30">
      <c r="AD10098" s="9"/>
    </row>
    <row r="10099" spans="30:30">
      <c r="AD10099" s="9"/>
    </row>
    <row r="10100" spans="30:30">
      <c r="AD10100" s="9"/>
    </row>
    <row r="10101" spans="30:30">
      <c r="AD10101" s="9"/>
    </row>
    <row r="10102" spans="30:30">
      <c r="AD10102" s="9"/>
    </row>
    <row r="10103" spans="30:30">
      <c r="AD10103" s="9"/>
    </row>
    <row r="10104" spans="30:30">
      <c r="AD10104" s="9"/>
    </row>
    <row r="10105" spans="30:30">
      <c r="AD10105" s="9"/>
    </row>
    <row r="10106" spans="30:30">
      <c r="AD10106" s="9"/>
    </row>
    <row r="10107" spans="30:30">
      <c r="AD10107" s="9"/>
    </row>
    <row r="10108" spans="30:30">
      <c r="AD10108" s="9"/>
    </row>
    <row r="10109" spans="30:30">
      <c r="AD10109" s="9"/>
    </row>
    <row r="10110" spans="30:30">
      <c r="AD10110" s="9"/>
    </row>
    <row r="10111" spans="30:30">
      <c r="AD10111" s="9"/>
    </row>
    <row r="10112" spans="30:30">
      <c r="AD10112" s="9"/>
    </row>
    <row r="10113" spans="30:30">
      <c r="AD10113" s="9"/>
    </row>
    <row r="10114" spans="30:30">
      <c r="AD10114" s="9"/>
    </row>
    <row r="10115" spans="30:30">
      <c r="AD10115" s="9"/>
    </row>
    <row r="10116" spans="30:30">
      <c r="AD10116" s="9"/>
    </row>
    <row r="10117" spans="30:30">
      <c r="AD10117" s="9"/>
    </row>
    <row r="10118" spans="30:30">
      <c r="AD10118" s="9"/>
    </row>
    <row r="10119" spans="30:30">
      <c r="AD10119" s="9"/>
    </row>
    <row r="10120" spans="30:30">
      <c r="AD10120" s="9"/>
    </row>
    <row r="10121" spans="30:30">
      <c r="AD10121" s="9"/>
    </row>
    <row r="10122" spans="30:30">
      <c r="AD10122" s="9"/>
    </row>
    <row r="10123" spans="30:30">
      <c r="AD10123" s="9"/>
    </row>
    <row r="10124" spans="30:30">
      <c r="AD10124" s="9"/>
    </row>
    <row r="10125" spans="30:30">
      <c r="AD10125" s="9"/>
    </row>
    <row r="10126" spans="30:30">
      <c r="AD10126" s="9"/>
    </row>
    <row r="10127" spans="30:30">
      <c r="AD10127" s="9"/>
    </row>
    <row r="10128" spans="30:30">
      <c r="AD10128" s="9"/>
    </row>
    <row r="10129" spans="30:30">
      <c r="AD10129" s="9"/>
    </row>
    <row r="10130" spans="30:30">
      <c r="AD10130" s="9"/>
    </row>
    <row r="10131" spans="30:30">
      <c r="AD10131" s="9"/>
    </row>
    <row r="10132" spans="30:30">
      <c r="AD10132" s="9"/>
    </row>
    <row r="10133" spans="30:30">
      <c r="AD10133" s="9"/>
    </row>
    <row r="10134" spans="30:30">
      <c r="AD10134" s="9"/>
    </row>
    <row r="10135" spans="30:30">
      <c r="AD10135" s="9"/>
    </row>
    <row r="10136" spans="30:30">
      <c r="AD10136" s="9"/>
    </row>
    <row r="10137" spans="30:30">
      <c r="AD10137" s="9"/>
    </row>
    <row r="10138" spans="30:30">
      <c r="AD10138" s="9"/>
    </row>
    <row r="10139" spans="30:30">
      <c r="AD10139" s="9"/>
    </row>
    <row r="10140" spans="30:30">
      <c r="AD10140" s="9"/>
    </row>
    <row r="10141" spans="30:30">
      <c r="AD10141" s="9"/>
    </row>
    <row r="10142" spans="30:30">
      <c r="AD10142" s="9"/>
    </row>
    <row r="10143" spans="30:30">
      <c r="AD10143" s="9"/>
    </row>
    <row r="10144" spans="30:30">
      <c r="AD10144" s="9"/>
    </row>
    <row r="10145" spans="30:30">
      <c r="AD10145" s="9"/>
    </row>
    <row r="10146" spans="30:30">
      <c r="AD10146" s="9"/>
    </row>
    <row r="10147" spans="30:30">
      <c r="AD10147" s="9"/>
    </row>
    <row r="10148" spans="30:30">
      <c r="AD10148" s="9"/>
    </row>
    <row r="10149" spans="30:30">
      <c r="AD10149" s="9"/>
    </row>
    <row r="10150" spans="30:30">
      <c r="AD10150" s="9"/>
    </row>
    <row r="10151" spans="30:30">
      <c r="AD10151" s="9"/>
    </row>
    <row r="10152" spans="30:30">
      <c r="AD10152" s="9"/>
    </row>
    <row r="10153" spans="30:30">
      <c r="AD10153" s="9"/>
    </row>
    <row r="10154" spans="30:30">
      <c r="AD10154" s="9"/>
    </row>
    <row r="10155" spans="30:30">
      <c r="AD10155" s="9"/>
    </row>
    <row r="10156" spans="30:30">
      <c r="AD10156" s="9"/>
    </row>
    <row r="10157" spans="30:30">
      <c r="AD10157" s="9"/>
    </row>
    <row r="10158" spans="30:30">
      <c r="AD10158" s="9"/>
    </row>
    <row r="10159" spans="30:30">
      <c r="AD10159" s="9"/>
    </row>
    <row r="10160" spans="30:30">
      <c r="AD10160" s="9"/>
    </row>
    <row r="10161" spans="30:30">
      <c r="AD10161" s="9"/>
    </row>
    <row r="10162" spans="30:30">
      <c r="AD10162" s="9"/>
    </row>
    <row r="10163" spans="30:30">
      <c r="AD10163" s="9"/>
    </row>
    <row r="10164" spans="30:30">
      <c r="AD10164" s="9"/>
    </row>
    <row r="10165" spans="30:30">
      <c r="AD10165" s="9"/>
    </row>
    <row r="10166" spans="30:30">
      <c r="AD10166" s="9"/>
    </row>
    <row r="10167" spans="30:30">
      <c r="AD10167" s="9"/>
    </row>
    <row r="10168" spans="30:30">
      <c r="AD10168" s="9"/>
    </row>
    <row r="10169" spans="30:30">
      <c r="AD10169" s="9"/>
    </row>
    <row r="10170" spans="30:30">
      <c r="AD10170" s="9"/>
    </row>
    <row r="10171" spans="30:30">
      <c r="AD10171" s="9"/>
    </row>
    <row r="10172" spans="30:30">
      <c r="AD10172" s="9"/>
    </row>
    <row r="10173" spans="30:30">
      <c r="AD10173" s="9"/>
    </row>
    <row r="10174" spans="30:30">
      <c r="AD10174" s="9"/>
    </row>
    <row r="10175" spans="30:30">
      <c r="AD10175" s="9"/>
    </row>
    <row r="10176" spans="30:30">
      <c r="AD10176" s="9"/>
    </row>
    <row r="10177" spans="30:30">
      <c r="AD10177" s="9"/>
    </row>
    <row r="10178" spans="30:30">
      <c r="AD10178" s="9"/>
    </row>
    <row r="10179" spans="30:30">
      <c r="AD10179" s="9"/>
    </row>
    <row r="10180" spans="30:30">
      <c r="AD10180" s="9"/>
    </row>
    <row r="10181" spans="30:30">
      <c r="AD10181" s="9"/>
    </row>
    <row r="10182" spans="30:30">
      <c r="AD10182" s="9"/>
    </row>
    <row r="10183" spans="30:30">
      <c r="AD10183" s="9"/>
    </row>
    <row r="10184" spans="30:30">
      <c r="AD10184" s="9"/>
    </row>
    <row r="10185" spans="30:30">
      <c r="AD10185" s="9"/>
    </row>
    <row r="10186" spans="30:30">
      <c r="AD10186" s="9"/>
    </row>
    <row r="10187" spans="30:30">
      <c r="AD10187" s="9"/>
    </row>
    <row r="10188" spans="30:30">
      <c r="AD10188" s="9"/>
    </row>
    <row r="10189" spans="30:30">
      <c r="AD10189" s="9"/>
    </row>
    <row r="10190" spans="30:30">
      <c r="AD10190" s="9"/>
    </row>
    <row r="10191" spans="30:30">
      <c r="AD10191" s="9"/>
    </row>
    <row r="10192" spans="30:30">
      <c r="AD10192" s="9"/>
    </row>
    <row r="10193" spans="30:30">
      <c r="AD10193" s="9"/>
    </row>
    <row r="10194" spans="30:30">
      <c r="AD10194" s="9"/>
    </row>
    <row r="10195" spans="30:30">
      <c r="AD10195" s="9"/>
    </row>
    <row r="10196" spans="30:30">
      <c r="AD10196" s="9"/>
    </row>
    <row r="10197" spans="30:30">
      <c r="AD10197" s="9"/>
    </row>
    <row r="10198" spans="30:30">
      <c r="AD10198" s="9"/>
    </row>
    <row r="10199" spans="30:30">
      <c r="AD10199" s="9"/>
    </row>
    <row r="10200" spans="30:30">
      <c r="AD10200" s="9"/>
    </row>
    <row r="10201" spans="30:30">
      <c r="AD10201" s="9"/>
    </row>
    <row r="10202" spans="30:30">
      <c r="AD10202" s="9"/>
    </row>
    <row r="10203" spans="30:30">
      <c r="AD10203" s="9"/>
    </row>
    <row r="10204" spans="30:30">
      <c r="AD10204" s="9"/>
    </row>
    <row r="10205" spans="30:30">
      <c r="AD10205" s="9"/>
    </row>
    <row r="10206" spans="30:30">
      <c r="AD10206" s="9"/>
    </row>
    <row r="10207" spans="30:30">
      <c r="AD10207" s="9"/>
    </row>
    <row r="10208" spans="30:30">
      <c r="AD10208" s="9"/>
    </row>
    <row r="10209" spans="30:30">
      <c r="AD10209" s="9"/>
    </row>
    <row r="10210" spans="30:30">
      <c r="AD10210" s="9"/>
    </row>
    <row r="10211" spans="30:30">
      <c r="AD10211" s="9"/>
    </row>
    <row r="10212" spans="30:30">
      <c r="AD10212" s="9"/>
    </row>
    <row r="10213" spans="30:30">
      <c r="AD10213" s="9"/>
    </row>
    <row r="10214" spans="30:30">
      <c r="AD10214" s="9"/>
    </row>
    <row r="10215" spans="30:30">
      <c r="AD10215" s="9"/>
    </row>
    <row r="10216" spans="30:30">
      <c r="AD10216" s="9"/>
    </row>
    <row r="10217" spans="30:30">
      <c r="AD10217" s="9"/>
    </row>
    <row r="10218" spans="30:30">
      <c r="AD10218" s="9"/>
    </row>
    <row r="10219" spans="30:30">
      <c r="AD10219" s="9"/>
    </row>
    <row r="10220" spans="30:30">
      <c r="AD10220" s="9"/>
    </row>
    <row r="10221" spans="30:30">
      <c r="AD10221" s="9"/>
    </row>
    <row r="10222" spans="30:30">
      <c r="AD10222" s="9"/>
    </row>
    <row r="10223" spans="30:30">
      <c r="AD10223" s="9"/>
    </row>
    <row r="10224" spans="30:30">
      <c r="AD10224" s="9"/>
    </row>
    <row r="10225" spans="30:30">
      <c r="AD10225" s="9"/>
    </row>
    <row r="10226" spans="30:30">
      <c r="AD10226" s="9"/>
    </row>
    <row r="10227" spans="30:30">
      <c r="AD10227" s="9"/>
    </row>
    <row r="10228" spans="30:30">
      <c r="AD10228" s="9"/>
    </row>
    <row r="10229" spans="30:30">
      <c r="AD10229" s="9"/>
    </row>
    <row r="10230" spans="30:30">
      <c r="AD10230" s="9"/>
    </row>
    <row r="10231" spans="30:30">
      <c r="AD10231" s="9"/>
    </row>
    <row r="10232" spans="30:30">
      <c r="AD10232" s="9"/>
    </row>
    <row r="10233" spans="30:30">
      <c r="AD10233" s="9"/>
    </row>
    <row r="10234" spans="30:30">
      <c r="AD10234" s="9"/>
    </row>
    <row r="10235" spans="30:30">
      <c r="AD10235" s="9"/>
    </row>
    <row r="10236" spans="30:30">
      <c r="AD10236" s="9"/>
    </row>
    <row r="10237" spans="30:30">
      <c r="AD10237" s="9"/>
    </row>
    <row r="10238" spans="30:30">
      <c r="AD10238" s="9"/>
    </row>
    <row r="10239" spans="30:30">
      <c r="AD10239" s="9"/>
    </row>
    <row r="10240" spans="30:30">
      <c r="AD10240" s="9"/>
    </row>
    <row r="10241" spans="30:30">
      <c r="AD10241" s="9"/>
    </row>
    <row r="10242" spans="30:30">
      <c r="AD10242" s="9"/>
    </row>
    <row r="10243" spans="30:30">
      <c r="AD10243" s="9"/>
    </row>
    <row r="10244" spans="30:30">
      <c r="AD10244" s="9"/>
    </row>
    <row r="10245" spans="30:30">
      <c r="AD10245" s="9"/>
    </row>
    <row r="10246" spans="30:30">
      <c r="AD10246" s="9"/>
    </row>
    <row r="10247" spans="30:30">
      <c r="AD10247" s="9"/>
    </row>
    <row r="10248" spans="30:30">
      <c r="AD10248" s="9"/>
    </row>
    <row r="10249" spans="30:30">
      <c r="AD10249" s="9"/>
    </row>
    <row r="10250" spans="30:30">
      <c r="AD10250" s="9"/>
    </row>
    <row r="10251" spans="30:30">
      <c r="AD10251" s="9"/>
    </row>
    <row r="10252" spans="30:30">
      <c r="AD10252" s="9"/>
    </row>
    <row r="10253" spans="30:30">
      <c r="AD10253" s="9"/>
    </row>
    <row r="10254" spans="30:30">
      <c r="AD10254" s="9"/>
    </row>
    <row r="10255" spans="30:30">
      <c r="AD10255" s="9"/>
    </row>
    <row r="10256" spans="30:30">
      <c r="AD10256" s="9"/>
    </row>
    <row r="10257" spans="30:30">
      <c r="AD10257" s="9"/>
    </row>
    <row r="10258" spans="30:30">
      <c r="AD10258" s="9"/>
    </row>
    <row r="10259" spans="30:30">
      <c r="AD10259" s="9"/>
    </row>
    <row r="10260" spans="30:30">
      <c r="AD10260" s="9"/>
    </row>
    <row r="10261" spans="30:30">
      <c r="AD10261" s="9"/>
    </row>
    <row r="10262" spans="30:30">
      <c r="AD10262" s="9"/>
    </row>
    <row r="10263" spans="30:30">
      <c r="AD10263" s="9"/>
    </row>
    <row r="10264" spans="30:30">
      <c r="AD10264" s="9"/>
    </row>
    <row r="10265" spans="30:30">
      <c r="AD10265" s="9"/>
    </row>
    <row r="10266" spans="30:30">
      <c r="AD10266" s="9"/>
    </row>
    <row r="10267" spans="30:30">
      <c r="AD10267" s="9"/>
    </row>
    <row r="10268" spans="30:30">
      <c r="AD10268" s="9"/>
    </row>
    <row r="10269" spans="30:30">
      <c r="AD10269" s="9"/>
    </row>
    <row r="10270" spans="30:30">
      <c r="AD10270" s="9"/>
    </row>
    <row r="10271" spans="30:30">
      <c r="AD10271" s="9"/>
    </row>
    <row r="10272" spans="30:30">
      <c r="AD10272" s="9"/>
    </row>
    <row r="10273" spans="30:30">
      <c r="AD10273" s="9"/>
    </row>
    <row r="10274" spans="30:30">
      <c r="AD10274" s="9"/>
    </row>
    <row r="10275" spans="30:30">
      <c r="AD10275" s="9"/>
    </row>
    <row r="10276" spans="30:30">
      <c r="AD10276" s="9"/>
    </row>
    <row r="10277" spans="30:30">
      <c r="AD10277" s="9"/>
    </row>
    <row r="10278" spans="30:30">
      <c r="AD10278" s="9"/>
    </row>
    <row r="10279" spans="30:30">
      <c r="AD10279" s="9"/>
    </row>
    <row r="10280" spans="30:30">
      <c r="AD10280" s="9"/>
    </row>
    <row r="10281" spans="30:30">
      <c r="AD10281" s="9"/>
    </row>
    <row r="10282" spans="30:30">
      <c r="AD10282" s="9"/>
    </row>
    <row r="10283" spans="30:30">
      <c r="AD10283" s="9"/>
    </row>
    <row r="10284" spans="30:30">
      <c r="AD10284" s="9"/>
    </row>
    <row r="10285" spans="30:30">
      <c r="AD10285" s="9"/>
    </row>
    <row r="10286" spans="30:30">
      <c r="AD10286" s="9"/>
    </row>
    <row r="10287" spans="30:30">
      <c r="AD10287" s="9"/>
    </row>
    <row r="10288" spans="30:30">
      <c r="AD10288" s="9"/>
    </row>
    <row r="10289" spans="30:30">
      <c r="AD10289" s="9"/>
    </row>
    <row r="10290" spans="30:30">
      <c r="AD10290" s="9"/>
    </row>
    <row r="10291" spans="30:30">
      <c r="AD10291" s="9"/>
    </row>
    <row r="10292" spans="30:30">
      <c r="AD10292" s="9"/>
    </row>
    <row r="10293" spans="30:30">
      <c r="AD10293" s="9"/>
    </row>
    <row r="10294" spans="30:30">
      <c r="AD10294" s="9"/>
    </row>
    <row r="10295" spans="30:30">
      <c r="AD10295" s="9"/>
    </row>
    <row r="10296" spans="30:30">
      <c r="AD10296" s="9"/>
    </row>
    <row r="10297" spans="30:30">
      <c r="AD10297" s="9"/>
    </row>
    <row r="10298" spans="30:30">
      <c r="AD10298" s="9"/>
    </row>
    <row r="10299" spans="30:30">
      <c r="AD10299" s="9"/>
    </row>
    <row r="10300" spans="30:30">
      <c r="AD10300" s="9"/>
    </row>
    <row r="10301" spans="30:30">
      <c r="AD10301" s="9"/>
    </row>
    <row r="10302" spans="30:30">
      <c r="AD10302" s="9"/>
    </row>
    <row r="10303" spans="30:30">
      <c r="AD10303" s="9"/>
    </row>
    <row r="10304" spans="30:30">
      <c r="AD10304" s="9"/>
    </row>
    <row r="10305" spans="30:30">
      <c r="AD10305" s="9"/>
    </row>
    <row r="10306" spans="30:30">
      <c r="AD10306" s="9"/>
    </row>
    <row r="10307" spans="30:30">
      <c r="AD10307" s="9"/>
    </row>
    <row r="10308" spans="30:30">
      <c r="AD10308" s="9"/>
    </row>
    <row r="10309" spans="30:30">
      <c r="AD10309" s="9"/>
    </row>
    <row r="10310" spans="30:30">
      <c r="AD10310" s="9"/>
    </row>
    <row r="10311" spans="30:30">
      <c r="AD10311" s="9"/>
    </row>
    <row r="10312" spans="30:30">
      <c r="AD10312" s="9"/>
    </row>
    <row r="10313" spans="30:30">
      <c r="AD10313" s="9"/>
    </row>
    <row r="10314" spans="30:30">
      <c r="AD10314" s="9"/>
    </row>
    <row r="10315" spans="30:30">
      <c r="AD10315" s="9"/>
    </row>
    <row r="10316" spans="30:30">
      <c r="AD10316" s="9"/>
    </row>
    <row r="10317" spans="30:30">
      <c r="AD10317" s="9"/>
    </row>
    <row r="10318" spans="30:30">
      <c r="AD10318" s="9"/>
    </row>
    <row r="10319" spans="30:30">
      <c r="AD10319" s="9"/>
    </row>
    <row r="10320" spans="30:30">
      <c r="AD10320" s="9"/>
    </row>
    <row r="10321" spans="30:30">
      <c r="AD10321" s="9"/>
    </row>
    <row r="10322" spans="30:30">
      <c r="AD10322" s="9"/>
    </row>
    <row r="10323" spans="30:30">
      <c r="AD10323" s="9"/>
    </row>
    <row r="10324" spans="30:30">
      <c r="AD10324" s="9"/>
    </row>
    <row r="10325" spans="30:30">
      <c r="AD10325" s="9"/>
    </row>
    <row r="10326" spans="30:30">
      <c r="AD10326" s="9"/>
    </row>
    <row r="10327" spans="30:30">
      <c r="AD10327" s="9"/>
    </row>
    <row r="10328" spans="30:30">
      <c r="AD10328" s="9"/>
    </row>
    <row r="10329" spans="30:30">
      <c r="AD10329" s="9"/>
    </row>
    <row r="10330" spans="30:30">
      <c r="AD10330" s="9"/>
    </row>
    <row r="10331" spans="30:30">
      <c r="AD10331" s="9"/>
    </row>
    <row r="10332" spans="30:30">
      <c r="AD10332" s="9"/>
    </row>
    <row r="10333" spans="30:30">
      <c r="AD10333" s="9"/>
    </row>
    <row r="10334" spans="30:30">
      <c r="AD10334" s="9"/>
    </row>
    <row r="10335" spans="30:30">
      <c r="AD10335" s="9"/>
    </row>
    <row r="10336" spans="30:30">
      <c r="AD10336" s="9"/>
    </row>
    <row r="10337" spans="30:30">
      <c r="AD10337" s="9"/>
    </row>
    <row r="10338" spans="30:30">
      <c r="AD10338" s="9"/>
    </row>
    <row r="10339" spans="30:30">
      <c r="AD10339" s="9"/>
    </row>
    <row r="10340" spans="30:30">
      <c r="AD10340" s="9"/>
    </row>
    <row r="10341" spans="30:30">
      <c r="AD10341" s="9"/>
    </row>
    <row r="10342" spans="30:30">
      <c r="AD10342" s="9"/>
    </row>
    <row r="10343" spans="30:30">
      <c r="AD10343" s="9"/>
    </row>
    <row r="10344" spans="30:30">
      <c r="AD10344" s="9"/>
    </row>
    <row r="10345" spans="30:30">
      <c r="AD10345" s="9"/>
    </row>
    <row r="10346" spans="30:30">
      <c r="AD10346" s="9"/>
    </row>
    <row r="10347" spans="30:30">
      <c r="AD10347" s="9"/>
    </row>
    <row r="10348" spans="30:30">
      <c r="AD10348" s="9"/>
    </row>
    <row r="10349" spans="30:30">
      <c r="AD10349" s="9"/>
    </row>
    <row r="10350" spans="30:30">
      <c r="AD10350" s="9"/>
    </row>
    <row r="10351" spans="30:30">
      <c r="AD10351" s="9"/>
    </row>
    <row r="10352" spans="30:30">
      <c r="AD10352" s="9"/>
    </row>
    <row r="10353" spans="30:30">
      <c r="AD10353" s="9"/>
    </row>
    <row r="10354" spans="30:30">
      <c r="AD10354" s="9"/>
    </row>
    <row r="10355" spans="30:30">
      <c r="AD10355" s="9"/>
    </row>
    <row r="10356" spans="30:30">
      <c r="AD10356" s="9"/>
    </row>
    <row r="10357" spans="30:30">
      <c r="AD10357" s="9"/>
    </row>
    <row r="10358" spans="30:30">
      <c r="AD10358" s="9"/>
    </row>
    <row r="10359" spans="30:30">
      <c r="AD10359" s="9"/>
    </row>
    <row r="10360" spans="30:30">
      <c r="AD10360" s="9"/>
    </row>
    <row r="10361" spans="30:30">
      <c r="AD10361" s="9"/>
    </row>
    <row r="10362" spans="30:30">
      <c r="AD10362" s="9"/>
    </row>
    <row r="10363" spans="30:30">
      <c r="AD10363" s="9"/>
    </row>
    <row r="10364" spans="30:30">
      <c r="AD10364" s="9"/>
    </row>
    <row r="10365" spans="30:30">
      <c r="AD10365" s="9"/>
    </row>
    <row r="10366" spans="30:30">
      <c r="AD10366" s="9"/>
    </row>
    <row r="10367" spans="30:30">
      <c r="AD10367" s="9"/>
    </row>
    <row r="10368" spans="30:30">
      <c r="AD10368" s="9"/>
    </row>
    <row r="10369" spans="30:30">
      <c r="AD10369" s="9"/>
    </row>
    <row r="10370" spans="30:30">
      <c r="AD10370" s="9"/>
    </row>
    <row r="10371" spans="30:30">
      <c r="AD10371" s="9"/>
    </row>
    <row r="10372" spans="30:30">
      <c r="AD10372" s="9"/>
    </row>
    <row r="10373" spans="30:30">
      <c r="AD10373" s="9"/>
    </row>
    <row r="10374" spans="30:30">
      <c r="AD10374" s="9"/>
    </row>
    <row r="10375" spans="30:30">
      <c r="AD10375" s="9"/>
    </row>
    <row r="10376" spans="30:30">
      <c r="AD10376" s="9"/>
    </row>
    <row r="10377" spans="30:30">
      <c r="AD10377" s="9"/>
    </row>
    <row r="10378" spans="30:30">
      <c r="AD10378" s="9"/>
    </row>
    <row r="10379" spans="30:30">
      <c r="AD10379" s="9"/>
    </row>
    <row r="10380" spans="30:30">
      <c r="AD10380" s="9"/>
    </row>
    <row r="10381" spans="30:30">
      <c r="AD10381" s="9"/>
    </row>
    <row r="10382" spans="30:30">
      <c r="AD10382" s="9"/>
    </row>
    <row r="10383" spans="30:30">
      <c r="AD10383" s="9"/>
    </row>
    <row r="10384" spans="30:30">
      <c r="AD10384" s="9"/>
    </row>
    <row r="10385" spans="30:30">
      <c r="AD10385" s="9"/>
    </row>
    <row r="10386" spans="30:30">
      <c r="AD10386" s="9"/>
    </row>
    <row r="10387" spans="30:30">
      <c r="AD10387" s="9"/>
    </row>
    <row r="10388" spans="30:30">
      <c r="AD10388" s="9"/>
    </row>
    <row r="10389" spans="30:30">
      <c r="AD10389" s="9"/>
    </row>
    <row r="10390" spans="30:30">
      <c r="AD10390" s="9"/>
    </row>
    <row r="10391" spans="30:30">
      <c r="AD10391" s="9"/>
    </row>
    <row r="10392" spans="30:30">
      <c r="AD10392" s="9"/>
    </row>
    <row r="10393" spans="30:30">
      <c r="AD10393" s="9"/>
    </row>
    <row r="10394" spans="30:30">
      <c r="AD10394" s="9"/>
    </row>
    <row r="10395" spans="30:30">
      <c r="AD10395" s="9"/>
    </row>
    <row r="10396" spans="30:30">
      <c r="AD10396" s="9"/>
    </row>
    <row r="10397" spans="30:30">
      <c r="AD10397" s="9"/>
    </row>
    <row r="10398" spans="30:30">
      <c r="AD10398" s="9"/>
    </row>
    <row r="10399" spans="30:30">
      <c r="AD10399" s="9"/>
    </row>
    <row r="10400" spans="30:30">
      <c r="AD10400" s="9"/>
    </row>
    <row r="10401" spans="30:30">
      <c r="AD10401" s="9"/>
    </row>
    <row r="10402" spans="30:30">
      <c r="AD10402" s="9"/>
    </row>
    <row r="10403" spans="30:30">
      <c r="AD10403" s="9"/>
    </row>
    <row r="10404" spans="30:30">
      <c r="AD10404" s="9"/>
    </row>
    <row r="10405" spans="30:30">
      <c r="AD10405" s="9"/>
    </row>
    <row r="10406" spans="30:30">
      <c r="AD10406" s="9"/>
    </row>
    <row r="10407" spans="30:30">
      <c r="AD10407" s="9"/>
    </row>
    <row r="10408" spans="30:30">
      <c r="AD10408" s="9"/>
    </row>
    <row r="10409" spans="30:30">
      <c r="AD10409" s="9"/>
    </row>
    <row r="10410" spans="30:30">
      <c r="AD10410" s="9"/>
    </row>
    <row r="10411" spans="30:30">
      <c r="AD10411" s="9"/>
    </row>
    <row r="10412" spans="30:30">
      <c r="AD10412" s="9"/>
    </row>
    <row r="10413" spans="30:30">
      <c r="AD10413" s="9"/>
    </row>
    <row r="10414" spans="30:30">
      <c r="AD10414" s="9"/>
    </row>
    <row r="10415" spans="30:30">
      <c r="AD10415" s="9"/>
    </row>
    <row r="10416" spans="30:30">
      <c r="AD10416" s="9"/>
    </row>
    <row r="10417" spans="30:30">
      <c r="AD10417" s="9"/>
    </row>
    <row r="10418" spans="30:30">
      <c r="AD10418" s="9"/>
    </row>
    <row r="10419" spans="30:30">
      <c r="AD10419" s="9"/>
    </row>
    <row r="10420" spans="30:30">
      <c r="AD10420" s="9"/>
    </row>
    <row r="10421" spans="30:30">
      <c r="AD10421" s="9"/>
    </row>
    <row r="10422" spans="30:30">
      <c r="AD10422" s="9"/>
    </row>
    <row r="10423" spans="30:30">
      <c r="AD10423" s="9"/>
    </row>
    <row r="10424" spans="30:30">
      <c r="AD10424" s="9"/>
    </row>
    <row r="10425" spans="30:30">
      <c r="AD10425" s="9"/>
    </row>
    <row r="10426" spans="30:30">
      <c r="AD10426" s="9"/>
    </row>
    <row r="10427" spans="30:30">
      <c r="AD10427" s="9"/>
    </row>
    <row r="10428" spans="30:30">
      <c r="AD10428" s="9"/>
    </row>
    <row r="10429" spans="30:30">
      <c r="AD10429" s="9"/>
    </row>
    <row r="10430" spans="30:30">
      <c r="AD10430" s="9"/>
    </row>
    <row r="10431" spans="30:30">
      <c r="AD10431" s="9"/>
    </row>
    <row r="10432" spans="30:30">
      <c r="AD10432" s="9"/>
    </row>
    <row r="10433" spans="30:30">
      <c r="AD10433" s="9"/>
    </row>
    <row r="10434" spans="30:30">
      <c r="AD10434" s="9"/>
    </row>
    <row r="10435" spans="30:30">
      <c r="AD10435" s="9"/>
    </row>
    <row r="10436" spans="30:30">
      <c r="AD10436" s="9"/>
    </row>
    <row r="10437" spans="30:30">
      <c r="AD10437" s="9"/>
    </row>
    <row r="10438" spans="30:30">
      <c r="AD10438" s="9"/>
    </row>
    <row r="10439" spans="30:30">
      <c r="AD10439" s="9"/>
    </row>
    <row r="10440" spans="30:30">
      <c r="AD10440" s="9"/>
    </row>
    <row r="10441" spans="30:30">
      <c r="AD10441" s="9"/>
    </row>
    <row r="10442" spans="30:30">
      <c r="AD10442" s="9"/>
    </row>
    <row r="10443" spans="30:30">
      <c r="AD10443" s="9"/>
    </row>
    <row r="10444" spans="30:30">
      <c r="AD10444" s="9"/>
    </row>
    <row r="10445" spans="30:30">
      <c r="AD10445" s="9"/>
    </row>
    <row r="10446" spans="30:30">
      <c r="AD10446" s="9"/>
    </row>
    <row r="10447" spans="30:30">
      <c r="AD10447" s="9"/>
    </row>
    <row r="10448" spans="30:30">
      <c r="AD10448" s="9"/>
    </row>
    <row r="10449" spans="30:30">
      <c r="AD10449" s="9"/>
    </row>
    <row r="10450" spans="30:30">
      <c r="AD10450" s="9"/>
    </row>
    <row r="10451" spans="30:30">
      <c r="AD10451" s="9"/>
    </row>
    <row r="10452" spans="30:30">
      <c r="AD10452" s="9"/>
    </row>
    <row r="10453" spans="30:30">
      <c r="AD10453" s="9"/>
    </row>
    <row r="10454" spans="30:30">
      <c r="AD10454" s="9"/>
    </row>
    <row r="10455" spans="30:30">
      <c r="AD10455" s="9"/>
    </row>
    <row r="10456" spans="30:30">
      <c r="AD10456" s="9"/>
    </row>
    <row r="10457" spans="30:30">
      <c r="AD10457" s="9"/>
    </row>
    <row r="10458" spans="30:30">
      <c r="AD10458" s="9"/>
    </row>
    <row r="10459" spans="30:30">
      <c r="AD10459" s="9"/>
    </row>
    <row r="10460" spans="30:30">
      <c r="AD10460" s="9"/>
    </row>
    <row r="10461" spans="30:30">
      <c r="AD10461" s="9"/>
    </row>
    <row r="10462" spans="30:30">
      <c r="AD10462" s="9"/>
    </row>
    <row r="10463" spans="30:30">
      <c r="AD10463" s="9"/>
    </row>
    <row r="10464" spans="30:30">
      <c r="AD10464" s="9"/>
    </row>
    <row r="10465" spans="30:30">
      <c r="AD10465" s="9"/>
    </row>
    <row r="10466" spans="30:30">
      <c r="AD10466" s="9"/>
    </row>
    <row r="10467" spans="30:30">
      <c r="AD10467" s="9"/>
    </row>
    <row r="10468" spans="30:30">
      <c r="AD10468" s="9"/>
    </row>
    <row r="10469" spans="30:30">
      <c r="AD10469" s="9"/>
    </row>
    <row r="10470" spans="30:30">
      <c r="AD10470" s="9"/>
    </row>
    <row r="10471" spans="30:30">
      <c r="AD10471" s="9"/>
    </row>
    <row r="10472" spans="30:30">
      <c r="AD10472" s="9"/>
    </row>
    <row r="10473" spans="30:30">
      <c r="AD10473" s="9"/>
    </row>
    <row r="10474" spans="30:30">
      <c r="AD10474" s="9"/>
    </row>
    <row r="10475" spans="30:30">
      <c r="AD10475" s="9"/>
    </row>
    <row r="10476" spans="30:30">
      <c r="AD10476" s="9"/>
    </row>
    <row r="10477" spans="30:30">
      <c r="AD10477" s="9"/>
    </row>
    <row r="10478" spans="30:30">
      <c r="AD10478" s="9"/>
    </row>
    <row r="10479" spans="30:30">
      <c r="AD10479" s="9"/>
    </row>
    <row r="10480" spans="30:30">
      <c r="AD10480" s="9"/>
    </row>
    <row r="10481" spans="30:30">
      <c r="AD10481" s="9"/>
    </row>
    <row r="10482" spans="30:30">
      <c r="AD10482" s="9"/>
    </row>
    <row r="10483" spans="30:30">
      <c r="AD10483" s="9"/>
    </row>
    <row r="10484" spans="30:30">
      <c r="AD10484" s="9"/>
    </row>
    <row r="10485" spans="30:30">
      <c r="AD10485" s="9"/>
    </row>
    <row r="10486" spans="30:30">
      <c r="AD10486" s="9"/>
    </row>
    <row r="10487" spans="30:30">
      <c r="AD10487" s="9"/>
    </row>
    <row r="10488" spans="30:30">
      <c r="AD10488" s="9"/>
    </row>
    <row r="10489" spans="30:30">
      <c r="AD10489" s="9"/>
    </row>
    <row r="10490" spans="30:30">
      <c r="AD10490" s="9"/>
    </row>
    <row r="10491" spans="30:30">
      <c r="AD10491" s="9"/>
    </row>
    <row r="10492" spans="30:30">
      <c r="AD10492" s="9"/>
    </row>
    <row r="10493" spans="30:30">
      <c r="AD10493" s="9"/>
    </row>
    <row r="10494" spans="30:30">
      <c r="AD10494" s="9"/>
    </row>
    <row r="10495" spans="30:30">
      <c r="AD10495" s="9"/>
    </row>
    <row r="10496" spans="30:30">
      <c r="AD10496" s="9"/>
    </row>
    <row r="10497" spans="30:30">
      <c r="AD10497" s="9"/>
    </row>
    <row r="10498" spans="30:30">
      <c r="AD10498" s="9"/>
    </row>
    <row r="10499" spans="30:30">
      <c r="AD10499" s="9"/>
    </row>
    <row r="10500" spans="30:30">
      <c r="AD10500" s="9"/>
    </row>
    <row r="10501" spans="30:30">
      <c r="AD10501" s="9"/>
    </row>
    <row r="10502" spans="30:30">
      <c r="AD10502" s="9"/>
    </row>
    <row r="10503" spans="30:30">
      <c r="AD10503" s="9"/>
    </row>
    <row r="10504" spans="30:30">
      <c r="AD10504" s="9"/>
    </row>
    <row r="10505" spans="30:30">
      <c r="AD10505" s="9"/>
    </row>
    <row r="10506" spans="30:30">
      <c r="AD10506" s="9"/>
    </row>
    <row r="10507" spans="30:30">
      <c r="AD10507" s="9"/>
    </row>
    <row r="10508" spans="30:30">
      <c r="AD10508" s="9"/>
    </row>
    <row r="10509" spans="30:30">
      <c r="AD10509" s="9"/>
    </row>
    <row r="10510" spans="30:30">
      <c r="AD10510" s="9"/>
    </row>
    <row r="10511" spans="30:30">
      <c r="AD10511" s="9"/>
    </row>
    <row r="10512" spans="30:30">
      <c r="AD10512" s="9"/>
    </row>
    <row r="10513" spans="30:30">
      <c r="AD10513" s="9"/>
    </row>
    <row r="10514" spans="30:30">
      <c r="AD10514" s="9"/>
    </row>
    <row r="10515" spans="30:30">
      <c r="AD10515" s="9"/>
    </row>
    <row r="10516" spans="30:30">
      <c r="AD10516" s="9"/>
    </row>
    <row r="10517" spans="30:30">
      <c r="AD10517" s="9"/>
    </row>
    <row r="10518" spans="30:30">
      <c r="AD10518" s="9"/>
    </row>
    <row r="10519" spans="30:30">
      <c r="AD10519" s="9"/>
    </row>
    <row r="10520" spans="30:30">
      <c r="AD10520" s="9"/>
    </row>
    <row r="10521" spans="30:30">
      <c r="AD10521" s="9"/>
    </row>
    <row r="10522" spans="30:30">
      <c r="AD10522" s="9"/>
    </row>
    <row r="10523" spans="30:30">
      <c r="AD10523" s="9"/>
    </row>
    <row r="10524" spans="30:30">
      <c r="AD10524" s="9"/>
    </row>
    <row r="10525" spans="30:30">
      <c r="AD10525" s="9"/>
    </row>
    <row r="10526" spans="30:30">
      <c r="AD10526" s="9"/>
    </row>
    <row r="10527" spans="30:30">
      <c r="AD10527" s="9"/>
    </row>
    <row r="10528" spans="30:30">
      <c r="AD10528" s="9"/>
    </row>
    <row r="10529" spans="30:30">
      <c r="AD10529" s="9"/>
    </row>
    <row r="10530" spans="30:30">
      <c r="AD10530" s="9"/>
    </row>
    <row r="10531" spans="30:30">
      <c r="AD10531" s="9"/>
    </row>
    <row r="10532" spans="30:30">
      <c r="AD10532" s="9"/>
    </row>
    <row r="10533" spans="30:30">
      <c r="AD10533" s="9"/>
    </row>
    <row r="10534" spans="30:30">
      <c r="AD10534" s="9"/>
    </row>
    <row r="10535" spans="30:30">
      <c r="AD10535" s="9"/>
    </row>
    <row r="10536" spans="30:30">
      <c r="AD10536" s="9"/>
    </row>
    <row r="10537" spans="30:30">
      <c r="AD10537" s="9"/>
    </row>
    <row r="10538" spans="30:30">
      <c r="AD10538" s="9"/>
    </row>
    <row r="10539" spans="30:30">
      <c r="AD10539" s="9"/>
    </row>
    <row r="10540" spans="30:30">
      <c r="AD10540" s="9"/>
    </row>
    <row r="10541" spans="30:30">
      <c r="AD10541" s="9"/>
    </row>
    <row r="10542" spans="30:30">
      <c r="AD10542" s="9"/>
    </row>
    <row r="10543" spans="30:30">
      <c r="AD10543" s="9"/>
    </row>
    <row r="10544" spans="30:30">
      <c r="AD10544" s="9"/>
    </row>
    <row r="10545" spans="30:30">
      <c r="AD10545" s="9"/>
    </row>
    <row r="10546" spans="30:30">
      <c r="AD10546" s="9"/>
    </row>
    <row r="10547" spans="30:30">
      <c r="AD10547" s="9"/>
    </row>
    <row r="10548" spans="30:30">
      <c r="AD10548" s="9"/>
    </row>
    <row r="10549" spans="30:30">
      <c r="AD10549" s="9"/>
    </row>
    <row r="10550" spans="30:30">
      <c r="AD10550" s="9"/>
    </row>
    <row r="10551" spans="30:30">
      <c r="AD10551" s="9"/>
    </row>
    <row r="10552" spans="30:30">
      <c r="AD10552" s="9"/>
    </row>
    <row r="10553" spans="30:30">
      <c r="AD10553" s="9"/>
    </row>
    <row r="10554" spans="30:30">
      <c r="AD10554" s="9"/>
    </row>
    <row r="10555" spans="30:30">
      <c r="AD10555" s="9"/>
    </row>
    <row r="10556" spans="30:30">
      <c r="AD10556" s="9"/>
    </row>
    <row r="10557" spans="30:30">
      <c r="AD10557" s="9"/>
    </row>
    <row r="10558" spans="30:30">
      <c r="AD10558" s="9"/>
    </row>
    <row r="10559" spans="30:30">
      <c r="AD10559" s="9"/>
    </row>
    <row r="10560" spans="30:30">
      <c r="AD10560" s="9"/>
    </row>
    <row r="10561" spans="30:30">
      <c r="AD10561" s="9"/>
    </row>
    <row r="10562" spans="30:30">
      <c r="AD10562" s="9"/>
    </row>
    <row r="10563" spans="30:30">
      <c r="AD10563" s="9"/>
    </row>
    <row r="10564" spans="30:30">
      <c r="AD10564" s="9"/>
    </row>
    <row r="10565" spans="30:30">
      <c r="AD10565" s="9"/>
    </row>
    <row r="10566" spans="30:30">
      <c r="AD10566" s="9"/>
    </row>
    <row r="10567" spans="30:30">
      <c r="AD10567" s="9"/>
    </row>
    <row r="10568" spans="30:30">
      <c r="AD10568" s="9"/>
    </row>
    <row r="10569" spans="30:30">
      <c r="AD10569" s="9"/>
    </row>
    <row r="10570" spans="30:30">
      <c r="AD10570" s="9"/>
    </row>
    <row r="10571" spans="30:30">
      <c r="AD10571" s="9"/>
    </row>
    <row r="10572" spans="30:30">
      <c r="AD10572" s="9"/>
    </row>
    <row r="10573" spans="30:30">
      <c r="AD10573" s="9"/>
    </row>
    <row r="10574" spans="30:30">
      <c r="AD10574" s="9"/>
    </row>
    <row r="10575" spans="30:30">
      <c r="AD10575" s="9"/>
    </row>
    <row r="10576" spans="30:30">
      <c r="AD10576" s="9"/>
    </row>
    <row r="10577" spans="30:30">
      <c r="AD10577" s="9"/>
    </row>
    <row r="10578" spans="30:30">
      <c r="AD10578" s="9"/>
    </row>
    <row r="10579" spans="30:30">
      <c r="AD10579" s="9"/>
    </row>
    <row r="10580" spans="30:30">
      <c r="AD10580" s="9"/>
    </row>
    <row r="10581" spans="30:30">
      <c r="AD10581" s="9"/>
    </row>
    <row r="10582" spans="30:30">
      <c r="AD10582" s="9"/>
    </row>
    <row r="10583" spans="30:30">
      <c r="AD10583" s="9"/>
    </row>
    <row r="10584" spans="30:30">
      <c r="AD10584" s="9"/>
    </row>
    <row r="10585" spans="30:30">
      <c r="AD10585" s="9"/>
    </row>
    <row r="10586" spans="30:30">
      <c r="AD10586" s="9"/>
    </row>
    <row r="10587" spans="30:30">
      <c r="AD10587" s="9"/>
    </row>
    <row r="10588" spans="30:30">
      <c r="AD10588" s="9"/>
    </row>
    <row r="10589" spans="30:30">
      <c r="AD10589" s="9"/>
    </row>
    <row r="10590" spans="30:30">
      <c r="AD10590" s="9"/>
    </row>
    <row r="10591" spans="30:30">
      <c r="AD10591" s="9"/>
    </row>
    <row r="10592" spans="30:30">
      <c r="AD10592" s="9"/>
    </row>
    <row r="10593" spans="30:30">
      <c r="AD10593" s="9"/>
    </row>
    <row r="10594" spans="30:30">
      <c r="AD10594" s="9"/>
    </row>
    <row r="10595" spans="30:30">
      <c r="AD10595" s="9"/>
    </row>
    <row r="10596" spans="30:30">
      <c r="AD10596" s="9"/>
    </row>
    <row r="10597" spans="30:30">
      <c r="AD10597" s="9"/>
    </row>
    <row r="10598" spans="30:30">
      <c r="AD10598" s="9"/>
    </row>
    <row r="10599" spans="30:30">
      <c r="AD10599" s="9"/>
    </row>
    <row r="10600" spans="30:30">
      <c r="AD10600" s="9"/>
    </row>
    <row r="10601" spans="30:30">
      <c r="AD10601" s="9"/>
    </row>
    <row r="10602" spans="30:30">
      <c r="AD10602" s="9"/>
    </row>
    <row r="10603" spans="30:30">
      <c r="AD10603" s="9"/>
    </row>
    <row r="10604" spans="30:30">
      <c r="AD10604" s="9"/>
    </row>
    <row r="10605" spans="30:30">
      <c r="AD10605" s="9"/>
    </row>
    <row r="10606" spans="30:30">
      <c r="AD10606" s="9"/>
    </row>
    <row r="10607" spans="30:30">
      <c r="AD10607" s="9"/>
    </row>
    <row r="10608" spans="30:30">
      <c r="AD10608" s="9"/>
    </row>
    <row r="10609" spans="30:30">
      <c r="AD10609" s="9"/>
    </row>
    <row r="10610" spans="30:30">
      <c r="AD10610" s="9"/>
    </row>
    <row r="10611" spans="30:30">
      <c r="AD10611" s="9"/>
    </row>
    <row r="10612" spans="30:30">
      <c r="AD10612" s="9"/>
    </row>
    <row r="10613" spans="30:30">
      <c r="AD10613" s="9"/>
    </row>
    <row r="10614" spans="30:30">
      <c r="AD10614" s="9"/>
    </row>
    <row r="10615" spans="30:30">
      <c r="AD10615" s="9"/>
    </row>
    <row r="10616" spans="30:30">
      <c r="AD10616" s="9"/>
    </row>
    <row r="10617" spans="30:30">
      <c r="AD10617" s="9"/>
    </row>
    <row r="10618" spans="30:30">
      <c r="AD10618" s="9"/>
    </row>
    <row r="10619" spans="30:30">
      <c r="AD10619" s="9"/>
    </row>
    <row r="10620" spans="30:30">
      <c r="AD10620" s="9"/>
    </row>
    <row r="10621" spans="30:30">
      <c r="AD10621" s="9"/>
    </row>
    <row r="10622" spans="30:30">
      <c r="AD10622" s="9"/>
    </row>
    <row r="10623" spans="30:30">
      <c r="AD10623" s="9"/>
    </row>
    <row r="10624" spans="30:30">
      <c r="AD10624" s="9"/>
    </row>
    <row r="10625" spans="30:30">
      <c r="AD10625" s="9"/>
    </row>
    <row r="10626" spans="30:30">
      <c r="AD10626" s="9"/>
    </row>
    <row r="10627" spans="30:30">
      <c r="AD10627" s="9"/>
    </row>
    <row r="10628" spans="30:30">
      <c r="AD10628" s="9"/>
    </row>
    <row r="10629" spans="30:30">
      <c r="AD10629" s="9"/>
    </row>
    <row r="10630" spans="30:30">
      <c r="AD10630" s="9"/>
    </row>
    <row r="10631" spans="30:30">
      <c r="AD10631" s="9"/>
    </row>
    <row r="10632" spans="30:30">
      <c r="AD10632" s="9"/>
    </row>
    <row r="10633" spans="30:30">
      <c r="AD10633" s="9"/>
    </row>
    <row r="10634" spans="30:30">
      <c r="AD10634" s="9"/>
    </row>
    <row r="10635" spans="30:30">
      <c r="AD10635" s="9"/>
    </row>
    <row r="10636" spans="30:30">
      <c r="AD10636" s="9"/>
    </row>
    <row r="10637" spans="30:30">
      <c r="AD10637" s="9"/>
    </row>
    <row r="10638" spans="30:30">
      <c r="AD10638" s="9"/>
    </row>
    <row r="10639" spans="30:30">
      <c r="AD10639" s="9"/>
    </row>
    <row r="10640" spans="30:30">
      <c r="AD10640" s="9"/>
    </row>
    <row r="10641" spans="30:30">
      <c r="AD10641" s="9"/>
    </row>
    <row r="10642" spans="30:30">
      <c r="AD10642" s="9"/>
    </row>
    <row r="10643" spans="30:30">
      <c r="AD10643" s="9"/>
    </row>
    <row r="10644" spans="30:30">
      <c r="AD10644" s="9"/>
    </row>
    <row r="10645" spans="30:30">
      <c r="AD10645" s="9"/>
    </row>
    <row r="10646" spans="30:30">
      <c r="AD10646" s="9"/>
    </row>
    <row r="10647" spans="30:30">
      <c r="AD10647" s="9"/>
    </row>
    <row r="10648" spans="30:30">
      <c r="AD10648" s="9"/>
    </row>
    <row r="10649" spans="30:30">
      <c r="AD10649" s="9"/>
    </row>
    <row r="10650" spans="30:30">
      <c r="AD10650" s="9"/>
    </row>
    <row r="10651" spans="30:30">
      <c r="AD10651" s="9"/>
    </row>
    <row r="10652" spans="30:30">
      <c r="AD10652" s="9"/>
    </row>
    <row r="10653" spans="30:30">
      <c r="AD10653" s="9"/>
    </row>
    <row r="10654" spans="30:30">
      <c r="AD10654" s="9"/>
    </row>
    <row r="10655" spans="30:30">
      <c r="AD10655" s="9"/>
    </row>
    <row r="10656" spans="30:30">
      <c r="AD10656" s="9"/>
    </row>
    <row r="10657" spans="30:30">
      <c r="AD10657" s="9"/>
    </row>
    <row r="10658" spans="30:30">
      <c r="AD10658" s="9"/>
    </row>
    <row r="10659" spans="30:30">
      <c r="AD10659" s="9"/>
    </row>
    <row r="10660" spans="30:30">
      <c r="AD10660" s="9"/>
    </row>
    <row r="10661" spans="30:30">
      <c r="AD10661" s="9"/>
    </row>
    <row r="10662" spans="30:30">
      <c r="AD10662" s="9"/>
    </row>
    <row r="10663" spans="30:30">
      <c r="AD10663" s="9"/>
    </row>
    <row r="10664" spans="30:30">
      <c r="AD10664" s="9"/>
    </row>
    <row r="10665" spans="30:30">
      <c r="AD10665" s="9"/>
    </row>
    <row r="10666" spans="30:30">
      <c r="AD10666" s="9"/>
    </row>
    <row r="10667" spans="30:30">
      <c r="AD10667" s="9"/>
    </row>
    <row r="10668" spans="30:30">
      <c r="AD10668" s="9"/>
    </row>
    <row r="10669" spans="30:30">
      <c r="AD10669" s="9"/>
    </row>
    <row r="10670" spans="30:30">
      <c r="AD10670" s="9"/>
    </row>
    <row r="10671" spans="30:30">
      <c r="AD10671" s="9"/>
    </row>
    <row r="10672" spans="30:30">
      <c r="AD10672" s="9"/>
    </row>
    <row r="10673" spans="30:30">
      <c r="AD10673" s="9"/>
    </row>
    <row r="10674" spans="30:30">
      <c r="AD10674" s="9"/>
    </row>
    <row r="10675" spans="30:30">
      <c r="AD10675" s="9"/>
    </row>
    <row r="10676" spans="30:30">
      <c r="AD10676" s="9"/>
    </row>
    <row r="10677" spans="30:30">
      <c r="AD10677" s="9"/>
    </row>
    <row r="10678" spans="30:30">
      <c r="AD10678" s="9"/>
    </row>
    <row r="10679" spans="30:30">
      <c r="AD10679" s="9"/>
    </row>
    <row r="10680" spans="30:30">
      <c r="AD10680" s="9"/>
    </row>
    <row r="10681" spans="30:30">
      <c r="AD10681" s="9"/>
    </row>
    <row r="10682" spans="30:30">
      <c r="AD10682" s="9"/>
    </row>
    <row r="10683" spans="30:30">
      <c r="AD10683" s="9"/>
    </row>
    <row r="10684" spans="30:30">
      <c r="AD10684" s="9"/>
    </row>
    <row r="10685" spans="30:30">
      <c r="AD10685" s="9"/>
    </row>
    <row r="10686" spans="30:30">
      <c r="AD10686" s="9"/>
    </row>
    <row r="10687" spans="30:30">
      <c r="AD10687" s="9"/>
    </row>
    <row r="10688" spans="30:30">
      <c r="AD10688" s="9"/>
    </row>
    <row r="10689" spans="30:30">
      <c r="AD10689" s="9"/>
    </row>
    <row r="10690" spans="30:30">
      <c r="AD10690" s="9"/>
    </row>
    <row r="10691" spans="30:30">
      <c r="AD10691" s="9"/>
    </row>
    <row r="10692" spans="30:30">
      <c r="AD10692" s="9"/>
    </row>
    <row r="10693" spans="30:30">
      <c r="AD10693" s="9"/>
    </row>
    <row r="10694" spans="30:30">
      <c r="AD10694" s="9"/>
    </row>
    <row r="10695" spans="30:30">
      <c r="AD10695" s="9"/>
    </row>
    <row r="10696" spans="30:30">
      <c r="AD10696" s="9"/>
    </row>
    <row r="10697" spans="30:30">
      <c r="AD10697" s="9"/>
    </row>
    <row r="10698" spans="30:30">
      <c r="AD10698" s="9"/>
    </row>
    <row r="10699" spans="30:30">
      <c r="AD10699" s="9"/>
    </row>
    <row r="10700" spans="30:30">
      <c r="AD10700" s="9"/>
    </row>
    <row r="10701" spans="30:30">
      <c r="AD10701" s="9"/>
    </row>
    <row r="10702" spans="30:30">
      <c r="AD10702" s="9"/>
    </row>
    <row r="10703" spans="30:30">
      <c r="AD10703" s="9"/>
    </row>
    <row r="10704" spans="30:30">
      <c r="AD10704" s="9"/>
    </row>
    <row r="10705" spans="30:30">
      <c r="AD10705" s="9"/>
    </row>
    <row r="10706" spans="30:30">
      <c r="AD10706" s="9"/>
    </row>
    <row r="10707" spans="30:30">
      <c r="AD10707" s="9"/>
    </row>
    <row r="10708" spans="30:30">
      <c r="AD10708" s="9"/>
    </row>
    <row r="10709" spans="30:30">
      <c r="AD10709" s="9"/>
    </row>
    <row r="10710" spans="30:30">
      <c r="AD10710" s="9"/>
    </row>
    <row r="10711" spans="30:30">
      <c r="AD10711" s="9"/>
    </row>
    <row r="10712" spans="30:30">
      <c r="AD10712" s="9"/>
    </row>
    <row r="10713" spans="30:30">
      <c r="AD10713" s="9"/>
    </row>
    <row r="10714" spans="30:30">
      <c r="AD10714" s="9"/>
    </row>
    <row r="10715" spans="30:30">
      <c r="AD10715" s="9"/>
    </row>
    <row r="10716" spans="30:30">
      <c r="AD10716" s="9"/>
    </row>
    <row r="10717" spans="30:30">
      <c r="AD10717" s="9"/>
    </row>
    <row r="10718" spans="30:30">
      <c r="AD10718" s="9"/>
    </row>
    <row r="10719" spans="30:30">
      <c r="AD10719" s="9"/>
    </row>
    <row r="10720" spans="30:30">
      <c r="AD10720" s="9"/>
    </row>
    <row r="10721" spans="30:30">
      <c r="AD10721" s="9"/>
    </row>
    <row r="10722" spans="30:30">
      <c r="AD10722" s="9"/>
    </row>
    <row r="10723" spans="30:30">
      <c r="AD10723" s="9"/>
    </row>
    <row r="10724" spans="30:30">
      <c r="AD10724" s="9"/>
    </row>
    <row r="10725" spans="30:30">
      <c r="AD10725" s="9"/>
    </row>
    <row r="10726" spans="30:30">
      <c r="AD10726" s="9"/>
    </row>
    <row r="10727" spans="30:30">
      <c r="AD10727" s="9"/>
    </row>
    <row r="10728" spans="30:30">
      <c r="AD10728" s="9"/>
    </row>
    <row r="10729" spans="30:30">
      <c r="AD10729" s="9"/>
    </row>
    <row r="10730" spans="30:30">
      <c r="AD10730" s="9"/>
    </row>
    <row r="10731" spans="30:30">
      <c r="AD10731" s="9"/>
    </row>
    <row r="10732" spans="30:30">
      <c r="AD10732" s="9"/>
    </row>
    <row r="10733" spans="30:30">
      <c r="AD10733" s="9"/>
    </row>
    <row r="10734" spans="30:30">
      <c r="AD10734" s="9"/>
    </row>
    <row r="10735" spans="30:30">
      <c r="AD10735" s="9"/>
    </row>
    <row r="10736" spans="30:30">
      <c r="AD10736" s="9"/>
    </row>
    <row r="10737" spans="30:30">
      <c r="AD10737" s="9"/>
    </row>
    <row r="10738" spans="30:30">
      <c r="AD10738" s="9"/>
    </row>
    <row r="10739" spans="30:30">
      <c r="AD10739" s="9"/>
    </row>
    <row r="10740" spans="30:30">
      <c r="AD10740" s="9"/>
    </row>
    <row r="10741" spans="30:30">
      <c r="AD10741" s="9"/>
    </row>
    <row r="10742" spans="30:30">
      <c r="AD10742" s="9"/>
    </row>
    <row r="10743" spans="30:30">
      <c r="AD10743" s="9"/>
    </row>
    <row r="10744" spans="30:30">
      <c r="AD10744" s="9"/>
    </row>
    <row r="10745" spans="30:30">
      <c r="AD10745" s="9"/>
    </row>
    <row r="10746" spans="30:30">
      <c r="AD10746" s="9"/>
    </row>
    <row r="10747" spans="30:30">
      <c r="AD10747" s="9"/>
    </row>
    <row r="10748" spans="30:30">
      <c r="AD10748" s="9"/>
    </row>
    <row r="10749" spans="30:30">
      <c r="AD10749" s="9"/>
    </row>
    <row r="10750" spans="30:30">
      <c r="AD10750" s="9"/>
    </row>
    <row r="10751" spans="30:30">
      <c r="AD10751" s="9"/>
    </row>
    <row r="10752" spans="30:30">
      <c r="AD10752" s="9"/>
    </row>
    <row r="10753" spans="30:30">
      <c r="AD10753" s="9"/>
    </row>
    <row r="10754" spans="30:30">
      <c r="AD10754" s="9"/>
    </row>
    <row r="10755" spans="30:30">
      <c r="AD10755" s="9"/>
    </row>
    <row r="10756" spans="30:30">
      <c r="AD10756" s="9"/>
    </row>
    <row r="10757" spans="30:30">
      <c r="AD10757" s="9"/>
    </row>
    <row r="10758" spans="30:30">
      <c r="AD10758" s="9"/>
    </row>
    <row r="10759" spans="30:30">
      <c r="AD10759" s="9"/>
    </row>
    <row r="10760" spans="30:30">
      <c r="AD10760" s="9"/>
    </row>
    <row r="10761" spans="30:30">
      <c r="AD10761" s="9"/>
    </row>
    <row r="10762" spans="30:30">
      <c r="AD10762" s="9"/>
    </row>
    <row r="10763" spans="30:30">
      <c r="AD10763" s="9"/>
    </row>
    <row r="10764" spans="30:30">
      <c r="AD10764" s="9"/>
    </row>
    <row r="10765" spans="30:30">
      <c r="AD10765" s="9"/>
    </row>
    <row r="10766" spans="30:30">
      <c r="AD10766" s="9"/>
    </row>
    <row r="10767" spans="30:30">
      <c r="AD10767" s="9"/>
    </row>
    <row r="10768" spans="30:30">
      <c r="AD10768" s="9"/>
    </row>
    <row r="10769" spans="30:30">
      <c r="AD10769" s="9"/>
    </row>
    <row r="10770" spans="30:30">
      <c r="AD10770" s="9"/>
    </row>
    <row r="10771" spans="30:30">
      <c r="AD10771" s="9"/>
    </row>
    <row r="10772" spans="30:30">
      <c r="AD10772" s="9"/>
    </row>
    <row r="10773" spans="30:30">
      <c r="AD10773" s="9"/>
    </row>
    <row r="10774" spans="30:30">
      <c r="AD10774" s="9"/>
    </row>
    <row r="10775" spans="30:30">
      <c r="AD10775" s="9"/>
    </row>
    <row r="10776" spans="30:30">
      <c r="AD10776" s="9"/>
    </row>
    <row r="10777" spans="30:30">
      <c r="AD10777" s="9"/>
    </row>
    <row r="10778" spans="30:30">
      <c r="AD10778" s="9"/>
    </row>
    <row r="10779" spans="30:30">
      <c r="AD10779" s="9"/>
    </row>
    <row r="10780" spans="30:30">
      <c r="AD10780" s="9"/>
    </row>
    <row r="10781" spans="30:30">
      <c r="AD10781" s="9"/>
    </row>
    <row r="10782" spans="30:30">
      <c r="AD10782" s="9"/>
    </row>
    <row r="10783" spans="30:30">
      <c r="AD10783" s="9"/>
    </row>
    <row r="10784" spans="30:30">
      <c r="AD10784" s="9"/>
    </row>
    <row r="10785" spans="30:30">
      <c r="AD10785" s="9"/>
    </row>
    <row r="10786" spans="30:30">
      <c r="AD10786" s="9"/>
    </row>
    <row r="10787" spans="30:30">
      <c r="AD10787" s="9"/>
    </row>
    <row r="10788" spans="30:30">
      <c r="AD10788" s="9"/>
    </row>
    <row r="10789" spans="30:30">
      <c r="AD10789" s="9"/>
    </row>
    <row r="10790" spans="30:30">
      <c r="AD10790" s="9"/>
    </row>
    <row r="10791" spans="30:30">
      <c r="AD10791" s="9"/>
    </row>
    <row r="10792" spans="30:30">
      <c r="AD10792" s="9"/>
    </row>
    <row r="10793" spans="30:30">
      <c r="AD10793" s="9"/>
    </row>
    <row r="10794" spans="30:30">
      <c r="AD10794" s="9"/>
    </row>
    <row r="10795" spans="30:30">
      <c r="AD10795" s="9"/>
    </row>
    <row r="10796" spans="30:30">
      <c r="AD10796" s="9"/>
    </row>
    <row r="10797" spans="30:30">
      <c r="AD10797" s="9"/>
    </row>
    <row r="10798" spans="30:30">
      <c r="AD10798" s="9"/>
    </row>
    <row r="10799" spans="30:30">
      <c r="AD10799" s="9"/>
    </row>
    <row r="10800" spans="30:30">
      <c r="AD10800" s="9"/>
    </row>
    <row r="10801" spans="30:30">
      <c r="AD10801" s="9"/>
    </row>
    <row r="10802" spans="30:30">
      <c r="AD10802" s="9"/>
    </row>
    <row r="10803" spans="30:30">
      <c r="AD10803" s="9"/>
    </row>
    <row r="10804" spans="30:30">
      <c r="AD10804" s="9"/>
    </row>
    <row r="10805" spans="30:30">
      <c r="AD10805" s="9"/>
    </row>
    <row r="10806" spans="30:30">
      <c r="AD10806" s="9"/>
    </row>
    <row r="10807" spans="30:30">
      <c r="AD10807" s="9"/>
    </row>
    <row r="10808" spans="30:30">
      <c r="AD10808" s="9"/>
    </row>
    <row r="10809" spans="30:30">
      <c r="AD10809" s="9"/>
    </row>
    <row r="10810" spans="30:30">
      <c r="AD10810" s="9"/>
    </row>
    <row r="10811" spans="30:30">
      <c r="AD10811" s="9"/>
    </row>
    <row r="10812" spans="30:30">
      <c r="AD10812" s="9"/>
    </row>
    <row r="10813" spans="30:30">
      <c r="AD10813" s="9"/>
    </row>
    <row r="10814" spans="30:30">
      <c r="AD10814" s="9"/>
    </row>
    <row r="10815" spans="30:30">
      <c r="AD10815" s="9"/>
    </row>
    <row r="10816" spans="30:30">
      <c r="AD10816" s="9"/>
    </row>
    <row r="10817" spans="30:30">
      <c r="AD10817" s="9"/>
    </row>
    <row r="10818" spans="30:30">
      <c r="AD10818" s="9"/>
    </row>
    <row r="10819" spans="30:30">
      <c r="AD10819" s="9"/>
    </row>
    <row r="10820" spans="30:30">
      <c r="AD10820" s="9"/>
    </row>
    <row r="10821" spans="30:30">
      <c r="AD10821" s="9"/>
    </row>
    <row r="10822" spans="30:30">
      <c r="AD10822" s="9"/>
    </row>
    <row r="10823" spans="30:30">
      <c r="AD10823" s="9"/>
    </row>
    <row r="10824" spans="30:30">
      <c r="AD10824" s="9"/>
    </row>
    <row r="10825" spans="30:30">
      <c r="AD10825" s="9"/>
    </row>
    <row r="10826" spans="30:30">
      <c r="AD10826" s="9"/>
    </row>
    <row r="10827" spans="30:30">
      <c r="AD10827" s="9"/>
    </row>
    <row r="10828" spans="30:30">
      <c r="AD10828" s="9"/>
    </row>
    <row r="10829" spans="30:30">
      <c r="AD10829" s="9"/>
    </row>
    <row r="10830" spans="30:30">
      <c r="AD10830" s="9"/>
    </row>
    <row r="10831" spans="30:30">
      <c r="AD10831" s="9"/>
    </row>
    <row r="10832" spans="30:30">
      <c r="AD10832" s="9"/>
    </row>
    <row r="10833" spans="30:30">
      <c r="AD10833" s="9"/>
    </row>
    <row r="10834" spans="30:30">
      <c r="AD10834" s="9"/>
    </row>
    <row r="10835" spans="30:30">
      <c r="AD10835" s="9"/>
    </row>
    <row r="10836" spans="30:30">
      <c r="AD10836" s="9"/>
    </row>
    <row r="10837" spans="30:30">
      <c r="AD10837" s="9"/>
    </row>
    <row r="10838" spans="30:30">
      <c r="AD10838" s="9"/>
    </row>
    <row r="10839" spans="30:30">
      <c r="AD10839" s="9"/>
    </row>
    <row r="10840" spans="30:30">
      <c r="AD10840" s="9"/>
    </row>
    <row r="10841" spans="30:30">
      <c r="AD10841" s="9"/>
    </row>
    <row r="10842" spans="30:30">
      <c r="AD10842" s="9"/>
    </row>
    <row r="10843" spans="30:30">
      <c r="AD10843" s="9"/>
    </row>
    <row r="10844" spans="30:30">
      <c r="AD10844" s="9"/>
    </row>
    <row r="10845" spans="30:30">
      <c r="AD10845" s="9"/>
    </row>
    <row r="10846" spans="30:30">
      <c r="AD10846" s="9"/>
    </row>
    <row r="10847" spans="30:30">
      <c r="AD10847" s="9"/>
    </row>
    <row r="10848" spans="30:30">
      <c r="AD10848" s="9"/>
    </row>
    <row r="10849" spans="30:30">
      <c r="AD10849" s="9"/>
    </row>
    <row r="10850" spans="30:30">
      <c r="AD10850" s="9"/>
    </row>
    <row r="10851" spans="30:30">
      <c r="AD10851" s="9"/>
    </row>
    <row r="10852" spans="30:30">
      <c r="AD10852" s="9"/>
    </row>
    <row r="10853" spans="30:30">
      <c r="AD10853" s="9"/>
    </row>
    <row r="10854" spans="30:30">
      <c r="AD10854" s="9"/>
    </row>
    <row r="10855" spans="30:30">
      <c r="AD10855" s="9"/>
    </row>
    <row r="10856" spans="30:30">
      <c r="AD10856" s="9"/>
    </row>
    <row r="10857" spans="30:30">
      <c r="AD10857" s="9"/>
    </row>
    <row r="10858" spans="30:30">
      <c r="AD10858" s="9"/>
    </row>
    <row r="10859" spans="30:30">
      <c r="AD10859" s="9"/>
    </row>
    <row r="10860" spans="30:30">
      <c r="AD10860" s="9"/>
    </row>
    <row r="10861" spans="30:30">
      <c r="AD10861" s="9"/>
    </row>
    <row r="10862" spans="30:30">
      <c r="AD10862" s="9"/>
    </row>
    <row r="10863" spans="30:30">
      <c r="AD10863" s="9"/>
    </row>
    <row r="10864" spans="30:30">
      <c r="AD10864" s="9"/>
    </row>
    <row r="10865" spans="30:30">
      <c r="AD10865" s="9"/>
    </row>
    <row r="10866" spans="30:30">
      <c r="AD10866" s="9"/>
    </row>
    <row r="10867" spans="30:30">
      <c r="AD10867" s="9"/>
    </row>
    <row r="10868" spans="30:30">
      <c r="AD10868" s="9"/>
    </row>
    <row r="10869" spans="30:30">
      <c r="AD10869" s="9"/>
    </row>
    <row r="10870" spans="30:30">
      <c r="AD10870" s="9"/>
    </row>
    <row r="10871" spans="30:30">
      <c r="AD10871" s="9"/>
    </row>
    <row r="10872" spans="30:30">
      <c r="AD10872" s="9"/>
    </row>
    <row r="10873" spans="30:30">
      <c r="AD10873" s="9"/>
    </row>
    <row r="10874" spans="30:30">
      <c r="AD10874" s="9"/>
    </row>
    <row r="10875" spans="30:30">
      <c r="AD10875" s="9"/>
    </row>
    <row r="10876" spans="30:30">
      <c r="AD10876" s="9"/>
    </row>
    <row r="10877" spans="30:30">
      <c r="AD10877" s="9"/>
    </row>
    <row r="10878" spans="30:30">
      <c r="AD10878" s="9"/>
    </row>
    <row r="10879" spans="30:30">
      <c r="AD10879" s="9"/>
    </row>
    <row r="10880" spans="30:30">
      <c r="AD10880" s="9"/>
    </row>
    <row r="10881" spans="30:30">
      <c r="AD10881" s="9"/>
    </row>
    <row r="10882" spans="30:30">
      <c r="AD10882" s="9"/>
    </row>
    <row r="10883" spans="30:30">
      <c r="AD10883" s="9"/>
    </row>
    <row r="10884" spans="30:30">
      <c r="AD10884" s="9"/>
    </row>
    <row r="10885" spans="30:30">
      <c r="AD10885" s="9"/>
    </row>
    <row r="10886" spans="30:30">
      <c r="AD10886" s="9"/>
    </row>
    <row r="10887" spans="30:30">
      <c r="AD10887" s="9"/>
    </row>
    <row r="10888" spans="30:30">
      <c r="AD10888" s="9"/>
    </row>
    <row r="10889" spans="30:30">
      <c r="AD10889" s="9"/>
    </row>
    <row r="10890" spans="30:30">
      <c r="AD10890" s="9"/>
    </row>
    <row r="10891" spans="30:30">
      <c r="AD10891" s="9"/>
    </row>
    <row r="10892" spans="30:30">
      <c r="AD10892" s="9"/>
    </row>
    <row r="10893" spans="30:30">
      <c r="AD10893" s="9"/>
    </row>
    <row r="10894" spans="30:30">
      <c r="AD10894" s="9"/>
    </row>
    <row r="10895" spans="30:30">
      <c r="AD10895" s="9"/>
    </row>
    <row r="10896" spans="30:30">
      <c r="AD10896" s="9"/>
    </row>
    <row r="10897" spans="30:30">
      <c r="AD10897" s="9"/>
    </row>
    <row r="10898" spans="30:30">
      <c r="AD10898" s="9"/>
    </row>
    <row r="10899" spans="30:30">
      <c r="AD10899" s="9"/>
    </row>
    <row r="10900" spans="30:30">
      <c r="AD10900" s="9"/>
    </row>
    <row r="10901" spans="30:30">
      <c r="AD10901" s="9"/>
    </row>
    <row r="10902" spans="30:30">
      <c r="AD10902" s="9"/>
    </row>
    <row r="10903" spans="30:30">
      <c r="AD10903" s="9"/>
    </row>
    <row r="10904" spans="30:30">
      <c r="AD10904" s="9"/>
    </row>
    <row r="10905" spans="30:30">
      <c r="AD10905" s="9"/>
    </row>
    <row r="10906" spans="30:30">
      <c r="AD10906" s="9"/>
    </row>
    <row r="10907" spans="30:30">
      <c r="AD10907" s="9"/>
    </row>
    <row r="10908" spans="30:30">
      <c r="AD10908" s="9"/>
    </row>
    <row r="10909" spans="30:30">
      <c r="AD10909" s="9"/>
    </row>
    <row r="10910" spans="30:30">
      <c r="AD10910" s="9"/>
    </row>
    <row r="10911" spans="30:30">
      <c r="AD10911" s="9"/>
    </row>
    <row r="10912" spans="30:30">
      <c r="AD10912" s="9"/>
    </row>
    <row r="10913" spans="30:30">
      <c r="AD10913" s="9"/>
    </row>
    <row r="10914" spans="30:30">
      <c r="AD10914" s="9"/>
    </row>
    <row r="10915" spans="30:30">
      <c r="AD10915" s="9"/>
    </row>
    <row r="10916" spans="30:30">
      <c r="AD10916" s="9"/>
    </row>
    <row r="10917" spans="30:30">
      <c r="AD10917" s="9"/>
    </row>
    <row r="10918" spans="30:30">
      <c r="AD10918" s="9"/>
    </row>
    <row r="10919" spans="30:30">
      <c r="AD10919" s="9"/>
    </row>
    <row r="10920" spans="30:30">
      <c r="AD10920" s="9"/>
    </row>
    <row r="10921" spans="30:30">
      <c r="AD10921" s="9"/>
    </row>
    <row r="10922" spans="30:30">
      <c r="AD10922" s="9"/>
    </row>
    <row r="10923" spans="30:30">
      <c r="AD10923" s="9"/>
    </row>
    <row r="10924" spans="30:30">
      <c r="AD10924" s="9"/>
    </row>
    <row r="10925" spans="30:30">
      <c r="AD10925" s="9"/>
    </row>
    <row r="10926" spans="30:30">
      <c r="AD10926" s="9"/>
    </row>
    <row r="10927" spans="30:30">
      <c r="AD10927" s="9"/>
    </row>
    <row r="10928" spans="30:30">
      <c r="AD10928" s="9"/>
    </row>
    <row r="10929" spans="30:30">
      <c r="AD10929" s="9"/>
    </row>
    <row r="10930" spans="30:30">
      <c r="AD10930" s="9"/>
    </row>
    <row r="10931" spans="30:30">
      <c r="AD10931" s="9"/>
    </row>
    <row r="10932" spans="30:30">
      <c r="AD10932" s="9"/>
    </row>
    <row r="10933" spans="30:30">
      <c r="AD10933" s="9"/>
    </row>
    <row r="10934" spans="30:30">
      <c r="AD10934" s="9"/>
    </row>
    <row r="10935" spans="30:30">
      <c r="AD10935" s="9"/>
    </row>
    <row r="10936" spans="30:30">
      <c r="AD10936" s="9"/>
    </row>
    <row r="10937" spans="30:30">
      <c r="AD10937" s="9"/>
    </row>
    <row r="10938" spans="30:30">
      <c r="AD10938" s="9"/>
    </row>
    <row r="10939" spans="30:30">
      <c r="AD10939" s="9"/>
    </row>
    <row r="10940" spans="30:30">
      <c r="AD10940" s="9"/>
    </row>
    <row r="10941" spans="30:30">
      <c r="AD10941" s="9"/>
    </row>
    <row r="10942" spans="30:30">
      <c r="AD10942" s="9"/>
    </row>
    <row r="10943" spans="30:30">
      <c r="AD10943" s="9"/>
    </row>
    <row r="10944" spans="30:30">
      <c r="AD10944" s="9"/>
    </row>
    <row r="10945" spans="30:30">
      <c r="AD10945" s="9"/>
    </row>
    <row r="10946" spans="30:30">
      <c r="AD10946" s="9"/>
    </row>
    <row r="10947" spans="30:30">
      <c r="AD10947" s="9"/>
    </row>
    <row r="10948" spans="30:30">
      <c r="AD10948" s="9"/>
    </row>
    <row r="10949" spans="30:30">
      <c r="AD10949" s="9"/>
    </row>
    <row r="10950" spans="30:30">
      <c r="AD10950" s="9"/>
    </row>
    <row r="10951" spans="30:30">
      <c r="AD10951" s="9"/>
    </row>
    <row r="10952" spans="30:30">
      <c r="AD10952" s="9"/>
    </row>
    <row r="10953" spans="30:30">
      <c r="AD10953" s="9"/>
    </row>
    <row r="10954" spans="30:30">
      <c r="AD10954" s="9"/>
    </row>
    <row r="10955" spans="30:30">
      <c r="AD10955" s="9"/>
    </row>
    <row r="10956" spans="30:30">
      <c r="AD10956" s="9"/>
    </row>
    <row r="10957" spans="30:30">
      <c r="AD10957" s="9"/>
    </row>
    <row r="10958" spans="30:30">
      <c r="AD10958" s="9"/>
    </row>
    <row r="10959" spans="30:30">
      <c r="AD10959" s="9"/>
    </row>
    <row r="10960" spans="30:30">
      <c r="AD10960" s="9"/>
    </row>
    <row r="10961" spans="30:30">
      <c r="AD10961" s="9"/>
    </row>
    <row r="10962" spans="30:30">
      <c r="AD10962" s="9"/>
    </row>
    <row r="10963" spans="30:30">
      <c r="AD10963" s="9"/>
    </row>
    <row r="10964" spans="30:30">
      <c r="AD10964" s="9"/>
    </row>
    <row r="10965" spans="30:30">
      <c r="AD10965" s="9"/>
    </row>
    <row r="10966" spans="30:30">
      <c r="AD10966" s="9"/>
    </row>
    <row r="10967" spans="30:30">
      <c r="AD10967" s="9"/>
    </row>
    <row r="10968" spans="30:30">
      <c r="AD10968" s="9"/>
    </row>
    <row r="10969" spans="30:30">
      <c r="AD10969" s="9"/>
    </row>
    <row r="10970" spans="30:30">
      <c r="AD10970" s="9"/>
    </row>
    <row r="10971" spans="30:30">
      <c r="AD10971" s="9"/>
    </row>
    <row r="10972" spans="30:30">
      <c r="AD10972" s="9"/>
    </row>
    <row r="10973" spans="30:30">
      <c r="AD10973" s="9"/>
    </row>
    <row r="10974" spans="30:30">
      <c r="AD10974" s="9"/>
    </row>
    <row r="10975" spans="30:30">
      <c r="AD10975" s="9"/>
    </row>
    <row r="10976" spans="30:30">
      <c r="AD10976" s="9"/>
    </row>
    <row r="10977" spans="30:30">
      <c r="AD10977" s="9"/>
    </row>
    <row r="10978" spans="30:30">
      <c r="AD10978" s="9"/>
    </row>
    <row r="10979" spans="30:30">
      <c r="AD10979" s="9"/>
    </row>
    <row r="10980" spans="30:30">
      <c r="AD10980" s="9"/>
    </row>
    <row r="10981" spans="30:30">
      <c r="AD10981" s="9"/>
    </row>
    <row r="10982" spans="30:30">
      <c r="AD10982" s="9"/>
    </row>
    <row r="10983" spans="30:30">
      <c r="AD10983" s="9"/>
    </row>
    <row r="10984" spans="30:30">
      <c r="AD10984" s="9"/>
    </row>
    <row r="10985" spans="30:30">
      <c r="AD10985" s="9"/>
    </row>
    <row r="10986" spans="30:30">
      <c r="AD10986" s="9"/>
    </row>
    <row r="10987" spans="30:30">
      <c r="AD10987" s="9"/>
    </row>
    <row r="10988" spans="30:30">
      <c r="AD10988" s="9"/>
    </row>
    <row r="10989" spans="30:30">
      <c r="AD10989" s="9"/>
    </row>
    <row r="10990" spans="30:30">
      <c r="AD10990" s="9"/>
    </row>
    <row r="10991" spans="30:30">
      <c r="AD10991" s="9"/>
    </row>
    <row r="10992" spans="30:30">
      <c r="AD10992" s="9"/>
    </row>
    <row r="10993" spans="30:30">
      <c r="AD10993" s="9"/>
    </row>
    <row r="10994" spans="30:30">
      <c r="AD10994" s="9"/>
    </row>
    <row r="10995" spans="30:30">
      <c r="AD10995" s="9"/>
    </row>
    <row r="10996" spans="30:30">
      <c r="AD10996" s="9"/>
    </row>
    <row r="10997" spans="30:30">
      <c r="AD10997" s="9"/>
    </row>
    <row r="10998" spans="30:30">
      <c r="AD10998" s="9"/>
    </row>
    <row r="10999" spans="30:30">
      <c r="AD10999" s="9"/>
    </row>
    <row r="11000" spans="30:30">
      <c r="AD11000" s="9"/>
    </row>
    <row r="11001" spans="30:30">
      <c r="AD11001" s="9"/>
    </row>
    <row r="11002" spans="30:30">
      <c r="AD11002" s="9"/>
    </row>
    <row r="11003" spans="30:30">
      <c r="AD11003" s="9"/>
    </row>
    <row r="11004" spans="30:30">
      <c r="AD11004" s="9"/>
    </row>
    <row r="11005" spans="30:30">
      <c r="AD11005" s="9"/>
    </row>
    <row r="11006" spans="30:30">
      <c r="AD11006" s="9"/>
    </row>
    <row r="11007" spans="30:30">
      <c r="AD11007" s="9"/>
    </row>
    <row r="11008" spans="30:30">
      <c r="AD11008" s="9"/>
    </row>
    <row r="11009" spans="30:30">
      <c r="AD11009" s="9"/>
    </row>
    <row r="11010" spans="30:30">
      <c r="AD11010" s="9"/>
    </row>
    <row r="11011" spans="30:30">
      <c r="AD11011" s="9"/>
    </row>
    <row r="11012" spans="30:30">
      <c r="AD11012" s="9"/>
    </row>
    <row r="11013" spans="30:30">
      <c r="AD11013" s="9"/>
    </row>
    <row r="11014" spans="30:30">
      <c r="AD11014" s="9"/>
    </row>
    <row r="11015" spans="30:30">
      <c r="AD11015" s="9"/>
    </row>
    <row r="11016" spans="30:30">
      <c r="AD11016" s="9"/>
    </row>
    <row r="11017" spans="30:30">
      <c r="AD11017" s="9"/>
    </row>
    <row r="11018" spans="30:30">
      <c r="AD11018" s="9"/>
    </row>
    <row r="11019" spans="30:30">
      <c r="AD11019" s="9"/>
    </row>
    <row r="11020" spans="30:30">
      <c r="AD11020" s="9"/>
    </row>
    <row r="11021" spans="30:30">
      <c r="AD11021" s="9"/>
    </row>
    <row r="11022" spans="30:30">
      <c r="AD11022" s="9"/>
    </row>
    <row r="11023" spans="30:30">
      <c r="AD11023" s="9"/>
    </row>
    <row r="11024" spans="30:30">
      <c r="AD11024" s="9"/>
    </row>
    <row r="11025" spans="30:30">
      <c r="AD11025" s="9"/>
    </row>
    <row r="11026" spans="30:30">
      <c r="AD11026" s="9"/>
    </row>
    <row r="11027" spans="30:30">
      <c r="AD11027" s="9"/>
    </row>
    <row r="11028" spans="30:30">
      <c r="AD11028" s="9"/>
    </row>
    <row r="11029" spans="30:30">
      <c r="AD11029" s="9"/>
    </row>
    <row r="11030" spans="30:30">
      <c r="AD11030" s="9"/>
    </row>
    <row r="11031" spans="30:30">
      <c r="AD11031" s="9"/>
    </row>
    <row r="11032" spans="30:30">
      <c r="AD11032" s="9"/>
    </row>
    <row r="11033" spans="30:30">
      <c r="AD11033" s="9"/>
    </row>
    <row r="11034" spans="30:30">
      <c r="AD11034" s="9"/>
    </row>
    <row r="11035" spans="30:30">
      <c r="AD11035" s="9"/>
    </row>
    <row r="11036" spans="30:30">
      <c r="AD11036" s="9"/>
    </row>
    <row r="11037" spans="30:30">
      <c r="AD11037" s="9"/>
    </row>
    <row r="11038" spans="30:30">
      <c r="AD11038" s="9"/>
    </row>
    <row r="11039" spans="30:30">
      <c r="AD11039" s="9"/>
    </row>
    <row r="11040" spans="30:30">
      <c r="AD11040" s="9"/>
    </row>
    <row r="11041" spans="30:30">
      <c r="AD11041" s="9"/>
    </row>
    <row r="11042" spans="30:30">
      <c r="AD11042" s="9"/>
    </row>
    <row r="11043" spans="30:30">
      <c r="AD11043" s="9"/>
    </row>
    <row r="11044" spans="30:30">
      <c r="AD11044" s="9"/>
    </row>
    <row r="11045" spans="30:30">
      <c r="AD11045" s="9"/>
    </row>
    <row r="11046" spans="30:30">
      <c r="AD11046" s="9"/>
    </row>
    <row r="11047" spans="30:30">
      <c r="AD11047" s="9"/>
    </row>
    <row r="11048" spans="30:30">
      <c r="AD11048" s="9"/>
    </row>
    <row r="11049" spans="30:30">
      <c r="AD11049" s="9"/>
    </row>
    <row r="11050" spans="30:30">
      <c r="AD11050" s="9"/>
    </row>
    <row r="11051" spans="30:30">
      <c r="AD11051" s="9"/>
    </row>
    <row r="11052" spans="30:30">
      <c r="AD11052" s="9"/>
    </row>
    <row r="11053" spans="30:30">
      <c r="AD11053" s="9"/>
    </row>
    <row r="11054" spans="30:30">
      <c r="AD11054" s="9"/>
    </row>
    <row r="11055" spans="30:30">
      <c r="AD11055" s="9"/>
    </row>
    <row r="11056" spans="30:30">
      <c r="AD11056" s="9"/>
    </row>
    <row r="11057" spans="30:30">
      <c r="AD11057" s="9"/>
    </row>
    <row r="11058" spans="30:30">
      <c r="AD11058" s="9"/>
    </row>
    <row r="11059" spans="30:30">
      <c r="AD11059" s="9"/>
    </row>
    <row r="11060" spans="30:30">
      <c r="AD11060" s="9"/>
    </row>
    <row r="11061" spans="30:30">
      <c r="AD11061" s="9"/>
    </row>
    <row r="11062" spans="30:30">
      <c r="AD11062" s="9"/>
    </row>
    <row r="11063" spans="30:30">
      <c r="AD11063" s="9"/>
    </row>
    <row r="11064" spans="30:30">
      <c r="AD11064" s="9"/>
    </row>
    <row r="11065" spans="30:30">
      <c r="AD11065" s="9"/>
    </row>
    <row r="11066" spans="30:30">
      <c r="AD11066" s="9"/>
    </row>
    <row r="11067" spans="30:30">
      <c r="AD11067" s="9"/>
    </row>
    <row r="11068" spans="30:30">
      <c r="AD11068" s="9"/>
    </row>
    <row r="11069" spans="30:30">
      <c r="AD11069" s="9"/>
    </row>
    <row r="11070" spans="30:30">
      <c r="AD11070" s="9"/>
    </row>
    <row r="11071" spans="30:30">
      <c r="AD11071" s="9"/>
    </row>
    <row r="11072" spans="30:30">
      <c r="AD11072" s="9"/>
    </row>
    <row r="11073" spans="30:30">
      <c r="AD11073" s="9"/>
    </row>
    <row r="11074" spans="30:30">
      <c r="AD11074" s="9"/>
    </row>
    <row r="11075" spans="30:30">
      <c r="AD11075" s="9"/>
    </row>
    <row r="11076" spans="30:30">
      <c r="AD11076" s="9"/>
    </row>
    <row r="11077" spans="30:30">
      <c r="AD11077" s="9"/>
    </row>
    <row r="11078" spans="30:30">
      <c r="AD11078" s="9"/>
    </row>
    <row r="11079" spans="30:30">
      <c r="AD11079" s="9"/>
    </row>
    <row r="11080" spans="30:30">
      <c r="AD11080" s="9"/>
    </row>
    <row r="11081" spans="30:30">
      <c r="AD11081" s="9"/>
    </row>
    <row r="11082" spans="30:30">
      <c r="AD11082" s="9"/>
    </row>
    <row r="11083" spans="30:30">
      <c r="AD11083" s="9"/>
    </row>
    <row r="11084" spans="30:30">
      <c r="AD11084" s="9"/>
    </row>
    <row r="11085" spans="30:30">
      <c r="AD11085" s="9"/>
    </row>
    <row r="11086" spans="30:30">
      <c r="AD11086" s="9"/>
    </row>
    <row r="11087" spans="30:30">
      <c r="AD11087" s="9"/>
    </row>
    <row r="11088" spans="30:30">
      <c r="AD11088" s="9"/>
    </row>
    <row r="11089" spans="30:30">
      <c r="AD11089" s="9"/>
    </row>
    <row r="11090" spans="30:30">
      <c r="AD11090" s="9"/>
    </row>
    <row r="11091" spans="30:30">
      <c r="AD11091" s="9"/>
    </row>
    <row r="11092" spans="30:30">
      <c r="AD11092" s="9"/>
    </row>
    <row r="11093" spans="30:30">
      <c r="AD11093" s="9"/>
    </row>
    <row r="11094" spans="30:30">
      <c r="AD11094" s="9"/>
    </row>
    <row r="11095" spans="30:30">
      <c r="AD11095" s="9"/>
    </row>
    <row r="11096" spans="30:30">
      <c r="AD11096" s="9"/>
    </row>
    <row r="11097" spans="30:30">
      <c r="AD11097" s="9"/>
    </row>
    <row r="11098" spans="30:30">
      <c r="AD11098" s="9"/>
    </row>
    <row r="11099" spans="30:30">
      <c r="AD11099" s="9"/>
    </row>
    <row r="11100" spans="30:30">
      <c r="AD11100" s="9"/>
    </row>
    <row r="11101" spans="30:30">
      <c r="AD11101" s="9"/>
    </row>
    <row r="11102" spans="30:30">
      <c r="AD11102" s="9"/>
    </row>
    <row r="11103" spans="30:30">
      <c r="AD11103" s="9"/>
    </row>
    <row r="11104" spans="30:30">
      <c r="AD11104" s="9"/>
    </row>
    <row r="11105" spans="30:30">
      <c r="AD11105" s="9"/>
    </row>
    <row r="11106" spans="30:30">
      <c r="AD11106" s="9"/>
    </row>
    <row r="11107" spans="30:30">
      <c r="AD11107" s="9"/>
    </row>
    <row r="11108" spans="30:30">
      <c r="AD11108" s="9"/>
    </row>
    <row r="11109" spans="30:30">
      <c r="AD11109" s="9"/>
    </row>
    <row r="11110" spans="30:30">
      <c r="AD11110" s="9"/>
    </row>
    <row r="11111" spans="30:30">
      <c r="AD11111" s="9"/>
    </row>
    <row r="11112" spans="30:30">
      <c r="AD11112" s="9"/>
    </row>
    <row r="11113" spans="30:30">
      <c r="AD11113" s="9"/>
    </row>
    <row r="11114" spans="30:30">
      <c r="AD11114" s="9"/>
    </row>
    <row r="11115" spans="30:30">
      <c r="AD11115" s="9"/>
    </row>
    <row r="11116" spans="30:30">
      <c r="AD11116" s="9"/>
    </row>
    <row r="11117" spans="30:30">
      <c r="AD11117" s="9"/>
    </row>
    <row r="11118" spans="30:30">
      <c r="AD11118" s="9"/>
    </row>
    <row r="11119" spans="30:30">
      <c r="AD11119" s="9"/>
    </row>
    <row r="11120" spans="30:30">
      <c r="AD11120" s="9"/>
    </row>
    <row r="11121" spans="30:30">
      <c r="AD11121" s="9"/>
    </row>
    <row r="11122" spans="30:30">
      <c r="AD11122" s="9"/>
    </row>
    <row r="11123" spans="30:30">
      <c r="AD11123" s="9"/>
    </row>
    <row r="11124" spans="30:30">
      <c r="AD11124" s="9"/>
    </row>
    <row r="11125" spans="30:30">
      <c r="AD11125" s="9"/>
    </row>
    <row r="11126" spans="30:30">
      <c r="AD11126" s="9"/>
    </row>
    <row r="11127" spans="30:30">
      <c r="AD11127" s="9"/>
    </row>
    <row r="11128" spans="30:30">
      <c r="AD11128" s="9"/>
    </row>
    <row r="11129" spans="30:30">
      <c r="AD11129" s="9"/>
    </row>
    <row r="11130" spans="30:30">
      <c r="AD11130" s="9"/>
    </row>
    <row r="11131" spans="30:30">
      <c r="AD11131" s="9"/>
    </row>
    <row r="11132" spans="30:30">
      <c r="AD11132" s="9"/>
    </row>
    <row r="11133" spans="30:30">
      <c r="AD11133" s="9"/>
    </row>
    <row r="11134" spans="30:30">
      <c r="AD11134" s="9"/>
    </row>
    <row r="11135" spans="30:30">
      <c r="AD11135" s="9"/>
    </row>
    <row r="11136" spans="30:30">
      <c r="AD11136" s="9"/>
    </row>
    <row r="11137" spans="30:30">
      <c r="AD11137" s="9"/>
    </row>
    <row r="11138" spans="30:30">
      <c r="AD11138" s="9"/>
    </row>
    <row r="11139" spans="30:30">
      <c r="AD11139" s="9"/>
    </row>
    <row r="11140" spans="30:30">
      <c r="AD11140" s="9"/>
    </row>
    <row r="11141" spans="30:30">
      <c r="AD11141" s="9"/>
    </row>
    <row r="11142" spans="30:30">
      <c r="AD11142" s="9"/>
    </row>
    <row r="11143" spans="30:30">
      <c r="AD11143" s="9"/>
    </row>
    <row r="11144" spans="30:30">
      <c r="AD11144" s="9"/>
    </row>
    <row r="11145" spans="30:30">
      <c r="AD11145" s="9"/>
    </row>
    <row r="11146" spans="30:30">
      <c r="AD11146" s="9"/>
    </row>
    <row r="11147" spans="30:30">
      <c r="AD11147" s="9"/>
    </row>
    <row r="11148" spans="30:30">
      <c r="AD11148" s="9"/>
    </row>
    <row r="11149" spans="30:30">
      <c r="AD11149" s="9"/>
    </row>
    <row r="11150" spans="30:30">
      <c r="AD11150" s="9"/>
    </row>
    <row r="11151" spans="30:30">
      <c r="AD11151" s="9"/>
    </row>
    <row r="11152" spans="30:30">
      <c r="AD11152" s="9"/>
    </row>
    <row r="11153" spans="30:30">
      <c r="AD11153" s="9"/>
    </row>
    <row r="11154" spans="30:30">
      <c r="AD11154" s="9"/>
    </row>
    <row r="11155" spans="30:30">
      <c r="AD11155" s="9"/>
    </row>
    <row r="11156" spans="30:30">
      <c r="AD11156" s="9"/>
    </row>
    <row r="11157" spans="30:30">
      <c r="AD11157" s="9"/>
    </row>
    <row r="11158" spans="30:30">
      <c r="AD11158" s="9"/>
    </row>
    <row r="11159" spans="30:30">
      <c r="AD11159" s="9"/>
    </row>
    <row r="11160" spans="30:30">
      <c r="AD11160" s="9"/>
    </row>
    <row r="11161" spans="30:30">
      <c r="AD11161" s="9"/>
    </row>
    <row r="11162" spans="30:30">
      <c r="AD11162" s="9"/>
    </row>
    <row r="11163" spans="30:30">
      <c r="AD11163" s="9"/>
    </row>
    <row r="11164" spans="30:30">
      <c r="AD11164" s="9"/>
    </row>
    <row r="11165" spans="30:30">
      <c r="AD11165" s="9"/>
    </row>
    <row r="11166" spans="30:30">
      <c r="AD11166" s="9"/>
    </row>
    <row r="11167" spans="30:30">
      <c r="AD11167" s="9"/>
    </row>
    <row r="11168" spans="30:30">
      <c r="AD11168" s="9"/>
    </row>
    <row r="11169" spans="30:30">
      <c r="AD11169" s="9"/>
    </row>
    <row r="11170" spans="30:30">
      <c r="AD11170" s="9"/>
    </row>
    <row r="11171" spans="30:30">
      <c r="AD11171" s="9"/>
    </row>
    <row r="11172" spans="30:30">
      <c r="AD11172" s="9"/>
    </row>
    <row r="11173" spans="30:30">
      <c r="AD11173" s="9"/>
    </row>
    <row r="11174" spans="30:30">
      <c r="AD11174" s="9"/>
    </row>
    <row r="11175" spans="30:30">
      <c r="AD11175" s="9"/>
    </row>
    <row r="11176" spans="30:30">
      <c r="AD11176" s="9"/>
    </row>
    <row r="11177" spans="30:30">
      <c r="AD11177" s="9"/>
    </row>
    <row r="11178" spans="30:30">
      <c r="AD11178" s="9"/>
    </row>
    <row r="11179" spans="30:30">
      <c r="AD11179" s="9"/>
    </row>
    <row r="11180" spans="30:30">
      <c r="AD11180" s="9"/>
    </row>
    <row r="11181" spans="30:30">
      <c r="AD11181" s="9"/>
    </row>
    <row r="11182" spans="30:30">
      <c r="AD11182" s="9"/>
    </row>
    <row r="11183" spans="30:30">
      <c r="AD11183" s="9"/>
    </row>
    <row r="11184" spans="30:30">
      <c r="AD11184" s="9"/>
    </row>
    <row r="11185" spans="30:30">
      <c r="AD11185" s="9"/>
    </row>
    <row r="11186" spans="30:30">
      <c r="AD11186" s="9"/>
    </row>
    <row r="11187" spans="30:30">
      <c r="AD11187" s="9"/>
    </row>
    <row r="11188" spans="30:30">
      <c r="AD11188" s="9"/>
    </row>
    <row r="11189" spans="30:30">
      <c r="AD11189" s="9"/>
    </row>
    <row r="11190" spans="30:30">
      <c r="AD11190" s="9"/>
    </row>
    <row r="11191" spans="30:30">
      <c r="AD11191" s="9"/>
    </row>
    <row r="11192" spans="30:30">
      <c r="AD11192" s="9"/>
    </row>
    <row r="11193" spans="30:30">
      <c r="AD11193" s="9"/>
    </row>
    <row r="11194" spans="30:30">
      <c r="AD11194" s="9"/>
    </row>
    <row r="11195" spans="30:30">
      <c r="AD11195" s="9"/>
    </row>
    <row r="11196" spans="30:30">
      <c r="AD11196" s="9"/>
    </row>
    <row r="11197" spans="30:30">
      <c r="AD11197" s="9"/>
    </row>
    <row r="11198" spans="30:30">
      <c r="AD11198" s="9"/>
    </row>
    <row r="11199" spans="30:30">
      <c r="AD11199" s="9"/>
    </row>
    <row r="11200" spans="30:30">
      <c r="AD11200" s="9"/>
    </row>
    <row r="11201" spans="30:30">
      <c r="AD11201" s="9"/>
    </row>
    <row r="11202" spans="30:30">
      <c r="AD11202" s="9"/>
    </row>
    <row r="11203" spans="30:30">
      <c r="AD11203" s="9"/>
    </row>
    <row r="11204" spans="30:30">
      <c r="AD11204" s="9"/>
    </row>
    <row r="11205" spans="30:30">
      <c r="AD11205" s="9"/>
    </row>
    <row r="11206" spans="30:30">
      <c r="AD11206" s="9"/>
    </row>
    <row r="11207" spans="30:30">
      <c r="AD11207" s="9"/>
    </row>
    <row r="11208" spans="30:30">
      <c r="AD11208" s="9"/>
    </row>
    <row r="11209" spans="30:30">
      <c r="AD11209" s="9"/>
    </row>
    <row r="11210" spans="30:30">
      <c r="AD11210" s="9"/>
    </row>
    <row r="11211" spans="30:30">
      <c r="AD11211" s="9"/>
    </row>
    <row r="11212" spans="30:30">
      <c r="AD11212" s="9"/>
    </row>
    <row r="11213" spans="30:30">
      <c r="AD11213" s="9"/>
    </row>
    <row r="11214" spans="30:30">
      <c r="AD11214" s="9"/>
    </row>
    <row r="11215" spans="30:30">
      <c r="AD11215" s="9"/>
    </row>
    <row r="11216" spans="30:30">
      <c r="AD11216" s="9"/>
    </row>
    <row r="11217" spans="30:30">
      <c r="AD11217" s="9"/>
    </row>
    <row r="11218" spans="30:30">
      <c r="AD11218" s="9"/>
    </row>
    <row r="11219" spans="30:30">
      <c r="AD11219" s="9"/>
    </row>
    <row r="11220" spans="30:30">
      <c r="AD11220" s="9"/>
    </row>
    <row r="11221" spans="30:30">
      <c r="AD11221" s="9"/>
    </row>
    <row r="11222" spans="30:30">
      <c r="AD11222" s="9"/>
    </row>
    <row r="11223" spans="30:30">
      <c r="AD11223" s="9"/>
    </row>
    <row r="11224" spans="30:30">
      <c r="AD11224" s="9"/>
    </row>
    <row r="11225" spans="30:30">
      <c r="AD11225" s="9"/>
    </row>
    <row r="11226" spans="30:30">
      <c r="AD11226" s="9"/>
    </row>
    <row r="11227" spans="30:30">
      <c r="AD11227" s="9"/>
    </row>
    <row r="11228" spans="30:30">
      <c r="AD11228" s="9"/>
    </row>
    <row r="11229" spans="30:30">
      <c r="AD11229" s="9"/>
    </row>
    <row r="11230" spans="30:30">
      <c r="AD11230" s="9"/>
    </row>
    <row r="11231" spans="30:30">
      <c r="AD11231" s="9"/>
    </row>
    <row r="11232" spans="30:30">
      <c r="AD11232" s="9"/>
    </row>
    <row r="11233" spans="30:30">
      <c r="AD11233" s="9"/>
    </row>
    <row r="11234" spans="30:30">
      <c r="AD11234" s="9"/>
    </row>
    <row r="11235" spans="30:30">
      <c r="AD11235" s="9"/>
    </row>
    <row r="11236" spans="30:30">
      <c r="AD11236" s="9"/>
    </row>
    <row r="11237" spans="30:30">
      <c r="AD11237" s="9"/>
    </row>
    <row r="11238" spans="30:30">
      <c r="AD11238" s="9"/>
    </row>
    <row r="11239" spans="30:30">
      <c r="AD11239" s="9"/>
    </row>
    <row r="11240" spans="30:30">
      <c r="AD11240" s="9"/>
    </row>
    <row r="11241" spans="30:30">
      <c r="AD11241" s="9"/>
    </row>
    <row r="11242" spans="30:30">
      <c r="AD11242" s="9"/>
    </row>
    <row r="11243" spans="30:30">
      <c r="AD11243" s="9"/>
    </row>
    <row r="11244" spans="30:30">
      <c r="AD11244" s="9"/>
    </row>
    <row r="11245" spans="30:30">
      <c r="AD11245" s="9"/>
    </row>
    <row r="11246" spans="30:30">
      <c r="AD11246" s="9"/>
    </row>
    <row r="11247" spans="30:30">
      <c r="AD11247" s="9"/>
    </row>
    <row r="11248" spans="30:30">
      <c r="AD11248" s="9"/>
    </row>
    <row r="11249" spans="30:30">
      <c r="AD11249" s="9"/>
    </row>
    <row r="11250" spans="30:30">
      <c r="AD11250" s="9"/>
    </row>
    <row r="11251" spans="30:30">
      <c r="AD11251" s="9"/>
    </row>
    <row r="11252" spans="30:30">
      <c r="AD11252" s="9"/>
    </row>
    <row r="11253" spans="30:30">
      <c r="AD11253" s="9"/>
    </row>
    <row r="11254" spans="30:30">
      <c r="AD11254" s="9"/>
    </row>
    <row r="11255" spans="30:30">
      <c r="AD11255" s="9"/>
    </row>
    <row r="11256" spans="30:30">
      <c r="AD11256" s="9"/>
    </row>
    <row r="11257" spans="30:30">
      <c r="AD11257" s="9"/>
    </row>
    <row r="11258" spans="30:30">
      <c r="AD11258" s="9"/>
    </row>
    <row r="11259" spans="30:30">
      <c r="AD11259" s="9"/>
    </row>
    <row r="11260" spans="30:30">
      <c r="AD11260" s="9"/>
    </row>
    <row r="11261" spans="30:30">
      <c r="AD11261" s="9"/>
    </row>
    <row r="11262" spans="30:30">
      <c r="AD11262" s="9"/>
    </row>
    <row r="11263" spans="30:30">
      <c r="AD11263" s="9"/>
    </row>
    <row r="11264" spans="30:30">
      <c r="AD11264" s="9"/>
    </row>
    <row r="11265" spans="30:30">
      <c r="AD11265" s="9"/>
    </row>
    <row r="11266" spans="30:30">
      <c r="AD11266" s="9"/>
    </row>
    <row r="11267" spans="30:30">
      <c r="AD11267" s="9"/>
    </row>
    <row r="11268" spans="30:30">
      <c r="AD11268" s="9"/>
    </row>
    <row r="11269" spans="30:30">
      <c r="AD11269" s="9"/>
    </row>
    <row r="11270" spans="30:30">
      <c r="AD11270" s="9"/>
    </row>
    <row r="11271" spans="30:30">
      <c r="AD11271" s="9"/>
    </row>
    <row r="11272" spans="30:30">
      <c r="AD11272" s="9"/>
    </row>
    <row r="11273" spans="30:30">
      <c r="AD11273" s="9"/>
    </row>
    <row r="11274" spans="30:30">
      <c r="AD11274" s="9"/>
    </row>
    <row r="11275" spans="30:30">
      <c r="AD11275" s="9"/>
    </row>
    <row r="11276" spans="30:30">
      <c r="AD11276" s="9"/>
    </row>
    <row r="11277" spans="30:30">
      <c r="AD11277" s="9"/>
    </row>
    <row r="11278" spans="30:30">
      <c r="AD11278" s="9"/>
    </row>
    <row r="11279" spans="30:30">
      <c r="AD11279" s="9"/>
    </row>
    <row r="11280" spans="30:30">
      <c r="AD11280" s="9"/>
    </row>
    <row r="11281" spans="30:30">
      <c r="AD11281" s="9"/>
    </row>
    <row r="11282" spans="30:30">
      <c r="AD11282" s="9"/>
    </row>
    <row r="11283" spans="30:30">
      <c r="AD11283" s="9"/>
    </row>
    <row r="11284" spans="30:30">
      <c r="AD11284" s="9"/>
    </row>
    <row r="11285" spans="30:30">
      <c r="AD11285" s="9"/>
    </row>
    <row r="11286" spans="30:30">
      <c r="AD11286" s="9"/>
    </row>
    <row r="11287" spans="30:30">
      <c r="AD11287" s="9"/>
    </row>
    <row r="11288" spans="30:30">
      <c r="AD11288" s="9"/>
    </row>
    <row r="11289" spans="30:30">
      <c r="AD11289" s="9"/>
    </row>
    <row r="11290" spans="30:30">
      <c r="AD11290" s="9"/>
    </row>
    <row r="11291" spans="30:30">
      <c r="AD11291" s="9"/>
    </row>
    <row r="11292" spans="30:30">
      <c r="AD11292" s="9"/>
    </row>
    <row r="11293" spans="30:30">
      <c r="AD11293" s="9"/>
    </row>
    <row r="11294" spans="30:30">
      <c r="AD11294" s="9"/>
    </row>
    <row r="11295" spans="30:30">
      <c r="AD11295" s="9"/>
    </row>
    <row r="11296" spans="30:30">
      <c r="AD11296" s="9"/>
    </row>
    <row r="11297" spans="30:30">
      <c r="AD11297" s="9"/>
    </row>
    <row r="11298" spans="30:30">
      <c r="AD11298" s="9"/>
    </row>
    <row r="11299" spans="30:30">
      <c r="AD11299" s="9"/>
    </row>
    <row r="11300" spans="30:30">
      <c r="AD11300" s="9"/>
    </row>
    <row r="11301" spans="30:30">
      <c r="AD11301" s="9"/>
    </row>
    <row r="11302" spans="30:30">
      <c r="AD11302" s="9"/>
    </row>
    <row r="11303" spans="30:30">
      <c r="AD11303" s="9"/>
    </row>
    <row r="11304" spans="30:30">
      <c r="AD11304" s="9"/>
    </row>
    <row r="11305" spans="30:30">
      <c r="AD11305" s="9"/>
    </row>
    <row r="11306" spans="30:30">
      <c r="AD11306" s="9"/>
    </row>
    <row r="11307" spans="30:30">
      <c r="AD11307" s="9"/>
    </row>
    <row r="11308" spans="30:30">
      <c r="AD11308" s="9"/>
    </row>
    <row r="11309" spans="30:30">
      <c r="AD11309" s="9"/>
    </row>
    <row r="11310" spans="30:30">
      <c r="AD11310" s="9"/>
    </row>
    <row r="11311" spans="30:30">
      <c r="AD11311" s="9"/>
    </row>
    <row r="11312" spans="30:30">
      <c r="AD11312" s="9"/>
    </row>
    <row r="11313" spans="30:30">
      <c r="AD11313" s="9"/>
    </row>
    <row r="11314" spans="30:30">
      <c r="AD11314" s="9"/>
    </row>
    <row r="11315" spans="30:30">
      <c r="AD11315" s="9"/>
    </row>
    <row r="11316" spans="30:30">
      <c r="AD11316" s="9"/>
    </row>
    <row r="11317" spans="30:30">
      <c r="AD11317" s="9"/>
    </row>
    <row r="11318" spans="30:30">
      <c r="AD11318" s="9"/>
    </row>
    <row r="11319" spans="30:30">
      <c r="AD11319" s="9"/>
    </row>
    <row r="11320" spans="30:30">
      <c r="AD11320" s="9"/>
    </row>
    <row r="11321" spans="30:30">
      <c r="AD11321" s="9"/>
    </row>
    <row r="11322" spans="30:30">
      <c r="AD11322" s="9"/>
    </row>
    <row r="11323" spans="30:30">
      <c r="AD11323" s="9"/>
    </row>
    <row r="11324" spans="30:30">
      <c r="AD11324" s="9"/>
    </row>
    <row r="11325" spans="30:30">
      <c r="AD11325" s="9"/>
    </row>
    <row r="11326" spans="30:30">
      <c r="AD11326" s="9"/>
    </row>
    <row r="11327" spans="30:30">
      <c r="AD11327" s="9"/>
    </row>
    <row r="11328" spans="30:30">
      <c r="AD11328" s="9"/>
    </row>
    <row r="11329" spans="30:30">
      <c r="AD11329" s="9"/>
    </row>
    <row r="11330" spans="30:30">
      <c r="AD11330" s="9"/>
    </row>
    <row r="11331" spans="30:30">
      <c r="AD11331" s="9"/>
    </row>
    <row r="11332" spans="30:30">
      <c r="AD11332" s="9"/>
    </row>
    <row r="11333" spans="30:30">
      <c r="AD11333" s="9"/>
    </row>
    <row r="11334" spans="30:30">
      <c r="AD11334" s="9"/>
    </row>
    <row r="11335" spans="30:30">
      <c r="AD11335" s="9"/>
    </row>
    <row r="11336" spans="30:30">
      <c r="AD11336" s="9"/>
    </row>
    <row r="11337" spans="30:30">
      <c r="AD11337" s="9"/>
    </row>
    <row r="11338" spans="30:30">
      <c r="AD11338" s="9"/>
    </row>
    <row r="11339" spans="30:30">
      <c r="AD11339" s="9"/>
    </row>
    <row r="11340" spans="30:30">
      <c r="AD11340" s="9"/>
    </row>
    <row r="11341" spans="30:30">
      <c r="AD11341" s="9"/>
    </row>
    <row r="11342" spans="30:30">
      <c r="AD11342" s="9"/>
    </row>
    <row r="11343" spans="30:30">
      <c r="AD11343" s="9"/>
    </row>
    <row r="11344" spans="30:30">
      <c r="AD11344" s="9"/>
    </row>
    <row r="11345" spans="30:30">
      <c r="AD11345" s="9"/>
    </row>
    <row r="11346" spans="30:30">
      <c r="AD11346" s="9"/>
    </row>
    <row r="11347" spans="30:30">
      <c r="AD11347" s="9"/>
    </row>
    <row r="11348" spans="30:30">
      <c r="AD11348" s="9"/>
    </row>
    <row r="11349" spans="30:30">
      <c r="AD11349" s="9"/>
    </row>
    <row r="11350" spans="30:30">
      <c r="AD11350" s="9"/>
    </row>
    <row r="11351" spans="30:30">
      <c r="AD11351" s="9"/>
    </row>
    <row r="11352" spans="30:30">
      <c r="AD11352" s="9"/>
    </row>
    <row r="11353" spans="30:30">
      <c r="AD11353" s="9"/>
    </row>
    <row r="11354" spans="30:30">
      <c r="AD11354" s="9"/>
    </row>
    <row r="11355" spans="30:30">
      <c r="AD11355" s="9"/>
    </row>
    <row r="11356" spans="30:30">
      <c r="AD11356" s="9"/>
    </row>
    <row r="11357" spans="30:30">
      <c r="AD11357" s="9"/>
    </row>
    <row r="11358" spans="30:30">
      <c r="AD11358" s="9"/>
    </row>
    <row r="11359" spans="30:30">
      <c r="AD11359" s="9"/>
    </row>
    <row r="11360" spans="30:30">
      <c r="AD11360" s="9"/>
    </row>
    <row r="11361" spans="30:30">
      <c r="AD11361" s="9"/>
    </row>
    <row r="11362" spans="30:30">
      <c r="AD11362" s="9"/>
    </row>
    <row r="11363" spans="30:30">
      <c r="AD11363" s="9"/>
    </row>
    <row r="11364" spans="30:30">
      <c r="AD11364" s="9"/>
    </row>
    <row r="11365" spans="30:30">
      <c r="AD11365" s="9"/>
    </row>
    <row r="11366" spans="30:30">
      <c r="AD11366" s="9"/>
    </row>
    <row r="11367" spans="30:30">
      <c r="AD11367" s="9"/>
    </row>
    <row r="11368" spans="30:30">
      <c r="AD11368" s="9"/>
    </row>
    <row r="11369" spans="30:30">
      <c r="AD11369" s="9"/>
    </row>
    <row r="11370" spans="30:30">
      <c r="AD11370" s="9"/>
    </row>
    <row r="11371" spans="30:30">
      <c r="AD11371" s="9"/>
    </row>
    <row r="11372" spans="30:30">
      <c r="AD11372" s="9"/>
    </row>
    <row r="11373" spans="30:30">
      <c r="AD11373" s="9"/>
    </row>
    <row r="11374" spans="30:30">
      <c r="AD11374" s="9"/>
    </row>
    <row r="11375" spans="30:30">
      <c r="AD11375" s="9"/>
    </row>
    <row r="11376" spans="30:30">
      <c r="AD11376" s="9"/>
    </row>
    <row r="11377" spans="30:30">
      <c r="AD11377" s="9"/>
    </row>
    <row r="11378" spans="30:30">
      <c r="AD11378" s="9"/>
    </row>
    <row r="11379" spans="30:30">
      <c r="AD11379" s="9"/>
    </row>
    <row r="11380" spans="30:30">
      <c r="AD11380" s="9"/>
    </row>
    <row r="11381" spans="30:30">
      <c r="AD11381" s="9"/>
    </row>
    <row r="11382" spans="30:30">
      <c r="AD11382" s="9"/>
    </row>
    <row r="11383" spans="30:30">
      <c r="AD11383" s="9"/>
    </row>
    <row r="11384" spans="30:30">
      <c r="AD11384" s="9"/>
    </row>
    <row r="11385" spans="30:30">
      <c r="AD11385" s="9"/>
    </row>
    <row r="11386" spans="30:30">
      <c r="AD11386" s="9"/>
    </row>
    <row r="11387" spans="30:30">
      <c r="AD11387" s="9"/>
    </row>
    <row r="11388" spans="30:30">
      <c r="AD11388" s="9"/>
    </row>
    <row r="11389" spans="30:30">
      <c r="AD11389" s="9"/>
    </row>
    <row r="11390" spans="30:30">
      <c r="AD11390" s="9"/>
    </row>
    <row r="11391" spans="30:30">
      <c r="AD11391" s="9"/>
    </row>
    <row r="11392" spans="30:30">
      <c r="AD11392" s="9"/>
    </row>
    <row r="11393" spans="30:30">
      <c r="AD11393" s="9"/>
    </row>
    <row r="11394" spans="30:30">
      <c r="AD11394" s="9"/>
    </row>
    <row r="11395" spans="30:30">
      <c r="AD11395" s="9"/>
    </row>
    <row r="11396" spans="30:30">
      <c r="AD11396" s="9"/>
    </row>
    <row r="11397" spans="30:30">
      <c r="AD11397" s="9"/>
    </row>
    <row r="11398" spans="30:30">
      <c r="AD11398" s="9"/>
    </row>
    <row r="11399" spans="30:30">
      <c r="AD11399" s="9"/>
    </row>
    <row r="11400" spans="30:30">
      <c r="AD11400" s="9"/>
    </row>
    <row r="11401" spans="30:30">
      <c r="AD11401" s="9"/>
    </row>
    <row r="11402" spans="30:30">
      <c r="AD11402" s="9"/>
    </row>
    <row r="11403" spans="30:30">
      <c r="AD11403" s="9"/>
    </row>
    <row r="11404" spans="30:30">
      <c r="AD11404" s="9"/>
    </row>
    <row r="11405" spans="30:30">
      <c r="AD11405" s="9"/>
    </row>
    <row r="11406" spans="30:30">
      <c r="AD11406" s="9"/>
    </row>
    <row r="11407" spans="30:30">
      <c r="AD11407" s="9"/>
    </row>
    <row r="11408" spans="30:30">
      <c r="AD11408" s="9"/>
    </row>
    <row r="11409" spans="30:30">
      <c r="AD11409" s="9"/>
    </row>
    <row r="11410" spans="30:30">
      <c r="AD11410" s="9"/>
    </row>
    <row r="11411" spans="30:30">
      <c r="AD11411" s="9"/>
    </row>
    <row r="11412" spans="30:30">
      <c r="AD11412" s="9"/>
    </row>
    <row r="11413" spans="30:30">
      <c r="AD11413" s="9"/>
    </row>
    <row r="11414" spans="30:30">
      <c r="AD11414" s="9"/>
    </row>
    <row r="11415" spans="30:30">
      <c r="AD11415" s="9"/>
    </row>
    <row r="11416" spans="30:30">
      <c r="AD11416" s="9"/>
    </row>
    <row r="11417" spans="30:30">
      <c r="AD11417" s="9"/>
    </row>
    <row r="11418" spans="30:30">
      <c r="AD11418" s="9"/>
    </row>
    <row r="11419" spans="30:30">
      <c r="AD11419" s="9"/>
    </row>
    <row r="11420" spans="30:30">
      <c r="AD11420" s="9"/>
    </row>
    <row r="11421" spans="30:30">
      <c r="AD11421" s="9"/>
    </row>
    <row r="11422" spans="30:30">
      <c r="AD11422" s="9"/>
    </row>
    <row r="11423" spans="30:30">
      <c r="AD11423" s="9"/>
    </row>
    <row r="11424" spans="30:30">
      <c r="AD11424" s="9"/>
    </row>
    <row r="11425" spans="30:30">
      <c r="AD11425" s="9"/>
    </row>
    <row r="11426" spans="30:30">
      <c r="AD11426" s="9"/>
    </row>
    <row r="11427" spans="30:30">
      <c r="AD11427" s="9"/>
    </row>
    <row r="11428" spans="30:30">
      <c r="AD11428" s="9"/>
    </row>
    <row r="11429" spans="30:30">
      <c r="AD11429" s="9"/>
    </row>
    <row r="11430" spans="30:30">
      <c r="AD11430" s="9"/>
    </row>
    <row r="11431" spans="30:30">
      <c r="AD11431" s="9"/>
    </row>
    <row r="11432" spans="30:30">
      <c r="AD11432" s="9"/>
    </row>
    <row r="11433" spans="30:30">
      <c r="AD11433" s="9"/>
    </row>
    <row r="11434" spans="30:30">
      <c r="AD11434" s="9"/>
    </row>
    <row r="11435" spans="30:30">
      <c r="AD11435" s="9"/>
    </row>
    <row r="11436" spans="30:30">
      <c r="AD11436" s="9"/>
    </row>
    <row r="11437" spans="30:30">
      <c r="AD11437" s="9"/>
    </row>
    <row r="11438" spans="30:30">
      <c r="AD11438" s="9"/>
    </row>
    <row r="11439" spans="30:30">
      <c r="AD11439" s="9"/>
    </row>
    <row r="11440" spans="30:30">
      <c r="AD11440" s="9"/>
    </row>
    <row r="11441" spans="30:30">
      <c r="AD11441" s="9"/>
    </row>
    <row r="11442" spans="30:30">
      <c r="AD11442" s="9"/>
    </row>
    <row r="11443" spans="30:30">
      <c r="AD11443" s="9"/>
    </row>
    <row r="11444" spans="30:30">
      <c r="AD11444" s="9"/>
    </row>
    <row r="11445" spans="30:30">
      <c r="AD11445" s="9"/>
    </row>
    <row r="11446" spans="30:30">
      <c r="AD11446" s="9"/>
    </row>
    <row r="11447" spans="30:30">
      <c r="AD11447" s="9"/>
    </row>
    <row r="11448" spans="30:30">
      <c r="AD11448" s="9"/>
    </row>
    <row r="11449" spans="30:30">
      <c r="AD11449" s="9"/>
    </row>
    <row r="11450" spans="30:30">
      <c r="AD11450" s="9"/>
    </row>
    <row r="11451" spans="30:30">
      <c r="AD11451" s="9"/>
    </row>
    <row r="11452" spans="30:30">
      <c r="AD11452" s="9"/>
    </row>
    <row r="11453" spans="30:30">
      <c r="AD11453" s="9"/>
    </row>
    <row r="11454" spans="30:30">
      <c r="AD11454" s="9"/>
    </row>
    <row r="11455" spans="30:30">
      <c r="AD11455" s="9"/>
    </row>
    <row r="11456" spans="30:30">
      <c r="AD11456" s="9"/>
    </row>
    <row r="11457" spans="30:30">
      <c r="AD11457" s="9"/>
    </row>
    <row r="11458" spans="30:30">
      <c r="AD11458" s="9"/>
    </row>
    <row r="11459" spans="30:30">
      <c r="AD11459" s="9"/>
    </row>
    <row r="11460" spans="30:30">
      <c r="AD11460" s="9"/>
    </row>
    <row r="11461" spans="30:30">
      <c r="AD11461" s="9"/>
    </row>
    <row r="11462" spans="30:30">
      <c r="AD11462" s="9"/>
    </row>
    <row r="11463" spans="30:30">
      <c r="AD11463" s="9"/>
    </row>
    <row r="11464" spans="30:30">
      <c r="AD11464" s="9"/>
    </row>
    <row r="11465" spans="30:30">
      <c r="AD11465" s="9"/>
    </row>
    <row r="11466" spans="30:30">
      <c r="AD11466" s="9"/>
    </row>
    <row r="11467" spans="30:30">
      <c r="AD11467" s="9"/>
    </row>
    <row r="11468" spans="30:30">
      <c r="AD11468" s="9"/>
    </row>
    <row r="11469" spans="30:30">
      <c r="AD11469" s="9"/>
    </row>
    <row r="11470" spans="30:30">
      <c r="AD11470" s="9"/>
    </row>
    <row r="11471" spans="30:30">
      <c r="AD11471" s="9"/>
    </row>
    <row r="11472" spans="30:30">
      <c r="AD11472" s="9"/>
    </row>
    <row r="11473" spans="30:30">
      <c r="AD11473" s="9"/>
    </row>
    <row r="11474" spans="30:30">
      <c r="AD11474" s="9"/>
    </row>
    <row r="11475" spans="30:30">
      <c r="AD11475" s="9"/>
    </row>
    <row r="11476" spans="30:30">
      <c r="AD11476" s="9"/>
    </row>
    <row r="11477" spans="30:30">
      <c r="AD11477" s="9"/>
    </row>
    <row r="11478" spans="30:30">
      <c r="AD11478" s="9"/>
    </row>
    <row r="11479" spans="30:30">
      <c r="AD11479" s="9"/>
    </row>
    <row r="11480" spans="30:30">
      <c r="AD11480" s="9"/>
    </row>
    <row r="11481" spans="30:30">
      <c r="AD11481" s="9"/>
    </row>
    <row r="11482" spans="30:30">
      <c r="AD11482" s="9"/>
    </row>
    <row r="11483" spans="30:30">
      <c r="AD11483" s="9"/>
    </row>
    <row r="11484" spans="30:30">
      <c r="AD11484" s="9"/>
    </row>
    <row r="11485" spans="30:30">
      <c r="AD11485" s="9"/>
    </row>
    <row r="11486" spans="30:30">
      <c r="AD11486" s="9"/>
    </row>
    <row r="11487" spans="30:30">
      <c r="AD11487" s="9"/>
    </row>
    <row r="11488" spans="30:30">
      <c r="AD11488" s="9"/>
    </row>
    <row r="11489" spans="30:30">
      <c r="AD11489" s="9"/>
    </row>
    <row r="11490" spans="30:30">
      <c r="AD11490" s="9"/>
    </row>
    <row r="11491" spans="30:30">
      <c r="AD11491" s="9"/>
    </row>
    <row r="11492" spans="30:30">
      <c r="AD11492" s="9"/>
    </row>
    <row r="11493" spans="30:30">
      <c r="AD11493" s="9"/>
    </row>
    <row r="11494" spans="30:30">
      <c r="AD11494" s="9"/>
    </row>
    <row r="11495" spans="30:30">
      <c r="AD11495" s="9"/>
    </row>
    <row r="11496" spans="30:30">
      <c r="AD11496" s="9"/>
    </row>
    <row r="11497" spans="30:30">
      <c r="AD11497" s="9"/>
    </row>
    <row r="11498" spans="30:30">
      <c r="AD11498" s="9"/>
    </row>
    <row r="11499" spans="30:30">
      <c r="AD11499" s="9"/>
    </row>
    <row r="11500" spans="30:30">
      <c r="AD11500" s="9"/>
    </row>
    <row r="11501" spans="30:30">
      <c r="AD11501" s="9"/>
    </row>
    <row r="11502" spans="30:30">
      <c r="AD11502" s="9"/>
    </row>
    <row r="11503" spans="30:30">
      <c r="AD11503" s="9"/>
    </row>
    <row r="11504" spans="30:30">
      <c r="AD11504" s="9"/>
    </row>
    <row r="11505" spans="30:30">
      <c r="AD11505" s="9"/>
    </row>
    <row r="11506" spans="30:30">
      <c r="AD11506" s="9"/>
    </row>
    <row r="11507" spans="30:30">
      <c r="AD11507" s="9"/>
    </row>
    <row r="11508" spans="30:30">
      <c r="AD11508" s="9"/>
    </row>
    <row r="11509" spans="30:30">
      <c r="AD11509" s="9"/>
    </row>
    <row r="11510" spans="30:30">
      <c r="AD11510" s="9"/>
    </row>
    <row r="11511" spans="30:30">
      <c r="AD11511" s="9"/>
    </row>
    <row r="11512" spans="30:30">
      <c r="AD11512" s="9"/>
    </row>
    <row r="11513" spans="30:30">
      <c r="AD11513" s="9"/>
    </row>
    <row r="11514" spans="30:30">
      <c r="AD11514" s="9"/>
    </row>
    <row r="11515" spans="30:30">
      <c r="AD11515" s="9"/>
    </row>
    <row r="11516" spans="30:30">
      <c r="AD11516" s="9"/>
    </row>
    <row r="11517" spans="30:30">
      <c r="AD11517" s="9"/>
    </row>
    <row r="11518" spans="30:30">
      <c r="AD11518" s="9"/>
    </row>
    <row r="11519" spans="30:30">
      <c r="AD11519" s="9"/>
    </row>
    <row r="11520" spans="30:30">
      <c r="AD11520" s="9"/>
    </row>
    <row r="11521" spans="30:30">
      <c r="AD11521" s="9"/>
    </row>
    <row r="11522" spans="30:30">
      <c r="AD11522" s="9"/>
    </row>
    <row r="11523" spans="30:30">
      <c r="AD11523" s="9"/>
    </row>
    <row r="11524" spans="30:30">
      <c r="AD11524" s="9"/>
    </row>
    <row r="11525" spans="30:30">
      <c r="AD11525" s="9"/>
    </row>
    <row r="11526" spans="30:30">
      <c r="AD11526" s="9"/>
    </row>
    <row r="11527" spans="30:30">
      <c r="AD11527" s="9"/>
    </row>
    <row r="11528" spans="30:30">
      <c r="AD11528" s="9"/>
    </row>
    <row r="11529" spans="30:30">
      <c r="AD11529" s="9"/>
    </row>
    <row r="11530" spans="30:30">
      <c r="AD11530" s="9"/>
    </row>
    <row r="11531" spans="30:30">
      <c r="AD11531" s="9"/>
    </row>
    <row r="11532" spans="30:30">
      <c r="AD11532" s="9"/>
    </row>
    <row r="11533" spans="30:30">
      <c r="AD11533" s="9"/>
    </row>
    <row r="11534" spans="30:30">
      <c r="AD11534" s="9"/>
    </row>
    <row r="11535" spans="30:30">
      <c r="AD11535" s="9"/>
    </row>
    <row r="11536" spans="30:30">
      <c r="AD11536" s="9"/>
    </row>
    <row r="11537" spans="30:30">
      <c r="AD11537" s="9"/>
    </row>
    <row r="11538" spans="30:30">
      <c r="AD11538" s="9"/>
    </row>
    <row r="11539" spans="30:30">
      <c r="AD11539" s="9"/>
    </row>
    <row r="11540" spans="30:30">
      <c r="AD11540" s="9"/>
    </row>
    <row r="11541" spans="30:30">
      <c r="AD11541" s="9"/>
    </row>
    <row r="11542" spans="30:30">
      <c r="AD11542" s="9"/>
    </row>
    <row r="11543" spans="30:30">
      <c r="AD11543" s="9"/>
    </row>
    <row r="11544" spans="30:30">
      <c r="AD11544" s="9"/>
    </row>
    <row r="11545" spans="30:30">
      <c r="AD11545" s="9"/>
    </row>
    <row r="11546" spans="30:30">
      <c r="AD11546" s="9"/>
    </row>
    <row r="11547" spans="30:30">
      <c r="AD11547" s="9"/>
    </row>
    <row r="11548" spans="30:30">
      <c r="AD11548" s="9"/>
    </row>
    <row r="11549" spans="30:30">
      <c r="AD11549" s="9"/>
    </row>
    <row r="11550" spans="30:30">
      <c r="AD11550" s="9"/>
    </row>
    <row r="11551" spans="30:30">
      <c r="AD11551" s="9"/>
    </row>
    <row r="11552" spans="30:30">
      <c r="AD11552" s="9"/>
    </row>
    <row r="11553" spans="30:30">
      <c r="AD11553" s="9"/>
    </row>
    <row r="11554" spans="30:30">
      <c r="AD11554" s="9"/>
    </row>
    <row r="11555" spans="30:30">
      <c r="AD11555" s="9"/>
    </row>
    <row r="11556" spans="30:30">
      <c r="AD11556" s="9"/>
    </row>
    <row r="11557" spans="30:30">
      <c r="AD11557" s="9"/>
    </row>
    <row r="11558" spans="30:30">
      <c r="AD11558" s="9"/>
    </row>
    <row r="11559" spans="30:30">
      <c r="AD11559" s="9"/>
    </row>
    <row r="11560" spans="30:30">
      <c r="AD11560" s="9"/>
    </row>
    <row r="11561" spans="30:30">
      <c r="AD11561" s="9"/>
    </row>
    <row r="11562" spans="30:30">
      <c r="AD11562" s="9"/>
    </row>
    <row r="11563" spans="30:30">
      <c r="AD11563" s="9"/>
    </row>
    <row r="11564" spans="30:30">
      <c r="AD11564" s="9"/>
    </row>
    <row r="11565" spans="30:30">
      <c r="AD11565" s="9"/>
    </row>
    <row r="11566" spans="30:30">
      <c r="AD11566" s="9"/>
    </row>
    <row r="11567" spans="30:30">
      <c r="AD11567" s="9"/>
    </row>
    <row r="11568" spans="30:30">
      <c r="AD11568" s="9"/>
    </row>
    <row r="11569" spans="30:30">
      <c r="AD11569" s="9"/>
    </row>
    <row r="11570" spans="30:30">
      <c r="AD11570" s="9"/>
    </row>
    <row r="11571" spans="30:30">
      <c r="AD11571" s="9"/>
    </row>
    <row r="11572" spans="30:30">
      <c r="AD11572" s="9"/>
    </row>
    <row r="11573" spans="30:30">
      <c r="AD11573" s="9"/>
    </row>
    <row r="11574" spans="30:30">
      <c r="AD11574" s="9"/>
    </row>
    <row r="11575" spans="30:30">
      <c r="AD11575" s="9"/>
    </row>
    <row r="11576" spans="30:30">
      <c r="AD11576" s="9"/>
    </row>
    <row r="11577" spans="30:30">
      <c r="AD11577" s="9"/>
    </row>
    <row r="11578" spans="30:30">
      <c r="AD11578" s="9"/>
    </row>
    <row r="11579" spans="30:30">
      <c r="AD11579" s="9"/>
    </row>
    <row r="11580" spans="30:30">
      <c r="AD11580" s="9"/>
    </row>
    <row r="11581" spans="30:30">
      <c r="AD11581" s="9"/>
    </row>
    <row r="11582" spans="30:30">
      <c r="AD11582" s="9"/>
    </row>
    <row r="11583" spans="30:30">
      <c r="AD11583" s="9"/>
    </row>
    <row r="11584" spans="30:30">
      <c r="AD11584" s="9"/>
    </row>
    <row r="11585" spans="30:30">
      <c r="AD11585" s="9"/>
    </row>
    <row r="11586" spans="30:30">
      <c r="AD11586" s="9"/>
    </row>
    <row r="11587" spans="30:30">
      <c r="AD11587" s="9"/>
    </row>
    <row r="11588" spans="30:30">
      <c r="AD11588" s="9"/>
    </row>
    <row r="11589" spans="30:30">
      <c r="AD11589" s="9"/>
    </row>
    <row r="11590" spans="30:30">
      <c r="AD11590" s="9"/>
    </row>
    <row r="11591" spans="30:30">
      <c r="AD11591" s="9"/>
    </row>
    <row r="11592" spans="30:30">
      <c r="AD11592" s="9"/>
    </row>
    <row r="11593" spans="30:30">
      <c r="AD11593" s="9"/>
    </row>
    <row r="11594" spans="30:30">
      <c r="AD11594" s="9"/>
    </row>
    <row r="11595" spans="30:30">
      <c r="AD11595" s="9"/>
    </row>
    <row r="11596" spans="30:30">
      <c r="AD11596" s="9"/>
    </row>
    <row r="11597" spans="30:30">
      <c r="AD11597" s="9"/>
    </row>
    <row r="11598" spans="30:30">
      <c r="AD11598" s="9"/>
    </row>
    <row r="11599" spans="30:30">
      <c r="AD11599" s="9"/>
    </row>
    <row r="11600" spans="30:30">
      <c r="AD11600" s="9"/>
    </row>
    <row r="11601" spans="30:30">
      <c r="AD11601" s="9"/>
    </row>
    <row r="11602" spans="30:30">
      <c r="AD11602" s="9"/>
    </row>
    <row r="11603" spans="30:30">
      <c r="AD11603" s="9"/>
    </row>
    <row r="11604" spans="30:30">
      <c r="AD11604" s="9"/>
    </row>
    <row r="11605" spans="30:30">
      <c r="AD11605" s="9"/>
    </row>
    <row r="11606" spans="30:30">
      <c r="AD11606" s="9"/>
    </row>
    <row r="11607" spans="30:30">
      <c r="AD11607" s="9"/>
    </row>
    <row r="11608" spans="30:30">
      <c r="AD11608" s="9"/>
    </row>
    <row r="11609" spans="30:30">
      <c r="AD11609" s="9"/>
    </row>
    <row r="11610" spans="30:30">
      <c r="AD11610" s="9"/>
    </row>
    <row r="11611" spans="30:30">
      <c r="AD11611" s="9"/>
    </row>
    <row r="11612" spans="30:30">
      <c r="AD11612" s="9"/>
    </row>
    <row r="11613" spans="30:30">
      <c r="AD11613" s="9"/>
    </row>
    <row r="11614" spans="30:30">
      <c r="AD11614" s="9"/>
    </row>
    <row r="11615" spans="30:30">
      <c r="AD11615" s="9"/>
    </row>
    <row r="11616" spans="30:30">
      <c r="AD11616" s="9"/>
    </row>
    <row r="11617" spans="30:30">
      <c r="AD11617" s="9"/>
    </row>
    <row r="11618" spans="30:30">
      <c r="AD11618" s="9"/>
    </row>
    <row r="11619" spans="30:30">
      <c r="AD11619" s="9"/>
    </row>
    <row r="11620" spans="30:30">
      <c r="AD11620" s="9"/>
    </row>
    <row r="11621" spans="30:30">
      <c r="AD11621" s="9"/>
    </row>
    <row r="11622" spans="30:30">
      <c r="AD11622" s="9"/>
    </row>
    <row r="11623" spans="30:30">
      <c r="AD11623" s="9"/>
    </row>
    <row r="11624" spans="30:30">
      <c r="AD11624" s="9"/>
    </row>
    <row r="11625" spans="30:30">
      <c r="AD11625" s="9"/>
    </row>
    <row r="11626" spans="30:30">
      <c r="AD11626" s="9"/>
    </row>
    <row r="11627" spans="30:30">
      <c r="AD11627" s="9"/>
    </row>
    <row r="11628" spans="30:30">
      <c r="AD11628" s="9"/>
    </row>
    <row r="11629" spans="30:30">
      <c r="AD11629" s="9"/>
    </row>
    <row r="11630" spans="30:30">
      <c r="AD11630" s="9"/>
    </row>
    <row r="11631" spans="30:30">
      <c r="AD11631" s="9"/>
    </row>
    <row r="11632" spans="30:30">
      <c r="AD11632" s="9"/>
    </row>
    <row r="11633" spans="30:30">
      <c r="AD11633" s="9"/>
    </row>
    <row r="11634" spans="30:30">
      <c r="AD11634" s="9"/>
    </row>
    <row r="11635" spans="30:30">
      <c r="AD11635" s="9"/>
    </row>
    <row r="11636" spans="30:30">
      <c r="AD11636" s="9"/>
    </row>
    <row r="11637" spans="30:30">
      <c r="AD11637" s="9"/>
    </row>
    <row r="11638" spans="30:30">
      <c r="AD11638" s="9"/>
    </row>
    <row r="11639" spans="30:30">
      <c r="AD11639" s="9"/>
    </row>
    <row r="11640" spans="30:30">
      <c r="AD11640" s="9"/>
    </row>
    <row r="11641" spans="30:30">
      <c r="AD11641" s="9"/>
    </row>
    <row r="11642" spans="30:30">
      <c r="AD11642" s="9"/>
    </row>
    <row r="11643" spans="30:30">
      <c r="AD11643" s="9"/>
    </row>
    <row r="11644" spans="30:30">
      <c r="AD11644" s="9"/>
    </row>
    <row r="11645" spans="30:30">
      <c r="AD11645" s="9"/>
    </row>
    <row r="11646" spans="30:30">
      <c r="AD11646" s="9"/>
    </row>
    <row r="11647" spans="30:30">
      <c r="AD11647" s="9"/>
    </row>
    <row r="11648" spans="30:30">
      <c r="AD11648" s="9"/>
    </row>
    <row r="11649" spans="30:30">
      <c r="AD11649" s="9"/>
    </row>
    <row r="11650" spans="30:30">
      <c r="AD11650" s="9"/>
    </row>
    <row r="11651" spans="30:30">
      <c r="AD11651" s="9"/>
    </row>
    <row r="11652" spans="30:30">
      <c r="AD11652" s="9"/>
    </row>
    <row r="11653" spans="30:30">
      <c r="AD11653" s="9"/>
    </row>
    <row r="11654" spans="30:30">
      <c r="AD11654" s="9"/>
    </row>
    <row r="11655" spans="30:30">
      <c r="AD11655" s="9"/>
    </row>
    <row r="11656" spans="30:30">
      <c r="AD11656" s="9"/>
    </row>
    <row r="11657" spans="30:30">
      <c r="AD11657" s="9"/>
    </row>
    <row r="11658" spans="30:30">
      <c r="AD11658" s="9"/>
    </row>
    <row r="11659" spans="30:30">
      <c r="AD11659" s="9"/>
    </row>
    <row r="11660" spans="30:30">
      <c r="AD11660" s="9"/>
    </row>
    <row r="11661" spans="30:30">
      <c r="AD11661" s="9"/>
    </row>
    <row r="11662" spans="30:30">
      <c r="AD11662" s="9"/>
    </row>
    <row r="11663" spans="30:30">
      <c r="AD11663" s="9"/>
    </row>
    <row r="11664" spans="30:30">
      <c r="AD11664" s="9"/>
    </row>
    <row r="11665" spans="30:30">
      <c r="AD11665" s="9"/>
    </row>
    <row r="11666" spans="30:30">
      <c r="AD11666" s="9"/>
    </row>
    <row r="11667" spans="30:30">
      <c r="AD11667" s="9"/>
    </row>
    <row r="11668" spans="30:30">
      <c r="AD11668" s="9"/>
    </row>
    <row r="11669" spans="30:30">
      <c r="AD11669" s="9"/>
    </row>
    <row r="11670" spans="30:30">
      <c r="AD11670" s="9"/>
    </row>
    <row r="11671" spans="30:30">
      <c r="AD11671" s="9"/>
    </row>
    <row r="11672" spans="30:30">
      <c r="AD11672" s="9"/>
    </row>
    <row r="11673" spans="30:30">
      <c r="AD11673" s="9"/>
    </row>
    <row r="11674" spans="30:30">
      <c r="AD11674" s="9"/>
    </row>
    <row r="11675" spans="30:30">
      <c r="AD11675" s="9"/>
    </row>
    <row r="11676" spans="30:30">
      <c r="AD11676" s="9"/>
    </row>
    <row r="11677" spans="30:30">
      <c r="AD11677" s="9"/>
    </row>
    <row r="11678" spans="30:30">
      <c r="AD11678" s="9"/>
    </row>
    <row r="11679" spans="30:30">
      <c r="AD11679" s="9"/>
    </row>
    <row r="11680" spans="30:30">
      <c r="AD11680" s="9"/>
    </row>
    <row r="11681" spans="30:30">
      <c r="AD11681" s="9"/>
    </row>
    <row r="11682" spans="30:30">
      <c r="AD11682" s="9"/>
    </row>
    <row r="11683" spans="30:30">
      <c r="AD11683" s="9"/>
    </row>
    <row r="11684" spans="30:30">
      <c r="AD11684" s="9"/>
    </row>
    <row r="11685" spans="30:30">
      <c r="AD11685" s="9"/>
    </row>
    <row r="11686" spans="30:30">
      <c r="AD11686" s="9"/>
    </row>
    <row r="11687" spans="30:30">
      <c r="AD11687" s="9"/>
    </row>
    <row r="11688" spans="30:30">
      <c r="AD11688" s="9"/>
    </row>
    <row r="11689" spans="30:30">
      <c r="AD11689" s="9"/>
    </row>
    <row r="11690" spans="30:30">
      <c r="AD11690" s="9"/>
    </row>
    <row r="11691" spans="30:30">
      <c r="AD11691" s="9"/>
    </row>
    <row r="11692" spans="30:30">
      <c r="AD11692" s="9"/>
    </row>
    <row r="11693" spans="30:30">
      <c r="AD11693" s="9"/>
    </row>
    <row r="11694" spans="30:30">
      <c r="AD11694" s="9"/>
    </row>
    <row r="11695" spans="30:30">
      <c r="AD11695" s="9"/>
    </row>
    <row r="11696" spans="30:30">
      <c r="AD11696" s="9"/>
    </row>
    <row r="11697" spans="30:30">
      <c r="AD11697" s="9"/>
    </row>
    <row r="11698" spans="30:30">
      <c r="AD11698" s="9"/>
    </row>
    <row r="11699" spans="30:30">
      <c r="AD11699" s="9"/>
    </row>
    <row r="11700" spans="30:30">
      <c r="AD11700" s="9"/>
    </row>
    <row r="11701" spans="30:30">
      <c r="AD11701" s="9"/>
    </row>
    <row r="11702" spans="30:30">
      <c r="AD11702" s="9"/>
    </row>
    <row r="11703" spans="30:30">
      <c r="AD11703" s="9"/>
    </row>
    <row r="11704" spans="30:30">
      <c r="AD11704" s="9"/>
    </row>
    <row r="11705" spans="30:30">
      <c r="AD11705" s="9"/>
    </row>
    <row r="11706" spans="30:30">
      <c r="AD11706" s="9"/>
    </row>
    <row r="11707" spans="30:30">
      <c r="AD11707" s="9"/>
    </row>
    <row r="11708" spans="30:30">
      <c r="AD11708" s="9"/>
    </row>
    <row r="11709" spans="30:30">
      <c r="AD11709" s="9"/>
    </row>
    <row r="11710" spans="30:30">
      <c r="AD11710" s="9"/>
    </row>
    <row r="11711" spans="30:30">
      <c r="AD11711" s="9"/>
    </row>
    <row r="11712" spans="30:30">
      <c r="AD11712" s="9"/>
    </row>
    <row r="11713" spans="30:30">
      <c r="AD11713" s="9"/>
    </row>
    <row r="11714" spans="30:30">
      <c r="AD11714" s="9"/>
    </row>
    <row r="11715" spans="30:30">
      <c r="AD11715" s="9"/>
    </row>
    <row r="11716" spans="30:30">
      <c r="AD11716" s="9"/>
    </row>
    <row r="11717" spans="30:30">
      <c r="AD11717" s="9"/>
    </row>
    <row r="11718" spans="30:30">
      <c r="AD11718" s="9"/>
    </row>
    <row r="11719" spans="30:30">
      <c r="AD11719" s="9"/>
    </row>
    <row r="11720" spans="30:30">
      <c r="AD11720" s="9"/>
    </row>
    <row r="11721" spans="30:30">
      <c r="AD11721" s="9"/>
    </row>
    <row r="11722" spans="30:30">
      <c r="AD11722" s="9"/>
    </row>
    <row r="11723" spans="30:30">
      <c r="AD11723" s="9"/>
    </row>
    <row r="11724" spans="30:30">
      <c r="AD11724" s="9"/>
    </row>
    <row r="11725" spans="30:30">
      <c r="AD11725" s="9"/>
    </row>
    <row r="11726" spans="30:30">
      <c r="AD11726" s="9"/>
    </row>
    <row r="11727" spans="30:30">
      <c r="AD11727" s="9"/>
    </row>
    <row r="11728" spans="30:30">
      <c r="AD11728" s="9"/>
    </row>
    <row r="11729" spans="30:30">
      <c r="AD11729" s="9"/>
    </row>
    <row r="11730" spans="30:30">
      <c r="AD11730" s="9"/>
    </row>
    <row r="11731" spans="30:30">
      <c r="AD11731" s="9"/>
    </row>
    <row r="11732" spans="30:30">
      <c r="AD11732" s="9"/>
    </row>
    <row r="11733" spans="30:30">
      <c r="AD11733" s="9"/>
    </row>
    <row r="11734" spans="30:30">
      <c r="AD11734" s="9"/>
    </row>
    <row r="11735" spans="30:30">
      <c r="AD11735" s="9"/>
    </row>
    <row r="11736" spans="30:30">
      <c r="AD11736" s="9"/>
    </row>
    <row r="11737" spans="30:30">
      <c r="AD11737" s="9"/>
    </row>
    <row r="11738" spans="30:30">
      <c r="AD11738" s="9"/>
    </row>
    <row r="11739" spans="30:30">
      <c r="AD11739" s="9"/>
    </row>
    <row r="11740" spans="30:30">
      <c r="AD11740" s="9"/>
    </row>
    <row r="11741" spans="30:30">
      <c r="AD11741" s="9"/>
    </row>
    <row r="11742" spans="30:30">
      <c r="AD11742" s="9"/>
    </row>
    <row r="11743" spans="30:30">
      <c r="AD11743" s="9"/>
    </row>
    <row r="11744" spans="30:30">
      <c r="AD11744" s="9"/>
    </row>
    <row r="11745" spans="30:30">
      <c r="AD11745" s="9"/>
    </row>
    <row r="11746" spans="30:30">
      <c r="AD11746" s="9"/>
    </row>
    <row r="11747" spans="30:30">
      <c r="AD11747" s="9"/>
    </row>
    <row r="11748" spans="30:30">
      <c r="AD11748" s="9"/>
    </row>
    <row r="11749" spans="30:30">
      <c r="AD11749" s="9"/>
    </row>
    <row r="11750" spans="30:30">
      <c r="AD11750" s="9"/>
    </row>
    <row r="11751" spans="30:30">
      <c r="AD11751" s="9"/>
    </row>
    <row r="11752" spans="30:30">
      <c r="AD11752" s="9"/>
    </row>
    <row r="11753" spans="30:30">
      <c r="AD11753" s="9"/>
    </row>
    <row r="11754" spans="30:30">
      <c r="AD11754" s="9"/>
    </row>
    <row r="11755" spans="30:30">
      <c r="AD11755" s="9"/>
    </row>
    <row r="11756" spans="30:30">
      <c r="AD11756" s="9"/>
    </row>
    <row r="11757" spans="30:30">
      <c r="AD11757" s="9"/>
    </row>
    <row r="11758" spans="30:30">
      <c r="AD11758" s="9"/>
    </row>
    <row r="11759" spans="30:30">
      <c r="AD11759" s="9"/>
    </row>
    <row r="11760" spans="30:30">
      <c r="AD11760" s="9"/>
    </row>
    <row r="11761" spans="30:30">
      <c r="AD11761" s="9"/>
    </row>
    <row r="11762" spans="30:30">
      <c r="AD11762" s="9"/>
    </row>
    <row r="11763" spans="30:30">
      <c r="AD11763" s="9"/>
    </row>
    <row r="11764" spans="30:30">
      <c r="AD11764" s="9"/>
    </row>
    <row r="11765" spans="30:30">
      <c r="AD11765" s="9"/>
    </row>
    <row r="11766" spans="30:30">
      <c r="AD11766" s="9"/>
    </row>
    <row r="11767" spans="30:30">
      <c r="AD11767" s="9"/>
    </row>
    <row r="11768" spans="30:30">
      <c r="AD11768" s="9"/>
    </row>
    <row r="11769" spans="30:30">
      <c r="AD11769" s="9"/>
    </row>
    <row r="11770" spans="30:30">
      <c r="AD11770" s="9"/>
    </row>
    <row r="11771" spans="30:30">
      <c r="AD11771" s="9"/>
    </row>
    <row r="11772" spans="30:30">
      <c r="AD11772" s="9"/>
    </row>
    <row r="11773" spans="30:30">
      <c r="AD11773" s="9"/>
    </row>
    <row r="11774" spans="30:30">
      <c r="AD11774" s="9"/>
    </row>
    <row r="11775" spans="30:30">
      <c r="AD11775" s="9"/>
    </row>
    <row r="11776" spans="30:30">
      <c r="AD11776" s="9"/>
    </row>
    <row r="11777" spans="30:30">
      <c r="AD11777" s="9"/>
    </row>
    <row r="11778" spans="30:30">
      <c r="AD11778" s="9"/>
    </row>
    <row r="11779" spans="30:30">
      <c r="AD11779" s="9"/>
    </row>
    <row r="11780" spans="30:30">
      <c r="AD11780" s="9"/>
    </row>
    <row r="11781" spans="30:30">
      <c r="AD11781" s="9"/>
    </row>
    <row r="11782" spans="30:30">
      <c r="AD11782" s="9"/>
    </row>
    <row r="11783" spans="30:30">
      <c r="AD11783" s="9"/>
    </row>
    <row r="11784" spans="30:30">
      <c r="AD11784" s="9"/>
    </row>
    <row r="11785" spans="30:30">
      <c r="AD11785" s="9"/>
    </row>
    <row r="11786" spans="30:30">
      <c r="AD11786" s="9"/>
    </row>
    <row r="11787" spans="30:30">
      <c r="AD11787" s="9"/>
    </row>
    <row r="11788" spans="30:30">
      <c r="AD11788" s="9"/>
    </row>
    <row r="11789" spans="30:30">
      <c r="AD11789" s="9"/>
    </row>
    <row r="11790" spans="30:30">
      <c r="AD11790" s="9"/>
    </row>
    <row r="11791" spans="30:30">
      <c r="AD11791" s="9"/>
    </row>
    <row r="11792" spans="30:30">
      <c r="AD11792" s="9"/>
    </row>
    <row r="11793" spans="30:30">
      <c r="AD11793" s="9"/>
    </row>
    <row r="11794" spans="30:30">
      <c r="AD11794" s="9"/>
    </row>
    <row r="11795" spans="30:30">
      <c r="AD11795" s="9"/>
    </row>
    <row r="11796" spans="30:30">
      <c r="AD11796" s="9"/>
    </row>
    <row r="11797" spans="30:30">
      <c r="AD11797" s="9"/>
    </row>
    <row r="11798" spans="30:30">
      <c r="AD11798" s="9"/>
    </row>
    <row r="11799" spans="30:30">
      <c r="AD11799" s="9"/>
    </row>
    <row r="11800" spans="30:30">
      <c r="AD11800" s="9"/>
    </row>
    <row r="11801" spans="30:30">
      <c r="AD11801" s="9"/>
    </row>
    <row r="11802" spans="30:30">
      <c r="AD11802" s="9"/>
    </row>
    <row r="11803" spans="30:30">
      <c r="AD11803" s="9"/>
    </row>
    <row r="11804" spans="30:30">
      <c r="AD11804" s="9"/>
    </row>
    <row r="11805" spans="30:30">
      <c r="AD11805" s="9"/>
    </row>
    <row r="11806" spans="30:30">
      <c r="AD11806" s="9"/>
    </row>
    <row r="11807" spans="30:30">
      <c r="AD11807" s="9"/>
    </row>
    <row r="11808" spans="30:30">
      <c r="AD11808" s="9"/>
    </row>
    <row r="11809" spans="30:30">
      <c r="AD11809" s="9"/>
    </row>
    <row r="11810" spans="30:30">
      <c r="AD11810" s="9"/>
    </row>
    <row r="11811" spans="30:30">
      <c r="AD11811" s="9"/>
    </row>
    <row r="11812" spans="30:30">
      <c r="AD11812" s="9"/>
    </row>
    <row r="11813" spans="30:30">
      <c r="AD11813" s="9"/>
    </row>
    <row r="11814" spans="30:30">
      <c r="AD11814" s="9"/>
    </row>
    <row r="11815" spans="30:30">
      <c r="AD11815" s="9"/>
    </row>
    <row r="11816" spans="30:30">
      <c r="AD11816" s="9"/>
    </row>
    <row r="11817" spans="30:30">
      <c r="AD11817" s="9"/>
    </row>
    <row r="11818" spans="30:30">
      <c r="AD11818" s="9"/>
    </row>
    <row r="11819" spans="30:30">
      <c r="AD11819" s="9"/>
    </row>
    <row r="11820" spans="30:30">
      <c r="AD11820" s="9"/>
    </row>
    <row r="11821" spans="30:30">
      <c r="AD11821" s="9"/>
    </row>
    <row r="11822" spans="30:30">
      <c r="AD11822" s="9"/>
    </row>
    <row r="11823" spans="30:30">
      <c r="AD11823" s="9"/>
    </row>
    <row r="11824" spans="30:30">
      <c r="AD11824" s="9"/>
    </row>
    <row r="11825" spans="30:30">
      <c r="AD11825" s="9"/>
    </row>
    <row r="11826" spans="30:30">
      <c r="AD11826" s="9"/>
    </row>
    <row r="11827" spans="30:30">
      <c r="AD11827" s="9"/>
    </row>
    <row r="11828" spans="30:30">
      <c r="AD11828" s="9"/>
    </row>
    <row r="11829" spans="30:30">
      <c r="AD11829" s="9"/>
    </row>
    <row r="11830" spans="30:30">
      <c r="AD11830" s="9"/>
    </row>
    <row r="11831" spans="30:30">
      <c r="AD11831" s="9"/>
    </row>
    <row r="11832" spans="30:30">
      <c r="AD11832" s="9"/>
    </row>
    <row r="11833" spans="30:30">
      <c r="AD11833" s="9"/>
    </row>
    <row r="11834" spans="30:30">
      <c r="AD11834" s="9"/>
    </row>
    <row r="11835" spans="30:30">
      <c r="AD11835" s="9"/>
    </row>
    <row r="11836" spans="30:30">
      <c r="AD11836" s="9"/>
    </row>
    <row r="11837" spans="30:30">
      <c r="AD11837" s="9"/>
    </row>
    <row r="11838" spans="30:30">
      <c r="AD11838" s="9"/>
    </row>
    <row r="11839" spans="30:30">
      <c r="AD11839" s="9"/>
    </row>
    <row r="11840" spans="30:30">
      <c r="AD11840" s="9"/>
    </row>
    <row r="11841" spans="30:30">
      <c r="AD11841" s="9"/>
    </row>
    <row r="11842" spans="30:30">
      <c r="AD11842" s="9"/>
    </row>
    <row r="11843" spans="30:30">
      <c r="AD11843" s="9"/>
    </row>
    <row r="11844" spans="30:30">
      <c r="AD11844" s="9"/>
    </row>
    <row r="11845" spans="30:30">
      <c r="AD11845" s="9"/>
    </row>
    <row r="11846" spans="30:30">
      <c r="AD11846" s="9"/>
    </row>
    <row r="11847" spans="30:30">
      <c r="AD11847" s="9"/>
    </row>
    <row r="11848" spans="30:30">
      <c r="AD11848" s="9"/>
    </row>
    <row r="11849" spans="30:30">
      <c r="AD11849" s="9"/>
    </row>
    <row r="11850" spans="30:30">
      <c r="AD11850" s="9"/>
    </row>
    <row r="11851" spans="30:30">
      <c r="AD11851" s="9"/>
    </row>
    <row r="11852" spans="30:30">
      <c r="AD11852" s="9"/>
    </row>
    <row r="11853" spans="30:30">
      <c r="AD11853" s="9"/>
    </row>
    <row r="11854" spans="30:30">
      <c r="AD11854" s="9"/>
    </row>
    <row r="11855" spans="30:30">
      <c r="AD11855" s="9"/>
    </row>
    <row r="11856" spans="30:30">
      <c r="AD11856" s="9"/>
    </row>
    <row r="11857" spans="30:30">
      <c r="AD11857" s="9"/>
    </row>
    <row r="11858" spans="30:30">
      <c r="AD11858" s="9"/>
    </row>
    <row r="11859" spans="30:30">
      <c r="AD11859" s="9"/>
    </row>
    <row r="11860" spans="30:30">
      <c r="AD11860" s="9"/>
    </row>
    <row r="11861" spans="30:30">
      <c r="AD11861" s="9"/>
    </row>
    <row r="11862" spans="30:30">
      <c r="AD11862" s="9"/>
    </row>
    <row r="11863" spans="30:30">
      <c r="AD11863" s="9"/>
    </row>
    <row r="11864" spans="30:30">
      <c r="AD11864" s="9"/>
    </row>
    <row r="11865" spans="30:30">
      <c r="AD11865" s="9"/>
    </row>
    <row r="11866" spans="30:30">
      <c r="AD11866" s="9"/>
    </row>
    <row r="11867" spans="30:30">
      <c r="AD11867" s="9"/>
    </row>
    <row r="11868" spans="30:30">
      <c r="AD11868" s="9"/>
    </row>
    <row r="11869" spans="30:30">
      <c r="AD11869" s="9"/>
    </row>
    <row r="11870" spans="30:30">
      <c r="AD11870" s="9"/>
    </row>
    <row r="11871" spans="30:30">
      <c r="AD11871" s="9"/>
    </row>
    <row r="11872" spans="30:30">
      <c r="AD11872" s="9"/>
    </row>
    <row r="11873" spans="30:30">
      <c r="AD11873" s="9"/>
    </row>
    <row r="11874" spans="30:30">
      <c r="AD11874" s="9"/>
    </row>
    <row r="11875" spans="30:30">
      <c r="AD11875" s="9"/>
    </row>
    <row r="11876" spans="30:30">
      <c r="AD11876" s="9"/>
    </row>
    <row r="11877" spans="30:30">
      <c r="AD11877" s="9"/>
    </row>
    <row r="11878" spans="30:30">
      <c r="AD11878" s="9"/>
    </row>
    <row r="11879" spans="30:30">
      <c r="AD11879" s="9"/>
    </row>
    <row r="11880" spans="30:30">
      <c r="AD11880" s="9"/>
    </row>
    <row r="11881" spans="30:30">
      <c r="AD11881" s="9"/>
    </row>
    <row r="11882" spans="30:30">
      <c r="AD11882" s="9"/>
    </row>
    <row r="11883" spans="30:30">
      <c r="AD11883" s="9"/>
    </row>
    <row r="11884" spans="30:30">
      <c r="AD11884" s="9"/>
    </row>
    <row r="11885" spans="30:30">
      <c r="AD11885" s="9"/>
    </row>
    <row r="11886" spans="30:30">
      <c r="AD11886" s="9"/>
    </row>
    <row r="11887" spans="30:30">
      <c r="AD11887" s="9"/>
    </row>
    <row r="11888" spans="30:30">
      <c r="AD11888" s="9"/>
    </row>
    <row r="11889" spans="30:30">
      <c r="AD11889" s="9"/>
    </row>
    <row r="11890" spans="30:30">
      <c r="AD11890" s="9"/>
    </row>
    <row r="11891" spans="30:30">
      <c r="AD11891" s="9"/>
    </row>
    <row r="11892" spans="30:30">
      <c r="AD11892" s="9"/>
    </row>
    <row r="11893" spans="30:30">
      <c r="AD11893" s="9"/>
    </row>
    <row r="11894" spans="30:30">
      <c r="AD11894" s="9"/>
    </row>
    <row r="11895" spans="30:30">
      <c r="AD11895" s="9"/>
    </row>
    <row r="11896" spans="30:30">
      <c r="AD11896" s="9"/>
    </row>
    <row r="11897" spans="30:30">
      <c r="AD11897" s="9"/>
    </row>
    <row r="11898" spans="30:30">
      <c r="AD11898" s="9"/>
    </row>
    <row r="11899" spans="30:30">
      <c r="AD11899" s="9"/>
    </row>
    <row r="11900" spans="30:30">
      <c r="AD11900" s="9"/>
    </row>
    <row r="11901" spans="30:30">
      <c r="AD11901" s="9"/>
    </row>
    <row r="11902" spans="30:30">
      <c r="AD11902" s="9"/>
    </row>
    <row r="11903" spans="30:30">
      <c r="AD11903" s="9"/>
    </row>
    <row r="11904" spans="30:30">
      <c r="AD11904" s="9"/>
    </row>
    <row r="11905" spans="30:30">
      <c r="AD11905" s="9"/>
    </row>
    <row r="11906" spans="30:30">
      <c r="AD11906" s="9"/>
    </row>
    <row r="11907" spans="30:30">
      <c r="AD11907" s="9"/>
    </row>
    <row r="11908" spans="30:30">
      <c r="AD11908" s="9"/>
    </row>
    <row r="11909" spans="30:30">
      <c r="AD11909" s="9"/>
    </row>
    <row r="11910" spans="30:30">
      <c r="AD11910" s="9"/>
    </row>
    <row r="11911" spans="30:30">
      <c r="AD11911" s="9"/>
    </row>
    <row r="11912" spans="30:30">
      <c r="AD11912" s="9"/>
    </row>
    <row r="11913" spans="30:30">
      <c r="AD11913" s="9"/>
    </row>
    <row r="11914" spans="30:30">
      <c r="AD11914" s="9"/>
    </row>
    <row r="11915" spans="30:30">
      <c r="AD11915" s="9"/>
    </row>
    <row r="11916" spans="30:30">
      <c r="AD11916" s="9"/>
    </row>
    <row r="11917" spans="30:30">
      <c r="AD11917" s="9"/>
    </row>
    <row r="11918" spans="30:30">
      <c r="AD11918" s="9"/>
    </row>
    <row r="11919" spans="30:30">
      <c r="AD11919" s="9"/>
    </row>
    <row r="11920" spans="30:30">
      <c r="AD11920" s="9"/>
    </row>
    <row r="11921" spans="30:30">
      <c r="AD11921" s="9"/>
    </row>
    <row r="11922" spans="30:30">
      <c r="AD11922" s="9"/>
    </row>
    <row r="11923" spans="30:30">
      <c r="AD11923" s="9"/>
    </row>
    <row r="11924" spans="30:30">
      <c r="AD11924" s="9"/>
    </row>
    <row r="11925" spans="30:30">
      <c r="AD11925" s="9"/>
    </row>
    <row r="11926" spans="30:30">
      <c r="AD11926" s="9"/>
    </row>
    <row r="11927" spans="30:30">
      <c r="AD11927" s="9"/>
    </row>
    <row r="11928" spans="30:30">
      <c r="AD11928" s="9"/>
    </row>
    <row r="11929" spans="30:30">
      <c r="AD11929" s="9"/>
    </row>
    <row r="11930" spans="30:30">
      <c r="AD11930" s="9"/>
    </row>
    <row r="11931" spans="30:30">
      <c r="AD11931" s="9"/>
    </row>
    <row r="11932" spans="30:30">
      <c r="AD11932" s="9"/>
    </row>
    <row r="11933" spans="30:30">
      <c r="AD11933" s="9"/>
    </row>
    <row r="11934" spans="30:30">
      <c r="AD11934" s="9"/>
    </row>
    <row r="11935" spans="30:30">
      <c r="AD11935" s="9"/>
    </row>
    <row r="11936" spans="30:30">
      <c r="AD11936" s="9"/>
    </row>
    <row r="11937" spans="30:30">
      <c r="AD11937" s="9"/>
    </row>
    <row r="11938" spans="30:30">
      <c r="AD11938" s="9"/>
    </row>
    <row r="11939" spans="30:30">
      <c r="AD11939" s="9"/>
    </row>
    <row r="11940" spans="30:30">
      <c r="AD11940" s="9"/>
    </row>
    <row r="11941" spans="30:30">
      <c r="AD11941" s="9"/>
    </row>
    <row r="11942" spans="30:30">
      <c r="AD11942" s="9"/>
    </row>
    <row r="11943" spans="30:30">
      <c r="AD11943" s="9"/>
    </row>
    <row r="11944" spans="30:30">
      <c r="AD11944" s="9"/>
    </row>
    <row r="11945" spans="30:30">
      <c r="AD11945" s="9"/>
    </row>
    <row r="11946" spans="30:30">
      <c r="AD11946" s="9"/>
    </row>
    <row r="11947" spans="30:30">
      <c r="AD11947" s="9"/>
    </row>
    <row r="11948" spans="30:30">
      <c r="AD11948" s="9"/>
    </row>
    <row r="11949" spans="30:30">
      <c r="AD11949" s="9"/>
    </row>
    <row r="11950" spans="30:30">
      <c r="AD11950" s="9"/>
    </row>
    <row r="11951" spans="30:30">
      <c r="AD11951" s="9"/>
    </row>
    <row r="11952" spans="30:30">
      <c r="AD11952" s="9"/>
    </row>
    <row r="11953" spans="30:30">
      <c r="AD11953" s="9"/>
    </row>
    <row r="11954" spans="30:30">
      <c r="AD11954" s="9"/>
    </row>
    <row r="11955" spans="30:30">
      <c r="AD11955" s="9"/>
    </row>
    <row r="11956" spans="30:30">
      <c r="AD11956" s="9"/>
    </row>
    <row r="11957" spans="30:30">
      <c r="AD11957" s="9"/>
    </row>
    <row r="11958" spans="30:30">
      <c r="AD11958" s="9"/>
    </row>
    <row r="11959" spans="30:30">
      <c r="AD11959" s="9"/>
    </row>
    <row r="11960" spans="30:30">
      <c r="AD11960" s="9"/>
    </row>
    <row r="11961" spans="30:30">
      <c r="AD11961" s="9"/>
    </row>
    <row r="11962" spans="30:30">
      <c r="AD11962" s="9"/>
    </row>
    <row r="11963" spans="30:30">
      <c r="AD11963" s="9"/>
    </row>
    <row r="11964" spans="30:30">
      <c r="AD11964" s="9"/>
    </row>
    <row r="11965" spans="30:30">
      <c r="AD11965" s="9"/>
    </row>
    <row r="11966" spans="30:30">
      <c r="AD11966" s="9"/>
    </row>
    <row r="11967" spans="30:30">
      <c r="AD11967" s="9"/>
    </row>
    <row r="11968" spans="30:30">
      <c r="AD11968" s="9"/>
    </row>
    <row r="11969" spans="30:30">
      <c r="AD11969" s="9"/>
    </row>
    <row r="11970" spans="30:30">
      <c r="AD11970" s="9"/>
    </row>
    <row r="11971" spans="30:30">
      <c r="AD11971" s="9"/>
    </row>
    <row r="11972" spans="30:30">
      <c r="AD11972" s="9"/>
    </row>
    <row r="11973" spans="30:30">
      <c r="AD11973" s="9"/>
    </row>
    <row r="11974" spans="30:30">
      <c r="AD11974" s="9"/>
    </row>
    <row r="11975" spans="30:30">
      <c r="AD11975" s="9"/>
    </row>
    <row r="11976" spans="30:30">
      <c r="AD11976" s="9"/>
    </row>
    <row r="11977" spans="30:30">
      <c r="AD11977" s="9"/>
    </row>
    <row r="11978" spans="30:30">
      <c r="AD11978" s="9"/>
    </row>
    <row r="11979" spans="30:30">
      <c r="AD11979" s="9"/>
    </row>
    <row r="11980" spans="30:30">
      <c r="AD11980" s="9"/>
    </row>
    <row r="11981" spans="30:30">
      <c r="AD11981" s="9"/>
    </row>
    <row r="11982" spans="30:30">
      <c r="AD11982" s="9"/>
    </row>
    <row r="11983" spans="30:30">
      <c r="AD11983" s="9"/>
    </row>
    <row r="11984" spans="30:30">
      <c r="AD11984" s="9"/>
    </row>
    <row r="11985" spans="30:30">
      <c r="AD11985" s="9"/>
    </row>
    <row r="11986" spans="30:30">
      <c r="AD11986" s="9"/>
    </row>
    <row r="11987" spans="30:30">
      <c r="AD11987" s="9"/>
    </row>
    <row r="11988" spans="30:30">
      <c r="AD11988" s="9"/>
    </row>
    <row r="11989" spans="30:30">
      <c r="AD11989" s="9"/>
    </row>
    <row r="11990" spans="30:30">
      <c r="AD11990" s="9"/>
    </row>
    <row r="11991" spans="30:30">
      <c r="AD11991" s="9"/>
    </row>
    <row r="11992" spans="30:30">
      <c r="AD11992" s="9"/>
    </row>
    <row r="11993" spans="30:30">
      <c r="AD11993" s="9"/>
    </row>
    <row r="11994" spans="30:30">
      <c r="AD11994" s="9"/>
    </row>
    <row r="11995" spans="30:30">
      <c r="AD11995" s="9"/>
    </row>
    <row r="11996" spans="30:30">
      <c r="AD11996" s="9"/>
    </row>
    <row r="11997" spans="30:30">
      <c r="AD11997" s="9"/>
    </row>
    <row r="11998" spans="30:30">
      <c r="AD11998" s="9"/>
    </row>
    <row r="11999" spans="30:30">
      <c r="AD11999" s="9"/>
    </row>
    <row r="12000" spans="30:30">
      <c r="AD12000" s="9"/>
    </row>
    <row r="12001" spans="30:30">
      <c r="AD12001" s="9"/>
    </row>
    <row r="12002" spans="30:30">
      <c r="AD12002" s="9"/>
    </row>
    <row r="12003" spans="30:30">
      <c r="AD12003" s="9"/>
    </row>
    <row r="12004" spans="30:30">
      <c r="AD12004" s="9"/>
    </row>
    <row r="12005" spans="30:30">
      <c r="AD12005" s="9"/>
    </row>
    <row r="12006" spans="30:30">
      <c r="AD12006" s="9"/>
    </row>
    <row r="12007" spans="30:30">
      <c r="AD12007" s="9"/>
    </row>
    <row r="12008" spans="30:30">
      <c r="AD12008" s="9"/>
    </row>
    <row r="12009" spans="30:30">
      <c r="AD12009" s="9"/>
    </row>
    <row r="12010" spans="30:30">
      <c r="AD12010" s="9"/>
    </row>
    <row r="12011" spans="30:30">
      <c r="AD12011" s="9"/>
    </row>
    <row r="12012" spans="30:30">
      <c r="AD12012" s="9"/>
    </row>
    <row r="12013" spans="30:30">
      <c r="AD12013" s="9"/>
    </row>
    <row r="12014" spans="30:30">
      <c r="AD12014" s="9"/>
    </row>
    <row r="12015" spans="30:30">
      <c r="AD12015" s="9"/>
    </row>
    <row r="12016" spans="30:30">
      <c r="AD12016" s="9"/>
    </row>
    <row r="12017" spans="30:30">
      <c r="AD12017" s="9"/>
    </row>
    <row r="12018" spans="30:30">
      <c r="AD12018" s="9"/>
    </row>
    <row r="12019" spans="30:30">
      <c r="AD12019" s="9"/>
    </row>
    <row r="12020" spans="30:30">
      <c r="AD12020" s="9"/>
    </row>
    <row r="12021" spans="30:30">
      <c r="AD12021" s="9"/>
    </row>
    <row r="12022" spans="30:30">
      <c r="AD12022" s="9"/>
    </row>
    <row r="12023" spans="30:30">
      <c r="AD12023" s="9"/>
    </row>
    <row r="12024" spans="30:30">
      <c r="AD12024" s="9"/>
    </row>
    <row r="12025" spans="30:30">
      <c r="AD12025" s="9"/>
    </row>
    <row r="12026" spans="30:30">
      <c r="AD12026" s="9"/>
    </row>
    <row r="12027" spans="30:30">
      <c r="AD12027" s="9"/>
    </row>
    <row r="12028" spans="30:30">
      <c r="AD12028" s="9"/>
    </row>
    <row r="12029" spans="30:30">
      <c r="AD12029" s="9"/>
    </row>
    <row r="12030" spans="30:30">
      <c r="AD12030" s="9"/>
    </row>
    <row r="12031" spans="30:30">
      <c r="AD12031" s="9"/>
    </row>
    <row r="12032" spans="30:30">
      <c r="AD12032" s="9"/>
    </row>
    <row r="12033" spans="30:30">
      <c r="AD12033" s="9"/>
    </row>
    <row r="12034" spans="30:30">
      <c r="AD12034" s="9"/>
    </row>
    <row r="12035" spans="30:30">
      <c r="AD12035" s="9"/>
    </row>
    <row r="12036" spans="30:30">
      <c r="AD12036" s="9"/>
    </row>
    <row r="12037" spans="30:30">
      <c r="AD12037" s="9"/>
    </row>
    <row r="12038" spans="30:30">
      <c r="AD12038" s="9"/>
    </row>
    <row r="12039" spans="30:30">
      <c r="AD12039" s="9"/>
    </row>
    <row r="12040" spans="30:30">
      <c r="AD12040" s="9"/>
    </row>
    <row r="12041" spans="30:30">
      <c r="AD12041" s="9"/>
    </row>
    <row r="12042" spans="30:30">
      <c r="AD12042" s="9"/>
    </row>
    <row r="12043" spans="30:30">
      <c r="AD12043" s="9"/>
    </row>
    <row r="12044" spans="30:30">
      <c r="AD12044" s="9"/>
    </row>
    <row r="12045" spans="30:30">
      <c r="AD12045" s="9"/>
    </row>
    <row r="12046" spans="30:30">
      <c r="AD12046" s="9"/>
    </row>
    <row r="12047" spans="30:30">
      <c r="AD12047" s="9"/>
    </row>
    <row r="12048" spans="30:30">
      <c r="AD12048" s="9"/>
    </row>
    <row r="12049" spans="30:30">
      <c r="AD12049" s="9"/>
    </row>
    <row r="12050" spans="30:30">
      <c r="AD12050" s="9"/>
    </row>
    <row r="12051" spans="30:30">
      <c r="AD12051" s="9"/>
    </row>
    <row r="12052" spans="30:30">
      <c r="AD12052" s="9"/>
    </row>
    <row r="12053" spans="30:30">
      <c r="AD12053" s="9"/>
    </row>
    <row r="12054" spans="30:30">
      <c r="AD12054" s="9"/>
    </row>
    <row r="12055" spans="30:30">
      <c r="AD12055" s="9"/>
    </row>
    <row r="12056" spans="30:30">
      <c r="AD12056" s="9"/>
    </row>
    <row r="12057" spans="30:30">
      <c r="AD12057" s="9"/>
    </row>
    <row r="12058" spans="30:30">
      <c r="AD12058" s="9"/>
    </row>
    <row r="12059" spans="30:30">
      <c r="AD12059" s="9"/>
    </row>
    <row r="12060" spans="30:30">
      <c r="AD12060" s="9"/>
    </row>
    <row r="12061" spans="30:30">
      <c r="AD12061" s="9"/>
    </row>
    <row r="12062" spans="30:30">
      <c r="AD12062" s="9"/>
    </row>
    <row r="12063" spans="30:30">
      <c r="AD12063" s="9"/>
    </row>
    <row r="12064" spans="30:30">
      <c r="AD12064" s="9"/>
    </row>
    <row r="12065" spans="30:30">
      <c r="AD12065" s="9"/>
    </row>
    <row r="12066" spans="30:30">
      <c r="AD12066" s="9"/>
    </row>
    <row r="12067" spans="30:30">
      <c r="AD12067" s="9"/>
    </row>
    <row r="12068" spans="30:30">
      <c r="AD12068" s="9"/>
    </row>
    <row r="12069" spans="30:30">
      <c r="AD12069" s="9"/>
    </row>
    <row r="12070" spans="30:30">
      <c r="AD12070" s="9"/>
    </row>
    <row r="12071" spans="30:30">
      <c r="AD12071" s="9"/>
    </row>
    <row r="12072" spans="30:30">
      <c r="AD12072" s="9"/>
    </row>
    <row r="12073" spans="30:30">
      <c r="AD12073" s="9"/>
    </row>
    <row r="12074" spans="30:30">
      <c r="AD12074" s="9"/>
    </row>
    <row r="12075" spans="30:30">
      <c r="AD12075" s="9"/>
    </row>
    <row r="12076" spans="30:30">
      <c r="AD12076" s="9"/>
    </row>
    <row r="12077" spans="30:30">
      <c r="AD12077" s="9"/>
    </row>
    <row r="12078" spans="30:30">
      <c r="AD12078" s="9"/>
    </row>
    <row r="12079" spans="30:30">
      <c r="AD12079" s="9"/>
    </row>
    <row r="12080" spans="30:30">
      <c r="AD12080" s="9"/>
    </row>
    <row r="12081" spans="30:30">
      <c r="AD12081" s="9"/>
    </row>
    <row r="12082" spans="30:30">
      <c r="AD12082" s="9"/>
    </row>
    <row r="12083" spans="30:30">
      <c r="AD12083" s="9"/>
    </row>
    <row r="12084" spans="30:30">
      <c r="AD12084" s="9"/>
    </row>
    <row r="12085" spans="30:30">
      <c r="AD12085" s="9"/>
    </row>
    <row r="12086" spans="30:30">
      <c r="AD12086" s="9"/>
    </row>
    <row r="12087" spans="30:30">
      <c r="AD12087" s="9"/>
    </row>
    <row r="12088" spans="30:30">
      <c r="AD12088" s="9"/>
    </row>
    <row r="12089" spans="30:30">
      <c r="AD12089" s="9"/>
    </row>
    <row r="12090" spans="30:30">
      <c r="AD12090" s="9"/>
    </row>
    <row r="12091" spans="30:30">
      <c r="AD12091" s="9"/>
    </row>
    <row r="12092" spans="30:30">
      <c r="AD12092" s="9"/>
    </row>
    <row r="12093" spans="30:30">
      <c r="AD12093" s="9"/>
    </row>
    <row r="12094" spans="30:30">
      <c r="AD12094" s="9"/>
    </row>
    <row r="12095" spans="30:30">
      <c r="AD12095" s="9"/>
    </row>
    <row r="12096" spans="30:30">
      <c r="AD12096" s="9"/>
    </row>
    <row r="12097" spans="30:30">
      <c r="AD12097" s="9"/>
    </row>
    <row r="12098" spans="30:30">
      <c r="AD12098" s="9"/>
    </row>
    <row r="12099" spans="30:30">
      <c r="AD12099" s="9"/>
    </row>
    <row r="12100" spans="30:30">
      <c r="AD12100" s="9"/>
    </row>
    <row r="12101" spans="30:30">
      <c r="AD12101" s="9"/>
    </row>
    <row r="12102" spans="30:30">
      <c r="AD12102" s="9"/>
    </row>
    <row r="12103" spans="30:30">
      <c r="AD12103" s="9"/>
    </row>
    <row r="12104" spans="30:30">
      <c r="AD12104" s="9"/>
    </row>
    <row r="12105" spans="30:30">
      <c r="AD12105" s="9"/>
    </row>
    <row r="12106" spans="30:30">
      <c r="AD12106" s="9"/>
    </row>
    <row r="12107" spans="30:30">
      <c r="AD12107" s="9"/>
    </row>
    <row r="12108" spans="30:30">
      <c r="AD12108" s="9"/>
    </row>
    <row r="12109" spans="30:30">
      <c r="AD12109" s="9"/>
    </row>
    <row r="12110" spans="30:30">
      <c r="AD12110" s="9"/>
    </row>
    <row r="12111" spans="30:30">
      <c r="AD12111" s="9"/>
    </row>
    <row r="12112" spans="30:30">
      <c r="AD12112" s="9"/>
    </row>
    <row r="12113" spans="30:30">
      <c r="AD12113" s="9"/>
    </row>
    <row r="12114" spans="30:30">
      <c r="AD12114" s="9"/>
    </row>
    <row r="12115" spans="30:30">
      <c r="AD12115" s="9"/>
    </row>
    <row r="12116" spans="30:30">
      <c r="AD12116" s="9"/>
    </row>
    <row r="12117" spans="30:30">
      <c r="AD12117" s="9"/>
    </row>
    <row r="12118" spans="30:30">
      <c r="AD12118" s="9"/>
    </row>
    <row r="12119" spans="30:30">
      <c r="AD12119" s="9"/>
    </row>
    <row r="12120" spans="30:30">
      <c r="AD12120" s="9"/>
    </row>
    <row r="12121" spans="30:30">
      <c r="AD12121" s="9"/>
    </row>
    <row r="12122" spans="30:30">
      <c r="AD12122" s="9"/>
    </row>
    <row r="12123" spans="30:30">
      <c r="AD12123" s="9"/>
    </row>
    <row r="12124" spans="30:30">
      <c r="AD12124" s="9"/>
    </row>
    <row r="12125" spans="30:30">
      <c r="AD12125" s="9"/>
    </row>
    <row r="12126" spans="30:30">
      <c r="AD12126" s="9"/>
    </row>
    <row r="12127" spans="30:30">
      <c r="AD12127" s="9"/>
    </row>
    <row r="12128" spans="30:30">
      <c r="AD12128" s="9"/>
    </row>
    <row r="12129" spans="30:30">
      <c r="AD12129" s="9"/>
    </row>
    <row r="12130" spans="30:30">
      <c r="AD12130" s="9"/>
    </row>
    <row r="12131" spans="30:30">
      <c r="AD12131" s="9"/>
    </row>
    <row r="12132" spans="30:30">
      <c r="AD12132" s="9"/>
    </row>
    <row r="12133" spans="30:30">
      <c r="AD12133" s="9"/>
    </row>
    <row r="12134" spans="30:30">
      <c r="AD12134" s="9"/>
    </row>
    <row r="12135" spans="30:30">
      <c r="AD12135" s="9"/>
    </row>
    <row r="12136" spans="30:30">
      <c r="AD12136" s="9"/>
    </row>
    <row r="12137" spans="30:30">
      <c r="AD12137" s="9"/>
    </row>
    <row r="12138" spans="30:30">
      <c r="AD12138" s="9"/>
    </row>
    <row r="12139" spans="30:30">
      <c r="AD12139" s="9"/>
    </row>
    <row r="12140" spans="30:30">
      <c r="AD12140" s="9"/>
    </row>
    <row r="12141" spans="30:30">
      <c r="AD12141" s="9"/>
    </row>
    <row r="12142" spans="30:30">
      <c r="AD12142" s="9"/>
    </row>
    <row r="12143" spans="30:30">
      <c r="AD12143" s="9"/>
    </row>
    <row r="12144" spans="30:30">
      <c r="AD12144" s="9"/>
    </row>
    <row r="12145" spans="30:30">
      <c r="AD12145" s="9"/>
    </row>
    <row r="12146" spans="30:30">
      <c r="AD12146" s="9"/>
    </row>
    <row r="12147" spans="30:30">
      <c r="AD12147" s="9"/>
    </row>
    <row r="12148" spans="30:30">
      <c r="AD12148" s="9"/>
    </row>
    <row r="12149" spans="30:30">
      <c r="AD12149" s="9"/>
    </row>
    <row r="12150" spans="30:30">
      <c r="AD12150" s="9"/>
    </row>
    <row r="12151" spans="30:30">
      <c r="AD12151" s="9"/>
    </row>
    <row r="12152" spans="30:30">
      <c r="AD12152" s="9"/>
    </row>
    <row r="12153" spans="30:30">
      <c r="AD12153" s="9"/>
    </row>
    <row r="12154" spans="30:30">
      <c r="AD12154" s="9"/>
    </row>
    <row r="12155" spans="30:30">
      <c r="AD12155" s="9"/>
    </row>
    <row r="12156" spans="30:30">
      <c r="AD12156" s="9"/>
    </row>
    <row r="12157" spans="30:30">
      <c r="AD12157" s="9"/>
    </row>
    <row r="12158" spans="30:30">
      <c r="AD12158" s="9"/>
    </row>
    <row r="12159" spans="30:30">
      <c r="AD12159" s="9"/>
    </row>
    <row r="12160" spans="30:30">
      <c r="AD12160" s="9"/>
    </row>
    <row r="12161" spans="30:30">
      <c r="AD12161" s="9"/>
    </row>
    <row r="12162" spans="30:30">
      <c r="AD12162" s="9"/>
    </row>
    <row r="12163" spans="30:30">
      <c r="AD12163" s="9"/>
    </row>
    <row r="12164" spans="30:30">
      <c r="AD12164" s="9"/>
    </row>
    <row r="12165" spans="30:30">
      <c r="AD12165" s="9"/>
    </row>
    <row r="12166" spans="30:30">
      <c r="AD12166" s="9"/>
    </row>
    <row r="12167" spans="30:30">
      <c r="AD12167" s="9"/>
    </row>
    <row r="12168" spans="30:30">
      <c r="AD12168" s="9"/>
    </row>
    <row r="12169" spans="30:30">
      <c r="AD12169" s="9"/>
    </row>
    <row r="12170" spans="30:30">
      <c r="AD12170" s="9"/>
    </row>
    <row r="12171" spans="30:30">
      <c r="AD12171" s="9"/>
    </row>
    <row r="12172" spans="30:30">
      <c r="AD12172" s="9"/>
    </row>
    <row r="12173" spans="30:30">
      <c r="AD12173" s="9"/>
    </row>
    <row r="12174" spans="30:30">
      <c r="AD12174" s="9"/>
    </row>
    <row r="12175" spans="30:30">
      <c r="AD12175" s="9"/>
    </row>
    <row r="12176" spans="30:30">
      <c r="AD12176" s="9"/>
    </row>
    <row r="12177" spans="30:30">
      <c r="AD12177" s="9"/>
    </row>
    <row r="12178" spans="30:30">
      <c r="AD12178" s="9"/>
    </row>
    <row r="12179" spans="30:30">
      <c r="AD12179" s="9"/>
    </row>
    <row r="12180" spans="30:30">
      <c r="AD12180" s="9"/>
    </row>
    <row r="12181" spans="30:30">
      <c r="AD12181" s="9"/>
    </row>
    <row r="12182" spans="30:30">
      <c r="AD12182" s="9"/>
    </row>
    <row r="12183" spans="30:30">
      <c r="AD12183" s="9"/>
    </row>
    <row r="12184" spans="30:30">
      <c r="AD12184" s="9"/>
    </row>
    <row r="12185" spans="30:30">
      <c r="AD12185" s="9"/>
    </row>
    <row r="12186" spans="30:30">
      <c r="AD12186" s="9"/>
    </row>
    <row r="12187" spans="30:30">
      <c r="AD12187" s="9"/>
    </row>
    <row r="12188" spans="30:30">
      <c r="AD12188" s="9"/>
    </row>
    <row r="12189" spans="30:30">
      <c r="AD12189" s="9"/>
    </row>
    <row r="12190" spans="30:30">
      <c r="AD12190" s="9"/>
    </row>
    <row r="12191" spans="30:30">
      <c r="AD12191" s="9"/>
    </row>
    <row r="12192" spans="30:30">
      <c r="AD12192" s="9"/>
    </row>
    <row r="12193" spans="30:30">
      <c r="AD12193" s="9"/>
    </row>
    <row r="12194" spans="30:30">
      <c r="AD12194" s="9"/>
    </row>
    <row r="12195" spans="30:30">
      <c r="AD12195" s="9"/>
    </row>
    <row r="12196" spans="30:30">
      <c r="AD12196" s="9"/>
    </row>
    <row r="12197" spans="30:30">
      <c r="AD12197" s="9"/>
    </row>
    <row r="12198" spans="30:30">
      <c r="AD12198" s="9"/>
    </row>
    <row r="12199" spans="30:30">
      <c r="AD12199" s="9"/>
    </row>
    <row r="12200" spans="30:30">
      <c r="AD12200" s="9"/>
    </row>
    <row r="12201" spans="30:30">
      <c r="AD12201" s="9"/>
    </row>
    <row r="12202" spans="30:30">
      <c r="AD12202" s="9"/>
    </row>
    <row r="12203" spans="30:30">
      <c r="AD12203" s="9"/>
    </row>
    <row r="12204" spans="30:30">
      <c r="AD12204" s="9"/>
    </row>
    <row r="12205" spans="30:30">
      <c r="AD12205" s="9"/>
    </row>
    <row r="12206" spans="30:30">
      <c r="AD12206" s="9"/>
    </row>
    <row r="12207" spans="30:30">
      <c r="AD12207" s="9"/>
    </row>
    <row r="12208" spans="30:30">
      <c r="AD12208" s="9"/>
    </row>
    <row r="12209" spans="30:30">
      <c r="AD12209" s="9"/>
    </row>
    <row r="12210" spans="30:30">
      <c r="AD12210" s="9"/>
    </row>
    <row r="12211" spans="30:30">
      <c r="AD12211" s="9"/>
    </row>
    <row r="12212" spans="30:30">
      <c r="AD12212" s="9"/>
    </row>
    <row r="12213" spans="30:30">
      <c r="AD12213" s="9"/>
    </row>
    <row r="12214" spans="30:30">
      <c r="AD12214" s="9"/>
    </row>
    <row r="12215" spans="30:30">
      <c r="AD12215" s="9"/>
    </row>
    <row r="12216" spans="30:30">
      <c r="AD12216" s="9"/>
    </row>
    <row r="12217" spans="30:30">
      <c r="AD12217" s="9"/>
    </row>
    <row r="12218" spans="30:30">
      <c r="AD12218" s="9"/>
    </row>
    <row r="12219" spans="30:30">
      <c r="AD12219" s="9"/>
    </row>
    <row r="12220" spans="30:30">
      <c r="AD12220" s="9"/>
    </row>
    <row r="12221" spans="30:30">
      <c r="AD12221" s="9"/>
    </row>
    <row r="12222" spans="30:30">
      <c r="AD12222" s="9"/>
    </row>
    <row r="12223" spans="30:30">
      <c r="AD12223" s="9"/>
    </row>
    <row r="12224" spans="30:30">
      <c r="AD12224" s="9"/>
    </row>
    <row r="12225" spans="30:30">
      <c r="AD12225" s="9"/>
    </row>
    <row r="12226" spans="30:30">
      <c r="AD12226" s="9"/>
    </row>
    <row r="12227" spans="30:30">
      <c r="AD12227" s="9"/>
    </row>
    <row r="12228" spans="30:30">
      <c r="AD12228" s="9"/>
    </row>
    <row r="12229" spans="30:30">
      <c r="AD12229" s="9"/>
    </row>
    <row r="12230" spans="30:30">
      <c r="AD12230" s="9"/>
    </row>
    <row r="12231" spans="30:30">
      <c r="AD12231" s="9"/>
    </row>
    <row r="12232" spans="30:30">
      <c r="AD12232" s="9"/>
    </row>
    <row r="12233" spans="30:30">
      <c r="AD12233" s="9"/>
    </row>
    <row r="12234" spans="30:30">
      <c r="AD12234" s="9"/>
    </row>
    <row r="12235" spans="30:30">
      <c r="AD12235" s="9"/>
    </row>
    <row r="12236" spans="30:30">
      <c r="AD12236" s="9"/>
    </row>
    <row r="12237" spans="30:30">
      <c r="AD12237" s="9"/>
    </row>
    <row r="12238" spans="30:30">
      <c r="AD12238" s="9"/>
    </row>
    <row r="12239" spans="30:30">
      <c r="AD12239" s="9"/>
    </row>
    <row r="12240" spans="30:30">
      <c r="AD12240" s="9"/>
    </row>
    <row r="12241" spans="30:30">
      <c r="AD12241" s="9"/>
    </row>
    <row r="12242" spans="30:30">
      <c r="AD12242" s="9"/>
    </row>
    <row r="12243" spans="30:30">
      <c r="AD12243" s="9"/>
    </row>
    <row r="12244" spans="30:30">
      <c r="AD12244" s="9"/>
    </row>
    <row r="12245" spans="30:30">
      <c r="AD12245" s="9"/>
    </row>
    <row r="12246" spans="30:30">
      <c r="AD12246" s="9"/>
    </row>
    <row r="12247" spans="30:30">
      <c r="AD12247" s="9"/>
    </row>
    <row r="12248" spans="30:30">
      <c r="AD12248" s="9"/>
    </row>
    <row r="12249" spans="30:30">
      <c r="AD12249" s="9"/>
    </row>
    <row r="12250" spans="30:30">
      <c r="AD12250" s="9"/>
    </row>
    <row r="12251" spans="30:30">
      <c r="AD12251" s="9"/>
    </row>
    <row r="12252" spans="30:30">
      <c r="AD12252" s="9"/>
    </row>
    <row r="12253" spans="30:30">
      <c r="AD12253" s="9"/>
    </row>
    <row r="12254" spans="30:30">
      <c r="AD12254" s="9"/>
    </row>
    <row r="12255" spans="30:30">
      <c r="AD12255" s="9"/>
    </row>
    <row r="12256" spans="30:30">
      <c r="AD12256" s="9"/>
    </row>
    <row r="12257" spans="30:30">
      <c r="AD12257" s="9"/>
    </row>
    <row r="12258" spans="30:30">
      <c r="AD12258" s="9"/>
    </row>
    <row r="12259" spans="30:30">
      <c r="AD12259" s="9"/>
    </row>
    <row r="12260" spans="30:30">
      <c r="AD12260" s="9"/>
    </row>
    <row r="12261" spans="30:30">
      <c r="AD12261" s="9"/>
    </row>
    <row r="12262" spans="30:30">
      <c r="AD12262" s="9"/>
    </row>
    <row r="12263" spans="30:30">
      <c r="AD12263" s="9"/>
    </row>
    <row r="12264" spans="30:30">
      <c r="AD12264" s="9"/>
    </row>
    <row r="12265" spans="30:30">
      <c r="AD12265" s="9"/>
    </row>
    <row r="12266" spans="30:30">
      <c r="AD12266" s="9"/>
    </row>
    <row r="12267" spans="30:30">
      <c r="AD12267" s="9"/>
    </row>
    <row r="12268" spans="30:30">
      <c r="AD12268" s="9"/>
    </row>
    <row r="12269" spans="30:30">
      <c r="AD12269" s="9"/>
    </row>
    <row r="12270" spans="30:30">
      <c r="AD12270" s="9"/>
    </row>
    <row r="12271" spans="30:30">
      <c r="AD12271" s="9"/>
    </row>
    <row r="12272" spans="30:30">
      <c r="AD12272" s="9"/>
    </row>
    <row r="12273" spans="30:30">
      <c r="AD12273" s="9"/>
    </row>
    <row r="12274" spans="30:30">
      <c r="AD12274" s="9"/>
    </row>
    <row r="12275" spans="30:30">
      <c r="AD12275" s="9"/>
    </row>
    <row r="12276" spans="30:30">
      <c r="AD12276" s="9"/>
    </row>
    <row r="12277" spans="30:30">
      <c r="AD12277" s="9"/>
    </row>
    <row r="12278" spans="30:30">
      <c r="AD12278" s="9"/>
    </row>
    <row r="12279" spans="30:30">
      <c r="AD12279" s="9"/>
    </row>
    <row r="12280" spans="30:30">
      <c r="AD12280" s="9"/>
    </row>
    <row r="12281" spans="30:30">
      <c r="AD12281" s="9"/>
    </row>
    <row r="12282" spans="30:30">
      <c r="AD12282" s="9"/>
    </row>
    <row r="12283" spans="30:30">
      <c r="AD12283" s="9"/>
    </row>
    <row r="12284" spans="30:30">
      <c r="AD12284" s="9"/>
    </row>
    <row r="12285" spans="30:30">
      <c r="AD12285" s="9"/>
    </row>
    <row r="12286" spans="30:30">
      <c r="AD12286" s="9"/>
    </row>
    <row r="12287" spans="30:30">
      <c r="AD12287" s="9"/>
    </row>
    <row r="12288" spans="30:30">
      <c r="AD12288" s="9"/>
    </row>
    <row r="12289" spans="30:30">
      <c r="AD12289" s="9"/>
    </row>
    <row r="12290" spans="30:30">
      <c r="AD12290" s="9"/>
    </row>
    <row r="12291" spans="30:30">
      <c r="AD12291" s="9"/>
    </row>
    <row r="12292" spans="30:30">
      <c r="AD12292" s="9"/>
    </row>
    <row r="12293" spans="30:30">
      <c r="AD12293" s="9"/>
    </row>
    <row r="12294" spans="30:30">
      <c r="AD12294" s="9"/>
    </row>
    <row r="12295" spans="30:30">
      <c r="AD12295" s="9"/>
    </row>
    <row r="12296" spans="30:30">
      <c r="AD12296" s="9"/>
    </row>
    <row r="12297" spans="30:30">
      <c r="AD12297" s="9"/>
    </row>
    <row r="12298" spans="30:30">
      <c r="AD12298" s="9"/>
    </row>
    <row r="12299" spans="30:30">
      <c r="AD12299" s="9"/>
    </row>
    <row r="12300" spans="30:30">
      <c r="AD12300" s="9"/>
    </row>
    <row r="12301" spans="30:30">
      <c r="AD12301" s="9"/>
    </row>
    <row r="12302" spans="30:30">
      <c r="AD12302" s="9"/>
    </row>
    <row r="12303" spans="30:30">
      <c r="AD12303" s="9"/>
    </row>
    <row r="12304" spans="30:30">
      <c r="AD12304" s="9"/>
    </row>
    <row r="12305" spans="30:30">
      <c r="AD12305" s="9"/>
    </row>
    <row r="12306" spans="30:30">
      <c r="AD12306" s="9"/>
    </row>
    <row r="12307" spans="30:30">
      <c r="AD12307" s="9"/>
    </row>
    <row r="12308" spans="30:30">
      <c r="AD12308" s="9"/>
    </row>
    <row r="12309" spans="30:30">
      <c r="AD12309" s="9"/>
    </row>
    <row r="12310" spans="30:30">
      <c r="AD12310" s="9"/>
    </row>
    <row r="12311" spans="30:30">
      <c r="AD12311" s="9"/>
    </row>
    <row r="12312" spans="30:30">
      <c r="AD12312" s="9"/>
    </row>
    <row r="12313" spans="30:30">
      <c r="AD12313" s="9"/>
    </row>
    <row r="12314" spans="30:30">
      <c r="AD12314" s="9"/>
    </row>
    <row r="12315" spans="30:30">
      <c r="AD12315" s="9"/>
    </row>
    <row r="12316" spans="30:30">
      <c r="AD12316" s="9"/>
    </row>
    <row r="12317" spans="30:30">
      <c r="AD12317" s="9"/>
    </row>
    <row r="12318" spans="30:30">
      <c r="AD12318" s="9"/>
    </row>
    <row r="12319" spans="30:30">
      <c r="AD12319" s="9"/>
    </row>
    <row r="12320" spans="30:30">
      <c r="AD12320" s="9"/>
    </row>
    <row r="12321" spans="30:30">
      <c r="AD12321" s="9"/>
    </row>
    <row r="12322" spans="30:30">
      <c r="AD12322" s="9"/>
    </row>
    <row r="12323" spans="30:30">
      <c r="AD12323" s="9"/>
    </row>
    <row r="12324" spans="30:30">
      <c r="AD12324" s="9"/>
    </row>
    <row r="12325" spans="30:30">
      <c r="AD12325" s="9"/>
    </row>
    <row r="12326" spans="30:30">
      <c r="AD12326" s="9"/>
    </row>
    <row r="12327" spans="30:30">
      <c r="AD12327" s="9"/>
    </row>
    <row r="12328" spans="30:30">
      <c r="AD12328" s="9"/>
    </row>
    <row r="12329" spans="30:30">
      <c r="AD12329" s="9"/>
    </row>
    <row r="12330" spans="30:30">
      <c r="AD12330" s="9"/>
    </row>
    <row r="12331" spans="30:30">
      <c r="AD12331" s="9"/>
    </row>
    <row r="12332" spans="30:30">
      <c r="AD12332" s="9"/>
    </row>
    <row r="12333" spans="30:30">
      <c r="AD12333" s="9"/>
    </row>
    <row r="12334" spans="30:30">
      <c r="AD12334" s="9"/>
    </row>
    <row r="12335" spans="30:30">
      <c r="AD12335" s="9"/>
    </row>
    <row r="12336" spans="30:30">
      <c r="AD12336" s="9"/>
    </row>
    <row r="12337" spans="30:30">
      <c r="AD12337" s="9"/>
    </row>
    <row r="12338" spans="30:30">
      <c r="AD12338" s="9"/>
    </row>
    <row r="12339" spans="30:30">
      <c r="AD12339" s="9"/>
    </row>
    <row r="12340" spans="30:30">
      <c r="AD12340" s="9"/>
    </row>
    <row r="12341" spans="30:30">
      <c r="AD12341" s="9"/>
    </row>
    <row r="12342" spans="30:30">
      <c r="AD12342" s="9"/>
    </row>
    <row r="12343" spans="30:30">
      <c r="AD12343" s="9"/>
    </row>
    <row r="12344" spans="30:30">
      <c r="AD12344" s="9"/>
    </row>
    <row r="12345" spans="30:30">
      <c r="AD12345" s="9"/>
    </row>
    <row r="12346" spans="30:30">
      <c r="AD12346" s="9"/>
    </row>
    <row r="12347" spans="30:30">
      <c r="AD12347" s="9"/>
    </row>
    <row r="12348" spans="30:30">
      <c r="AD12348" s="9"/>
    </row>
    <row r="12349" spans="30:30">
      <c r="AD12349" s="9"/>
    </row>
    <row r="12350" spans="30:30">
      <c r="AD12350" s="9"/>
    </row>
    <row r="12351" spans="30:30">
      <c r="AD12351" s="9"/>
    </row>
    <row r="12352" spans="30:30">
      <c r="AD12352" s="9"/>
    </row>
    <row r="12353" spans="30:30">
      <c r="AD12353" s="9"/>
    </row>
    <row r="12354" spans="30:30">
      <c r="AD12354" s="9"/>
    </row>
    <row r="12355" spans="30:30">
      <c r="AD12355" s="9"/>
    </row>
    <row r="12356" spans="30:30">
      <c r="AD12356" s="9"/>
    </row>
    <row r="12357" spans="30:30">
      <c r="AD12357" s="9"/>
    </row>
    <row r="12358" spans="30:30">
      <c r="AD12358" s="9"/>
    </row>
    <row r="12359" spans="30:30">
      <c r="AD12359" s="9"/>
    </row>
    <row r="12360" spans="30:30">
      <c r="AD12360" s="9"/>
    </row>
    <row r="12361" spans="30:30">
      <c r="AD12361" s="9"/>
    </row>
    <row r="12362" spans="30:30">
      <c r="AD12362" s="9"/>
    </row>
    <row r="12363" spans="30:30">
      <c r="AD12363" s="9"/>
    </row>
    <row r="12364" spans="30:30">
      <c r="AD12364" s="9"/>
    </row>
    <row r="12365" spans="30:30">
      <c r="AD12365" s="9"/>
    </row>
    <row r="12366" spans="30:30">
      <c r="AD12366" s="9"/>
    </row>
    <row r="12367" spans="30:30">
      <c r="AD12367" s="9"/>
    </row>
    <row r="12368" spans="30:30">
      <c r="AD12368" s="9"/>
    </row>
    <row r="12369" spans="30:30">
      <c r="AD12369" s="9"/>
    </row>
    <row r="12370" spans="30:30">
      <c r="AD12370" s="9"/>
    </row>
    <row r="12371" spans="30:30">
      <c r="AD12371" s="9"/>
    </row>
    <row r="12372" spans="30:30">
      <c r="AD12372" s="9"/>
    </row>
    <row r="12373" spans="30:30">
      <c r="AD12373" s="9"/>
    </row>
    <row r="12374" spans="30:30">
      <c r="AD12374" s="9"/>
    </row>
    <row r="12375" spans="30:30">
      <c r="AD12375" s="9"/>
    </row>
    <row r="12376" spans="30:30">
      <c r="AD12376" s="9"/>
    </row>
    <row r="12377" spans="30:30">
      <c r="AD12377" s="9"/>
    </row>
    <row r="12378" spans="30:30">
      <c r="AD12378" s="9"/>
    </row>
    <row r="12379" spans="30:30">
      <c r="AD12379" s="9"/>
    </row>
    <row r="12380" spans="30:30">
      <c r="AD12380" s="9"/>
    </row>
    <row r="12381" spans="30:30">
      <c r="AD12381" s="9"/>
    </row>
    <row r="12382" spans="30:30">
      <c r="AD12382" s="9"/>
    </row>
    <row r="12383" spans="30:30">
      <c r="AD12383" s="9"/>
    </row>
    <row r="12384" spans="30:30">
      <c r="AD12384" s="9"/>
    </row>
    <row r="12385" spans="30:30">
      <c r="AD12385" s="9"/>
    </row>
    <row r="12386" spans="30:30">
      <c r="AD12386" s="9"/>
    </row>
    <row r="12387" spans="30:30">
      <c r="AD12387" s="9"/>
    </row>
    <row r="12388" spans="30:30">
      <c r="AD12388" s="9"/>
    </row>
    <row r="12389" spans="30:30">
      <c r="AD12389" s="9"/>
    </row>
    <row r="12390" spans="30:30">
      <c r="AD12390" s="9"/>
    </row>
    <row r="12391" spans="30:30">
      <c r="AD12391" s="9"/>
    </row>
    <row r="12392" spans="30:30">
      <c r="AD12392" s="9"/>
    </row>
    <row r="12393" spans="30:30">
      <c r="AD12393" s="9"/>
    </row>
    <row r="12394" spans="30:30">
      <c r="AD12394" s="9"/>
    </row>
    <row r="12395" spans="30:30">
      <c r="AD12395" s="9"/>
    </row>
    <row r="12396" spans="30:30">
      <c r="AD12396" s="9"/>
    </row>
    <row r="12397" spans="30:30">
      <c r="AD12397" s="9"/>
    </row>
    <row r="12398" spans="30:30">
      <c r="AD12398" s="9"/>
    </row>
    <row r="12399" spans="30:30">
      <c r="AD12399" s="9"/>
    </row>
    <row r="12400" spans="30:30">
      <c r="AD12400" s="9"/>
    </row>
    <row r="12401" spans="30:30">
      <c r="AD12401" s="9"/>
    </row>
    <row r="12402" spans="30:30">
      <c r="AD12402" s="9"/>
    </row>
    <row r="12403" spans="30:30">
      <c r="AD12403" s="9"/>
    </row>
    <row r="12404" spans="30:30">
      <c r="AD12404" s="9"/>
    </row>
    <row r="12405" spans="30:30">
      <c r="AD12405" s="9"/>
    </row>
    <row r="12406" spans="30:30">
      <c r="AD12406" s="9"/>
    </row>
    <row r="12407" spans="30:30">
      <c r="AD12407" s="9"/>
    </row>
    <row r="12408" spans="30:30">
      <c r="AD12408" s="9"/>
    </row>
    <row r="12409" spans="30:30">
      <c r="AD12409" s="9"/>
    </row>
    <row r="12410" spans="30:30">
      <c r="AD12410" s="9"/>
    </row>
    <row r="12411" spans="30:30">
      <c r="AD12411" s="9"/>
    </row>
    <row r="12412" spans="30:30">
      <c r="AD12412" s="9"/>
    </row>
    <row r="12413" spans="30:30">
      <c r="AD12413" s="9"/>
    </row>
    <row r="12414" spans="30:30">
      <c r="AD12414" s="9"/>
    </row>
    <row r="12415" spans="30:30">
      <c r="AD12415" s="9"/>
    </row>
    <row r="12416" spans="30:30">
      <c r="AD12416" s="9"/>
    </row>
    <row r="12417" spans="30:30">
      <c r="AD12417" s="9"/>
    </row>
    <row r="12418" spans="30:30">
      <c r="AD12418" s="9"/>
    </row>
    <row r="12419" spans="30:30">
      <c r="AD12419" s="9"/>
    </row>
    <row r="12420" spans="30:30">
      <c r="AD12420" s="9"/>
    </row>
    <row r="12421" spans="30:30">
      <c r="AD12421" s="9"/>
    </row>
    <row r="12422" spans="30:30">
      <c r="AD12422" s="9"/>
    </row>
    <row r="12423" spans="30:30">
      <c r="AD12423" s="9"/>
    </row>
    <row r="12424" spans="30:30">
      <c r="AD12424" s="9"/>
    </row>
    <row r="12425" spans="30:30">
      <c r="AD12425" s="9"/>
    </row>
    <row r="12426" spans="30:30">
      <c r="AD12426" s="9"/>
    </row>
    <row r="12427" spans="30:30">
      <c r="AD12427" s="9"/>
    </row>
    <row r="12428" spans="30:30">
      <c r="AD12428" s="9"/>
    </row>
    <row r="12429" spans="30:30">
      <c r="AD12429" s="9"/>
    </row>
    <row r="12430" spans="30:30">
      <c r="AD12430" s="9"/>
    </row>
    <row r="12431" spans="30:30">
      <c r="AD12431" s="9"/>
    </row>
    <row r="12432" spans="30:30">
      <c r="AD12432" s="9"/>
    </row>
    <row r="12433" spans="30:30">
      <c r="AD12433" s="9"/>
    </row>
    <row r="12434" spans="30:30">
      <c r="AD12434" s="9"/>
    </row>
    <row r="12435" spans="30:30">
      <c r="AD12435" s="9"/>
    </row>
    <row r="12436" spans="30:30">
      <c r="AD12436" s="9"/>
    </row>
    <row r="12437" spans="30:30">
      <c r="AD12437" s="9"/>
    </row>
    <row r="12438" spans="30:30">
      <c r="AD12438" s="9"/>
    </row>
    <row r="12439" spans="30:30">
      <c r="AD12439" s="9"/>
    </row>
    <row r="12440" spans="30:30">
      <c r="AD12440" s="9"/>
    </row>
    <row r="12441" spans="30:30">
      <c r="AD12441" s="9"/>
    </row>
    <row r="12442" spans="30:30">
      <c r="AD12442" s="9"/>
    </row>
    <row r="12443" spans="30:30">
      <c r="AD12443" s="9"/>
    </row>
    <row r="12444" spans="30:30">
      <c r="AD12444" s="9"/>
    </row>
    <row r="12445" spans="30:30">
      <c r="AD12445" s="9"/>
    </row>
    <row r="12446" spans="30:30">
      <c r="AD12446" s="9"/>
    </row>
    <row r="12447" spans="30:30">
      <c r="AD12447" s="9"/>
    </row>
    <row r="12448" spans="30:30">
      <c r="AD12448" s="9"/>
    </row>
    <row r="12449" spans="30:30">
      <c r="AD12449" s="9"/>
    </row>
    <row r="12450" spans="30:30">
      <c r="AD12450" s="9"/>
    </row>
    <row r="12451" spans="30:30">
      <c r="AD12451" s="9"/>
    </row>
    <row r="12452" spans="30:30">
      <c r="AD12452" s="9"/>
    </row>
    <row r="12453" spans="30:30">
      <c r="AD12453" s="9"/>
    </row>
    <row r="12454" spans="30:30">
      <c r="AD12454" s="9"/>
    </row>
    <row r="12455" spans="30:30">
      <c r="AD12455" s="9"/>
    </row>
    <row r="12456" spans="30:30">
      <c r="AD12456" s="9"/>
    </row>
    <row r="12457" spans="30:30">
      <c r="AD12457" s="9"/>
    </row>
    <row r="12458" spans="30:30">
      <c r="AD12458" s="9"/>
    </row>
    <row r="12459" spans="30:30">
      <c r="AD12459" s="9"/>
    </row>
    <row r="12460" spans="30:30">
      <c r="AD12460" s="9"/>
    </row>
    <row r="12461" spans="30:30">
      <c r="AD12461" s="9"/>
    </row>
    <row r="12462" spans="30:30">
      <c r="AD12462" s="9"/>
    </row>
    <row r="12463" spans="30:30">
      <c r="AD12463" s="9"/>
    </row>
    <row r="12464" spans="30:30">
      <c r="AD12464" s="9"/>
    </row>
    <row r="12465" spans="30:30">
      <c r="AD12465" s="9"/>
    </row>
    <row r="12466" spans="30:30">
      <c r="AD12466" s="9"/>
    </row>
    <row r="12467" spans="30:30">
      <c r="AD12467" s="9"/>
    </row>
    <row r="12468" spans="30:30">
      <c r="AD12468" s="9"/>
    </row>
    <row r="12469" spans="30:30">
      <c r="AD12469" s="9"/>
    </row>
    <row r="12470" spans="30:30">
      <c r="AD12470" s="9"/>
    </row>
    <row r="12471" spans="30:30">
      <c r="AD12471" s="9"/>
    </row>
    <row r="12472" spans="30:30">
      <c r="AD12472" s="9"/>
    </row>
    <row r="12473" spans="30:30">
      <c r="AD12473" s="9"/>
    </row>
    <row r="12474" spans="30:30">
      <c r="AD12474" s="9"/>
    </row>
    <row r="12475" spans="30:30">
      <c r="AD12475" s="9"/>
    </row>
    <row r="12476" spans="30:30">
      <c r="AD12476" s="9"/>
    </row>
    <row r="12477" spans="30:30">
      <c r="AD12477" s="9"/>
    </row>
    <row r="12478" spans="30:30">
      <c r="AD12478" s="9"/>
    </row>
    <row r="12479" spans="30:30">
      <c r="AD12479" s="9"/>
    </row>
    <row r="12480" spans="30:30">
      <c r="AD12480" s="9"/>
    </row>
    <row r="12481" spans="30:30">
      <c r="AD12481" s="9"/>
    </row>
    <row r="12482" spans="30:30">
      <c r="AD12482" s="9"/>
    </row>
    <row r="12483" spans="30:30">
      <c r="AD12483" s="9"/>
    </row>
    <row r="12484" spans="30:30">
      <c r="AD12484" s="9"/>
    </row>
    <row r="12485" spans="30:30">
      <c r="AD12485" s="9"/>
    </row>
    <row r="12486" spans="30:30">
      <c r="AD12486" s="9"/>
    </row>
    <row r="12487" spans="30:30">
      <c r="AD12487" s="9"/>
    </row>
    <row r="12488" spans="30:30">
      <c r="AD12488" s="9"/>
    </row>
    <row r="12489" spans="30:30">
      <c r="AD12489" s="9"/>
    </row>
    <row r="12490" spans="30:30">
      <c r="AD12490" s="9"/>
    </row>
    <row r="12491" spans="30:30">
      <c r="AD12491" s="9"/>
    </row>
    <row r="12492" spans="30:30">
      <c r="AD12492" s="9"/>
    </row>
    <row r="12493" spans="30:30">
      <c r="AD12493" s="9"/>
    </row>
    <row r="12494" spans="30:30">
      <c r="AD12494" s="9"/>
    </row>
    <row r="12495" spans="30:30">
      <c r="AD12495" s="9"/>
    </row>
    <row r="12496" spans="30:30">
      <c r="AD12496" s="9"/>
    </row>
    <row r="12497" spans="30:30">
      <c r="AD12497" s="9"/>
    </row>
    <row r="12498" spans="30:30">
      <c r="AD12498" s="9"/>
    </row>
    <row r="12499" spans="30:30">
      <c r="AD12499" s="9"/>
    </row>
    <row r="12500" spans="30:30">
      <c r="AD12500" s="9"/>
    </row>
    <row r="12501" spans="30:30">
      <c r="AD12501" s="9"/>
    </row>
    <row r="12502" spans="30:30">
      <c r="AD12502" s="9"/>
    </row>
    <row r="12503" spans="30:30">
      <c r="AD12503" s="9"/>
    </row>
    <row r="12504" spans="30:30">
      <c r="AD12504" s="9"/>
    </row>
    <row r="12505" spans="30:30">
      <c r="AD12505" s="9"/>
    </row>
    <row r="12506" spans="30:30">
      <c r="AD12506" s="9"/>
    </row>
    <row r="12507" spans="30:30">
      <c r="AD12507" s="9"/>
    </row>
    <row r="12508" spans="30:30">
      <c r="AD12508" s="9"/>
    </row>
    <row r="12509" spans="30:30">
      <c r="AD12509" s="9"/>
    </row>
    <row r="12510" spans="30:30">
      <c r="AD12510" s="9"/>
    </row>
    <row r="12511" spans="30:30">
      <c r="AD12511" s="9"/>
    </row>
    <row r="12512" spans="30:30">
      <c r="AD12512" s="9"/>
    </row>
    <row r="12513" spans="30:30">
      <c r="AD12513" s="9"/>
    </row>
    <row r="12514" spans="30:30">
      <c r="AD12514" s="9"/>
    </row>
    <row r="12515" spans="30:30">
      <c r="AD12515" s="9"/>
    </row>
    <row r="12516" spans="30:30">
      <c r="AD12516" s="9"/>
    </row>
    <row r="12517" spans="30:30">
      <c r="AD12517" s="9"/>
    </row>
    <row r="12518" spans="30:30">
      <c r="AD12518" s="9"/>
    </row>
    <row r="12519" spans="30:30">
      <c r="AD12519" s="9"/>
    </row>
    <row r="12520" spans="30:30">
      <c r="AD12520" s="9"/>
    </row>
    <row r="12521" spans="30:30">
      <c r="AD12521" s="9"/>
    </row>
    <row r="12522" spans="30:30">
      <c r="AD12522" s="9"/>
    </row>
    <row r="12523" spans="30:30">
      <c r="AD12523" s="9"/>
    </row>
    <row r="12524" spans="30:30">
      <c r="AD12524" s="9"/>
    </row>
    <row r="12525" spans="30:30">
      <c r="AD12525" s="9"/>
    </row>
    <row r="12526" spans="30:30">
      <c r="AD12526" s="9"/>
    </row>
    <row r="12527" spans="30:30">
      <c r="AD12527" s="9"/>
    </row>
    <row r="12528" spans="30:30">
      <c r="AD12528" s="9"/>
    </row>
    <row r="12529" spans="30:30">
      <c r="AD12529" s="9"/>
    </row>
    <row r="12530" spans="30:30">
      <c r="AD12530" s="9"/>
    </row>
    <row r="12531" spans="30:30">
      <c r="AD12531" s="9"/>
    </row>
    <row r="12532" spans="30:30">
      <c r="AD12532" s="9"/>
    </row>
    <row r="12533" spans="30:30">
      <c r="AD12533" s="9"/>
    </row>
    <row r="12534" spans="30:30">
      <c r="AD12534" s="9"/>
    </row>
    <row r="12535" spans="30:30">
      <c r="AD12535" s="9"/>
    </row>
    <row r="12536" spans="30:30">
      <c r="AD12536" s="9"/>
    </row>
    <row r="12537" spans="30:30">
      <c r="AD12537" s="9"/>
    </row>
    <row r="12538" spans="30:30">
      <c r="AD12538" s="9"/>
    </row>
    <row r="12539" spans="30:30">
      <c r="AD12539" s="9"/>
    </row>
    <row r="12540" spans="30:30">
      <c r="AD12540" s="9"/>
    </row>
    <row r="12541" spans="30:30">
      <c r="AD12541" s="9"/>
    </row>
    <row r="12542" spans="30:30">
      <c r="AD12542" s="9"/>
    </row>
    <row r="12543" spans="30:30">
      <c r="AD12543" s="9"/>
    </row>
    <row r="12544" spans="30:30">
      <c r="AD12544" s="9"/>
    </row>
    <row r="12545" spans="30:30">
      <c r="AD12545" s="9"/>
    </row>
    <row r="12546" spans="30:30">
      <c r="AD12546" s="9"/>
    </row>
    <row r="12547" spans="30:30">
      <c r="AD12547" s="9"/>
    </row>
    <row r="12548" spans="30:30">
      <c r="AD12548" s="9"/>
    </row>
    <row r="12549" spans="30:30">
      <c r="AD12549" s="9"/>
    </row>
    <row r="12550" spans="30:30">
      <c r="AD12550" s="9"/>
    </row>
    <row r="12551" spans="30:30">
      <c r="AD12551" s="9"/>
    </row>
    <row r="12552" spans="30:30">
      <c r="AD12552" s="9"/>
    </row>
    <row r="12553" spans="30:30">
      <c r="AD12553" s="9"/>
    </row>
    <row r="12554" spans="30:30">
      <c r="AD12554" s="9"/>
    </row>
    <row r="12555" spans="30:30">
      <c r="AD12555" s="9"/>
    </row>
    <row r="12556" spans="30:30">
      <c r="AD12556" s="9"/>
    </row>
    <row r="12557" spans="30:30">
      <c r="AD12557" s="9"/>
    </row>
    <row r="12558" spans="30:30">
      <c r="AD12558" s="9"/>
    </row>
    <row r="12559" spans="30:30">
      <c r="AD12559" s="9"/>
    </row>
    <row r="12560" spans="30:30">
      <c r="AD12560" s="9"/>
    </row>
    <row r="12561" spans="30:30">
      <c r="AD12561" s="9"/>
    </row>
    <row r="12562" spans="30:30">
      <c r="AD12562" s="9"/>
    </row>
    <row r="12563" spans="30:30">
      <c r="AD12563" s="9"/>
    </row>
    <row r="12564" spans="30:30">
      <c r="AD12564" s="9"/>
    </row>
    <row r="12565" spans="30:30">
      <c r="AD12565" s="9"/>
    </row>
    <row r="12566" spans="30:30">
      <c r="AD12566" s="9"/>
    </row>
    <row r="12567" spans="30:30">
      <c r="AD12567" s="9"/>
    </row>
    <row r="12568" spans="30:30">
      <c r="AD12568" s="9"/>
    </row>
    <row r="12569" spans="30:30">
      <c r="AD12569" s="9"/>
    </row>
    <row r="12570" spans="30:30">
      <c r="AD12570" s="9"/>
    </row>
    <row r="12571" spans="30:30">
      <c r="AD12571" s="9"/>
    </row>
    <row r="12572" spans="30:30">
      <c r="AD12572" s="9"/>
    </row>
    <row r="12573" spans="30:30">
      <c r="AD12573" s="9"/>
    </row>
    <row r="12574" spans="30:30">
      <c r="AD12574" s="9"/>
    </row>
    <row r="12575" spans="30:30">
      <c r="AD12575" s="9"/>
    </row>
    <row r="12576" spans="30:30">
      <c r="AD12576" s="9"/>
    </row>
    <row r="12577" spans="30:30">
      <c r="AD12577" s="9"/>
    </row>
    <row r="12578" spans="30:30">
      <c r="AD12578" s="9"/>
    </row>
    <row r="12579" spans="30:30">
      <c r="AD12579" s="9"/>
    </row>
    <row r="12580" spans="30:30">
      <c r="AD12580" s="9"/>
    </row>
    <row r="12581" spans="30:30">
      <c r="AD12581" s="9"/>
    </row>
    <row r="12582" spans="30:30">
      <c r="AD12582" s="9"/>
    </row>
    <row r="12583" spans="30:30">
      <c r="AD12583" s="9"/>
    </row>
    <row r="12584" spans="30:30">
      <c r="AD12584" s="9"/>
    </row>
    <row r="12585" spans="30:30">
      <c r="AD12585" s="9"/>
    </row>
    <row r="12586" spans="30:30">
      <c r="AD12586" s="9"/>
    </row>
    <row r="12587" spans="30:30">
      <c r="AD12587" s="9"/>
    </row>
    <row r="12588" spans="30:30">
      <c r="AD12588" s="9"/>
    </row>
    <row r="12589" spans="30:30">
      <c r="AD12589" s="9"/>
    </row>
    <row r="12590" spans="30:30">
      <c r="AD12590" s="9"/>
    </row>
    <row r="12591" spans="30:30">
      <c r="AD12591" s="9"/>
    </row>
    <row r="12592" spans="30:30">
      <c r="AD12592" s="9"/>
    </row>
    <row r="12593" spans="30:30">
      <c r="AD12593" s="9"/>
    </row>
    <row r="12594" spans="30:30">
      <c r="AD12594" s="9"/>
    </row>
    <row r="12595" spans="30:30">
      <c r="AD12595" s="9"/>
    </row>
    <row r="12596" spans="30:30">
      <c r="AD12596" s="9"/>
    </row>
    <row r="12597" spans="30:30">
      <c r="AD12597" s="9"/>
    </row>
    <row r="12598" spans="30:30">
      <c r="AD12598" s="9"/>
    </row>
    <row r="12599" spans="30:30">
      <c r="AD12599" s="9"/>
    </row>
    <row r="12600" spans="30:30">
      <c r="AD12600" s="9"/>
    </row>
    <row r="12601" spans="30:30">
      <c r="AD12601" s="9"/>
    </row>
    <row r="12602" spans="30:30">
      <c r="AD12602" s="9"/>
    </row>
    <row r="12603" spans="30:30">
      <c r="AD12603" s="9"/>
    </row>
    <row r="12604" spans="30:30">
      <c r="AD12604" s="9"/>
    </row>
    <row r="12605" spans="30:30">
      <c r="AD12605" s="9"/>
    </row>
    <row r="12606" spans="30:30">
      <c r="AD12606" s="9"/>
    </row>
    <row r="12607" spans="30:30">
      <c r="AD12607" s="9"/>
    </row>
    <row r="12608" spans="30:30">
      <c r="AD12608" s="9"/>
    </row>
    <row r="12609" spans="30:30">
      <c r="AD12609" s="9"/>
    </row>
    <row r="12610" spans="30:30">
      <c r="AD12610" s="9"/>
    </row>
    <row r="12611" spans="30:30">
      <c r="AD12611" s="9"/>
    </row>
    <row r="12612" spans="30:30">
      <c r="AD12612" s="9"/>
    </row>
    <row r="12613" spans="30:30">
      <c r="AD12613" s="9"/>
    </row>
    <row r="12614" spans="30:30">
      <c r="AD12614" s="9"/>
    </row>
    <row r="12615" spans="30:30">
      <c r="AD12615" s="9"/>
    </row>
    <row r="12616" spans="30:30">
      <c r="AD12616" s="9"/>
    </row>
    <row r="12617" spans="30:30">
      <c r="AD12617" s="9"/>
    </row>
    <row r="12618" spans="30:30">
      <c r="AD12618" s="9"/>
    </row>
    <row r="12619" spans="30:30">
      <c r="AD12619" s="9"/>
    </row>
    <row r="12620" spans="30:30">
      <c r="AD12620" s="9"/>
    </row>
    <row r="12621" spans="30:30">
      <c r="AD12621" s="9"/>
    </row>
    <row r="12622" spans="30:30">
      <c r="AD12622" s="9"/>
    </row>
    <row r="12623" spans="30:30">
      <c r="AD12623" s="9"/>
    </row>
    <row r="12624" spans="30:30">
      <c r="AD12624" s="9"/>
    </row>
    <row r="12625" spans="30:30">
      <c r="AD12625" s="9"/>
    </row>
    <row r="12626" spans="30:30">
      <c r="AD12626" s="9"/>
    </row>
    <row r="12627" spans="30:30">
      <c r="AD12627" s="9"/>
    </row>
    <row r="12628" spans="30:30">
      <c r="AD12628" s="9"/>
    </row>
    <row r="12629" spans="30:30">
      <c r="AD12629" s="9"/>
    </row>
    <row r="12630" spans="30:30">
      <c r="AD12630" s="9"/>
    </row>
    <row r="12631" spans="30:30">
      <c r="AD12631" s="9"/>
    </row>
    <row r="12632" spans="30:30">
      <c r="AD12632" s="9"/>
    </row>
    <row r="12633" spans="30:30">
      <c r="AD12633" s="9"/>
    </row>
    <row r="12634" spans="30:30">
      <c r="AD12634" s="9"/>
    </row>
    <row r="12635" spans="30:30">
      <c r="AD12635" s="9"/>
    </row>
    <row r="12636" spans="30:30">
      <c r="AD12636" s="9"/>
    </row>
    <row r="12637" spans="30:30">
      <c r="AD12637" s="9"/>
    </row>
    <row r="12638" spans="30:30">
      <c r="AD12638" s="9"/>
    </row>
    <row r="12639" spans="30:30">
      <c r="AD12639" s="9"/>
    </row>
    <row r="12640" spans="30:30">
      <c r="AD12640" s="9"/>
    </row>
    <row r="12641" spans="30:30">
      <c r="AD12641" s="9"/>
    </row>
    <row r="12642" spans="30:30">
      <c r="AD12642" s="9"/>
    </row>
    <row r="12643" spans="30:30">
      <c r="AD12643" s="9"/>
    </row>
    <row r="12644" spans="30:30">
      <c r="AD12644" s="9"/>
    </row>
    <row r="12645" spans="30:30">
      <c r="AD12645" s="9"/>
    </row>
    <row r="12646" spans="30:30">
      <c r="AD12646" s="9"/>
    </row>
    <row r="12647" spans="30:30">
      <c r="AD12647" s="9"/>
    </row>
    <row r="12648" spans="30:30">
      <c r="AD12648" s="9"/>
    </row>
    <row r="12649" spans="30:30">
      <c r="AD12649" s="9"/>
    </row>
    <row r="12650" spans="30:30">
      <c r="AD12650" s="9"/>
    </row>
    <row r="12651" spans="30:30">
      <c r="AD12651" s="9"/>
    </row>
    <row r="12652" spans="30:30">
      <c r="AD12652" s="9"/>
    </row>
    <row r="12653" spans="30:30">
      <c r="AD12653" s="9"/>
    </row>
    <row r="12654" spans="30:30">
      <c r="AD12654" s="9"/>
    </row>
    <row r="12655" spans="30:30">
      <c r="AD12655" s="9"/>
    </row>
    <row r="12656" spans="30:30">
      <c r="AD12656" s="9"/>
    </row>
    <row r="12657" spans="30:30">
      <c r="AD12657" s="9"/>
    </row>
    <row r="12658" spans="30:30">
      <c r="AD12658" s="9"/>
    </row>
    <row r="12659" spans="30:30">
      <c r="AD12659" s="9"/>
    </row>
    <row r="12660" spans="30:30">
      <c r="AD12660" s="9"/>
    </row>
    <row r="12661" spans="30:30">
      <c r="AD12661" s="9"/>
    </row>
    <row r="12662" spans="30:30">
      <c r="AD12662" s="9"/>
    </row>
    <row r="12663" spans="30:30">
      <c r="AD12663" s="9"/>
    </row>
    <row r="12664" spans="30:30">
      <c r="AD12664" s="9"/>
    </row>
    <row r="12665" spans="30:30">
      <c r="AD12665" s="9"/>
    </row>
    <row r="12666" spans="30:30">
      <c r="AD12666" s="9"/>
    </row>
    <row r="12667" spans="30:30">
      <c r="AD12667" s="9"/>
    </row>
    <row r="12668" spans="30:30">
      <c r="AD12668" s="9"/>
    </row>
    <row r="12669" spans="30:30">
      <c r="AD12669" s="9"/>
    </row>
    <row r="12670" spans="30:30">
      <c r="AD12670" s="9"/>
    </row>
    <row r="12671" spans="30:30">
      <c r="AD12671" s="9"/>
    </row>
    <row r="12672" spans="30:30">
      <c r="AD12672" s="9"/>
    </row>
    <row r="12673" spans="30:30">
      <c r="AD12673" s="9"/>
    </row>
    <row r="12674" spans="30:30">
      <c r="AD12674" s="9"/>
    </row>
    <row r="12675" spans="30:30">
      <c r="AD12675" s="9"/>
    </row>
    <row r="12676" spans="30:30">
      <c r="AD12676" s="9"/>
    </row>
    <row r="12677" spans="30:30">
      <c r="AD12677" s="9"/>
    </row>
    <row r="12678" spans="30:30">
      <c r="AD12678" s="9"/>
    </row>
    <row r="12679" spans="30:30">
      <c r="AD12679" s="9"/>
    </row>
    <row r="12680" spans="30:30">
      <c r="AD12680" s="9"/>
    </row>
    <row r="12681" spans="30:30">
      <c r="AD12681" s="9"/>
    </row>
    <row r="12682" spans="30:30">
      <c r="AD12682" s="9"/>
    </row>
    <row r="12683" spans="30:30">
      <c r="AD12683" s="9"/>
    </row>
    <row r="12684" spans="30:30">
      <c r="AD12684" s="9"/>
    </row>
    <row r="12685" spans="30:30">
      <c r="AD12685" s="9"/>
    </row>
    <row r="12686" spans="30:30">
      <c r="AD12686" s="9"/>
    </row>
    <row r="12687" spans="30:30">
      <c r="AD12687" s="9"/>
    </row>
    <row r="12688" spans="30:30">
      <c r="AD12688" s="9"/>
    </row>
    <row r="12689" spans="30:30">
      <c r="AD12689" s="9"/>
    </row>
    <row r="12690" spans="30:30">
      <c r="AD12690" s="9"/>
    </row>
    <row r="12691" spans="30:30">
      <c r="AD12691" s="9"/>
    </row>
    <row r="12692" spans="30:30">
      <c r="AD12692" s="9"/>
    </row>
    <row r="12693" spans="30:30">
      <c r="AD12693" s="9"/>
    </row>
    <row r="12694" spans="30:30">
      <c r="AD12694" s="9"/>
    </row>
    <row r="12695" spans="30:30">
      <c r="AD12695" s="9"/>
    </row>
    <row r="12696" spans="30:30">
      <c r="AD12696" s="9"/>
    </row>
    <row r="12697" spans="30:30">
      <c r="AD12697" s="9"/>
    </row>
    <row r="12698" spans="30:30">
      <c r="AD12698" s="9"/>
    </row>
    <row r="12699" spans="30:30">
      <c r="AD12699" s="9"/>
    </row>
    <row r="12700" spans="30:30">
      <c r="AD12700" s="9"/>
    </row>
    <row r="12701" spans="30:30">
      <c r="AD12701" s="9"/>
    </row>
    <row r="12702" spans="30:30">
      <c r="AD12702" s="9"/>
    </row>
    <row r="12703" spans="30:30">
      <c r="AD12703" s="9"/>
    </row>
    <row r="12704" spans="30:30">
      <c r="AD12704" s="9"/>
    </row>
    <row r="12705" spans="30:30">
      <c r="AD12705" s="9"/>
    </row>
    <row r="12706" spans="30:30">
      <c r="AD12706" s="9"/>
    </row>
    <row r="12707" spans="30:30">
      <c r="AD12707" s="9"/>
    </row>
    <row r="12708" spans="30:30">
      <c r="AD12708" s="9"/>
    </row>
    <row r="12709" spans="30:30">
      <c r="AD12709" s="9"/>
    </row>
    <row r="12710" spans="30:30">
      <c r="AD12710" s="9"/>
    </row>
    <row r="12711" spans="30:30">
      <c r="AD12711" s="9"/>
    </row>
    <row r="12712" spans="30:30">
      <c r="AD12712" s="9"/>
    </row>
    <row r="12713" spans="30:30">
      <c r="AD12713" s="9"/>
    </row>
    <row r="12714" spans="30:30">
      <c r="AD12714" s="9"/>
    </row>
    <row r="12715" spans="30:30">
      <c r="AD12715" s="9"/>
    </row>
    <row r="12716" spans="30:30">
      <c r="AD12716" s="9"/>
    </row>
    <row r="12717" spans="30:30">
      <c r="AD12717" s="9"/>
    </row>
    <row r="12718" spans="30:30">
      <c r="AD12718" s="9"/>
    </row>
    <row r="12719" spans="30:30">
      <c r="AD12719" s="9"/>
    </row>
    <row r="12720" spans="30:30">
      <c r="AD12720" s="9"/>
    </row>
    <row r="12721" spans="30:30">
      <c r="AD12721" s="9"/>
    </row>
    <row r="12722" spans="30:30">
      <c r="AD12722" s="9"/>
    </row>
    <row r="12723" spans="30:30">
      <c r="AD12723" s="9"/>
    </row>
    <row r="12724" spans="30:30">
      <c r="AD12724" s="9"/>
    </row>
    <row r="12725" spans="30:30">
      <c r="AD12725" s="9"/>
    </row>
    <row r="12726" spans="30:30">
      <c r="AD12726" s="9"/>
    </row>
    <row r="12727" spans="30:30">
      <c r="AD12727" s="9"/>
    </row>
    <row r="12728" spans="30:30">
      <c r="AD12728" s="9"/>
    </row>
    <row r="12729" spans="30:30">
      <c r="AD12729" s="9"/>
    </row>
    <row r="12730" spans="30:30">
      <c r="AD12730" s="9"/>
    </row>
    <row r="12731" spans="30:30">
      <c r="AD12731" s="9"/>
    </row>
    <row r="12732" spans="30:30">
      <c r="AD12732" s="9"/>
    </row>
    <row r="12733" spans="30:30">
      <c r="AD12733" s="9"/>
    </row>
    <row r="12734" spans="30:30">
      <c r="AD12734" s="9"/>
    </row>
    <row r="12735" spans="30:30">
      <c r="AD12735" s="9"/>
    </row>
    <row r="12736" spans="30:30">
      <c r="AD12736" s="9"/>
    </row>
    <row r="12737" spans="30:30">
      <c r="AD12737" s="9"/>
    </row>
    <row r="12738" spans="30:30">
      <c r="AD12738" s="9"/>
    </row>
    <row r="12739" spans="30:30">
      <c r="AD12739" s="9"/>
    </row>
    <row r="12740" spans="30:30">
      <c r="AD12740" s="9"/>
    </row>
    <row r="12741" spans="30:30">
      <c r="AD12741" s="9"/>
    </row>
    <row r="12742" spans="30:30">
      <c r="AD12742" s="9"/>
    </row>
    <row r="12743" spans="30:30">
      <c r="AD12743" s="9"/>
    </row>
    <row r="12744" spans="30:30">
      <c r="AD12744" s="9"/>
    </row>
    <row r="12745" spans="30:30">
      <c r="AD12745" s="9"/>
    </row>
    <row r="12746" spans="30:30">
      <c r="AD12746" s="9"/>
    </row>
    <row r="12747" spans="30:30">
      <c r="AD12747" s="9"/>
    </row>
    <row r="12748" spans="30:30">
      <c r="AD12748" s="9"/>
    </row>
    <row r="12749" spans="30:30">
      <c r="AD12749" s="9"/>
    </row>
    <row r="12750" spans="30:30">
      <c r="AD12750" s="9"/>
    </row>
    <row r="12751" spans="30:30">
      <c r="AD12751" s="9"/>
    </row>
    <row r="12752" spans="30:30">
      <c r="AD12752" s="9"/>
    </row>
    <row r="12753" spans="30:30">
      <c r="AD12753" s="9"/>
    </row>
    <row r="12754" spans="30:30">
      <c r="AD12754" s="9"/>
    </row>
    <row r="12755" spans="30:30">
      <c r="AD12755" s="9"/>
    </row>
    <row r="12756" spans="30:30">
      <c r="AD12756" s="9"/>
    </row>
    <row r="12757" spans="30:30">
      <c r="AD12757" s="9"/>
    </row>
    <row r="12758" spans="30:30">
      <c r="AD12758" s="9"/>
    </row>
    <row r="12759" spans="30:30">
      <c r="AD12759" s="9"/>
    </row>
    <row r="12760" spans="30:30">
      <c r="AD12760" s="9"/>
    </row>
    <row r="12761" spans="30:30">
      <c r="AD12761" s="9"/>
    </row>
    <row r="12762" spans="30:30">
      <c r="AD12762" s="9"/>
    </row>
    <row r="12763" spans="30:30">
      <c r="AD12763" s="9"/>
    </row>
    <row r="12764" spans="30:30">
      <c r="AD12764" s="9"/>
    </row>
    <row r="12765" spans="30:30">
      <c r="AD12765" s="9"/>
    </row>
    <row r="12766" spans="30:30">
      <c r="AD12766" s="9"/>
    </row>
    <row r="12767" spans="30:30">
      <c r="AD12767" s="9"/>
    </row>
    <row r="12768" spans="30:30">
      <c r="AD12768" s="9"/>
    </row>
    <row r="12769" spans="30:30">
      <c r="AD12769" s="9"/>
    </row>
    <row r="12770" spans="30:30">
      <c r="AD12770" s="9"/>
    </row>
    <row r="12771" spans="30:30">
      <c r="AD12771" s="9"/>
    </row>
    <row r="12772" spans="30:30">
      <c r="AD12772" s="9"/>
    </row>
    <row r="12773" spans="30:30">
      <c r="AD12773" s="9"/>
    </row>
    <row r="12774" spans="30:30">
      <c r="AD12774" s="9"/>
    </row>
    <row r="12775" spans="30:30">
      <c r="AD12775" s="9"/>
    </row>
    <row r="12776" spans="30:30">
      <c r="AD12776" s="9"/>
    </row>
    <row r="12777" spans="30:30">
      <c r="AD12777" s="9"/>
    </row>
    <row r="12778" spans="30:30">
      <c r="AD12778" s="9"/>
    </row>
    <row r="12779" spans="30:30">
      <c r="AD12779" s="9"/>
    </row>
    <row r="12780" spans="30:30">
      <c r="AD12780" s="9"/>
    </row>
    <row r="12781" spans="30:30">
      <c r="AD12781" s="9"/>
    </row>
    <row r="12782" spans="30:30">
      <c r="AD12782" s="9"/>
    </row>
    <row r="12783" spans="30:30">
      <c r="AD12783" s="9"/>
    </row>
    <row r="12784" spans="30:30">
      <c r="AD12784" s="9"/>
    </row>
    <row r="12785" spans="30:30">
      <c r="AD12785" s="9"/>
    </row>
    <row r="12786" spans="30:30">
      <c r="AD12786" s="9"/>
    </row>
    <row r="12787" spans="30:30">
      <c r="AD12787" s="9"/>
    </row>
    <row r="12788" spans="30:30">
      <c r="AD12788" s="9"/>
    </row>
    <row r="12789" spans="30:30">
      <c r="AD12789" s="9"/>
    </row>
    <row r="12790" spans="30:30">
      <c r="AD12790" s="9"/>
    </row>
    <row r="12791" spans="30:30">
      <c r="AD12791" s="9"/>
    </row>
    <row r="12792" spans="30:30">
      <c r="AD12792" s="9"/>
    </row>
    <row r="12793" spans="30:30">
      <c r="AD12793" s="9"/>
    </row>
    <row r="12794" spans="30:30">
      <c r="AD12794" s="9"/>
    </row>
    <row r="12795" spans="30:30">
      <c r="AD12795" s="9"/>
    </row>
    <row r="12796" spans="30:30">
      <c r="AD12796" s="9"/>
    </row>
    <row r="12797" spans="30:30">
      <c r="AD12797" s="9"/>
    </row>
    <row r="12798" spans="30:30">
      <c r="AD12798" s="9"/>
    </row>
    <row r="12799" spans="30:30">
      <c r="AD12799" s="9"/>
    </row>
    <row r="12800" spans="30:30">
      <c r="AD12800" s="9"/>
    </row>
    <row r="12801" spans="30:30">
      <c r="AD12801" s="9"/>
    </row>
    <row r="12802" spans="30:30">
      <c r="AD12802" s="9"/>
    </row>
    <row r="12803" spans="30:30">
      <c r="AD12803" s="9"/>
    </row>
    <row r="12804" spans="30:30">
      <c r="AD12804" s="9"/>
    </row>
    <row r="12805" spans="30:30">
      <c r="AD12805" s="9"/>
    </row>
    <row r="12806" spans="30:30">
      <c r="AD12806" s="9"/>
    </row>
    <row r="12807" spans="30:30">
      <c r="AD12807" s="9"/>
    </row>
    <row r="12808" spans="30:30">
      <c r="AD12808" s="9"/>
    </row>
    <row r="12809" spans="30:30">
      <c r="AD12809" s="9"/>
    </row>
    <row r="12810" spans="30:30">
      <c r="AD12810" s="9"/>
    </row>
    <row r="12811" spans="30:30">
      <c r="AD12811" s="9"/>
    </row>
    <row r="12812" spans="30:30">
      <c r="AD12812" s="9"/>
    </row>
    <row r="12813" spans="30:30">
      <c r="AD12813" s="9"/>
    </row>
    <row r="12814" spans="30:30">
      <c r="AD12814" s="9"/>
    </row>
    <row r="12815" spans="30:30">
      <c r="AD12815" s="9"/>
    </row>
    <row r="12816" spans="30:30">
      <c r="AD12816" s="9"/>
    </row>
    <row r="12817" spans="30:30">
      <c r="AD12817" s="9"/>
    </row>
    <row r="12818" spans="30:30">
      <c r="AD12818" s="9"/>
    </row>
    <row r="12819" spans="30:30">
      <c r="AD12819" s="9"/>
    </row>
    <row r="12820" spans="30:30">
      <c r="AD12820" s="9"/>
    </row>
    <row r="12821" spans="30:30">
      <c r="AD12821" s="9"/>
    </row>
    <row r="12822" spans="30:30">
      <c r="AD12822" s="9"/>
    </row>
    <row r="12823" spans="30:30">
      <c r="AD12823" s="9"/>
    </row>
    <row r="12824" spans="30:30">
      <c r="AD12824" s="9"/>
    </row>
    <row r="12825" spans="30:30">
      <c r="AD12825" s="9"/>
    </row>
    <row r="12826" spans="30:30">
      <c r="AD12826" s="9"/>
    </row>
    <row r="12827" spans="30:30">
      <c r="AD12827" s="9"/>
    </row>
    <row r="12828" spans="30:30">
      <c r="AD12828" s="9"/>
    </row>
    <row r="12829" spans="30:30">
      <c r="AD12829" s="9"/>
    </row>
    <row r="12830" spans="30:30">
      <c r="AD12830" s="9"/>
    </row>
    <row r="12831" spans="30:30">
      <c r="AD12831" s="9"/>
    </row>
    <row r="12832" spans="30:30">
      <c r="AD12832" s="9"/>
    </row>
    <row r="12833" spans="30:30">
      <c r="AD12833" s="9"/>
    </row>
    <row r="12834" spans="30:30">
      <c r="AD12834" s="9"/>
    </row>
    <row r="12835" spans="30:30">
      <c r="AD12835" s="9"/>
    </row>
    <row r="12836" spans="30:30">
      <c r="AD12836" s="9"/>
    </row>
    <row r="12837" spans="30:30">
      <c r="AD12837" s="9"/>
    </row>
    <row r="12838" spans="30:30">
      <c r="AD12838" s="9"/>
    </row>
    <row r="12839" spans="30:30">
      <c r="AD12839" s="9"/>
    </row>
    <row r="12840" spans="30:30">
      <c r="AD12840" s="9"/>
    </row>
    <row r="12841" spans="30:30">
      <c r="AD12841" s="9"/>
    </row>
    <row r="12842" spans="30:30">
      <c r="AD12842" s="9"/>
    </row>
    <row r="12843" spans="30:30">
      <c r="AD12843" s="9"/>
    </row>
    <row r="12844" spans="30:30">
      <c r="AD12844" s="9"/>
    </row>
    <row r="12845" spans="30:30">
      <c r="AD12845" s="9"/>
    </row>
    <row r="12846" spans="30:30">
      <c r="AD12846" s="9"/>
    </row>
    <row r="12847" spans="30:30">
      <c r="AD12847" s="9"/>
    </row>
    <row r="12848" spans="30:30">
      <c r="AD12848" s="9"/>
    </row>
    <row r="12849" spans="30:30">
      <c r="AD12849" s="9"/>
    </row>
    <row r="12850" spans="30:30">
      <c r="AD12850" s="9"/>
    </row>
    <row r="12851" spans="30:30">
      <c r="AD12851" s="9"/>
    </row>
    <row r="12852" spans="30:30">
      <c r="AD12852" s="9"/>
    </row>
    <row r="12853" spans="30:30">
      <c r="AD12853" s="9"/>
    </row>
    <row r="12854" spans="30:30">
      <c r="AD12854" s="9"/>
    </row>
    <row r="12855" spans="30:30">
      <c r="AD12855" s="9"/>
    </row>
    <row r="12856" spans="30:30">
      <c r="AD12856" s="9"/>
    </row>
    <row r="12857" spans="30:30">
      <c r="AD12857" s="9"/>
    </row>
    <row r="12858" spans="30:30">
      <c r="AD12858" s="9"/>
    </row>
    <row r="12859" spans="30:30">
      <c r="AD12859" s="9"/>
    </row>
    <row r="12860" spans="30:30">
      <c r="AD12860" s="9"/>
    </row>
    <row r="12861" spans="30:30">
      <c r="AD12861" s="9"/>
    </row>
    <row r="12862" spans="30:30">
      <c r="AD12862" s="9"/>
    </row>
    <row r="12863" spans="30:30">
      <c r="AD12863" s="9"/>
    </row>
    <row r="12864" spans="30:30">
      <c r="AD12864" s="9"/>
    </row>
    <row r="12865" spans="30:30">
      <c r="AD12865" s="9"/>
    </row>
    <row r="12866" spans="30:30">
      <c r="AD12866" s="9"/>
    </row>
    <row r="12867" spans="30:30">
      <c r="AD12867" s="9"/>
    </row>
    <row r="12868" spans="30:30">
      <c r="AD12868" s="9"/>
    </row>
    <row r="12869" spans="30:30">
      <c r="AD12869" s="9"/>
    </row>
    <row r="12870" spans="30:30">
      <c r="AD12870" s="9"/>
    </row>
    <row r="12871" spans="30:30">
      <c r="AD12871" s="9"/>
    </row>
    <row r="12872" spans="30:30">
      <c r="AD12872" s="9"/>
    </row>
    <row r="12873" spans="30:30">
      <c r="AD12873" s="9"/>
    </row>
    <row r="12874" spans="30:30">
      <c r="AD12874" s="9"/>
    </row>
    <row r="12875" spans="30:30">
      <c r="AD12875" s="9"/>
    </row>
    <row r="12876" spans="30:30">
      <c r="AD12876" s="9"/>
    </row>
    <row r="12877" spans="30:30">
      <c r="AD12877" s="9"/>
    </row>
    <row r="12878" spans="30:30">
      <c r="AD12878" s="9"/>
    </row>
    <row r="12879" spans="30:30">
      <c r="AD12879" s="9"/>
    </row>
    <row r="12880" spans="30:30">
      <c r="AD12880" s="9"/>
    </row>
    <row r="12881" spans="30:30">
      <c r="AD12881" s="9"/>
    </row>
    <row r="12882" spans="30:30">
      <c r="AD12882" s="9"/>
    </row>
    <row r="12883" spans="30:30">
      <c r="AD12883" s="9"/>
    </row>
    <row r="12884" spans="30:30">
      <c r="AD12884" s="9"/>
    </row>
    <row r="12885" spans="30:30">
      <c r="AD12885" s="9"/>
    </row>
    <row r="12886" spans="30:30">
      <c r="AD12886" s="9"/>
    </row>
    <row r="12887" spans="30:30">
      <c r="AD12887" s="9"/>
    </row>
    <row r="12888" spans="30:30">
      <c r="AD12888" s="9"/>
    </row>
    <row r="12889" spans="30:30">
      <c r="AD12889" s="9"/>
    </row>
    <row r="12890" spans="30:30">
      <c r="AD12890" s="9"/>
    </row>
    <row r="12891" spans="30:30">
      <c r="AD12891" s="9"/>
    </row>
    <row r="12892" spans="30:30">
      <c r="AD12892" s="9"/>
    </row>
    <row r="12893" spans="30:30">
      <c r="AD12893" s="9"/>
    </row>
    <row r="12894" spans="30:30">
      <c r="AD12894" s="9"/>
    </row>
    <row r="12895" spans="30:30">
      <c r="AD12895" s="9"/>
    </row>
    <row r="12896" spans="30:30">
      <c r="AD12896" s="9"/>
    </row>
    <row r="12897" spans="30:30">
      <c r="AD12897" s="9"/>
    </row>
    <row r="12898" spans="30:30">
      <c r="AD12898" s="9"/>
    </row>
    <row r="12899" spans="30:30">
      <c r="AD12899" s="9"/>
    </row>
    <row r="12900" spans="30:30">
      <c r="AD12900" s="9"/>
    </row>
    <row r="12901" spans="30:30">
      <c r="AD12901" s="9"/>
    </row>
    <row r="12902" spans="30:30">
      <c r="AD12902" s="9"/>
    </row>
    <row r="12903" spans="30:30">
      <c r="AD12903" s="9"/>
    </row>
    <row r="12904" spans="30:30">
      <c r="AD12904" s="9"/>
    </row>
    <row r="12905" spans="30:30">
      <c r="AD12905" s="9"/>
    </row>
    <row r="12906" spans="30:30">
      <c r="AD12906" s="9"/>
    </row>
    <row r="12907" spans="30:30">
      <c r="AD12907" s="9"/>
    </row>
    <row r="12908" spans="30:30">
      <c r="AD12908" s="9"/>
    </row>
    <row r="12909" spans="30:30">
      <c r="AD12909" s="9"/>
    </row>
    <row r="12910" spans="30:30">
      <c r="AD12910" s="9"/>
    </row>
    <row r="12911" spans="30:30">
      <c r="AD12911" s="9"/>
    </row>
    <row r="12912" spans="30:30">
      <c r="AD12912" s="9"/>
    </row>
    <row r="12913" spans="30:30">
      <c r="AD12913" s="9"/>
    </row>
    <row r="12914" spans="30:30">
      <c r="AD12914" s="9"/>
    </row>
    <row r="12915" spans="30:30">
      <c r="AD12915" s="9"/>
    </row>
    <row r="12916" spans="30:30">
      <c r="AD12916" s="9"/>
    </row>
    <row r="12917" spans="30:30">
      <c r="AD12917" s="9"/>
    </row>
    <row r="12918" spans="30:30">
      <c r="AD12918" s="9"/>
    </row>
    <row r="12919" spans="30:30">
      <c r="AD12919" s="9"/>
    </row>
    <row r="12920" spans="30:30">
      <c r="AD12920" s="9"/>
    </row>
    <row r="12921" spans="30:30">
      <c r="AD12921" s="9"/>
    </row>
    <row r="12922" spans="30:30">
      <c r="AD12922" s="9"/>
    </row>
    <row r="12923" spans="30:30">
      <c r="AD12923" s="9"/>
    </row>
    <row r="12924" spans="30:30">
      <c r="AD12924" s="9"/>
    </row>
    <row r="12925" spans="30:30">
      <c r="AD12925" s="9"/>
    </row>
    <row r="12926" spans="30:30">
      <c r="AD12926" s="9"/>
    </row>
    <row r="12927" spans="30:30">
      <c r="AD12927" s="9"/>
    </row>
    <row r="12928" spans="30:30">
      <c r="AD12928" s="9"/>
    </row>
    <row r="12929" spans="30:30">
      <c r="AD12929" s="9"/>
    </row>
    <row r="12930" spans="30:30">
      <c r="AD12930" s="9"/>
    </row>
    <row r="12931" spans="30:30">
      <c r="AD12931" s="9"/>
    </row>
    <row r="12932" spans="30:30">
      <c r="AD12932" s="9"/>
    </row>
    <row r="12933" spans="30:30">
      <c r="AD12933" s="9"/>
    </row>
    <row r="12934" spans="30:30">
      <c r="AD12934" s="9"/>
    </row>
    <row r="12935" spans="30:30">
      <c r="AD12935" s="9"/>
    </row>
    <row r="12936" spans="30:30">
      <c r="AD12936" s="9"/>
    </row>
    <row r="12937" spans="30:30">
      <c r="AD12937" s="9"/>
    </row>
    <row r="12938" spans="30:30">
      <c r="AD12938" s="9"/>
    </row>
    <row r="12939" spans="30:30">
      <c r="AD12939" s="9"/>
    </row>
    <row r="12940" spans="30:30">
      <c r="AD12940" s="9"/>
    </row>
    <row r="12941" spans="30:30">
      <c r="AD12941" s="9"/>
    </row>
    <row r="12942" spans="30:30">
      <c r="AD12942" s="9"/>
    </row>
    <row r="12943" spans="30:30">
      <c r="AD12943" s="9"/>
    </row>
    <row r="12944" spans="30:30">
      <c r="AD12944" s="9"/>
    </row>
    <row r="12945" spans="30:30">
      <c r="AD12945" s="9"/>
    </row>
    <row r="12946" spans="30:30">
      <c r="AD12946" s="9"/>
    </row>
    <row r="12947" spans="30:30">
      <c r="AD12947" s="9"/>
    </row>
    <row r="12948" spans="30:30">
      <c r="AD12948" s="9"/>
    </row>
    <row r="12949" spans="30:30">
      <c r="AD12949" s="9"/>
    </row>
    <row r="12950" spans="30:30">
      <c r="AD12950" s="9"/>
    </row>
    <row r="12951" spans="30:30">
      <c r="AD12951" s="9"/>
    </row>
    <row r="12952" spans="30:30">
      <c r="AD12952" s="9"/>
    </row>
    <row r="12953" spans="30:30">
      <c r="AD12953" s="9"/>
    </row>
    <row r="12954" spans="30:30">
      <c r="AD12954" s="9"/>
    </row>
    <row r="12955" spans="30:30">
      <c r="AD12955" s="9"/>
    </row>
    <row r="12956" spans="30:30">
      <c r="AD12956" s="9"/>
    </row>
    <row r="12957" spans="30:30">
      <c r="AD12957" s="9"/>
    </row>
    <row r="12958" spans="30:30">
      <c r="AD12958" s="9"/>
    </row>
    <row r="12959" spans="30:30">
      <c r="AD12959" s="9"/>
    </row>
    <row r="12960" spans="30:30">
      <c r="AD12960" s="9"/>
    </row>
    <row r="12961" spans="30:30">
      <c r="AD12961" s="9"/>
    </row>
    <row r="12962" spans="30:30">
      <c r="AD12962" s="9"/>
    </row>
    <row r="12963" spans="30:30">
      <c r="AD12963" s="9"/>
    </row>
    <row r="12964" spans="30:30">
      <c r="AD12964" s="9"/>
    </row>
    <row r="12965" spans="30:30">
      <c r="AD12965" s="9"/>
    </row>
    <row r="12966" spans="30:30">
      <c r="AD12966" s="9"/>
    </row>
    <row r="12967" spans="30:30">
      <c r="AD12967" s="9"/>
    </row>
    <row r="12968" spans="30:30">
      <c r="AD12968" s="9"/>
    </row>
    <row r="12969" spans="30:30">
      <c r="AD12969" s="9"/>
    </row>
    <row r="12970" spans="30:30">
      <c r="AD12970" s="9"/>
    </row>
    <row r="12971" spans="30:30">
      <c r="AD12971" s="9"/>
    </row>
    <row r="12972" spans="30:30">
      <c r="AD12972" s="9"/>
    </row>
    <row r="12973" spans="30:30">
      <c r="AD12973" s="9"/>
    </row>
    <row r="12974" spans="30:30">
      <c r="AD12974" s="9"/>
    </row>
    <row r="12975" spans="30:30">
      <c r="AD12975" s="9"/>
    </row>
    <row r="12976" spans="30:30">
      <c r="AD12976" s="9"/>
    </row>
    <row r="12977" spans="30:30">
      <c r="AD12977" s="9"/>
    </row>
    <row r="12978" spans="30:30">
      <c r="AD12978" s="9"/>
    </row>
    <row r="12979" spans="30:30">
      <c r="AD12979" s="9"/>
    </row>
    <row r="12980" spans="30:30">
      <c r="AD12980" s="9"/>
    </row>
    <row r="12981" spans="30:30">
      <c r="AD12981" s="9"/>
    </row>
    <row r="12982" spans="30:30">
      <c r="AD12982" s="9"/>
    </row>
    <row r="12983" spans="30:30">
      <c r="AD12983" s="9"/>
    </row>
    <row r="12984" spans="30:30">
      <c r="AD12984" s="9"/>
    </row>
    <row r="12985" spans="30:30">
      <c r="AD12985" s="9"/>
    </row>
    <row r="12986" spans="30:30">
      <c r="AD12986" s="9"/>
    </row>
    <row r="12987" spans="30:30">
      <c r="AD12987" s="9"/>
    </row>
    <row r="12988" spans="30:30">
      <c r="AD12988" s="9"/>
    </row>
    <row r="12989" spans="30:30">
      <c r="AD12989" s="9"/>
    </row>
    <row r="12990" spans="30:30">
      <c r="AD12990" s="9"/>
    </row>
    <row r="12991" spans="30:30">
      <c r="AD12991" s="9"/>
    </row>
    <row r="12992" spans="30:30">
      <c r="AD12992" s="9"/>
    </row>
    <row r="12993" spans="30:30">
      <c r="AD12993" s="9"/>
    </row>
    <row r="12994" spans="30:30">
      <c r="AD12994" s="9"/>
    </row>
    <row r="12995" spans="30:30">
      <c r="AD12995" s="9"/>
    </row>
    <row r="12996" spans="30:30">
      <c r="AD12996" s="9"/>
    </row>
    <row r="12997" spans="30:30">
      <c r="AD12997" s="9"/>
    </row>
    <row r="12998" spans="30:30">
      <c r="AD12998" s="9"/>
    </row>
    <row r="12999" spans="30:30">
      <c r="AD12999" s="9"/>
    </row>
    <row r="13000" spans="30:30">
      <c r="AD13000" s="9"/>
    </row>
    <row r="13001" spans="30:30">
      <c r="AD13001" s="9"/>
    </row>
    <row r="13002" spans="30:30">
      <c r="AD13002" s="9"/>
    </row>
    <row r="13003" spans="30:30">
      <c r="AD13003" s="9"/>
    </row>
    <row r="13004" spans="30:30">
      <c r="AD13004" s="9"/>
    </row>
    <row r="13005" spans="30:30">
      <c r="AD13005" s="9"/>
    </row>
    <row r="13006" spans="30:30">
      <c r="AD13006" s="9"/>
    </row>
    <row r="13007" spans="30:30">
      <c r="AD13007" s="9"/>
    </row>
    <row r="13008" spans="30:30">
      <c r="AD13008" s="9"/>
    </row>
    <row r="13009" spans="30:30">
      <c r="AD13009" s="9"/>
    </row>
    <row r="13010" spans="30:30">
      <c r="AD13010" s="9"/>
    </row>
    <row r="13011" spans="30:30">
      <c r="AD13011" s="9"/>
    </row>
    <row r="13012" spans="30:30">
      <c r="AD13012" s="9"/>
    </row>
    <row r="13013" spans="30:30">
      <c r="AD13013" s="9"/>
    </row>
    <row r="13014" spans="30:30">
      <c r="AD13014" s="9"/>
    </row>
    <row r="13015" spans="30:30">
      <c r="AD13015" s="9"/>
    </row>
    <row r="13016" spans="30:30">
      <c r="AD13016" s="9"/>
    </row>
    <row r="13017" spans="30:30">
      <c r="AD13017" s="9"/>
    </row>
    <row r="13018" spans="30:30">
      <c r="AD13018" s="9"/>
    </row>
    <row r="13019" spans="30:30">
      <c r="AD13019" s="9"/>
    </row>
    <row r="13020" spans="30:30">
      <c r="AD13020" s="9"/>
    </row>
    <row r="13021" spans="30:30">
      <c r="AD13021" s="9"/>
    </row>
    <row r="13022" spans="30:30">
      <c r="AD13022" s="9"/>
    </row>
    <row r="13023" spans="30:30">
      <c r="AD13023" s="9"/>
    </row>
    <row r="13024" spans="30:30">
      <c r="AD13024" s="9"/>
    </row>
    <row r="13025" spans="30:30">
      <c r="AD13025" s="9"/>
    </row>
    <row r="13026" spans="30:30">
      <c r="AD13026" s="9"/>
    </row>
    <row r="13027" spans="30:30">
      <c r="AD13027" s="9"/>
    </row>
    <row r="13028" spans="30:30">
      <c r="AD13028" s="9"/>
    </row>
    <row r="13029" spans="30:30">
      <c r="AD13029" s="9"/>
    </row>
    <row r="13030" spans="30:30">
      <c r="AD13030" s="9"/>
    </row>
    <row r="13031" spans="30:30">
      <c r="AD13031" s="9"/>
    </row>
    <row r="13032" spans="30:30">
      <c r="AD13032" s="9"/>
    </row>
    <row r="13033" spans="30:30">
      <c r="AD13033" s="9"/>
    </row>
    <row r="13034" spans="30:30">
      <c r="AD13034" s="9"/>
    </row>
    <row r="13035" spans="30:30">
      <c r="AD13035" s="9"/>
    </row>
    <row r="13036" spans="30:30">
      <c r="AD13036" s="9"/>
    </row>
    <row r="13037" spans="30:30">
      <c r="AD13037" s="9"/>
    </row>
    <row r="13038" spans="30:30">
      <c r="AD13038" s="9"/>
    </row>
    <row r="13039" spans="30:30">
      <c r="AD13039" s="9"/>
    </row>
    <row r="13040" spans="30:30">
      <c r="AD13040" s="9"/>
    </row>
    <row r="13041" spans="30:30">
      <c r="AD13041" s="9"/>
    </row>
    <row r="13042" spans="30:30">
      <c r="AD13042" s="9"/>
    </row>
    <row r="13043" spans="30:30">
      <c r="AD13043" s="9"/>
    </row>
    <row r="13044" spans="30:30">
      <c r="AD13044" s="9"/>
    </row>
    <row r="13045" spans="30:30">
      <c r="AD13045" s="9"/>
    </row>
    <row r="13046" spans="30:30">
      <c r="AD13046" s="9"/>
    </row>
    <row r="13047" spans="30:30">
      <c r="AD13047" s="9"/>
    </row>
    <row r="13048" spans="30:30">
      <c r="AD13048" s="9"/>
    </row>
    <row r="13049" spans="30:30">
      <c r="AD13049" s="9"/>
    </row>
    <row r="13050" spans="30:30">
      <c r="AD13050" s="9"/>
    </row>
    <row r="13051" spans="30:30">
      <c r="AD13051" s="9"/>
    </row>
    <row r="13052" spans="30:30">
      <c r="AD13052" s="9"/>
    </row>
    <row r="13053" spans="30:30">
      <c r="AD13053" s="9"/>
    </row>
    <row r="13054" spans="30:30">
      <c r="AD13054" s="9"/>
    </row>
    <row r="13055" spans="30:30">
      <c r="AD13055" s="9"/>
    </row>
    <row r="13056" spans="30:30">
      <c r="AD13056" s="9"/>
    </row>
    <row r="13057" spans="30:30">
      <c r="AD13057" s="9"/>
    </row>
    <row r="13058" spans="30:30">
      <c r="AD13058" s="9"/>
    </row>
    <row r="13059" spans="30:30">
      <c r="AD13059" s="9"/>
    </row>
    <row r="13060" spans="30:30">
      <c r="AD13060" s="9"/>
    </row>
    <row r="13061" spans="30:30">
      <c r="AD13061" s="9"/>
    </row>
    <row r="13062" spans="30:30">
      <c r="AD13062" s="9"/>
    </row>
    <row r="13063" spans="30:30">
      <c r="AD13063" s="9"/>
    </row>
    <row r="13064" spans="30:30">
      <c r="AD13064" s="9"/>
    </row>
    <row r="13065" spans="30:30">
      <c r="AD13065" s="9"/>
    </row>
    <row r="13066" spans="30:30">
      <c r="AD13066" s="9"/>
    </row>
    <row r="13067" spans="30:30">
      <c r="AD13067" s="9"/>
    </row>
    <row r="13068" spans="30:30">
      <c r="AD13068" s="9"/>
    </row>
    <row r="13069" spans="30:30">
      <c r="AD13069" s="9"/>
    </row>
    <row r="13070" spans="30:30">
      <c r="AD13070" s="9"/>
    </row>
    <row r="13071" spans="30:30">
      <c r="AD13071" s="9"/>
    </row>
    <row r="13072" spans="30:30">
      <c r="AD13072" s="9"/>
    </row>
    <row r="13073" spans="30:30">
      <c r="AD13073" s="9"/>
    </row>
    <row r="13074" spans="30:30">
      <c r="AD13074" s="9"/>
    </row>
    <row r="13075" spans="30:30">
      <c r="AD13075" s="9"/>
    </row>
    <row r="13076" spans="30:30">
      <c r="AD13076" s="9"/>
    </row>
    <row r="13077" spans="30:30">
      <c r="AD13077" s="9"/>
    </row>
    <row r="13078" spans="30:30">
      <c r="AD13078" s="9"/>
    </row>
    <row r="13079" spans="30:30">
      <c r="AD13079" s="9"/>
    </row>
    <row r="13080" spans="30:30">
      <c r="AD13080" s="9"/>
    </row>
    <row r="13081" spans="30:30">
      <c r="AD13081" s="9"/>
    </row>
    <row r="13082" spans="30:30">
      <c r="AD13082" s="9"/>
    </row>
    <row r="13083" spans="30:30">
      <c r="AD13083" s="9"/>
    </row>
    <row r="13084" spans="30:30">
      <c r="AD13084" s="9"/>
    </row>
    <row r="13085" spans="30:30">
      <c r="AD13085" s="9"/>
    </row>
    <row r="13086" spans="30:30">
      <c r="AD13086" s="9"/>
    </row>
    <row r="13087" spans="30:30">
      <c r="AD13087" s="9"/>
    </row>
    <row r="13088" spans="30:30">
      <c r="AD13088" s="9"/>
    </row>
    <row r="13089" spans="30:30">
      <c r="AD13089" s="9"/>
    </row>
    <row r="13090" spans="30:30">
      <c r="AD13090" s="9"/>
    </row>
    <row r="13091" spans="30:30">
      <c r="AD13091" s="9"/>
    </row>
    <row r="13092" spans="30:30">
      <c r="AD13092" s="9"/>
    </row>
    <row r="13093" spans="30:30">
      <c r="AD13093" s="9"/>
    </row>
    <row r="13094" spans="30:30">
      <c r="AD13094" s="9"/>
    </row>
    <row r="13095" spans="30:30">
      <c r="AD13095" s="9"/>
    </row>
    <row r="13096" spans="30:30">
      <c r="AD13096" s="9"/>
    </row>
    <row r="13097" spans="30:30">
      <c r="AD13097" s="9"/>
    </row>
    <row r="13098" spans="30:30">
      <c r="AD13098" s="9"/>
    </row>
    <row r="13099" spans="30:30">
      <c r="AD13099" s="9"/>
    </row>
    <row r="13100" spans="30:30">
      <c r="AD13100" s="9"/>
    </row>
    <row r="13101" spans="30:30">
      <c r="AD13101" s="9"/>
    </row>
    <row r="13102" spans="30:30">
      <c r="AD13102" s="9"/>
    </row>
    <row r="13103" spans="30:30">
      <c r="AD13103" s="9"/>
    </row>
    <row r="13104" spans="30:30">
      <c r="AD13104" s="9"/>
    </row>
    <row r="13105" spans="30:30">
      <c r="AD13105" s="9"/>
    </row>
    <row r="13106" spans="30:30">
      <c r="AD13106" s="9"/>
    </row>
    <row r="13107" spans="30:30">
      <c r="AD13107" s="9"/>
    </row>
    <row r="13108" spans="30:30">
      <c r="AD13108" s="9"/>
    </row>
    <row r="13109" spans="30:30">
      <c r="AD13109" s="9"/>
    </row>
    <row r="13110" spans="30:30">
      <c r="AD13110" s="9"/>
    </row>
    <row r="13111" spans="30:30">
      <c r="AD13111" s="9"/>
    </row>
    <row r="13112" spans="30:30">
      <c r="AD13112" s="9"/>
    </row>
    <row r="13113" spans="30:30">
      <c r="AD13113" s="9"/>
    </row>
    <row r="13114" spans="30:30">
      <c r="AD13114" s="9"/>
    </row>
    <row r="13115" spans="30:30">
      <c r="AD13115" s="9"/>
    </row>
    <row r="13116" spans="30:30">
      <c r="AD13116" s="9"/>
    </row>
    <row r="13117" spans="30:30">
      <c r="AD13117" s="9"/>
    </row>
    <row r="13118" spans="30:30">
      <c r="AD13118" s="9"/>
    </row>
    <row r="13119" spans="30:30">
      <c r="AD13119" s="9"/>
    </row>
    <row r="13120" spans="30:30">
      <c r="AD13120" s="9"/>
    </row>
    <row r="13121" spans="30:30">
      <c r="AD13121" s="9"/>
    </row>
    <row r="13122" spans="30:30">
      <c r="AD13122" s="9"/>
    </row>
    <row r="13123" spans="30:30">
      <c r="AD13123" s="9"/>
    </row>
    <row r="13124" spans="30:30">
      <c r="AD13124" s="9"/>
    </row>
    <row r="13125" spans="30:30">
      <c r="AD13125" s="9"/>
    </row>
    <row r="13126" spans="30:30">
      <c r="AD13126" s="9"/>
    </row>
    <row r="13127" spans="30:30">
      <c r="AD13127" s="9"/>
    </row>
    <row r="13128" spans="30:30">
      <c r="AD13128" s="9"/>
    </row>
    <row r="13129" spans="30:30">
      <c r="AD13129" s="9"/>
    </row>
    <row r="13130" spans="30:30">
      <c r="AD13130" s="9"/>
    </row>
    <row r="13131" spans="30:30">
      <c r="AD13131" s="9"/>
    </row>
    <row r="13132" spans="30:30">
      <c r="AD13132" s="9"/>
    </row>
    <row r="13133" spans="30:30">
      <c r="AD13133" s="9"/>
    </row>
    <row r="13134" spans="30:30">
      <c r="AD13134" s="9"/>
    </row>
    <row r="13135" spans="30:30">
      <c r="AD13135" s="9"/>
    </row>
    <row r="13136" spans="30:30">
      <c r="AD13136" s="9"/>
    </row>
    <row r="13137" spans="30:30">
      <c r="AD13137" s="9"/>
    </row>
    <row r="13138" spans="30:30">
      <c r="AD13138" s="9"/>
    </row>
    <row r="13139" spans="30:30">
      <c r="AD13139" s="9"/>
    </row>
    <row r="13140" spans="30:30">
      <c r="AD13140" s="9"/>
    </row>
    <row r="13141" spans="30:30">
      <c r="AD13141" s="9"/>
    </row>
    <row r="13142" spans="30:30">
      <c r="AD13142" s="9"/>
    </row>
    <row r="13143" spans="30:30">
      <c r="AD13143" s="9"/>
    </row>
    <row r="13144" spans="30:30">
      <c r="AD13144" s="9"/>
    </row>
    <row r="13145" spans="30:30">
      <c r="AD13145" s="9"/>
    </row>
    <row r="13146" spans="30:30">
      <c r="AD13146" s="9"/>
    </row>
    <row r="13147" spans="30:30">
      <c r="AD13147" s="9"/>
    </row>
    <row r="13148" spans="30:30">
      <c r="AD13148" s="9"/>
    </row>
    <row r="13149" spans="30:30">
      <c r="AD13149" s="9"/>
    </row>
    <row r="13150" spans="30:30">
      <c r="AD13150" s="9"/>
    </row>
    <row r="13151" spans="30:30">
      <c r="AD13151" s="9"/>
    </row>
    <row r="13152" spans="30:30">
      <c r="AD13152" s="9"/>
    </row>
    <row r="13153" spans="30:30">
      <c r="AD13153" s="9"/>
    </row>
    <row r="13154" spans="30:30">
      <c r="AD13154" s="9"/>
    </row>
    <row r="13155" spans="30:30">
      <c r="AD13155" s="9"/>
    </row>
    <row r="13156" spans="30:30">
      <c r="AD13156" s="9"/>
    </row>
    <row r="13157" spans="30:30">
      <c r="AD13157" s="9"/>
    </row>
    <row r="13158" spans="30:30">
      <c r="AD13158" s="9"/>
    </row>
    <row r="13159" spans="30:30">
      <c r="AD13159" s="9"/>
    </row>
    <row r="13160" spans="30:30">
      <c r="AD13160" s="9"/>
    </row>
    <row r="13161" spans="30:30">
      <c r="AD13161" s="9"/>
    </row>
    <row r="13162" spans="30:30">
      <c r="AD13162" s="9"/>
    </row>
    <row r="13163" spans="30:30">
      <c r="AD13163" s="9"/>
    </row>
    <row r="13164" spans="30:30">
      <c r="AD13164" s="9"/>
    </row>
    <row r="13165" spans="30:30">
      <c r="AD13165" s="9"/>
    </row>
    <row r="13166" spans="30:30">
      <c r="AD13166" s="9"/>
    </row>
    <row r="13167" spans="30:30">
      <c r="AD13167" s="9"/>
    </row>
    <row r="13168" spans="30:30">
      <c r="AD13168" s="9"/>
    </row>
    <row r="13169" spans="30:30">
      <c r="AD13169" s="9"/>
    </row>
    <row r="13170" spans="30:30">
      <c r="AD13170" s="9"/>
    </row>
    <row r="13171" spans="30:30">
      <c r="AD13171" s="9"/>
    </row>
    <row r="13172" spans="30:30">
      <c r="AD13172" s="9"/>
    </row>
    <row r="13173" spans="30:30">
      <c r="AD13173" s="9"/>
    </row>
    <row r="13174" spans="30:30">
      <c r="AD13174" s="9"/>
    </row>
    <row r="13175" spans="30:30">
      <c r="AD13175" s="9"/>
    </row>
    <row r="13176" spans="30:30">
      <c r="AD13176" s="9"/>
    </row>
    <row r="13177" spans="30:30">
      <c r="AD13177" s="9"/>
    </row>
    <row r="13178" spans="30:30">
      <c r="AD13178" s="9"/>
    </row>
    <row r="13179" spans="30:30">
      <c r="AD13179" s="9"/>
    </row>
    <row r="13180" spans="30:30">
      <c r="AD13180" s="9"/>
    </row>
    <row r="13181" spans="30:30">
      <c r="AD13181" s="9"/>
    </row>
    <row r="13182" spans="30:30">
      <c r="AD13182" s="9"/>
    </row>
    <row r="13183" spans="30:30">
      <c r="AD13183" s="9"/>
    </row>
    <row r="13184" spans="30:30">
      <c r="AD13184" s="9"/>
    </row>
    <row r="13185" spans="30:30">
      <c r="AD13185" s="9"/>
    </row>
    <row r="13186" spans="30:30">
      <c r="AD13186" s="9"/>
    </row>
    <row r="13187" spans="30:30">
      <c r="AD13187" s="9"/>
    </row>
    <row r="13188" spans="30:30">
      <c r="AD13188" s="9"/>
    </row>
    <row r="13189" spans="30:30">
      <c r="AD13189" s="9"/>
    </row>
    <row r="13190" spans="30:30">
      <c r="AD13190" s="9"/>
    </row>
    <row r="13191" spans="30:30">
      <c r="AD13191" s="9"/>
    </row>
    <row r="13192" spans="30:30">
      <c r="AD13192" s="9"/>
    </row>
    <row r="13193" spans="30:30">
      <c r="AD13193" s="9"/>
    </row>
    <row r="13194" spans="30:30">
      <c r="AD13194" s="9"/>
    </row>
    <row r="13195" spans="30:30">
      <c r="AD13195" s="9"/>
    </row>
    <row r="13196" spans="30:30">
      <c r="AD13196" s="9"/>
    </row>
    <row r="13197" spans="30:30">
      <c r="AD13197" s="9"/>
    </row>
    <row r="13198" spans="30:30">
      <c r="AD13198" s="9"/>
    </row>
    <row r="13199" spans="30:30">
      <c r="AD13199" s="9"/>
    </row>
    <row r="13200" spans="30:30">
      <c r="AD13200" s="9"/>
    </row>
    <row r="13201" spans="30:30">
      <c r="AD13201" s="9"/>
    </row>
    <row r="13202" spans="30:30">
      <c r="AD13202" s="9"/>
    </row>
    <row r="13203" spans="30:30">
      <c r="AD13203" s="9"/>
    </row>
    <row r="13204" spans="30:30">
      <c r="AD13204" s="9"/>
    </row>
    <row r="13205" spans="30:30">
      <c r="AD13205" s="9"/>
    </row>
    <row r="13206" spans="30:30">
      <c r="AD13206" s="9"/>
    </row>
    <row r="13207" spans="30:30">
      <c r="AD13207" s="9"/>
    </row>
    <row r="13208" spans="30:30">
      <c r="AD13208" s="9"/>
    </row>
    <row r="13209" spans="30:30">
      <c r="AD13209" s="9"/>
    </row>
    <row r="13210" spans="30:30">
      <c r="AD13210" s="9"/>
    </row>
    <row r="13211" spans="30:30">
      <c r="AD13211" s="9"/>
    </row>
    <row r="13212" spans="30:30">
      <c r="AD13212" s="9"/>
    </row>
    <row r="13213" spans="30:30">
      <c r="AD13213" s="9"/>
    </row>
    <row r="13214" spans="30:30">
      <c r="AD13214" s="9"/>
    </row>
    <row r="13215" spans="30:30">
      <c r="AD13215" s="9"/>
    </row>
    <row r="13216" spans="30:30">
      <c r="AD13216" s="9"/>
    </row>
    <row r="13217" spans="30:30">
      <c r="AD13217" s="9"/>
    </row>
    <row r="13218" spans="30:30">
      <c r="AD13218" s="9"/>
    </row>
    <row r="13219" spans="30:30">
      <c r="AD13219" s="9"/>
    </row>
    <row r="13220" spans="30:30">
      <c r="AD13220" s="9"/>
    </row>
    <row r="13221" spans="30:30">
      <c r="AD13221" s="9"/>
    </row>
    <row r="13222" spans="30:30">
      <c r="AD13222" s="9"/>
    </row>
    <row r="13223" spans="30:30">
      <c r="AD13223" s="9"/>
    </row>
    <row r="13224" spans="30:30">
      <c r="AD13224" s="9"/>
    </row>
    <row r="13225" spans="30:30">
      <c r="AD13225" s="9"/>
    </row>
    <row r="13226" spans="30:30">
      <c r="AD13226" s="9"/>
    </row>
    <row r="13227" spans="30:30">
      <c r="AD13227" s="9"/>
    </row>
    <row r="13228" spans="30:30">
      <c r="AD13228" s="9"/>
    </row>
    <row r="13229" spans="30:30">
      <c r="AD13229" s="9"/>
    </row>
    <row r="13230" spans="30:30">
      <c r="AD13230" s="9"/>
    </row>
    <row r="13231" spans="30:30">
      <c r="AD13231" s="9"/>
    </row>
    <row r="13232" spans="30:30">
      <c r="AD13232" s="9"/>
    </row>
    <row r="13233" spans="30:30">
      <c r="AD13233" s="9"/>
    </row>
    <row r="13234" spans="30:30">
      <c r="AD13234" s="9"/>
    </row>
    <row r="13235" spans="30:30">
      <c r="AD13235" s="9"/>
    </row>
    <row r="13236" spans="30:30">
      <c r="AD13236" s="9"/>
    </row>
    <row r="13237" spans="30:30">
      <c r="AD13237" s="9"/>
    </row>
    <row r="13238" spans="30:30">
      <c r="AD13238" s="9"/>
    </row>
    <row r="13239" spans="30:30">
      <c r="AD13239" s="9"/>
    </row>
    <row r="13240" spans="30:30">
      <c r="AD13240" s="9"/>
    </row>
    <row r="13241" spans="30:30">
      <c r="AD13241" s="9"/>
    </row>
    <row r="13242" spans="30:30">
      <c r="AD13242" s="9"/>
    </row>
    <row r="13243" spans="30:30">
      <c r="AD13243" s="9"/>
    </row>
    <row r="13244" spans="30:30">
      <c r="AD13244" s="9"/>
    </row>
    <row r="13245" spans="30:30">
      <c r="AD13245" s="9"/>
    </row>
    <row r="13246" spans="30:30">
      <c r="AD13246" s="9"/>
    </row>
    <row r="13247" spans="30:30">
      <c r="AD13247" s="9"/>
    </row>
    <row r="13248" spans="30:30">
      <c r="AD13248" s="9"/>
    </row>
    <row r="13249" spans="30:30">
      <c r="AD13249" s="9"/>
    </row>
    <row r="13250" spans="30:30">
      <c r="AD13250" s="9"/>
    </row>
    <row r="13251" spans="30:30">
      <c r="AD13251" s="9"/>
    </row>
    <row r="13252" spans="30:30">
      <c r="AD13252" s="9"/>
    </row>
    <row r="13253" spans="30:30">
      <c r="AD13253" s="9"/>
    </row>
    <row r="13254" spans="30:30">
      <c r="AD13254" s="9"/>
    </row>
    <row r="13255" spans="30:30">
      <c r="AD13255" s="9"/>
    </row>
    <row r="13256" spans="30:30">
      <c r="AD13256" s="9"/>
    </row>
    <row r="13257" spans="30:30">
      <c r="AD13257" s="9"/>
    </row>
    <row r="13258" spans="30:30">
      <c r="AD13258" s="9"/>
    </row>
    <row r="13259" spans="30:30">
      <c r="AD13259" s="9"/>
    </row>
    <row r="13260" spans="30:30">
      <c r="AD13260" s="9"/>
    </row>
    <row r="13261" spans="30:30">
      <c r="AD13261" s="9"/>
    </row>
    <row r="13262" spans="30:30">
      <c r="AD13262" s="9"/>
    </row>
    <row r="13263" spans="30:30">
      <c r="AD13263" s="9"/>
    </row>
    <row r="13264" spans="30:30">
      <c r="AD13264" s="9"/>
    </row>
    <row r="13265" spans="30:30">
      <c r="AD13265" s="9"/>
    </row>
    <row r="13266" spans="30:30">
      <c r="AD13266" s="9"/>
    </row>
    <row r="13267" spans="30:30">
      <c r="AD13267" s="9"/>
    </row>
    <row r="13268" spans="30:30">
      <c r="AD13268" s="9"/>
    </row>
    <row r="13269" spans="30:30">
      <c r="AD13269" s="9"/>
    </row>
    <row r="13270" spans="30:30">
      <c r="AD13270" s="9"/>
    </row>
    <row r="13271" spans="30:30">
      <c r="AD13271" s="9"/>
    </row>
    <row r="13272" spans="30:30">
      <c r="AD13272" s="9"/>
    </row>
    <row r="13273" spans="30:30">
      <c r="AD13273" s="9"/>
    </row>
    <row r="13274" spans="30:30">
      <c r="AD13274" s="9"/>
    </row>
    <row r="13275" spans="30:30">
      <c r="AD13275" s="9"/>
    </row>
    <row r="13276" spans="30:30">
      <c r="AD13276" s="9"/>
    </row>
    <row r="13277" spans="30:30">
      <c r="AD13277" s="9"/>
    </row>
    <row r="13278" spans="30:30">
      <c r="AD13278" s="9"/>
    </row>
    <row r="13279" spans="30:30">
      <c r="AD13279" s="9"/>
    </row>
    <row r="13280" spans="30:30">
      <c r="AD13280" s="9"/>
    </row>
    <row r="13281" spans="30:30">
      <c r="AD13281" s="9"/>
    </row>
    <row r="13282" spans="30:30">
      <c r="AD13282" s="9"/>
    </row>
    <row r="13283" spans="30:30">
      <c r="AD13283" s="9"/>
    </row>
    <row r="13284" spans="30:30">
      <c r="AD13284" s="9"/>
    </row>
    <row r="13285" spans="30:30">
      <c r="AD13285" s="9"/>
    </row>
    <row r="13286" spans="30:30">
      <c r="AD13286" s="9"/>
    </row>
    <row r="13287" spans="30:30">
      <c r="AD13287" s="9"/>
    </row>
    <row r="13288" spans="30:30">
      <c r="AD13288" s="9"/>
    </row>
    <row r="13289" spans="30:30">
      <c r="AD13289" s="9"/>
    </row>
    <row r="13290" spans="30:30">
      <c r="AD13290" s="9"/>
    </row>
    <row r="13291" spans="30:30">
      <c r="AD13291" s="9"/>
    </row>
    <row r="13292" spans="30:30">
      <c r="AD13292" s="9"/>
    </row>
    <row r="13293" spans="30:30">
      <c r="AD13293" s="9"/>
    </row>
    <row r="13294" spans="30:30">
      <c r="AD13294" s="9"/>
    </row>
    <row r="13295" spans="30:30">
      <c r="AD13295" s="9"/>
    </row>
    <row r="13296" spans="30:30">
      <c r="AD13296" s="9"/>
    </row>
    <row r="13297" spans="30:30">
      <c r="AD13297" s="9"/>
    </row>
    <row r="13298" spans="30:30">
      <c r="AD13298" s="9"/>
    </row>
    <row r="13299" spans="30:30">
      <c r="AD13299" s="9"/>
    </row>
    <row r="13300" spans="30:30">
      <c r="AD13300" s="9"/>
    </row>
    <row r="13301" spans="30:30">
      <c r="AD13301" s="9"/>
    </row>
    <row r="13302" spans="30:30">
      <c r="AD13302" s="9"/>
    </row>
    <row r="13303" spans="30:30">
      <c r="AD13303" s="9"/>
    </row>
    <row r="13304" spans="30:30">
      <c r="AD13304" s="9"/>
    </row>
    <row r="13305" spans="30:30">
      <c r="AD13305" s="9"/>
    </row>
    <row r="13306" spans="30:30">
      <c r="AD13306" s="9"/>
    </row>
    <row r="13307" spans="30:30">
      <c r="AD13307" s="9"/>
    </row>
    <row r="13308" spans="30:30">
      <c r="AD13308" s="9"/>
    </row>
    <row r="13309" spans="30:30">
      <c r="AD13309" s="9"/>
    </row>
    <row r="13310" spans="30:30">
      <c r="AD13310" s="9"/>
    </row>
    <row r="13311" spans="30:30">
      <c r="AD13311" s="9"/>
    </row>
    <row r="13312" spans="30:30">
      <c r="AD13312" s="9"/>
    </row>
    <row r="13313" spans="30:30">
      <c r="AD13313" s="9"/>
    </row>
    <row r="13314" spans="30:30">
      <c r="AD13314" s="9"/>
    </row>
    <row r="13315" spans="30:30">
      <c r="AD13315" s="9"/>
    </row>
    <row r="13316" spans="30:30">
      <c r="AD13316" s="9"/>
    </row>
    <row r="13317" spans="30:30">
      <c r="AD13317" s="9"/>
    </row>
    <row r="13318" spans="30:30">
      <c r="AD13318" s="9"/>
    </row>
    <row r="13319" spans="30:30">
      <c r="AD13319" s="9"/>
    </row>
    <row r="13320" spans="30:30">
      <c r="AD13320" s="9"/>
    </row>
    <row r="13321" spans="30:30">
      <c r="AD13321" s="9"/>
    </row>
    <row r="13322" spans="30:30">
      <c r="AD13322" s="9"/>
    </row>
    <row r="13323" spans="30:30">
      <c r="AD13323" s="9"/>
    </row>
    <row r="13324" spans="30:30">
      <c r="AD13324" s="9"/>
    </row>
    <row r="13325" spans="30:30">
      <c r="AD13325" s="9"/>
    </row>
    <row r="13326" spans="30:30">
      <c r="AD13326" s="9"/>
    </row>
    <row r="13327" spans="30:30">
      <c r="AD13327" s="9"/>
    </row>
    <row r="13328" spans="30:30">
      <c r="AD13328" s="9"/>
    </row>
    <row r="13329" spans="30:30">
      <c r="AD13329" s="9"/>
    </row>
    <row r="13330" spans="30:30">
      <c r="AD13330" s="9"/>
    </row>
    <row r="13331" spans="30:30">
      <c r="AD13331" s="9"/>
    </row>
    <row r="13332" spans="30:30">
      <c r="AD13332" s="9"/>
    </row>
    <row r="13333" spans="30:30">
      <c r="AD13333" s="9"/>
    </row>
    <row r="13334" spans="30:30">
      <c r="AD13334" s="9"/>
    </row>
    <row r="13335" spans="30:30">
      <c r="AD13335" s="9"/>
    </row>
    <row r="13336" spans="30:30">
      <c r="AD13336" s="9"/>
    </row>
    <row r="13337" spans="30:30">
      <c r="AD13337" s="9"/>
    </row>
    <row r="13338" spans="30:30">
      <c r="AD13338" s="9"/>
    </row>
    <row r="13339" spans="30:30">
      <c r="AD13339" s="9"/>
    </row>
    <row r="13340" spans="30:30">
      <c r="AD13340" s="9"/>
    </row>
    <row r="13341" spans="30:30">
      <c r="AD13341" s="9"/>
    </row>
    <row r="13342" spans="30:30">
      <c r="AD13342" s="9"/>
    </row>
    <row r="13343" spans="30:30">
      <c r="AD13343" s="9"/>
    </row>
    <row r="13344" spans="30:30">
      <c r="AD13344" s="9"/>
    </row>
    <row r="13345" spans="30:30">
      <c r="AD13345" s="9"/>
    </row>
    <row r="13346" spans="30:30">
      <c r="AD13346" s="9"/>
    </row>
    <row r="13347" spans="30:30">
      <c r="AD13347" s="9"/>
    </row>
    <row r="13348" spans="30:30">
      <c r="AD13348" s="9"/>
    </row>
    <row r="13349" spans="30:30">
      <c r="AD13349" s="9"/>
    </row>
    <row r="13350" spans="30:30">
      <c r="AD13350" s="9"/>
    </row>
    <row r="13351" spans="30:30">
      <c r="AD13351" s="9"/>
    </row>
    <row r="13352" spans="30:30">
      <c r="AD13352" s="9"/>
    </row>
    <row r="13353" spans="30:30">
      <c r="AD13353" s="9"/>
    </row>
    <row r="13354" spans="30:30">
      <c r="AD13354" s="9"/>
    </row>
    <row r="13355" spans="30:30">
      <c r="AD13355" s="9"/>
    </row>
    <row r="13356" spans="30:30">
      <c r="AD13356" s="9"/>
    </row>
    <row r="13357" spans="30:30">
      <c r="AD13357" s="9"/>
    </row>
    <row r="13358" spans="30:30">
      <c r="AD13358" s="9"/>
    </row>
    <row r="13359" spans="30:30">
      <c r="AD13359" s="9"/>
    </row>
    <row r="13360" spans="30:30">
      <c r="AD13360" s="9"/>
    </row>
    <row r="13361" spans="30:30">
      <c r="AD13361" s="9"/>
    </row>
    <row r="13362" spans="30:30">
      <c r="AD13362" s="9"/>
    </row>
    <row r="13363" spans="30:30">
      <c r="AD13363" s="9"/>
    </row>
    <row r="13364" spans="30:30">
      <c r="AD13364" s="9"/>
    </row>
    <row r="13365" spans="30:30">
      <c r="AD13365" s="9"/>
    </row>
    <row r="13366" spans="30:30">
      <c r="AD13366" s="9"/>
    </row>
    <row r="13367" spans="30:30">
      <c r="AD13367" s="9"/>
    </row>
    <row r="13368" spans="30:30">
      <c r="AD13368" s="9"/>
    </row>
    <row r="13369" spans="30:30">
      <c r="AD13369" s="9"/>
    </row>
    <row r="13370" spans="30:30">
      <c r="AD13370" s="9"/>
    </row>
    <row r="13371" spans="30:30">
      <c r="AD13371" s="9"/>
    </row>
    <row r="13372" spans="30:30">
      <c r="AD13372" s="9"/>
    </row>
    <row r="13373" spans="30:30">
      <c r="AD13373" s="9"/>
    </row>
    <row r="13374" spans="30:30">
      <c r="AD13374" s="9"/>
    </row>
    <row r="13375" spans="30:30">
      <c r="AD13375" s="9"/>
    </row>
    <row r="13376" spans="30:30">
      <c r="AD13376" s="9"/>
    </row>
    <row r="13377" spans="30:30">
      <c r="AD13377" s="9"/>
    </row>
    <row r="13378" spans="30:30">
      <c r="AD13378" s="9"/>
    </row>
    <row r="13379" spans="30:30">
      <c r="AD13379" s="9"/>
    </row>
    <row r="13380" spans="30:30">
      <c r="AD13380" s="9"/>
    </row>
    <row r="13381" spans="30:30">
      <c r="AD13381" s="9"/>
    </row>
    <row r="13382" spans="30:30">
      <c r="AD13382" s="9"/>
    </row>
    <row r="13383" spans="30:30">
      <c r="AD13383" s="9"/>
    </row>
    <row r="13384" spans="30:30">
      <c r="AD13384" s="9"/>
    </row>
    <row r="13385" spans="30:30">
      <c r="AD13385" s="9"/>
    </row>
    <row r="13386" spans="30:30">
      <c r="AD13386" s="9"/>
    </row>
    <row r="13387" spans="30:30">
      <c r="AD13387" s="9"/>
    </row>
    <row r="13388" spans="30:30">
      <c r="AD13388" s="9"/>
    </row>
    <row r="13389" spans="30:30">
      <c r="AD13389" s="9"/>
    </row>
    <row r="13390" spans="30:30">
      <c r="AD13390" s="9"/>
    </row>
    <row r="13391" spans="30:30">
      <c r="AD13391" s="9"/>
    </row>
    <row r="13392" spans="30:30">
      <c r="AD13392" s="9"/>
    </row>
    <row r="13393" spans="30:30">
      <c r="AD13393" s="9"/>
    </row>
    <row r="13394" spans="30:30">
      <c r="AD13394" s="9"/>
    </row>
    <row r="13395" spans="30:30">
      <c r="AD13395" s="9"/>
    </row>
    <row r="13396" spans="30:30">
      <c r="AD13396" s="9"/>
    </row>
    <row r="13397" spans="30:30">
      <c r="AD13397" s="9"/>
    </row>
    <row r="13398" spans="30:30">
      <c r="AD13398" s="9"/>
    </row>
    <row r="13399" spans="30:30">
      <c r="AD13399" s="9"/>
    </row>
    <row r="13400" spans="30:30">
      <c r="AD13400" s="9"/>
    </row>
    <row r="13401" spans="30:30">
      <c r="AD13401" s="9"/>
    </row>
    <row r="13402" spans="30:30">
      <c r="AD13402" s="9"/>
    </row>
    <row r="13403" spans="30:30">
      <c r="AD13403" s="9"/>
    </row>
    <row r="13404" spans="30:30">
      <c r="AD13404" s="9"/>
    </row>
    <row r="13405" spans="30:30">
      <c r="AD13405" s="9"/>
    </row>
    <row r="13406" spans="30:30">
      <c r="AD13406" s="9"/>
    </row>
    <row r="13407" spans="30:30">
      <c r="AD13407" s="9"/>
    </row>
    <row r="13408" spans="30:30">
      <c r="AD13408" s="9"/>
    </row>
    <row r="13409" spans="30:30">
      <c r="AD13409" s="9"/>
    </row>
    <row r="13410" spans="30:30">
      <c r="AD13410" s="9"/>
    </row>
    <row r="13411" spans="30:30">
      <c r="AD13411" s="9"/>
    </row>
    <row r="13412" spans="30:30">
      <c r="AD13412" s="9"/>
    </row>
    <row r="13413" spans="30:30">
      <c r="AD13413" s="9"/>
    </row>
    <row r="13414" spans="30:30">
      <c r="AD13414" s="9"/>
    </row>
    <row r="13415" spans="30:30">
      <c r="AD13415" s="9"/>
    </row>
    <row r="13416" spans="30:30">
      <c r="AD13416" s="9"/>
    </row>
    <row r="13417" spans="30:30">
      <c r="AD13417" s="9"/>
    </row>
    <row r="13418" spans="30:30">
      <c r="AD13418" s="9"/>
    </row>
    <row r="13419" spans="30:30">
      <c r="AD13419" s="9"/>
    </row>
    <row r="13420" spans="30:30">
      <c r="AD13420" s="9"/>
    </row>
    <row r="13421" spans="30:30">
      <c r="AD13421" s="9"/>
    </row>
    <row r="13422" spans="30:30">
      <c r="AD13422" s="9"/>
    </row>
    <row r="13423" spans="30:30">
      <c r="AD13423" s="9"/>
    </row>
    <row r="13424" spans="30:30">
      <c r="AD13424" s="9"/>
    </row>
    <row r="13425" spans="30:30">
      <c r="AD13425" s="9"/>
    </row>
    <row r="13426" spans="30:30">
      <c r="AD13426" s="9"/>
    </row>
    <row r="13427" spans="30:30">
      <c r="AD13427" s="9"/>
    </row>
    <row r="13428" spans="30:30">
      <c r="AD13428" s="9"/>
    </row>
    <row r="13429" spans="30:30">
      <c r="AD13429" s="9"/>
    </row>
    <row r="13430" spans="30:30">
      <c r="AD13430" s="9"/>
    </row>
    <row r="13431" spans="30:30">
      <c r="AD13431" s="9"/>
    </row>
    <row r="13432" spans="30:30">
      <c r="AD13432" s="9"/>
    </row>
    <row r="13433" spans="30:30">
      <c r="AD13433" s="9"/>
    </row>
    <row r="13434" spans="30:30">
      <c r="AD13434" s="9"/>
    </row>
    <row r="13435" spans="30:30">
      <c r="AD13435" s="9"/>
    </row>
    <row r="13436" spans="30:30">
      <c r="AD13436" s="9"/>
    </row>
    <row r="13437" spans="30:30">
      <c r="AD13437" s="9"/>
    </row>
    <row r="13438" spans="30:30">
      <c r="AD13438" s="9"/>
    </row>
    <row r="13439" spans="30:30">
      <c r="AD13439" s="9"/>
    </row>
    <row r="13440" spans="30:30">
      <c r="AD13440" s="9"/>
    </row>
    <row r="13441" spans="30:30">
      <c r="AD13441" s="9"/>
    </row>
    <row r="13442" spans="30:30">
      <c r="AD13442" s="9"/>
    </row>
    <row r="13443" spans="30:30">
      <c r="AD13443" s="9"/>
    </row>
    <row r="13444" spans="30:30">
      <c r="AD13444" s="9"/>
    </row>
    <row r="13445" spans="30:30">
      <c r="AD13445" s="9"/>
    </row>
    <row r="13446" spans="30:30">
      <c r="AD13446" s="9"/>
    </row>
    <row r="13447" spans="30:30">
      <c r="AD13447" s="9"/>
    </row>
    <row r="13448" spans="30:30">
      <c r="AD13448" s="9"/>
    </row>
    <row r="13449" spans="30:30">
      <c r="AD13449" s="9"/>
    </row>
    <row r="13450" spans="30:30">
      <c r="AD13450" s="9"/>
    </row>
    <row r="13451" spans="30:30">
      <c r="AD13451" s="9"/>
    </row>
    <row r="13452" spans="30:30">
      <c r="AD13452" s="9"/>
    </row>
    <row r="13453" spans="30:30">
      <c r="AD13453" s="9"/>
    </row>
    <row r="13454" spans="30:30">
      <c r="AD13454" s="9"/>
    </row>
    <row r="13455" spans="30:30">
      <c r="AD13455" s="9"/>
    </row>
    <row r="13456" spans="30:30">
      <c r="AD13456" s="9"/>
    </row>
    <row r="13457" spans="30:30">
      <c r="AD13457" s="9"/>
    </row>
    <row r="13458" spans="30:30">
      <c r="AD13458" s="9"/>
    </row>
    <row r="13459" spans="30:30">
      <c r="AD13459" s="9"/>
    </row>
    <row r="13460" spans="30:30">
      <c r="AD13460" s="9"/>
    </row>
    <row r="13461" spans="30:30">
      <c r="AD13461" s="9"/>
    </row>
    <row r="13462" spans="30:30">
      <c r="AD13462" s="9"/>
    </row>
    <row r="13463" spans="30:30">
      <c r="AD13463" s="9"/>
    </row>
    <row r="13464" spans="30:30">
      <c r="AD13464" s="9"/>
    </row>
    <row r="13465" spans="30:30">
      <c r="AD13465" s="9"/>
    </row>
    <row r="13466" spans="30:30">
      <c r="AD13466" s="9"/>
    </row>
    <row r="13467" spans="30:30">
      <c r="AD13467" s="9"/>
    </row>
    <row r="13468" spans="30:30">
      <c r="AD13468" s="9"/>
    </row>
    <row r="13469" spans="30:30">
      <c r="AD13469" s="9"/>
    </row>
    <row r="13470" spans="30:30">
      <c r="AD13470" s="9"/>
    </row>
    <row r="13471" spans="30:30">
      <c r="AD13471" s="9"/>
    </row>
    <row r="13472" spans="30:30">
      <c r="AD13472" s="9"/>
    </row>
    <row r="13473" spans="30:30">
      <c r="AD13473" s="9"/>
    </row>
    <row r="13474" spans="30:30">
      <c r="AD13474" s="9"/>
    </row>
    <row r="13475" spans="30:30">
      <c r="AD13475" s="9"/>
    </row>
    <row r="13476" spans="30:30">
      <c r="AD13476" s="9"/>
    </row>
    <row r="13477" spans="30:30">
      <c r="AD13477" s="9"/>
    </row>
    <row r="13478" spans="30:30">
      <c r="AD13478" s="9"/>
    </row>
    <row r="13479" spans="30:30">
      <c r="AD13479" s="9"/>
    </row>
    <row r="13480" spans="30:30">
      <c r="AD13480" s="9"/>
    </row>
    <row r="13481" spans="30:30">
      <c r="AD13481" s="9"/>
    </row>
    <row r="13482" spans="30:30">
      <c r="AD13482" s="9"/>
    </row>
    <row r="13483" spans="30:30">
      <c r="AD13483" s="9"/>
    </row>
    <row r="13484" spans="30:30">
      <c r="AD13484" s="9"/>
    </row>
    <row r="13485" spans="30:30">
      <c r="AD13485" s="9"/>
    </row>
    <row r="13486" spans="30:30">
      <c r="AD13486" s="9"/>
    </row>
    <row r="13487" spans="30:30">
      <c r="AD13487" s="9"/>
    </row>
    <row r="13488" spans="30:30">
      <c r="AD13488" s="9"/>
    </row>
    <row r="13489" spans="30:30">
      <c r="AD13489" s="9"/>
    </row>
    <row r="13490" spans="30:30">
      <c r="AD13490" s="9"/>
    </row>
    <row r="13491" spans="30:30">
      <c r="AD13491" s="9"/>
    </row>
    <row r="13492" spans="30:30">
      <c r="AD13492" s="9"/>
    </row>
    <row r="13493" spans="30:30">
      <c r="AD13493" s="9"/>
    </row>
    <row r="13494" spans="30:30">
      <c r="AD13494" s="9"/>
    </row>
    <row r="13495" spans="30:30">
      <c r="AD13495" s="9"/>
    </row>
    <row r="13496" spans="30:30">
      <c r="AD13496" s="9"/>
    </row>
    <row r="13497" spans="30:30">
      <c r="AD13497" s="9"/>
    </row>
    <row r="13498" spans="30:30">
      <c r="AD13498" s="9"/>
    </row>
    <row r="13499" spans="30:30">
      <c r="AD13499" s="9"/>
    </row>
    <row r="13500" spans="30:30">
      <c r="AD13500" s="9"/>
    </row>
    <row r="13501" spans="30:30">
      <c r="AD13501" s="9"/>
    </row>
    <row r="13502" spans="30:30">
      <c r="AD13502" s="9"/>
    </row>
    <row r="13503" spans="30:30">
      <c r="AD13503" s="9"/>
    </row>
    <row r="13504" spans="30:30">
      <c r="AD13504" s="9"/>
    </row>
    <row r="13505" spans="30:30">
      <c r="AD13505" s="9"/>
    </row>
    <row r="13506" spans="30:30">
      <c r="AD13506" s="9"/>
    </row>
    <row r="13507" spans="30:30">
      <c r="AD13507" s="9"/>
    </row>
    <row r="13508" spans="30:30">
      <c r="AD13508" s="9"/>
    </row>
    <row r="13509" spans="30:30">
      <c r="AD13509" s="9"/>
    </row>
    <row r="13510" spans="30:30">
      <c r="AD13510" s="9"/>
    </row>
    <row r="13511" spans="30:30">
      <c r="AD13511" s="9"/>
    </row>
    <row r="13512" spans="30:30">
      <c r="AD13512" s="9"/>
    </row>
    <row r="13513" spans="30:30">
      <c r="AD13513" s="9"/>
    </row>
    <row r="13514" spans="30:30">
      <c r="AD13514" s="9"/>
    </row>
    <row r="13515" spans="30:30">
      <c r="AD13515" s="9"/>
    </row>
    <row r="13516" spans="30:30">
      <c r="AD13516" s="9"/>
    </row>
    <row r="13517" spans="30:30">
      <c r="AD13517" s="9"/>
    </row>
    <row r="13518" spans="30:30">
      <c r="AD13518" s="9"/>
    </row>
    <row r="13519" spans="30:30">
      <c r="AD13519" s="9"/>
    </row>
    <row r="13520" spans="30:30">
      <c r="AD13520" s="9"/>
    </row>
    <row r="13521" spans="30:30">
      <c r="AD13521" s="9"/>
    </row>
    <row r="13522" spans="30:30">
      <c r="AD13522" s="9"/>
    </row>
    <row r="13523" spans="30:30">
      <c r="AD13523" s="9"/>
    </row>
    <row r="13524" spans="30:30">
      <c r="AD13524" s="9"/>
    </row>
    <row r="13525" spans="30:30">
      <c r="AD13525" s="9"/>
    </row>
    <row r="13526" spans="30:30">
      <c r="AD13526" s="9"/>
    </row>
    <row r="13527" spans="30:30">
      <c r="AD13527" s="9"/>
    </row>
    <row r="13528" spans="30:30">
      <c r="AD13528" s="9"/>
    </row>
    <row r="13529" spans="30:30">
      <c r="AD13529" s="9"/>
    </row>
    <row r="13530" spans="30:30">
      <c r="AD13530" s="9"/>
    </row>
    <row r="13531" spans="30:30">
      <c r="AD13531" s="9"/>
    </row>
    <row r="13532" spans="30:30">
      <c r="AD13532" s="9"/>
    </row>
    <row r="13533" spans="30:30">
      <c r="AD13533" s="9"/>
    </row>
    <row r="13534" spans="30:30">
      <c r="AD13534" s="9"/>
    </row>
    <row r="13535" spans="30:30">
      <c r="AD13535" s="9"/>
    </row>
    <row r="13536" spans="30:30">
      <c r="AD13536" s="9"/>
    </row>
    <row r="13537" spans="30:30">
      <c r="AD13537" s="9"/>
    </row>
    <row r="13538" spans="30:30">
      <c r="AD13538" s="9"/>
    </row>
    <row r="13539" spans="30:30">
      <c r="AD13539" s="9"/>
    </row>
    <row r="13540" spans="30:30">
      <c r="AD13540" s="9"/>
    </row>
    <row r="13541" spans="30:30">
      <c r="AD13541" s="9"/>
    </row>
    <row r="13542" spans="30:30">
      <c r="AD13542" s="9"/>
    </row>
    <row r="13543" spans="30:30">
      <c r="AD13543" s="9"/>
    </row>
    <row r="13544" spans="30:30">
      <c r="AD13544" s="9"/>
    </row>
    <row r="13545" spans="30:30">
      <c r="AD13545" s="9"/>
    </row>
    <row r="13546" spans="30:30">
      <c r="AD13546" s="9"/>
    </row>
    <row r="13547" spans="30:30">
      <c r="AD13547" s="9"/>
    </row>
    <row r="13548" spans="30:30">
      <c r="AD13548" s="9"/>
    </row>
    <row r="13549" spans="30:30">
      <c r="AD13549" s="9"/>
    </row>
    <row r="13550" spans="30:30">
      <c r="AD13550" s="9"/>
    </row>
    <row r="13551" spans="30:30">
      <c r="AD13551" s="9"/>
    </row>
    <row r="13552" spans="30:30">
      <c r="AD13552" s="9"/>
    </row>
    <row r="13553" spans="30:30">
      <c r="AD13553" s="9"/>
    </row>
    <row r="13554" spans="30:30">
      <c r="AD13554" s="9"/>
    </row>
    <row r="13555" spans="30:30">
      <c r="AD13555" s="9"/>
    </row>
    <row r="13556" spans="30:30">
      <c r="AD13556" s="9"/>
    </row>
    <row r="13557" spans="30:30">
      <c r="AD13557" s="9"/>
    </row>
    <row r="13558" spans="30:30">
      <c r="AD13558" s="9"/>
    </row>
    <row r="13559" spans="30:30">
      <c r="AD13559" s="9"/>
    </row>
    <row r="13560" spans="30:30">
      <c r="AD13560" s="9"/>
    </row>
    <row r="13561" spans="30:30">
      <c r="AD13561" s="9"/>
    </row>
    <row r="13562" spans="30:30">
      <c r="AD13562" s="9"/>
    </row>
    <row r="13563" spans="30:30">
      <c r="AD13563" s="9"/>
    </row>
    <row r="13564" spans="30:30">
      <c r="AD13564" s="9"/>
    </row>
    <row r="13565" spans="30:30">
      <c r="AD13565" s="9"/>
    </row>
    <row r="13566" spans="30:30">
      <c r="AD13566" s="9"/>
    </row>
    <row r="13567" spans="30:30">
      <c r="AD13567" s="9"/>
    </row>
    <row r="13568" spans="30:30">
      <c r="AD13568" s="9"/>
    </row>
    <row r="13569" spans="30:30">
      <c r="AD13569" s="9"/>
    </row>
    <row r="13570" spans="30:30">
      <c r="AD13570" s="9"/>
    </row>
    <row r="13571" spans="30:30">
      <c r="AD13571" s="9"/>
    </row>
    <row r="13572" spans="30:30">
      <c r="AD13572" s="9"/>
    </row>
    <row r="13573" spans="30:30">
      <c r="AD13573" s="9"/>
    </row>
    <row r="13574" spans="30:30">
      <c r="AD13574" s="9"/>
    </row>
    <row r="13575" spans="30:30">
      <c r="AD13575" s="9"/>
    </row>
    <row r="13576" spans="30:30">
      <c r="AD13576" s="9"/>
    </row>
    <row r="13577" spans="30:30">
      <c r="AD13577" s="9"/>
    </row>
    <row r="13578" spans="30:30">
      <c r="AD13578" s="9"/>
    </row>
    <row r="13579" spans="30:30">
      <c r="AD13579" s="9"/>
    </row>
    <row r="13580" spans="30:30">
      <c r="AD13580" s="9"/>
    </row>
    <row r="13581" spans="30:30">
      <c r="AD13581" s="9"/>
    </row>
    <row r="13582" spans="30:30">
      <c r="AD13582" s="9"/>
    </row>
    <row r="13583" spans="30:30">
      <c r="AD13583" s="9"/>
    </row>
    <row r="13584" spans="30:30">
      <c r="AD13584" s="9"/>
    </row>
    <row r="13585" spans="30:30">
      <c r="AD13585" s="9"/>
    </row>
    <row r="13586" spans="30:30">
      <c r="AD13586" s="9"/>
    </row>
    <row r="13587" spans="30:30">
      <c r="AD13587" s="9"/>
    </row>
    <row r="13588" spans="30:30">
      <c r="AD13588" s="9"/>
    </row>
    <row r="13589" spans="30:30">
      <c r="AD13589" s="9"/>
    </row>
    <row r="13590" spans="30:30">
      <c r="AD13590" s="9"/>
    </row>
    <row r="13591" spans="30:30">
      <c r="AD13591" s="9"/>
    </row>
    <row r="13592" spans="30:30">
      <c r="AD13592" s="9"/>
    </row>
    <row r="13593" spans="30:30">
      <c r="AD13593" s="9"/>
    </row>
    <row r="13594" spans="30:30">
      <c r="AD13594" s="9"/>
    </row>
    <row r="13595" spans="30:30">
      <c r="AD13595" s="9"/>
    </row>
    <row r="13596" spans="30:30">
      <c r="AD13596" s="9"/>
    </row>
    <row r="13597" spans="30:30">
      <c r="AD13597" s="9"/>
    </row>
    <row r="13598" spans="30:30">
      <c r="AD13598" s="9"/>
    </row>
    <row r="13599" spans="30:30">
      <c r="AD13599" s="9"/>
    </row>
    <row r="13600" spans="30:30">
      <c r="AD13600" s="9"/>
    </row>
    <row r="13601" spans="30:30">
      <c r="AD13601" s="9"/>
    </row>
    <row r="13602" spans="30:30">
      <c r="AD13602" s="9"/>
    </row>
    <row r="13603" spans="30:30">
      <c r="AD13603" s="9"/>
    </row>
    <row r="13604" spans="30:30">
      <c r="AD13604" s="9"/>
    </row>
    <row r="13605" spans="30:30">
      <c r="AD13605" s="9"/>
    </row>
    <row r="13606" spans="30:30">
      <c r="AD13606" s="9"/>
    </row>
    <row r="13607" spans="30:30">
      <c r="AD13607" s="9"/>
    </row>
    <row r="13608" spans="30:30">
      <c r="AD13608" s="9"/>
    </row>
    <row r="13609" spans="30:30">
      <c r="AD13609" s="9"/>
    </row>
    <row r="13610" spans="30:30">
      <c r="AD13610" s="9"/>
    </row>
    <row r="13611" spans="30:30">
      <c r="AD13611" s="9"/>
    </row>
    <row r="13612" spans="30:30">
      <c r="AD13612" s="9"/>
    </row>
    <row r="13613" spans="30:30">
      <c r="AD13613" s="9"/>
    </row>
    <row r="13614" spans="30:30">
      <c r="AD13614" s="9"/>
    </row>
    <row r="13615" spans="30:30">
      <c r="AD13615" s="9"/>
    </row>
    <row r="13616" spans="30:30">
      <c r="AD13616" s="9"/>
    </row>
    <row r="13617" spans="30:30">
      <c r="AD13617" s="9"/>
    </row>
    <row r="13618" spans="30:30">
      <c r="AD13618" s="9"/>
    </row>
    <row r="13619" spans="30:30">
      <c r="AD13619" s="9"/>
    </row>
    <row r="13620" spans="30:30">
      <c r="AD13620" s="9"/>
    </row>
    <row r="13621" spans="30:30">
      <c r="AD13621" s="9"/>
    </row>
    <row r="13622" spans="30:30">
      <c r="AD13622" s="9"/>
    </row>
    <row r="13623" spans="30:30">
      <c r="AD13623" s="9"/>
    </row>
    <row r="13624" spans="30:30">
      <c r="AD13624" s="9"/>
    </row>
    <row r="13625" spans="30:30">
      <c r="AD13625" s="9"/>
    </row>
    <row r="13626" spans="30:30">
      <c r="AD13626" s="9"/>
    </row>
    <row r="13627" spans="30:30">
      <c r="AD13627" s="9"/>
    </row>
    <row r="13628" spans="30:30">
      <c r="AD13628" s="9"/>
    </row>
    <row r="13629" spans="30:30">
      <c r="AD13629" s="9"/>
    </row>
    <row r="13630" spans="30:30">
      <c r="AD13630" s="9"/>
    </row>
    <row r="13631" spans="30:30">
      <c r="AD13631" s="9"/>
    </row>
    <row r="13632" spans="30:30">
      <c r="AD13632" s="9"/>
    </row>
    <row r="13633" spans="30:30">
      <c r="AD13633" s="9"/>
    </row>
    <row r="13634" spans="30:30">
      <c r="AD13634" s="9"/>
    </row>
    <row r="13635" spans="30:30">
      <c r="AD13635" s="9"/>
    </row>
    <row r="13636" spans="30:30">
      <c r="AD13636" s="9"/>
    </row>
    <row r="13637" spans="30:30">
      <c r="AD13637" s="9"/>
    </row>
    <row r="13638" spans="30:30">
      <c r="AD13638" s="9"/>
    </row>
    <row r="13639" spans="30:30">
      <c r="AD13639" s="9"/>
    </row>
    <row r="13640" spans="30:30">
      <c r="AD13640" s="9"/>
    </row>
    <row r="13641" spans="30:30">
      <c r="AD13641" s="9"/>
    </row>
    <row r="13642" spans="30:30">
      <c r="AD13642" s="9"/>
    </row>
    <row r="13643" spans="30:30">
      <c r="AD13643" s="9"/>
    </row>
    <row r="13644" spans="30:30">
      <c r="AD13644" s="9"/>
    </row>
    <row r="13645" spans="30:30">
      <c r="AD13645" s="9"/>
    </row>
    <row r="13646" spans="30:30">
      <c r="AD13646" s="9"/>
    </row>
    <row r="13647" spans="30:30">
      <c r="AD13647" s="9"/>
    </row>
    <row r="13648" spans="30:30">
      <c r="AD13648" s="9"/>
    </row>
    <row r="13649" spans="30:30">
      <c r="AD13649" s="9"/>
    </row>
    <row r="13650" spans="30:30">
      <c r="AD13650" s="9"/>
    </row>
    <row r="13651" spans="30:30">
      <c r="AD13651" s="9"/>
    </row>
    <row r="13652" spans="30:30">
      <c r="AD13652" s="9"/>
    </row>
    <row r="13653" spans="30:30">
      <c r="AD13653" s="9"/>
    </row>
    <row r="13654" spans="30:30">
      <c r="AD13654" s="9"/>
    </row>
    <row r="13655" spans="30:30">
      <c r="AD13655" s="9"/>
    </row>
    <row r="13656" spans="30:30">
      <c r="AD13656" s="9"/>
    </row>
    <row r="13657" spans="30:30">
      <c r="AD13657" s="9"/>
    </row>
    <row r="13658" spans="30:30">
      <c r="AD13658" s="9"/>
    </row>
    <row r="13659" spans="30:30">
      <c r="AD13659" s="9"/>
    </row>
    <row r="13660" spans="30:30">
      <c r="AD13660" s="9"/>
    </row>
    <row r="13661" spans="30:30">
      <c r="AD13661" s="9"/>
    </row>
    <row r="13662" spans="30:30">
      <c r="AD13662" s="9"/>
    </row>
    <row r="13663" spans="30:30">
      <c r="AD13663" s="9"/>
    </row>
    <row r="13664" spans="30:30">
      <c r="AD13664" s="9"/>
    </row>
    <row r="13665" spans="30:30">
      <c r="AD13665" s="9"/>
    </row>
    <row r="13666" spans="30:30">
      <c r="AD13666" s="9"/>
    </row>
    <row r="13667" spans="30:30">
      <c r="AD13667" s="9"/>
    </row>
    <row r="13668" spans="30:30">
      <c r="AD13668" s="9"/>
    </row>
    <row r="13669" spans="30:30">
      <c r="AD13669" s="9"/>
    </row>
    <row r="13670" spans="30:30">
      <c r="AD13670" s="9"/>
    </row>
    <row r="13671" spans="30:30">
      <c r="AD13671" s="9"/>
    </row>
    <row r="13672" spans="30:30">
      <c r="AD13672" s="9"/>
    </row>
    <row r="13673" spans="30:30">
      <c r="AD13673" s="9"/>
    </row>
    <row r="13674" spans="30:30">
      <c r="AD13674" s="9"/>
    </row>
    <row r="13675" spans="30:30">
      <c r="AD13675" s="9"/>
    </row>
    <row r="13676" spans="30:30">
      <c r="AD13676" s="9"/>
    </row>
    <row r="13677" spans="30:30">
      <c r="AD13677" s="9"/>
    </row>
    <row r="13678" spans="30:30">
      <c r="AD13678" s="9"/>
    </row>
    <row r="13679" spans="30:30">
      <c r="AD13679" s="9"/>
    </row>
    <row r="13680" spans="30:30">
      <c r="AD13680" s="9"/>
    </row>
    <row r="13681" spans="30:30">
      <c r="AD13681" s="9"/>
    </row>
    <row r="13682" spans="30:30">
      <c r="AD13682" s="9"/>
    </row>
    <row r="13683" spans="30:30">
      <c r="AD13683" s="9"/>
    </row>
    <row r="13684" spans="30:30">
      <c r="AD13684" s="9"/>
    </row>
    <row r="13685" spans="30:30">
      <c r="AD13685" s="9"/>
    </row>
    <row r="13686" spans="30:30">
      <c r="AD13686" s="9"/>
    </row>
    <row r="13687" spans="30:30">
      <c r="AD13687" s="9"/>
    </row>
    <row r="13688" spans="30:30">
      <c r="AD13688" s="9"/>
    </row>
    <row r="13689" spans="30:30">
      <c r="AD13689" s="9"/>
    </row>
    <row r="13690" spans="30:30">
      <c r="AD13690" s="9"/>
    </row>
    <row r="13691" spans="30:30">
      <c r="AD13691" s="9"/>
    </row>
    <row r="13692" spans="30:30">
      <c r="AD13692" s="9"/>
    </row>
    <row r="13693" spans="30:30">
      <c r="AD13693" s="9"/>
    </row>
    <row r="13694" spans="30:30">
      <c r="AD13694" s="9"/>
    </row>
    <row r="13695" spans="30:30">
      <c r="AD13695" s="9"/>
    </row>
    <row r="13696" spans="30:30">
      <c r="AD13696" s="9"/>
    </row>
    <row r="13697" spans="30:30">
      <c r="AD13697" s="9"/>
    </row>
    <row r="13698" spans="30:30">
      <c r="AD13698" s="9"/>
    </row>
    <row r="13699" spans="30:30">
      <c r="AD13699" s="9"/>
    </row>
    <row r="13700" spans="30:30">
      <c r="AD13700" s="9"/>
    </row>
    <row r="13701" spans="30:30">
      <c r="AD13701" s="9"/>
    </row>
    <row r="13702" spans="30:30">
      <c r="AD13702" s="9"/>
    </row>
    <row r="13703" spans="30:30">
      <c r="AD13703" s="9"/>
    </row>
    <row r="13704" spans="30:30">
      <c r="AD13704" s="9"/>
    </row>
    <row r="13705" spans="30:30">
      <c r="AD13705" s="9"/>
    </row>
    <row r="13706" spans="30:30">
      <c r="AD13706" s="9"/>
    </row>
    <row r="13707" spans="30:30">
      <c r="AD13707" s="9"/>
    </row>
    <row r="13708" spans="30:30">
      <c r="AD13708" s="9"/>
    </row>
    <row r="13709" spans="30:30">
      <c r="AD13709" s="9"/>
    </row>
    <row r="13710" spans="30:30">
      <c r="AD13710" s="9"/>
    </row>
    <row r="13711" spans="30:30">
      <c r="AD13711" s="9"/>
    </row>
    <row r="13712" spans="30:30">
      <c r="AD13712" s="9"/>
    </row>
    <row r="13713" spans="30:30">
      <c r="AD13713" s="9"/>
    </row>
    <row r="13714" spans="30:30">
      <c r="AD13714" s="9"/>
    </row>
    <row r="13715" spans="30:30">
      <c r="AD13715" s="9"/>
    </row>
    <row r="13716" spans="30:30">
      <c r="AD13716" s="9"/>
    </row>
    <row r="13717" spans="30:30">
      <c r="AD13717" s="9"/>
    </row>
    <row r="13718" spans="30:30">
      <c r="AD13718" s="9"/>
    </row>
    <row r="13719" spans="30:30">
      <c r="AD13719" s="9"/>
    </row>
    <row r="13720" spans="30:30">
      <c r="AD13720" s="9"/>
    </row>
    <row r="13721" spans="30:30">
      <c r="AD13721" s="9"/>
    </row>
    <row r="13722" spans="30:30">
      <c r="AD13722" s="9"/>
    </row>
    <row r="13723" spans="30:30">
      <c r="AD13723" s="9"/>
    </row>
    <row r="13724" spans="30:30">
      <c r="AD13724" s="9"/>
    </row>
    <row r="13725" spans="30:30">
      <c r="AD13725" s="9"/>
    </row>
    <row r="13726" spans="30:30">
      <c r="AD13726" s="9"/>
    </row>
    <row r="13727" spans="30:30">
      <c r="AD13727" s="9"/>
    </row>
    <row r="13728" spans="30:30">
      <c r="AD13728" s="9"/>
    </row>
    <row r="13729" spans="30:30">
      <c r="AD13729" s="9"/>
    </row>
    <row r="13730" spans="30:30">
      <c r="AD13730" s="9"/>
    </row>
    <row r="13731" spans="30:30">
      <c r="AD13731" s="9"/>
    </row>
    <row r="13732" spans="30:30">
      <c r="AD13732" s="9"/>
    </row>
    <row r="13733" spans="30:30">
      <c r="AD13733" s="9"/>
    </row>
    <row r="13734" spans="30:30">
      <c r="AD13734" s="9"/>
    </row>
    <row r="13735" spans="30:30">
      <c r="AD13735" s="9"/>
    </row>
    <row r="13736" spans="30:30">
      <c r="AD13736" s="9"/>
    </row>
    <row r="13737" spans="30:30">
      <c r="AD13737" s="9"/>
    </row>
    <row r="13738" spans="30:30">
      <c r="AD13738" s="9"/>
    </row>
    <row r="13739" spans="30:30">
      <c r="AD13739" s="9"/>
    </row>
    <row r="13740" spans="30:30">
      <c r="AD13740" s="9"/>
    </row>
    <row r="13741" spans="30:30">
      <c r="AD13741" s="9"/>
    </row>
    <row r="13742" spans="30:30">
      <c r="AD13742" s="9"/>
    </row>
    <row r="13743" spans="30:30">
      <c r="AD13743" s="9"/>
    </row>
    <row r="13744" spans="30:30">
      <c r="AD13744" s="9"/>
    </row>
    <row r="13745" spans="30:30">
      <c r="AD13745" s="9"/>
    </row>
    <row r="13746" spans="30:30">
      <c r="AD13746" s="9"/>
    </row>
    <row r="13747" spans="30:30">
      <c r="AD13747" s="9"/>
    </row>
    <row r="13748" spans="30:30">
      <c r="AD13748" s="9"/>
    </row>
    <row r="13749" spans="30:30">
      <c r="AD13749" s="9"/>
    </row>
    <row r="13750" spans="30:30">
      <c r="AD13750" s="9"/>
    </row>
    <row r="13751" spans="30:30">
      <c r="AD13751" s="9"/>
    </row>
    <row r="13752" spans="30:30">
      <c r="AD13752" s="9"/>
    </row>
    <row r="13753" spans="30:30">
      <c r="AD13753" s="9"/>
    </row>
    <row r="13754" spans="30:30">
      <c r="AD13754" s="9"/>
    </row>
    <row r="13755" spans="30:30">
      <c r="AD13755" s="9"/>
    </row>
    <row r="13756" spans="30:30">
      <c r="AD13756" s="9"/>
    </row>
    <row r="13757" spans="30:30">
      <c r="AD13757" s="9"/>
    </row>
    <row r="13758" spans="30:30">
      <c r="AD13758" s="9"/>
    </row>
    <row r="13759" spans="30:30">
      <c r="AD13759" s="9"/>
    </row>
    <row r="13760" spans="30:30">
      <c r="AD13760" s="9"/>
    </row>
    <row r="13761" spans="30:30">
      <c r="AD13761" s="9"/>
    </row>
    <row r="13762" spans="30:30">
      <c r="AD13762" s="9"/>
    </row>
    <row r="13763" spans="30:30">
      <c r="AD13763" s="9"/>
    </row>
    <row r="13764" spans="30:30">
      <c r="AD13764" s="9"/>
    </row>
    <row r="13765" spans="30:30">
      <c r="AD13765" s="9"/>
    </row>
    <row r="13766" spans="30:30">
      <c r="AD13766" s="9"/>
    </row>
    <row r="13767" spans="30:30">
      <c r="AD13767" s="9"/>
    </row>
    <row r="13768" spans="30:30">
      <c r="AD13768" s="9"/>
    </row>
    <row r="13769" spans="30:30">
      <c r="AD13769" s="9"/>
    </row>
    <row r="13770" spans="30:30">
      <c r="AD13770" s="9"/>
    </row>
    <row r="13771" spans="30:30">
      <c r="AD13771" s="9"/>
    </row>
    <row r="13772" spans="30:30">
      <c r="AD13772" s="9"/>
    </row>
    <row r="13773" spans="30:30">
      <c r="AD13773" s="9"/>
    </row>
    <row r="13774" spans="30:30">
      <c r="AD13774" s="9"/>
    </row>
    <row r="13775" spans="30:30">
      <c r="AD13775" s="9"/>
    </row>
    <row r="13776" spans="30:30">
      <c r="AD13776" s="9"/>
    </row>
    <row r="13777" spans="30:30">
      <c r="AD13777" s="9"/>
    </row>
    <row r="13778" spans="30:30">
      <c r="AD13778" s="9"/>
    </row>
    <row r="13779" spans="30:30">
      <c r="AD13779" s="9"/>
    </row>
    <row r="13780" spans="30:30">
      <c r="AD13780" s="9"/>
    </row>
    <row r="13781" spans="30:30">
      <c r="AD13781" s="9"/>
    </row>
    <row r="13782" spans="30:30">
      <c r="AD13782" s="9"/>
    </row>
    <row r="13783" spans="30:30">
      <c r="AD13783" s="9"/>
    </row>
    <row r="13784" spans="30:30">
      <c r="AD13784" s="9"/>
    </row>
    <row r="13785" spans="30:30">
      <c r="AD13785" s="9"/>
    </row>
    <row r="13786" spans="30:30">
      <c r="AD13786" s="9"/>
    </row>
    <row r="13787" spans="30:30">
      <c r="AD13787" s="9"/>
    </row>
    <row r="13788" spans="30:30">
      <c r="AD13788" s="9"/>
    </row>
    <row r="13789" spans="30:30">
      <c r="AD13789" s="9"/>
    </row>
    <row r="13790" spans="30:30">
      <c r="AD13790" s="9"/>
    </row>
    <row r="13791" spans="30:30">
      <c r="AD13791" s="9"/>
    </row>
    <row r="13792" spans="30:30">
      <c r="AD13792" s="9"/>
    </row>
    <row r="13793" spans="30:30">
      <c r="AD13793" s="9"/>
    </row>
    <row r="13794" spans="30:30">
      <c r="AD13794" s="9"/>
    </row>
    <row r="13795" spans="30:30">
      <c r="AD13795" s="9"/>
    </row>
    <row r="13796" spans="30:30">
      <c r="AD13796" s="9"/>
    </row>
    <row r="13797" spans="30:30">
      <c r="AD13797" s="9"/>
    </row>
    <row r="13798" spans="30:30">
      <c r="AD13798" s="9"/>
    </row>
    <row r="13799" spans="30:30">
      <c r="AD13799" s="9"/>
    </row>
    <row r="13800" spans="30:30">
      <c r="AD13800" s="9"/>
    </row>
    <row r="13801" spans="30:30">
      <c r="AD13801" s="9"/>
    </row>
    <row r="13802" spans="30:30">
      <c r="AD13802" s="9"/>
    </row>
    <row r="13803" spans="30:30">
      <c r="AD13803" s="9"/>
    </row>
    <row r="13804" spans="30:30">
      <c r="AD13804" s="9"/>
    </row>
    <row r="13805" spans="30:30">
      <c r="AD13805" s="9"/>
    </row>
    <row r="13806" spans="30:30">
      <c r="AD13806" s="9"/>
    </row>
    <row r="13807" spans="30:30">
      <c r="AD13807" s="9"/>
    </row>
    <row r="13808" spans="30:30">
      <c r="AD13808" s="9"/>
    </row>
    <row r="13809" spans="30:30">
      <c r="AD13809" s="9"/>
    </row>
    <row r="13810" spans="30:30">
      <c r="AD13810" s="9"/>
    </row>
    <row r="13811" spans="30:30">
      <c r="AD13811" s="9"/>
    </row>
    <row r="13812" spans="30:30">
      <c r="AD13812" s="9"/>
    </row>
    <row r="13813" spans="30:30">
      <c r="AD13813" s="9"/>
    </row>
    <row r="13814" spans="30:30">
      <c r="AD13814" s="9"/>
    </row>
    <row r="13815" spans="30:30">
      <c r="AD13815" s="9"/>
    </row>
    <row r="13816" spans="30:30">
      <c r="AD13816" s="9"/>
    </row>
    <row r="13817" spans="30:30">
      <c r="AD13817" s="9"/>
    </row>
    <row r="13818" spans="30:30">
      <c r="AD13818" s="9"/>
    </row>
    <row r="13819" spans="30:30">
      <c r="AD13819" s="9"/>
    </row>
    <row r="13820" spans="30:30">
      <c r="AD13820" s="9"/>
    </row>
    <row r="13821" spans="30:30">
      <c r="AD13821" s="9"/>
    </row>
    <row r="13822" spans="30:30">
      <c r="AD13822" s="9"/>
    </row>
    <row r="13823" spans="30:30">
      <c r="AD13823" s="9"/>
    </row>
    <row r="13824" spans="30:30">
      <c r="AD13824" s="9"/>
    </row>
    <row r="13825" spans="30:30">
      <c r="AD13825" s="9"/>
    </row>
    <row r="13826" spans="30:30">
      <c r="AD13826" s="9"/>
    </row>
    <row r="13827" spans="30:30">
      <c r="AD13827" s="9"/>
    </row>
    <row r="13828" spans="30:30">
      <c r="AD13828" s="9"/>
    </row>
    <row r="13829" spans="30:30">
      <c r="AD13829" s="9"/>
    </row>
    <row r="13830" spans="30:30">
      <c r="AD13830" s="9"/>
    </row>
    <row r="13831" spans="30:30">
      <c r="AD13831" s="9"/>
    </row>
    <row r="13832" spans="30:30">
      <c r="AD13832" s="9"/>
    </row>
    <row r="13833" spans="30:30">
      <c r="AD13833" s="9"/>
    </row>
    <row r="13834" spans="30:30">
      <c r="AD13834" s="9"/>
    </row>
    <row r="13835" spans="30:30">
      <c r="AD13835" s="9"/>
    </row>
    <row r="13836" spans="30:30">
      <c r="AD13836" s="9"/>
    </row>
    <row r="13837" spans="30:30">
      <c r="AD13837" s="9"/>
    </row>
    <row r="13838" spans="30:30">
      <c r="AD13838" s="9"/>
    </row>
    <row r="13839" spans="30:30">
      <c r="AD13839" s="9"/>
    </row>
    <row r="13840" spans="30:30">
      <c r="AD13840" s="9"/>
    </row>
    <row r="13841" spans="30:30">
      <c r="AD13841" s="9"/>
    </row>
    <row r="13842" spans="30:30">
      <c r="AD13842" s="9"/>
    </row>
    <row r="13843" spans="30:30">
      <c r="AD13843" s="9"/>
    </row>
    <row r="13844" spans="30:30">
      <c r="AD13844" s="9"/>
    </row>
    <row r="13845" spans="30:30">
      <c r="AD13845" s="9"/>
    </row>
    <row r="13846" spans="30:30">
      <c r="AD13846" s="9"/>
    </row>
    <row r="13847" spans="30:30">
      <c r="AD13847" s="9"/>
    </row>
    <row r="13848" spans="30:30">
      <c r="AD13848" s="9"/>
    </row>
    <row r="13849" spans="30:30">
      <c r="AD13849" s="9"/>
    </row>
    <row r="13850" spans="30:30">
      <c r="AD13850" s="9"/>
    </row>
    <row r="13851" spans="30:30">
      <c r="AD13851" s="9"/>
    </row>
    <row r="13852" spans="30:30">
      <c r="AD13852" s="9"/>
    </row>
    <row r="13853" spans="30:30">
      <c r="AD13853" s="9"/>
    </row>
    <row r="13854" spans="30:30">
      <c r="AD13854" s="9"/>
    </row>
    <row r="13855" spans="30:30">
      <c r="AD13855" s="9"/>
    </row>
    <row r="13856" spans="30:30">
      <c r="AD13856" s="9"/>
    </row>
    <row r="13857" spans="30:30">
      <c r="AD13857" s="9"/>
    </row>
    <row r="13858" spans="30:30">
      <c r="AD13858" s="9"/>
    </row>
    <row r="13859" spans="30:30">
      <c r="AD13859" s="9"/>
    </row>
    <row r="13860" spans="30:30">
      <c r="AD13860" s="9"/>
    </row>
    <row r="13861" spans="30:30">
      <c r="AD13861" s="9"/>
    </row>
    <row r="13862" spans="30:30">
      <c r="AD13862" s="9"/>
    </row>
    <row r="13863" spans="30:30">
      <c r="AD13863" s="9"/>
    </row>
    <row r="13864" spans="30:30">
      <c r="AD13864" s="9"/>
    </row>
    <row r="13865" spans="30:30">
      <c r="AD13865" s="9"/>
    </row>
    <row r="13866" spans="30:30">
      <c r="AD13866" s="9"/>
    </row>
    <row r="13867" spans="30:30">
      <c r="AD13867" s="9"/>
    </row>
    <row r="13868" spans="30:30">
      <c r="AD13868" s="9"/>
    </row>
    <row r="13869" spans="30:30">
      <c r="AD13869" s="9"/>
    </row>
    <row r="13870" spans="30:30">
      <c r="AD13870" s="9"/>
    </row>
    <row r="13871" spans="30:30">
      <c r="AD13871" s="9"/>
    </row>
    <row r="13872" spans="30:30">
      <c r="AD13872" s="9"/>
    </row>
    <row r="13873" spans="30:30">
      <c r="AD13873" s="9"/>
    </row>
    <row r="13874" spans="30:30">
      <c r="AD13874" s="9"/>
    </row>
    <row r="13875" spans="30:30">
      <c r="AD13875" s="9"/>
    </row>
    <row r="13876" spans="30:30">
      <c r="AD13876" s="9"/>
    </row>
    <row r="13877" spans="30:30">
      <c r="AD13877" s="9"/>
    </row>
    <row r="13878" spans="30:30">
      <c r="AD13878" s="9"/>
    </row>
    <row r="13879" spans="30:30">
      <c r="AD13879" s="9"/>
    </row>
    <row r="13880" spans="30:30">
      <c r="AD13880" s="9"/>
    </row>
    <row r="13881" spans="30:30">
      <c r="AD13881" s="9"/>
    </row>
    <row r="13882" spans="30:30">
      <c r="AD13882" s="9"/>
    </row>
    <row r="13883" spans="30:30">
      <c r="AD13883" s="9"/>
    </row>
    <row r="13884" spans="30:30">
      <c r="AD13884" s="9"/>
    </row>
    <row r="13885" spans="30:30">
      <c r="AD13885" s="9"/>
    </row>
    <row r="13886" spans="30:30">
      <c r="AD13886" s="9"/>
    </row>
    <row r="13887" spans="30:30">
      <c r="AD13887" s="9"/>
    </row>
    <row r="13888" spans="30:30">
      <c r="AD13888" s="9"/>
    </row>
    <row r="13889" spans="30:30">
      <c r="AD13889" s="9"/>
    </row>
    <row r="13890" spans="30:30">
      <c r="AD13890" s="9"/>
    </row>
    <row r="13891" spans="30:30">
      <c r="AD13891" s="9"/>
    </row>
    <row r="13892" spans="30:30">
      <c r="AD13892" s="9"/>
    </row>
    <row r="13893" spans="30:30">
      <c r="AD13893" s="9"/>
    </row>
    <row r="13894" spans="30:30">
      <c r="AD13894" s="9"/>
    </row>
    <row r="13895" spans="30:30">
      <c r="AD13895" s="9"/>
    </row>
    <row r="13896" spans="30:30">
      <c r="AD13896" s="9"/>
    </row>
    <row r="13897" spans="30:30">
      <c r="AD13897" s="9"/>
    </row>
    <row r="13898" spans="30:30">
      <c r="AD13898" s="9"/>
    </row>
    <row r="13899" spans="30:30">
      <c r="AD13899" s="9"/>
    </row>
    <row r="13900" spans="30:30">
      <c r="AD13900" s="9"/>
    </row>
    <row r="13901" spans="30:30">
      <c r="AD13901" s="9"/>
    </row>
    <row r="13902" spans="30:30">
      <c r="AD13902" s="9"/>
    </row>
    <row r="13903" spans="30:30">
      <c r="AD13903" s="9"/>
    </row>
    <row r="13904" spans="30:30">
      <c r="AD13904" s="9"/>
    </row>
    <row r="13905" spans="30:30">
      <c r="AD13905" s="9"/>
    </row>
    <row r="13906" spans="30:30">
      <c r="AD13906" s="9"/>
    </row>
    <row r="13907" spans="30:30">
      <c r="AD13907" s="9"/>
    </row>
    <row r="13908" spans="30:30">
      <c r="AD13908" s="9"/>
    </row>
    <row r="13909" spans="30:30">
      <c r="AD13909" s="9"/>
    </row>
    <row r="13910" spans="30:30">
      <c r="AD13910" s="9"/>
    </row>
    <row r="13911" spans="30:30">
      <c r="AD13911" s="9"/>
    </row>
    <row r="13912" spans="30:30">
      <c r="AD13912" s="9"/>
    </row>
    <row r="13913" spans="30:30">
      <c r="AD13913" s="9"/>
    </row>
    <row r="13914" spans="30:30">
      <c r="AD13914" s="9"/>
    </row>
    <row r="13915" spans="30:30">
      <c r="AD13915" s="9"/>
    </row>
    <row r="13916" spans="30:30">
      <c r="AD13916" s="9"/>
    </row>
    <row r="13917" spans="30:30">
      <c r="AD13917" s="9"/>
    </row>
    <row r="13918" spans="30:30">
      <c r="AD13918" s="9"/>
    </row>
    <row r="13919" spans="30:30">
      <c r="AD13919" s="9"/>
    </row>
    <row r="13920" spans="30:30">
      <c r="AD13920" s="9"/>
    </row>
    <row r="13921" spans="30:30">
      <c r="AD13921" s="9"/>
    </row>
    <row r="13922" spans="30:30">
      <c r="AD13922" s="9"/>
    </row>
    <row r="13923" spans="30:30">
      <c r="AD13923" s="9"/>
    </row>
    <row r="13924" spans="30:30">
      <c r="AD13924" s="9"/>
    </row>
    <row r="13925" spans="30:30">
      <c r="AD13925" s="9"/>
    </row>
    <row r="13926" spans="30:30">
      <c r="AD13926" s="9"/>
    </row>
    <row r="13927" spans="30:30">
      <c r="AD13927" s="9"/>
    </row>
    <row r="13928" spans="30:30">
      <c r="AD13928" s="9"/>
    </row>
    <row r="13929" spans="30:30">
      <c r="AD13929" s="9"/>
    </row>
    <row r="13930" spans="30:30">
      <c r="AD13930" s="9"/>
    </row>
    <row r="13931" spans="30:30">
      <c r="AD13931" s="9"/>
    </row>
    <row r="13932" spans="30:30">
      <c r="AD13932" s="9"/>
    </row>
    <row r="13933" spans="30:30">
      <c r="AD13933" s="9"/>
    </row>
    <row r="13934" spans="30:30">
      <c r="AD13934" s="9"/>
    </row>
    <row r="13935" spans="30:30">
      <c r="AD13935" s="9"/>
    </row>
    <row r="13936" spans="30:30">
      <c r="AD13936" s="9"/>
    </row>
    <row r="13937" spans="30:30">
      <c r="AD13937" s="9"/>
    </row>
    <row r="13938" spans="30:30">
      <c r="AD13938" s="9"/>
    </row>
    <row r="13939" spans="30:30">
      <c r="AD13939" s="9"/>
    </row>
    <row r="13940" spans="30:30">
      <c r="AD13940" s="9"/>
    </row>
    <row r="13941" spans="30:30">
      <c r="AD13941" s="9"/>
    </row>
    <row r="13942" spans="30:30">
      <c r="AD13942" s="9"/>
    </row>
    <row r="13943" spans="30:30">
      <c r="AD13943" s="9"/>
    </row>
    <row r="13944" spans="30:30">
      <c r="AD13944" s="9"/>
    </row>
    <row r="13945" spans="30:30">
      <c r="AD13945" s="9"/>
    </row>
    <row r="13946" spans="30:30">
      <c r="AD13946" s="9"/>
    </row>
    <row r="13947" spans="30:30">
      <c r="AD13947" s="9"/>
    </row>
    <row r="13948" spans="30:30">
      <c r="AD13948" s="9"/>
    </row>
    <row r="13949" spans="30:30">
      <c r="AD13949" s="9"/>
    </row>
    <row r="13950" spans="30:30">
      <c r="AD13950" s="9"/>
    </row>
    <row r="13951" spans="30:30">
      <c r="AD13951" s="9"/>
    </row>
    <row r="13952" spans="30:30">
      <c r="AD13952" s="9"/>
    </row>
    <row r="13953" spans="30:30">
      <c r="AD13953" s="9"/>
    </row>
    <row r="13954" spans="30:30">
      <c r="AD13954" s="9"/>
    </row>
    <row r="13955" spans="30:30">
      <c r="AD13955" s="9"/>
    </row>
    <row r="13956" spans="30:30">
      <c r="AD13956" s="9"/>
    </row>
    <row r="13957" spans="30:30">
      <c r="AD13957" s="9"/>
    </row>
    <row r="13958" spans="30:30">
      <c r="AD13958" s="9"/>
    </row>
    <row r="13959" spans="30:30">
      <c r="AD13959" s="9"/>
    </row>
    <row r="13960" spans="30:30">
      <c r="AD13960" s="9"/>
    </row>
    <row r="13961" spans="30:30">
      <c r="AD13961" s="9"/>
    </row>
    <row r="13962" spans="30:30">
      <c r="AD13962" s="9"/>
    </row>
    <row r="13963" spans="30:30">
      <c r="AD13963" s="9"/>
    </row>
    <row r="13964" spans="30:30">
      <c r="AD13964" s="9"/>
    </row>
    <row r="13965" spans="30:30">
      <c r="AD13965" s="9"/>
    </row>
    <row r="13966" spans="30:30">
      <c r="AD13966" s="9"/>
    </row>
    <row r="13967" spans="30:30">
      <c r="AD13967" s="9"/>
    </row>
    <row r="13968" spans="30:30">
      <c r="AD13968" s="9"/>
    </row>
    <row r="13969" spans="30:30">
      <c r="AD13969" s="9"/>
    </row>
    <row r="13970" spans="30:30">
      <c r="AD13970" s="9"/>
    </row>
    <row r="13971" spans="30:30">
      <c r="AD13971" s="9"/>
    </row>
    <row r="13972" spans="30:30">
      <c r="AD13972" s="9"/>
    </row>
    <row r="13973" spans="30:30">
      <c r="AD13973" s="9"/>
    </row>
    <row r="13974" spans="30:30">
      <c r="AD13974" s="9"/>
    </row>
    <row r="13975" spans="30:30">
      <c r="AD13975" s="9"/>
    </row>
    <row r="13976" spans="30:30">
      <c r="AD13976" s="9"/>
    </row>
    <row r="13977" spans="30:30">
      <c r="AD13977" s="9"/>
    </row>
    <row r="13978" spans="30:30">
      <c r="AD13978" s="9"/>
    </row>
    <row r="13979" spans="30:30">
      <c r="AD13979" s="9"/>
    </row>
    <row r="13980" spans="30:30">
      <c r="AD13980" s="9"/>
    </row>
    <row r="13981" spans="30:30">
      <c r="AD13981" s="9"/>
    </row>
    <row r="13982" spans="30:30">
      <c r="AD13982" s="9"/>
    </row>
    <row r="13983" spans="30:30">
      <c r="AD13983" s="9"/>
    </row>
    <row r="13984" spans="30:30">
      <c r="AD13984" s="9"/>
    </row>
    <row r="13985" spans="30:30">
      <c r="AD13985" s="9"/>
    </row>
    <row r="13986" spans="30:30">
      <c r="AD13986" s="9"/>
    </row>
    <row r="13987" spans="30:30">
      <c r="AD13987" s="9"/>
    </row>
    <row r="13988" spans="30:30">
      <c r="AD13988" s="9"/>
    </row>
    <row r="13989" spans="30:30">
      <c r="AD13989" s="9"/>
    </row>
    <row r="13990" spans="30:30">
      <c r="AD13990" s="9"/>
    </row>
    <row r="13991" spans="30:30">
      <c r="AD13991" s="9"/>
    </row>
    <row r="13992" spans="30:30">
      <c r="AD13992" s="9"/>
    </row>
    <row r="13993" spans="30:30">
      <c r="AD13993" s="9"/>
    </row>
    <row r="13994" spans="30:30">
      <c r="AD13994" s="9"/>
    </row>
    <row r="13995" spans="30:30">
      <c r="AD13995" s="9"/>
    </row>
    <row r="13996" spans="30:30">
      <c r="AD13996" s="9"/>
    </row>
    <row r="13997" spans="30:30">
      <c r="AD13997" s="9"/>
    </row>
    <row r="13998" spans="30:30">
      <c r="AD13998" s="9"/>
    </row>
    <row r="13999" spans="30:30">
      <c r="AD13999" s="9"/>
    </row>
    <row r="14000" spans="30:30">
      <c r="AD14000" s="9"/>
    </row>
    <row r="14001" spans="30:30">
      <c r="AD14001" s="9"/>
    </row>
    <row r="14002" spans="30:30">
      <c r="AD14002" s="9"/>
    </row>
    <row r="14003" spans="30:30">
      <c r="AD14003" s="9"/>
    </row>
    <row r="14004" spans="30:30">
      <c r="AD14004" s="9"/>
    </row>
    <row r="14005" spans="30:30">
      <c r="AD14005" s="9"/>
    </row>
    <row r="14006" spans="30:30">
      <c r="AD14006" s="9"/>
    </row>
    <row r="14007" spans="30:30">
      <c r="AD14007" s="9"/>
    </row>
    <row r="14008" spans="30:30">
      <c r="AD14008" s="9"/>
    </row>
    <row r="14009" spans="30:30">
      <c r="AD14009" s="9"/>
    </row>
    <row r="14010" spans="30:30">
      <c r="AD14010" s="9"/>
    </row>
    <row r="14011" spans="30:30">
      <c r="AD14011" s="9"/>
    </row>
    <row r="14012" spans="30:30">
      <c r="AD14012" s="9"/>
    </row>
    <row r="14013" spans="30:30">
      <c r="AD14013" s="9"/>
    </row>
    <row r="14014" spans="30:30">
      <c r="AD14014" s="9"/>
    </row>
    <row r="14015" spans="30:30">
      <c r="AD14015" s="9"/>
    </row>
    <row r="14016" spans="30:30">
      <c r="AD14016" s="9"/>
    </row>
    <row r="14017" spans="30:30">
      <c r="AD14017" s="9"/>
    </row>
    <row r="14018" spans="30:30">
      <c r="AD14018" s="9"/>
    </row>
    <row r="14019" spans="30:30">
      <c r="AD14019" s="9"/>
    </row>
    <row r="14020" spans="30:30">
      <c r="AD14020" s="9"/>
    </row>
    <row r="14021" spans="30:30">
      <c r="AD14021" s="9"/>
    </row>
    <row r="14022" spans="30:30">
      <c r="AD14022" s="9"/>
    </row>
    <row r="14023" spans="30:30">
      <c r="AD14023" s="9"/>
    </row>
    <row r="14024" spans="30:30">
      <c r="AD14024" s="9"/>
    </row>
    <row r="14025" spans="30:30">
      <c r="AD14025" s="9"/>
    </row>
    <row r="14026" spans="30:30">
      <c r="AD14026" s="9"/>
    </row>
    <row r="14027" spans="30:30">
      <c r="AD14027" s="9"/>
    </row>
    <row r="14028" spans="30:30">
      <c r="AD14028" s="9"/>
    </row>
    <row r="14029" spans="30:30">
      <c r="AD14029" s="9"/>
    </row>
    <row r="14030" spans="30:30">
      <c r="AD14030" s="9"/>
    </row>
    <row r="14031" spans="30:30">
      <c r="AD14031" s="9"/>
    </row>
    <row r="14032" spans="30:30">
      <c r="AD14032" s="9"/>
    </row>
    <row r="14033" spans="30:30">
      <c r="AD14033" s="9"/>
    </row>
    <row r="14034" spans="30:30">
      <c r="AD14034" s="9"/>
    </row>
    <row r="14035" spans="30:30">
      <c r="AD14035" s="9"/>
    </row>
    <row r="14036" spans="30:30">
      <c r="AD14036" s="9"/>
    </row>
    <row r="14037" spans="30:30">
      <c r="AD14037" s="9"/>
    </row>
    <row r="14038" spans="30:30">
      <c r="AD14038" s="9"/>
    </row>
    <row r="14039" spans="30:30">
      <c r="AD14039" s="9"/>
    </row>
    <row r="14040" spans="30:30">
      <c r="AD14040" s="9"/>
    </row>
    <row r="14041" spans="30:30">
      <c r="AD14041" s="9"/>
    </row>
    <row r="14042" spans="30:30">
      <c r="AD14042" s="9"/>
    </row>
    <row r="14043" spans="30:30">
      <c r="AD14043" s="9"/>
    </row>
    <row r="14044" spans="30:30">
      <c r="AD14044" s="9"/>
    </row>
    <row r="14045" spans="30:30">
      <c r="AD14045" s="9"/>
    </row>
    <row r="14046" spans="30:30">
      <c r="AD14046" s="9"/>
    </row>
    <row r="14047" spans="30:30">
      <c r="AD14047" s="9"/>
    </row>
    <row r="14048" spans="30:30">
      <c r="AD14048" s="9"/>
    </row>
    <row r="14049" spans="30:30">
      <c r="AD14049" s="9"/>
    </row>
    <row r="14050" spans="30:30">
      <c r="AD14050" s="9"/>
    </row>
    <row r="14051" spans="30:30">
      <c r="AD14051" s="9"/>
    </row>
    <row r="14052" spans="30:30">
      <c r="AD14052" s="9"/>
    </row>
    <row r="14053" spans="30:30">
      <c r="AD14053" s="9"/>
    </row>
    <row r="14054" spans="30:30">
      <c r="AD14054" s="9"/>
    </row>
    <row r="14055" spans="30:30">
      <c r="AD14055" s="9"/>
    </row>
    <row r="14056" spans="30:30">
      <c r="AD14056" s="9"/>
    </row>
    <row r="14057" spans="30:30">
      <c r="AD14057" s="9"/>
    </row>
    <row r="14058" spans="30:30">
      <c r="AD14058" s="9"/>
    </row>
    <row r="14059" spans="30:30">
      <c r="AD14059" s="9"/>
    </row>
    <row r="14060" spans="30:30">
      <c r="AD14060" s="9"/>
    </row>
    <row r="14061" spans="30:30">
      <c r="AD14061" s="9"/>
    </row>
    <row r="14062" spans="30:30">
      <c r="AD14062" s="9"/>
    </row>
    <row r="14063" spans="30:30">
      <c r="AD14063" s="9"/>
    </row>
    <row r="14064" spans="30:30">
      <c r="AD14064" s="9"/>
    </row>
    <row r="14065" spans="30:30">
      <c r="AD14065" s="9"/>
    </row>
    <row r="14066" spans="30:30">
      <c r="AD14066" s="9"/>
    </row>
    <row r="14067" spans="30:30">
      <c r="AD14067" s="9"/>
    </row>
    <row r="14068" spans="30:30">
      <c r="AD14068" s="9"/>
    </row>
    <row r="14069" spans="30:30">
      <c r="AD14069" s="9"/>
    </row>
    <row r="14070" spans="30:30">
      <c r="AD14070" s="9"/>
    </row>
    <row r="14071" spans="30:30">
      <c r="AD14071" s="9"/>
    </row>
    <row r="14072" spans="30:30">
      <c r="AD14072" s="9"/>
    </row>
    <row r="14073" spans="30:30">
      <c r="AD14073" s="9"/>
    </row>
    <row r="14074" spans="30:30">
      <c r="AD14074" s="9"/>
    </row>
    <row r="14075" spans="30:30">
      <c r="AD14075" s="9"/>
    </row>
    <row r="14076" spans="30:30">
      <c r="AD14076" s="9"/>
    </row>
    <row r="14077" spans="30:30">
      <c r="AD14077" s="9"/>
    </row>
    <row r="14078" spans="30:30">
      <c r="AD14078" s="9"/>
    </row>
    <row r="14079" spans="30:30">
      <c r="AD14079" s="9"/>
    </row>
    <row r="14080" spans="30:30">
      <c r="AD14080" s="9"/>
    </row>
    <row r="14081" spans="30:30">
      <c r="AD14081" s="9"/>
    </row>
    <row r="14082" spans="30:30">
      <c r="AD14082" s="9"/>
    </row>
    <row r="14083" spans="30:30">
      <c r="AD14083" s="9"/>
    </row>
    <row r="14084" spans="30:30">
      <c r="AD14084" s="9"/>
    </row>
    <row r="14085" spans="30:30">
      <c r="AD14085" s="9"/>
    </row>
    <row r="14086" spans="30:30">
      <c r="AD14086" s="9"/>
    </row>
    <row r="14087" spans="30:30">
      <c r="AD14087" s="9"/>
    </row>
    <row r="14088" spans="30:30">
      <c r="AD14088" s="9"/>
    </row>
    <row r="14089" spans="30:30">
      <c r="AD14089" s="9"/>
    </row>
    <row r="14090" spans="30:30">
      <c r="AD14090" s="9"/>
    </row>
    <row r="14091" spans="30:30">
      <c r="AD14091" s="9"/>
    </row>
    <row r="14092" spans="30:30">
      <c r="AD14092" s="9"/>
    </row>
    <row r="14093" spans="30:30">
      <c r="AD14093" s="9"/>
    </row>
    <row r="14094" spans="30:30">
      <c r="AD14094" s="9"/>
    </row>
    <row r="14095" spans="30:30">
      <c r="AD14095" s="9"/>
    </row>
    <row r="14096" spans="30:30">
      <c r="AD14096" s="9"/>
    </row>
    <row r="14097" spans="30:30">
      <c r="AD14097" s="9"/>
    </row>
    <row r="14098" spans="30:30">
      <c r="AD14098" s="9"/>
    </row>
    <row r="14099" spans="30:30">
      <c r="AD14099" s="9"/>
    </row>
    <row r="14100" spans="30:30">
      <c r="AD14100" s="9"/>
    </row>
    <row r="14101" spans="30:30">
      <c r="AD14101" s="9"/>
    </row>
    <row r="14102" spans="30:30">
      <c r="AD14102" s="9"/>
    </row>
    <row r="14103" spans="30:30">
      <c r="AD14103" s="9"/>
    </row>
    <row r="14104" spans="30:30">
      <c r="AD14104" s="9"/>
    </row>
    <row r="14105" spans="30:30">
      <c r="AD14105" s="9"/>
    </row>
    <row r="14106" spans="30:30">
      <c r="AD14106" s="9"/>
    </row>
    <row r="14107" spans="30:30">
      <c r="AD14107" s="9"/>
    </row>
    <row r="14108" spans="30:30">
      <c r="AD14108" s="9"/>
    </row>
    <row r="14109" spans="30:30">
      <c r="AD14109" s="9"/>
    </row>
    <row r="14110" spans="30:30">
      <c r="AD14110" s="9"/>
    </row>
    <row r="14111" spans="30:30">
      <c r="AD14111" s="9"/>
    </row>
    <row r="14112" spans="30:30">
      <c r="AD14112" s="9"/>
    </row>
    <row r="14113" spans="30:30">
      <c r="AD14113" s="9"/>
    </row>
    <row r="14114" spans="30:30">
      <c r="AD14114" s="9"/>
    </row>
    <row r="14115" spans="30:30">
      <c r="AD14115" s="9"/>
    </row>
    <row r="14116" spans="30:30">
      <c r="AD14116" s="9"/>
    </row>
    <row r="14117" spans="30:30">
      <c r="AD14117" s="9"/>
    </row>
    <row r="14118" spans="30:30">
      <c r="AD14118" s="9"/>
    </row>
    <row r="14119" spans="30:30">
      <c r="AD14119" s="9"/>
    </row>
    <row r="14120" spans="30:30">
      <c r="AD14120" s="9"/>
    </row>
    <row r="14121" spans="30:30">
      <c r="AD14121" s="9"/>
    </row>
    <row r="14122" spans="30:30">
      <c r="AD14122" s="9"/>
    </row>
    <row r="14123" spans="30:30">
      <c r="AD14123" s="9"/>
    </row>
    <row r="14124" spans="30:30">
      <c r="AD14124" s="9"/>
    </row>
    <row r="14125" spans="30:30">
      <c r="AD14125" s="9"/>
    </row>
    <row r="14126" spans="30:30">
      <c r="AD14126" s="9"/>
    </row>
    <row r="14127" spans="30:30">
      <c r="AD14127" s="9"/>
    </row>
    <row r="14128" spans="30:30">
      <c r="AD14128" s="9"/>
    </row>
    <row r="14129" spans="30:30">
      <c r="AD14129" s="9"/>
    </row>
    <row r="14130" spans="30:30">
      <c r="AD14130" s="9"/>
    </row>
    <row r="14131" spans="30:30">
      <c r="AD14131" s="9"/>
    </row>
    <row r="14132" spans="30:30">
      <c r="AD14132" s="9"/>
    </row>
    <row r="14133" spans="30:30">
      <c r="AD14133" s="9"/>
    </row>
    <row r="14134" spans="30:30">
      <c r="AD14134" s="9"/>
    </row>
    <row r="14135" spans="30:30">
      <c r="AD14135" s="9"/>
    </row>
    <row r="14136" spans="30:30">
      <c r="AD14136" s="9"/>
    </row>
    <row r="14137" spans="30:30">
      <c r="AD14137" s="9"/>
    </row>
    <row r="14138" spans="30:30">
      <c r="AD14138" s="9"/>
    </row>
    <row r="14139" spans="30:30">
      <c r="AD14139" s="9"/>
    </row>
    <row r="14140" spans="30:30">
      <c r="AD14140" s="9"/>
    </row>
    <row r="14141" spans="30:30">
      <c r="AD14141" s="9"/>
    </row>
    <row r="14142" spans="30:30">
      <c r="AD14142" s="9"/>
    </row>
    <row r="14143" spans="30:30">
      <c r="AD14143" s="9"/>
    </row>
    <row r="14144" spans="30:30">
      <c r="AD14144" s="9"/>
    </row>
    <row r="14145" spans="30:30">
      <c r="AD14145" s="9"/>
    </row>
    <row r="14146" spans="30:30">
      <c r="AD14146" s="9"/>
    </row>
    <row r="14147" spans="30:30">
      <c r="AD14147" s="9"/>
    </row>
    <row r="14148" spans="30:30">
      <c r="AD14148" s="9"/>
    </row>
    <row r="14149" spans="30:30">
      <c r="AD14149" s="9"/>
    </row>
    <row r="14150" spans="30:30">
      <c r="AD14150" s="9"/>
    </row>
    <row r="14151" spans="30:30">
      <c r="AD14151" s="9"/>
    </row>
    <row r="14152" spans="30:30">
      <c r="AD14152" s="9"/>
    </row>
    <row r="14153" spans="30:30">
      <c r="AD14153" s="9"/>
    </row>
    <row r="14154" spans="30:30">
      <c r="AD14154" s="9"/>
    </row>
    <row r="14155" spans="30:30">
      <c r="AD14155" s="9"/>
    </row>
    <row r="14156" spans="30:30">
      <c r="AD14156" s="9"/>
    </row>
    <row r="14157" spans="30:30">
      <c r="AD14157" s="9"/>
    </row>
    <row r="14158" spans="30:30">
      <c r="AD14158" s="9"/>
    </row>
    <row r="14159" spans="30:30">
      <c r="AD14159" s="9"/>
    </row>
    <row r="14160" spans="30:30">
      <c r="AD14160" s="9"/>
    </row>
    <row r="14161" spans="30:30">
      <c r="AD14161" s="9"/>
    </row>
    <row r="14162" spans="30:30">
      <c r="AD14162" s="9"/>
    </row>
    <row r="14163" spans="30:30">
      <c r="AD14163" s="9"/>
    </row>
    <row r="14164" spans="30:30">
      <c r="AD14164" s="9"/>
    </row>
    <row r="14165" spans="30:30">
      <c r="AD14165" s="9"/>
    </row>
    <row r="14166" spans="30:30">
      <c r="AD14166" s="9"/>
    </row>
    <row r="14167" spans="30:30">
      <c r="AD14167" s="9"/>
    </row>
    <row r="14168" spans="30:30">
      <c r="AD14168" s="9"/>
    </row>
    <row r="14169" spans="30:30">
      <c r="AD14169" s="9"/>
    </row>
    <row r="14170" spans="30:30">
      <c r="AD14170" s="9"/>
    </row>
    <row r="14171" spans="30:30">
      <c r="AD14171" s="9"/>
    </row>
    <row r="14172" spans="30:30">
      <c r="AD14172" s="9"/>
    </row>
    <row r="14173" spans="30:30">
      <c r="AD14173" s="9"/>
    </row>
    <row r="14174" spans="30:30">
      <c r="AD14174" s="9"/>
    </row>
    <row r="14175" spans="30:30">
      <c r="AD14175" s="9"/>
    </row>
    <row r="14176" spans="30:30">
      <c r="AD14176" s="9"/>
    </row>
    <row r="14177" spans="30:30">
      <c r="AD14177" s="9"/>
    </row>
    <row r="14178" spans="30:30">
      <c r="AD14178" s="9"/>
    </row>
    <row r="14179" spans="30:30">
      <c r="AD14179" s="9"/>
    </row>
    <row r="14180" spans="30:30">
      <c r="AD14180" s="9"/>
    </row>
    <row r="14181" spans="30:30">
      <c r="AD14181" s="9"/>
    </row>
    <row r="14182" spans="30:30">
      <c r="AD14182" s="9"/>
    </row>
    <row r="14183" spans="30:30">
      <c r="AD14183" s="9"/>
    </row>
    <row r="14184" spans="30:30">
      <c r="AD14184" s="9"/>
    </row>
    <row r="14185" spans="30:30">
      <c r="AD14185" s="9"/>
    </row>
    <row r="14186" spans="30:30">
      <c r="AD14186" s="9"/>
    </row>
    <row r="14187" spans="30:30">
      <c r="AD14187" s="9"/>
    </row>
    <row r="14188" spans="30:30">
      <c r="AD14188" s="9"/>
    </row>
    <row r="14189" spans="30:30">
      <c r="AD14189" s="9"/>
    </row>
    <row r="14190" spans="30:30">
      <c r="AD14190" s="9"/>
    </row>
    <row r="14191" spans="30:30">
      <c r="AD14191" s="9"/>
    </row>
    <row r="14192" spans="30:30">
      <c r="AD14192" s="9"/>
    </row>
    <row r="14193" spans="30:30">
      <c r="AD14193" s="9"/>
    </row>
    <row r="14194" spans="30:30">
      <c r="AD14194" s="9"/>
    </row>
    <row r="14195" spans="30:30">
      <c r="AD14195" s="9"/>
    </row>
    <row r="14196" spans="30:30">
      <c r="AD14196" s="9"/>
    </row>
    <row r="14197" spans="30:30">
      <c r="AD14197" s="9"/>
    </row>
    <row r="14198" spans="30:30">
      <c r="AD14198" s="9"/>
    </row>
    <row r="14199" spans="30:30">
      <c r="AD14199" s="9"/>
    </row>
    <row r="14200" spans="30:30">
      <c r="AD14200" s="9"/>
    </row>
    <row r="14201" spans="30:30">
      <c r="AD14201" s="9"/>
    </row>
    <row r="14202" spans="30:30">
      <c r="AD14202" s="9"/>
    </row>
    <row r="14203" spans="30:30">
      <c r="AD14203" s="9"/>
    </row>
    <row r="14204" spans="30:30">
      <c r="AD14204" s="9"/>
    </row>
    <row r="14205" spans="30:30">
      <c r="AD14205" s="9"/>
    </row>
    <row r="14206" spans="30:30">
      <c r="AD14206" s="9"/>
    </row>
    <row r="14207" spans="30:30">
      <c r="AD14207" s="9"/>
    </row>
    <row r="14208" spans="30:30">
      <c r="AD14208" s="9"/>
    </row>
    <row r="14209" spans="30:30">
      <c r="AD14209" s="9"/>
    </row>
    <row r="14210" spans="30:30">
      <c r="AD14210" s="9"/>
    </row>
    <row r="14211" spans="30:30">
      <c r="AD14211" s="9"/>
    </row>
    <row r="14212" spans="30:30">
      <c r="AD14212" s="9"/>
    </row>
    <row r="14213" spans="30:30">
      <c r="AD14213" s="9"/>
    </row>
    <row r="14214" spans="30:30">
      <c r="AD14214" s="9"/>
    </row>
    <row r="14215" spans="30:30">
      <c r="AD14215" s="9"/>
    </row>
    <row r="14216" spans="30:30">
      <c r="AD14216" s="9"/>
    </row>
    <row r="14217" spans="30:30">
      <c r="AD14217" s="9"/>
    </row>
    <row r="14218" spans="30:30">
      <c r="AD14218" s="9"/>
    </row>
    <row r="14219" spans="30:30">
      <c r="AD14219" s="9"/>
    </row>
    <row r="14220" spans="30:30">
      <c r="AD14220" s="9"/>
    </row>
    <row r="14221" spans="30:30">
      <c r="AD14221" s="9"/>
    </row>
    <row r="14222" spans="30:30">
      <c r="AD14222" s="9"/>
    </row>
    <row r="14223" spans="30:30">
      <c r="AD14223" s="9"/>
    </row>
    <row r="14224" spans="30:30">
      <c r="AD14224" s="9"/>
    </row>
    <row r="14225" spans="30:30">
      <c r="AD14225" s="9"/>
    </row>
    <row r="14226" spans="30:30">
      <c r="AD14226" s="9"/>
    </row>
    <row r="14227" spans="30:30">
      <c r="AD14227" s="9"/>
    </row>
    <row r="14228" spans="30:30">
      <c r="AD14228" s="9"/>
    </row>
    <row r="14229" spans="30:30">
      <c r="AD14229" s="9"/>
    </row>
    <row r="14230" spans="30:30">
      <c r="AD14230" s="9"/>
    </row>
    <row r="14231" spans="30:30">
      <c r="AD14231" s="9"/>
    </row>
    <row r="14232" spans="30:30">
      <c r="AD14232" s="9"/>
    </row>
    <row r="14233" spans="30:30">
      <c r="AD14233" s="9"/>
    </row>
    <row r="14234" spans="30:30">
      <c r="AD14234" s="9"/>
    </row>
    <row r="14235" spans="30:30">
      <c r="AD14235" s="9"/>
    </row>
    <row r="14236" spans="30:30">
      <c r="AD14236" s="9"/>
    </row>
    <row r="14237" spans="30:30">
      <c r="AD14237" s="9"/>
    </row>
    <row r="14238" spans="30:30">
      <c r="AD14238" s="9"/>
    </row>
    <row r="14239" spans="30:30">
      <c r="AD14239" s="9"/>
    </row>
    <row r="14240" spans="30:30">
      <c r="AD14240" s="9"/>
    </row>
    <row r="14241" spans="30:30">
      <c r="AD14241" s="9"/>
    </row>
    <row r="14242" spans="30:30">
      <c r="AD14242" s="9"/>
    </row>
    <row r="14243" spans="30:30">
      <c r="AD14243" s="9"/>
    </row>
    <row r="14244" spans="30:30">
      <c r="AD14244" s="9"/>
    </row>
    <row r="14245" spans="30:30">
      <c r="AD14245" s="9"/>
    </row>
    <row r="14246" spans="30:30">
      <c r="AD14246" s="9"/>
    </row>
    <row r="14247" spans="30:30">
      <c r="AD14247" s="9"/>
    </row>
    <row r="14248" spans="30:30">
      <c r="AD14248" s="9"/>
    </row>
    <row r="14249" spans="30:30">
      <c r="AD14249" s="9"/>
    </row>
    <row r="14250" spans="30:30">
      <c r="AD14250" s="9"/>
    </row>
    <row r="14251" spans="30:30">
      <c r="AD14251" s="9"/>
    </row>
    <row r="14252" spans="30:30">
      <c r="AD14252" s="9"/>
    </row>
    <row r="14253" spans="30:30">
      <c r="AD14253" s="9"/>
    </row>
    <row r="14254" spans="30:30">
      <c r="AD14254" s="9"/>
    </row>
    <row r="14255" spans="30:30">
      <c r="AD14255" s="9"/>
    </row>
    <row r="14256" spans="30:30">
      <c r="AD14256" s="9"/>
    </row>
    <row r="14257" spans="30:30">
      <c r="AD14257" s="9"/>
    </row>
    <row r="14258" spans="30:30">
      <c r="AD14258" s="9"/>
    </row>
    <row r="14259" spans="30:30">
      <c r="AD14259" s="9"/>
    </row>
    <row r="14260" spans="30:30">
      <c r="AD14260" s="9"/>
    </row>
    <row r="14261" spans="30:30">
      <c r="AD14261" s="9"/>
    </row>
    <row r="14262" spans="30:30">
      <c r="AD14262" s="9"/>
    </row>
    <row r="14263" spans="30:30">
      <c r="AD14263" s="9"/>
    </row>
    <row r="14264" spans="30:30">
      <c r="AD14264" s="9"/>
    </row>
    <row r="14265" spans="30:30">
      <c r="AD14265" s="9"/>
    </row>
    <row r="14266" spans="30:30">
      <c r="AD14266" s="9"/>
    </row>
    <row r="14267" spans="30:30">
      <c r="AD14267" s="9"/>
    </row>
    <row r="14268" spans="30:30">
      <c r="AD14268" s="9"/>
    </row>
    <row r="14269" spans="30:30">
      <c r="AD14269" s="9"/>
    </row>
    <row r="14270" spans="30:30">
      <c r="AD14270" s="9"/>
    </row>
    <row r="14271" spans="30:30">
      <c r="AD14271" s="9"/>
    </row>
    <row r="14272" spans="30:30">
      <c r="AD14272" s="9"/>
    </row>
    <row r="14273" spans="30:30">
      <c r="AD14273" s="9"/>
    </row>
    <row r="14274" spans="30:30">
      <c r="AD14274" s="9"/>
    </row>
    <row r="14275" spans="30:30">
      <c r="AD14275" s="9"/>
    </row>
    <row r="14276" spans="30:30">
      <c r="AD14276" s="9"/>
    </row>
    <row r="14277" spans="30:30">
      <c r="AD14277" s="9"/>
    </row>
    <row r="14278" spans="30:30">
      <c r="AD14278" s="9"/>
    </row>
    <row r="14279" spans="30:30">
      <c r="AD14279" s="9"/>
    </row>
    <row r="14280" spans="30:30">
      <c r="AD14280" s="9"/>
    </row>
    <row r="14281" spans="30:30">
      <c r="AD14281" s="9"/>
    </row>
    <row r="14282" spans="30:30">
      <c r="AD14282" s="9"/>
    </row>
    <row r="14283" spans="30:30">
      <c r="AD14283" s="9"/>
    </row>
    <row r="14284" spans="30:30">
      <c r="AD14284" s="9"/>
    </row>
    <row r="14285" spans="30:30">
      <c r="AD14285" s="9"/>
    </row>
    <row r="14286" spans="30:30">
      <c r="AD14286" s="9"/>
    </row>
    <row r="14287" spans="30:30">
      <c r="AD14287" s="9"/>
    </row>
    <row r="14288" spans="30:30">
      <c r="AD14288" s="9"/>
    </row>
    <row r="14289" spans="30:30">
      <c r="AD14289" s="9"/>
    </row>
    <row r="14290" spans="30:30">
      <c r="AD14290" s="9"/>
    </row>
    <row r="14291" spans="30:30">
      <c r="AD14291" s="9"/>
    </row>
    <row r="14292" spans="30:30">
      <c r="AD14292" s="9"/>
    </row>
    <row r="14293" spans="30:30">
      <c r="AD14293" s="9"/>
    </row>
    <row r="14294" spans="30:30">
      <c r="AD14294" s="9"/>
    </row>
    <row r="14295" spans="30:30">
      <c r="AD14295" s="9"/>
    </row>
    <row r="14296" spans="30:30">
      <c r="AD14296" s="9"/>
    </row>
    <row r="14297" spans="30:30">
      <c r="AD14297" s="9"/>
    </row>
    <row r="14298" spans="30:30">
      <c r="AD14298" s="9"/>
    </row>
    <row r="14299" spans="30:30">
      <c r="AD14299" s="9"/>
    </row>
    <row r="14300" spans="30:30">
      <c r="AD14300" s="9"/>
    </row>
    <row r="14301" spans="30:30">
      <c r="AD14301" s="9"/>
    </row>
    <row r="14302" spans="30:30">
      <c r="AD14302" s="9"/>
    </row>
    <row r="14303" spans="30:30">
      <c r="AD14303" s="9"/>
    </row>
    <row r="14304" spans="30:30">
      <c r="AD14304" s="9"/>
    </row>
    <row r="14305" spans="30:30">
      <c r="AD14305" s="9"/>
    </row>
    <row r="14306" spans="30:30">
      <c r="AD14306" s="9"/>
    </row>
    <row r="14307" spans="30:30">
      <c r="AD14307" s="9"/>
    </row>
    <row r="14308" spans="30:30">
      <c r="AD14308" s="9"/>
    </row>
    <row r="14309" spans="30:30">
      <c r="AD14309" s="9"/>
    </row>
    <row r="14310" spans="30:30">
      <c r="AD14310" s="9"/>
    </row>
    <row r="14311" spans="30:30">
      <c r="AD14311" s="9"/>
    </row>
    <row r="14312" spans="30:30">
      <c r="AD14312" s="9"/>
    </row>
    <row r="14313" spans="30:30">
      <c r="AD14313" s="9"/>
    </row>
    <row r="14314" spans="30:30">
      <c r="AD14314" s="9"/>
    </row>
    <row r="14315" spans="30:30">
      <c r="AD14315" s="9"/>
    </row>
    <row r="14316" spans="30:30">
      <c r="AD14316" s="9"/>
    </row>
    <row r="14317" spans="30:30">
      <c r="AD14317" s="9"/>
    </row>
    <row r="14318" spans="30:30">
      <c r="AD14318" s="9"/>
    </row>
    <row r="14319" spans="30:30">
      <c r="AD14319" s="9"/>
    </row>
    <row r="14320" spans="30:30">
      <c r="AD14320" s="9"/>
    </row>
    <row r="14321" spans="30:30">
      <c r="AD14321" s="9"/>
    </row>
    <row r="14322" spans="30:30">
      <c r="AD14322" s="9"/>
    </row>
    <row r="14323" spans="30:30">
      <c r="AD14323" s="9"/>
    </row>
    <row r="14324" spans="30:30">
      <c r="AD14324" s="9"/>
    </row>
    <row r="14325" spans="30:30">
      <c r="AD14325" s="9"/>
    </row>
    <row r="14326" spans="30:30">
      <c r="AD14326" s="9"/>
    </row>
    <row r="14327" spans="30:30">
      <c r="AD14327" s="9"/>
    </row>
    <row r="14328" spans="30:30">
      <c r="AD14328" s="9"/>
    </row>
    <row r="14329" spans="30:30">
      <c r="AD14329" s="9"/>
    </row>
    <row r="14330" spans="30:30">
      <c r="AD14330" s="9"/>
    </row>
    <row r="14331" spans="30:30">
      <c r="AD14331" s="9"/>
    </row>
    <row r="14332" spans="30:30">
      <c r="AD14332" s="9"/>
    </row>
    <row r="14333" spans="30:30">
      <c r="AD14333" s="9"/>
    </row>
    <row r="14334" spans="30:30">
      <c r="AD14334" s="9"/>
    </row>
    <row r="14335" spans="30:30">
      <c r="AD14335" s="9"/>
    </row>
    <row r="14336" spans="30:30">
      <c r="AD14336" s="9"/>
    </row>
    <row r="14337" spans="30:30">
      <c r="AD14337" s="9"/>
    </row>
    <row r="14338" spans="30:30">
      <c r="AD14338" s="9"/>
    </row>
    <row r="14339" spans="30:30">
      <c r="AD14339" s="9"/>
    </row>
    <row r="14340" spans="30:30">
      <c r="AD14340" s="9"/>
    </row>
    <row r="14341" spans="30:30">
      <c r="AD14341" s="9"/>
    </row>
    <row r="14342" spans="30:30">
      <c r="AD14342" s="9"/>
    </row>
    <row r="14343" spans="30:30">
      <c r="AD14343" s="9"/>
    </row>
    <row r="14344" spans="30:30">
      <c r="AD14344" s="9"/>
    </row>
    <row r="14345" spans="30:30">
      <c r="AD14345" s="9"/>
    </row>
    <row r="14346" spans="30:30">
      <c r="AD14346" s="9"/>
    </row>
    <row r="14347" spans="30:30">
      <c r="AD14347" s="9"/>
    </row>
    <row r="14348" spans="30:30">
      <c r="AD14348" s="9"/>
    </row>
    <row r="14349" spans="30:30">
      <c r="AD14349" s="9"/>
    </row>
    <row r="14350" spans="30:30">
      <c r="AD14350" s="9"/>
    </row>
    <row r="14351" spans="30:30">
      <c r="AD14351" s="9"/>
    </row>
    <row r="14352" spans="30:30">
      <c r="AD14352" s="9"/>
    </row>
    <row r="14353" spans="30:30">
      <c r="AD14353" s="9"/>
    </row>
    <row r="14354" spans="30:30">
      <c r="AD14354" s="9"/>
    </row>
    <row r="14355" spans="30:30">
      <c r="AD14355" s="9"/>
    </row>
    <row r="14356" spans="30:30">
      <c r="AD14356" s="9"/>
    </row>
    <row r="14357" spans="30:30">
      <c r="AD14357" s="9"/>
    </row>
    <row r="14358" spans="30:30">
      <c r="AD14358" s="9"/>
    </row>
    <row r="14359" spans="30:30">
      <c r="AD14359" s="9"/>
    </row>
    <row r="14360" spans="30:30">
      <c r="AD14360" s="9"/>
    </row>
    <row r="14361" spans="30:30">
      <c r="AD14361" s="9"/>
    </row>
    <row r="14362" spans="30:30">
      <c r="AD14362" s="9"/>
    </row>
    <row r="14363" spans="30:30">
      <c r="AD14363" s="9"/>
    </row>
    <row r="14364" spans="30:30">
      <c r="AD14364" s="9"/>
    </row>
    <row r="14365" spans="30:30">
      <c r="AD14365" s="9"/>
    </row>
    <row r="14366" spans="30:30">
      <c r="AD14366" s="9"/>
    </row>
    <row r="14367" spans="30:30">
      <c r="AD14367" s="9"/>
    </row>
    <row r="14368" spans="30:30">
      <c r="AD14368" s="9"/>
    </row>
    <row r="14369" spans="30:30">
      <c r="AD14369" s="9"/>
    </row>
    <row r="14370" spans="30:30">
      <c r="AD14370" s="9"/>
    </row>
    <row r="14371" spans="30:30">
      <c r="AD14371" s="9"/>
    </row>
    <row r="14372" spans="30:30">
      <c r="AD14372" s="9"/>
    </row>
    <row r="14373" spans="30:30">
      <c r="AD14373" s="9"/>
    </row>
    <row r="14374" spans="30:30">
      <c r="AD14374" s="9"/>
    </row>
    <row r="14375" spans="30:30">
      <c r="AD14375" s="9"/>
    </row>
    <row r="14376" spans="30:30">
      <c r="AD14376" s="9"/>
    </row>
    <row r="14377" spans="30:30">
      <c r="AD14377" s="9"/>
    </row>
    <row r="14378" spans="30:30">
      <c r="AD14378" s="9"/>
    </row>
    <row r="14379" spans="30:30">
      <c r="AD14379" s="9"/>
    </row>
    <row r="14380" spans="30:30">
      <c r="AD14380" s="9"/>
    </row>
    <row r="14381" spans="30:30">
      <c r="AD14381" s="9"/>
    </row>
    <row r="14382" spans="30:30">
      <c r="AD14382" s="9"/>
    </row>
    <row r="14383" spans="30:30">
      <c r="AD14383" s="9"/>
    </row>
    <row r="14384" spans="30:30">
      <c r="AD14384" s="9"/>
    </row>
    <row r="14385" spans="30:30">
      <c r="AD14385" s="9"/>
    </row>
    <row r="14386" spans="30:30">
      <c r="AD14386" s="9"/>
    </row>
    <row r="14387" spans="30:30">
      <c r="AD14387" s="9"/>
    </row>
    <row r="14388" spans="30:30">
      <c r="AD14388" s="9"/>
    </row>
    <row r="14389" spans="30:30">
      <c r="AD14389" s="9"/>
    </row>
    <row r="14390" spans="30:30">
      <c r="AD14390" s="9"/>
    </row>
    <row r="14391" spans="30:30">
      <c r="AD14391" s="9"/>
    </row>
    <row r="14392" spans="30:30">
      <c r="AD14392" s="9"/>
    </row>
    <row r="14393" spans="30:30">
      <c r="AD14393" s="9"/>
    </row>
    <row r="14394" spans="30:30">
      <c r="AD14394" s="9"/>
    </row>
    <row r="14395" spans="30:30">
      <c r="AD14395" s="9"/>
    </row>
    <row r="14396" spans="30:30">
      <c r="AD14396" s="9"/>
    </row>
    <row r="14397" spans="30:30">
      <c r="AD14397" s="9"/>
    </row>
    <row r="14398" spans="30:30">
      <c r="AD14398" s="9"/>
    </row>
    <row r="14399" spans="30:30">
      <c r="AD14399" s="9"/>
    </row>
    <row r="14400" spans="30:30">
      <c r="AD14400" s="9"/>
    </row>
    <row r="14401" spans="30:30">
      <c r="AD14401" s="9"/>
    </row>
    <row r="14402" spans="30:30">
      <c r="AD14402" s="9"/>
    </row>
    <row r="14403" spans="30:30">
      <c r="AD14403" s="9"/>
    </row>
    <row r="14404" spans="30:30">
      <c r="AD14404" s="9"/>
    </row>
    <row r="14405" spans="30:30">
      <c r="AD14405" s="9"/>
    </row>
    <row r="14406" spans="30:30">
      <c r="AD14406" s="9"/>
    </row>
    <row r="14407" spans="30:30">
      <c r="AD14407" s="9"/>
    </row>
    <row r="14408" spans="30:30">
      <c r="AD14408" s="9"/>
    </row>
    <row r="14409" spans="30:30">
      <c r="AD14409" s="9"/>
    </row>
    <row r="14410" spans="30:30">
      <c r="AD14410" s="9"/>
    </row>
    <row r="14411" spans="30:30">
      <c r="AD14411" s="9"/>
    </row>
    <row r="14412" spans="30:30">
      <c r="AD14412" s="9"/>
    </row>
    <row r="14413" spans="30:30">
      <c r="AD14413" s="9"/>
    </row>
    <row r="14414" spans="30:30">
      <c r="AD14414" s="9"/>
    </row>
    <row r="14415" spans="30:30">
      <c r="AD14415" s="9"/>
    </row>
    <row r="14416" spans="30:30">
      <c r="AD14416" s="9"/>
    </row>
    <row r="14417" spans="30:30">
      <c r="AD14417" s="9"/>
    </row>
    <row r="14418" spans="30:30">
      <c r="AD14418" s="9"/>
    </row>
    <row r="14419" spans="30:30">
      <c r="AD14419" s="9"/>
    </row>
    <row r="14420" spans="30:30">
      <c r="AD14420" s="9"/>
    </row>
    <row r="14421" spans="30:30">
      <c r="AD14421" s="9"/>
    </row>
    <row r="14422" spans="30:30">
      <c r="AD14422" s="9"/>
    </row>
    <row r="14423" spans="30:30">
      <c r="AD14423" s="9"/>
    </row>
    <row r="14424" spans="30:30">
      <c r="AD14424" s="9"/>
    </row>
    <row r="14425" spans="30:30">
      <c r="AD14425" s="9"/>
    </row>
    <row r="14426" spans="30:30">
      <c r="AD14426" s="9"/>
    </row>
    <row r="14427" spans="30:30">
      <c r="AD14427" s="9"/>
    </row>
    <row r="14428" spans="30:30">
      <c r="AD14428" s="9"/>
    </row>
    <row r="14429" spans="30:30">
      <c r="AD14429" s="9"/>
    </row>
    <row r="14430" spans="30:30">
      <c r="AD14430" s="9"/>
    </row>
    <row r="14431" spans="30:30">
      <c r="AD14431" s="9"/>
    </row>
    <row r="14432" spans="30:30">
      <c r="AD14432" s="9"/>
    </row>
    <row r="14433" spans="30:30">
      <c r="AD14433" s="9"/>
    </row>
    <row r="14434" spans="30:30">
      <c r="AD14434" s="9"/>
    </row>
    <row r="14435" spans="30:30">
      <c r="AD14435" s="9"/>
    </row>
    <row r="14436" spans="30:30">
      <c r="AD14436" s="9"/>
    </row>
    <row r="14437" spans="30:30">
      <c r="AD14437" s="9"/>
    </row>
    <row r="14438" spans="30:30">
      <c r="AD14438" s="9"/>
    </row>
    <row r="14439" spans="30:30">
      <c r="AD14439" s="9"/>
    </row>
    <row r="14440" spans="30:30">
      <c r="AD14440" s="9"/>
    </row>
    <row r="14441" spans="30:30">
      <c r="AD14441" s="9"/>
    </row>
    <row r="14442" spans="30:30">
      <c r="AD14442" s="9"/>
    </row>
    <row r="14443" spans="30:30">
      <c r="AD14443" s="9"/>
    </row>
    <row r="14444" spans="30:30">
      <c r="AD14444" s="9"/>
    </row>
    <row r="14445" spans="30:30">
      <c r="AD14445" s="9"/>
    </row>
    <row r="14446" spans="30:30">
      <c r="AD14446" s="9"/>
    </row>
    <row r="14447" spans="30:30">
      <c r="AD14447" s="9"/>
    </row>
    <row r="14448" spans="30:30">
      <c r="AD14448" s="9"/>
    </row>
    <row r="14449" spans="30:30">
      <c r="AD14449" s="9"/>
    </row>
    <row r="14450" spans="30:30">
      <c r="AD14450" s="9"/>
    </row>
    <row r="14451" spans="30:30">
      <c r="AD14451" s="9"/>
    </row>
    <row r="14452" spans="30:30">
      <c r="AD14452" s="9"/>
    </row>
    <row r="14453" spans="30:30">
      <c r="AD14453" s="9"/>
    </row>
    <row r="14454" spans="30:30">
      <c r="AD14454" s="9"/>
    </row>
    <row r="14455" spans="30:30">
      <c r="AD14455" s="9"/>
    </row>
    <row r="14456" spans="30:30">
      <c r="AD14456" s="9"/>
    </row>
    <row r="14457" spans="30:30">
      <c r="AD14457" s="9"/>
    </row>
    <row r="14458" spans="30:30">
      <c r="AD14458" s="9"/>
    </row>
    <row r="14459" spans="30:30">
      <c r="AD14459" s="9"/>
    </row>
    <row r="14460" spans="30:30">
      <c r="AD14460" s="9"/>
    </row>
    <row r="14461" spans="30:30">
      <c r="AD14461" s="9"/>
    </row>
    <row r="14462" spans="30:30">
      <c r="AD14462" s="9"/>
    </row>
    <row r="14463" spans="30:30">
      <c r="AD14463" s="9"/>
    </row>
    <row r="14464" spans="30:30">
      <c r="AD14464" s="9"/>
    </row>
    <row r="14465" spans="30:30">
      <c r="AD14465" s="9"/>
    </row>
    <row r="14466" spans="30:30">
      <c r="AD14466" s="9"/>
    </row>
    <row r="14467" spans="30:30">
      <c r="AD14467" s="9"/>
    </row>
    <row r="14468" spans="30:30">
      <c r="AD14468" s="9"/>
    </row>
    <row r="14469" spans="30:30">
      <c r="AD14469" s="9"/>
    </row>
    <row r="14470" spans="30:30">
      <c r="AD14470" s="9"/>
    </row>
    <row r="14471" spans="30:30">
      <c r="AD14471" s="9"/>
    </row>
    <row r="14472" spans="30:30">
      <c r="AD14472" s="9"/>
    </row>
    <row r="14473" spans="30:30">
      <c r="AD14473" s="9"/>
    </row>
    <row r="14474" spans="30:30">
      <c r="AD14474" s="9"/>
    </row>
    <row r="14475" spans="30:30">
      <c r="AD14475" s="9"/>
    </row>
    <row r="14476" spans="30:30">
      <c r="AD14476" s="9"/>
    </row>
    <row r="14477" spans="30:30">
      <c r="AD14477" s="9"/>
    </row>
    <row r="14478" spans="30:30">
      <c r="AD14478" s="9"/>
    </row>
    <row r="14479" spans="30:30">
      <c r="AD14479" s="9"/>
    </row>
    <row r="14480" spans="30:30">
      <c r="AD14480" s="9"/>
    </row>
    <row r="14481" spans="30:30">
      <c r="AD14481" s="9"/>
    </row>
    <row r="14482" spans="30:30">
      <c r="AD14482" s="9"/>
    </row>
    <row r="14483" spans="30:30">
      <c r="AD14483" s="9"/>
    </row>
    <row r="14484" spans="30:30">
      <c r="AD14484" s="9"/>
    </row>
    <row r="14485" spans="30:30">
      <c r="AD14485" s="9"/>
    </row>
    <row r="14486" spans="30:30">
      <c r="AD14486" s="9"/>
    </row>
    <row r="14487" spans="30:30">
      <c r="AD14487" s="9"/>
    </row>
    <row r="14488" spans="30:30">
      <c r="AD14488" s="9"/>
    </row>
    <row r="14489" spans="30:30">
      <c r="AD14489" s="9"/>
    </row>
    <row r="14490" spans="30:30">
      <c r="AD14490" s="9"/>
    </row>
    <row r="14491" spans="30:30">
      <c r="AD14491" s="9"/>
    </row>
    <row r="14492" spans="30:30">
      <c r="AD14492" s="9"/>
    </row>
    <row r="14493" spans="30:30">
      <c r="AD14493" s="9"/>
    </row>
    <row r="14494" spans="30:30">
      <c r="AD14494" s="9"/>
    </row>
    <row r="14495" spans="30:30">
      <c r="AD14495" s="9"/>
    </row>
    <row r="14496" spans="30:30">
      <c r="AD14496" s="9"/>
    </row>
    <row r="14497" spans="30:30">
      <c r="AD14497" s="9"/>
    </row>
    <row r="14498" spans="30:30">
      <c r="AD14498" s="9"/>
    </row>
    <row r="14499" spans="30:30">
      <c r="AD14499" s="9"/>
    </row>
    <row r="14500" spans="30:30">
      <c r="AD14500" s="9"/>
    </row>
    <row r="14501" spans="30:30">
      <c r="AD14501" s="9"/>
    </row>
    <row r="14502" spans="30:30">
      <c r="AD14502" s="9"/>
    </row>
    <row r="14503" spans="30:30">
      <c r="AD14503" s="9"/>
    </row>
    <row r="14504" spans="30:30">
      <c r="AD14504" s="9"/>
    </row>
    <row r="14505" spans="30:30">
      <c r="AD14505" s="9"/>
    </row>
    <row r="14506" spans="30:30">
      <c r="AD14506" s="9"/>
    </row>
    <row r="14507" spans="30:30">
      <c r="AD14507" s="9"/>
    </row>
    <row r="14508" spans="30:30">
      <c r="AD14508" s="9"/>
    </row>
    <row r="14509" spans="30:30">
      <c r="AD14509" s="9"/>
    </row>
    <row r="14510" spans="30:30">
      <c r="AD14510" s="9"/>
    </row>
    <row r="14511" spans="30:30">
      <c r="AD14511" s="9"/>
    </row>
    <row r="14512" spans="30:30">
      <c r="AD14512" s="9"/>
    </row>
    <row r="14513" spans="30:30">
      <c r="AD14513" s="9"/>
    </row>
    <row r="14514" spans="30:30">
      <c r="AD14514" s="9"/>
    </row>
    <row r="14515" spans="30:30">
      <c r="AD14515" s="9"/>
    </row>
    <row r="14516" spans="30:30">
      <c r="AD14516" s="9"/>
    </row>
    <row r="14517" spans="30:30">
      <c r="AD14517" s="9"/>
    </row>
    <row r="14518" spans="30:30">
      <c r="AD14518" s="9"/>
    </row>
    <row r="14519" spans="30:30">
      <c r="AD14519" s="9"/>
    </row>
    <row r="14520" spans="30:30">
      <c r="AD14520" s="9"/>
    </row>
    <row r="14521" spans="30:30">
      <c r="AD14521" s="9"/>
    </row>
    <row r="14522" spans="30:30">
      <c r="AD14522" s="9"/>
    </row>
    <row r="14523" spans="30:30">
      <c r="AD14523" s="9"/>
    </row>
    <row r="14524" spans="30:30">
      <c r="AD14524" s="9"/>
    </row>
    <row r="14525" spans="30:30">
      <c r="AD14525" s="9"/>
    </row>
    <row r="14526" spans="30:30">
      <c r="AD14526" s="9"/>
    </row>
    <row r="14527" spans="30:30">
      <c r="AD14527" s="9"/>
    </row>
    <row r="14528" spans="30:30">
      <c r="AD14528" s="9"/>
    </row>
    <row r="14529" spans="30:30">
      <c r="AD14529" s="9"/>
    </row>
    <row r="14530" spans="30:30">
      <c r="AD14530" s="9"/>
    </row>
    <row r="14531" spans="30:30">
      <c r="AD14531" s="9"/>
    </row>
    <row r="14532" spans="30:30">
      <c r="AD14532" s="9"/>
    </row>
    <row r="14533" spans="30:30">
      <c r="AD14533" s="9"/>
    </row>
    <row r="14534" spans="30:30">
      <c r="AD14534" s="9"/>
    </row>
    <row r="14535" spans="30:30">
      <c r="AD14535" s="9"/>
    </row>
    <row r="14536" spans="30:30">
      <c r="AD14536" s="9"/>
    </row>
    <row r="14537" spans="30:30">
      <c r="AD14537" s="9"/>
    </row>
    <row r="14538" spans="30:30">
      <c r="AD14538" s="9"/>
    </row>
    <row r="14539" spans="30:30">
      <c r="AD14539" s="9"/>
    </row>
    <row r="14540" spans="30:30">
      <c r="AD14540" s="9"/>
    </row>
    <row r="14541" spans="30:30">
      <c r="AD14541" s="9"/>
    </row>
    <row r="14542" spans="30:30">
      <c r="AD14542" s="9"/>
    </row>
    <row r="14543" spans="30:30">
      <c r="AD14543" s="9"/>
    </row>
    <row r="14544" spans="30:30">
      <c r="AD14544" s="9"/>
    </row>
    <row r="14545" spans="30:30">
      <c r="AD14545" s="9"/>
    </row>
    <row r="14546" spans="30:30">
      <c r="AD14546" s="9"/>
    </row>
    <row r="14547" spans="30:30">
      <c r="AD14547" s="9"/>
    </row>
    <row r="14548" spans="30:30">
      <c r="AD14548" s="9"/>
    </row>
    <row r="14549" spans="30:30">
      <c r="AD14549" s="9"/>
    </row>
    <row r="14550" spans="30:30">
      <c r="AD14550" s="9"/>
    </row>
    <row r="14551" spans="30:30">
      <c r="AD14551" s="9"/>
    </row>
    <row r="14552" spans="30:30">
      <c r="AD14552" s="9"/>
    </row>
    <row r="14553" spans="30:30">
      <c r="AD14553" s="9"/>
    </row>
    <row r="14554" spans="30:30">
      <c r="AD14554" s="9"/>
    </row>
    <row r="14555" spans="30:30">
      <c r="AD14555" s="9"/>
    </row>
    <row r="14556" spans="30:30">
      <c r="AD14556" s="9"/>
    </row>
    <row r="14557" spans="30:30">
      <c r="AD14557" s="9"/>
    </row>
    <row r="14558" spans="30:30">
      <c r="AD14558" s="9"/>
    </row>
    <row r="14559" spans="30:30">
      <c r="AD14559" s="9"/>
    </row>
    <row r="14560" spans="30:30">
      <c r="AD14560" s="9"/>
    </row>
    <row r="14561" spans="30:30">
      <c r="AD14561" s="9"/>
    </row>
    <row r="14562" spans="30:30">
      <c r="AD14562" s="9"/>
    </row>
    <row r="14563" spans="30:30">
      <c r="AD14563" s="9"/>
    </row>
    <row r="14564" spans="30:30">
      <c r="AD14564" s="9"/>
    </row>
    <row r="14565" spans="30:30">
      <c r="AD14565" s="9"/>
    </row>
    <row r="14566" spans="30:30">
      <c r="AD14566" s="9"/>
    </row>
    <row r="14567" spans="30:30">
      <c r="AD14567" s="9"/>
    </row>
    <row r="14568" spans="30:30">
      <c r="AD14568" s="9"/>
    </row>
    <row r="14569" spans="30:30">
      <c r="AD14569" s="9"/>
    </row>
    <row r="14570" spans="30:30">
      <c r="AD14570" s="9"/>
    </row>
    <row r="14571" spans="30:30">
      <c r="AD14571" s="9"/>
    </row>
    <row r="14572" spans="30:30">
      <c r="AD14572" s="9"/>
    </row>
    <row r="14573" spans="30:30">
      <c r="AD14573" s="9"/>
    </row>
    <row r="14574" spans="30:30">
      <c r="AD14574" s="9"/>
    </row>
    <row r="14575" spans="30:30">
      <c r="AD14575" s="9"/>
    </row>
    <row r="14576" spans="30:30">
      <c r="AD14576" s="9"/>
    </row>
    <row r="14577" spans="30:30">
      <c r="AD14577" s="9"/>
    </row>
    <row r="14578" spans="30:30">
      <c r="AD14578" s="9"/>
    </row>
    <row r="14579" spans="30:30">
      <c r="AD14579" s="9"/>
    </row>
    <row r="14580" spans="30:30">
      <c r="AD14580" s="9"/>
    </row>
    <row r="14581" spans="30:30">
      <c r="AD14581" s="9"/>
    </row>
    <row r="14582" spans="30:30">
      <c r="AD14582" s="9"/>
    </row>
    <row r="14583" spans="30:30">
      <c r="AD14583" s="9"/>
    </row>
    <row r="14584" spans="30:30">
      <c r="AD14584" s="9"/>
    </row>
    <row r="14585" spans="30:30">
      <c r="AD14585" s="9"/>
    </row>
    <row r="14586" spans="30:30">
      <c r="AD14586" s="9"/>
    </row>
    <row r="14587" spans="30:30">
      <c r="AD14587" s="9"/>
    </row>
    <row r="14588" spans="30:30">
      <c r="AD14588" s="9"/>
    </row>
    <row r="14589" spans="30:30">
      <c r="AD14589" s="9"/>
    </row>
    <row r="14590" spans="30:30">
      <c r="AD14590" s="9"/>
    </row>
    <row r="14591" spans="30:30">
      <c r="AD14591" s="9"/>
    </row>
    <row r="14592" spans="30:30">
      <c r="AD14592" s="9"/>
    </row>
    <row r="14593" spans="30:30">
      <c r="AD14593" s="9"/>
    </row>
    <row r="14594" spans="30:30">
      <c r="AD14594" s="9"/>
    </row>
    <row r="14595" spans="30:30">
      <c r="AD14595" s="9"/>
    </row>
    <row r="14596" spans="30:30">
      <c r="AD14596" s="9"/>
    </row>
    <row r="14597" spans="30:30">
      <c r="AD14597" s="9"/>
    </row>
    <row r="14598" spans="30:30">
      <c r="AD14598" s="9"/>
    </row>
    <row r="14599" spans="30:30">
      <c r="AD14599" s="9"/>
    </row>
    <row r="14600" spans="30:30">
      <c r="AD14600" s="9"/>
    </row>
    <row r="14601" spans="30:30">
      <c r="AD14601" s="9"/>
    </row>
    <row r="14602" spans="30:30">
      <c r="AD14602" s="9"/>
    </row>
    <row r="14603" spans="30:30">
      <c r="AD14603" s="9"/>
    </row>
    <row r="14604" spans="30:30">
      <c r="AD14604" s="9"/>
    </row>
    <row r="14605" spans="30:30">
      <c r="AD14605" s="9"/>
    </row>
    <row r="14606" spans="30:30">
      <c r="AD14606" s="9"/>
    </row>
    <row r="14607" spans="30:30">
      <c r="AD14607" s="9"/>
    </row>
    <row r="14608" spans="30:30">
      <c r="AD14608" s="9"/>
    </row>
    <row r="14609" spans="30:30">
      <c r="AD14609" s="9"/>
    </row>
    <row r="14610" spans="30:30">
      <c r="AD14610" s="9"/>
    </row>
    <row r="14611" spans="30:30">
      <c r="AD14611" s="9"/>
    </row>
    <row r="14612" spans="30:30">
      <c r="AD14612" s="9"/>
    </row>
    <row r="14613" spans="30:30">
      <c r="AD14613" s="9"/>
    </row>
    <row r="14614" spans="30:30">
      <c r="AD14614" s="9"/>
    </row>
    <row r="14615" spans="30:30">
      <c r="AD14615" s="9"/>
    </row>
    <row r="14616" spans="30:30">
      <c r="AD14616" s="9"/>
    </row>
    <row r="14617" spans="30:30">
      <c r="AD14617" s="9"/>
    </row>
    <row r="14618" spans="30:30">
      <c r="AD14618" s="9"/>
    </row>
    <row r="14619" spans="30:30">
      <c r="AD14619" s="9"/>
    </row>
    <row r="14620" spans="30:30">
      <c r="AD14620" s="9"/>
    </row>
    <row r="14621" spans="30:30">
      <c r="AD14621" s="9"/>
    </row>
    <row r="14622" spans="30:30">
      <c r="AD14622" s="9"/>
    </row>
    <row r="14623" spans="30:30">
      <c r="AD14623" s="9"/>
    </row>
    <row r="14624" spans="30:30">
      <c r="AD14624" s="9"/>
    </row>
    <row r="14625" spans="30:30">
      <c r="AD14625" s="9"/>
    </row>
    <row r="14626" spans="30:30">
      <c r="AD14626" s="9"/>
    </row>
    <row r="14627" spans="30:30">
      <c r="AD14627" s="9"/>
    </row>
    <row r="14628" spans="30:30">
      <c r="AD14628" s="9"/>
    </row>
    <row r="14629" spans="30:30">
      <c r="AD14629" s="9"/>
    </row>
    <row r="14630" spans="30:30">
      <c r="AD14630" s="9"/>
    </row>
    <row r="14631" spans="30:30">
      <c r="AD14631" s="9"/>
    </row>
    <row r="14632" spans="30:30">
      <c r="AD14632" s="9"/>
    </row>
    <row r="14633" spans="30:30">
      <c r="AD14633" s="9"/>
    </row>
    <row r="14634" spans="30:30">
      <c r="AD14634" s="9"/>
    </row>
    <row r="14635" spans="30:30">
      <c r="AD14635" s="9"/>
    </row>
    <row r="14636" spans="30:30">
      <c r="AD14636" s="9"/>
    </row>
    <row r="14637" spans="30:30">
      <c r="AD14637" s="9"/>
    </row>
    <row r="14638" spans="30:30">
      <c r="AD14638" s="9"/>
    </row>
    <row r="14639" spans="30:30">
      <c r="AD14639" s="9"/>
    </row>
    <row r="14640" spans="30:30">
      <c r="AD14640" s="9"/>
    </row>
    <row r="14641" spans="30:30">
      <c r="AD14641" s="9"/>
    </row>
    <row r="14642" spans="30:30">
      <c r="AD14642" s="9"/>
    </row>
    <row r="14643" spans="30:30">
      <c r="AD14643" s="9"/>
    </row>
    <row r="14644" spans="30:30">
      <c r="AD14644" s="9"/>
    </row>
    <row r="14645" spans="30:30">
      <c r="AD14645" s="9"/>
    </row>
    <row r="14646" spans="30:30">
      <c r="AD14646" s="9"/>
    </row>
    <row r="14647" spans="30:30">
      <c r="AD14647" s="9"/>
    </row>
    <row r="14648" spans="30:30">
      <c r="AD14648" s="9"/>
    </row>
    <row r="14649" spans="30:30">
      <c r="AD14649" s="9"/>
    </row>
    <row r="14650" spans="30:30">
      <c r="AD14650" s="9"/>
    </row>
    <row r="14651" spans="30:30">
      <c r="AD14651" s="9"/>
    </row>
    <row r="14652" spans="30:30">
      <c r="AD14652" s="9"/>
    </row>
    <row r="14653" spans="30:30">
      <c r="AD14653" s="9"/>
    </row>
    <row r="14654" spans="30:30">
      <c r="AD14654" s="9"/>
    </row>
    <row r="14655" spans="30:30">
      <c r="AD14655" s="9"/>
    </row>
    <row r="14656" spans="30:30">
      <c r="AD14656" s="9"/>
    </row>
    <row r="14657" spans="30:30">
      <c r="AD14657" s="9"/>
    </row>
    <row r="14658" spans="30:30">
      <c r="AD14658" s="9"/>
    </row>
    <row r="14659" spans="30:30">
      <c r="AD14659" s="9"/>
    </row>
    <row r="14660" spans="30:30">
      <c r="AD14660" s="9"/>
    </row>
    <row r="14661" spans="30:30">
      <c r="AD14661" s="9"/>
    </row>
    <row r="14662" spans="30:30">
      <c r="AD14662" s="9"/>
    </row>
    <row r="14663" spans="30:30">
      <c r="AD14663" s="9"/>
    </row>
    <row r="14664" spans="30:30">
      <c r="AD14664" s="9"/>
    </row>
    <row r="14665" spans="30:30">
      <c r="AD14665" s="9"/>
    </row>
    <row r="14666" spans="30:30">
      <c r="AD14666" s="9"/>
    </row>
    <row r="14667" spans="30:30">
      <c r="AD14667" s="9"/>
    </row>
    <row r="14668" spans="30:30">
      <c r="AD14668" s="9"/>
    </row>
    <row r="14669" spans="30:30">
      <c r="AD14669" s="9"/>
    </row>
    <row r="14670" spans="30:30">
      <c r="AD14670" s="9"/>
    </row>
    <row r="14671" spans="30:30">
      <c r="AD14671" s="9"/>
    </row>
    <row r="14672" spans="30:30">
      <c r="AD14672" s="9"/>
    </row>
    <row r="14673" spans="30:30">
      <c r="AD14673" s="9"/>
    </row>
    <row r="14674" spans="30:30">
      <c r="AD14674" s="9"/>
    </row>
    <row r="14675" spans="30:30">
      <c r="AD14675" s="9"/>
    </row>
    <row r="14676" spans="30:30">
      <c r="AD14676" s="9"/>
    </row>
    <row r="14677" spans="30:30">
      <c r="AD14677" s="9"/>
    </row>
    <row r="14678" spans="30:30">
      <c r="AD14678" s="9"/>
    </row>
    <row r="14679" spans="30:30">
      <c r="AD14679" s="9"/>
    </row>
    <row r="14680" spans="30:30">
      <c r="AD14680" s="9"/>
    </row>
    <row r="14681" spans="30:30">
      <c r="AD14681" s="9"/>
    </row>
    <row r="14682" spans="30:30">
      <c r="AD14682" s="9"/>
    </row>
    <row r="14683" spans="30:30">
      <c r="AD14683" s="9"/>
    </row>
    <row r="14684" spans="30:30">
      <c r="AD14684" s="9"/>
    </row>
    <row r="14685" spans="30:30">
      <c r="AD14685" s="9"/>
    </row>
    <row r="14686" spans="30:30">
      <c r="AD14686" s="9"/>
    </row>
    <row r="14687" spans="30:30">
      <c r="AD14687" s="9"/>
    </row>
    <row r="14688" spans="30:30">
      <c r="AD14688" s="9"/>
    </row>
    <row r="14689" spans="30:30">
      <c r="AD14689" s="9"/>
    </row>
    <row r="14690" spans="30:30">
      <c r="AD14690" s="9"/>
    </row>
    <row r="14691" spans="30:30">
      <c r="AD14691" s="9"/>
    </row>
    <row r="14692" spans="30:30">
      <c r="AD14692" s="9"/>
    </row>
    <row r="14693" spans="30:30">
      <c r="AD14693" s="9"/>
    </row>
    <row r="14694" spans="30:30">
      <c r="AD14694" s="9"/>
    </row>
    <row r="14695" spans="30:30">
      <c r="AD14695" s="9"/>
    </row>
    <row r="14696" spans="30:30">
      <c r="AD14696" s="9"/>
    </row>
    <row r="14697" spans="30:30">
      <c r="AD14697" s="9"/>
    </row>
    <row r="14698" spans="30:30">
      <c r="AD14698" s="9"/>
    </row>
    <row r="14699" spans="30:30">
      <c r="AD14699" s="9"/>
    </row>
    <row r="14700" spans="30:30">
      <c r="AD14700" s="9"/>
    </row>
    <row r="14701" spans="30:30">
      <c r="AD14701" s="9"/>
    </row>
    <row r="14702" spans="30:30">
      <c r="AD14702" s="9"/>
    </row>
    <row r="14703" spans="30:30">
      <c r="AD14703" s="9"/>
    </row>
    <row r="14704" spans="30:30">
      <c r="AD14704" s="9"/>
    </row>
    <row r="14705" spans="30:30">
      <c r="AD14705" s="9"/>
    </row>
    <row r="14706" spans="30:30">
      <c r="AD14706" s="9"/>
    </row>
    <row r="14707" spans="30:30">
      <c r="AD14707" s="9"/>
    </row>
    <row r="14708" spans="30:30">
      <c r="AD14708" s="9"/>
    </row>
    <row r="14709" spans="30:30">
      <c r="AD14709" s="9"/>
    </row>
    <row r="14710" spans="30:30">
      <c r="AD14710" s="9"/>
    </row>
    <row r="14711" spans="30:30">
      <c r="AD14711" s="9"/>
    </row>
    <row r="14712" spans="30:30">
      <c r="AD14712" s="9"/>
    </row>
    <row r="14713" spans="30:30">
      <c r="AD14713" s="9"/>
    </row>
    <row r="14714" spans="30:30">
      <c r="AD14714" s="9"/>
    </row>
    <row r="14715" spans="30:30">
      <c r="AD14715" s="9"/>
    </row>
    <row r="14716" spans="30:30">
      <c r="AD14716" s="9"/>
    </row>
    <row r="14717" spans="30:30">
      <c r="AD14717" s="9"/>
    </row>
    <row r="14718" spans="30:30">
      <c r="AD14718" s="9"/>
    </row>
    <row r="14719" spans="30:30">
      <c r="AD14719" s="9"/>
    </row>
    <row r="14720" spans="30:30">
      <c r="AD14720" s="9"/>
    </row>
    <row r="14721" spans="30:30">
      <c r="AD14721" s="9"/>
    </row>
    <row r="14722" spans="30:30">
      <c r="AD14722" s="9"/>
    </row>
    <row r="14723" spans="30:30">
      <c r="AD14723" s="9"/>
    </row>
    <row r="14724" spans="30:30">
      <c r="AD14724" s="9"/>
    </row>
    <row r="14725" spans="30:30">
      <c r="AD14725" s="9"/>
    </row>
    <row r="14726" spans="30:30">
      <c r="AD14726" s="9"/>
    </row>
    <row r="14727" spans="30:30">
      <c r="AD14727" s="9"/>
    </row>
    <row r="14728" spans="30:30">
      <c r="AD14728" s="9"/>
    </row>
    <row r="14729" spans="30:30">
      <c r="AD14729" s="9"/>
    </row>
    <row r="14730" spans="30:30">
      <c r="AD14730" s="9"/>
    </row>
    <row r="14731" spans="30:30">
      <c r="AD14731" s="9"/>
    </row>
    <row r="14732" spans="30:30">
      <c r="AD14732" s="9"/>
    </row>
    <row r="14733" spans="30:30">
      <c r="AD14733" s="9"/>
    </row>
    <row r="14734" spans="30:30">
      <c r="AD14734" s="9"/>
    </row>
    <row r="14735" spans="30:30">
      <c r="AD14735" s="9"/>
    </row>
    <row r="14736" spans="30:30">
      <c r="AD14736" s="9"/>
    </row>
    <row r="14737" spans="30:30">
      <c r="AD14737" s="9"/>
    </row>
    <row r="14738" spans="30:30">
      <c r="AD14738" s="9"/>
    </row>
    <row r="14739" spans="30:30">
      <c r="AD14739" s="9"/>
    </row>
    <row r="14740" spans="30:30">
      <c r="AD14740" s="9"/>
    </row>
    <row r="14741" spans="30:30">
      <c r="AD14741" s="9"/>
    </row>
    <row r="14742" spans="30:30">
      <c r="AD14742" s="9"/>
    </row>
    <row r="14743" spans="30:30">
      <c r="AD14743" s="9"/>
    </row>
    <row r="14744" spans="30:30">
      <c r="AD14744" s="9"/>
    </row>
    <row r="14745" spans="30:30">
      <c r="AD14745" s="9"/>
    </row>
    <row r="14746" spans="30:30">
      <c r="AD14746" s="9"/>
    </row>
    <row r="14747" spans="30:30">
      <c r="AD14747" s="9"/>
    </row>
    <row r="14748" spans="30:30">
      <c r="AD14748" s="9"/>
    </row>
    <row r="14749" spans="30:30">
      <c r="AD14749" s="9"/>
    </row>
    <row r="14750" spans="30:30">
      <c r="AD14750" s="9"/>
    </row>
    <row r="14751" spans="30:30">
      <c r="AD14751" s="9"/>
    </row>
    <row r="14752" spans="30:30">
      <c r="AD14752" s="9"/>
    </row>
    <row r="14753" spans="30:30">
      <c r="AD14753" s="9"/>
    </row>
    <row r="14754" spans="30:30">
      <c r="AD14754" s="9"/>
    </row>
    <row r="14755" spans="30:30">
      <c r="AD14755" s="9"/>
    </row>
    <row r="14756" spans="30:30">
      <c r="AD14756" s="9"/>
    </row>
    <row r="14757" spans="30:30">
      <c r="AD14757" s="9"/>
    </row>
    <row r="14758" spans="30:30">
      <c r="AD14758" s="9"/>
    </row>
    <row r="14759" spans="30:30">
      <c r="AD14759" s="9"/>
    </row>
    <row r="14760" spans="30:30">
      <c r="AD14760" s="9"/>
    </row>
    <row r="14761" spans="30:30">
      <c r="AD14761" s="9"/>
    </row>
    <row r="14762" spans="30:30">
      <c r="AD14762" s="9"/>
    </row>
    <row r="14763" spans="30:30">
      <c r="AD14763" s="9"/>
    </row>
    <row r="14764" spans="30:30">
      <c r="AD14764" s="9"/>
    </row>
    <row r="14765" spans="30:30">
      <c r="AD14765" s="9"/>
    </row>
    <row r="14766" spans="30:30">
      <c r="AD14766" s="9"/>
    </row>
    <row r="14767" spans="30:30">
      <c r="AD14767" s="9"/>
    </row>
    <row r="14768" spans="30:30">
      <c r="AD14768" s="9"/>
    </row>
    <row r="14769" spans="30:30">
      <c r="AD14769" s="9"/>
    </row>
    <row r="14770" spans="30:30">
      <c r="AD14770" s="9"/>
    </row>
    <row r="14771" spans="30:30">
      <c r="AD14771" s="9"/>
    </row>
    <row r="14772" spans="30:30">
      <c r="AD14772" s="9"/>
    </row>
    <row r="14773" spans="30:30">
      <c r="AD14773" s="9"/>
    </row>
    <row r="14774" spans="30:30">
      <c r="AD14774" s="9"/>
    </row>
    <row r="14775" spans="30:30">
      <c r="AD14775" s="9"/>
    </row>
    <row r="14776" spans="30:30">
      <c r="AD14776" s="9"/>
    </row>
    <row r="14777" spans="30:30">
      <c r="AD14777" s="9"/>
    </row>
    <row r="14778" spans="30:30">
      <c r="AD14778" s="9"/>
    </row>
    <row r="14779" spans="30:30">
      <c r="AD14779" s="9"/>
    </row>
    <row r="14780" spans="30:30">
      <c r="AD14780" s="9"/>
    </row>
    <row r="14781" spans="30:30">
      <c r="AD14781" s="9"/>
    </row>
    <row r="14782" spans="30:30">
      <c r="AD14782" s="9"/>
    </row>
    <row r="14783" spans="30:30">
      <c r="AD14783" s="9"/>
    </row>
    <row r="14784" spans="30:30">
      <c r="AD14784" s="9"/>
    </row>
    <row r="14785" spans="30:30">
      <c r="AD14785" s="9"/>
    </row>
    <row r="14786" spans="30:30">
      <c r="AD14786" s="9"/>
    </row>
    <row r="14787" spans="30:30">
      <c r="AD14787" s="9"/>
    </row>
    <row r="14788" spans="30:30">
      <c r="AD14788" s="9"/>
    </row>
    <row r="14789" spans="30:30">
      <c r="AD14789" s="9"/>
    </row>
    <row r="14790" spans="30:30">
      <c r="AD14790" s="9"/>
    </row>
    <row r="14791" spans="30:30">
      <c r="AD14791" s="9"/>
    </row>
    <row r="14792" spans="30:30">
      <c r="AD14792" s="9"/>
    </row>
    <row r="14793" spans="30:30">
      <c r="AD14793" s="9"/>
    </row>
    <row r="14794" spans="30:30">
      <c r="AD14794" s="9"/>
    </row>
    <row r="14795" spans="30:30">
      <c r="AD14795" s="9"/>
    </row>
    <row r="14796" spans="30:30">
      <c r="AD14796" s="9"/>
    </row>
    <row r="14797" spans="30:30">
      <c r="AD14797" s="9"/>
    </row>
    <row r="14798" spans="30:30">
      <c r="AD14798" s="9"/>
    </row>
    <row r="14799" spans="30:30">
      <c r="AD14799" s="9"/>
    </row>
    <row r="14800" spans="30:30">
      <c r="AD14800" s="9"/>
    </row>
    <row r="14801" spans="30:30">
      <c r="AD14801" s="9"/>
    </row>
    <row r="14802" spans="30:30">
      <c r="AD14802" s="9"/>
    </row>
    <row r="14803" spans="30:30">
      <c r="AD14803" s="9"/>
    </row>
    <row r="14804" spans="30:30">
      <c r="AD14804" s="9"/>
    </row>
    <row r="14805" spans="30:30">
      <c r="AD14805" s="9"/>
    </row>
    <row r="14806" spans="30:30">
      <c r="AD14806" s="9"/>
    </row>
    <row r="14807" spans="30:30">
      <c r="AD14807" s="9"/>
    </row>
    <row r="14808" spans="30:30">
      <c r="AD14808" s="9"/>
    </row>
    <row r="14809" spans="30:30">
      <c r="AD14809" s="9"/>
    </row>
    <row r="14810" spans="30:30">
      <c r="AD14810" s="9"/>
    </row>
    <row r="14811" spans="30:30">
      <c r="AD14811" s="9"/>
    </row>
    <row r="14812" spans="30:30">
      <c r="AD14812" s="9"/>
    </row>
    <row r="14813" spans="30:30">
      <c r="AD14813" s="9"/>
    </row>
    <row r="14814" spans="30:30">
      <c r="AD14814" s="9"/>
    </row>
    <row r="14815" spans="30:30">
      <c r="AD14815" s="9"/>
    </row>
    <row r="14816" spans="30:30">
      <c r="AD14816" s="9"/>
    </row>
    <row r="14817" spans="30:30">
      <c r="AD14817" s="9"/>
    </row>
    <row r="14818" spans="30:30">
      <c r="AD14818" s="9"/>
    </row>
    <row r="14819" spans="30:30">
      <c r="AD14819" s="9"/>
    </row>
    <row r="14820" spans="30:30">
      <c r="AD14820" s="9"/>
    </row>
    <row r="14821" spans="30:30">
      <c r="AD14821" s="9"/>
    </row>
    <row r="14822" spans="30:30">
      <c r="AD14822" s="9"/>
    </row>
    <row r="14823" spans="30:30">
      <c r="AD14823" s="9"/>
    </row>
    <row r="14824" spans="30:30">
      <c r="AD14824" s="9"/>
    </row>
    <row r="14825" spans="30:30">
      <c r="AD14825" s="9"/>
    </row>
    <row r="14826" spans="30:30">
      <c r="AD14826" s="9"/>
    </row>
    <row r="14827" spans="30:30">
      <c r="AD14827" s="9"/>
    </row>
    <row r="14828" spans="30:30">
      <c r="AD14828" s="9"/>
    </row>
    <row r="14829" spans="30:30">
      <c r="AD14829" s="9"/>
    </row>
    <row r="14830" spans="30:30">
      <c r="AD14830" s="9"/>
    </row>
    <row r="14831" spans="30:30">
      <c r="AD14831" s="9"/>
    </row>
    <row r="14832" spans="30:30">
      <c r="AD14832" s="9"/>
    </row>
    <row r="14833" spans="30:30">
      <c r="AD14833" s="9"/>
    </row>
    <row r="14834" spans="30:30">
      <c r="AD14834" s="9"/>
    </row>
    <row r="14835" spans="30:30">
      <c r="AD14835" s="9"/>
    </row>
    <row r="14836" spans="30:30">
      <c r="AD14836" s="9"/>
    </row>
    <row r="14837" spans="30:30">
      <c r="AD14837" s="9"/>
    </row>
    <row r="14838" spans="30:30">
      <c r="AD14838" s="9"/>
    </row>
    <row r="14839" spans="30:30">
      <c r="AD14839" s="9"/>
    </row>
    <row r="14840" spans="30:30">
      <c r="AD14840" s="9"/>
    </row>
    <row r="14841" spans="30:30">
      <c r="AD14841" s="9"/>
    </row>
    <row r="14842" spans="30:30">
      <c r="AD14842" s="9"/>
    </row>
    <row r="14843" spans="30:30">
      <c r="AD14843" s="9"/>
    </row>
    <row r="14844" spans="30:30">
      <c r="AD14844" s="9"/>
    </row>
    <row r="14845" spans="30:30">
      <c r="AD14845" s="9"/>
    </row>
    <row r="14846" spans="30:30">
      <c r="AD14846" s="9"/>
    </row>
    <row r="14847" spans="30:30">
      <c r="AD14847" s="9"/>
    </row>
    <row r="14848" spans="30:30">
      <c r="AD14848" s="9"/>
    </row>
    <row r="14849" spans="30:30">
      <c r="AD14849" s="9"/>
    </row>
    <row r="14850" spans="30:30">
      <c r="AD14850" s="9"/>
    </row>
    <row r="14851" spans="30:30">
      <c r="AD14851" s="9"/>
    </row>
    <row r="14852" spans="30:30">
      <c r="AD14852" s="9"/>
    </row>
    <row r="14853" spans="30:30">
      <c r="AD14853" s="9"/>
    </row>
    <row r="14854" spans="30:30">
      <c r="AD14854" s="9"/>
    </row>
    <row r="14855" spans="30:30">
      <c r="AD14855" s="9"/>
    </row>
    <row r="14856" spans="30:30">
      <c r="AD14856" s="9"/>
    </row>
    <row r="14857" spans="30:30">
      <c r="AD14857" s="9"/>
    </row>
    <row r="14858" spans="30:30">
      <c r="AD14858" s="9"/>
    </row>
    <row r="14859" spans="30:30">
      <c r="AD14859" s="9"/>
    </row>
    <row r="14860" spans="30:30">
      <c r="AD14860" s="9"/>
    </row>
    <row r="14861" spans="30:30">
      <c r="AD14861" s="9"/>
    </row>
    <row r="14862" spans="30:30">
      <c r="AD14862" s="9"/>
    </row>
    <row r="14863" spans="30:30">
      <c r="AD14863" s="9"/>
    </row>
    <row r="14864" spans="30:30">
      <c r="AD14864" s="9"/>
    </row>
    <row r="14865" spans="30:30">
      <c r="AD14865" s="9"/>
    </row>
    <row r="14866" spans="30:30">
      <c r="AD14866" s="9"/>
    </row>
    <row r="14867" spans="30:30">
      <c r="AD14867" s="9"/>
    </row>
    <row r="14868" spans="30:30">
      <c r="AD14868" s="9"/>
    </row>
    <row r="14869" spans="30:30">
      <c r="AD14869" s="9"/>
    </row>
    <row r="14870" spans="30:30">
      <c r="AD14870" s="9"/>
    </row>
    <row r="14871" spans="30:30">
      <c r="AD14871" s="9"/>
    </row>
    <row r="14872" spans="30:30">
      <c r="AD14872" s="9"/>
    </row>
    <row r="14873" spans="30:30">
      <c r="AD14873" s="9"/>
    </row>
    <row r="14874" spans="30:30">
      <c r="AD14874" s="9"/>
    </row>
    <row r="14875" spans="30:30">
      <c r="AD14875" s="9"/>
    </row>
    <row r="14876" spans="30:30">
      <c r="AD14876" s="9"/>
    </row>
    <row r="14877" spans="30:30">
      <c r="AD14877" s="9"/>
    </row>
    <row r="14878" spans="30:30">
      <c r="AD14878" s="9"/>
    </row>
    <row r="14879" spans="30:30">
      <c r="AD14879" s="9"/>
    </row>
    <row r="14880" spans="30:30">
      <c r="AD14880" s="9"/>
    </row>
    <row r="14881" spans="30:30">
      <c r="AD14881" s="9"/>
    </row>
    <row r="14882" spans="30:30">
      <c r="AD14882" s="9"/>
    </row>
    <row r="14883" spans="30:30">
      <c r="AD14883" s="9"/>
    </row>
    <row r="14884" spans="30:30">
      <c r="AD14884" s="9"/>
    </row>
    <row r="14885" spans="30:30">
      <c r="AD14885" s="9"/>
    </row>
    <row r="14886" spans="30:30">
      <c r="AD14886" s="9"/>
    </row>
    <row r="14887" spans="30:30">
      <c r="AD14887" s="9"/>
    </row>
    <row r="14888" spans="30:30">
      <c r="AD14888" s="9"/>
    </row>
    <row r="14889" spans="30:30">
      <c r="AD14889" s="9"/>
    </row>
    <row r="14890" spans="30:30">
      <c r="AD14890" s="9"/>
    </row>
    <row r="14891" spans="30:30">
      <c r="AD14891" s="9"/>
    </row>
    <row r="14892" spans="30:30">
      <c r="AD14892" s="9"/>
    </row>
    <row r="14893" spans="30:30">
      <c r="AD14893" s="9"/>
    </row>
    <row r="14894" spans="30:30">
      <c r="AD14894" s="9"/>
    </row>
    <row r="14895" spans="30:30">
      <c r="AD14895" s="9"/>
    </row>
    <row r="14896" spans="30:30">
      <c r="AD14896" s="9"/>
    </row>
    <row r="14897" spans="30:30">
      <c r="AD14897" s="9"/>
    </row>
    <row r="14898" spans="30:30">
      <c r="AD14898" s="9"/>
    </row>
    <row r="14899" spans="30:30">
      <c r="AD14899" s="9"/>
    </row>
    <row r="14900" spans="30:30">
      <c r="AD14900" s="9"/>
    </row>
    <row r="14901" spans="30:30">
      <c r="AD14901" s="9"/>
    </row>
    <row r="14902" spans="30:30">
      <c r="AD14902" s="9"/>
    </row>
    <row r="14903" spans="30:30">
      <c r="AD14903" s="9"/>
    </row>
    <row r="14904" spans="30:30">
      <c r="AD14904" s="9"/>
    </row>
    <row r="14905" spans="30:30">
      <c r="AD14905" s="9"/>
    </row>
    <row r="14906" spans="30:30">
      <c r="AD14906" s="9"/>
    </row>
    <row r="14907" spans="30:30">
      <c r="AD14907" s="9"/>
    </row>
    <row r="14908" spans="30:30">
      <c r="AD14908" s="9"/>
    </row>
    <row r="14909" spans="30:30">
      <c r="AD14909" s="9"/>
    </row>
    <row r="14910" spans="30:30">
      <c r="AD14910" s="9"/>
    </row>
    <row r="14911" spans="30:30">
      <c r="AD14911" s="9"/>
    </row>
    <row r="14912" spans="30:30">
      <c r="AD14912" s="9"/>
    </row>
    <row r="14913" spans="30:30">
      <c r="AD14913" s="9"/>
    </row>
    <row r="14914" spans="30:30">
      <c r="AD14914" s="9"/>
    </row>
    <row r="14915" spans="30:30">
      <c r="AD14915" s="9"/>
    </row>
    <row r="14916" spans="30:30">
      <c r="AD14916" s="9"/>
    </row>
    <row r="14917" spans="30:30">
      <c r="AD14917" s="9"/>
    </row>
    <row r="14918" spans="30:30">
      <c r="AD14918" s="9"/>
    </row>
    <row r="14919" spans="30:30">
      <c r="AD14919" s="9"/>
    </row>
    <row r="14920" spans="30:30">
      <c r="AD14920" s="9"/>
    </row>
    <row r="14921" spans="30:30">
      <c r="AD14921" s="9"/>
    </row>
    <row r="14922" spans="30:30">
      <c r="AD14922" s="9"/>
    </row>
    <row r="14923" spans="30:30">
      <c r="AD14923" s="9"/>
    </row>
    <row r="14924" spans="30:30">
      <c r="AD14924" s="9"/>
    </row>
    <row r="14925" spans="30:30">
      <c r="AD14925" s="9"/>
    </row>
    <row r="14926" spans="30:30">
      <c r="AD14926" s="9"/>
    </row>
    <row r="14927" spans="30:30">
      <c r="AD14927" s="9"/>
    </row>
    <row r="14928" spans="30:30">
      <c r="AD14928" s="9"/>
    </row>
    <row r="14929" spans="30:30">
      <c r="AD14929" s="9"/>
    </row>
    <row r="14930" spans="30:30">
      <c r="AD14930" s="9"/>
    </row>
    <row r="14931" spans="30:30">
      <c r="AD14931" s="9"/>
    </row>
    <row r="14932" spans="30:30">
      <c r="AD14932" s="9"/>
    </row>
    <row r="14933" spans="30:30">
      <c r="AD14933" s="9"/>
    </row>
    <row r="14934" spans="30:30">
      <c r="AD14934" s="9"/>
    </row>
    <row r="14935" spans="30:30">
      <c r="AD14935" s="9"/>
    </row>
    <row r="14936" spans="30:30">
      <c r="AD14936" s="9"/>
    </row>
    <row r="14937" spans="30:30">
      <c r="AD14937" s="9"/>
    </row>
    <row r="14938" spans="30:30">
      <c r="AD14938" s="9"/>
    </row>
    <row r="14939" spans="30:30">
      <c r="AD14939" s="9"/>
    </row>
    <row r="14940" spans="30:30">
      <c r="AD14940" s="9"/>
    </row>
    <row r="14941" spans="30:30">
      <c r="AD14941" s="9"/>
    </row>
    <row r="14942" spans="30:30">
      <c r="AD14942" s="9"/>
    </row>
    <row r="14943" spans="30:30">
      <c r="AD14943" s="9"/>
    </row>
    <row r="14944" spans="30:30">
      <c r="AD14944" s="9"/>
    </row>
    <row r="14945" spans="30:30">
      <c r="AD14945" s="9"/>
    </row>
    <row r="14946" spans="30:30">
      <c r="AD14946" s="9"/>
    </row>
    <row r="14947" spans="30:30">
      <c r="AD14947" s="9"/>
    </row>
    <row r="14948" spans="30:30">
      <c r="AD14948" s="9"/>
    </row>
    <row r="14949" spans="30:30">
      <c r="AD14949" s="9"/>
    </row>
    <row r="14950" spans="30:30">
      <c r="AD14950" s="9"/>
    </row>
    <row r="14951" spans="30:30">
      <c r="AD14951" s="9"/>
    </row>
    <row r="14952" spans="30:30">
      <c r="AD14952" s="9"/>
    </row>
    <row r="14953" spans="30:30">
      <c r="AD14953" s="9"/>
    </row>
    <row r="14954" spans="30:30">
      <c r="AD14954" s="9"/>
    </row>
    <row r="14955" spans="30:30">
      <c r="AD14955" s="9"/>
    </row>
    <row r="14956" spans="30:30">
      <c r="AD14956" s="9"/>
    </row>
    <row r="14957" spans="30:30">
      <c r="AD14957" s="9"/>
    </row>
    <row r="14958" spans="30:30">
      <c r="AD14958" s="9"/>
    </row>
    <row r="14959" spans="30:30">
      <c r="AD14959" s="9"/>
    </row>
    <row r="14960" spans="30:30">
      <c r="AD14960" s="9"/>
    </row>
    <row r="14961" spans="30:30">
      <c r="AD14961" s="9"/>
    </row>
    <row r="14962" spans="30:30">
      <c r="AD14962" s="9"/>
    </row>
    <row r="14963" spans="30:30">
      <c r="AD14963" s="9"/>
    </row>
    <row r="14964" spans="30:30">
      <c r="AD14964" s="9"/>
    </row>
    <row r="14965" spans="30:30">
      <c r="AD14965" s="9"/>
    </row>
    <row r="14966" spans="30:30">
      <c r="AD14966" s="9"/>
    </row>
    <row r="14967" spans="30:30">
      <c r="AD14967" s="9"/>
    </row>
    <row r="14968" spans="30:30">
      <c r="AD14968" s="9"/>
    </row>
    <row r="14969" spans="30:30">
      <c r="AD14969" s="9"/>
    </row>
    <row r="14970" spans="30:30">
      <c r="AD14970" s="9"/>
    </row>
    <row r="14971" spans="30:30">
      <c r="AD14971" s="9"/>
    </row>
    <row r="14972" spans="30:30">
      <c r="AD14972" s="9"/>
    </row>
    <row r="14973" spans="30:30">
      <c r="AD14973" s="9"/>
    </row>
    <row r="14974" spans="30:30">
      <c r="AD14974" s="9"/>
    </row>
    <row r="14975" spans="30:30">
      <c r="AD14975" s="9"/>
    </row>
    <row r="14976" spans="30:30">
      <c r="AD14976" s="9"/>
    </row>
    <row r="14977" spans="30:30">
      <c r="AD14977" s="9"/>
    </row>
    <row r="14978" spans="30:30">
      <c r="AD14978" s="9"/>
    </row>
    <row r="14979" spans="30:30">
      <c r="AD14979" s="9"/>
    </row>
    <row r="14980" spans="30:30">
      <c r="AD14980" s="9"/>
    </row>
    <row r="14981" spans="30:30">
      <c r="AD14981" s="9"/>
    </row>
    <row r="14982" spans="30:30">
      <c r="AD14982" s="9"/>
    </row>
    <row r="14983" spans="30:30">
      <c r="AD14983" s="9"/>
    </row>
    <row r="14984" spans="30:30">
      <c r="AD14984" s="9"/>
    </row>
    <row r="14985" spans="30:30">
      <c r="AD14985" s="9"/>
    </row>
    <row r="14986" spans="30:30">
      <c r="AD14986" s="9"/>
    </row>
    <row r="14987" spans="30:30">
      <c r="AD14987" s="9"/>
    </row>
    <row r="14988" spans="30:30">
      <c r="AD14988" s="9"/>
    </row>
    <row r="14989" spans="30:30">
      <c r="AD14989" s="9"/>
    </row>
    <row r="14990" spans="30:30">
      <c r="AD14990" s="9"/>
    </row>
    <row r="14991" spans="30:30">
      <c r="AD14991" s="9"/>
    </row>
    <row r="14992" spans="30:30">
      <c r="AD14992" s="9"/>
    </row>
    <row r="14993" spans="30:30">
      <c r="AD14993" s="9"/>
    </row>
    <row r="14994" spans="30:30">
      <c r="AD14994" s="9"/>
    </row>
    <row r="14995" spans="30:30">
      <c r="AD14995" s="9"/>
    </row>
    <row r="14996" spans="30:30">
      <c r="AD14996" s="9"/>
    </row>
    <row r="14997" spans="30:30">
      <c r="AD14997" s="9"/>
    </row>
    <row r="14998" spans="30:30">
      <c r="AD14998" s="9"/>
    </row>
    <row r="14999" spans="30:30">
      <c r="AD14999" s="9"/>
    </row>
    <row r="15000" spans="30:30">
      <c r="AD15000" s="9"/>
    </row>
    <row r="15001" spans="30:30">
      <c r="AD15001" s="9"/>
    </row>
    <row r="15002" spans="30:30">
      <c r="AD15002" s="9"/>
    </row>
    <row r="15003" spans="30:30">
      <c r="AD15003" s="9"/>
    </row>
    <row r="15004" spans="30:30">
      <c r="AD15004" s="9"/>
    </row>
    <row r="15005" spans="30:30">
      <c r="AD15005" s="9"/>
    </row>
    <row r="15006" spans="30:30">
      <c r="AD15006" s="9"/>
    </row>
    <row r="15007" spans="30:30">
      <c r="AD15007" s="9"/>
    </row>
    <row r="15008" spans="30:30">
      <c r="AD15008" s="9"/>
    </row>
    <row r="15009" spans="30:30">
      <c r="AD15009" s="9"/>
    </row>
    <row r="15010" spans="30:30">
      <c r="AD15010" s="9"/>
    </row>
    <row r="15011" spans="30:30">
      <c r="AD15011" s="9"/>
    </row>
    <row r="15012" spans="30:30">
      <c r="AD15012" s="9"/>
    </row>
    <row r="15013" spans="30:30">
      <c r="AD15013" s="9"/>
    </row>
    <row r="15014" spans="30:30">
      <c r="AD15014" s="9"/>
    </row>
    <row r="15015" spans="30:30">
      <c r="AD15015" s="9"/>
    </row>
    <row r="15016" spans="30:30">
      <c r="AD15016" s="9"/>
    </row>
    <row r="15017" spans="30:30">
      <c r="AD15017" s="9"/>
    </row>
    <row r="15018" spans="30:30">
      <c r="AD15018" s="9"/>
    </row>
    <row r="15019" spans="30:30">
      <c r="AD15019" s="9"/>
    </row>
    <row r="15020" spans="30:30">
      <c r="AD15020" s="9"/>
    </row>
    <row r="15021" spans="30:30">
      <c r="AD15021" s="9"/>
    </row>
    <row r="15022" spans="30:30">
      <c r="AD15022" s="9"/>
    </row>
    <row r="15023" spans="30:30">
      <c r="AD15023" s="9"/>
    </row>
    <row r="15024" spans="30:30">
      <c r="AD15024" s="9"/>
    </row>
    <row r="15025" spans="30:30">
      <c r="AD15025" s="9"/>
    </row>
    <row r="15026" spans="30:30">
      <c r="AD15026" s="9"/>
    </row>
    <row r="15027" spans="30:30">
      <c r="AD15027" s="9"/>
    </row>
    <row r="15028" spans="30:30">
      <c r="AD15028" s="9"/>
    </row>
    <row r="15029" spans="30:30">
      <c r="AD15029" s="9"/>
    </row>
    <row r="15030" spans="30:30">
      <c r="AD15030" s="9"/>
    </row>
    <row r="15031" spans="30:30">
      <c r="AD15031" s="9"/>
    </row>
    <row r="15032" spans="30:30">
      <c r="AD15032" s="9"/>
    </row>
    <row r="15033" spans="30:30">
      <c r="AD15033" s="9"/>
    </row>
    <row r="15034" spans="30:30">
      <c r="AD15034" s="9"/>
    </row>
    <row r="15035" spans="30:30">
      <c r="AD15035" s="9"/>
    </row>
    <row r="15036" spans="30:30">
      <c r="AD15036" s="9"/>
    </row>
    <row r="15037" spans="30:30">
      <c r="AD15037" s="9"/>
    </row>
    <row r="15038" spans="30:30">
      <c r="AD15038" s="9"/>
    </row>
    <row r="15039" spans="30:30">
      <c r="AD15039" s="9"/>
    </row>
    <row r="15040" spans="30:30">
      <c r="AD15040" s="9"/>
    </row>
    <row r="15041" spans="30:30">
      <c r="AD15041" s="9"/>
    </row>
    <row r="15042" spans="30:30">
      <c r="AD15042" s="9"/>
    </row>
    <row r="15043" spans="30:30">
      <c r="AD15043" s="9"/>
    </row>
    <row r="15044" spans="30:30">
      <c r="AD15044" s="9"/>
    </row>
    <row r="15045" spans="30:30">
      <c r="AD15045" s="9"/>
    </row>
    <row r="15046" spans="30:30">
      <c r="AD15046" s="9"/>
    </row>
    <row r="15047" spans="30:30">
      <c r="AD15047" s="9"/>
    </row>
    <row r="15048" spans="30:30">
      <c r="AD15048" s="9"/>
    </row>
    <row r="15049" spans="30:30">
      <c r="AD15049" s="9"/>
    </row>
    <row r="15050" spans="30:30">
      <c r="AD15050" s="9"/>
    </row>
    <row r="15051" spans="30:30">
      <c r="AD15051" s="9"/>
    </row>
    <row r="15052" spans="30:30">
      <c r="AD15052" s="9"/>
    </row>
    <row r="15053" spans="30:30">
      <c r="AD15053" s="9"/>
    </row>
    <row r="15054" spans="30:30">
      <c r="AD15054" s="9"/>
    </row>
    <row r="15055" spans="30:30">
      <c r="AD15055" s="9"/>
    </row>
    <row r="15056" spans="30:30">
      <c r="AD15056" s="9"/>
    </row>
    <row r="15057" spans="30:30">
      <c r="AD15057" s="9"/>
    </row>
    <row r="15058" spans="30:30">
      <c r="AD15058" s="9"/>
    </row>
    <row r="15059" spans="30:30">
      <c r="AD15059" s="9"/>
    </row>
    <row r="15060" spans="30:30">
      <c r="AD15060" s="9"/>
    </row>
    <row r="15061" spans="30:30">
      <c r="AD15061" s="9"/>
    </row>
    <row r="15062" spans="30:30">
      <c r="AD15062" s="9"/>
    </row>
    <row r="15063" spans="30:30">
      <c r="AD15063" s="9"/>
    </row>
    <row r="15064" spans="30:30">
      <c r="AD15064" s="9"/>
    </row>
    <row r="15065" spans="30:30">
      <c r="AD15065" s="9"/>
    </row>
    <row r="15066" spans="30:30">
      <c r="AD15066" s="9"/>
    </row>
    <row r="15067" spans="30:30">
      <c r="AD15067" s="9"/>
    </row>
    <row r="15068" spans="30:30">
      <c r="AD15068" s="9"/>
    </row>
    <row r="15069" spans="30:30">
      <c r="AD15069" s="9"/>
    </row>
    <row r="15070" spans="30:30">
      <c r="AD15070" s="9"/>
    </row>
    <row r="15071" spans="30:30">
      <c r="AD15071" s="9"/>
    </row>
    <row r="15072" spans="30:30">
      <c r="AD15072" s="9"/>
    </row>
    <row r="15073" spans="30:30">
      <c r="AD15073" s="9"/>
    </row>
    <row r="15074" spans="30:30">
      <c r="AD15074" s="9"/>
    </row>
    <row r="15075" spans="30:30">
      <c r="AD15075" s="9"/>
    </row>
    <row r="15076" spans="30:30">
      <c r="AD15076" s="9"/>
    </row>
    <row r="15077" spans="30:30">
      <c r="AD15077" s="9"/>
    </row>
    <row r="15078" spans="30:30">
      <c r="AD15078" s="9"/>
    </row>
    <row r="15079" spans="30:30">
      <c r="AD15079" s="9"/>
    </row>
    <row r="15080" spans="30:30">
      <c r="AD15080" s="9"/>
    </row>
    <row r="15081" spans="30:30">
      <c r="AD15081" s="9"/>
    </row>
    <row r="15082" spans="30:30">
      <c r="AD15082" s="9"/>
    </row>
    <row r="15083" spans="30:30">
      <c r="AD15083" s="9"/>
    </row>
    <row r="15084" spans="30:30">
      <c r="AD15084" s="9"/>
    </row>
    <row r="15085" spans="30:30">
      <c r="AD15085" s="9"/>
    </row>
    <row r="15086" spans="30:30">
      <c r="AD15086" s="9"/>
    </row>
    <row r="15087" spans="30:30">
      <c r="AD15087" s="9"/>
    </row>
    <row r="15088" spans="30:30">
      <c r="AD15088" s="9"/>
    </row>
    <row r="15089" spans="30:30">
      <c r="AD15089" s="9"/>
    </row>
    <row r="15090" spans="30:30">
      <c r="AD15090" s="9"/>
    </row>
    <row r="15091" spans="30:30">
      <c r="AD15091" s="9"/>
    </row>
    <row r="15092" spans="30:30">
      <c r="AD15092" s="9"/>
    </row>
    <row r="15093" spans="30:30">
      <c r="AD15093" s="9"/>
    </row>
    <row r="15094" spans="30:30">
      <c r="AD15094" s="9"/>
    </row>
    <row r="15095" spans="30:30">
      <c r="AD15095" s="9"/>
    </row>
    <row r="15096" spans="30:30">
      <c r="AD15096" s="9"/>
    </row>
    <row r="15097" spans="30:30">
      <c r="AD15097" s="9"/>
    </row>
    <row r="15098" spans="30:30">
      <c r="AD15098" s="9"/>
    </row>
    <row r="15099" spans="30:30">
      <c r="AD15099" s="9"/>
    </row>
    <row r="15100" spans="30:30">
      <c r="AD15100" s="9"/>
    </row>
    <row r="15101" spans="30:30">
      <c r="AD15101" s="9"/>
    </row>
    <row r="15102" spans="30:30">
      <c r="AD15102" s="9"/>
    </row>
    <row r="15103" spans="30:30">
      <c r="AD15103" s="9"/>
    </row>
    <row r="15104" spans="30:30">
      <c r="AD15104" s="9"/>
    </row>
    <row r="15105" spans="30:30">
      <c r="AD15105" s="9"/>
    </row>
    <row r="15106" spans="30:30">
      <c r="AD15106" s="9"/>
    </row>
    <row r="15107" spans="30:30">
      <c r="AD15107" s="9"/>
    </row>
    <row r="15108" spans="30:30">
      <c r="AD15108" s="9"/>
    </row>
    <row r="15109" spans="30:30">
      <c r="AD15109" s="9"/>
    </row>
    <row r="15110" spans="30:30">
      <c r="AD15110" s="9"/>
    </row>
    <row r="15111" spans="30:30">
      <c r="AD15111" s="9"/>
    </row>
    <row r="15112" spans="30:30">
      <c r="AD15112" s="9"/>
    </row>
    <row r="15113" spans="30:30">
      <c r="AD15113" s="9"/>
    </row>
    <row r="15114" spans="30:30">
      <c r="AD15114" s="9"/>
    </row>
    <row r="15115" spans="30:30">
      <c r="AD15115" s="9"/>
    </row>
    <row r="15116" spans="30:30">
      <c r="AD15116" s="9"/>
    </row>
    <row r="15117" spans="30:30">
      <c r="AD15117" s="9"/>
    </row>
    <row r="15118" spans="30:30">
      <c r="AD15118" s="9"/>
    </row>
    <row r="15119" spans="30:30">
      <c r="AD15119" s="9"/>
    </row>
    <row r="15120" spans="30:30">
      <c r="AD15120" s="9"/>
    </row>
    <row r="15121" spans="30:30">
      <c r="AD15121" s="9"/>
    </row>
    <row r="15122" spans="30:30">
      <c r="AD15122" s="9"/>
    </row>
    <row r="15123" spans="30:30">
      <c r="AD15123" s="9"/>
    </row>
    <row r="15124" spans="30:30">
      <c r="AD15124" s="9"/>
    </row>
    <row r="15125" spans="30:30">
      <c r="AD15125" s="9"/>
    </row>
    <row r="15126" spans="30:30">
      <c r="AD15126" s="9"/>
    </row>
    <row r="15127" spans="30:30">
      <c r="AD15127" s="9"/>
    </row>
    <row r="15128" spans="30:30">
      <c r="AD15128" s="9"/>
    </row>
    <row r="15129" spans="30:30">
      <c r="AD15129" s="9"/>
    </row>
    <row r="15130" spans="30:30">
      <c r="AD15130" s="9"/>
    </row>
    <row r="15131" spans="30:30">
      <c r="AD15131" s="9"/>
    </row>
    <row r="15132" spans="30:30">
      <c r="AD15132" s="9"/>
    </row>
    <row r="15133" spans="30:30">
      <c r="AD15133" s="9"/>
    </row>
    <row r="15134" spans="30:30">
      <c r="AD15134" s="9"/>
    </row>
    <row r="15135" spans="30:30">
      <c r="AD15135" s="9"/>
    </row>
    <row r="15136" spans="30:30">
      <c r="AD15136" s="9"/>
    </row>
    <row r="15137" spans="30:30">
      <c r="AD15137" s="9"/>
    </row>
    <row r="15138" spans="30:30">
      <c r="AD15138" s="9"/>
    </row>
    <row r="15139" spans="30:30">
      <c r="AD15139" s="9"/>
    </row>
    <row r="15140" spans="30:30">
      <c r="AD15140" s="9"/>
    </row>
    <row r="15141" spans="30:30">
      <c r="AD15141" s="9"/>
    </row>
    <row r="15142" spans="30:30">
      <c r="AD15142" s="9"/>
    </row>
    <row r="15143" spans="30:30">
      <c r="AD15143" s="9"/>
    </row>
    <row r="15144" spans="30:30">
      <c r="AD15144" s="9"/>
    </row>
    <row r="15145" spans="30:30">
      <c r="AD15145" s="9"/>
    </row>
    <row r="15146" spans="30:30">
      <c r="AD15146" s="9"/>
    </row>
    <row r="15147" spans="30:30">
      <c r="AD15147" s="9"/>
    </row>
    <row r="15148" spans="30:30">
      <c r="AD15148" s="9"/>
    </row>
    <row r="15149" spans="30:30">
      <c r="AD15149" s="9"/>
    </row>
    <row r="15150" spans="30:30">
      <c r="AD15150" s="9"/>
    </row>
    <row r="15151" spans="30:30">
      <c r="AD15151" s="9"/>
    </row>
    <row r="15152" spans="30:30">
      <c r="AD15152" s="9"/>
    </row>
    <row r="15153" spans="30:30">
      <c r="AD15153" s="9"/>
    </row>
    <row r="15154" spans="30:30">
      <c r="AD15154" s="9"/>
    </row>
    <row r="15155" spans="30:30">
      <c r="AD15155" s="9"/>
    </row>
    <row r="15156" spans="30:30">
      <c r="AD15156" s="9"/>
    </row>
    <row r="15157" spans="30:30">
      <c r="AD15157" s="9"/>
    </row>
    <row r="15158" spans="30:30">
      <c r="AD15158" s="9"/>
    </row>
    <row r="15159" spans="30:30">
      <c r="AD15159" s="9"/>
    </row>
    <row r="15160" spans="30:30">
      <c r="AD15160" s="9"/>
    </row>
    <row r="15161" spans="30:30">
      <c r="AD15161" s="9"/>
    </row>
    <row r="15162" spans="30:30">
      <c r="AD15162" s="9"/>
    </row>
    <row r="15163" spans="30:30">
      <c r="AD15163" s="9"/>
    </row>
    <row r="15164" spans="30:30">
      <c r="AD15164" s="9"/>
    </row>
    <row r="15165" spans="30:30">
      <c r="AD15165" s="9"/>
    </row>
    <row r="15166" spans="30:30">
      <c r="AD15166" s="9"/>
    </row>
    <row r="15167" spans="30:30">
      <c r="AD15167" s="9"/>
    </row>
    <row r="15168" spans="30:30">
      <c r="AD15168" s="9"/>
    </row>
    <row r="15169" spans="30:30">
      <c r="AD15169" s="9"/>
    </row>
    <row r="15170" spans="30:30">
      <c r="AD15170" s="9"/>
    </row>
    <row r="15171" spans="30:30">
      <c r="AD15171" s="9"/>
    </row>
    <row r="15172" spans="30:30">
      <c r="AD15172" s="9"/>
    </row>
    <row r="15173" spans="30:30">
      <c r="AD15173" s="9"/>
    </row>
    <row r="15174" spans="30:30">
      <c r="AD15174" s="9"/>
    </row>
    <row r="15175" spans="30:30">
      <c r="AD15175" s="9"/>
    </row>
    <row r="15176" spans="30:30">
      <c r="AD15176" s="9"/>
    </row>
    <row r="15177" spans="30:30">
      <c r="AD15177" s="9"/>
    </row>
    <row r="15178" spans="30:30">
      <c r="AD15178" s="9"/>
    </row>
    <row r="15179" spans="30:30">
      <c r="AD15179" s="9"/>
    </row>
    <row r="15180" spans="30:30">
      <c r="AD15180" s="9"/>
    </row>
    <row r="15181" spans="30:30">
      <c r="AD15181" s="9"/>
    </row>
    <row r="15182" spans="30:30">
      <c r="AD15182" s="9"/>
    </row>
    <row r="15183" spans="30:30">
      <c r="AD15183" s="9"/>
    </row>
    <row r="15184" spans="30:30">
      <c r="AD15184" s="9"/>
    </row>
    <row r="15185" spans="30:30">
      <c r="AD15185" s="9"/>
    </row>
    <row r="15186" spans="30:30">
      <c r="AD15186" s="9"/>
    </row>
    <row r="15187" spans="30:30">
      <c r="AD15187" s="9"/>
    </row>
    <row r="15188" spans="30:30">
      <c r="AD15188" s="9"/>
    </row>
    <row r="15189" spans="30:30">
      <c r="AD15189" s="9"/>
    </row>
    <row r="15190" spans="30:30">
      <c r="AD15190" s="9"/>
    </row>
    <row r="15191" spans="30:30">
      <c r="AD15191" s="9"/>
    </row>
    <row r="15192" spans="30:30">
      <c r="AD15192" s="9"/>
    </row>
    <row r="15193" spans="30:30">
      <c r="AD15193" s="9"/>
    </row>
    <row r="15194" spans="30:30">
      <c r="AD15194" s="9"/>
    </row>
    <row r="15195" spans="30:30">
      <c r="AD15195" s="9"/>
    </row>
    <row r="15196" spans="30:30">
      <c r="AD15196" s="9"/>
    </row>
    <row r="15197" spans="30:30">
      <c r="AD15197" s="9"/>
    </row>
    <row r="15198" spans="30:30">
      <c r="AD15198" s="9"/>
    </row>
    <row r="15199" spans="30:30">
      <c r="AD15199" s="9"/>
    </row>
    <row r="15200" spans="30:30">
      <c r="AD15200" s="9"/>
    </row>
    <row r="15201" spans="30:30">
      <c r="AD15201" s="9"/>
    </row>
    <row r="15202" spans="30:30">
      <c r="AD15202" s="9"/>
    </row>
    <row r="15203" spans="30:30">
      <c r="AD15203" s="9"/>
    </row>
    <row r="15204" spans="30:30">
      <c r="AD15204" s="9"/>
    </row>
    <row r="15205" spans="30:30">
      <c r="AD15205" s="9"/>
    </row>
    <row r="15206" spans="30:30">
      <c r="AD15206" s="9"/>
    </row>
    <row r="15207" spans="30:30">
      <c r="AD15207" s="9"/>
    </row>
    <row r="15208" spans="30:30">
      <c r="AD15208" s="9"/>
    </row>
    <row r="15209" spans="30:30">
      <c r="AD15209" s="9"/>
    </row>
    <row r="15210" spans="30:30">
      <c r="AD15210" s="9"/>
    </row>
    <row r="15211" spans="30:30">
      <c r="AD15211" s="9"/>
    </row>
    <row r="15212" spans="30:30">
      <c r="AD15212" s="9"/>
    </row>
    <row r="15213" spans="30:30">
      <c r="AD15213" s="9"/>
    </row>
    <row r="15214" spans="30:30">
      <c r="AD15214" s="9"/>
    </row>
    <row r="15215" spans="30:30">
      <c r="AD15215" s="9"/>
    </row>
    <row r="15216" spans="30:30">
      <c r="AD15216" s="9"/>
    </row>
    <row r="15217" spans="30:30">
      <c r="AD15217" s="9"/>
    </row>
    <row r="15218" spans="30:30">
      <c r="AD15218" s="9"/>
    </row>
    <row r="15219" spans="30:30">
      <c r="AD15219" s="9"/>
    </row>
    <row r="15220" spans="30:30">
      <c r="AD15220" s="9"/>
    </row>
    <row r="15221" spans="30:30">
      <c r="AD15221" s="9"/>
    </row>
    <row r="15222" spans="30:30">
      <c r="AD15222" s="9"/>
    </row>
    <row r="15223" spans="30:30">
      <c r="AD15223" s="9"/>
    </row>
    <row r="15224" spans="30:30">
      <c r="AD15224" s="9"/>
    </row>
    <row r="15225" spans="30:30">
      <c r="AD15225" s="9"/>
    </row>
    <row r="15226" spans="30:30">
      <c r="AD15226" s="9"/>
    </row>
    <row r="15227" spans="30:30">
      <c r="AD15227" s="9"/>
    </row>
    <row r="15228" spans="30:30">
      <c r="AD15228" s="9"/>
    </row>
    <row r="15229" spans="30:30">
      <c r="AD15229" s="9"/>
    </row>
    <row r="15230" spans="30:30">
      <c r="AD15230" s="9"/>
    </row>
    <row r="15231" spans="30:30">
      <c r="AD15231" s="9"/>
    </row>
    <row r="15232" spans="30:30">
      <c r="AD15232" s="9"/>
    </row>
    <row r="15233" spans="30:30">
      <c r="AD15233" s="9"/>
    </row>
    <row r="15234" spans="30:30">
      <c r="AD15234" s="9"/>
    </row>
    <row r="15235" spans="30:30">
      <c r="AD15235" s="9"/>
    </row>
    <row r="15236" spans="30:30">
      <c r="AD15236" s="9"/>
    </row>
    <row r="15237" spans="30:30">
      <c r="AD15237" s="9"/>
    </row>
    <row r="15238" spans="30:30">
      <c r="AD15238" s="9"/>
    </row>
    <row r="15239" spans="30:30">
      <c r="AD15239" s="9"/>
    </row>
    <row r="15240" spans="30:30">
      <c r="AD15240" s="9"/>
    </row>
    <row r="15241" spans="30:30">
      <c r="AD15241" s="9"/>
    </row>
    <row r="15242" spans="30:30">
      <c r="AD15242" s="9"/>
    </row>
    <row r="15243" spans="30:30">
      <c r="AD15243" s="9"/>
    </row>
    <row r="15244" spans="30:30">
      <c r="AD15244" s="9"/>
    </row>
    <row r="15245" spans="30:30">
      <c r="AD15245" s="9"/>
    </row>
    <row r="15246" spans="30:30">
      <c r="AD15246" s="9"/>
    </row>
    <row r="15247" spans="30:30">
      <c r="AD15247" s="9"/>
    </row>
    <row r="15248" spans="30:30">
      <c r="AD15248" s="9"/>
    </row>
    <row r="15249" spans="30:30">
      <c r="AD15249" s="9"/>
    </row>
    <row r="15250" spans="30:30">
      <c r="AD15250" s="9"/>
    </row>
    <row r="15251" spans="30:30">
      <c r="AD15251" s="9"/>
    </row>
    <row r="15252" spans="30:30">
      <c r="AD15252" s="9"/>
    </row>
    <row r="15253" spans="30:30">
      <c r="AD15253" s="9"/>
    </row>
    <row r="15254" spans="30:30">
      <c r="AD15254" s="9"/>
    </row>
    <row r="15255" spans="30:30">
      <c r="AD15255" s="9"/>
    </row>
    <row r="15256" spans="30:30">
      <c r="AD15256" s="9"/>
    </row>
    <row r="15257" spans="30:30">
      <c r="AD15257" s="9"/>
    </row>
    <row r="15258" spans="30:30">
      <c r="AD15258" s="9"/>
    </row>
    <row r="15259" spans="30:30">
      <c r="AD15259" s="9"/>
    </row>
    <row r="15260" spans="30:30">
      <c r="AD15260" s="9"/>
    </row>
    <row r="15261" spans="30:30">
      <c r="AD15261" s="9"/>
    </row>
    <row r="15262" spans="30:30">
      <c r="AD15262" s="9"/>
    </row>
    <row r="15263" spans="30:30">
      <c r="AD15263" s="9"/>
    </row>
    <row r="15264" spans="30:30">
      <c r="AD15264" s="9"/>
    </row>
    <row r="15265" spans="30:30">
      <c r="AD15265" s="9"/>
    </row>
    <row r="15266" spans="30:30">
      <c r="AD15266" s="9"/>
    </row>
    <row r="15267" spans="30:30">
      <c r="AD15267" s="9"/>
    </row>
    <row r="15268" spans="30:30">
      <c r="AD15268" s="9"/>
    </row>
    <row r="15269" spans="30:30">
      <c r="AD15269" s="9"/>
    </row>
    <row r="15270" spans="30:30">
      <c r="AD15270" s="9"/>
    </row>
    <row r="15271" spans="30:30">
      <c r="AD15271" s="9"/>
    </row>
    <row r="15272" spans="30:30">
      <c r="AD15272" s="9"/>
    </row>
    <row r="15273" spans="30:30">
      <c r="AD15273" s="9"/>
    </row>
    <row r="15274" spans="30:30">
      <c r="AD15274" s="9"/>
    </row>
    <row r="15275" spans="30:30">
      <c r="AD15275" s="9"/>
    </row>
    <row r="15276" spans="30:30">
      <c r="AD15276" s="9"/>
    </row>
    <row r="15277" spans="30:30">
      <c r="AD15277" s="9"/>
    </row>
    <row r="15278" spans="30:30">
      <c r="AD15278" s="9"/>
    </row>
    <row r="15279" spans="30:30">
      <c r="AD15279" s="9"/>
    </row>
    <row r="15280" spans="30:30">
      <c r="AD15280" s="9"/>
    </row>
    <row r="15281" spans="30:30">
      <c r="AD15281" s="9"/>
    </row>
    <row r="15282" spans="30:30">
      <c r="AD15282" s="9"/>
    </row>
    <row r="15283" spans="30:30">
      <c r="AD15283" s="9"/>
    </row>
    <row r="15284" spans="30:30">
      <c r="AD15284" s="9"/>
    </row>
    <row r="15285" spans="30:30">
      <c r="AD15285" s="9"/>
    </row>
    <row r="15286" spans="30:30">
      <c r="AD15286" s="9"/>
    </row>
    <row r="15287" spans="30:30">
      <c r="AD15287" s="9"/>
    </row>
    <row r="15288" spans="30:30">
      <c r="AD15288" s="9"/>
    </row>
    <row r="15289" spans="30:30">
      <c r="AD15289" s="9"/>
    </row>
    <row r="15290" spans="30:30">
      <c r="AD15290" s="9"/>
    </row>
    <row r="15291" spans="30:30">
      <c r="AD15291" s="9"/>
    </row>
    <row r="15292" spans="30:30">
      <c r="AD15292" s="9"/>
    </row>
    <row r="15293" spans="30:30">
      <c r="AD15293" s="9"/>
    </row>
    <row r="15294" spans="30:30">
      <c r="AD15294" s="9"/>
    </row>
    <row r="15295" spans="30:30">
      <c r="AD15295" s="9"/>
    </row>
    <row r="15296" spans="30:30">
      <c r="AD15296" s="9"/>
    </row>
    <row r="15297" spans="30:30">
      <c r="AD15297" s="9"/>
    </row>
    <row r="15298" spans="30:30">
      <c r="AD15298" s="9"/>
    </row>
    <row r="15299" spans="30:30">
      <c r="AD15299" s="9"/>
    </row>
    <row r="15300" spans="30:30">
      <c r="AD15300" s="9"/>
    </row>
    <row r="15301" spans="30:30">
      <c r="AD15301" s="9"/>
    </row>
    <row r="15302" spans="30:30">
      <c r="AD15302" s="9"/>
    </row>
    <row r="15303" spans="30:30">
      <c r="AD15303" s="9"/>
    </row>
    <row r="15304" spans="30:30">
      <c r="AD15304" s="9"/>
    </row>
    <row r="15305" spans="30:30">
      <c r="AD15305" s="9"/>
    </row>
    <row r="15306" spans="30:30">
      <c r="AD15306" s="9"/>
    </row>
    <row r="15307" spans="30:30">
      <c r="AD15307" s="9"/>
    </row>
    <row r="15308" spans="30:30">
      <c r="AD15308" s="9"/>
    </row>
    <row r="15309" spans="30:30">
      <c r="AD15309" s="9"/>
    </row>
    <row r="15310" spans="30:30">
      <c r="AD15310" s="9"/>
    </row>
    <row r="15311" spans="30:30">
      <c r="AD15311" s="9"/>
    </row>
    <row r="15312" spans="30:30">
      <c r="AD15312" s="9"/>
    </row>
    <row r="15313" spans="30:30">
      <c r="AD15313" s="9"/>
    </row>
    <row r="15314" spans="30:30">
      <c r="AD15314" s="9"/>
    </row>
    <row r="15315" spans="30:30">
      <c r="AD15315" s="9"/>
    </row>
    <row r="15316" spans="30:30">
      <c r="AD15316" s="9"/>
    </row>
    <row r="15317" spans="30:30">
      <c r="AD15317" s="9"/>
    </row>
    <row r="15318" spans="30:30">
      <c r="AD15318" s="9"/>
    </row>
    <row r="15319" spans="30:30">
      <c r="AD15319" s="9"/>
    </row>
    <row r="15320" spans="30:30">
      <c r="AD15320" s="9"/>
    </row>
    <row r="15321" spans="30:30">
      <c r="AD15321" s="9"/>
    </row>
    <row r="15322" spans="30:30">
      <c r="AD15322" s="9"/>
    </row>
    <row r="15323" spans="30:30">
      <c r="AD15323" s="9"/>
    </row>
    <row r="15324" spans="30:30">
      <c r="AD15324" s="9"/>
    </row>
    <row r="15325" spans="30:30">
      <c r="AD15325" s="9"/>
    </row>
    <row r="15326" spans="30:30">
      <c r="AD15326" s="9"/>
    </row>
    <row r="15327" spans="30:30">
      <c r="AD15327" s="9"/>
    </row>
    <row r="15328" spans="30:30">
      <c r="AD15328" s="9"/>
    </row>
    <row r="15329" spans="30:30">
      <c r="AD15329" s="9"/>
    </row>
    <row r="15330" spans="30:30">
      <c r="AD15330" s="9"/>
    </row>
    <row r="15331" spans="30:30">
      <c r="AD15331" s="9"/>
    </row>
    <row r="15332" spans="30:30">
      <c r="AD15332" s="9"/>
    </row>
    <row r="15333" spans="30:30">
      <c r="AD15333" s="9"/>
    </row>
    <row r="15334" spans="30:30">
      <c r="AD15334" s="9"/>
    </row>
    <row r="15335" spans="30:30">
      <c r="AD15335" s="9"/>
    </row>
    <row r="15336" spans="30:30">
      <c r="AD15336" s="9"/>
    </row>
    <row r="15337" spans="30:30">
      <c r="AD15337" s="9"/>
    </row>
    <row r="15338" spans="30:30">
      <c r="AD15338" s="9"/>
    </row>
    <row r="15339" spans="30:30">
      <c r="AD15339" s="9"/>
    </row>
    <row r="15340" spans="30:30">
      <c r="AD15340" s="9"/>
    </row>
    <row r="15341" spans="30:30">
      <c r="AD15341" s="9"/>
    </row>
    <row r="15342" spans="30:30">
      <c r="AD15342" s="9"/>
    </row>
    <row r="15343" spans="30:30">
      <c r="AD15343" s="9"/>
    </row>
    <row r="15344" spans="30:30">
      <c r="AD15344" s="9"/>
    </row>
    <row r="15345" spans="30:30">
      <c r="AD15345" s="9"/>
    </row>
    <row r="15346" spans="30:30">
      <c r="AD15346" s="9"/>
    </row>
    <row r="15347" spans="30:30">
      <c r="AD15347" s="9"/>
    </row>
    <row r="15348" spans="30:30">
      <c r="AD15348" s="9"/>
    </row>
    <row r="15349" spans="30:30">
      <c r="AD15349" s="9"/>
    </row>
    <row r="15350" spans="30:30">
      <c r="AD15350" s="9"/>
    </row>
    <row r="15351" spans="30:30">
      <c r="AD15351" s="9"/>
    </row>
    <row r="15352" spans="30:30">
      <c r="AD15352" s="9"/>
    </row>
    <row r="15353" spans="30:30">
      <c r="AD15353" s="9"/>
    </row>
    <row r="15354" spans="30:30">
      <c r="AD15354" s="9"/>
    </row>
    <row r="15355" spans="30:30">
      <c r="AD15355" s="9"/>
    </row>
    <row r="15356" spans="30:30">
      <c r="AD15356" s="9"/>
    </row>
    <row r="15357" spans="30:30">
      <c r="AD15357" s="9"/>
    </row>
    <row r="15358" spans="30:30">
      <c r="AD15358" s="9"/>
    </row>
    <row r="15359" spans="30:30">
      <c r="AD15359" s="9"/>
    </row>
    <row r="15360" spans="30:30">
      <c r="AD15360" s="9"/>
    </row>
    <row r="15361" spans="30:30">
      <c r="AD15361" s="9"/>
    </row>
    <row r="15362" spans="30:30">
      <c r="AD15362" s="9"/>
    </row>
    <row r="15363" spans="30:30">
      <c r="AD15363" s="9"/>
    </row>
    <row r="15364" spans="30:30">
      <c r="AD15364" s="9"/>
    </row>
    <row r="15365" spans="30:30">
      <c r="AD15365" s="9"/>
    </row>
    <row r="15366" spans="30:30">
      <c r="AD15366" s="9"/>
    </row>
    <row r="15367" spans="30:30">
      <c r="AD15367" s="9"/>
    </row>
    <row r="15368" spans="30:30">
      <c r="AD15368" s="9"/>
    </row>
    <row r="15369" spans="30:30">
      <c r="AD15369" s="9"/>
    </row>
    <row r="15370" spans="30:30">
      <c r="AD15370" s="9"/>
    </row>
    <row r="15371" spans="30:30">
      <c r="AD15371" s="9"/>
    </row>
    <row r="15372" spans="30:30">
      <c r="AD15372" s="9"/>
    </row>
    <row r="15373" spans="30:30">
      <c r="AD15373" s="9"/>
    </row>
    <row r="15374" spans="30:30">
      <c r="AD15374" s="9"/>
    </row>
    <row r="15375" spans="30:30">
      <c r="AD15375" s="9"/>
    </row>
    <row r="15376" spans="30:30">
      <c r="AD15376" s="9"/>
    </row>
    <row r="15377" spans="30:30">
      <c r="AD15377" s="9"/>
    </row>
    <row r="15378" spans="30:30">
      <c r="AD15378" s="9"/>
    </row>
    <row r="15379" spans="30:30">
      <c r="AD15379" s="9"/>
    </row>
    <row r="15380" spans="30:30">
      <c r="AD15380" s="9"/>
    </row>
    <row r="15381" spans="30:30">
      <c r="AD15381" s="9"/>
    </row>
    <row r="15382" spans="30:30">
      <c r="AD15382" s="9"/>
    </row>
    <row r="15383" spans="30:30">
      <c r="AD15383" s="9"/>
    </row>
    <row r="15384" spans="30:30">
      <c r="AD15384" s="9"/>
    </row>
    <row r="15385" spans="30:30">
      <c r="AD15385" s="9"/>
    </row>
    <row r="15386" spans="30:30">
      <c r="AD15386" s="9"/>
    </row>
    <row r="15387" spans="30:30">
      <c r="AD15387" s="9"/>
    </row>
    <row r="15388" spans="30:30">
      <c r="AD15388" s="9"/>
    </row>
    <row r="15389" spans="30:30">
      <c r="AD15389" s="9"/>
    </row>
    <row r="15390" spans="30:30">
      <c r="AD15390" s="9"/>
    </row>
    <row r="15391" spans="30:30">
      <c r="AD15391" s="9"/>
    </row>
    <row r="15392" spans="30:30">
      <c r="AD15392" s="9"/>
    </row>
    <row r="15393" spans="30:30">
      <c r="AD15393" s="9"/>
    </row>
    <row r="15394" spans="30:30">
      <c r="AD15394" s="9"/>
    </row>
    <row r="15395" spans="30:30">
      <c r="AD15395" s="9"/>
    </row>
    <row r="15396" spans="30:30">
      <c r="AD15396" s="9"/>
    </row>
    <row r="15397" spans="30:30">
      <c r="AD15397" s="9"/>
    </row>
    <row r="15398" spans="30:30">
      <c r="AD15398" s="9"/>
    </row>
    <row r="15399" spans="30:30">
      <c r="AD15399" s="9"/>
    </row>
    <row r="15400" spans="30:30">
      <c r="AD15400" s="9"/>
    </row>
    <row r="15401" spans="30:30">
      <c r="AD15401" s="9"/>
    </row>
    <row r="15402" spans="30:30">
      <c r="AD15402" s="9"/>
    </row>
    <row r="15403" spans="30:30">
      <c r="AD15403" s="9"/>
    </row>
    <row r="15404" spans="30:30">
      <c r="AD15404" s="9"/>
    </row>
    <row r="15405" spans="30:30">
      <c r="AD15405" s="9"/>
    </row>
    <row r="15406" spans="30:30">
      <c r="AD15406" s="9"/>
    </row>
    <row r="15407" spans="30:30">
      <c r="AD15407" s="9"/>
    </row>
    <row r="15408" spans="30:30">
      <c r="AD15408" s="9"/>
    </row>
    <row r="15409" spans="30:30">
      <c r="AD15409" s="9"/>
    </row>
    <row r="15410" spans="30:30">
      <c r="AD15410" s="9"/>
    </row>
    <row r="15411" spans="30:30">
      <c r="AD15411" s="9"/>
    </row>
    <row r="15412" spans="30:30">
      <c r="AD15412" s="9"/>
    </row>
    <row r="15413" spans="30:30">
      <c r="AD15413" s="9"/>
    </row>
    <row r="15414" spans="30:30">
      <c r="AD15414" s="9"/>
    </row>
    <row r="15415" spans="30:30">
      <c r="AD15415" s="9"/>
    </row>
    <row r="15416" spans="30:30">
      <c r="AD15416" s="9"/>
    </row>
    <row r="15417" spans="30:30">
      <c r="AD15417" s="9"/>
    </row>
    <row r="15418" spans="30:30">
      <c r="AD15418" s="9"/>
    </row>
    <row r="15419" spans="30:30">
      <c r="AD15419" s="9"/>
    </row>
    <row r="15420" spans="30:30">
      <c r="AD15420" s="9"/>
    </row>
    <row r="15421" spans="30:30">
      <c r="AD15421" s="9"/>
    </row>
    <row r="15422" spans="30:30">
      <c r="AD15422" s="9"/>
    </row>
    <row r="15423" spans="30:30">
      <c r="AD15423" s="9"/>
    </row>
    <row r="15424" spans="30:30">
      <c r="AD15424" s="9"/>
    </row>
    <row r="15425" spans="30:30">
      <c r="AD15425" s="9"/>
    </row>
    <row r="15426" spans="30:30">
      <c r="AD15426" s="9"/>
    </row>
    <row r="15427" spans="30:30">
      <c r="AD15427" s="9"/>
    </row>
    <row r="15428" spans="30:30">
      <c r="AD15428" s="9"/>
    </row>
    <row r="15429" spans="30:30">
      <c r="AD15429" s="9"/>
    </row>
    <row r="15430" spans="30:30">
      <c r="AD15430" s="9"/>
    </row>
    <row r="15431" spans="30:30">
      <c r="AD15431" s="9"/>
    </row>
    <row r="15432" spans="30:30">
      <c r="AD15432" s="9"/>
    </row>
    <row r="15433" spans="30:30">
      <c r="AD15433" s="9"/>
    </row>
    <row r="15434" spans="30:30">
      <c r="AD15434" s="9"/>
    </row>
    <row r="15435" spans="30:30">
      <c r="AD15435" s="9"/>
    </row>
    <row r="15436" spans="30:30">
      <c r="AD15436" s="9"/>
    </row>
    <row r="15437" spans="30:30">
      <c r="AD15437" s="9"/>
    </row>
    <row r="15438" spans="30:30">
      <c r="AD15438" s="9"/>
    </row>
    <row r="15439" spans="30:30">
      <c r="AD15439" s="9"/>
    </row>
    <row r="15440" spans="30:30">
      <c r="AD15440" s="9"/>
    </row>
    <row r="15441" spans="30:30">
      <c r="AD15441" s="9"/>
    </row>
    <row r="15442" spans="30:30">
      <c r="AD15442" s="9"/>
    </row>
    <row r="15443" spans="30:30">
      <c r="AD15443" s="9"/>
    </row>
    <row r="15444" spans="30:30">
      <c r="AD15444" s="9"/>
    </row>
    <row r="15445" spans="30:30">
      <c r="AD15445" s="9"/>
    </row>
    <row r="15446" spans="30:30">
      <c r="AD15446" s="9"/>
    </row>
    <row r="15447" spans="30:30">
      <c r="AD15447" s="9"/>
    </row>
    <row r="15448" spans="30:30">
      <c r="AD15448" s="9"/>
    </row>
    <row r="15449" spans="30:30">
      <c r="AD15449" s="9"/>
    </row>
    <row r="15450" spans="30:30">
      <c r="AD15450" s="9"/>
    </row>
    <row r="15451" spans="30:30">
      <c r="AD15451" s="9"/>
    </row>
    <row r="15452" spans="30:30">
      <c r="AD15452" s="9"/>
    </row>
    <row r="15453" spans="30:30">
      <c r="AD15453" s="9"/>
    </row>
    <row r="15454" spans="30:30">
      <c r="AD15454" s="9"/>
    </row>
    <row r="15455" spans="30:30">
      <c r="AD15455" s="9"/>
    </row>
    <row r="15456" spans="30:30">
      <c r="AD15456" s="9"/>
    </row>
    <row r="15457" spans="30:30">
      <c r="AD15457" s="9"/>
    </row>
    <row r="15458" spans="30:30">
      <c r="AD15458" s="9"/>
    </row>
    <row r="15459" spans="30:30">
      <c r="AD15459" s="9"/>
    </row>
    <row r="15460" spans="30:30">
      <c r="AD15460" s="9"/>
    </row>
    <row r="15461" spans="30:30">
      <c r="AD15461" s="9"/>
    </row>
    <row r="15462" spans="30:30">
      <c r="AD15462" s="9"/>
    </row>
    <row r="15463" spans="30:30">
      <c r="AD15463" s="9"/>
    </row>
    <row r="15464" spans="30:30">
      <c r="AD15464" s="9"/>
    </row>
    <row r="15465" spans="30:30">
      <c r="AD15465" s="9"/>
    </row>
    <row r="15466" spans="30:30">
      <c r="AD15466" s="9"/>
    </row>
    <row r="15467" spans="30:30">
      <c r="AD15467" s="9"/>
    </row>
    <row r="15468" spans="30:30">
      <c r="AD15468" s="9"/>
    </row>
    <row r="15469" spans="30:30">
      <c r="AD15469" s="9"/>
    </row>
    <row r="15470" spans="30:30">
      <c r="AD15470" s="9"/>
    </row>
    <row r="15471" spans="30:30">
      <c r="AD15471" s="9"/>
    </row>
    <row r="15472" spans="30:30">
      <c r="AD15472" s="9"/>
    </row>
    <row r="15473" spans="30:30">
      <c r="AD15473" s="9"/>
    </row>
    <row r="15474" spans="30:30">
      <c r="AD15474" s="9"/>
    </row>
    <row r="15475" spans="30:30">
      <c r="AD15475" s="9"/>
    </row>
    <row r="15476" spans="30:30">
      <c r="AD15476" s="9"/>
    </row>
    <row r="15477" spans="30:30">
      <c r="AD15477" s="9"/>
    </row>
    <row r="15478" spans="30:30">
      <c r="AD15478" s="9"/>
    </row>
    <row r="15479" spans="30:30">
      <c r="AD15479" s="9"/>
    </row>
    <row r="15480" spans="30:30">
      <c r="AD15480" s="9"/>
    </row>
    <row r="15481" spans="30:30">
      <c r="AD15481" s="9"/>
    </row>
    <row r="15482" spans="30:30">
      <c r="AD15482" s="9"/>
    </row>
    <row r="15483" spans="30:30">
      <c r="AD15483" s="9"/>
    </row>
    <row r="15484" spans="30:30">
      <c r="AD15484" s="9"/>
    </row>
    <row r="15485" spans="30:30">
      <c r="AD15485" s="9"/>
    </row>
    <row r="15486" spans="30:30">
      <c r="AD15486" s="9"/>
    </row>
    <row r="15487" spans="30:30">
      <c r="AD15487" s="9"/>
    </row>
    <row r="15488" spans="30:30">
      <c r="AD15488" s="9"/>
    </row>
    <row r="15489" spans="30:30">
      <c r="AD15489" s="9"/>
    </row>
    <row r="15490" spans="30:30">
      <c r="AD15490" s="9"/>
    </row>
    <row r="15491" spans="30:30">
      <c r="AD15491" s="9"/>
    </row>
    <row r="15492" spans="30:30">
      <c r="AD15492" s="9"/>
    </row>
    <row r="15493" spans="30:30">
      <c r="AD15493" s="9"/>
    </row>
    <row r="15494" spans="30:30">
      <c r="AD15494" s="9"/>
    </row>
    <row r="15495" spans="30:30">
      <c r="AD15495" s="9"/>
    </row>
    <row r="15496" spans="30:30">
      <c r="AD15496" s="9"/>
    </row>
    <row r="15497" spans="30:30">
      <c r="AD15497" s="9"/>
    </row>
    <row r="15498" spans="30:30">
      <c r="AD15498" s="9"/>
    </row>
    <row r="15499" spans="30:30">
      <c r="AD15499" s="9"/>
    </row>
    <row r="15500" spans="30:30">
      <c r="AD15500" s="9"/>
    </row>
    <row r="15501" spans="30:30">
      <c r="AD15501" s="9"/>
    </row>
    <row r="15502" spans="30:30">
      <c r="AD15502" s="9"/>
    </row>
    <row r="15503" spans="30:30">
      <c r="AD15503" s="9"/>
    </row>
    <row r="15504" spans="30:30">
      <c r="AD15504" s="9"/>
    </row>
    <row r="15505" spans="30:30">
      <c r="AD15505" s="9"/>
    </row>
    <row r="15506" spans="30:30">
      <c r="AD15506" s="9"/>
    </row>
    <row r="15507" spans="30:30">
      <c r="AD15507" s="9"/>
    </row>
    <row r="15508" spans="30:30">
      <c r="AD15508" s="9"/>
    </row>
    <row r="15509" spans="30:30">
      <c r="AD15509" s="9"/>
    </row>
    <row r="15510" spans="30:30">
      <c r="AD15510" s="9"/>
    </row>
    <row r="15511" spans="30:30">
      <c r="AD15511" s="9"/>
    </row>
    <row r="15512" spans="30:30">
      <c r="AD15512" s="9"/>
    </row>
    <row r="15513" spans="30:30">
      <c r="AD15513" s="9"/>
    </row>
    <row r="15514" spans="30:30">
      <c r="AD15514" s="9"/>
    </row>
    <row r="15515" spans="30:30">
      <c r="AD15515" s="9"/>
    </row>
    <row r="15516" spans="30:30">
      <c r="AD15516" s="9"/>
    </row>
    <row r="15517" spans="30:30">
      <c r="AD15517" s="9"/>
    </row>
    <row r="15518" spans="30:30">
      <c r="AD15518" s="9"/>
    </row>
    <row r="15519" spans="30:30">
      <c r="AD15519" s="9"/>
    </row>
    <row r="15520" spans="30:30">
      <c r="AD15520" s="9"/>
    </row>
    <row r="15521" spans="30:30">
      <c r="AD15521" s="9"/>
    </row>
    <row r="15522" spans="30:30">
      <c r="AD15522" s="9"/>
    </row>
    <row r="15523" spans="30:30">
      <c r="AD15523" s="9"/>
    </row>
    <row r="15524" spans="30:30">
      <c r="AD15524" s="9"/>
    </row>
    <row r="15525" spans="30:30">
      <c r="AD15525" s="9"/>
    </row>
    <row r="15526" spans="30:30">
      <c r="AD15526" s="9"/>
    </row>
    <row r="15527" spans="30:30">
      <c r="AD15527" s="9"/>
    </row>
    <row r="15528" spans="30:30">
      <c r="AD15528" s="9"/>
    </row>
    <row r="15529" spans="30:30">
      <c r="AD15529" s="9"/>
    </row>
    <row r="15530" spans="30:30">
      <c r="AD15530" s="9"/>
    </row>
    <row r="15531" spans="30:30">
      <c r="AD15531" s="9"/>
    </row>
    <row r="15532" spans="30:30">
      <c r="AD15532" s="9"/>
    </row>
    <row r="15533" spans="30:30">
      <c r="AD15533" s="9"/>
    </row>
    <row r="15534" spans="30:30">
      <c r="AD15534" s="9"/>
    </row>
    <row r="15535" spans="30:30">
      <c r="AD15535" s="9"/>
    </row>
    <row r="15536" spans="30:30">
      <c r="AD15536" s="9"/>
    </row>
    <row r="15537" spans="30:30">
      <c r="AD15537" s="9"/>
    </row>
    <row r="15538" spans="30:30">
      <c r="AD15538" s="9"/>
    </row>
    <row r="15539" spans="30:30">
      <c r="AD15539" s="9"/>
    </row>
    <row r="15540" spans="30:30">
      <c r="AD15540" s="9"/>
    </row>
    <row r="15541" spans="30:30">
      <c r="AD15541" s="9"/>
    </row>
    <row r="15542" spans="30:30">
      <c r="AD15542" s="9"/>
    </row>
    <row r="15543" spans="30:30">
      <c r="AD15543" s="9"/>
    </row>
    <row r="15544" spans="30:30">
      <c r="AD15544" s="9"/>
    </row>
    <row r="15545" spans="30:30">
      <c r="AD15545" s="9"/>
    </row>
    <row r="15546" spans="30:30">
      <c r="AD15546" s="9"/>
    </row>
    <row r="15547" spans="30:30">
      <c r="AD15547" s="9"/>
    </row>
    <row r="15548" spans="30:30">
      <c r="AD15548" s="9"/>
    </row>
    <row r="15549" spans="30:30">
      <c r="AD15549" s="9"/>
    </row>
    <row r="15550" spans="30:30">
      <c r="AD15550" s="9"/>
    </row>
    <row r="15551" spans="30:30">
      <c r="AD15551" s="9"/>
    </row>
    <row r="15552" spans="30:30">
      <c r="AD15552" s="9"/>
    </row>
    <row r="15553" spans="30:30">
      <c r="AD15553" s="9"/>
    </row>
    <row r="15554" spans="30:30">
      <c r="AD15554" s="9"/>
    </row>
    <row r="15555" spans="30:30">
      <c r="AD15555" s="9"/>
    </row>
    <row r="15556" spans="30:30">
      <c r="AD15556" s="9"/>
    </row>
    <row r="15557" spans="30:30">
      <c r="AD15557" s="9"/>
    </row>
    <row r="15558" spans="30:30">
      <c r="AD15558" s="9"/>
    </row>
    <row r="15559" spans="30:30">
      <c r="AD15559" s="9"/>
    </row>
    <row r="15560" spans="30:30">
      <c r="AD15560" s="9"/>
    </row>
    <row r="15561" spans="30:30">
      <c r="AD15561" s="9"/>
    </row>
    <row r="15562" spans="30:30">
      <c r="AD15562" s="9"/>
    </row>
    <row r="15563" spans="30:30">
      <c r="AD15563" s="9"/>
    </row>
    <row r="15564" spans="30:30">
      <c r="AD15564" s="9"/>
    </row>
    <row r="15565" spans="30:30">
      <c r="AD15565" s="9"/>
    </row>
    <row r="15566" spans="30:30">
      <c r="AD15566" s="9"/>
    </row>
    <row r="15567" spans="30:30">
      <c r="AD15567" s="9"/>
    </row>
    <row r="15568" spans="30:30">
      <c r="AD15568" s="9"/>
    </row>
    <row r="15569" spans="30:30">
      <c r="AD15569" s="9"/>
    </row>
    <row r="15570" spans="30:30">
      <c r="AD15570" s="9"/>
    </row>
    <row r="15571" spans="30:30">
      <c r="AD15571" s="9"/>
    </row>
    <row r="15572" spans="30:30">
      <c r="AD15572" s="9"/>
    </row>
    <row r="15573" spans="30:30">
      <c r="AD15573" s="9"/>
    </row>
    <row r="15574" spans="30:30">
      <c r="AD15574" s="9"/>
    </row>
    <row r="15575" spans="30:30">
      <c r="AD15575" s="9"/>
    </row>
    <row r="15576" spans="30:30">
      <c r="AD15576" s="9"/>
    </row>
    <row r="15577" spans="30:30">
      <c r="AD15577" s="9"/>
    </row>
    <row r="15578" spans="30:30">
      <c r="AD15578" s="9"/>
    </row>
    <row r="15579" spans="30:30">
      <c r="AD15579" s="9"/>
    </row>
    <row r="15580" spans="30:30">
      <c r="AD15580" s="9"/>
    </row>
    <row r="15581" spans="30:30">
      <c r="AD15581" s="9"/>
    </row>
    <row r="15582" spans="30:30">
      <c r="AD15582" s="9"/>
    </row>
    <row r="15583" spans="30:30">
      <c r="AD15583" s="9"/>
    </row>
    <row r="15584" spans="30:30">
      <c r="AD15584" s="9"/>
    </row>
    <row r="15585" spans="30:30">
      <c r="AD15585" s="9"/>
    </row>
    <row r="15586" spans="30:30">
      <c r="AD15586" s="9"/>
    </row>
    <row r="15587" spans="30:30">
      <c r="AD15587" s="9"/>
    </row>
    <row r="15588" spans="30:30">
      <c r="AD15588" s="9"/>
    </row>
    <row r="15589" spans="30:30">
      <c r="AD15589" s="9"/>
    </row>
    <row r="15590" spans="30:30">
      <c r="AD15590" s="9"/>
    </row>
    <row r="15591" spans="30:30">
      <c r="AD15591" s="9"/>
    </row>
    <row r="15592" spans="30:30">
      <c r="AD15592" s="9"/>
    </row>
    <row r="15593" spans="30:30">
      <c r="AD15593" s="9"/>
    </row>
    <row r="15594" spans="30:30">
      <c r="AD15594" s="9"/>
    </row>
    <row r="15595" spans="30:30">
      <c r="AD15595" s="9"/>
    </row>
    <row r="15596" spans="30:30">
      <c r="AD15596" s="9"/>
    </row>
    <row r="15597" spans="30:30">
      <c r="AD15597" s="9"/>
    </row>
    <row r="15598" spans="30:30">
      <c r="AD15598" s="9"/>
    </row>
    <row r="15599" spans="30:30">
      <c r="AD15599" s="9"/>
    </row>
    <row r="15600" spans="30:30">
      <c r="AD15600" s="9"/>
    </row>
    <row r="15601" spans="30:30">
      <c r="AD15601" s="9"/>
    </row>
    <row r="15602" spans="30:30">
      <c r="AD15602" s="9"/>
    </row>
    <row r="15603" spans="30:30">
      <c r="AD15603" s="9"/>
    </row>
    <row r="15604" spans="30:30">
      <c r="AD15604" s="9"/>
    </row>
    <row r="15605" spans="30:30">
      <c r="AD15605" s="9"/>
    </row>
    <row r="15606" spans="30:30">
      <c r="AD15606" s="9"/>
    </row>
    <row r="15607" spans="30:30">
      <c r="AD15607" s="9"/>
    </row>
    <row r="15608" spans="30:30">
      <c r="AD15608" s="9"/>
    </row>
    <row r="15609" spans="30:30">
      <c r="AD15609" s="9"/>
    </row>
    <row r="15610" spans="30:30">
      <c r="AD15610" s="9"/>
    </row>
    <row r="15611" spans="30:30">
      <c r="AD15611" s="9"/>
    </row>
    <row r="15612" spans="30:30">
      <c r="AD15612" s="9"/>
    </row>
    <row r="15613" spans="30:30">
      <c r="AD15613" s="9"/>
    </row>
    <row r="15614" spans="30:30">
      <c r="AD15614" s="9"/>
    </row>
    <row r="15615" spans="30:30">
      <c r="AD15615" s="9"/>
    </row>
    <row r="15616" spans="30:30">
      <c r="AD15616" s="9"/>
    </row>
    <row r="15617" spans="30:30">
      <c r="AD15617" s="9"/>
    </row>
    <row r="15618" spans="30:30">
      <c r="AD15618" s="9"/>
    </row>
    <row r="15619" spans="30:30">
      <c r="AD15619" s="9"/>
    </row>
    <row r="15620" spans="30:30">
      <c r="AD15620" s="9"/>
    </row>
    <row r="15621" spans="30:30">
      <c r="AD15621" s="9"/>
    </row>
    <row r="15622" spans="30:30">
      <c r="AD15622" s="9"/>
    </row>
    <row r="15623" spans="30:30">
      <c r="AD15623" s="9"/>
    </row>
    <row r="15624" spans="30:30">
      <c r="AD15624" s="9"/>
    </row>
    <row r="15625" spans="30:30">
      <c r="AD15625" s="9"/>
    </row>
    <row r="15626" spans="30:30">
      <c r="AD15626" s="9"/>
    </row>
    <row r="15627" spans="30:30">
      <c r="AD15627" s="9"/>
    </row>
    <row r="15628" spans="30:30">
      <c r="AD15628" s="9"/>
    </row>
    <row r="15629" spans="30:30">
      <c r="AD15629" s="9"/>
    </row>
    <row r="15630" spans="30:30">
      <c r="AD15630" s="9"/>
    </row>
    <row r="15631" spans="30:30">
      <c r="AD15631" s="9"/>
    </row>
    <row r="15632" spans="30:30">
      <c r="AD15632" s="9"/>
    </row>
    <row r="15633" spans="30:30">
      <c r="AD15633" s="9"/>
    </row>
    <row r="15634" spans="30:30">
      <c r="AD15634" s="9"/>
    </row>
    <row r="15635" spans="30:30">
      <c r="AD15635" s="9"/>
    </row>
    <row r="15636" spans="30:30">
      <c r="AD15636" s="9"/>
    </row>
    <row r="15637" spans="30:30">
      <c r="AD15637" s="9"/>
    </row>
    <row r="15638" spans="30:30">
      <c r="AD15638" s="9"/>
    </row>
    <row r="15639" spans="30:30">
      <c r="AD15639" s="9"/>
    </row>
    <row r="15640" spans="30:30">
      <c r="AD15640" s="9"/>
    </row>
    <row r="15641" spans="30:30">
      <c r="AD15641" s="9"/>
    </row>
    <row r="15642" spans="30:30">
      <c r="AD15642" s="9"/>
    </row>
    <row r="15643" spans="30:30">
      <c r="AD15643" s="9"/>
    </row>
    <row r="15644" spans="30:30">
      <c r="AD15644" s="9"/>
    </row>
    <row r="15645" spans="30:30">
      <c r="AD15645" s="9"/>
    </row>
    <row r="15646" spans="30:30">
      <c r="AD15646" s="9"/>
    </row>
    <row r="15647" spans="30:30">
      <c r="AD15647" s="9"/>
    </row>
    <row r="15648" spans="30:30">
      <c r="AD15648" s="9"/>
    </row>
    <row r="15649" spans="30:30">
      <c r="AD15649" s="9"/>
    </row>
    <row r="15650" spans="30:30">
      <c r="AD15650" s="9"/>
    </row>
    <row r="15651" spans="30:30">
      <c r="AD15651" s="9"/>
    </row>
    <row r="15652" spans="30:30">
      <c r="AD15652" s="9"/>
    </row>
    <row r="15653" spans="30:30">
      <c r="AD15653" s="9"/>
    </row>
    <row r="15654" spans="30:30">
      <c r="AD15654" s="9"/>
    </row>
    <row r="15655" spans="30:30">
      <c r="AD15655" s="9"/>
    </row>
    <row r="15656" spans="30:30">
      <c r="AD15656" s="9"/>
    </row>
    <row r="15657" spans="30:30">
      <c r="AD15657" s="9"/>
    </row>
    <row r="15658" spans="30:30">
      <c r="AD15658" s="9"/>
    </row>
    <row r="15659" spans="30:30">
      <c r="AD15659" s="9"/>
    </row>
    <row r="15660" spans="30:30">
      <c r="AD15660" s="9"/>
    </row>
    <row r="15661" spans="30:30">
      <c r="AD15661" s="9"/>
    </row>
    <row r="15662" spans="30:30">
      <c r="AD15662" s="9"/>
    </row>
    <row r="15663" spans="30:30">
      <c r="AD15663" s="9"/>
    </row>
    <row r="15664" spans="30:30">
      <c r="AD15664" s="9"/>
    </row>
    <row r="15665" spans="30:30">
      <c r="AD15665" s="9"/>
    </row>
    <row r="15666" spans="30:30">
      <c r="AD15666" s="9"/>
    </row>
    <row r="15667" spans="30:30">
      <c r="AD15667" s="9"/>
    </row>
    <row r="15668" spans="30:30">
      <c r="AD15668" s="9"/>
    </row>
    <row r="15669" spans="30:30">
      <c r="AD15669" s="9"/>
    </row>
    <row r="15670" spans="30:30">
      <c r="AD15670" s="9"/>
    </row>
    <row r="15671" spans="30:30">
      <c r="AD15671" s="9"/>
    </row>
    <row r="15672" spans="30:30">
      <c r="AD15672" s="9"/>
    </row>
    <row r="15673" spans="30:30">
      <c r="AD15673" s="9"/>
    </row>
    <row r="15674" spans="30:30">
      <c r="AD15674" s="9"/>
    </row>
    <row r="15675" spans="30:30">
      <c r="AD15675" s="9"/>
    </row>
    <row r="15676" spans="30:30">
      <c r="AD15676" s="9"/>
    </row>
    <row r="15677" spans="30:30">
      <c r="AD15677" s="9"/>
    </row>
    <row r="15678" spans="30:30">
      <c r="AD15678" s="9"/>
    </row>
    <row r="15679" spans="30:30">
      <c r="AD15679" s="9"/>
    </row>
    <row r="15680" spans="30:30">
      <c r="AD15680" s="9"/>
    </row>
    <row r="15681" spans="30:30">
      <c r="AD15681" s="9"/>
    </row>
    <row r="15682" spans="30:30">
      <c r="AD15682" s="9"/>
    </row>
    <row r="15683" spans="30:30">
      <c r="AD15683" s="9"/>
    </row>
    <row r="15684" spans="30:30">
      <c r="AD15684" s="9"/>
    </row>
    <row r="15685" spans="30:30">
      <c r="AD15685" s="9"/>
    </row>
    <row r="15686" spans="30:30">
      <c r="AD15686" s="9"/>
    </row>
    <row r="15687" spans="30:30">
      <c r="AD15687" s="9"/>
    </row>
    <row r="15688" spans="30:30">
      <c r="AD15688" s="9"/>
    </row>
    <row r="15689" spans="30:30">
      <c r="AD15689" s="9"/>
    </row>
    <row r="15690" spans="30:30">
      <c r="AD15690" s="9"/>
    </row>
    <row r="15691" spans="30:30">
      <c r="AD15691" s="9"/>
    </row>
    <row r="15692" spans="30:30">
      <c r="AD15692" s="9"/>
    </row>
    <row r="15693" spans="30:30">
      <c r="AD15693" s="9"/>
    </row>
    <row r="15694" spans="30:30">
      <c r="AD15694" s="9"/>
    </row>
    <row r="15695" spans="30:30">
      <c r="AD15695" s="9"/>
    </row>
    <row r="15696" spans="30:30">
      <c r="AD15696" s="9"/>
    </row>
    <row r="15697" spans="30:30">
      <c r="AD15697" s="9"/>
    </row>
    <row r="15698" spans="30:30">
      <c r="AD15698" s="9"/>
    </row>
    <row r="15699" spans="30:30">
      <c r="AD15699" s="9"/>
    </row>
    <row r="15700" spans="30:30">
      <c r="AD15700" s="9"/>
    </row>
    <row r="15701" spans="30:30">
      <c r="AD15701" s="9"/>
    </row>
    <row r="15702" spans="30:30">
      <c r="AD15702" s="9"/>
    </row>
    <row r="15703" spans="30:30">
      <c r="AD15703" s="9"/>
    </row>
    <row r="15704" spans="30:30">
      <c r="AD15704" s="9"/>
    </row>
    <row r="15705" spans="30:30">
      <c r="AD15705" s="9"/>
    </row>
    <row r="15706" spans="30:30">
      <c r="AD15706" s="9"/>
    </row>
    <row r="15707" spans="30:30">
      <c r="AD15707" s="9"/>
    </row>
    <row r="15708" spans="30:30">
      <c r="AD15708" s="9"/>
    </row>
    <row r="15709" spans="30:30">
      <c r="AD15709" s="9"/>
    </row>
    <row r="15710" spans="30:30">
      <c r="AD15710" s="9"/>
    </row>
    <row r="15711" spans="30:30">
      <c r="AD15711" s="9"/>
    </row>
    <row r="15712" spans="30:30">
      <c r="AD15712" s="9"/>
    </row>
    <row r="15713" spans="30:30">
      <c r="AD15713" s="9"/>
    </row>
    <row r="15714" spans="30:30">
      <c r="AD15714" s="9"/>
    </row>
    <row r="15715" spans="30:30">
      <c r="AD15715" s="9"/>
    </row>
    <row r="15716" spans="30:30">
      <c r="AD15716" s="9"/>
    </row>
    <row r="15717" spans="30:30">
      <c r="AD15717" s="9"/>
    </row>
    <row r="15718" spans="30:30">
      <c r="AD15718" s="9"/>
    </row>
    <row r="15719" spans="30:30">
      <c r="AD15719" s="9"/>
    </row>
    <row r="15720" spans="30:30">
      <c r="AD15720" s="9"/>
    </row>
    <row r="15721" spans="30:30">
      <c r="AD15721" s="9"/>
    </row>
    <row r="15722" spans="30:30">
      <c r="AD15722" s="9"/>
    </row>
    <row r="15723" spans="30:30">
      <c r="AD15723" s="9"/>
    </row>
    <row r="15724" spans="30:30">
      <c r="AD15724" s="9"/>
    </row>
    <row r="15725" spans="30:30">
      <c r="AD15725" s="9"/>
    </row>
    <row r="15726" spans="30:30">
      <c r="AD15726" s="9"/>
    </row>
    <row r="15727" spans="30:30">
      <c r="AD15727" s="9"/>
    </row>
    <row r="15728" spans="30:30">
      <c r="AD15728" s="9"/>
    </row>
    <row r="15729" spans="30:30">
      <c r="AD15729" s="9"/>
    </row>
    <row r="15730" spans="30:30">
      <c r="AD15730" s="9"/>
    </row>
    <row r="15731" spans="30:30">
      <c r="AD15731" s="9"/>
    </row>
    <row r="15732" spans="30:30">
      <c r="AD15732" s="9"/>
    </row>
    <row r="15733" spans="30:30">
      <c r="AD15733" s="9"/>
    </row>
    <row r="15734" spans="30:30">
      <c r="AD15734" s="9"/>
    </row>
    <row r="15735" spans="30:30">
      <c r="AD15735" s="9"/>
    </row>
    <row r="15736" spans="30:30">
      <c r="AD15736" s="9"/>
    </row>
    <row r="15737" spans="30:30">
      <c r="AD15737" s="9"/>
    </row>
    <row r="15738" spans="30:30">
      <c r="AD15738" s="9"/>
    </row>
    <row r="15739" spans="30:30">
      <c r="AD15739" s="9"/>
    </row>
    <row r="15740" spans="30:30">
      <c r="AD15740" s="9"/>
    </row>
    <row r="15741" spans="30:30">
      <c r="AD15741" s="9"/>
    </row>
    <row r="15742" spans="30:30">
      <c r="AD15742" s="9"/>
    </row>
    <row r="15743" spans="30:30">
      <c r="AD15743" s="9"/>
    </row>
    <row r="15744" spans="30:30">
      <c r="AD15744" s="9"/>
    </row>
    <row r="15745" spans="30:30">
      <c r="AD15745" s="9"/>
    </row>
    <row r="15746" spans="30:30">
      <c r="AD15746" s="9"/>
    </row>
    <row r="15747" spans="30:30">
      <c r="AD15747" s="9"/>
    </row>
    <row r="15748" spans="30:30">
      <c r="AD15748" s="9"/>
    </row>
    <row r="15749" spans="30:30">
      <c r="AD15749" s="9"/>
    </row>
    <row r="15750" spans="30:30">
      <c r="AD15750" s="9"/>
    </row>
    <row r="15751" spans="30:30">
      <c r="AD15751" s="9"/>
    </row>
    <row r="15752" spans="30:30">
      <c r="AD15752" s="9"/>
    </row>
    <row r="15753" spans="30:30">
      <c r="AD15753" s="9"/>
    </row>
    <row r="15754" spans="30:30">
      <c r="AD15754" s="9"/>
    </row>
    <row r="15755" spans="30:30">
      <c r="AD15755" s="9"/>
    </row>
    <row r="15756" spans="30:30">
      <c r="AD15756" s="9"/>
    </row>
    <row r="15757" spans="30:30">
      <c r="AD15757" s="9"/>
    </row>
    <row r="15758" spans="30:30">
      <c r="AD15758" s="9"/>
    </row>
    <row r="15759" spans="30:30">
      <c r="AD15759" s="9"/>
    </row>
    <row r="15760" spans="30:30">
      <c r="AD15760" s="9"/>
    </row>
    <row r="15761" spans="30:30">
      <c r="AD15761" s="9"/>
    </row>
    <row r="15762" spans="30:30">
      <c r="AD15762" s="9"/>
    </row>
    <row r="15763" spans="30:30">
      <c r="AD15763" s="9"/>
    </row>
    <row r="15764" spans="30:30">
      <c r="AD15764" s="9"/>
    </row>
    <row r="15765" spans="30:30">
      <c r="AD15765" s="9"/>
    </row>
    <row r="15766" spans="30:30">
      <c r="AD15766" s="9"/>
    </row>
    <row r="15767" spans="30:30">
      <c r="AD15767" s="9"/>
    </row>
    <row r="15768" spans="30:30">
      <c r="AD15768" s="9"/>
    </row>
    <row r="15769" spans="30:30">
      <c r="AD15769" s="9"/>
    </row>
    <row r="15770" spans="30:30">
      <c r="AD15770" s="9"/>
    </row>
    <row r="15771" spans="30:30">
      <c r="AD15771" s="9"/>
    </row>
    <row r="15772" spans="30:30">
      <c r="AD15772" s="9"/>
    </row>
    <row r="15773" spans="30:30">
      <c r="AD15773" s="9"/>
    </row>
    <row r="15774" spans="30:30">
      <c r="AD15774" s="9"/>
    </row>
    <row r="15775" spans="30:30">
      <c r="AD15775" s="9"/>
    </row>
    <row r="15776" spans="30:30">
      <c r="AD15776" s="9"/>
    </row>
    <row r="15777" spans="30:30">
      <c r="AD15777" s="9"/>
    </row>
    <row r="15778" spans="30:30">
      <c r="AD15778" s="9"/>
    </row>
    <row r="15779" spans="30:30">
      <c r="AD15779" s="9"/>
    </row>
    <row r="15780" spans="30:30">
      <c r="AD15780" s="9"/>
    </row>
    <row r="15781" spans="30:30">
      <c r="AD15781" s="9"/>
    </row>
    <row r="15782" spans="30:30">
      <c r="AD15782" s="9"/>
    </row>
    <row r="15783" spans="30:30">
      <c r="AD15783" s="9"/>
    </row>
    <row r="15784" spans="30:30">
      <c r="AD15784" s="9"/>
    </row>
    <row r="15785" spans="30:30">
      <c r="AD15785" s="9"/>
    </row>
    <row r="15786" spans="30:30">
      <c r="AD15786" s="9"/>
    </row>
    <row r="15787" spans="30:30">
      <c r="AD15787" s="9"/>
    </row>
    <row r="15788" spans="30:30">
      <c r="AD15788" s="9"/>
    </row>
    <row r="15789" spans="30:30">
      <c r="AD15789" s="9"/>
    </row>
    <row r="15790" spans="30:30">
      <c r="AD15790" s="9"/>
    </row>
    <row r="15791" spans="30:30">
      <c r="AD15791" s="9"/>
    </row>
    <row r="15792" spans="30:30">
      <c r="AD15792" s="9"/>
    </row>
    <row r="15793" spans="30:30">
      <c r="AD15793" s="9"/>
    </row>
    <row r="15794" spans="30:30">
      <c r="AD15794" s="9"/>
    </row>
    <row r="15795" spans="30:30">
      <c r="AD15795" s="9"/>
    </row>
    <row r="15796" spans="30:30">
      <c r="AD15796" s="9"/>
    </row>
    <row r="15797" spans="30:30">
      <c r="AD15797" s="9"/>
    </row>
    <row r="15798" spans="30:30">
      <c r="AD15798" s="9"/>
    </row>
    <row r="15799" spans="30:30">
      <c r="AD15799" s="9"/>
    </row>
    <row r="15800" spans="30:30">
      <c r="AD15800" s="9"/>
    </row>
    <row r="15801" spans="30:30">
      <c r="AD15801" s="9"/>
    </row>
    <row r="15802" spans="30:30">
      <c r="AD15802" s="9"/>
    </row>
    <row r="15803" spans="30:30">
      <c r="AD15803" s="9"/>
    </row>
    <row r="15804" spans="30:30">
      <c r="AD15804" s="9"/>
    </row>
    <row r="15805" spans="30:30">
      <c r="AD15805" s="9"/>
    </row>
    <row r="15806" spans="30:30">
      <c r="AD15806" s="9"/>
    </row>
    <row r="15807" spans="30:30">
      <c r="AD15807" s="9"/>
    </row>
    <row r="15808" spans="30:30">
      <c r="AD15808" s="9"/>
    </row>
    <row r="15809" spans="30:30">
      <c r="AD15809" s="9"/>
    </row>
    <row r="15810" spans="30:30">
      <c r="AD15810" s="9"/>
    </row>
    <row r="15811" spans="30:30">
      <c r="AD15811" s="9"/>
    </row>
    <row r="15812" spans="30:30">
      <c r="AD15812" s="9"/>
    </row>
    <row r="15813" spans="30:30">
      <c r="AD15813" s="9"/>
    </row>
    <row r="15814" spans="30:30">
      <c r="AD15814" s="9"/>
    </row>
    <row r="15815" spans="30:30">
      <c r="AD15815" s="9"/>
    </row>
    <row r="15816" spans="30:30">
      <c r="AD15816" s="9"/>
    </row>
    <row r="15817" spans="30:30">
      <c r="AD15817" s="9"/>
    </row>
    <row r="15818" spans="30:30">
      <c r="AD15818" s="9"/>
    </row>
    <row r="15819" spans="30:30">
      <c r="AD15819" s="9"/>
    </row>
    <row r="15820" spans="30:30">
      <c r="AD15820" s="9"/>
    </row>
    <row r="15821" spans="30:30">
      <c r="AD15821" s="9"/>
    </row>
    <row r="15822" spans="30:30">
      <c r="AD15822" s="9"/>
    </row>
    <row r="15823" spans="30:30">
      <c r="AD15823" s="9"/>
    </row>
    <row r="15824" spans="30:30">
      <c r="AD15824" s="9"/>
    </row>
    <row r="15825" spans="30:30">
      <c r="AD15825" s="9"/>
    </row>
    <row r="15826" spans="30:30">
      <c r="AD15826" s="9"/>
    </row>
    <row r="15827" spans="30:30">
      <c r="AD15827" s="9"/>
    </row>
    <row r="15828" spans="30:30">
      <c r="AD15828" s="9"/>
    </row>
    <row r="15829" spans="30:30">
      <c r="AD15829" s="9"/>
    </row>
    <row r="15830" spans="30:30">
      <c r="AD15830" s="9"/>
    </row>
    <row r="15831" spans="30:30">
      <c r="AD15831" s="9"/>
    </row>
    <row r="15832" spans="30:30">
      <c r="AD15832" s="9"/>
    </row>
    <row r="15833" spans="30:30">
      <c r="AD15833" s="9"/>
    </row>
    <row r="15834" spans="30:30">
      <c r="AD15834" s="9"/>
    </row>
    <row r="15835" spans="30:30">
      <c r="AD15835" s="9"/>
    </row>
    <row r="15836" spans="30:30">
      <c r="AD15836" s="9"/>
    </row>
    <row r="15837" spans="30:30">
      <c r="AD15837" s="9"/>
    </row>
    <row r="15838" spans="30:30">
      <c r="AD15838" s="9"/>
    </row>
    <row r="15839" spans="30:30">
      <c r="AD15839" s="9"/>
    </row>
    <row r="15840" spans="30:30">
      <c r="AD15840" s="9"/>
    </row>
    <row r="15841" spans="30:30">
      <c r="AD15841" s="9"/>
    </row>
    <row r="15842" spans="30:30">
      <c r="AD15842" s="9"/>
    </row>
    <row r="15843" spans="30:30">
      <c r="AD15843" s="9"/>
    </row>
    <row r="15844" spans="30:30">
      <c r="AD15844" s="9"/>
    </row>
    <row r="15845" spans="30:30">
      <c r="AD15845" s="9"/>
    </row>
    <row r="15846" spans="30:30">
      <c r="AD15846" s="9"/>
    </row>
    <row r="15847" spans="30:30">
      <c r="AD15847" s="9"/>
    </row>
    <row r="15848" spans="30:30">
      <c r="AD15848" s="9"/>
    </row>
    <row r="15849" spans="30:30">
      <c r="AD15849" s="9"/>
    </row>
    <row r="15850" spans="30:30">
      <c r="AD15850" s="9"/>
    </row>
    <row r="15851" spans="30:30">
      <c r="AD15851" s="9"/>
    </row>
    <row r="15852" spans="30:30">
      <c r="AD15852" s="9"/>
    </row>
    <row r="15853" spans="30:30">
      <c r="AD15853" s="9"/>
    </row>
    <row r="15854" spans="30:30">
      <c r="AD15854" s="9"/>
    </row>
    <row r="15855" spans="30:30">
      <c r="AD15855" s="9"/>
    </row>
    <row r="15856" spans="30:30">
      <c r="AD15856" s="9"/>
    </row>
    <row r="15857" spans="30:30">
      <c r="AD15857" s="9"/>
    </row>
    <row r="15858" spans="30:30">
      <c r="AD15858" s="9"/>
    </row>
    <row r="15859" spans="30:30">
      <c r="AD15859" s="9"/>
    </row>
    <row r="15860" spans="30:30">
      <c r="AD15860" s="9"/>
    </row>
    <row r="15861" spans="30:30">
      <c r="AD15861" s="9"/>
    </row>
    <row r="15862" spans="30:30">
      <c r="AD15862" s="9"/>
    </row>
    <row r="15863" spans="30:30">
      <c r="AD15863" s="9"/>
    </row>
    <row r="15864" spans="30:30">
      <c r="AD15864" s="9"/>
    </row>
    <row r="15865" spans="30:30">
      <c r="AD15865" s="9"/>
    </row>
    <row r="15866" spans="30:30">
      <c r="AD15866" s="9"/>
    </row>
    <row r="15867" spans="30:30">
      <c r="AD15867" s="9"/>
    </row>
    <row r="15868" spans="30:30">
      <c r="AD15868" s="9"/>
    </row>
    <row r="15869" spans="30:30">
      <c r="AD15869" s="9"/>
    </row>
    <row r="15870" spans="30:30">
      <c r="AD15870" s="9"/>
    </row>
    <row r="15871" spans="30:30">
      <c r="AD15871" s="9"/>
    </row>
    <row r="15872" spans="30:30">
      <c r="AD15872" s="9"/>
    </row>
    <row r="15873" spans="30:30">
      <c r="AD15873" s="9"/>
    </row>
    <row r="15874" spans="30:30">
      <c r="AD15874" s="9"/>
    </row>
    <row r="15875" spans="30:30">
      <c r="AD15875" s="9"/>
    </row>
    <row r="15876" spans="30:30">
      <c r="AD15876" s="9"/>
    </row>
    <row r="15877" spans="30:30">
      <c r="AD15877" s="9"/>
    </row>
    <row r="15878" spans="30:30">
      <c r="AD15878" s="9"/>
    </row>
    <row r="15879" spans="30:30">
      <c r="AD15879" s="9"/>
    </row>
    <row r="15880" spans="30:30">
      <c r="AD15880" s="9"/>
    </row>
    <row r="15881" spans="30:30">
      <c r="AD15881" s="9"/>
    </row>
    <row r="15882" spans="30:30">
      <c r="AD15882" s="9"/>
    </row>
    <row r="15883" spans="30:30">
      <c r="AD15883" s="9"/>
    </row>
    <row r="15884" spans="30:30">
      <c r="AD15884" s="9"/>
    </row>
    <row r="15885" spans="30:30">
      <c r="AD15885" s="9"/>
    </row>
    <row r="15886" spans="30:30">
      <c r="AD15886" s="9"/>
    </row>
    <row r="15887" spans="30:30">
      <c r="AD15887" s="9"/>
    </row>
    <row r="15888" spans="30:30">
      <c r="AD15888" s="9"/>
    </row>
    <row r="15889" spans="30:30">
      <c r="AD15889" s="9"/>
    </row>
    <row r="15890" spans="30:30">
      <c r="AD15890" s="9"/>
    </row>
    <row r="15891" spans="30:30">
      <c r="AD15891" s="9"/>
    </row>
    <row r="15892" spans="30:30">
      <c r="AD15892" s="9"/>
    </row>
    <row r="15893" spans="30:30">
      <c r="AD15893" s="9"/>
    </row>
    <row r="15894" spans="30:30">
      <c r="AD15894" s="9"/>
    </row>
    <row r="15895" spans="30:30">
      <c r="AD15895" s="9"/>
    </row>
    <row r="15896" spans="30:30">
      <c r="AD15896" s="9"/>
    </row>
    <row r="15897" spans="30:30">
      <c r="AD15897" s="9"/>
    </row>
    <row r="15898" spans="30:30">
      <c r="AD15898" s="9"/>
    </row>
    <row r="15899" spans="30:30">
      <c r="AD15899" s="9"/>
    </row>
    <row r="15900" spans="30:30">
      <c r="AD15900" s="9"/>
    </row>
    <row r="15901" spans="30:30">
      <c r="AD15901" s="9"/>
    </row>
    <row r="15902" spans="30:30">
      <c r="AD15902" s="9"/>
    </row>
    <row r="15903" spans="30:30">
      <c r="AD15903" s="9"/>
    </row>
    <row r="15904" spans="30:30">
      <c r="AD15904" s="9"/>
    </row>
    <row r="15905" spans="30:30">
      <c r="AD15905" s="9"/>
    </row>
    <row r="15906" spans="30:30">
      <c r="AD15906" s="9"/>
    </row>
    <row r="15907" spans="30:30">
      <c r="AD15907" s="9"/>
    </row>
    <row r="15908" spans="30:30">
      <c r="AD15908" s="9"/>
    </row>
    <row r="15909" spans="30:30">
      <c r="AD15909" s="9"/>
    </row>
    <row r="15910" spans="30:30">
      <c r="AD15910" s="9"/>
    </row>
    <row r="15911" spans="30:30">
      <c r="AD15911" s="9"/>
    </row>
    <row r="15912" spans="30:30">
      <c r="AD15912" s="9"/>
    </row>
    <row r="15913" spans="30:30">
      <c r="AD15913" s="9"/>
    </row>
    <row r="15914" spans="30:30">
      <c r="AD15914" s="9"/>
    </row>
    <row r="15915" spans="30:30">
      <c r="AD15915" s="9"/>
    </row>
    <row r="15916" spans="30:30">
      <c r="AD15916" s="9"/>
    </row>
    <row r="15917" spans="30:30">
      <c r="AD15917" s="9"/>
    </row>
    <row r="15918" spans="30:30">
      <c r="AD15918" s="9"/>
    </row>
    <row r="15919" spans="30:30">
      <c r="AD15919" s="9"/>
    </row>
    <row r="15920" spans="30:30">
      <c r="AD15920" s="9"/>
    </row>
    <row r="15921" spans="30:30">
      <c r="AD15921" s="9"/>
    </row>
    <row r="15922" spans="30:30">
      <c r="AD15922" s="9"/>
    </row>
    <row r="15923" spans="30:30">
      <c r="AD15923" s="9"/>
    </row>
    <row r="15924" spans="30:30">
      <c r="AD15924" s="9"/>
    </row>
    <row r="15925" spans="30:30">
      <c r="AD15925" s="9"/>
    </row>
    <row r="15926" spans="30:30">
      <c r="AD15926" s="9"/>
    </row>
    <row r="15927" spans="30:30">
      <c r="AD15927" s="9"/>
    </row>
    <row r="15928" spans="30:30">
      <c r="AD15928" s="9"/>
    </row>
    <row r="15929" spans="30:30">
      <c r="AD15929" s="9"/>
    </row>
    <row r="15930" spans="30:30">
      <c r="AD15930" s="9"/>
    </row>
    <row r="15931" spans="30:30">
      <c r="AD15931" s="9"/>
    </row>
    <row r="15932" spans="30:30">
      <c r="AD15932" s="9"/>
    </row>
    <row r="15933" spans="30:30">
      <c r="AD15933" s="9"/>
    </row>
    <row r="15934" spans="30:30">
      <c r="AD15934" s="9"/>
    </row>
    <row r="15935" spans="30:30">
      <c r="AD15935" s="9"/>
    </row>
    <row r="15936" spans="30:30">
      <c r="AD15936" s="9"/>
    </row>
    <row r="15937" spans="30:30">
      <c r="AD15937" s="9"/>
    </row>
    <row r="15938" spans="30:30">
      <c r="AD15938" s="9"/>
    </row>
    <row r="15939" spans="30:30">
      <c r="AD15939" s="9"/>
    </row>
    <row r="15940" spans="30:30">
      <c r="AD15940" s="9"/>
    </row>
    <row r="15941" spans="30:30">
      <c r="AD15941" s="9"/>
    </row>
    <row r="15942" spans="30:30">
      <c r="AD15942" s="9"/>
    </row>
    <row r="15943" spans="30:30">
      <c r="AD15943" s="9"/>
    </row>
    <row r="15944" spans="30:30">
      <c r="AD15944" s="9"/>
    </row>
    <row r="15945" spans="30:30">
      <c r="AD15945" s="9"/>
    </row>
    <row r="15946" spans="30:30">
      <c r="AD15946" s="9"/>
    </row>
    <row r="15947" spans="30:30">
      <c r="AD15947" s="9"/>
    </row>
    <row r="15948" spans="30:30">
      <c r="AD15948" s="9"/>
    </row>
    <row r="15949" spans="30:30">
      <c r="AD15949" s="9"/>
    </row>
    <row r="15950" spans="30:30">
      <c r="AD15950" s="9"/>
    </row>
    <row r="15951" spans="30:30">
      <c r="AD15951" s="9"/>
    </row>
    <row r="15952" spans="30:30">
      <c r="AD15952" s="9"/>
    </row>
    <row r="15953" spans="30:30">
      <c r="AD15953" s="9"/>
    </row>
    <row r="15954" spans="30:30">
      <c r="AD15954" s="9"/>
    </row>
    <row r="15955" spans="30:30">
      <c r="AD15955" s="9"/>
    </row>
    <row r="15956" spans="30:30">
      <c r="AD15956" s="9"/>
    </row>
    <row r="15957" spans="30:30">
      <c r="AD15957" s="9"/>
    </row>
    <row r="15958" spans="30:30">
      <c r="AD15958" s="9"/>
    </row>
    <row r="15959" spans="30:30">
      <c r="AD15959" s="9"/>
    </row>
    <row r="15960" spans="30:30">
      <c r="AD15960" s="9"/>
    </row>
    <row r="15961" spans="30:30">
      <c r="AD15961" s="9"/>
    </row>
    <row r="15962" spans="30:30">
      <c r="AD15962" s="9"/>
    </row>
    <row r="15963" spans="30:30">
      <c r="AD15963" s="9"/>
    </row>
    <row r="15964" spans="30:30">
      <c r="AD15964" s="9"/>
    </row>
    <row r="15965" spans="30:30">
      <c r="AD15965" s="9"/>
    </row>
    <row r="15966" spans="30:30">
      <c r="AD15966" s="9"/>
    </row>
    <row r="15967" spans="30:30">
      <c r="AD15967" s="9"/>
    </row>
    <row r="15968" spans="30:30">
      <c r="AD15968" s="9"/>
    </row>
    <row r="15969" spans="30:30">
      <c r="AD15969" s="9"/>
    </row>
    <row r="15970" spans="30:30">
      <c r="AD15970" s="9"/>
    </row>
    <row r="15971" spans="30:30">
      <c r="AD15971" s="9"/>
    </row>
    <row r="15972" spans="30:30">
      <c r="AD15972" s="9"/>
    </row>
    <row r="15973" spans="30:30">
      <c r="AD15973" s="9"/>
    </row>
    <row r="15974" spans="30:30">
      <c r="AD15974" s="9"/>
    </row>
    <row r="15975" spans="30:30">
      <c r="AD15975" s="9"/>
    </row>
    <row r="15976" spans="30:30">
      <c r="AD15976" s="9"/>
    </row>
    <row r="15977" spans="30:30">
      <c r="AD15977" s="9"/>
    </row>
    <row r="15978" spans="30:30">
      <c r="AD15978" s="9"/>
    </row>
    <row r="15979" spans="30:30">
      <c r="AD15979" s="9"/>
    </row>
    <row r="15980" spans="30:30">
      <c r="AD15980" s="9"/>
    </row>
    <row r="15981" spans="30:30">
      <c r="AD15981" s="9"/>
    </row>
    <row r="15982" spans="30:30">
      <c r="AD15982" s="9"/>
    </row>
    <row r="15983" spans="30:30">
      <c r="AD15983" s="9"/>
    </row>
    <row r="15984" spans="30:30">
      <c r="AD15984" s="9"/>
    </row>
    <row r="15985" spans="30:30">
      <c r="AD15985" s="9"/>
    </row>
    <row r="15986" spans="30:30">
      <c r="AD15986" s="9"/>
    </row>
    <row r="15987" spans="30:30">
      <c r="AD15987" s="9"/>
    </row>
    <row r="15988" spans="30:30">
      <c r="AD15988" s="9"/>
    </row>
    <row r="15989" spans="30:30">
      <c r="AD15989" s="9"/>
    </row>
    <row r="15990" spans="30:30">
      <c r="AD15990" s="9"/>
    </row>
    <row r="15991" spans="30:30">
      <c r="AD15991" s="9"/>
    </row>
    <row r="15992" spans="30:30">
      <c r="AD15992" s="9"/>
    </row>
    <row r="15993" spans="30:30">
      <c r="AD15993" s="9"/>
    </row>
    <row r="15994" spans="30:30">
      <c r="AD15994" s="9"/>
    </row>
    <row r="15995" spans="30:30">
      <c r="AD15995" s="9"/>
    </row>
    <row r="15996" spans="30:30">
      <c r="AD15996" s="9"/>
    </row>
    <row r="15997" spans="30:30">
      <c r="AD15997" s="9"/>
    </row>
    <row r="15998" spans="30:30">
      <c r="AD15998" s="9"/>
    </row>
    <row r="15999" spans="30:30">
      <c r="AD15999" s="9"/>
    </row>
    <row r="16000" spans="30:30">
      <c r="AD16000" s="9"/>
    </row>
    <row r="16001" spans="30:30">
      <c r="AD16001" s="9"/>
    </row>
    <row r="16002" spans="30:30">
      <c r="AD16002" s="9"/>
    </row>
    <row r="16003" spans="30:30">
      <c r="AD16003" s="9"/>
    </row>
    <row r="16004" spans="30:30">
      <c r="AD16004" s="9"/>
    </row>
    <row r="16005" spans="30:30">
      <c r="AD16005" s="9"/>
    </row>
    <row r="16006" spans="30:30">
      <c r="AD16006" s="9"/>
    </row>
    <row r="16007" spans="30:30">
      <c r="AD16007" s="9"/>
    </row>
    <row r="16008" spans="30:30">
      <c r="AD16008" s="9"/>
    </row>
    <row r="16009" spans="30:30">
      <c r="AD16009" s="9"/>
    </row>
    <row r="16010" spans="30:30">
      <c r="AD16010" s="9"/>
    </row>
    <row r="16011" spans="30:30">
      <c r="AD16011" s="9"/>
    </row>
    <row r="16012" spans="30:30">
      <c r="AD16012" s="9"/>
    </row>
    <row r="16013" spans="30:30">
      <c r="AD16013" s="9"/>
    </row>
    <row r="16014" spans="30:30">
      <c r="AD16014" s="9"/>
    </row>
    <row r="16015" spans="30:30">
      <c r="AD16015" s="9"/>
    </row>
    <row r="16016" spans="30:30">
      <c r="AD16016" s="9"/>
    </row>
    <row r="16017" spans="30:30">
      <c r="AD16017" s="9"/>
    </row>
    <row r="16018" spans="30:30">
      <c r="AD16018" s="9"/>
    </row>
    <row r="16019" spans="30:30">
      <c r="AD16019" s="9"/>
    </row>
    <row r="16020" spans="30:30">
      <c r="AD16020" s="9"/>
    </row>
    <row r="16021" spans="30:30">
      <c r="AD16021" s="9"/>
    </row>
    <row r="16022" spans="30:30">
      <c r="AD16022" s="9"/>
    </row>
    <row r="16023" spans="30:30">
      <c r="AD16023" s="9"/>
    </row>
    <row r="16024" spans="30:30">
      <c r="AD16024" s="9"/>
    </row>
    <row r="16025" spans="30:30">
      <c r="AD16025" s="9"/>
    </row>
    <row r="16026" spans="30:30">
      <c r="AD16026" s="9"/>
    </row>
    <row r="16027" spans="30:30">
      <c r="AD16027" s="9"/>
    </row>
    <row r="16028" spans="30:30">
      <c r="AD16028" s="9"/>
    </row>
    <row r="16029" spans="30:30">
      <c r="AD16029" s="9"/>
    </row>
    <row r="16030" spans="30:30">
      <c r="AD16030" s="9"/>
    </row>
    <row r="16031" spans="30:30">
      <c r="AD16031" s="9"/>
    </row>
    <row r="16032" spans="30:30">
      <c r="AD16032" s="9"/>
    </row>
    <row r="16033" spans="30:30">
      <c r="AD16033" s="9"/>
    </row>
    <row r="16034" spans="30:30">
      <c r="AD16034" s="9"/>
    </row>
    <row r="16035" spans="30:30">
      <c r="AD16035" s="9"/>
    </row>
    <row r="16036" spans="30:30">
      <c r="AD16036" s="9"/>
    </row>
    <row r="16037" spans="30:30">
      <c r="AD16037" s="9"/>
    </row>
    <row r="16038" spans="30:30">
      <c r="AD16038" s="9"/>
    </row>
    <row r="16039" spans="30:30">
      <c r="AD16039" s="9"/>
    </row>
    <row r="16040" spans="30:30">
      <c r="AD16040" s="9"/>
    </row>
    <row r="16041" spans="30:30">
      <c r="AD16041" s="9"/>
    </row>
    <row r="16042" spans="30:30">
      <c r="AD16042" s="9"/>
    </row>
    <row r="16043" spans="30:30">
      <c r="AD16043" s="9"/>
    </row>
    <row r="16044" spans="30:30">
      <c r="AD16044" s="9"/>
    </row>
    <row r="16045" spans="30:30">
      <c r="AD16045" s="9"/>
    </row>
    <row r="16046" spans="30:30">
      <c r="AD16046" s="9"/>
    </row>
    <row r="16047" spans="30:30">
      <c r="AD16047" s="9"/>
    </row>
    <row r="16048" spans="30:30">
      <c r="AD16048" s="9"/>
    </row>
    <row r="16049" spans="30:30">
      <c r="AD16049" s="9"/>
    </row>
    <row r="16050" spans="30:30">
      <c r="AD16050" s="9"/>
    </row>
    <row r="16051" spans="30:30">
      <c r="AD16051" s="9"/>
    </row>
    <row r="16052" spans="30:30">
      <c r="AD16052" s="9"/>
    </row>
    <row r="16053" spans="30:30">
      <c r="AD16053" s="9"/>
    </row>
    <row r="16054" spans="30:30">
      <c r="AD16054" s="9"/>
    </row>
    <row r="16055" spans="30:30">
      <c r="AD16055" s="9"/>
    </row>
    <row r="16056" spans="30:30">
      <c r="AD16056" s="9"/>
    </row>
    <row r="16057" spans="30:30">
      <c r="AD16057" s="9"/>
    </row>
    <row r="16058" spans="30:30">
      <c r="AD16058" s="9"/>
    </row>
    <row r="16059" spans="30:30">
      <c r="AD16059" s="9"/>
    </row>
    <row r="16060" spans="30:30">
      <c r="AD16060" s="9"/>
    </row>
    <row r="16061" spans="30:30">
      <c r="AD16061" s="9"/>
    </row>
    <row r="16062" spans="30:30">
      <c r="AD16062" s="9"/>
    </row>
    <row r="16063" spans="30:30">
      <c r="AD16063" s="9"/>
    </row>
    <row r="16064" spans="30:30">
      <c r="AD16064" s="9"/>
    </row>
    <row r="16065" spans="30:30">
      <c r="AD16065" s="9"/>
    </row>
    <row r="16066" spans="30:30">
      <c r="AD16066" s="9"/>
    </row>
    <row r="16067" spans="30:30">
      <c r="AD16067" s="9"/>
    </row>
    <row r="16068" spans="30:30">
      <c r="AD16068" s="9"/>
    </row>
    <row r="16069" spans="30:30">
      <c r="AD16069" s="9"/>
    </row>
    <row r="16070" spans="30:30">
      <c r="AD16070" s="9"/>
    </row>
    <row r="16071" spans="30:30">
      <c r="AD16071" s="9"/>
    </row>
    <row r="16072" spans="30:30">
      <c r="AD16072" s="9"/>
    </row>
    <row r="16073" spans="30:30">
      <c r="AD16073" s="9"/>
    </row>
    <row r="16074" spans="30:30">
      <c r="AD16074" s="9"/>
    </row>
    <row r="16075" spans="30:30">
      <c r="AD16075" s="9"/>
    </row>
    <row r="16076" spans="30:30">
      <c r="AD16076" s="9"/>
    </row>
    <row r="16077" spans="30:30">
      <c r="AD16077" s="9"/>
    </row>
    <row r="16078" spans="30:30">
      <c r="AD16078" s="9"/>
    </row>
    <row r="16079" spans="30:30">
      <c r="AD16079" s="9"/>
    </row>
    <row r="16080" spans="30:30">
      <c r="AD16080" s="9"/>
    </row>
    <row r="16081" spans="30:30">
      <c r="AD16081" s="9"/>
    </row>
    <row r="16082" spans="30:30">
      <c r="AD16082" s="9"/>
    </row>
    <row r="16083" spans="30:30">
      <c r="AD16083" s="9"/>
    </row>
    <row r="16084" spans="30:30">
      <c r="AD16084" s="9"/>
    </row>
    <row r="16085" spans="30:30">
      <c r="AD16085" s="9"/>
    </row>
    <row r="16086" spans="30:30">
      <c r="AD16086" s="9"/>
    </row>
    <row r="16087" spans="30:30">
      <c r="AD16087" s="9"/>
    </row>
    <row r="16088" spans="30:30">
      <c r="AD16088" s="9"/>
    </row>
    <row r="16089" spans="30:30">
      <c r="AD16089" s="9"/>
    </row>
    <row r="16090" spans="30:30">
      <c r="AD16090" s="9"/>
    </row>
    <row r="16091" spans="30:30">
      <c r="AD16091" s="9"/>
    </row>
    <row r="16092" spans="30:30">
      <c r="AD16092" s="9"/>
    </row>
    <row r="16093" spans="30:30">
      <c r="AD16093" s="9"/>
    </row>
    <row r="16094" spans="30:30">
      <c r="AD16094" s="9"/>
    </row>
    <row r="16095" spans="30:30">
      <c r="AD16095" s="9"/>
    </row>
    <row r="16096" spans="30:30">
      <c r="AD16096" s="9"/>
    </row>
    <row r="16097" spans="30:30">
      <c r="AD16097" s="9"/>
    </row>
    <row r="16098" spans="30:30">
      <c r="AD16098" s="9"/>
    </row>
    <row r="16099" spans="30:30">
      <c r="AD16099" s="9"/>
    </row>
    <row r="16100" spans="30:30">
      <c r="AD16100" s="9"/>
    </row>
    <row r="16101" spans="30:30">
      <c r="AD16101" s="9"/>
    </row>
    <row r="16102" spans="30:30">
      <c r="AD16102" s="9"/>
    </row>
    <row r="16103" spans="30:30">
      <c r="AD16103" s="9"/>
    </row>
    <row r="16104" spans="30:30">
      <c r="AD16104" s="9"/>
    </row>
    <row r="16105" spans="30:30">
      <c r="AD16105" s="9"/>
    </row>
    <row r="16106" spans="30:30">
      <c r="AD16106" s="9"/>
    </row>
    <row r="16107" spans="30:30">
      <c r="AD16107" s="9"/>
    </row>
    <row r="16108" spans="30:30">
      <c r="AD16108" s="9"/>
    </row>
    <row r="16109" spans="30:30">
      <c r="AD16109" s="9"/>
    </row>
    <row r="16110" spans="30:30">
      <c r="AD16110" s="9"/>
    </row>
    <row r="16111" spans="30:30">
      <c r="AD16111" s="9"/>
    </row>
    <row r="16112" spans="30:30">
      <c r="AD16112" s="9"/>
    </row>
    <row r="16113" spans="30:30">
      <c r="AD16113" s="9"/>
    </row>
    <row r="16114" spans="30:30">
      <c r="AD16114" s="9"/>
    </row>
    <row r="16115" spans="30:30">
      <c r="AD16115" s="9"/>
    </row>
    <row r="16116" spans="30:30">
      <c r="AD16116" s="9"/>
    </row>
    <row r="16117" spans="30:30">
      <c r="AD16117" s="9"/>
    </row>
    <row r="16118" spans="30:30">
      <c r="AD16118" s="9"/>
    </row>
    <row r="16119" spans="30:30">
      <c r="AD16119" s="9"/>
    </row>
    <row r="16120" spans="30:30">
      <c r="AD16120" s="9"/>
    </row>
    <row r="16121" spans="30:30">
      <c r="AD16121" s="9"/>
    </row>
    <row r="16122" spans="30:30">
      <c r="AD16122" s="9"/>
    </row>
    <row r="16123" spans="30:30">
      <c r="AD16123" s="9"/>
    </row>
    <row r="16124" spans="30:30">
      <c r="AD16124" s="9"/>
    </row>
    <row r="16125" spans="30:30">
      <c r="AD16125" s="9"/>
    </row>
    <row r="16126" spans="30:30">
      <c r="AD16126" s="9"/>
    </row>
    <row r="16127" spans="30:30">
      <c r="AD16127" s="9"/>
    </row>
    <row r="16128" spans="30:30">
      <c r="AD16128" s="9"/>
    </row>
    <row r="16129" spans="30:30">
      <c r="AD16129" s="9"/>
    </row>
    <row r="16130" spans="30:30">
      <c r="AD16130" s="9"/>
    </row>
    <row r="16131" spans="30:30">
      <c r="AD16131" s="9"/>
    </row>
    <row r="16132" spans="30:30">
      <c r="AD16132" s="9"/>
    </row>
    <row r="16133" spans="30:30">
      <c r="AD16133" s="9"/>
    </row>
    <row r="16134" spans="30:30">
      <c r="AD16134" s="9"/>
    </row>
    <row r="16135" spans="30:30">
      <c r="AD16135" s="9"/>
    </row>
    <row r="16136" spans="30:30">
      <c r="AD16136" s="9"/>
    </row>
    <row r="16137" spans="30:30">
      <c r="AD16137" s="9"/>
    </row>
    <row r="16138" spans="30:30">
      <c r="AD16138" s="9"/>
    </row>
    <row r="16139" spans="30:30">
      <c r="AD16139" s="9"/>
    </row>
    <row r="16140" spans="30:30">
      <c r="AD16140" s="9"/>
    </row>
    <row r="16141" spans="30:30">
      <c r="AD16141" s="9"/>
    </row>
    <row r="16142" spans="30:30">
      <c r="AD16142" s="9"/>
    </row>
    <row r="16143" spans="30:30">
      <c r="AD16143" s="9"/>
    </row>
    <row r="16144" spans="30:30">
      <c r="AD16144" s="9"/>
    </row>
    <row r="16145" spans="30:30">
      <c r="AD16145" s="9"/>
    </row>
    <row r="16146" spans="30:30">
      <c r="AD16146" s="9"/>
    </row>
    <row r="16147" spans="30:30">
      <c r="AD16147" s="9"/>
    </row>
    <row r="16148" spans="30:30">
      <c r="AD16148" s="9"/>
    </row>
    <row r="16149" spans="30:30">
      <c r="AD16149" s="9"/>
    </row>
    <row r="16150" spans="30:30">
      <c r="AD16150" s="9"/>
    </row>
    <row r="16151" spans="30:30">
      <c r="AD16151" s="9"/>
    </row>
    <row r="16152" spans="30:30">
      <c r="AD16152" s="9"/>
    </row>
    <row r="16153" spans="30:30">
      <c r="AD16153" s="9"/>
    </row>
    <row r="16154" spans="30:30">
      <c r="AD16154" s="9"/>
    </row>
    <row r="16155" spans="30:30">
      <c r="AD16155" s="9"/>
    </row>
    <row r="16156" spans="30:30">
      <c r="AD16156" s="9"/>
    </row>
    <row r="16157" spans="30:30">
      <c r="AD16157" s="9"/>
    </row>
    <row r="16158" spans="30:30">
      <c r="AD16158" s="9"/>
    </row>
    <row r="16159" spans="30:30">
      <c r="AD16159" s="9"/>
    </row>
    <row r="16160" spans="30:30">
      <c r="AD16160" s="9"/>
    </row>
    <row r="16161" spans="30:30">
      <c r="AD16161" s="9"/>
    </row>
    <row r="16162" spans="30:30">
      <c r="AD16162" s="9"/>
    </row>
    <row r="16163" spans="30:30">
      <c r="AD16163" s="9"/>
    </row>
    <row r="16164" spans="30:30">
      <c r="AD16164" s="9"/>
    </row>
    <row r="16165" spans="30:30">
      <c r="AD16165" s="9"/>
    </row>
    <row r="16166" spans="30:30">
      <c r="AD16166" s="9"/>
    </row>
    <row r="16167" spans="30:30">
      <c r="AD16167" s="9"/>
    </row>
    <row r="16168" spans="30:30">
      <c r="AD16168" s="9"/>
    </row>
    <row r="16169" spans="30:30">
      <c r="AD16169" s="9"/>
    </row>
    <row r="16170" spans="30:30">
      <c r="AD16170" s="9"/>
    </row>
    <row r="16171" spans="30:30">
      <c r="AD16171" s="9"/>
    </row>
    <row r="16172" spans="30:30">
      <c r="AD16172" s="9"/>
    </row>
    <row r="16173" spans="30:30">
      <c r="AD16173" s="9"/>
    </row>
    <row r="16174" spans="30:30">
      <c r="AD16174" s="9"/>
    </row>
    <row r="16175" spans="30:30">
      <c r="AD16175" s="9"/>
    </row>
    <row r="16176" spans="30:30">
      <c r="AD16176" s="9"/>
    </row>
    <row r="16177" spans="30:30">
      <c r="AD16177" s="9"/>
    </row>
    <row r="16178" spans="30:30">
      <c r="AD16178" s="9"/>
    </row>
    <row r="16179" spans="30:30">
      <c r="AD16179" s="9"/>
    </row>
    <row r="16180" spans="30:30">
      <c r="AD16180" s="9"/>
    </row>
    <row r="16181" spans="30:30">
      <c r="AD16181" s="9"/>
    </row>
    <row r="16182" spans="30:30">
      <c r="AD16182" s="9"/>
    </row>
    <row r="16183" spans="30:30">
      <c r="AD16183" s="9"/>
    </row>
    <row r="16184" spans="30:30">
      <c r="AD16184" s="9"/>
    </row>
    <row r="16185" spans="30:30">
      <c r="AD16185" s="9"/>
    </row>
    <row r="16186" spans="30:30">
      <c r="AD16186" s="9"/>
    </row>
    <row r="16187" spans="30:30">
      <c r="AD16187" s="9"/>
    </row>
    <row r="16188" spans="30:30">
      <c r="AD16188" s="9"/>
    </row>
    <row r="16189" spans="30:30">
      <c r="AD16189" s="9"/>
    </row>
    <row r="16190" spans="30:30">
      <c r="AD16190" s="9"/>
    </row>
    <row r="16191" spans="30:30">
      <c r="AD16191" s="9"/>
    </row>
    <row r="16192" spans="30:30">
      <c r="AD16192" s="9"/>
    </row>
    <row r="16193" spans="30:30">
      <c r="AD16193" s="9"/>
    </row>
    <row r="16194" spans="30:30">
      <c r="AD16194" s="9"/>
    </row>
    <row r="16195" spans="30:30">
      <c r="AD16195" s="9"/>
    </row>
    <row r="16196" spans="30:30">
      <c r="AD16196" s="9"/>
    </row>
    <row r="16197" spans="30:30">
      <c r="AD16197" s="9"/>
    </row>
    <row r="16198" spans="30:30">
      <c r="AD16198" s="9"/>
    </row>
    <row r="16199" spans="30:30">
      <c r="AD16199" s="9"/>
    </row>
    <row r="16200" spans="30:30">
      <c r="AD16200" s="9"/>
    </row>
    <row r="16201" spans="30:30">
      <c r="AD16201" s="9"/>
    </row>
    <row r="16202" spans="30:30">
      <c r="AD16202" s="9"/>
    </row>
    <row r="16203" spans="30:30">
      <c r="AD16203" s="9"/>
    </row>
    <row r="16204" spans="30:30">
      <c r="AD16204" s="9"/>
    </row>
    <row r="16205" spans="30:30">
      <c r="AD16205" s="9"/>
    </row>
    <row r="16206" spans="30:30">
      <c r="AD16206" s="9"/>
    </row>
    <row r="16207" spans="30:30">
      <c r="AD16207" s="9"/>
    </row>
    <row r="16208" spans="30:30">
      <c r="AD16208" s="9"/>
    </row>
    <row r="16209" spans="30:30">
      <c r="AD16209" s="9"/>
    </row>
    <row r="16210" spans="30:30">
      <c r="AD16210" s="9"/>
    </row>
    <row r="16211" spans="30:30">
      <c r="AD16211" s="9"/>
    </row>
    <row r="16212" spans="30:30">
      <c r="AD16212" s="9"/>
    </row>
    <row r="16213" spans="30:30">
      <c r="AD16213" s="9"/>
    </row>
    <row r="16214" spans="30:30">
      <c r="AD16214" s="9"/>
    </row>
    <row r="16215" spans="30:30">
      <c r="AD16215" s="9"/>
    </row>
    <row r="16216" spans="30:30">
      <c r="AD16216" s="9"/>
    </row>
    <row r="16217" spans="30:30">
      <c r="AD16217" s="9"/>
    </row>
    <row r="16218" spans="30:30">
      <c r="AD16218" s="9"/>
    </row>
    <row r="16219" spans="30:30">
      <c r="AD16219" s="9"/>
    </row>
    <row r="16220" spans="30:30">
      <c r="AD16220" s="9"/>
    </row>
    <row r="16221" spans="30:30">
      <c r="AD16221" s="9"/>
    </row>
    <row r="16222" spans="30:30">
      <c r="AD16222" s="9"/>
    </row>
    <row r="16223" spans="30:30">
      <c r="AD16223" s="9"/>
    </row>
    <row r="16224" spans="30:30">
      <c r="AD16224" s="9"/>
    </row>
    <row r="16225" spans="30:30">
      <c r="AD16225" s="9"/>
    </row>
    <row r="16226" spans="30:30">
      <c r="AD16226" s="9"/>
    </row>
    <row r="16227" spans="30:30">
      <c r="AD16227" s="9"/>
    </row>
    <row r="16228" spans="30:30">
      <c r="AD16228" s="9"/>
    </row>
    <row r="16229" spans="30:30">
      <c r="AD16229" s="9"/>
    </row>
    <row r="16230" spans="30:30">
      <c r="AD16230" s="9"/>
    </row>
    <row r="16231" spans="30:30">
      <c r="AD16231" s="9"/>
    </row>
    <row r="16232" spans="30:30">
      <c r="AD16232" s="9"/>
    </row>
    <row r="16233" spans="30:30">
      <c r="AD16233" s="9"/>
    </row>
    <row r="16234" spans="30:30">
      <c r="AD16234" s="9"/>
    </row>
    <row r="16235" spans="30:30">
      <c r="AD16235" s="9"/>
    </row>
    <row r="16236" spans="30:30">
      <c r="AD16236" s="9"/>
    </row>
    <row r="16237" spans="30:30">
      <c r="AD16237" s="9"/>
    </row>
    <row r="16238" spans="30:30">
      <c r="AD16238" s="9"/>
    </row>
    <row r="16239" spans="30:30">
      <c r="AD16239" s="9"/>
    </row>
    <row r="16240" spans="30:30">
      <c r="AD16240" s="9"/>
    </row>
    <row r="16241" spans="30:30">
      <c r="AD16241" s="9"/>
    </row>
    <row r="16242" spans="30:30">
      <c r="AD16242" s="9"/>
    </row>
    <row r="16243" spans="30:30">
      <c r="AD16243" s="9"/>
    </row>
    <row r="16244" spans="30:30">
      <c r="AD16244" s="9"/>
    </row>
    <row r="16245" spans="30:30">
      <c r="AD16245" s="9"/>
    </row>
    <row r="16246" spans="30:30">
      <c r="AD16246" s="9"/>
    </row>
    <row r="16247" spans="30:30">
      <c r="AD16247" s="9"/>
    </row>
    <row r="16248" spans="30:30">
      <c r="AD16248" s="9"/>
    </row>
    <row r="16249" spans="30:30">
      <c r="AD16249" s="9"/>
    </row>
    <row r="16250" spans="30:30">
      <c r="AD16250" s="9"/>
    </row>
    <row r="16251" spans="30:30">
      <c r="AD16251" s="9"/>
    </row>
    <row r="16252" spans="30:30">
      <c r="AD16252" s="9"/>
    </row>
    <row r="16253" spans="30:30">
      <c r="AD16253" s="9"/>
    </row>
    <row r="16254" spans="30:30">
      <c r="AD16254" s="9"/>
    </row>
    <row r="16255" spans="30:30">
      <c r="AD16255" s="9"/>
    </row>
    <row r="16256" spans="30:30">
      <c r="AD16256" s="9"/>
    </row>
    <row r="16257" spans="30:30">
      <c r="AD16257" s="9"/>
    </row>
    <row r="16258" spans="30:30">
      <c r="AD16258" s="9"/>
    </row>
    <row r="16259" spans="30:30">
      <c r="AD16259" s="9"/>
    </row>
    <row r="16260" spans="30:30">
      <c r="AD16260" s="9"/>
    </row>
    <row r="16261" spans="30:30">
      <c r="AD16261" s="9"/>
    </row>
    <row r="16262" spans="30:30">
      <c r="AD16262" s="9"/>
    </row>
    <row r="16263" spans="30:30">
      <c r="AD16263" s="9"/>
    </row>
    <row r="16264" spans="30:30">
      <c r="AD16264" s="9"/>
    </row>
    <row r="16265" spans="30:30">
      <c r="AD16265" s="9"/>
    </row>
    <row r="16266" spans="30:30">
      <c r="AD16266" s="9"/>
    </row>
    <row r="16267" spans="30:30">
      <c r="AD16267" s="9"/>
    </row>
    <row r="16268" spans="30:30">
      <c r="AD16268" s="9"/>
    </row>
    <row r="16269" spans="30:30">
      <c r="AD16269" s="9"/>
    </row>
    <row r="16270" spans="30:30">
      <c r="AD16270" s="9"/>
    </row>
    <row r="16271" spans="30:30">
      <c r="AD16271" s="9"/>
    </row>
    <row r="16272" spans="30:30">
      <c r="AD16272" s="9"/>
    </row>
    <row r="16273" spans="30:30">
      <c r="AD16273" s="9"/>
    </row>
    <row r="16274" spans="30:30">
      <c r="AD16274" s="9"/>
    </row>
    <row r="16275" spans="30:30">
      <c r="AD16275" s="9"/>
    </row>
    <row r="16276" spans="30:30">
      <c r="AD16276" s="9"/>
    </row>
    <row r="16277" spans="30:30">
      <c r="AD16277" s="9"/>
    </row>
    <row r="16278" spans="30:30">
      <c r="AD16278" s="9"/>
    </row>
    <row r="16279" spans="30:30">
      <c r="AD16279" s="9"/>
    </row>
    <row r="16280" spans="30:30">
      <c r="AD16280" s="9"/>
    </row>
    <row r="16281" spans="30:30">
      <c r="AD16281" s="9"/>
    </row>
    <row r="16282" spans="30:30">
      <c r="AD16282" s="9"/>
    </row>
    <row r="16283" spans="30:30">
      <c r="AD16283" s="9"/>
    </row>
    <row r="16284" spans="30:30">
      <c r="AD16284" s="9"/>
    </row>
    <row r="16285" spans="30:30">
      <c r="AD16285" s="9"/>
    </row>
    <row r="16286" spans="30:30">
      <c r="AD16286" s="9"/>
    </row>
    <row r="16287" spans="30:30">
      <c r="AD16287" s="9"/>
    </row>
    <row r="16288" spans="30:30">
      <c r="AD16288" s="9"/>
    </row>
    <row r="16289" spans="30:30">
      <c r="AD16289" s="9"/>
    </row>
    <row r="16290" spans="30:30">
      <c r="AD16290" s="9"/>
    </row>
    <row r="16291" spans="30:30">
      <c r="AD16291" s="9"/>
    </row>
    <row r="16292" spans="30:30">
      <c r="AD16292" s="9"/>
    </row>
    <row r="16293" spans="30:30">
      <c r="AD16293" s="9"/>
    </row>
    <row r="16294" spans="30:30">
      <c r="AD16294" s="9"/>
    </row>
    <row r="16295" spans="30:30">
      <c r="AD16295" s="9"/>
    </row>
    <row r="16296" spans="30:30">
      <c r="AD16296" s="9"/>
    </row>
    <row r="16297" spans="30:30">
      <c r="AD16297" s="9"/>
    </row>
    <row r="16298" spans="30:30">
      <c r="AD16298" s="9"/>
    </row>
    <row r="16299" spans="30:30">
      <c r="AD16299" s="9"/>
    </row>
    <row r="16300" spans="30:30">
      <c r="AD16300" s="9"/>
    </row>
    <row r="16301" spans="30:30">
      <c r="AD16301" s="9"/>
    </row>
    <row r="16302" spans="30:30">
      <c r="AD16302" s="9"/>
    </row>
    <row r="16303" spans="30:30">
      <c r="AD16303" s="9"/>
    </row>
    <row r="16304" spans="30:30">
      <c r="AD16304" s="9"/>
    </row>
    <row r="16305" spans="30:30">
      <c r="AD16305" s="9"/>
    </row>
    <row r="16306" spans="30:30">
      <c r="AD16306" s="9"/>
    </row>
    <row r="16307" spans="30:30">
      <c r="AD16307" s="9"/>
    </row>
    <row r="16308" spans="30:30">
      <c r="AD16308" s="9"/>
    </row>
    <row r="16309" spans="30:30">
      <c r="AD16309" s="9"/>
    </row>
    <row r="16310" spans="30:30">
      <c r="AD16310" s="9"/>
    </row>
    <row r="16311" spans="30:30">
      <c r="AD16311" s="9"/>
    </row>
    <row r="16312" spans="30:30">
      <c r="AD16312" s="9"/>
    </row>
    <row r="16313" spans="30:30">
      <c r="AD16313" s="9"/>
    </row>
    <row r="16314" spans="30:30">
      <c r="AD16314" s="9"/>
    </row>
    <row r="16315" spans="30:30">
      <c r="AD16315" s="9"/>
    </row>
    <row r="16316" spans="30:30">
      <c r="AD16316" s="9"/>
    </row>
    <row r="16317" spans="30:30">
      <c r="AD16317" s="9"/>
    </row>
    <row r="16318" spans="30:30">
      <c r="AD16318" s="9"/>
    </row>
    <row r="16319" spans="30:30">
      <c r="AD16319" s="9"/>
    </row>
    <row r="16320" spans="30:30">
      <c r="AD16320" s="9"/>
    </row>
    <row r="16321" spans="30:30">
      <c r="AD16321" s="9"/>
    </row>
    <row r="16322" spans="30:30">
      <c r="AD16322" s="9"/>
    </row>
    <row r="16323" spans="30:30">
      <c r="AD16323" s="9"/>
    </row>
    <row r="16324" spans="30:30">
      <c r="AD16324" s="9"/>
    </row>
    <row r="16325" spans="30:30">
      <c r="AD16325" s="9"/>
    </row>
    <row r="16326" spans="30:30">
      <c r="AD16326" s="9"/>
    </row>
    <row r="16327" spans="30:30">
      <c r="AD16327" s="9"/>
    </row>
    <row r="16328" spans="30:30">
      <c r="AD16328" s="9"/>
    </row>
    <row r="16329" spans="30:30">
      <c r="AD16329" s="9"/>
    </row>
    <row r="16330" spans="30:30">
      <c r="AD16330" s="9"/>
    </row>
    <row r="16331" spans="30:30">
      <c r="AD16331" s="9"/>
    </row>
    <row r="16332" spans="30:30">
      <c r="AD16332" s="9"/>
    </row>
    <row r="16333" spans="30:30">
      <c r="AD16333" s="9"/>
    </row>
    <row r="16334" spans="30:30">
      <c r="AD16334" s="9"/>
    </row>
    <row r="16335" spans="30:30">
      <c r="AD16335" s="9"/>
    </row>
    <row r="16336" spans="30:30">
      <c r="AD16336" s="9"/>
    </row>
    <row r="16337" spans="30:30">
      <c r="AD16337" s="9"/>
    </row>
    <row r="16338" spans="30:30">
      <c r="AD16338" s="9"/>
    </row>
    <row r="16339" spans="30:30">
      <c r="AD16339" s="9"/>
    </row>
    <row r="16340" spans="30:30">
      <c r="AD16340" s="9"/>
    </row>
    <row r="16341" spans="30:30">
      <c r="AD16341" s="9"/>
    </row>
    <row r="16342" spans="30:30">
      <c r="AD16342" s="9"/>
    </row>
    <row r="16343" spans="30:30">
      <c r="AD16343" s="9"/>
    </row>
    <row r="16344" spans="30:30">
      <c r="AD16344" s="9"/>
    </row>
    <row r="16345" spans="30:30">
      <c r="AD16345" s="9"/>
    </row>
    <row r="16346" spans="30:30">
      <c r="AD16346" s="9"/>
    </row>
    <row r="16347" spans="30:30">
      <c r="AD16347" s="9"/>
    </row>
    <row r="16348" spans="30:30">
      <c r="AD16348" s="9"/>
    </row>
    <row r="16349" spans="30:30">
      <c r="AD16349" s="9"/>
    </row>
    <row r="16350" spans="30:30">
      <c r="AD16350" s="9"/>
    </row>
    <row r="16351" spans="30:30">
      <c r="AD16351" s="9"/>
    </row>
    <row r="16352" spans="30:30">
      <c r="AD16352" s="9"/>
    </row>
    <row r="16353" spans="30:30">
      <c r="AD16353" s="9"/>
    </row>
    <row r="16354" spans="30:30">
      <c r="AD16354" s="9"/>
    </row>
    <row r="16355" spans="30:30">
      <c r="AD16355" s="9"/>
    </row>
    <row r="16356" spans="30:30">
      <c r="AD16356" s="9"/>
    </row>
    <row r="16357" spans="30:30">
      <c r="AD16357" s="9"/>
    </row>
    <row r="16358" spans="30:30">
      <c r="AD16358" s="9"/>
    </row>
    <row r="16359" spans="30:30">
      <c r="AD16359" s="9"/>
    </row>
    <row r="16360" spans="30:30">
      <c r="AD16360" s="9"/>
    </row>
    <row r="16361" spans="30:30">
      <c r="AD16361" s="9"/>
    </row>
    <row r="16362" spans="30:30">
      <c r="AD16362" s="9"/>
    </row>
    <row r="16363" spans="30:30">
      <c r="AD16363" s="9"/>
    </row>
    <row r="16364" spans="30:30">
      <c r="AD16364" s="9"/>
    </row>
    <row r="16365" spans="30:30">
      <c r="AD16365" s="9"/>
    </row>
    <row r="16366" spans="30:30">
      <c r="AD16366" s="9"/>
    </row>
    <row r="16367" spans="30:30">
      <c r="AD16367" s="9"/>
    </row>
    <row r="16368" spans="30:30">
      <c r="AD16368" s="9"/>
    </row>
    <row r="16369" spans="30:30">
      <c r="AD16369" s="9"/>
    </row>
    <row r="16370" spans="30:30">
      <c r="AD16370" s="9"/>
    </row>
    <row r="16371" spans="30:30">
      <c r="AD16371" s="9"/>
    </row>
    <row r="16372" spans="30:30">
      <c r="AD16372" s="9"/>
    </row>
    <row r="16373" spans="30:30">
      <c r="AD16373" s="9"/>
    </row>
    <row r="16374" spans="30:30">
      <c r="AD16374" s="9"/>
    </row>
    <row r="16375" spans="30:30">
      <c r="AD16375" s="9"/>
    </row>
    <row r="16376" spans="30:30">
      <c r="AD16376" s="9"/>
    </row>
    <row r="16377" spans="30:30">
      <c r="AD16377" s="9"/>
    </row>
    <row r="16378" spans="30:30">
      <c r="AD16378" s="9"/>
    </row>
    <row r="16379" spans="30:30">
      <c r="AD16379" s="9"/>
    </row>
    <row r="16380" spans="30:30">
      <c r="AD16380" s="9"/>
    </row>
    <row r="16381" spans="30:30">
      <c r="AD16381" s="9"/>
    </row>
    <row r="16382" spans="30:30">
      <c r="AD16382" s="9"/>
    </row>
    <row r="16383" spans="30:30">
      <c r="AD16383" s="9"/>
    </row>
    <row r="16384" spans="30:30">
      <c r="AD16384" s="9"/>
    </row>
    <row r="16385" spans="30:30">
      <c r="AD16385" s="9"/>
    </row>
    <row r="16386" spans="30:30">
      <c r="AD16386" s="9"/>
    </row>
    <row r="16387" spans="30:30">
      <c r="AD16387" s="9"/>
    </row>
    <row r="16388" spans="30:30">
      <c r="AD16388" s="9"/>
    </row>
    <row r="16389" spans="30:30">
      <c r="AD16389" s="9"/>
    </row>
    <row r="16390" spans="30:30">
      <c r="AD16390" s="9"/>
    </row>
    <row r="16391" spans="30:30">
      <c r="AD16391" s="9"/>
    </row>
    <row r="16392" spans="30:30">
      <c r="AD16392" s="9"/>
    </row>
    <row r="16393" spans="30:30">
      <c r="AD16393" s="9"/>
    </row>
    <row r="16394" spans="30:30">
      <c r="AD16394" s="9"/>
    </row>
    <row r="16395" spans="30:30">
      <c r="AD16395" s="9"/>
    </row>
    <row r="16396" spans="30:30">
      <c r="AD16396" s="9"/>
    </row>
    <row r="16397" spans="30:30">
      <c r="AD16397" s="9"/>
    </row>
    <row r="16398" spans="30:30">
      <c r="AD16398" s="9"/>
    </row>
    <row r="16399" spans="30:30">
      <c r="AD16399" s="9"/>
    </row>
    <row r="16400" spans="30:30">
      <c r="AD16400" s="9"/>
    </row>
    <row r="16401" spans="30:30">
      <c r="AD16401" s="9"/>
    </row>
    <row r="16402" spans="30:30">
      <c r="AD16402" s="9"/>
    </row>
    <row r="16403" spans="30:30">
      <c r="AD16403" s="9"/>
    </row>
    <row r="16404" spans="30:30">
      <c r="AD16404" s="9"/>
    </row>
    <row r="16405" spans="30:30">
      <c r="AD16405" s="9"/>
    </row>
    <row r="16406" spans="30:30">
      <c r="AD16406" s="9"/>
    </row>
    <row r="16407" spans="30:30">
      <c r="AD16407" s="9"/>
    </row>
    <row r="16408" spans="30:30">
      <c r="AD16408" s="9"/>
    </row>
    <row r="16409" spans="30:30">
      <c r="AD16409" s="9"/>
    </row>
    <row r="16410" spans="30:30">
      <c r="AD16410" s="9"/>
    </row>
    <row r="16411" spans="30:30">
      <c r="AD16411" s="9"/>
    </row>
    <row r="16412" spans="30:30">
      <c r="AD16412" s="9"/>
    </row>
    <row r="16413" spans="30:30">
      <c r="AD16413" s="9"/>
    </row>
    <row r="16414" spans="30:30">
      <c r="AD16414" s="9"/>
    </row>
    <row r="16415" spans="30:30">
      <c r="AD16415" s="9"/>
    </row>
    <row r="16416" spans="30:30">
      <c r="AD16416" s="9"/>
    </row>
    <row r="16417" spans="30:30">
      <c r="AD16417" s="9"/>
    </row>
    <row r="16418" spans="30:30">
      <c r="AD16418" s="9"/>
    </row>
    <row r="16419" spans="30:30">
      <c r="AD16419" s="9"/>
    </row>
    <row r="16420" spans="30:30">
      <c r="AD16420" s="9"/>
    </row>
    <row r="16421" spans="30:30">
      <c r="AD16421" s="9"/>
    </row>
    <row r="16422" spans="30:30">
      <c r="AD16422" s="9"/>
    </row>
    <row r="16423" spans="30:30">
      <c r="AD16423" s="9"/>
    </row>
    <row r="16424" spans="30:30">
      <c r="AD16424" s="9"/>
    </row>
    <row r="16425" spans="30:30">
      <c r="AD16425" s="9"/>
    </row>
    <row r="16426" spans="30:30">
      <c r="AD16426" s="9"/>
    </row>
    <row r="16427" spans="30:30">
      <c r="AD16427" s="9"/>
    </row>
    <row r="16428" spans="30:30">
      <c r="AD16428" s="9"/>
    </row>
    <row r="16429" spans="30:30">
      <c r="AD16429" s="9"/>
    </row>
    <row r="16430" spans="30:30">
      <c r="AD16430" s="9"/>
    </row>
    <row r="16431" spans="30:30">
      <c r="AD16431" s="9"/>
    </row>
    <row r="16432" spans="30:30">
      <c r="AD16432" s="9"/>
    </row>
    <row r="16433" spans="30:30">
      <c r="AD16433" s="9"/>
    </row>
    <row r="16434" spans="30:30">
      <c r="AD16434" s="9"/>
    </row>
    <row r="16435" spans="30:30">
      <c r="AD16435" s="9"/>
    </row>
    <row r="16436" spans="30:30">
      <c r="AD16436" s="9"/>
    </row>
    <row r="16437" spans="30:30">
      <c r="AD16437" s="9"/>
    </row>
    <row r="16438" spans="30:30">
      <c r="AD16438" s="9"/>
    </row>
    <row r="16439" spans="30:30">
      <c r="AD16439" s="9"/>
    </row>
    <row r="16440" spans="30:30">
      <c r="AD16440" s="9"/>
    </row>
    <row r="16441" spans="30:30">
      <c r="AD16441" s="9"/>
    </row>
    <row r="16442" spans="30:30">
      <c r="AD16442" s="9"/>
    </row>
    <row r="16443" spans="30:30">
      <c r="AD16443" s="9"/>
    </row>
    <row r="16444" spans="30:30">
      <c r="AD16444" s="9"/>
    </row>
    <row r="16445" spans="30:30">
      <c r="AD16445" s="9"/>
    </row>
    <row r="16446" spans="30:30">
      <c r="AD16446" s="9"/>
    </row>
    <row r="16447" spans="30:30">
      <c r="AD16447" s="9"/>
    </row>
    <row r="16448" spans="30:30">
      <c r="AD16448" s="9"/>
    </row>
    <row r="16449" spans="30:30">
      <c r="AD16449" s="9"/>
    </row>
    <row r="16450" spans="30:30">
      <c r="AD16450" s="9"/>
    </row>
    <row r="16451" spans="30:30">
      <c r="AD16451" s="9"/>
    </row>
    <row r="16452" spans="30:30">
      <c r="AD16452" s="9"/>
    </row>
    <row r="16453" spans="30:30">
      <c r="AD16453" s="9"/>
    </row>
    <row r="16454" spans="30:30">
      <c r="AD16454" s="9"/>
    </row>
    <row r="16455" spans="30:30">
      <c r="AD16455" s="9"/>
    </row>
    <row r="16456" spans="30:30">
      <c r="AD16456" s="9"/>
    </row>
    <row r="16457" spans="30:30">
      <c r="AD16457" s="9"/>
    </row>
    <row r="16458" spans="30:30">
      <c r="AD16458" s="9"/>
    </row>
    <row r="16459" spans="30:30">
      <c r="AD16459" s="9"/>
    </row>
    <row r="16460" spans="30:30">
      <c r="AD16460" s="9"/>
    </row>
    <row r="16461" spans="30:30">
      <c r="AD16461" s="9"/>
    </row>
    <row r="16462" spans="30:30">
      <c r="AD16462" s="9"/>
    </row>
    <row r="16463" spans="30:30">
      <c r="AD16463" s="9"/>
    </row>
    <row r="16464" spans="30:30">
      <c r="AD16464" s="9"/>
    </row>
    <row r="16465" spans="30:30">
      <c r="AD16465" s="9"/>
    </row>
    <row r="16466" spans="30:30">
      <c r="AD16466" s="9"/>
    </row>
    <row r="16467" spans="30:30">
      <c r="AD16467" s="9"/>
    </row>
    <row r="16468" spans="30:30">
      <c r="AD16468" s="9"/>
    </row>
    <row r="16469" spans="30:30">
      <c r="AD16469" s="9"/>
    </row>
    <row r="16470" spans="30:30">
      <c r="AD16470" s="9"/>
    </row>
    <row r="16471" spans="30:30">
      <c r="AD16471" s="9"/>
    </row>
    <row r="16472" spans="30:30">
      <c r="AD16472" s="9"/>
    </row>
    <row r="16473" spans="30:30">
      <c r="AD16473" s="9"/>
    </row>
    <row r="16474" spans="30:30">
      <c r="AD16474" s="9"/>
    </row>
    <row r="16475" spans="30:30">
      <c r="AD16475" s="9"/>
    </row>
    <row r="16476" spans="30:30">
      <c r="AD16476" s="9"/>
    </row>
    <row r="16477" spans="30:30">
      <c r="AD16477" s="9"/>
    </row>
    <row r="16478" spans="30:30">
      <c r="AD16478" s="9"/>
    </row>
    <row r="16479" spans="30:30">
      <c r="AD16479" s="9"/>
    </row>
    <row r="16480" spans="30:30">
      <c r="AD16480" s="9"/>
    </row>
    <row r="16481" spans="30:30">
      <c r="AD16481" s="9"/>
    </row>
    <row r="16482" spans="30:30">
      <c r="AD16482" s="9"/>
    </row>
    <row r="16483" spans="30:30">
      <c r="AD16483" s="9"/>
    </row>
    <row r="16484" spans="30:30">
      <c r="AD16484" s="9"/>
    </row>
    <row r="16485" spans="30:30">
      <c r="AD16485" s="9"/>
    </row>
    <row r="16486" spans="30:30">
      <c r="AD16486" s="9"/>
    </row>
    <row r="16487" spans="30:30">
      <c r="AD16487" s="9"/>
    </row>
    <row r="16488" spans="30:30">
      <c r="AD16488" s="9"/>
    </row>
    <row r="16489" spans="30:30">
      <c r="AD16489" s="9"/>
    </row>
    <row r="16490" spans="30:30">
      <c r="AD16490" s="9"/>
    </row>
    <row r="16491" spans="30:30">
      <c r="AD16491" s="9"/>
    </row>
    <row r="16492" spans="30:30">
      <c r="AD16492" s="9"/>
    </row>
    <row r="16493" spans="30:30">
      <c r="AD16493" s="9"/>
    </row>
    <row r="16494" spans="30:30">
      <c r="AD16494" s="9"/>
    </row>
    <row r="16495" spans="30:30">
      <c r="AD16495" s="9"/>
    </row>
    <row r="16496" spans="30:30">
      <c r="AD16496" s="9"/>
    </row>
    <row r="16497" spans="30:30">
      <c r="AD16497" s="9"/>
    </row>
    <row r="16498" spans="30:30">
      <c r="AD16498" s="9"/>
    </row>
    <row r="16499" spans="30:30">
      <c r="AD16499" s="9"/>
    </row>
    <row r="16500" spans="30:30">
      <c r="AD16500" s="9"/>
    </row>
    <row r="16501" spans="30:30">
      <c r="AD16501" s="9"/>
    </row>
    <row r="16502" spans="30:30">
      <c r="AD16502" s="9"/>
    </row>
    <row r="16503" spans="30:30">
      <c r="AD16503" s="9"/>
    </row>
    <row r="16504" spans="30:30">
      <c r="AD16504" s="9"/>
    </row>
    <row r="16505" spans="30:30">
      <c r="AD16505" s="9"/>
    </row>
    <row r="16506" spans="30:30">
      <c r="AD16506" s="9"/>
    </row>
    <row r="16507" spans="30:30">
      <c r="AD16507" s="9"/>
    </row>
    <row r="16508" spans="30:30">
      <c r="AD16508" s="9"/>
    </row>
    <row r="16509" spans="30:30">
      <c r="AD16509" s="9"/>
    </row>
    <row r="16510" spans="30:30">
      <c r="AD16510" s="9"/>
    </row>
    <row r="16511" spans="30:30">
      <c r="AD16511" s="9"/>
    </row>
    <row r="16512" spans="30:30">
      <c r="AD16512" s="9"/>
    </row>
    <row r="16513" spans="30:30">
      <c r="AD16513" s="9"/>
    </row>
    <row r="16514" spans="30:30">
      <c r="AD16514" s="9"/>
    </row>
    <row r="16515" spans="30:30">
      <c r="AD16515" s="9"/>
    </row>
    <row r="16516" spans="30:30">
      <c r="AD16516" s="9"/>
    </row>
    <row r="16517" spans="30:30">
      <c r="AD16517" s="9"/>
    </row>
    <row r="16518" spans="30:30">
      <c r="AD16518" s="9"/>
    </row>
    <row r="16519" spans="30:30">
      <c r="AD16519" s="9"/>
    </row>
    <row r="16520" spans="30:30">
      <c r="AD16520" s="9"/>
    </row>
    <row r="16521" spans="30:30">
      <c r="AD16521" s="9"/>
    </row>
    <row r="16522" spans="30:30">
      <c r="AD16522" s="9"/>
    </row>
    <row r="16523" spans="30:30">
      <c r="AD16523" s="9"/>
    </row>
    <row r="16524" spans="30:30">
      <c r="AD16524" s="9"/>
    </row>
    <row r="16525" spans="30:30">
      <c r="AD16525" s="9"/>
    </row>
    <row r="16526" spans="30:30">
      <c r="AD16526" s="9"/>
    </row>
    <row r="16527" spans="30:30">
      <c r="AD16527" s="9"/>
    </row>
    <row r="16528" spans="30:30">
      <c r="AD16528" s="9"/>
    </row>
    <row r="16529" spans="30:30">
      <c r="AD16529" s="9"/>
    </row>
    <row r="16530" spans="30:30">
      <c r="AD16530" s="9"/>
    </row>
    <row r="16531" spans="30:30">
      <c r="AD16531" s="9"/>
    </row>
    <row r="16532" spans="30:30">
      <c r="AD16532" s="9"/>
    </row>
    <row r="16533" spans="30:30">
      <c r="AD16533" s="9"/>
    </row>
    <row r="16534" spans="30:30">
      <c r="AD16534" s="9"/>
    </row>
    <row r="16535" spans="30:30">
      <c r="AD16535" s="9"/>
    </row>
    <row r="16536" spans="30:30">
      <c r="AD16536" s="9"/>
    </row>
    <row r="16537" spans="30:30">
      <c r="AD16537" s="9"/>
    </row>
    <row r="16538" spans="30:30">
      <c r="AD16538" s="9"/>
    </row>
    <row r="16539" spans="30:30">
      <c r="AD16539" s="9"/>
    </row>
    <row r="16540" spans="30:30">
      <c r="AD16540" s="9"/>
    </row>
    <row r="16541" spans="30:30">
      <c r="AD16541" s="9"/>
    </row>
    <row r="16542" spans="30:30">
      <c r="AD16542" s="9"/>
    </row>
    <row r="16543" spans="30:30">
      <c r="AD16543" s="9"/>
    </row>
    <row r="16544" spans="30:30">
      <c r="AD16544" s="9"/>
    </row>
    <row r="16545" spans="30:30">
      <c r="AD16545" s="9"/>
    </row>
    <row r="16546" spans="30:30">
      <c r="AD16546" s="9"/>
    </row>
    <row r="16547" spans="30:30">
      <c r="AD16547" s="9"/>
    </row>
    <row r="16548" spans="30:30">
      <c r="AD16548" s="9"/>
    </row>
    <row r="16549" spans="30:30">
      <c r="AD16549" s="9"/>
    </row>
    <row r="16550" spans="30:30">
      <c r="AD16550" s="9"/>
    </row>
    <row r="16551" spans="30:30">
      <c r="AD16551" s="9"/>
    </row>
    <row r="16552" spans="30:30">
      <c r="AD16552" s="9"/>
    </row>
    <row r="16553" spans="30:30">
      <c r="AD16553" s="9"/>
    </row>
    <row r="16554" spans="30:30">
      <c r="AD16554" s="9"/>
    </row>
    <row r="16555" spans="30:30">
      <c r="AD16555" s="9"/>
    </row>
    <row r="16556" spans="30:30">
      <c r="AD16556" s="9"/>
    </row>
    <row r="16557" spans="30:30">
      <c r="AD16557" s="9"/>
    </row>
    <row r="16558" spans="30:30">
      <c r="AD16558" s="9"/>
    </row>
    <row r="16559" spans="30:30">
      <c r="AD16559" s="9"/>
    </row>
    <row r="16560" spans="30:30">
      <c r="AD16560" s="9"/>
    </row>
    <row r="16561" spans="30:30">
      <c r="AD16561" s="9"/>
    </row>
    <row r="16562" spans="30:30">
      <c r="AD16562" s="9"/>
    </row>
    <row r="16563" spans="30:30">
      <c r="AD16563" s="9"/>
    </row>
    <row r="16564" spans="30:30">
      <c r="AD16564" s="9"/>
    </row>
    <row r="16565" spans="30:30">
      <c r="AD16565" s="9"/>
    </row>
    <row r="16566" spans="30:30">
      <c r="AD16566" s="9"/>
    </row>
    <row r="16567" spans="30:30">
      <c r="AD16567" s="9"/>
    </row>
    <row r="16568" spans="30:30">
      <c r="AD16568" s="9"/>
    </row>
    <row r="16569" spans="30:30">
      <c r="AD16569" s="9"/>
    </row>
    <row r="16570" spans="30:30">
      <c r="AD16570" s="9"/>
    </row>
    <row r="16571" spans="30:30">
      <c r="AD16571" s="9"/>
    </row>
    <row r="16572" spans="30:30">
      <c r="AD16572" s="9"/>
    </row>
    <row r="16573" spans="30:30">
      <c r="AD16573" s="9"/>
    </row>
    <row r="16574" spans="30:30">
      <c r="AD16574" s="9"/>
    </row>
    <row r="16575" spans="30:30">
      <c r="AD16575" s="9"/>
    </row>
    <row r="16576" spans="30:30">
      <c r="AD16576" s="9"/>
    </row>
    <row r="16577" spans="30:30">
      <c r="AD16577" s="9"/>
    </row>
    <row r="16578" spans="30:30">
      <c r="AD16578" s="9"/>
    </row>
    <row r="16579" spans="30:30">
      <c r="AD16579" s="9"/>
    </row>
    <row r="16580" spans="30:30">
      <c r="AD16580" s="9"/>
    </row>
    <row r="16581" spans="30:30">
      <c r="AD16581" s="9"/>
    </row>
    <row r="16582" spans="30:30">
      <c r="AD16582" s="9"/>
    </row>
    <row r="16583" spans="30:30">
      <c r="AD16583" s="9"/>
    </row>
    <row r="16584" spans="30:30">
      <c r="AD16584" s="9"/>
    </row>
    <row r="16585" spans="30:30">
      <c r="AD16585" s="9"/>
    </row>
    <row r="16586" spans="30:30">
      <c r="AD16586" s="9"/>
    </row>
    <row r="16587" spans="30:30">
      <c r="AD16587" s="9"/>
    </row>
    <row r="16588" spans="30:30">
      <c r="AD16588" s="9"/>
    </row>
    <row r="16589" spans="30:30">
      <c r="AD16589" s="9"/>
    </row>
    <row r="16590" spans="30:30">
      <c r="AD16590" s="9"/>
    </row>
    <row r="16591" spans="30:30">
      <c r="AD16591" s="9"/>
    </row>
    <row r="16592" spans="30:30">
      <c r="AD16592" s="9"/>
    </row>
    <row r="16593" spans="30:30">
      <c r="AD16593" s="9"/>
    </row>
    <row r="16594" spans="30:30">
      <c r="AD16594" s="9"/>
    </row>
    <row r="16595" spans="30:30">
      <c r="AD16595" s="9"/>
    </row>
    <row r="16596" spans="30:30">
      <c r="AD16596" s="9"/>
    </row>
    <row r="16597" spans="30:30">
      <c r="AD16597" s="9"/>
    </row>
    <row r="16598" spans="30:30">
      <c r="AD16598" s="9"/>
    </row>
    <row r="16599" spans="30:30">
      <c r="AD16599" s="9"/>
    </row>
    <row r="16600" spans="30:30">
      <c r="AD16600" s="9"/>
    </row>
    <row r="16601" spans="30:30">
      <c r="AD16601" s="9"/>
    </row>
    <row r="16602" spans="30:30">
      <c r="AD16602" s="9"/>
    </row>
    <row r="16603" spans="30:30">
      <c r="AD16603" s="9"/>
    </row>
    <row r="16604" spans="30:30">
      <c r="AD16604" s="9"/>
    </row>
    <row r="16605" spans="30:30">
      <c r="AD16605" s="9"/>
    </row>
    <row r="16606" spans="30:30">
      <c r="AD16606" s="9"/>
    </row>
    <row r="16607" spans="30:30">
      <c r="AD16607" s="9"/>
    </row>
    <row r="16608" spans="30:30">
      <c r="AD16608" s="9"/>
    </row>
    <row r="16609" spans="30:30">
      <c r="AD16609" s="9"/>
    </row>
    <row r="16610" spans="30:30">
      <c r="AD16610" s="9"/>
    </row>
    <row r="16611" spans="30:30">
      <c r="AD16611" s="9"/>
    </row>
    <row r="16612" spans="30:30">
      <c r="AD16612" s="9"/>
    </row>
    <row r="16613" spans="30:30">
      <c r="AD16613" s="9"/>
    </row>
    <row r="16614" spans="30:30">
      <c r="AD16614" s="9"/>
    </row>
    <row r="16615" spans="30:30">
      <c r="AD16615" s="9"/>
    </row>
    <row r="16616" spans="30:30">
      <c r="AD16616" s="9"/>
    </row>
    <row r="16617" spans="30:30">
      <c r="AD16617" s="9"/>
    </row>
    <row r="16618" spans="30:30">
      <c r="AD16618" s="9"/>
    </row>
    <row r="16619" spans="30:30">
      <c r="AD16619" s="9"/>
    </row>
    <row r="16620" spans="30:30">
      <c r="AD16620" s="9"/>
    </row>
    <row r="16621" spans="30:30">
      <c r="AD16621" s="9"/>
    </row>
    <row r="16622" spans="30:30">
      <c r="AD16622" s="9"/>
    </row>
    <row r="16623" spans="30:30">
      <c r="AD16623" s="9"/>
    </row>
    <row r="16624" spans="30:30">
      <c r="AD16624" s="9"/>
    </row>
    <row r="16625" spans="30:30">
      <c r="AD16625" s="9"/>
    </row>
    <row r="16626" spans="30:30">
      <c r="AD16626" s="9"/>
    </row>
    <row r="16627" spans="30:30">
      <c r="AD16627" s="9"/>
    </row>
    <row r="16628" spans="30:30">
      <c r="AD16628" s="9"/>
    </row>
    <row r="16629" spans="30:30">
      <c r="AD16629" s="9"/>
    </row>
    <row r="16630" spans="30:30">
      <c r="AD16630" s="9"/>
    </row>
    <row r="16631" spans="30:30">
      <c r="AD16631" s="9"/>
    </row>
    <row r="16632" spans="30:30">
      <c r="AD16632" s="9"/>
    </row>
    <row r="16633" spans="30:30">
      <c r="AD16633" s="9"/>
    </row>
    <row r="16634" spans="30:30">
      <c r="AD16634" s="9"/>
    </row>
    <row r="16635" spans="30:30">
      <c r="AD16635" s="9"/>
    </row>
    <row r="16636" spans="30:30">
      <c r="AD16636" s="9"/>
    </row>
    <row r="16637" spans="30:30">
      <c r="AD16637" s="9"/>
    </row>
    <row r="16638" spans="30:30">
      <c r="AD16638" s="9"/>
    </row>
    <row r="16639" spans="30:30">
      <c r="AD16639" s="9"/>
    </row>
    <row r="16640" spans="30:30">
      <c r="AD16640" s="9"/>
    </row>
    <row r="16641" spans="30:30">
      <c r="AD16641" s="9"/>
    </row>
    <row r="16642" spans="30:30">
      <c r="AD16642" s="9"/>
    </row>
    <row r="16643" spans="30:30">
      <c r="AD16643" s="9"/>
    </row>
    <row r="16644" spans="30:30">
      <c r="AD16644" s="9"/>
    </row>
    <row r="16645" spans="30:30">
      <c r="AD16645" s="9"/>
    </row>
    <row r="16646" spans="30:30">
      <c r="AD16646" s="9"/>
    </row>
    <row r="16647" spans="30:30">
      <c r="AD16647" s="9"/>
    </row>
    <row r="16648" spans="30:30">
      <c r="AD16648" s="9"/>
    </row>
    <row r="16649" spans="30:30">
      <c r="AD16649" s="9"/>
    </row>
    <row r="16650" spans="30:30">
      <c r="AD16650" s="9"/>
    </row>
    <row r="16651" spans="30:30">
      <c r="AD16651" s="9"/>
    </row>
    <row r="16652" spans="30:30">
      <c r="AD16652" s="9"/>
    </row>
    <row r="16653" spans="30:30">
      <c r="AD16653" s="9"/>
    </row>
    <row r="16654" spans="30:30">
      <c r="AD16654" s="9"/>
    </row>
    <row r="16655" spans="30:30">
      <c r="AD16655" s="9"/>
    </row>
    <row r="16656" spans="30:30">
      <c r="AD16656" s="9"/>
    </row>
    <row r="16657" spans="30:30">
      <c r="AD16657" s="9"/>
    </row>
    <row r="16658" spans="30:30">
      <c r="AD16658" s="9"/>
    </row>
    <row r="16659" spans="30:30">
      <c r="AD16659" s="9"/>
    </row>
    <row r="16660" spans="30:30">
      <c r="AD16660" s="9"/>
    </row>
    <row r="16661" spans="30:30">
      <c r="AD16661" s="9"/>
    </row>
    <row r="16662" spans="30:30">
      <c r="AD16662" s="9"/>
    </row>
    <row r="16663" spans="30:30">
      <c r="AD16663" s="9"/>
    </row>
    <row r="16664" spans="30:30">
      <c r="AD16664" s="9"/>
    </row>
    <row r="16665" spans="30:30">
      <c r="AD16665" s="9"/>
    </row>
    <row r="16666" spans="30:30">
      <c r="AD16666" s="9"/>
    </row>
    <row r="16667" spans="30:30">
      <c r="AD16667" s="9"/>
    </row>
    <row r="16668" spans="30:30">
      <c r="AD16668" s="9"/>
    </row>
    <row r="16669" spans="30:30">
      <c r="AD16669" s="9"/>
    </row>
    <row r="16670" spans="30:30">
      <c r="AD16670" s="9"/>
    </row>
    <row r="16671" spans="30:30">
      <c r="AD16671" s="9"/>
    </row>
    <row r="16672" spans="30:30">
      <c r="AD16672" s="9"/>
    </row>
    <row r="16673" spans="30:30">
      <c r="AD16673" s="9"/>
    </row>
    <row r="16674" spans="30:30">
      <c r="AD16674" s="9"/>
    </row>
    <row r="16675" spans="30:30">
      <c r="AD16675" s="9"/>
    </row>
    <row r="16676" spans="30:30">
      <c r="AD16676" s="9"/>
    </row>
    <row r="16677" spans="30:30">
      <c r="AD16677" s="9"/>
    </row>
    <row r="16678" spans="30:30">
      <c r="AD16678" s="9"/>
    </row>
    <row r="16679" spans="30:30">
      <c r="AD16679" s="9"/>
    </row>
    <row r="16680" spans="30:30">
      <c r="AD16680" s="9"/>
    </row>
    <row r="16681" spans="30:30">
      <c r="AD16681" s="9"/>
    </row>
    <row r="16682" spans="30:30">
      <c r="AD16682" s="9"/>
    </row>
    <row r="16683" spans="30:30">
      <c r="AD16683" s="9"/>
    </row>
    <row r="16684" spans="30:30">
      <c r="AD16684" s="9"/>
    </row>
    <row r="16685" spans="30:30">
      <c r="AD16685" s="9"/>
    </row>
    <row r="16686" spans="30:30">
      <c r="AD16686" s="9"/>
    </row>
    <row r="16687" spans="30:30">
      <c r="AD16687" s="9"/>
    </row>
    <row r="16688" spans="30:30">
      <c r="AD16688" s="9"/>
    </row>
    <row r="16689" spans="30:30">
      <c r="AD16689" s="9"/>
    </row>
    <row r="16690" spans="30:30">
      <c r="AD16690" s="9"/>
    </row>
    <row r="16691" spans="30:30">
      <c r="AD16691" s="9"/>
    </row>
    <row r="16692" spans="30:30">
      <c r="AD16692" s="9"/>
    </row>
    <row r="16693" spans="30:30">
      <c r="AD16693" s="9"/>
    </row>
    <row r="16694" spans="30:30">
      <c r="AD16694" s="9"/>
    </row>
    <row r="16695" spans="30:30">
      <c r="AD16695" s="9"/>
    </row>
    <row r="16696" spans="30:30">
      <c r="AD16696" s="9"/>
    </row>
    <row r="16697" spans="30:30">
      <c r="AD16697" s="9"/>
    </row>
    <row r="16698" spans="30:30">
      <c r="AD16698" s="9"/>
    </row>
    <row r="16699" spans="30:30">
      <c r="AD16699" s="9"/>
    </row>
    <row r="16700" spans="30:30">
      <c r="AD16700" s="9"/>
    </row>
    <row r="16701" spans="30:30">
      <c r="AD16701" s="9"/>
    </row>
    <row r="16702" spans="30:30">
      <c r="AD16702" s="9"/>
    </row>
    <row r="16703" spans="30:30">
      <c r="AD16703" s="9"/>
    </row>
    <row r="16704" spans="30:30">
      <c r="AD16704" s="9"/>
    </row>
    <row r="16705" spans="30:30">
      <c r="AD16705" s="9"/>
    </row>
    <row r="16706" spans="30:30">
      <c r="AD16706" s="9"/>
    </row>
    <row r="16707" spans="30:30">
      <c r="AD16707" s="9"/>
    </row>
    <row r="16708" spans="30:30">
      <c r="AD16708" s="9"/>
    </row>
    <row r="16709" spans="30:30">
      <c r="AD16709" s="9"/>
    </row>
    <row r="16710" spans="30:30">
      <c r="AD16710" s="9"/>
    </row>
    <row r="16711" spans="30:30">
      <c r="AD16711" s="9"/>
    </row>
    <row r="16712" spans="30:30">
      <c r="AD16712" s="9"/>
    </row>
    <row r="16713" spans="30:30">
      <c r="AD16713" s="9"/>
    </row>
    <row r="16714" spans="30:30">
      <c r="AD16714" s="9"/>
    </row>
    <row r="16715" spans="30:30">
      <c r="AD16715" s="9"/>
    </row>
    <row r="16716" spans="30:30">
      <c r="AD16716" s="9"/>
    </row>
    <row r="16717" spans="30:30">
      <c r="AD16717" s="9"/>
    </row>
    <row r="16718" spans="30:30">
      <c r="AD16718" s="9"/>
    </row>
    <row r="16719" spans="30:30">
      <c r="AD16719" s="9"/>
    </row>
    <row r="16720" spans="30:30">
      <c r="AD16720" s="9"/>
    </row>
    <row r="16721" spans="30:30">
      <c r="AD16721" s="9"/>
    </row>
    <row r="16722" spans="30:30">
      <c r="AD16722" s="9"/>
    </row>
    <row r="16723" spans="30:30">
      <c r="AD16723" s="9"/>
    </row>
    <row r="16724" spans="30:30">
      <c r="AD16724" s="9"/>
    </row>
    <row r="16725" spans="30:30">
      <c r="AD16725" s="9"/>
    </row>
    <row r="16726" spans="30:30">
      <c r="AD16726" s="9"/>
    </row>
    <row r="16727" spans="30:30">
      <c r="AD16727" s="9"/>
    </row>
    <row r="16728" spans="30:30">
      <c r="AD16728" s="9"/>
    </row>
    <row r="16729" spans="30:30">
      <c r="AD16729" s="9"/>
    </row>
    <row r="16730" spans="30:30">
      <c r="AD16730" s="9"/>
    </row>
    <row r="16731" spans="30:30">
      <c r="AD16731" s="9"/>
    </row>
    <row r="16732" spans="30:30">
      <c r="AD16732" s="9"/>
    </row>
    <row r="16733" spans="30:30">
      <c r="AD16733" s="9"/>
    </row>
    <row r="16734" spans="30:30">
      <c r="AD16734" s="9"/>
    </row>
    <row r="16735" spans="30:30">
      <c r="AD16735" s="9"/>
    </row>
    <row r="16736" spans="30:30">
      <c r="AD16736" s="9"/>
    </row>
    <row r="16737" spans="30:30">
      <c r="AD16737" s="9"/>
    </row>
    <row r="16738" spans="30:30">
      <c r="AD16738" s="9"/>
    </row>
    <row r="16739" spans="30:30">
      <c r="AD16739" s="9"/>
    </row>
    <row r="16740" spans="30:30">
      <c r="AD16740" s="9"/>
    </row>
    <row r="16741" spans="30:30">
      <c r="AD16741" s="9"/>
    </row>
    <row r="16742" spans="30:30">
      <c r="AD16742" s="9"/>
    </row>
    <row r="16743" spans="30:30">
      <c r="AD16743" s="9"/>
    </row>
    <row r="16744" spans="30:30">
      <c r="AD16744" s="9"/>
    </row>
    <row r="16745" spans="30:30">
      <c r="AD16745" s="9"/>
    </row>
    <row r="16746" spans="30:30">
      <c r="AD16746" s="9"/>
    </row>
    <row r="16747" spans="30:30">
      <c r="AD16747" s="9"/>
    </row>
    <row r="16748" spans="30:30">
      <c r="AD16748" s="9"/>
    </row>
    <row r="16749" spans="30:30">
      <c r="AD16749" s="9"/>
    </row>
    <row r="16750" spans="30:30">
      <c r="AD16750" s="9"/>
    </row>
    <row r="16751" spans="30:30">
      <c r="AD16751" s="9"/>
    </row>
    <row r="16752" spans="30:30">
      <c r="AD16752" s="9"/>
    </row>
    <row r="16753" spans="30:30">
      <c r="AD16753" s="9"/>
    </row>
    <row r="16754" spans="30:30">
      <c r="AD16754" s="9"/>
    </row>
    <row r="16755" spans="30:30">
      <c r="AD16755" s="9"/>
    </row>
    <row r="16756" spans="30:30">
      <c r="AD16756" s="9"/>
    </row>
    <row r="16757" spans="30:30">
      <c r="AD16757" s="9"/>
    </row>
    <row r="16758" spans="30:30">
      <c r="AD16758" s="9"/>
    </row>
    <row r="16759" spans="30:30">
      <c r="AD16759" s="9"/>
    </row>
    <row r="16760" spans="30:30">
      <c r="AD16760" s="9"/>
    </row>
    <row r="16761" spans="30:30">
      <c r="AD16761" s="9"/>
    </row>
    <row r="16762" spans="30:30">
      <c r="AD16762" s="9"/>
    </row>
    <row r="16763" spans="30:30">
      <c r="AD16763" s="9"/>
    </row>
    <row r="16764" spans="30:30">
      <c r="AD16764" s="9"/>
    </row>
    <row r="16765" spans="30:30">
      <c r="AD16765" s="9"/>
    </row>
    <row r="16766" spans="30:30">
      <c r="AD16766" s="9"/>
    </row>
    <row r="16767" spans="30:30">
      <c r="AD16767" s="9"/>
    </row>
    <row r="16768" spans="30:30">
      <c r="AD16768" s="9"/>
    </row>
    <row r="16769" spans="30:30">
      <c r="AD16769" s="9"/>
    </row>
    <row r="16770" spans="30:30">
      <c r="AD16770" s="9"/>
    </row>
    <row r="16771" spans="30:30">
      <c r="AD16771" s="9"/>
    </row>
    <row r="16772" spans="30:30">
      <c r="AD16772" s="9"/>
    </row>
    <row r="16773" spans="30:30">
      <c r="AD16773" s="9"/>
    </row>
    <row r="16774" spans="30:30">
      <c r="AD16774" s="9"/>
    </row>
    <row r="16775" spans="30:30">
      <c r="AD16775" s="9"/>
    </row>
    <row r="16776" spans="30:30">
      <c r="AD16776" s="9"/>
    </row>
    <row r="16777" spans="30:30">
      <c r="AD16777" s="9"/>
    </row>
    <row r="16778" spans="30:30">
      <c r="AD16778" s="9"/>
    </row>
    <row r="16779" spans="30:30">
      <c r="AD16779" s="9"/>
    </row>
    <row r="16780" spans="30:30">
      <c r="AD16780" s="9"/>
    </row>
    <row r="16781" spans="30:30">
      <c r="AD16781" s="9"/>
    </row>
    <row r="16782" spans="30:30">
      <c r="AD16782" s="9"/>
    </row>
    <row r="16783" spans="30:30">
      <c r="AD16783" s="9"/>
    </row>
    <row r="16784" spans="30:30">
      <c r="AD16784" s="9"/>
    </row>
    <row r="16785" spans="30:30">
      <c r="AD16785" s="9"/>
    </row>
    <row r="16786" spans="30:30">
      <c r="AD16786" s="9"/>
    </row>
    <row r="16787" spans="30:30">
      <c r="AD16787" s="9"/>
    </row>
    <row r="16788" spans="30:30">
      <c r="AD16788" s="9"/>
    </row>
    <row r="16789" spans="30:30">
      <c r="AD16789" s="9"/>
    </row>
    <row r="16790" spans="30:30">
      <c r="AD16790" s="9"/>
    </row>
    <row r="16791" spans="30:30">
      <c r="AD16791" s="9"/>
    </row>
    <row r="16792" spans="30:30">
      <c r="AD16792" s="9"/>
    </row>
    <row r="16793" spans="30:30">
      <c r="AD16793" s="9"/>
    </row>
    <row r="16794" spans="30:30">
      <c r="AD16794" s="9"/>
    </row>
    <row r="16795" spans="30:30">
      <c r="AD16795" s="9"/>
    </row>
    <row r="16796" spans="30:30">
      <c r="AD16796" s="9"/>
    </row>
    <row r="16797" spans="30:30">
      <c r="AD16797" s="9"/>
    </row>
    <row r="16798" spans="30:30">
      <c r="AD16798" s="9"/>
    </row>
    <row r="16799" spans="30:30">
      <c r="AD16799" s="9"/>
    </row>
    <row r="16800" spans="30:30">
      <c r="AD16800" s="9"/>
    </row>
    <row r="16801" spans="30:30">
      <c r="AD16801" s="9"/>
    </row>
    <row r="16802" spans="30:30">
      <c r="AD16802" s="9"/>
    </row>
    <row r="16803" spans="30:30">
      <c r="AD16803" s="9"/>
    </row>
    <row r="16804" spans="30:30">
      <c r="AD16804" s="9"/>
    </row>
    <row r="16805" spans="30:30">
      <c r="AD16805" s="9"/>
    </row>
    <row r="16806" spans="30:30">
      <c r="AD16806" s="9"/>
    </row>
    <row r="16807" spans="30:30">
      <c r="AD16807" s="9"/>
    </row>
    <row r="16808" spans="30:30">
      <c r="AD16808" s="9"/>
    </row>
    <row r="16809" spans="30:30">
      <c r="AD16809" s="9"/>
    </row>
    <row r="16810" spans="30:30">
      <c r="AD16810" s="9"/>
    </row>
    <row r="16811" spans="30:30">
      <c r="AD16811" s="9"/>
    </row>
    <row r="16812" spans="30:30">
      <c r="AD16812" s="9"/>
    </row>
    <row r="16813" spans="30:30">
      <c r="AD16813" s="9"/>
    </row>
    <row r="16814" spans="30:30">
      <c r="AD16814" s="9"/>
    </row>
    <row r="16815" spans="30:30">
      <c r="AD16815" s="9"/>
    </row>
    <row r="16816" spans="30:30">
      <c r="AD16816" s="9"/>
    </row>
    <row r="16817" spans="30:30">
      <c r="AD16817" s="9"/>
    </row>
    <row r="16818" spans="30:30">
      <c r="AD16818" s="9"/>
    </row>
    <row r="16819" spans="30:30">
      <c r="AD16819" s="9"/>
    </row>
    <row r="16820" spans="30:30">
      <c r="AD16820" s="9"/>
    </row>
    <row r="16821" spans="30:30">
      <c r="AD16821" s="9"/>
    </row>
    <row r="16822" spans="30:30">
      <c r="AD16822" s="9"/>
    </row>
    <row r="16823" spans="30:30">
      <c r="AD16823" s="9"/>
    </row>
    <row r="16824" spans="30:30">
      <c r="AD16824" s="9"/>
    </row>
    <row r="16825" spans="30:30">
      <c r="AD16825" s="9"/>
    </row>
    <row r="16826" spans="30:30">
      <c r="AD16826" s="9"/>
    </row>
    <row r="16827" spans="30:30">
      <c r="AD16827" s="9"/>
    </row>
    <row r="16828" spans="30:30">
      <c r="AD16828" s="9"/>
    </row>
    <row r="16829" spans="30:30">
      <c r="AD16829" s="9"/>
    </row>
    <row r="16830" spans="30:30">
      <c r="AD16830" s="9"/>
    </row>
    <row r="16831" spans="30:30">
      <c r="AD16831" s="9"/>
    </row>
    <row r="16832" spans="30:30">
      <c r="AD16832" s="9"/>
    </row>
    <row r="16833" spans="30:30">
      <c r="AD16833" s="9"/>
    </row>
    <row r="16834" spans="30:30">
      <c r="AD16834" s="9"/>
    </row>
    <row r="16835" spans="30:30">
      <c r="AD16835" s="9"/>
    </row>
    <row r="16836" spans="30:30">
      <c r="AD16836" s="9"/>
    </row>
    <row r="16837" spans="30:30">
      <c r="AD16837" s="9"/>
    </row>
    <row r="16838" spans="30:30">
      <c r="AD16838" s="9"/>
    </row>
    <row r="16839" spans="30:30">
      <c r="AD16839" s="9"/>
    </row>
    <row r="16840" spans="30:30">
      <c r="AD16840" s="9"/>
    </row>
    <row r="16841" spans="30:30">
      <c r="AD16841" s="9"/>
    </row>
    <row r="16842" spans="30:30">
      <c r="AD16842" s="9"/>
    </row>
    <row r="16843" spans="30:30">
      <c r="AD16843" s="9"/>
    </row>
    <row r="16844" spans="30:30">
      <c r="AD16844" s="9"/>
    </row>
    <row r="16845" spans="30:30">
      <c r="AD16845" s="9"/>
    </row>
    <row r="16846" spans="30:30">
      <c r="AD16846" s="9"/>
    </row>
    <row r="16847" spans="30:30">
      <c r="AD16847" s="9"/>
    </row>
    <row r="16848" spans="30:30">
      <c r="AD16848" s="9"/>
    </row>
    <row r="16849" spans="30:30">
      <c r="AD16849" s="9"/>
    </row>
    <row r="16850" spans="30:30">
      <c r="AD16850" s="9"/>
    </row>
    <row r="16851" spans="30:30">
      <c r="AD16851" s="9"/>
    </row>
    <row r="16852" spans="30:30">
      <c r="AD16852" s="9"/>
    </row>
    <row r="16853" spans="30:30">
      <c r="AD16853" s="9"/>
    </row>
    <row r="16854" spans="30:30">
      <c r="AD16854" s="9"/>
    </row>
    <row r="16855" spans="30:30">
      <c r="AD16855" s="9"/>
    </row>
    <row r="16856" spans="30:30">
      <c r="AD16856" s="9"/>
    </row>
    <row r="16857" spans="30:30">
      <c r="AD16857" s="9"/>
    </row>
    <row r="16858" spans="30:30">
      <c r="AD16858" s="9"/>
    </row>
    <row r="16859" spans="30:30">
      <c r="AD16859" s="9"/>
    </row>
    <row r="16860" spans="30:30">
      <c r="AD16860" s="9"/>
    </row>
    <row r="16861" spans="30:30">
      <c r="AD16861" s="9"/>
    </row>
    <row r="16862" spans="30:30">
      <c r="AD16862" s="9"/>
    </row>
    <row r="16863" spans="30:30">
      <c r="AD16863" s="9"/>
    </row>
    <row r="16864" spans="30:30">
      <c r="AD16864" s="9"/>
    </row>
    <row r="16865" spans="30:30">
      <c r="AD16865" s="9"/>
    </row>
    <row r="16866" spans="30:30">
      <c r="AD16866" s="9"/>
    </row>
    <row r="16867" spans="30:30">
      <c r="AD16867" s="9"/>
    </row>
    <row r="16868" spans="30:30">
      <c r="AD16868" s="9"/>
    </row>
    <row r="16869" spans="30:30">
      <c r="AD16869" s="9"/>
    </row>
    <row r="16870" spans="30:30">
      <c r="AD16870" s="9"/>
    </row>
    <row r="16871" spans="30:30">
      <c r="AD16871" s="9"/>
    </row>
    <row r="16872" spans="30:30">
      <c r="AD16872" s="9"/>
    </row>
    <row r="16873" spans="30:30">
      <c r="AD16873" s="9"/>
    </row>
    <row r="16874" spans="30:30">
      <c r="AD16874" s="9"/>
    </row>
    <row r="16875" spans="30:30">
      <c r="AD16875" s="9"/>
    </row>
    <row r="16876" spans="30:30">
      <c r="AD16876" s="9"/>
    </row>
    <row r="16877" spans="30:30">
      <c r="AD16877" s="9"/>
    </row>
    <row r="16878" spans="30:30">
      <c r="AD16878" s="9"/>
    </row>
    <row r="16879" spans="30:30">
      <c r="AD16879" s="9"/>
    </row>
    <row r="16880" spans="30:30">
      <c r="AD16880" s="9"/>
    </row>
    <row r="16881" spans="30:30">
      <c r="AD16881" s="9"/>
    </row>
    <row r="16882" spans="30:30">
      <c r="AD16882" s="9"/>
    </row>
    <row r="16883" spans="30:30">
      <c r="AD16883" s="9"/>
    </row>
    <row r="16884" spans="30:30">
      <c r="AD16884" s="9"/>
    </row>
    <row r="16885" spans="30:30">
      <c r="AD16885" s="9"/>
    </row>
    <row r="16886" spans="30:30">
      <c r="AD16886" s="9"/>
    </row>
    <row r="16887" spans="30:30">
      <c r="AD16887" s="9"/>
    </row>
    <row r="16888" spans="30:30">
      <c r="AD16888" s="9"/>
    </row>
    <row r="16889" spans="30:30">
      <c r="AD16889" s="9"/>
    </row>
    <row r="16890" spans="30:30">
      <c r="AD16890" s="9"/>
    </row>
    <row r="16891" spans="30:30">
      <c r="AD16891" s="9"/>
    </row>
    <row r="16892" spans="30:30">
      <c r="AD16892" s="9"/>
    </row>
    <row r="16893" spans="30:30">
      <c r="AD16893" s="9"/>
    </row>
    <row r="16894" spans="30:30">
      <c r="AD16894" s="9"/>
    </row>
    <row r="16895" spans="30:30">
      <c r="AD16895" s="9"/>
    </row>
    <row r="16896" spans="30:30">
      <c r="AD16896" s="9"/>
    </row>
    <row r="16897" spans="30:30">
      <c r="AD16897" s="9"/>
    </row>
    <row r="16898" spans="30:30">
      <c r="AD16898" s="9"/>
    </row>
    <row r="16899" spans="30:30">
      <c r="AD16899" s="9"/>
    </row>
    <row r="16900" spans="30:30">
      <c r="AD16900" s="9"/>
    </row>
    <row r="16901" spans="30:30">
      <c r="AD16901" s="9"/>
    </row>
    <row r="16902" spans="30:30">
      <c r="AD16902" s="9"/>
    </row>
    <row r="16903" spans="30:30">
      <c r="AD16903" s="9"/>
    </row>
    <row r="16904" spans="30:30">
      <c r="AD16904" s="9"/>
    </row>
    <row r="16905" spans="30:30">
      <c r="AD16905" s="9"/>
    </row>
    <row r="16906" spans="30:30">
      <c r="AD16906" s="9"/>
    </row>
    <row r="16907" spans="30:30">
      <c r="AD16907" s="9"/>
    </row>
    <row r="16908" spans="30:30">
      <c r="AD16908" s="9"/>
    </row>
    <row r="16909" spans="30:30">
      <c r="AD16909" s="9"/>
    </row>
    <row r="16910" spans="30:30">
      <c r="AD16910" s="9"/>
    </row>
    <row r="16911" spans="30:30">
      <c r="AD16911" s="9"/>
    </row>
    <row r="16912" spans="30:30">
      <c r="AD16912" s="9"/>
    </row>
    <row r="16913" spans="30:30">
      <c r="AD16913" s="9"/>
    </row>
    <row r="16914" spans="30:30">
      <c r="AD16914" s="9"/>
    </row>
    <row r="16915" spans="30:30">
      <c r="AD16915" s="9"/>
    </row>
    <row r="16916" spans="30:30">
      <c r="AD16916" s="9"/>
    </row>
    <row r="16917" spans="30:30">
      <c r="AD16917" s="9"/>
    </row>
    <row r="16918" spans="30:30">
      <c r="AD16918" s="9"/>
    </row>
    <row r="16919" spans="30:30">
      <c r="AD16919" s="9"/>
    </row>
    <row r="16920" spans="30:30">
      <c r="AD16920" s="9"/>
    </row>
    <row r="16921" spans="30:30">
      <c r="AD16921" s="9"/>
    </row>
    <row r="16922" spans="30:30">
      <c r="AD16922" s="9"/>
    </row>
    <row r="16923" spans="30:30">
      <c r="AD16923" s="9"/>
    </row>
    <row r="16924" spans="30:30">
      <c r="AD16924" s="9"/>
    </row>
    <row r="16925" spans="30:30">
      <c r="AD16925" s="9"/>
    </row>
    <row r="16926" spans="30:30">
      <c r="AD16926" s="9"/>
    </row>
    <row r="16927" spans="30:30">
      <c r="AD16927" s="9"/>
    </row>
    <row r="16928" spans="30:30">
      <c r="AD16928" s="9"/>
    </row>
    <row r="16929" spans="30:30">
      <c r="AD16929" s="9"/>
    </row>
    <row r="16930" spans="30:30">
      <c r="AD16930" s="9"/>
    </row>
    <row r="16931" spans="30:30">
      <c r="AD16931" s="9"/>
    </row>
    <row r="16932" spans="30:30">
      <c r="AD16932" s="9"/>
    </row>
    <row r="16933" spans="30:30">
      <c r="AD16933" s="9"/>
    </row>
    <row r="16934" spans="30:30">
      <c r="AD16934" s="9"/>
    </row>
    <row r="16935" spans="30:30">
      <c r="AD16935" s="9"/>
    </row>
    <row r="16936" spans="30:30">
      <c r="AD16936" s="9"/>
    </row>
    <row r="16937" spans="30:30">
      <c r="AD16937" s="9"/>
    </row>
    <row r="16938" spans="30:30">
      <c r="AD16938" s="9"/>
    </row>
    <row r="16939" spans="30:30">
      <c r="AD16939" s="9"/>
    </row>
    <row r="16940" spans="30:30">
      <c r="AD16940" s="9"/>
    </row>
    <row r="16941" spans="30:30">
      <c r="AD16941" s="9"/>
    </row>
    <row r="16942" spans="30:30">
      <c r="AD16942" s="9"/>
    </row>
    <row r="16943" spans="30:30">
      <c r="AD16943" s="9"/>
    </row>
    <row r="16944" spans="30:30">
      <c r="AD16944" s="9"/>
    </row>
    <row r="16945" spans="30:30">
      <c r="AD16945" s="9"/>
    </row>
    <row r="16946" spans="30:30">
      <c r="AD16946" s="9"/>
    </row>
    <row r="16947" spans="30:30">
      <c r="AD16947" s="9"/>
    </row>
    <row r="16948" spans="30:30">
      <c r="AD16948" s="9"/>
    </row>
    <row r="16949" spans="30:30">
      <c r="AD16949" s="9"/>
    </row>
    <row r="16950" spans="30:30">
      <c r="AD16950" s="9"/>
    </row>
    <row r="16951" spans="30:30">
      <c r="AD16951" s="9"/>
    </row>
    <row r="16952" spans="30:30">
      <c r="AD16952" s="9"/>
    </row>
    <row r="16953" spans="30:30">
      <c r="AD16953" s="9"/>
    </row>
    <row r="16954" spans="30:30">
      <c r="AD16954" s="9"/>
    </row>
    <row r="16955" spans="30:30">
      <c r="AD16955" s="9"/>
    </row>
    <row r="16956" spans="30:30">
      <c r="AD16956" s="9"/>
    </row>
    <row r="16957" spans="30:30">
      <c r="AD16957" s="9"/>
    </row>
    <row r="16958" spans="30:30">
      <c r="AD16958" s="9"/>
    </row>
    <row r="16959" spans="30:30">
      <c r="AD16959" s="9"/>
    </row>
    <row r="16960" spans="30:30">
      <c r="AD16960" s="9"/>
    </row>
    <row r="16961" spans="30:30">
      <c r="AD16961" s="9"/>
    </row>
    <row r="16962" spans="30:30">
      <c r="AD16962" s="9"/>
    </row>
    <row r="16963" spans="30:30">
      <c r="AD16963" s="9"/>
    </row>
    <row r="16964" spans="30:30">
      <c r="AD16964" s="9"/>
    </row>
    <row r="16965" spans="30:30">
      <c r="AD16965" s="9"/>
    </row>
    <row r="16966" spans="30:30">
      <c r="AD16966" s="9"/>
    </row>
    <row r="16967" spans="30:30">
      <c r="AD16967" s="9"/>
    </row>
    <row r="16968" spans="30:30">
      <c r="AD16968" s="9"/>
    </row>
    <row r="16969" spans="30:30">
      <c r="AD16969" s="9"/>
    </row>
    <row r="16970" spans="30:30">
      <c r="AD16970" s="9"/>
    </row>
    <row r="16971" spans="30:30">
      <c r="AD16971" s="9"/>
    </row>
    <row r="16972" spans="30:30">
      <c r="AD16972" s="9"/>
    </row>
    <row r="16973" spans="30:30">
      <c r="AD16973" s="9"/>
    </row>
    <row r="16974" spans="30:30">
      <c r="AD16974" s="9"/>
    </row>
    <row r="16975" spans="30:30">
      <c r="AD16975" s="9"/>
    </row>
    <row r="16976" spans="30:30">
      <c r="AD16976" s="9"/>
    </row>
    <row r="16977" spans="30:30">
      <c r="AD16977" s="9"/>
    </row>
    <row r="16978" spans="30:30">
      <c r="AD16978" s="9"/>
    </row>
    <row r="16979" spans="30:30">
      <c r="AD16979" s="9"/>
    </row>
    <row r="16980" spans="30:30">
      <c r="AD16980" s="9"/>
    </row>
    <row r="16981" spans="30:30">
      <c r="AD16981" s="9"/>
    </row>
    <row r="16982" spans="30:30">
      <c r="AD16982" s="9"/>
    </row>
    <row r="16983" spans="30:30">
      <c r="AD16983" s="9"/>
    </row>
    <row r="16984" spans="30:30">
      <c r="AD16984" s="9"/>
    </row>
    <row r="16985" spans="30:30">
      <c r="AD16985" s="9"/>
    </row>
    <row r="16986" spans="30:30">
      <c r="AD16986" s="9"/>
    </row>
    <row r="16987" spans="30:30">
      <c r="AD16987" s="9"/>
    </row>
    <row r="16988" spans="30:30">
      <c r="AD16988" s="9"/>
    </row>
    <row r="16989" spans="30:30">
      <c r="AD16989" s="9"/>
    </row>
    <row r="16990" spans="30:30">
      <c r="AD16990" s="9"/>
    </row>
    <row r="16991" spans="30:30">
      <c r="AD16991" s="9"/>
    </row>
    <row r="16992" spans="30:30">
      <c r="AD16992" s="9"/>
    </row>
    <row r="16993" spans="30:30">
      <c r="AD16993" s="9"/>
    </row>
    <row r="16994" spans="30:30">
      <c r="AD16994" s="9"/>
    </row>
    <row r="16995" spans="30:30">
      <c r="AD16995" s="9"/>
    </row>
    <row r="16996" spans="30:30">
      <c r="AD16996" s="9"/>
    </row>
    <row r="16997" spans="30:30">
      <c r="AD16997" s="9"/>
    </row>
    <row r="16998" spans="30:30">
      <c r="AD16998" s="9"/>
    </row>
    <row r="16999" spans="30:30">
      <c r="AD16999" s="9"/>
    </row>
    <row r="17000" spans="30:30">
      <c r="AD17000" s="9"/>
    </row>
    <row r="17001" spans="30:30">
      <c r="AD17001" s="9"/>
    </row>
    <row r="17002" spans="30:30">
      <c r="AD17002" s="9"/>
    </row>
    <row r="17003" spans="30:30">
      <c r="AD17003" s="9"/>
    </row>
    <row r="17004" spans="30:30">
      <c r="AD17004" s="9"/>
    </row>
    <row r="17005" spans="30:30">
      <c r="AD17005" s="9"/>
    </row>
    <row r="17006" spans="30:30">
      <c r="AD17006" s="9"/>
    </row>
    <row r="17007" spans="30:30">
      <c r="AD17007" s="9"/>
    </row>
    <row r="17008" spans="30:30">
      <c r="AD17008" s="9"/>
    </row>
    <row r="17009" spans="30:30">
      <c r="AD17009" s="9"/>
    </row>
    <row r="17010" spans="30:30">
      <c r="AD17010" s="9"/>
    </row>
    <row r="17011" spans="30:30">
      <c r="AD17011" s="9"/>
    </row>
    <row r="17012" spans="30:30">
      <c r="AD17012" s="9"/>
    </row>
    <row r="17013" spans="30:30">
      <c r="AD17013" s="9"/>
    </row>
    <row r="17014" spans="30:30">
      <c r="AD17014" s="9"/>
    </row>
    <row r="17015" spans="30:30">
      <c r="AD17015" s="9"/>
    </row>
    <row r="17016" spans="30:30">
      <c r="AD17016" s="9"/>
    </row>
    <row r="17017" spans="30:30">
      <c r="AD17017" s="9"/>
    </row>
    <row r="17018" spans="30:30">
      <c r="AD17018" s="9"/>
    </row>
    <row r="17019" spans="30:30">
      <c r="AD17019" s="9"/>
    </row>
    <row r="17020" spans="30:30">
      <c r="AD17020" s="9"/>
    </row>
    <row r="17021" spans="30:30">
      <c r="AD17021" s="9"/>
    </row>
    <row r="17022" spans="30:30">
      <c r="AD17022" s="9"/>
    </row>
    <row r="17023" spans="30:30">
      <c r="AD17023" s="9"/>
    </row>
    <row r="17024" spans="30:30">
      <c r="AD17024" s="9"/>
    </row>
    <row r="17025" spans="30:30">
      <c r="AD17025" s="9"/>
    </row>
    <row r="17026" spans="30:30">
      <c r="AD17026" s="9"/>
    </row>
    <row r="17027" spans="30:30">
      <c r="AD17027" s="9"/>
    </row>
    <row r="17028" spans="30:30">
      <c r="AD17028" s="9"/>
    </row>
    <row r="17029" spans="30:30">
      <c r="AD17029" s="9"/>
    </row>
    <row r="17030" spans="30:30">
      <c r="AD17030" s="9"/>
    </row>
    <row r="17031" spans="30:30">
      <c r="AD17031" s="9"/>
    </row>
    <row r="17032" spans="30:30">
      <c r="AD17032" s="9"/>
    </row>
    <row r="17033" spans="30:30">
      <c r="AD17033" s="9"/>
    </row>
    <row r="17034" spans="30:30">
      <c r="AD17034" s="9"/>
    </row>
    <row r="17035" spans="30:30">
      <c r="AD17035" s="9"/>
    </row>
    <row r="17036" spans="30:30">
      <c r="AD17036" s="9"/>
    </row>
    <row r="17037" spans="30:30">
      <c r="AD17037" s="9"/>
    </row>
    <row r="17038" spans="30:30">
      <c r="AD17038" s="9"/>
    </row>
    <row r="17039" spans="30:30">
      <c r="AD17039" s="9"/>
    </row>
    <row r="17040" spans="30:30">
      <c r="AD17040" s="9"/>
    </row>
    <row r="17041" spans="30:30">
      <c r="AD17041" s="9"/>
    </row>
    <row r="17042" spans="30:30">
      <c r="AD17042" s="9"/>
    </row>
    <row r="17043" spans="30:30">
      <c r="AD17043" s="9"/>
    </row>
    <row r="17044" spans="30:30">
      <c r="AD17044" s="9"/>
    </row>
    <row r="17045" spans="30:30">
      <c r="AD17045" s="9"/>
    </row>
    <row r="17046" spans="30:30">
      <c r="AD17046" s="9"/>
    </row>
    <row r="17047" spans="30:30">
      <c r="AD17047" s="9"/>
    </row>
    <row r="17048" spans="30:30">
      <c r="AD17048" s="9"/>
    </row>
    <row r="17049" spans="30:30">
      <c r="AD17049" s="9"/>
    </row>
    <row r="17050" spans="30:30">
      <c r="AD17050" s="9"/>
    </row>
    <row r="17051" spans="30:30">
      <c r="AD17051" s="9"/>
    </row>
    <row r="17052" spans="30:30">
      <c r="AD17052" s="9"/>
    </row>
    <row r="17053" spans="30:30">
      <c r="AD17053" s="9"/>
    </row>
    <row r="17054" spans="30:30">
      <c r="AD17054" s="9"/>
    </row>
    <row r="17055" spans="30:30">
      <c r="AD17055" s="9"/>
    </row>
    <row r="17056" spans="30:30">
      <c r="AD17056" s="9"/>
    </row>
    <row r="17057" spans="30:30">
      <c r="AD17057" s="9"/>
    </row>
    <row r="17058" spans="30:30">
      <c r="AD17058" s="9"/>
    </row>
    <row r="17059" spans="30:30">
      <c r="AD17059" s="9"/>
    </row>
    <row r="17060" spans="30:30">
      <c r="AD17060" s="9"/>
    </row>
    <row r="17061" spans="30:30">
      <c r="AD17061" s="9"/>
    </row>
    <row r="17062" spans="30:30">
      <c r="AD17062" s="9"/>
    </row>
    <row r="17063" spans="30:30">
      <c r="AD17063" s="9"/>
    </row>
    <row r="17064" spans="30:30">
      <c r="AD17064" s="9"/>
    </row>
    <row r="17065" spans="30:30">
      <c r="AD17065" s="9"/>
    </row>
    <row r="17066" spans="30:30">
      <c r="AD17066" s="9"/>
    </row>
    <row r="17067" spans="30:30">
      <c r="AD17067" s="9"/>
    </row>
    <row r="17068" spans="30:30">
      <c r="AD17068" s="9"/>
    </row>
    <row r="17069" spans="30:30">
      <c r="AD17069" s="9"/>
    </row>
    <row r="17070" spans="30:30">
      <c r="AD17070" s="9"/>
    </row>
    <row r="17071" spans="30:30">
      <c r="AD17071" s="9"/>
    </row>
    <row r="17072" spans="30:30">
      <c r="AD17072" s="9"/>
    </row>
    <row r="17073" spans="30:30">
      <c r="AD17073" s="9"/>
    </row>
    <row r="17074" spans="30:30">
      <c r="AD17074" s="9"/>
    </row>
    <row r="17075" spans="30:30">
      <c r="AD17075" s="9"/>
    </row>
    <row r="17076" spans="30:30">
      <c r="AD17076" s="9"/>
    </row>
    <row r="17077" spans="30:30">
      <c r="AD17077" s="9"/>
    </row>
    <row r="17078" spans="30:30">
      <c r="AD17078" s="9"/>
    </row>
    <row r="17079" spans="30:30">
      <c r="AD17079" s="9"/>
    </row>
    <row r="17080" spans="30:30">
      <c r="AD17080" s="9"/>
    </row>
    <row r="17081" spans="30:30">
      <c r="AD17081" s="9"/>
    </row>
    <row r="17082" spans="30:30">
      <c r="AD17082" s="9"/>
    </row>
    <row r="17083" spans="30:30">
      <c r="AD17083" s="9"/>
    </row>
    <row r="17084" spans="30:30">
      <c r="AD17084" s="9"/>
    </row>
    <row r="17085" spans="30:30">
      <c r="AD17085" s="9"/>
    </row>
    <row r="17086" spans="30:30">
      <c r="AD17086" s="9"/>
    </row>
    <row r="17087" spans="30:30">
      <c r="AD17087" s="9"/>
    </row>
    <row r="17088" spans="30:30">
      <c r="AD17088" s="9"/>
    </row>
    <row r="17089" spans="30:30">
      <c r="AD17089" s="9"/>
    </row>
    <row r="17090" spans="30:30">
      <c r="AD17090" s="9"/>
    </row>
    <row r="17091" spans="30:30">
      <c r="AD17091" s="9"/>
    </row>
    <row r="17092" spans="30:30">
      <c r="AD17092" s="9"/>
    </row>
    <row r="17093" spans="30:30">
      <c r="AD17093" s="9"/>
    </row>
    <row r="17094" spans="30:30">
      <c r="AD17094" s="9"/>
    </row>
    <row r="17095" spans="30:30">
      <c r="AD17095" s="9"/>
    </row>
    <row r="17096" spans="30:30">
      <c r="AD17096" s="9"/>
    </row>
    <row r="17097" spans="30:30">
      <c r="AD17097" s="9"/>
    </row>
    <row r="17098" spans="30:30">
      <c r="AD17098" s="9"/>
    </row>
    <row r="17099" spans="30:30">
      <c r="AD17099" s="9"/>
    </row>
    <row r="17100" spans="30:30">
      <c r="AD17100" s="9"/>
    </row>
    <row r="17101" spans="30:30">
      <c r="AD17101" s="9"/>
    </row>
    <row r="17102" spans="30:30">
      <c r="AD17102" s="9"/>
    </row>
    <row r="17103" spans="30:30">
      <c r="AD17103" s="9"/>
    </row>
    <row r="17104" spans="30:30">
      <c r="AD17104" s="9"/>
    </row>
    <row r="17105" spans="30:30">
      <c r="AD17105" s="9"/>
    </row>
    <row r="17106" spans="30:30">
      <c r="AD17106" s="9"/>
    </row>
    <row r="17107" spans="30:30">
      <c r="AD17107" s="9"/>
    </row>
    <row r="17108" spans="30:30">
      <c r="AD17108" s="9"/>
    </row>
    <row r="17109" spans="30:30">
      <c r="AD17109" s="9"/>
    </row>
    <row r="17110" spans="30:30">
      <c r="AD17110" s="9"/>
    </row>
    <row r="17111" spans="30:30">
      <c r="AD17111" s="9"/>
    </row>
    <row r="17112" spans="30:30">
      <c r="AD17112" s="9"/>
    </row>
    <row r="17113" spans="30:30">
      <c r="AD17113" s="9"/>
    </row>
    <row r="17114" spans="30:30">
      <c r="AD17114" s="9"/>
    </row>
    <row r="17115" spans="30:30">
      <c r="AD17115" s="9"/>
    </row>
    <row r="17116" spans="30:30">
      <c r="AD17116" s="9"/>
    </row>
    <row r="17117" spans="30:30">
      <c r="AD17117" s="9"/>
    </row>
    <row r="17118" spans="30:30">
      <c r="AD17118" s="9"/>
    </row>
    <row r="17119" spans="30:30">
      <c r="AD17119" s="9"/>
    </row>
    <row r="17120" spans="30:30">
      <c r="AD17120" s="9"/>
    </row>
    <row r="17121" spans="30:30">
      <c r="AD17121" s="9"/>
    </row>
    <row r="17122" spans="30:30">
      <c r="AD17122" s="9"/>
    </row>
    <row r="17123" spans="30:30">
      <c r="AD17123" s="9"/>
    </row>
    <row r="17124" spans="30:30">
      <c r="AD17124" s="9"/>
    </row>
    <row r="17125" spans="30:30">
      <c r="AD17125" s="9"/>
    </row>
    <row r="17126" spans="30:30">
      <c r="AD17126" s="9"/>
    </row>
    <row r="17127" spans="30:30">
      <c r="AD17127" s="9"/>
    </row>
    <row r="17128" spans="30:30">
      <c r="AD17128" s="9"/>
    </row>
    <row r="17129" spans="30:30">
      <c r="AD17129" s="9"/>
    </row>
    <row r="17130" spans="30:30">
      <c r="AD17130" s="9"/>
    </row>
    <row r="17131" spans="30:30">
      <c r="AD17131" s="9"/>
    </row>
    <row r="17132" spans="30:30">
      <c r="AD17132" s="9"/>
    </row>
    <row r="17133" spans="30:30">
      <c r="AD17133" s="9"/>
    </row>
    <row r="17134" spans="30:30">
      <c r="AD17134" s="9"/>
    </row>
    <row r="17135" spans="30:30">
      <c r="AD17135" s="9"/>
    </row>
    <row r="17136" spans="30:30">
      <c r="AD17136" s="9"/>
    </row>
    <row r="17137" spans="30:30">
      <c r="AD17137" s="9"/>
    </row>
    <row r="17138" spans="30:30">
      <c r="AD17138" s="9"/>
    </row>
    <row r="17139" spans="30:30">
      <c r="AD17139" s="9"/>
    </row>
    <row r="17140" spans="30:30">
      <c r="AD17140" s="9"/>
    </row>
    <row r="17141" spans="30:30">
      <c r="AD17141" s="9"/>
    </row>
    <row r="17142" spans="30:30">
      <c r="AD17142" s="9"/>
    </row>
    <row r="17143" spans="30:30">
      <c r="AD17143" s="9"/>
    </row>
    <row r="17144" spans="30:30">
      <c r="AD17144" s="9"/>
    </row>
    <row r="17145" spans="30:30">
      <c r="AD17145" s="9"/>
    </row>
    <row r="17146" spans="30:30">
      <c r="AD17146" s="9"/>
    </row>
    <row r="17147" spans="30:30">
      <c r="AD17147" s="9"/>
    </row>
    <row r="17148" spans="30:30">
      <c r="AD17148" s="9"/>
    </row>
    <row r="17149" spans="30:30">
      <c r="AD17149" s="9"/>
    </row>
    <row r="17150" spans="30:30">
      <c r="AD17150" s="9"/>
    </row>
    <row r="17151" spans="30:30">
      <c r="AD17151" s="9"/>
    </row>
    <row r="17152" spans="30:30">
      <c r="AD17152" s="9"/>
    </row>
    <row r="17153" spans="30:30">
      <c r="AD17153" s="9"/>
    </row>
    <row r="17154" spans="30:30">
      <c r="AD17154" s="9"/>
    </row>
    <row r="17155" spans="30:30">
      <c r="AD17155" s="9"/>
    </row>
    <row r="17156" spans="30:30">
      <c r="AD17156" s="9"/>
    </row>
    <row r="17157" spans="30:30">
      <c r="AD17157" s="9"/>
    </row>
    <row r="17158" spans="30:30">
      <c r="AD17158" s="9"/>
    </row>
    <row r="17159" spans="30:30">
      <c r="AD17159" s="9"/>
    </row>
    <row r="17160" spans="30:30">
      <c r="AD17160" s="9"/>
    </row>
    <row r="17161" spans="30:30">
      <c r="AD17161" s="9"/>
    </row>
    <row r="17162" spans="30:30">
      <c r="AD17162" s="9"/>
    </row>
    <row r="17163" spans="30:30">
      <c r="AD17163" s="9"/>
    </row>
    <row r="17164" spans="30:30">
      <c r="AD17164" s="9"/>
    </row>
    <row r="17165" spans="30:30">
      <c r="AD17165" s="9"/>
    </row>
    <row r="17166" spans="30:30">
      <c r="AD17166" s="9"/>
    </row>
    <row r="17167" spans="30:30">
      <c r="AD17167" s="9"/>
    </row>
    <row r="17168" spans="30:30">
      <c r="AD17168" s="9"/>
    </row>
    <row r="17169" spans="30:30">
      <c r="AD17169" s="9"/>
    </row>
    <row r="17170" spans="30:30">
      <c r="AD17170" s="9"/>
    </row>
    <row r="17171" spans="30:30">
      <c r="AD17171" s="9"/>
    </row>
    <row r="17172" spans="30:30">
      <c r="AD17172" s="9"/>
    </row>
    <row r="17173" spans="30:30">
      <c r="AD17173" s="9"/>
    </row>
    <row r="17174" spans="30:30">
      <c r="AD17174" s="9"/>
    </row>
    <row r="17175" spans="30:30">
      <c r="AD17175" s="9"/>
    </row>
    <row r="17176" spans="30:30">
      <c r="AD17176" s="9"/>
    </row>
    <row r="17177" spans="30:30">
      <c r="AD17177" s="9"/>
    </row>
    <row r="17178" spans="30:30">
      <c r="AD17178" s="9"/>
    </row>
    <row r="17179" spans="30:30">
      <c r="AD17179" s="9"/>
    </row>
    <row r="17180" spans="30:30">
      <c r="AD17180" s="9"/>
    </row>
    <row r="17181" spans="30:30">
      <c r="AD17181" s="9"/>
    </row>
    <row r="17182" spans="30:30">
      <c r="AD17182" s="9"/>
    </row>
    <row r="17183" spans="30:30">
      <c r="AD17183" s="9"/>
    </row>
    <row r="17184" spans="30:30">
      <c r="AD17184" s="9"/>
    </row>
    <row r="17185" spans="30:30">
      <c r="AD17185" s="9"/>
    </row>
    <row r="17186" spans="30:30">
      <c r="AD17186" s="9"/>
    </row>
    <row r="17187" spans="30:30">
      <c r="AD17187" s="9"/>
    </row>
    <row r="17188" spans="30:30">
      <c r="AD17188" s="9"/>
    </row>
    <row r="17189" spans="30:30">
      <c r="AD17189" s="9"/>
    </row>
    <row r="17190" spans="30:30">
      <c r="AD17190" s="9"/>
    </row>
    <row r="17191" spans="30:30">
      <c r="AD17191" s="9"/>
    </row>
    <row r="17192" spans="30:30">
      <c r="AD17192" s="9"/>
    </row>
    <row r="17193" spans="30:30">
      <c r="AD17193" s="9"/>
    </row>
    <row r="17194" spans="30:30">
      <c r="AD17194" s="9"/>
    </row>
    <row r="17195" spans="30:30">
      <c r="AD17195" s="9"/>
    </row>
    <row r="17196" spans="30:30">
      <c r="AD17196" s="9"/>
    </row>
    <row r="17197" spans="30:30">
      <c r="AD17197" s="9"/>
    </row>
    <row r="17198" spans="30:30">
      <c r="AD17198" s="9"/>
    </row>
    <row r="17199" spans="30:30">
      <c r="AD17199" s="9"/>
    </row>
    <row r="17200" spans="30:30">
      <c r="AD17200" s="9"/>
    </row>
    <row r="17201" spans="30:30">
      <c r="AD17201" s="9"/>
    </row>
    <row r="17202" spans="30:30">
      <c r="AD17202" s="9"/>
    </row>
    <row r="17203" spans="30:30">
      <c r="AD17203" s="9"/>
    </row>
    <row r="17204" spans="30:30">
      <c r="AD17204" s="9"/>
    </row>
    <row r="17205" spans="30:30">
      <c r="AD17205" s="9"/>
    </row>
    <row r="17206" spans="30:30">
      <c r="AD17206" s="9"/>
    </row>
    <row r="17207" spans="30:30">
      <c r="AD17207" s="9"/>
    </row>
    <row r="17208" spans="30:30">
      <c r="AD17208" s="9"/>
    </row>
    <row r="17209" spans="30:30">
      <c r="AD17209" s="9"/>
    </row>
    <row r="17210" spans="30:30">
      <c r="AD17210" s="9"/>
    </row>
    <row r="17211" spans="30:30">
      <c r="AD17211" s="9"/>
    </row>
    <row r="17212" spans="30:30">
      <c r="AD17212" s="9"/>
    </row>
    <row r="17213" spans="30:30">
      <c r="AD17213" s="9"/>
    </row>
    <row r="17214" spans="30:30">
      <c r="AD17214" s="9"/>
    </row>
    <row r="17215" spans="30:30">
      <c r="AD17215" s="9"/>
    </row>
    <row r="17216" spans="30:30">
      <c r="AD17216" s="9"/>
    </row>
    <row r="17217" spans="30:30">
      <c r="AD17217" s="9"/>
    </row>
    <row r="17218" spans="30:30">
      <c r="AD17218" s="9"/>
    </row>
    <row r="17219" spans="30:30">
      <c r="AD17219" s="9"/>
    </row>
    <row r="17220" spans="30:30">
      <c r="AD17220" s="9"/>
    </row>
    <row r="17221" spans="30:30">
      <c r="AD17221" s="9"/>
    </row>
    <row r="17222" spans="30:30">
      <c r="AD17222" s="9"/>
    </row>
    <row r="17223" spans="30:30">
      <c r="AD17223" s="9"/>
    </row>
    <row r="17224" spans="30:30">
      <c r="AD17224" s="9"/>
    </row>
    <row r="17225" spans="30:30">
      <c r="AD17225" s="9"/>
    </row>
    <row r="17226" spans="30:30">
      <c r="AD17226" s="9"/>
    </row>
    <row r="17227" spans="30:30">
      <c r="AD17227" s="9"/>
    </row>
    <row r="17228" spans="30:30">
      <c r="AD17228" s="9"/>
    </row>
    <row r="17229" spans="30:30">
      <c r="AD17229" s="9"/>
    </row>
    <row r="17230" spans="30:30">
      <c r="AD17230" s="9"/>
    </row>
    <row r="17231" spans="30:30">
      <c r="AD17231" s="9"/>
    </row>
    <row r="17232" spans="30:30">
      <c r="AD17232" s="9"/>
    </row>
    <row r="17233" spans="30:30">
      <c r="AD17233" s="9"/>
    </row>
    <row r="17234" spans="30:30">
      <c r="AD17234" s="9"/>
    </row>
    <row r="17235" spans="30:30">
      <c r="AD17235" s="9"/>
    </row>
    <row r="17236" spans="30:30">
      <c r="AD17236" s="9"/>
    </row>
    <row r="17237" spans="30:30">
      <c r="AD17237" s="9"/>
    </row>
    <row r="17238" spans="30:30">
      <c r="AD17238" s="9"/>
    </row>
    <row r="17239" spans="30:30">
      <c r="AD17239" s="9"/>
    </row>
    <row r="17240" spans="30:30">
      <c r="AD17240" s="9"/>
    </row>
    <row r="17241" spans="30:30">
      <c r="AD17241" s="9"/>
    </row>
    <row r="17242" spans="30:30">
      <c r="AD17242" s="9"/>
    </row>
    <row r="17243" spans="30:30">
      <c r="AD17243" s="9"/>
    </row>
    <row r="17244" spans="30:30">
      <c r="AD17244" s="9"/>
    </row>
    <row r="17245" spans="30:30">
      <c r="AD17245" s="9"/>
    </row>
    <row r="17246" spans="30:30">
      <c r="AD17246" s="9"/>
    </row>
    <row r="17247" spans="30:30">
      <c r="AD17247" s="9"/>
    </row>
    <row r="17248" spans="30:30">
      <c r="AD17248" s="9"/>
    </row>
    <row r="17249" spans="30:30">
      <c r="AD17249" s="9"/>
    </row>
    <row r="17250" spans="30:30">
      <c r="AD17250" s="9"/>
    </row>
    <row r="17251" spans="30:30">
      <c r="AD17251" s="9"/>
    </row>
    <row r="17252" spans="30:30">
      <c r="AD17252" s="9"/>
    </row>
    <row r="17253" spans="30:30">
      <c r="AD17253" s="9"/>
    </row>
    <row r="17254" spans="30:30">
      <c r="AD17254" s="9"/>
    </row>
    <row r="17255" spans="30:30">
      <c r="AD17255" s="9"/>
    </row>
    <row r="17256" spans="30:30">
      <c r="AD17256" s="9"/>
    </row>
    <row r="17257" spans="30:30">
      <c r="AD17257" s="9"/>
    </row>
    <row r="17258" spans="30:30">
      <c r="AD17258" s="9"/>
    </row>
    <row r="17259" spans="30:30">
      <c r="AD17259" s="9"/>
    </row>
    <row r="17260" spans="30:30">
      <c r="AD17260" s="9"/>
    </row>
    <row r="17261" spans="30:30">
      <c r="AD17261" s="9"/>
    </row>
    <row r="17262" spans="30:30">
      <c r="AD17262" s="9"/>
    </row>
    <row r="17263" spans="30:30">
      <c r="AD17263" s="9"/>
    </row>
    <row r="17264" spans="30:30">
      <c r="AD17264" s="9"/>
    </row>
    <row r="17265" spans="30:30">
      <c r="AD17265" s="9"/>
    </row>
    <row r="17266" spans="30:30">
      <c r="AD17266" s="9"/>
    </row>
    <row r="17267" spans="30:30">
      <c r="AD17267" s="9"/>
    </row>
    <row r="17268" spans="30:30">
      <c r="AD17268" s="9"/>
    </row>
    <row r="17269" spans="30:30">
      <c r="AD17269" s="9"/>
    </row>
    <row r="17270" spans="30:30">
      <c r="AD17270" s="9"/>
    </row>
    <row r="17271" spans="30:30">
      <c r="AD17271" s="9"/>
    </row>
    <row r="17272" spans="30:30">
      <c r="AD17272" s="9"/>
    </row>
    <row r="17273" spans="30:30">
      <c r="AD17273" s="9"/>
    </row>
    <row r="17274" spans="30:30">
      <c r="AD17274" s="9"/>
    </row>
    <row r="17275" spans="30:30">
      <c r="AD17275" s="9"/>
    </row>
    <row r="17276" spans="30:30">
      <c r="AD17276" s="9"/>
    </row>
    <row r="17277" spans="30:30">
      <c r="AD17277" s="9"/>
    </row>
    <row r="17278" spans="30:30">
      <c r="AD17278" s="9"/>
    </row>
    <row r="17279" spans="30:30">
      <c r="AD17279" s="9"/>
    </row>
    <row r="17280" spans="30:30">
      <c r="AD17280" s="9"/>
    </row>
    <row r="17281" spans="30:30">
      <c r="AD17281" s="9"/>
    </row>
    <row r="17282" spans="30:30">
      <c r="AD17282" s="9"/>
    </row>
    <row r="17283" spans="30:30">
      <c r="AD17283" s="9"/>
    </row>
    <row r="17284" spans="30:30">
      <c r="AD17284" s="9"/>
    </row>
    <row r="17285" spans="30:30">
      <c r="AD17285" s="9"/>
    </row>
    <row r="17286" spans="30:30">
      <c r="AD17286" s="9"/>
    </row>
    <row r="17287" spans="30:30">
      <c r="AD17287" s="9"/>
    </row>
    <row r="17288" spans="30:30">
      <c r="AD17288" s="9"/>
    </row>
    <row r="17289" spans="30:30">
      <c r="AD17289" s="9"/>
    </row>
    <row r="17290" spans="30:30">
      <c r="AD17290" s="9"/>
    </row>
    <row r="17291" spans="30:30">
      <c r="AD17291" s="9"/>
    </row>
    <row r="17292" spans="30:30">
      <c r="AD17292" s="9"/>
    </row>
    <row r="17293" spans="30:30">
      <c r="AD17293" s="9"/>
    </row>
    <row r="17294" spans="30:30">
      <c r="AD17294" s="9"/>
    </row>
    <row r="17295" spans="30:30">
      <c r="AD17295" s="9"/>
    </row>
    <row r="17296" spans="30:30">
      <c r="AD17296" s="9"/>
    </row>
    <row r="17297" spans="30:30">
      <c r="AD17297" s="9"/>
    </row>
    <row r="17298" spans="30:30">
      <c r="AD17298" s="9"/>
    </row>
    <row r="17299" spans="30:30">
      <c r="AD17299" s="9"/>
    </row>
    <row r="17300" spans="30:30">
      <c r="AD17300" s="9"/>
    </row>
    <row r="17301" spans="30:30">
      <c r="AD17301" s="9"/>
    </row>
    <row r="17302" spans="30:30">
      <c r="AD17302" s="9"/>
    </row>
    <row r="17303" spans="30:30">
      <c r="AD17303" s="9"/>
    </row>
    <row r="17304" spans="30:30">
      <c r="AD17304" s="9"/>
    </row>
    <row r="17305" spans="30:30">
      <c r="AD17305" s="9"/>
    </row>
    <row r="17306" spans="30:30">
      <c r="AD17306" s="9"/>
    </row>
    <row r="17307" spans="30:30">
      <c r="AD17307" s="9"/>
    </row>
    <row r="17308" spans="30:30">
      <c r="AD17308" s="9"/>
    </row>
    <row r="17309" spans="30:30">
      <c r="AD17309" s="9"/>
    </row>
    <row r="17310" spans="30:30">
      <c r="AD17310" s="9"/>
    </row>
    <row r="17311" spans="30:30">
      <c r="AD17311" s="9"/>
    </row>
    <row r="17312" spans="30:30">
      <c r="AD17312" s="9"/>
    </row>
    <row r="17313" spans="30:30">
      <c r="AD17313" s="9"/>
    </row>
    <row r="17314" spans="30:30">
      <c r="AD17314" s="9"/>
    </row>
    <row r="17315" spans="30:30">
      <c r="AD17315" s="9"/>
    </row>
    <row r="17316" spans="30:30">
      <c r="AD17316" s="9"/>
    </row>
    <row r="17317" spans="30:30">
      <c r="AD17317" s="9"/>
    </row>
    <row r="17318" spans="30:30">
      <c r="AD17318" s="9"/>
    </row>
    <row r="17319" spans="30:30">
      <c r="AD17319" s="9"/>
    </row>
    <row r="17320" spans="30:30">
      <c r="AD17320" s="9"/>
    </row>
    <row r="17321" spans="30:30">
      <c r="AD17321" s="9"/>
    </row>
    <row r="17322" spans="30:30">
      <c r="AD17322" s="9"/>
    </row>
    <row r="17323" spans="30:30">
      <c r="AD17323" s="9"/>
    </row>
    <row r="17324" spans="30:30">
      <c r="AD17324" s="9"/>
    </row>
    <row r="17325" spans="30:30">
      <c r="AD17325" s="9"/>
    </row>
    <row r="17326" spans="30:30">
      <c r="AD17326" s="9"/>
    </row>
    <row r="17327" spans="30:30">
      <c r="AD17327" s="9"/>
    </row>
    <row r="17328" spans="30:30">
      <c r="AD17328" s="9"/>
    </row>
    <row r="17329" spans="30:30">
      <c r="AD17329" s="9"/>
    </row>
    <row r="17330" spans="30:30">
      <c r="AD17330" s="9"/>
    </row>
    <row r="17331" spans="30:30">
      <c r="AD17331" s="9"/>
    </row>
    <row r="17332" spans="30:30">
      <c r="AD17332" s="9"/>
    </row>
    <row r="17333" spans="30:30">
      <c r="AD17333" s="9"/>
    </row>
    <row r="17334" spans="30:30">
      <c r="AD17334" s="9"/>
    </row>
    <row r="17335" spans="30:30">
      <c r="AD17335" s="9"/>
    </row>
    <row r="17336" spans="30:30">
      <c r="AD17336" s="9"/>
    </row>
    <row r="17337" spans="30:30">
      <c r="AD17337" s="9"/>
    </row>
    <row r="17338" spans="30:30">
      <c r="AD17338" s="9"/>
    </row>
    <row r="17339" spans="30:30">
      <c r="AD17339" s="9"/>
    </row>
    <row r="17340" spans="30:30">
      <c r="AD17340" s="9"/>
    </row>
    <row r="17341" spans="30:30">
      <c r="AD17341" s="9"/>
    </row>
    <row r="17342" spans="30:30">
      <c r="AD17342" s="9"/>
    </row>
    <row r="17343" spans="30:30">
      <c r="AD17343" s="9"/>
    </row>
    <row r="17344" spans="30:30">
      <c r="AD17344" s="9"/>
    </row>
    <row r="17345" spans="30:30">
      <c r="AD17345" s="9"/>
    </row>
    <row r="17346" spans="30:30">
      <c r="AD17346" s="9"/>
    </row>
    <row r="17347" spans="30:30">
      <c r="AD17347" s="9"/>
    </row>
    <row r="17348" spans="30:30">
      <c r="AD17348" s="9"/>
    </row>
    <row r="17349" spans="30:30">
      <c r="AD17349" s="9"/>
    </row>
    <row r="17350" spans="30:30">
      <c r="AD17350" s="9"/>
    </row>
    <row r="17351" spans="30:30">
      <c r="AD17351" s="9"/>
    </row>
    <row r="17352" spans="30:30">
      <c r="AD17352" s="9"/>
    </row>
    <row r="17353" spans="30:30">
      <c r="AD17353" s="9"/>
    </row>
    <row r="17354" spans="30:30">
      <c r="AD17354" s="9"/>
    </row>
    <row r="17355" spans="30:30">
      <c r="AD17355" s="9"/>
    </row>
    <row r="17356" spans="30:30">
      <c r="AD17356" s="9"/>
    </row>
    <row r="17357" spans="30:30">
      <c r="AD17357" s="9"/>
    </row>
    <row r="17358" spans="30:30">
      <c r="AD17358" s="9"/>
    </row>
    <row r="17359" spans="30:30">
      <c r="AD17359" s="9"/>
    </row>
    <row r="17360" spans="30:30">
      <c r="AD17360" s="9"/>
    </row>
    <row r="17361" spans="30:30">
      <c r="AD17361" s="9"/>
    </row>
    <row r="17362" spans="30:30">
      <c r="AD17362" s="9"/>
    </row>
    <row r="17363" spans="30:30">
      <c r="AD17363" s="9"/>
    </row>
    <row r="17364" spans="30:30">
      <c r="AD17364" s="9"/>
    </row>
    <row r="17365" spans="30:30">
      <c r="AD17365" s="9"/>
    </row>
    <row r="17366" spans="30:30">
      <c r="AD17366" s="9"/>
    </row>
    <row r="17367" spans="30:30">
      <c r="AD17367" s="9"/>
    </row>
    <row r="17368" spans="30:30">
      <c r="AD17368" s="9"/>
    </row>
    <row r="17369" spans="30:30">
      <c r="AD17369" s="9"/>
    </row>
    <row r="17370" spans="30:30">
      <c r="AD17370" s="9"/>
    </row>
    <row r="17371" spans="30:30">
      <c r="AD17371" s="9"/>
    </row>
    <row r="17372" spans="30:30">
      <c r="AD17372" s="9"/>
    </row>
    <row r="17373" spans="30:30">
      <c r="AD17373" s="9"/>
    </row>
    <row r="17374" spans="30:30">
      <c r="AD17374" s="9"/>
    </row>
    <row r="17375" spans="30:30">
      <c r="AD17375" s="9"/>
    </row>
    <row r="17376" spans="30:30">
      <c r="AD17376" s="9"/>
    </row>
    <row r="17377" spans="30:30">
      <c r="AD17377" s="9"/>
    </row>
    <row r="17378" spans="30:30">
      <c r="AD17378" s="9"/>
    </row>
    <row r="17379" spans="30:30">
      <c r="AD17379" s="9"/>
    </row>
    <row r="17380" spans="30:30">
      <c r="AD17380" s="9"/>
    </row>
    <row r="17381" spans="30:30">
      <c r="AD17381" s="9"/>
    </row>
    <row r="17382" spans="30:30">
      <c r="AD17382" s="9"/>
    </row>
    <row r="17383" spans="30:30">
      <c r="AD17383" s="9"/>
    </row>
    <row r="17384" spans="30:30">
      <c r="AD17384" s="9"/>
    </row>
    <row r="17385" spans="30:30">
      <c r="AD17385" s="9"/>
    </row>
    <row r="17386" spans="30:30">
      <c r="AD17386" s="9"/>
    </row>
    <row r="17387" spans="30:30">
      <c r="AD17387" s="9"/>
    </row>
    <row r="17388" spans="30:30">
      <c r="AD17388" s="9"/>
    </row>
    <row r="17389" spans="30:30">
      <c r="AD17389" s="9"/>
    </row>
    <row r="17390" spans="30:30">
      <c r="AD17390" s="9"/>
    </row>
    <row r="17391" spans="30:30">
      <c r="AD17391" s="9"/>
    </row>
    <row r="17392" spans="30:30">
      <c r="AD17392" s="9"/>
    </row>
    <row r="17393" spans="30:30">
      <c r="AD17393" s="9"/>
    </row>
    <row r="17394" spans="30:30">
      <c r="AD17394" s="9"/>
    </row>
    <row r="17395" spans="30:30">
      <c r="AD17395" s="9"/>
    </row>
    <row r="17396" spans="30:30">
      <c r="AD17396" s="9"/>
    </row>
    <row r="17397" spans="30:30">
      <c r="AD17397" s="9"/>
    </row>
    <row r="17398" spans="30:30">
      <c r="AD17398" s="9"/>
    </row>
    <row r="17399" spans="30:30">
      <c r="AD17399" s="9"/>
    </row>
    <row r="17400" spans="30:30">
      <c r="AD17400" s="9"/>
    </row>
    <row r="17401" spans="30:30">
      <c r="AD17401" s="9"/>
    </row>
    <row r="17402" spans="30:30">
      <c r="AD17402" s="9"/>
    </row>
    <row r="17403" spans="30:30">
      <c r="AD17403" s="9"/>
    </row>
    <row r="17404" spans="30:30">
      <c r="AD17404" s="9"/>
    </row>
    <row r="17405" spans="30:30">
      <c r="AD17405" s="9"/>
    </row>
    <row r="17406" spans="30:30">
      <c r="AD17406" s="9"/>
    </row>
    <row r="17407" spans="30:30">
      <c r="AD17407" s="9"/>
    </row>
    <row r="17408" spans="30:30">
      <c r="AD17408" s="9"/>
    </row>
    <row r="17409" spans="30:30">
      <c r="AD17409" s="9"/>
    </row>
    <row r="17410" spans="30:30">
      <c r="AD17410" s="9"/>
    </row>
    <row r="17411" spans="30:30">
      <c r="AD17411" s="9"/>
    </row>
    <row r="17412" spans="30:30">
      <c r="AD17412" s="9"/>
    </row>
    <row r="17413" spans="30:30">
      <c r="AD17413" s="9"/>
    </row>
    <row r="17414" spans="30:30">
      <c r="AD17414" s="9"/>
    </row>
    <row r="17415" spans="30:30">
      <c r="AD17415" s="9"/>
    </row>
    <row r="17416" spans="30:30">
      <c r="AD17416" s="9"/>
    </row>
    <row r="17417" spans="30:30">
      <c r="AD17417" s="9"/>
    </row>
    <row r="17418" spans="30:30">
      <c r="AD17418" s="9"/>
    </row>
    <row r="17419" spans="30:30">
      <c r="AD17419" s="9"/>
    </row>
    <row r="17420" spans="30:30">
      <c r="AD17420" s="9"/>
    </row>
    <row r="17421" spans="30:30">
      <c r="AD17421" s="9"/>
    </row>
    <row r="17422" spans="30:30">
      <c r="AD17422" s="9"/>
    </row>
    <row r="17423" spans="30:30">
      <c r="AD17423" s="9"/>
    </row>
    <row r="17424" spans="30:30">
      <c r="AD17424" s="9"/>
    </row>
    <row r="17425" spans="30:30">
      <c r="AD17425" s="9"/>
    </row>
    <row r="17426" spans="30:30">
      <c r="AD17426" s="9"/>
    </row>
    <row r="17427" spans="30:30">
      <c r="AD17427" s="9"/>
    </row>
    <row r="17428" spans="30:30">
      <c r="AD17428" s="9"/>
    </row>
    <row r="17429" spans="30:30">
      <c r="AD17429" s="9"/>
    </row>
    <row r="17430" spans="30:30">
      <c r="AD17430" s="9"/>
    </row>
    <row r="17431" spans="30:30">
      <c r="AD17431" s="9"/>
    </row>
    <row r="17432" spans="30:30">
      <c r="AD17432" s="9"/>
    </row>
    <row r="17433" spans="30:30">
      <c r="AD17433" s="9"/>
    </row>
    <row r="17434" spans="30:30">
      <c r="AD17434" s="9"/>
    </row>
    <row r="17435" spans="30:30">
      <c r="AD17435" s="9"/>
    </row>
    <row r="17436" spans="30:30">
      <c r="AD17436" s="9"/>
    </row>
    <row r="17437" spans="30:30">
      <c r="AD17437" s="9"/>
    </row>
    <row r="17438" spans="30:30">
      <c r="AD17438" s="9"/>
    </row>
    <row r="17439" spans="30:30">
      <c r="AD17439" s="9"/>
    </row>
    <row r="17440" spans="30:30">
      <c r="AD17440" s="9"/>
    </row>
    <row r="17441" spans="30:30">
      <c r="AD17441" s="9"/>
    </row>
    <row r="17442" spans="30:30">
      <c r="AD17442" s="9"/>
    </row>
    <row r="17443" spans="30:30">
      <c r="AD17443" s="9"/>
    </row>
    <row r="17444" spans="30:30">
      <c r="AD17444" s="9"/>
    </row>
    <row r="17445" spans="30:30">
      <c r="AD17445" s="9"/>
    </row>
    <row r="17446" spans="30:30">
      <c r="AD17446" s="9"/>
    </row>
    <row r="17447" spans="30:30">
      <c r="AD17447" s="9"/>
    </row>
    <row r="17448" spans="30:30">
      <c r="AD17448" s="9"/>
    </row>
    <row r="17449" spans="30:30">
      <c r="AD17449" s="9"/>
    </row>
    <row r="17450" spans="30:30">
      <c r="AD17450" s="9"/>
    </row>
    <row r="17451" spans="30:30">
      <c r="AD17451" s="9"/>
    </row>
    <row r="17452" spans="30:30">
      <c r="AD17452" s="9"/>
    </row>
    <row r="17453" spans="30:30">
      <c r="AD17453" s="9"/>
    </row>
    <row r="17454" spans="30:30">
      <c r="AD17454" s="9"/>
    </row>
    <row r="17455" spans="30:30">
      <c r="AD17455" s="9"/>
    </row>
    <row r="17456" spans="30:30">
      <c r="AD17456" s="9"/>
    </row>
    <row r="17457" spans="30:30">
      <c r="AD17457" s="9"/>
    </row>
    <row r="17458" spans="30:30">
      <c r="AD17458" s="9"/>
    </row>
    <row r="17459" spans="30:30">
      <c r="AD17459" s="9"/>
    </row>
    <row r="17460" spans="30:30">
      <c r="AD17460" s="9"/>
    </row>
    <row r="17461" spans="30:30">
      <c r="AD17461" s="9"/>
    </row>
    <row r="17462" spans="30:30">
      <c r="AD17462" s="9"/>
    </row>
    <row r="17463" spans="30:30">
      <c r="AD17463" s="9"/>
    </row>
    <row r="17464" spans="30:30">
      <c r="AD17464" s="9"/>
    </row>
    <row r="17465" spans="30:30">
      <c r="AD17465" s="9"/>
    </row>
    <row r="17466" spans="30:30">
      <c r="AD17466" s="9"/>
    </row>
    <row r="17467" spans="30:30">
      <c r="AD17467" s="9"/>
    </row>
    <row r="17468" spans="30:30">
      <c r="AD17468" s="9"/>
    </row>
    <row r="17469" spans="30:30">
      <c r="AD17469" s="9"/>
    </row>
    <row r="17470" spans="30:30">
      <c r="AD17470" s="9"/>
    </row>
    <row r="17471" spans="30:30">
      <c r="AD17471" s="9"/>
    </row>
    <row r="17472" spans="30:30">
      <c r="AD17472" s="9"/>
    </row>
    <row r="17473" spans="30:30">
      <c r="AD17473" s="9"/>
    </row>
    <row r="17474" spans="30:30">
      <c r="AD17474" s="9"/>
    </row>
    <row r="17475" spans="30:30">
      <c r="AD17475" s="9"/>
    </row>
    <row r="17476" spans="30:30">
      <c r="AD17476" s="9"/>
    </row>
    <row r="17477" spans="30:30">
      <c r="AD17477" s="9"/>
    </row>
    <row r="17478" spans="30:30">
      <c r="AD17478" s="9"/>
    </row>
    <row r="17479" spans="30:30">
      <c r="AD17479" s="9"/>
    </row>
    <row r="17480" spans="30:30">
      <c r="AD17480" s="9"/>
    </row>
    <row r="17481" spans="30:30">
      <c r="AD17481" s="9"/>
    </row>
    <row r="17482" spans="30:30">
      <c r="AD17482" s="9"/>
    </row>
    <row r="17483" spans="30:30">
      <c r="AD17483" s="9"/>
    </row>
    <row r="17484" spans="30:30">
      <c r="AD17484" s="9"/>
    </row>
    <row r="17485" spans="30:30">
      <c r="AD17485" s="9"/>
    </row>
    <row r="17486" spans="30:30">
      <c r="AD17486" s="9"/>
    </row>
    <row r="17487" spans="30:30">
      <c r="AD17487" s="9"/>
    </row>
    <row r="17488" spans="30:30">
      <c r="AD17488" s="9"/>
    </row>
    <row r="17489" spans="30:30">
      <c r="AD17489" s="9"/>
    </row>
    <row r="17490" spans="30:30">
      <c r="AD17490" s="9"/>
    </row>
    <row r="17491" spans="30:30">
      <c r="AD17491" s="9"/>
    </row>
    <row r="17492" spans="30:30">
      <c r="AD17492" s="9"/>
    </row>
    <row r="17493" spans="30:30">
      <c r="AD17493" s="9"/>
    </row>
    <row r="17494" spans="30:30">
      <c r="AD17494" s="9"/>
    </row>
    <row r="17495" spans="30:30">
      <c r="AD17495" s="9"/>
    </row>
    <row r="17496" spans="30:30">
      <c r="AD17496" s="9"/>
    </row>
    <row r="17497" spans="30:30">
      <c r="AD17497" s="9"/>
    </row>
    <row r="17498" spans="30:30">
      <c r="AD17498" s="9"/>
    </row>
    <row r="17499" spans="30:30">
      <c r="AD17499" s="9"/>
    </row>
    <row r="17500" spans="30:30">
      <c r="AD17500" s="9"/>
    </row>
    <row r="17501" spans="30:30">
      <c r="AD17501" s="9"/>
    </row>
    <row r="17502" spans="30:30">
      <c r="AD17502" s="9"/>
    </row>
    <row r="17503" spans="30:30">
      <c r="AD17503" s="9"/>
    </row>
    <row r="17504" spans="30:30">
      <c r="AD17504" s="9"/>
    </row>
    <row r="17505" spans="30:30">
      <c r="AD17505" s="9"/>
    </row>
    <row r="17506" spans="30:30">
      <c r="AD17506" s="9"/>
    </row>
    <row r="17507" spans="30:30">
      <c r="AD17507" s="9"/>
    </row>
    <row r="17508" spans="30:30">
      <c r="AD17508" s="9"/>
    </row>
    <row r="17509" spans="30:30">
      <c r="AD17509" s="9"/>
    </row>
    <row r="17510" spans="30:30">
      <c r="AD17510" s="9"/>
    </row>
    <row r="17511" spans="30:30">
      <c r="AD17511" s="9"/>
    </row>
    <row r="17512" spans="30:30">
      <c r="AD17512" s="9"/>
    </row>
    <row r="17513" spans="30:30">
      <c r="AD17513" s="9"/>
    </row>
    <row r="17514" spans="30:30">
      <c r="AD17514" s="9"/>
    </row>
    <row r="17515" spans="30:30">
      <c r="AD17515" s="9"/>
    </row>
    <row r="17516" spans="30:30">
      <c r="AD17516" s="9"/>
    </row>
    <row r="17517" spans="30:30">
      <c r="AD17517" s="9"/>
    </row>
    <row r="17518" spans="30:30">
      <c r="AD17518" s="9"/>
    </row>
    <row r="17519" spans="30:30">
      <c r="AD17519" s="9"/>
    </row>
    <row r="17520" spans="30:30">
      <c r="AD17520" s="9"/>
    </row>
    <row r="17521" spans="30:30">
      <c r="AD17521" s="9"/>
    </row>
    <row r="17522" spans="30:30">
      <c r="AD17522" s="9"/>
    </row>
    <row r="17523" spans="30:30">
      <c r="AD17523" s="9"/>
    </row>
    <row r="17524" spans="30:30">
      <c r="AD17524" s="9"/>
    </row>
    <row r="17525" spans="30:30">
      <c r="AD17525" s="9"/>
    </row>
    <row r="17526" spans="30:30">
      <c r="AD17526" s="9"/>
    </row>
    <row r="17527" spans="30:30">
      <c r="AD17527" s="9"/>
    </row>
    <row r="17528" spans="30:30">
      <c r="AD17528" s="9"/>
    </row>
    <row r="17529" spans="30:30">
      <c r="AD17529" s="9"/>
    </row>
    <row r="17530" spans="30:30">
      <c r="AD17530" s="9"/>
    </row>
    <row r="17531" spans="30:30">
      <c r="AD17531" s="9"/>
    </row>
    <row r="17532" spans="30:30">
      <c r="AD17532" s="9"/>
    </row>
    <row r="17533" spans="30:30">
      <c r="AD17533" s="9"/>
    </row>
    <row r="17534" spans="30:30">
      <c r="AD17534" s="9"/>
    </row>
    <row r="17535" spans="30:30">
      <c r="AD17535" s="9"/>
    </row>
    <row r="17536" spans="30:30">
      <c r="AD17536" s="9"/>
    </row>
    <row r="17537" spans="30:30">
      <c r="AD17537" s="9"/>
    </row>
    <row r="17538" spans="30:30">
      <c r="AD17538" s="9"/>
    </row>
    <row r="17539" spans="30:30">
      <c r="AD17539" s="9"/>
    </row>
    <row r="17540" spans="30:30">
      <c r="AD17540" s="9"/>
    </row>
    <row r="17541" spans="30:30">
      <c r="AD17541" s="9"/>
    </row>
    <row r="17542" spans="30:30">
      <c r="AD17542" s="9"/>
    </row>
    <row r="17543" spans="30:30">
      <c r="AD17543" s="9"/>
    </row>
    <row r="17544" spans="30:30">
      <c r="AD17544" s="9"/>
    </row>
    <row r="17545" spans="30:30">
      <c r="AD17545" s="9"/>
    </row>
    <row r="17546" spans="30:30">
      <c r="AD17546" s="9"/>
    </row>
    <row r="17547" spans="30:30">
      <c r="AD17547" s="9"/>
    </row>
    <row r="17548" spans="30:30">
      <c r="AD17548" s="9"/>
    </row>
    <row r="17549" spans="30:30">
      <c r="AD17549" s="9"/>
    </row>
    <row r="17550" spans="30:30">
      <c r="AD17550" s="9"/>
    </row>
    <row r="17551" spans="30:30">
      <c r="AD17551" s="9"/>
    </row>
    <row r="17552" spans="30:30">
      <c r="AD17552" s="9"/>
    </row>
    <row r="17553" spans="30:30">
      <c r="AD17553" s="9"/>
    </row>
    <row r="17554" spans="30:30">
      <c r="AD17554" s="9"/>
    </row>
    <row r="17555" spans="30:30">
      <c r="AD17555" s="9"/>
    </row>
    <row r="17556" spans="30:30">
      <c r="AD17556" s="9"/>
    </row>
    <row r="17557" spans="30:30">
      <c r="AD17557" s="9"/>
    </row>
    <row r="17558" spans="30:30">
      <c r="AD17558" s="9"/>
    </row>
    <row r="17559" spans="30:30">
      <c r="AD17559" s="9"/>
    </row>
    <row r="17560" spans="30:30">
      <c r="AD17560" s="9"/>
    </row>
    <row r="17561" spans="30:30">
      <c r="AD17561" s="9"/>
    </row>
    <row r="17562" spans="30:30">
      <c r="AD17562" s="9"/>
    </row>
    <row r="17563" spans="30:30">
      <c r="AD17563" s="9"/>
    </row>
    <row r="17564" spans="30:30">
      <c r="AD17564" s="9"/>
    </row>
    <row r="17565" spans="30:30">
      <c r="AD17565" s="9"/>
    </row>
    <row r="17566" spans="30:30">
      <c r="AD17566" s="9"/>
    </row>
    <row r="17567" spans="30:30">
      <c r="AD17567" s="9"/>
    </row>
    <row r="17568" spans="30:30">
      <c r="AD17568" s="9"/>
    </row>
    <row r="17569" spans="30:30">
      <c r="AD17569" s="9"/>
    </row>
    <row r="17570" spans="30:30">
      <c r="AD17570" s="9"/>
    </row>
    <row r="17571" spans="30:30">
      <c r="AD17571" s="9"/>
    </row>
    <row r="17572" spans="30:30">
      <c r="AD17572" s="9"/>
    </row>
    <row r="17573" spans="30:30">
      <c r="AD17573" s="9"/>
    </row>
    <row r="17574" spans="30:30">
      <c r="AD17574" s="9"/>
    </row>
    <row r="17575" spans="30:30">
      <c r="AD17575" s="9"/>
    </row>
    <row r="17576" spans="30:30">
      <c r="AD17576" s="9"/>
    </row>
    <row r="17577" spans="30:30">
      <c r="AD17577" s="9"/>
    </row>
    <row r="17578" spans="30:30">
      <c r="AD17578" s="9"/>
    </row>
    <row r="17579" spans="30:30">
      <c r="AD17579" s="9"/>
    </row>
    <row r="17580" spans="30:30">
      <c r="AD17580" s="9"/>
    </row>
    <row r="17581" spans="30:30">
      <c r="AD17581" s="9"/>
    </row>
    <row r="17582" spans="30:30">
      <c r="AD17582" s="9"/>
    </row>
    <row r="17583" spans="30:30">
      <c r="AD17583" s="9"/>
    </row>
    <row r="17584" spans="30:30">
      <c r="AD17584" s="9"/>
    </row>
    <row r="17585" spans="30:30">
      <c r="AD17585" s="9"/>
    </row>
    <row r="17586" spans="30:30">
      <c r="AD17586" s="9"/>
    </row>
    <row r="17587" spans="30:30">
      <c r="AD17587" s="9"/>
    </row>
    <row r="17588" spans="30:30">
      <c r="AD17588" s="9"/>
    </row>
    <row r="17589" spans="30:30">
      <c r="AD17589" s="9"/>
    </row>
    <row r="17590" spans="30:30">
      <c r="AD17590" s="9"/>
    </row>
    <row r="17591" spans="30:30">
      <c r="AD17591" s="9"/>
    </row>
    <row r="17592" spans="30:30">
      <c r="AD17592" s="9"/>
    </row>
    <row r="17593" spans="30:30">
      <c r="AD17593" s="9"/>
    </row>
    <row r="17594" spans="30:30">
      <c r="AD17594" s="9"/>
    </row>
    <row r="17595" spans="30:30">
      <c r="AD17595" s="9"/>
    </row>
    <row r="17596" spans="30:30">
      <c r="AD17596" s="9"/>
    </row>
    <row r="17597" spans="30:30">
      <c r="AD17597" s="9"/>
    </row>
    <row r="17598" spans="30:30">
      <c r="AD17598" s="9"/>
    </row>
    <row r="17599" spans="30:30">
      <c r="AD17599" s="9"/>
    </row>
    <row r="17600" spans="30:30">
      <c r="AD17600" s="9"/>
    </row>
    <row r="17601" spans="30:30">
      <c r="AD17601" s="9"/>
    </row>
    <row r="17602" spans="30:30">
      <c r="AD17602" s="9"/>
    </row>
    <row r="17603" spans="30:30">
      <c r="AD17603" s="9"/>
    </row>
    <row r="17604" spans="30:30">
      <c r="AD17604" s="9"/>
    </row>
    <row r="17605" spans="30:30">
      <c r="AD17605" s="9"/>
    </row>
    <row r="17606" spans="30:30">
      <c r="AD17606" s="9"/>
    </row>
    <row r="17607" spans="30:30">
      <c r="AD17607" s="9"/>
    </row>
    <row r="17608" spans="30:30">
      <c r="AD17608" s="9"/>
    </row>
    <row r="17609" spans="30:30">
      <c r="AD17609" s="9"/>
    </row>
    <row r="17610" spans="30:30">
      <c r="AD17610" s="9"/>
    </row>
    <row r="17611" spans="30:30">
      <c r="AD17611" s="9"/>
    </row>
    <row r="17612" spans="30:30">
      <c r="AD17612" s="9"/>
    </row>
    <row r="17613" spans="30:30">
      <c r="AD17613" s="9"/>
    </row>
    <row r="17614" spans="30:30">
      <c r="AD17614" s="9"/>
    </row>
    <row r="17615" spans="30:30">
      <c r="AD17615" s="9"/>
    </row>
    <row r="17616" spans="30:30">
      <c r="AD17616" s="9"/>
    </row>
    <row r="17617" spans="30:30">
      <c r="AD17617" s="9"/>
    </row>
    <row r="17618" spans="30:30">
      <c r="AD17618" s="9"/>
    </row>
    <row r="17619" spans="30:30">
      <c r="AD17619" s="9"/>
    </row>
    <row r="17620" spans="30:30">
      <c r="AD17620" s="9"/>
    </row>
    <row r="17621" spans="30:30">
      <c r="AD17621" s="9"/>
    </row>
    <row r="17622" spans="30:30">
      <c r="AD17622" s="9"/>
    </row>
    <row r="17623" spans="30:30">
      <c r="AD17623" s="9"/>
    </row>
    <row r="17624" spans="30:30">
      <c r="AD17624" s="9"/>
    </row>
    <row r="17625" spans="30:30">
      <c r="AD17625" s="9"/>
    </row>
    <row r="17626" spans="30:30">
      <c r="AD17626" s="9"/>
    </row>
    <row r="17627" spans="30:30">
      <c r="AD17627" s="9"/>
    </row>
    <row r="17628" spans="30:30">
      <c r="AD17628" s="9"/>
    </row>
    <row r="17629" spans="30:30">
      <c r="AD17629" s="9"/>
    </row>
    <row r="17630" spans="30:30">
      <c r="AD17630" s="9"/>
    </row>
    <row r="17631" spans="30:30">
      <c r="AD17631" s="9"/>
    </row>
    <row r="17632" spans="30:30">
      <c r="AD17632" s="9"/>
    </row>
    <row r="17633" spans="30:30">
      <c r="AD17633" s="9"/>
    </row>
    <row r="17634" spans="30:30">
      <c r="AD17634" s="9"/>
    </row>
    <row r="17635" spans="30:30">
      <c r="AD17635" s="9"/>
    </row>
    <row r="17636" spans="30:30">
      <c r="AD17636" s="9"/>
    </row>
    <row r="17637" spans="30:30">
      <c r="AD17637" s="9"/>
    </row>
    <row r="17638" spans="30:30">
      <c r="AD17638" s="9"/>
    </row>
    <row r="17639" spans="30:30">
      <c r="AD17639" s="9"/>
    </row>
    <row r="17640" spans="30:30">
      <c r="AD17640" s="9"/>
    </row>
    <row r="17641" spans="30:30">
      <c r="AD17641" s="9"/>
    </row>
    <row r="17642" spans="30:30">
      <c r="AD17642" s="9"/>
    </row>
    <row r="17643" spans="30:30">
      <c r="AD17643" s="9"/>
    </row>
    <row r="17644" spans="30:30">
      <c r="AD17644" s="9"/>
    </row>
    <row r="17645" spans="30:30">
      <c r="AD17645" s="9"/>
    </row>
    <row r="17646" spans="30:30">
      <c r="AD17646" s="9"/>
    </row>
    <row r="17647" spans="30:30">
      <c r="AD17647" s="9"/>
    </row>
    <row r="17648" spans="30:30">
      <c r="AD17648" s="9"/>
    </row>
    <row r="17649" spans="30:30">
      <c r="AD17649" s="9"/>
    </row>
    <row r="17650" spans="30:30">
      <c r="AD17650" s="9"/>
    </row>
    <row r="17651" spans="30:30">
      <c r="AD17651" s="9"/>
    </row>
    <row r="17652" spans="30:30">
      <c r="AD17652" s="9"/>
    </row>
    <row r="17653" spans="30:30">
      <c r="AD17653" s="9"/>
    </row>
    <row r="17654" spans="30:30">
      <c r="AD17654" s="9"/>
    </row>
    <row r="17655" spans="30:30">
      <c r="AD17655" s="9"/>
    </row>
    <row r="17656" spans="30:30">
      <c r="AD17656" s="9"/>
    </row>
    <row r="17657" spans="30:30">
      <c r="AD17657" s="9"/>
    </row>
    <row r="17658" spans="30:30">
      <c r="AD17658" s="9"/>
    </row>
    <row r="17659" spans="30:30">
      <c r="AD17659" s="9"/>
    </row>
    <row r="17660" spans="30:30">
      <c r="AD17660" s="9"/>
    </row>
    <row r="17661" spans="30:30">
      <c r="AD17661" s="9"/>
    </row>
    <row r="17662" spans="30:30">
      <c r="AD17662" s="9"/>
    </row>
    <row r="17663" spans="30:30">
      <c r="AD17663" s="9"/>
    </row>
    <row r="17664" spans="30:30">
      <c r="AD17664" s="9"/>
    </row>
    <row r="17665" spans="30:30">
      <c r="AD17665" s="9"/>
    </row>
    <row r="17666" spans="30:30">
      <c r="AD17666" s="9"/>
    </row>
    <row r="17667" spans="30:30">
      <c r="AD17667" s="9"/>
    </row>
    <row r="17668" spans="30:30">
      <c r="AD17668" s="9"/>
    </row>
    <row r="17669" spans="30:30">
      <c r="AD17669" s="9"/>
    </row>
    <row r="17670" spans="30:30">
      <c r="AD17670" s="9"/>
    </row>
    <row r="17671" spans="30:30">
      <c r="AD17671" s="9"/>
    </row>
    <row r="17672" spans="30:30">
      <c r="AD17672" s="9"/>
    </row>
    <row r="17673" spans="30:30">
      <c r="AD17673" s="9"/>
    </row>
    <row r="17674" spans="30:30">
      <c r="AD17674" s="9"/>
    </row>
    <row r="17675" spans="30:30">
      <c r="AD17675" s="9"/>
    </row>
    <row r="17676" spans="30:30">
      <c r="AD17676" s="9"/>
    </row>
    <row r="17677" spans="30:30">
      <c r="AD17677" s="9"/>
    </row>
    <row r="17678" spans="30:30">
      <c r="AD17678" s="9"/>
    </row>
    <row r="17679" spans="30:30">
      <c r="AD17679" s="9"/>
    </row>
    <row r="17680" spans="30:30">
      <c r="AD17680" s="9"/>
    </row>
    <row r="17681" spans="30:30">
      <c r="AD17681" s="9"/>
    </row>
    <row r="17682" spans="30:30">
      <c r="AD17682" s="9"/>
    </row>
    <row r="17683" spans="30:30">
      <c r="AD17683" s="9"/>
    </row>
    <row r="17684" spans="30:30">
      <c r="AD17684" s="9"/>
    </row>
    <row r="17685" spans="30:30">
      <c r="AD17685" s="9"/>
    </row>
    <row r="17686" spans="30:30">
      <c r="AD17686" s="9"/>
    </row>
    <row r="17687" spans="30:30">
      <c r="AD17687" s="9"/>
    </row>
    <row r="17688" spans="30:30">
      <c r="AD17688" s="9"/>
    </row>
    <row r="17689" spans="30:30">
      <c r="AD17689" s="9"/>
    </row>
    <row r="17690" spans="30:30">
      <c r="AD17690" s="9"/>
    </row>
    <row r="17691" spans="30:30">
      <c r="AD17691" s="9"/>
    </row>
    <row r="17692" spans="30:30">
      <c r="AD17692" s="9"/>
    </row>
    <row r="17693" spans="30:30">
      <c r="AD17693" s="9"/>
    </row>
    <row r="17694" spans="30:30">
      <c r="AD17694" s="9"/>
    </row>
    <row r="17695" spans="30:30">
      <c r="AD17695" s="9"/>
    </row>
    <row r="17696" spans="30:30">
      <c r="AD17696" s="9"/>
    </row>
    <row r="17697" spans="30:30">
      <c r="AD17697" s="9"/>
    </row>
    <row r="17698" spans="30:30">
      <c r="AD17698" s="9"/>
    </row>
    <row r="17699" spans="30:30">
      <c r="AD17699" s="9"/>
    </row>
    <row r="17700" spans="30:30">
      <c r="AD17700" s="9"/>
    </row>
    <row r="17701" spans="30:30">
      <c r="AD17701" s="9"/>
    </row>
    <row r="17702" spans="30:30">
      <c r="AD17702" s="9"/>
    </row>
    <row r="17703" spans="30:30">
      <c r="AD17703" s="9"/>
    </row>
    <row r="17704" spans="30:30">
      <c r="AD17704" s="9"/>
    </row>
    <row r="17705" spans="30:30">
      <c r="AD17705" s="9"/>
    </row>
    <row r="17706" spans="30:30">
      <c r="AD17706" s="9"/>
    </row>
    <row r="17707" spans="30:30">
      <c r="AD17707" s="9"/>
    </row>
    <row r="17708" spans="30:30">
      <c r="AD17708" s="9"/>
    </row>
    <row r="17709" spans="30:30">
      <c r="AD17709" s="9"/>
    </row>
    <row r="17710" spans="30:30">
      <c r="AD17710" s="9"/>
    </row>
    <row r="17711" spans="30:30">
      <c r="AD17711" s="9"/>
    </row>
    <row r="17712" spans="30:30">
      <c r="AD17712" s="9"/>
    </row>
    <row r="17713" spans="30:30">
      <c r="AD17713" s="9"/>
    </row>
    <row r="17714" spans="30:30">
      <c r="AD17714" s="9"/>
    </row>
    <row r="17715" spans="30:30">
      <c r="AD17715" s="9"/>
    </row>
    <row r="17716" spans="30:30">
      <c r="AD17716" s="9"/>
    </row>
    <row r="17717" spans="30:30">
      <c r="AD17717" s="9"/>
    </row>
    <row r="17718" spans="30:30">
      <c r="AD17718" s="9"/>
    </row>
    <row r="17719" spans="30:30">
      <c r="AD17719" s="9"/>
    </row>
    <row r="17720" spans="30:30">
      <c r="AD17720" s="9"/>
    </row>
    <row r="17721" spans="30:30">
      <c r="AD17721" s="9"/>
    </row>
    <row r="17722" spans="30:30">
      <c r="AD17722" s="9"/>
    </row>
    <row r="17723" spans="30:30">
      <c r="AD17723" s="9"/>
    </row>
    <row r="17724" spans="30:30">
      <c r="AD17724" s="9"/>
    </row>
    <row r="17725" spans="30:30">
      <c r="AD17725" s="9"/>
    </row>
    <row r="17726" spans="30:30">
      <c r="AD17726" s="9"/>
    </row>
    <row r="17727" spans="30:30">
      <c r="AD17727" s="9"/>
    </row>
    <row r="17728" spans="30:30">
      <c r="AD17728" s="9"/>
    </row>
    <row r="17729" spans="30:30">
      <c r="AD17729" s="9"/>
    </row>
    <row r="17730" spans="30:30">
      <c r="AD17730" s="9"/>
    </row>
    <row r="17731" spans="30:30">
      <c r="AD17731" s="9"/>
    </row>
    <row r="17732" spans="30:30">
      <c r="AD17732" s="9"/>
    </row>
    <row r="17733" spans="30:30">
      <c r="AD17733" s="9"/>
    </row>
    <row r="17734" spans="30:30">
      <c r="AD17734" s="9"/>
    </row>
    <row r="17735" spans="30:30">
      <c r="AD17735" s="9"/>
    </row>
    <row r="17736" spans="30:30">
      <c r="AD17736" s="9"/>
    </row>
    <row r="17737" spans="30:30">
      <c r="AD17737" s="9"/>
    </row>
    <row r="17738" spans="30:30">
      <c r="AD17738" s="9"/>
    </row>
    <row r="17739" spans="30:30">
      <c r="AD17739" s="9"/>
    </row>
    <row r="17740" spans="30:30">
      <c r="AD17740" s="9"/>
    </row>
    <row r="17741" spans="30:30">
      <c r="AD17741" s="9"/>
    </row>
    <row r="17742" spans="30:30">
      <c r="AD17742" s="9"/>
    </row>
    <row r="17743" spans="30:30">
      <c r="AD17743" s="9"/>
    </row>
    <row r="17744" spans="30:30">
      <c r="AD17744" s="9"/>
    </row>
    <row r="17745" spans="30:30">
      <c r="AD17745" s="9"/>
    </row>
    <row r="17746" spans="30:30">
      <c r="AD17746" s="9"/>
    </row>
    <row r="17747" spans="30:30">
      <c r="AD17747" s="9"/>
    </row>
    <row r="17748" spans="30:30">
      <c r="AD17748" s="9"/>
    </row>
    <row r="17749" spans="30:30">
      <c r="AD17749" s="9"/>
    </row>
    <row r="17750" spans="30:30">
      <c r="AD17750" s="9"/>
    </row>
    <row r="17751" spans="30:30">
      <c r="AD17751" s="9"/>
    </row>
    <row r="17752" spans="30:30">
      <c r="AD17752" s="9"/>
    </row>
    <row r="17753" spans="30:30">
      <c r="AD17753" s="9"/>
    </row>
    <row r="17754" spans="30:30">
      <c r="AD17754" s="9"/>
    </row>
    <row r="17755" spans="30:30">
      <c r="AD17755" s="9"/>
    </row>
    <row r="17756" spans="30:30">
      <c r="AD17756" s="9"/>
    </row>
    <row r="17757" spans="30:30">
      <c r="AD17757" s="9"/>
    </row>
    <row r="17758" spans="30:30">
      <c r="AD17758" s="9"/>
    </row>
    <row r="17759" spans="30:30">
      <c r="AD17759" s="9"/>
    </row>
    <row r="17760" spans="30:30">
      <c r="AD17760" s="9"/>
    </row>
    <row r="17761" spans="30:30">
      <c r="AD17761" s="9"/>
    </row>
    <row r="17762" spans="30:30">
      <c r="AD17762" s="9"/>
    </row>
    <row r="17763" spans="30:30">
      <c r="AD17763" s="9"/>
    </row>
    <row r="17764" spans="30:30">
      <c r="AD17764" s="9"/>
    </row>
    <row r="17765" spans="30:30">
      <c r="AD17765" s="9"/>
    </row>
    <row r="17766" spans="30:30">
      <c r="AD17766" s="9"/>
    </row>
    <row r="17767" spans="30:30">
      <c r="AD17767" s="9"/>
    </row>
    <row r="17768" spans="30:30">
      <c r="AD17768" s="9"/>
    </row>
    <row r="17769" spans="30:30">
      <c r="AD17769" s="9"/>
    </row>
    <row r="17770" spans="30:30">
      <c r="AD17770" s="9"/>
    </row>
    <row r="17771" spans="30:30">
      <c r="AD17771" s="9"/>
    </row>
    <row r="17772" spans="30:30">
      <c r="AD17772" s="9"/>
    </row>
    <row r="17773" spans="30:30">
      <c r="AD17773" s="9"/>
    </row>
    <row r="17774" spans="30:30">
      <c r="AD17774" s="9"/>
    </row>
    <row r="17775" spans="30:30">
      <c r="AD17775" s="9"/>
    </row>
    <row r="17776" spans="30:30">
      <c r="AD17776" s="9"/>
    </row>
    <row r="17777" spans="30:30">
      <c r="AD17777" s="9"/>
    </row>
    <row r="17778" spans="30:30">
      <c r="AD17778" s="9"/>
    </row>
    <row r="17779" spans="30:30">
      <c r="AD17779" s="9"/>
    </row>
    <row r="17780" spans="30:30">
      <c r="AD17780" s="9"/>
    </row>
    <row r="17781" spans="30:30">
      <c r="AD17781" s="9"/>
    </row>
    <row r="17782" spans="30:30">
      <c r="AD17782" s="9"/>
    </row>
    <row r="17783" spans="30:30">
      <c r="AD17783" s="9"/>
    </row>
    <row r="17784" spans="30:30">
      <c r="AD17784" s="9"/>
    </row>
    <row r="17785" spans="30:30">
      <c r="AD17785" s="9"/>
    </row>
    <row r="17786" spans="30:30">
      <c r="AD17786" s="9"/>
    </row>
    <row r="17787" spans="30:30">
      <c r="AD17787" s="9"/>
    </row>
    <row r="17788" spans="30:30">
      <c r="AD17788" s="9"/>
    </row>
    <row r="17789" spans="30:30">
      <c r="AD17789" s="9"/>
    </row>
    <row r="17790" spans="30:30">
      <c r="AD17790" s="9"/>
    </row>
    <row r="17791" spans="30:30">
      <c r="AD17791" s="9"/>
    </row>
    <row r="17792" spans="30:30">
      <c r="AD17792" s="9"/>
    </row>
    <row r="17793" spans="30:30">
      <c r="AD17793" s="9"/>
    </row>
    <row r="17794" spans="30:30">
      <c r="AD17794" s="9"/>
    </row>
    <row r="17795" spans="30:30">
      <c r="AD17795" s="9"/>
    </row>
    <row r="17796" spans="30:30">
      <c r="AD17796" s="9"/>
    </row>
    <row r="17797" spans="30:30">
      <c r="AD17797" s="9"/>
    </row>
    <row r="17798" spans="30:30">
      <c r="AD17798" s="9"/>
    </row>
    <row r="17799" spans="30:30">
      <c r="AD17799" s="9"/>
    </row>
    <row r="17800" spans="30:30">
      <c r="AD17800" s="9"/>
    </row>
    <row r="17801" spans="30:30">
      <c r="AD17801" s="9"/>
    </row>
    <row r="17802" spans="30:30">
      <c r="AD17802" s="9"/>
    </row>
    <row r="17803" spans="30:30">
      <c r="AD17803" s="9"/>
    </row>
    <row r="17804" spans="30:30">
      <c r="AD17804" s="9"/>
    </row>
    <row r="17805" spans="30:30">
      <c r="AD17805" s="9"/>
    </row>
    <row r="17806" spans="30:30">
      <c r="AD17806" s="9"/>
    </row>
    <row r="17807" spans="30:30">
      <c r="AD17807" s="9"/>
    </row>
    <row r="17808" spans="30:30">
      <c r="AD17808" s="9"/>
    </row>
    <row r="17809" spans="30:30">
      <c r="AD17809" s="9"/>
    </row>
    <row r="17810" spans="30:30">
      <c r="AD17810" s="9"/>
    </row>
    <row r="17811" spans="30:30">
      <c r="AD17811" s="9"/>
    </row>
    <row r="17812" spans="30:30">
      <c r="AD17812" s="9"/>
    </row>
    <row r="17813" spans="30:30">
      <c r="AD17813" s="9"/>
    </row>
    <row r="17814" spans="30:30">
      <c r="AD17814" s="9"/>
    </row>
    <row r="17815" spans="30:30">
      <c r="AD17815" s="9"/>
    </row>
    <row r="17816" spans="30:30">
      <c r="AD17816" s="9"/>
    </row>
    <row r="17817" spans="30:30">
      <c r="AD17817" s="9"/>
    </row>
    <row r="17818" spans="30:30">
      <c r="AD17818" s="9"/>
    </row>
    <row r="17819" spans="30:30">
      <c r="AD17819" s="9"/>
    </row>
    <row r="17820" spans="30:30">
      <c r="AD17820" s="9"/>
    </row>
    <row r="17821" spans="30:30">
      <c r="AD17821" s="9"/>
    </row>
    <row r="17822" spans="30:30">
      <c r="AD17822" s="9"/>
    </row>
    <row r="17823" spans="30:30">
      <c r="AD17823" s="9"/>
    </row>
    <row r="17824" spans="30:30">
      <c r="AD17824" s="9"/>
    </row>
    <row r="17825" spans="30:30">
      <c r="AD17825" s="9"/>
    </row>
    <row r="17826" spans="30:30">
      <c r="AD17826" s="9"/>
    </row>
    <row r="17827" spans="30:30">
      <c r="AD17827" s="9"/>
    </row>
    <row r="17828" spans="30:30">
      <c r="AD17828" s="9"/>
    </row>
    <row r="17829" spans="30:30">
      <c r="AD17829" s="9"/>
    </row>
    <row r="17830" spans="30:30">
      <c r="AD17830" s="9"/>
    </row>
    <row r="17831" spans="30:30">
      <c r="AD17831" s="9"/>
    </row>
    <row r="17832" spans="30:30">
      <c r="AD17832" s="9"/>
    </row>
    <row r="17833" spans="30:30">
      <c r="AD17833" s="9"/>
    </row>
    <row r="17834" spans="30:30">
      <c r="AD17834" s="9"/>
    </row>
    <row r="17835" spans="30:30">
      <c r="AD17835" s="9"/>
    </row>
    <row r="17836" spans="30:30">
      <c r="AD17836" s="9"/>
    </row>
    <row r="17837" spans="30:30">
      <c r="AD17837" s="9"/>
    </row>
    <row r="17838" spans="30:30">
      <c r="AD17838" s="9"/>
    </row>
    <row r="17839" spans="30:30">
      <c r="AD17839" s="9"/>
    </row>
    <row r="17840" spans="30:30">
      <c r="AD17840" s="9"/>
    </row>
    <row r="17841" spans="30:30">
      <c r="AD17841" s="9"/>
    </row>
    <row r="17842" spans="30:30">
      <c r="AD17842" s="9"/>
    </row>
    <row r="17843" spans="30:30">
      <c r="AD17843" s="9"/>
    </row>
    <row r="17844" spans="30:30">
      <c r="AD17844" s="9"/>
    </row>
    <row r="17845" spans="30:30">
      <c r="AD17845" s="9"/>
    </row>
    <row r="17846" spans="30:30">
      <c r="AD17846" s="9"/>
    </row>
    <row r="17847" spans="30:30">
      <c r="AD17847" s="9"/>
    </row>
    <row r="17848" spans="30:30">
      <c r="AD17848" s="9"/>
    </row>
    <row r="17849" spans="30:30">
      <c r="AD17849" s="9"/>
    </row>
    <row r="17850" spans="30:30">
      <c r="AD17850" s="9"/>
    </row>
    <row r="17851" spans="30:30">
      <c r="AD17851" s="9"/>
    </row>
    <row r="17852" spans="30:30">
      <c r="AD17852" s="9"/>
    </row>
    <row r="17853" spans="30:30">
      <c r="AD17853" s="9"/>
    </row>
    <row r="17854" spans="30:30">
      <c r="AD17854" s="9"/>
    </row>
    <row r="17855" spans="30:30">
      <c r="AD17855" s="9"/>
    </row>
    <row r="17856" spans="30:30">
      <c r="AD17856" s="9"/>
    </row>
    <row r="17857" spans="30:30">
      <c r="AD17857" s="9"/>
    </row>
    <row r="17858" spans="30:30">
      <c r="AD17858" s="9"/>
    </row>
    <row r="17859" spans="30:30">
      <c r="AD17859" s="9"/>
    </row>
    <row r="17860" spans="30:30">
      <c r="AD17860" s="9"/>
    </row>
    <row r="17861" spans="30:30">
      <c r="AD17861" s="9"/>
    </row>
    <row r="17862" spans="30:30">
      <c r="AD17862" s="9"/>
    </row>
    <row r="17863" spans="30:30">
      <c r="AD17863" s="9"/>
    </row>
    <row r="17864" spans="30:30">
      <c r="AD17864" s="9"/>
    </row>
    <row r="17865" spans="30:30">
      <c r="AD17865" s="9"/>
    </row>
    <row r="17866" spans="30:30">
      <c r="AD17866" s="9"/>
    </row>
    <row r="17867" spans="30:30">
      <c r="AD17867" s="9"/>
    </row>
    <row r="17868" spans="30:30">
      <c r="AD17868" s="9"/>
    </row>
    <row r="17869" spans="30:30">
      <c r="AD17869" s="9"/>
    </row>
    <row r="17870" spans="30:30">
      <c r="AD17870" s="9"/>
    </row>
    <row r="17871" spans="30:30">
      <c r="AD17871" s="9"/>
    </row>
    <row r="17872" spans="30:30">
      <c r="AD17872" s="9"/>
    </row>
    <row r="17873" spans="30:30">
      <c r="AD17873" s="9"/>
    </row>
    <row r="17874" spans="30:30">
      <c r="AD17874" s="9"/>
    </row>
    <row r="17875" spans="30:30">
      <c r="AD17875" s="9"/>
    </row>
    <row r="17876" spans="30:30">
      <c r="AD17876" s="9"/>
    </row>
    <row r="17877" spans="30:30">
      <c r="AD17877" s="9"/>
    </row>
    <row r="17878" spans="30:30">
      <c r="AD17878" s="9"/>
    </row>
    <row r="17879" spans="30:30">
      <c r="AD17879" s="9"/>
    </row>
    <row r="17880" spans="30:30">
      <c r="AD17880" s="9"/>
    </row>
    <row r="17881" spans="30:30">
      <c r="AD17881" s="9"/>
    </row>
    <row r="17882" spans="30:30">
      <c r="AD17882" s="9"/>
    </row>
    <row r="17883" spans="30:30">
      <c r="AD17883" s="9"/>
    </row>
    <row r="17884" spans="30:30">
      <c r="AD17884" s="9"/>
    </row>
    <row r="17885" spans="30:30">
      <c r="AD17885" s="9"/>
    </row>
    <row r="17886" spans="30:30">
      <c r="AD17886" s="9"/>
    </row>
    <row r="17887" spans="30:30">
      <c r="AD17887" s="9"/>
    </row>
    <row r="17888" spans="30:30">
      <c r="AD17888" s="9"/>
    </row>
    <row r="17889" spans="30:30">
      <c r="AD17889" s="9"/>
    </row>
    <row r="17890" spans="30:30">
      <c r="AD17890" s="9"/>
    </row>
    <row r="17891" spans="30:30">
      <c r="AD17891" s="9"/>
    </row>
    <row r="17892" spans="30:30">
      <c r="AD17892" s="9"/>
    </row>
    <row r="17893" spans="30:30">
      <c r="AD17893" s="9"/>
    </row>
    <row r="17894" spans="30:30">
      <c r="AD17894" s="9"/>
    </row>
    <row r="17895" spans="30:30">
      <c r="AD17895" s="9"/>
    </row>
    <row r="17896" spans="30:30">
      <c r="AD17896" s="9"/>
    </row>
    <row r="17897" spans="30:30">
      <c r="AD17897" s="9"/>
    </row>
    <row r="17898" spans="30:30">
      <c r="AD17898" s="9"/>
    </row>
    <row r="17899" spans="30:30">
      <c r="AD17899" s="9"/>
    </row>
    <row r="17900" spans="30:30">
      <c r="AD17900" s="9"/>
    </row>
    <row r="17901" spans="30:30">
      <c r="AD17901" s="9"/>
    </row>
    <row r="17902" spans="30:30">
      <c r="AD17902" s="9"/>
    </row>
    <row r="17903" spans="30:30">
      <c r="AD17903" s="9"/>
    </row>
    <row r="17904" spans="30:30">
      <c r="AD17904" s="9"/>
    </row>
    <row r="17905" spans="30:30">
      <c r="AD17905" s="9"/>
    </row>
    <row r="17906" spans="30:30">
      <c r="AD17906" s="9"/>
    </row>
    <row r="17907" spans="30:30">
      <c r="AD17907" s="9"/>
    </row>
    <row r="17908" spans="30:30">
      <c r="AD17908" s="9"/>
    </row>
    <row r="17909" spans="30:30">
      <c r="AD17909" s="9"/>
    </row>
    <row r="17910" spans="30:30">
      <c r="AD17910" s="9"/>
    </row>
    <row r="17911" spans="30:30">
      <c r="AD17911" s="9"/>
    </row>
    <row r="17912" spans="30:30">
      <c r="AD17912" s="9"/>
    </row>
    <row r="17913" spans="30:30">
      <c r="AD17913" s="9"/>
    </row>
    <row r="17914" spans="30:30">
      <c r="AD17914" s="9"/>
    </row>
    <row r="17915" spans="30:30">
      <c r="AD17915" s="9"/>
    </row>
    <row r="17916" spans="30:30">
      <c r="AD17916" s="9"/>
    </row>
    <row r="17917" spans="30:30">
      <c r="AD17917" s="9"/>
    </row>
    <row r="17918" spans="30:30">
      <c r="AD17918" s="9"/>
    </row>
    <row r="17919" spans="30:30">
      <c r="AD17919" s="9"/>
    </row>
    <row r="17920" spans="30:30">
      <c r="AD17920" s="9"/>
    </row>
    <row r="17921" spans="30:30">
      <c r="AD17921" s="9"/>
    </row>
    <row r="17922" spans="30:30">
      <c r="AD17922" s="9"/>
    </row>
    <row r="17923" spans="30:30">
      <c r="AD17923" s="9"/>
    </row>
    <row r="17924" spans="30:30">
      <c r="AD17924" s="9"/>
    </row>
    <row r="17925" spans="30:30">
      <c r="AD17925" s="9"/>
    </row>
    <row r="17926" spans="30:30">
      <c r="AD17926" s="9"/>
    </row>
    <row r="17927" spans="30:30">
      <c r="AD17927" s="9"/>
    </row>
    <row r="17928" spans="30:30">
      <c r="AD17928" s="9"/>
    </row>
    <row r="17929" spans="30:30">
      <c r="AD17929" s="9"/>
    </row>
    <row r="17930" spans="30:30">
      <c r="AD17930" s="9"/>
    </row>
    <row r="17931" spans="30:30">
      <c r="AD17931" s="9"/>
    </row>
    <row r="17932" spans="30:30">
      <c r="AD17932" s="9"/>
    </row>
    <row r="17933" spans="30:30">
      <c r="AD17933" s="9"/>
    </row>
    <row r="17934" spans="30:30">
      <c r="AD17934" s="9"/>
    </row>
    <row r="17935" spans="30:30">
      <c r="AD17935" s="9"/>
    </row>
    <row r="17936" spans="30:30">
      <c r="AD17936" s="9"/>
    </row>
    <row r="17937" spans="30:30">
      <c r="AD17937" s="9"/>
    </row>
    <row r="17938" spans="30:30">
      <c r="AD17938" s="9"/>
    </row>
    <row r="17939" spans="30:30">
      <c r="AD17939" s="9"/>
    </row>
    <row r="17940" spans="30:30">
      <c r="AD17940" s="9"/>
    </row>
    <row r="17941" spans="30:30">
      <c r="AD17941" s="9"/>
    </row>
    <row r="17942" spans="30:30">
      <c r="AD17942" s="9"/>
    </row>
    <row r="17943" spans="30:30">
      <c r="AD17943" s="9"/>
    </row>
    <row r="17944" spans="30:30">
      <c r="AD17944" s="9"/>
    </row>
    <row r="17945" spans="30:30">
      <c r="AD17945" s="9"/>
    </row>
    <row r="17946" spans="30:30">
      <c r="AD17946" s="9"/>
    </row>
    <row r="17947" spans="30:30">
      <c r="AD17947" s="9"/>
    </row>
    <row r="17948" spans="30:30">
      <c r="AD17948" s="9"/>
    </row>
    <row r="17949" spans="30:30">
      <c r="AD17949" s="9"/>
    </row>
    <row r="17950" spans="30:30">
      <c r="AD17950" s="9"/>
    </row>
    <row r="17951" spans="30:30">
      <c r="AD17951" s="9"/>
    </row>
    <row r="17952" spans="30:30">
      <c r="AD17952" s="9"/>
    </row>
    <row r="17953" spans="30:30">
      <c r="AD17953" s="9"/>
    </row>
    <row r="17954" spans="30:30">
      <c r="AD17954" s="9"/>
    </row>
    <row r="17955" spans="30:30">
      <c r="AD17955" s="9"/>
    </row>
    <row r="17956" spans="30:30">
      <c r="AD17956" s="9"/>
    </row>
    <row r="17957" spans="30:30">
      <c r="AD17957" s="9"/>
    </row>
    <row r="17958" spans="30:30">
      <c r="AD17958" s="9"/>
    </row>
    <row r="17959" spans="30:30">
      <c r="AD17959" s="9"/>
    </row>
    <row r="17960" spans="30:30">
      <c r="AD17960" s="9"/>
    </row>
    <row r="17961" spans="30:30">
      <c r="AD17961" s="9"/>
    </row>
    <row r="17962" spans="30:30">
      <c r="AD17962" s="9"/>
    </row>
    <row r="17963" spans="30:30">
      <c r="AD17963" s="9"/>
    </row>
    <row r="17964" spans="30:30">
      <c r="AD17964" s="9"/>
    </row>
    <row r="17965" spans="30:30">
      <c r="AD17965" s="9"/>
    </row>
    <row r="17966" spans="30:30">
      <c r="AD17966" s="9"/>
    </row>
    <row r="17967" spans="30:30">
      <c r="AD17967" s="9"/>
    </row>
    <row r="17968" spans="30:30">
      <c r="AD17968" s="9"/>
    </row>
    <row r="17969" spans="30:30">
      <c r="AD17969" s="9"/>
    </row>
    <row r="17970" spans="30:30">
      <c r="AD17970" s="9"/>
    </row>
    <row r="17971" spans="30:30">
      <c r="AD17971" s="9"/>
    </row>
    <row r="17972" spans="30:30">
      <c r="AD17972" s="9"/>
    </row>
    <row r="17973" spans="30:30">
      <c r="AD17973" s="9"/>
    </row>
    <row r="17974" spans="30:30">
      <c r="AD17974" s="9"/>
    </row>
    <row r="17975" spans="30:30">
      <c r="AD17975" s="9"/>
    </row>
    <row r="17976" spans="30:30">
      <c r="AD17976" s="9"/>
    </row>
    <row r="17977" spans="30:30">
      <c r="AD17977" s="9"/>
    </row>
    <row r="17978" spans="30:30">
      <c r="AD17978" s="9"/>
    </row>
    <row r="17979" spans="30:30">
      <c r="AD17979" s="9"/>
    </row>
    <row r="17980" spans="30:30">
      <c r="AD17980" s="9"/>
    </row>
    <row r="17981" spans="30:30">
      <c r="AD17981" s="9"/>
    </row>
    <row r="17982" spans="30:30">
      <c r="AD17982" s="9"/>
    </row>
    <row r="17983" spans="30:30">
      <c r="AD17983" s="9"/>
    </row>
    <row r="17984" spans="30:30">
      <c r="AD17984" s="9"/>
    </row>
    <row r="17985" spans="30:30">
      <c r="AD17985" s="9"/>
    </row>
    <row r="17986" spans="30:30">
      <c r="AD17986" s="9"/>
    </row>
    <row r="17987" spans="30:30">
      <c r="AD17987" s="9"/>
    </row>
    <row r="17988" spans="30:30">
      <c r="AD17988" s="9"/>
    </row>
    <row r="17989" spans="30:30">
      <c r="AD17989" s="9"/>
    </row>
    <row r="17990" spans="30:30">
      <c r="AD17990" s="9"/>
    </row>
    <row r="17991" spans="30:30">
      <c r="AD17991" s="9"/>
    </row>
    <row r="17992" spans="30:30">
      <c r="AD17992" s="9"/>
    </row>
    <row r="17993" spans="30:30">
      <c r="AD17993" s="9"/>
    </row>
    <row r="17994" spans="30:30">
      <c r="AD17994" s="9"/>
    </row>
    <row r="17995" spans="30:30">
      <c r="AD17995" s="9"/>
    </row>
    <row r="17996" spans="30:30">
      <c r="AD17996" s="9"/>
    </row>
    <row r="17997" spans="30:30">
      <c r="AD17997" s="9"/>
    </row>
    <row r="17998" spans="30:30">
      <c r="AD17998" s="9"/>
    </row>
    <row r="17999" spans="30:30">
      <c r="AD17999" s="9"/>
    </row>
    <row r="18000" spans="30:30">
      <c r="AD18000" s="9"/>
    </row>
    <row r="18001" spans="30:30">
      <c r="AD18001" s="9"/>
    </row>
    <row r="18002" spans="30:30">
      <c r="AD18002" s="9"/>
    </row>
    <row r="18003" spans="30:30">
      <c r="AD18003" s="9"/>
    </row>
    <row r="18004" spans="30:30">
      <c r="AD18004" s="9"/>
    </row>
    <row r="18005" spans="30:30">
      <c r="AD18005" s="9"/>
    </row>
    <row r="18006" spans="30:30">
      <c r="AD18006" s="9"/>
    </row>
    <row r="18007" spans="30:30">
      <c r="AD18007" s="9"/>
    </row>
    <row r="18008" spans="30:30">
      <c r="AD18008" s="9"/>
    </row>
    <row r="18009" spans="30:30">
      <c r="AD18009" s="9"/>
    </row>
    <row r="18010" spans="30:30">
      <c r="AD18010" s="9"/>
    </row>
    <row r="18011" spans="30:30">
      <c r="AD18011" s="9"/>
    </row>
    <row r="18012" spans="30:30">
      <c r="AD18012" s="9"/>
    </row>
    <row r="18013" spans="30:30">
      <c r="AD18013" s="9"/>
    </row>
    <row r="18014" spans="30:30">
      <c r="AD18014" s="9"/>
    </row>
    <row r="18015" spans="30:30">
      <c r="AD18015" s="9"/>
    </row>
    <row r="18016" spans="30:30">
      <c r="AD18016" s="9"/>
    </row>
    <row r="18017" spans="30:30">
      <c r="AD18017" s="9"/>
    </row>
    <row r="18018" spans="30:30">
      <c r="AD18018" s="9"/>
    </row>
    <row r="18019" spans="30:30">
      <c r="AD18019" s="9"/>
    </row>
    <row r="18020" spans="30:30">
      <c r="AD18020" s="9"/>
    </row>
    <row r="18021" spans="30:30">
      <c r="AD18021" s="9"/>
    </row>
    <row r="18022" spans="30:30">
      <c r="AD18022" s="9"/>
    </row>
    <row r="18023" spans="30:30">
      <c r="AD18023" s="9"/>
    </row>
    <row r="18024" spans="30:30">
      <c r="AD18024" s="9"/>
    </row>
    <row r="18025" spans="30:30">
      <c r="AD18025" s="9"/>
    </row>
    <row r="18026" spans="30:30">
      <c r="AD18026" s="9"/>
    </row>
    <row r="18027" spans="30:30">
      <c r="AD18027" s="9"/>
    </row>
    <row r="18028" spans="30:30">
      <c r="AD18028" s="9"/>
    </row>
    <row r="18029" spans="30:30">
      <c r="AD18029" s="9"/>
    </row>
    <row r="18030" spans="30:30">
      <c r="AD18030" s="9"/>
    </row>
    <row r="18031" spans="30:30">
      <c r="AD18031" s="9"/>
    </row>
    <row r="18032" spans="30:30">
      <c r="AD18032" s="9"/>
    </row>
    <row r="18033" spans="30:30">
      <c r="AD18033" s="9"/>
    </row>
    <row r="18034" spans="30:30">
      <c r="AD18034" s="9"/>
    </row>
    <row r="18035" spans="30:30">
      <c r="AD18035" s="9"/>
    </row>
    <row r="18036" spans="30:30">
      <c r="AD18036" s="9"/>
    </row>
    <row r="18037" spans="30:30">
      <c r="AD18037" s="9"/>
    </row>
    <row r="18038" spans="30:30">
      <c r="AD18038" s="9"/>
    </row>
    <row r="18039" spans="30:30">
      <c r="AD18039" s="9"/>
    </row>
    <row r="18040" spans="30:30">
      <c r="AD18040" s="9"/>
    </row>
    <row r="18041" spans="30:30">
      <c r="AD18041" s="9"/>
    </row>
    <row r="18042" spans="30:30">
      <c r="AD18042" s="9"/>
    </row>
    <row r="18043" spans="30:30">
      <c r="AD18043" s="9"/>
    </row>
    <row r="18044" spans="30:30">
      <c r="AD18044" s="9"/>
    </row>
    <row r="18045" spans="30:30">
      <c r="AD18045" s="9"/>
    </row>
    <row r="18046" spans="30:30">
      <c r="AD18046" s="9"/>
    </row>
    <row r="18047" spans="30:30">
      <c r="AD18047" s="9"/>
    </row>
    <row r="18048" spans="30:30">
      <c r="AD18048" s="9"/>
    </row>
    <row r="18049" spans="30:30">
      <c r="AD18049" s="9"/>
    </row>
    <row r="18050" spans="30:30">
      <c r="AD18050" s="9"/>
    </row>
    <row r="18051" spans="30:30">
      <c r="AD18051" s="9"/>
    </row>
    <row r="18052" spans="30:30">
      <c r="AD18052" s="9"/>
    </row>
    <row r="18053" spans="30:30">
      <c r="AD18053" s="9"/>
    </row>
    <row r="18054" spans="30:30">
      <c r="AD18054" s="9"/>
    </row>
    <row r="18055" spans="30:30">
      <c r="AD18055" s="9"/>
    </row>
    <row r="18056" spans="30:30">
      <c r="AD18056" s="9"/>
    </row>
    <row r="18057" spans="30:30">
      <c r="AD18057" s="9"/>
    </row>
    <row r="18058" spans="30:30">
      <c r="AD18058" s="9"/>
    </row>
    <row r="18059" spans="30:30">
      <c r="AD18059" s="9"/>
    </row>
    <row r="18060" spans="30:30">
      <c r="AD18060" s="9"/>
    </row>
    <row r="18061" spans="30:30">
      <c r="AD18061" s="9"/>
    </row>
    <row r="18062" spans="30:30">
      <c r="AD18062" s="9"/>
    </row>
    <row r="18063" spans="30:30">
      <c r="AD18063" s="9"/>
    </row>
    <row r="18064" spans="30:30">
      <c r="AD18064" s="9"/>
    </row>
    <row r="18065" spans="30:30">
      <c r="AD18065" s="9"/>
    </row>
    <row r="18066" spans="30:30">
      <c r="AD18066" s="9"/>
    </row>
    <row r="18067" spans="30:30">
      <c r="AD18067" s="9"/>
    </row>
    <row r="18068" spans="30:30">
      <c r="AD18068" s="9"/>
    </row>
    <row r="18069" spans="30:30">
      <c r="AD18069" s="9"/>
    </row>
    <row r="18070" spans="30:30">
      <c r="AD18070" s="9"/>
    </row>
    <row r="18071" spans="30:30">
      <c r="AD18071" s="9"/>
    </row>
    <row r="18072" spans="30:30">
      <c r="AD18072" s="9"/>
    </row>
    <row r="18073" spans="30:30">
      <c r="AD18073" s="9"/>
    </row>
    <row r="18074" spans="30:30">
      <c r="AD18074" s="9"/>
    </row>
    <row r="18075" spans="30:30">
      <c r="AD18075" s="9"/>
    </row>
    <row r="18076" spans="30:30">
      <c r="AD18076" s="9"/>
    </row>
    <row r="18077" spans="30:30">
      <c r="AD18077" s="9"/>
    </row>
    <row r="18078" spans="30:30">
      <c r="AD18078" s="9"/>
    </row>
    <row r="18079" spans="30:30">
      <c r="AD18079" s="9"/>
    </row>
    <row r="18080" spans="30:30">
      <c r="AD18080" s="9"/>
    </row>
    <row r="18081" spans="30:30">
      <c r="AD18081" s="9"/>
    </row>
    <row r="18082" spans="30:30">
      <c r="AD18082" s="9"/>
    </row>
    <row r="18083" spans="30:30">
      <c r="AD18083" s="9"/>
    </row>
    <row r="18084" spans="30:30">
      <c r="AD18084" s="9"/>
    </row>
    <row r="18085" spans="30:30">
      <c r="AD18085" s="9"/>
    </row>
    <row r="18086" spans="30:30">
      <c r="AD18086" s="9"/>
    </row>
    <row r="18087" spans="30:30">
      <c r="AD18087" s="9"/>
    </row>
    <row r="18088" spans="30:30">
      <c r="AD18088" s="9"/>
    </row>
    <row r="18089" spans="30:30">
      <c r="AD18089" s="9"/>
    </row>
    <row r="18090" spans="30:30">
      <c r="AD18090" s="9"/>
    </row>
    <row r="18091" spans="30:30">
      <c r="AD18091" s="9"/>
    </row>
    <row r="18092" spans="30:30">
      <c r="AD18092" s="9"/>
    </row>
    <row r="18093" spans="30:30">
      <c r="AD18093" s="9"/>
    </row>
    <row r="18094" spans="30:30">
      <c r="AD18094" s="9"/>
    </row>
    <row r="18095" spans="30:30">
      <c r="AD18095" s="9"/>
    </row>
    <row r="18096" spans="30:30">
      <c r="AD18096" s="9"/>
    </row>
    <row r="18097" spans="30:30">
      <c r="AD18097" s="9"/>
    </row>
    <row r="18098" spans="30:30">
      <c r="AD18098" s="9"/>
    </row>
    <row r="18099" spans="30:30">
      <c r="AD18099" s="9"/>
    </row>
    <row r="18100" spans="30:30">
      <c r="AD18100" s="9"/>
    </row>
    <row r="18101" spans="30:30">
      <c r="AD18101" s="9"/>
    </row>
    <row r="18102" spans="30:30">
      <c r="AD18102" s="9"/>
    </row>
    <row r="18103" spans="30:30">
      <c r="AD18103" s="9"/>
    </row>
    <row r="18104" spans="30:30">
      <c r="AD18104" s="9"/>
    </row>
    <row r="18105" spans="30:30">
      <c r="AD18105" s="9"/>
    </row>
    <row r="18106" spans="30:30">
      <c r="AD18106" s="9"/>
    </row>
    <row r="18107" spans="30:30">
      <c r="AD18107" s="9"/>
    </row>
    <row r="18108" spans="30:30">
      <c r="AD18108" s="9"/>
    </row>
    <row r="18109" spans="30:30">
      <c r="AD18109" s="9"/>
    </row>
    <row r="18110" spans="30:30">
      <c r="AD18110" s="9"/>
    </row>
    <row r="18111" spans="30:30">
      <c r="AD18111" s="9"/>
    </row>
    <row r="18112" spans="30:30">
      <c r="AD18112" s="9"/>
    </row>
    <row r="18113" spans="30:30">
      <c r="AD18113" s="9"/>
    </row>
    <row r="18114" spans="30:30">
      <c r="AD18114" s="9"/>
    </row>
    <row r="18115" spans="30:30">
      <c r="AD18115" s="9"/>
    </row>
    <row r="18116" spans="30:30">
      <c r="AD18116" s="9"/>
    </row>
    <row r="18117" spans="30:30">
      <c r="AD18117" s="9"/>
    </row>
    <row r="18118" spans="30:30">
      <c r="AD18118" s="9"/>
    </row>
    <row r="18119" spans="30:30">
      <c r="AD18119" s="9"/>
    </row>
    <row r="18120" spans="30:30">
      <c r="AD18120" s="9"/>
    </row>
    <row r="18121" spans="30:30">
      <c r="AD18121" s="9"/>
    </row>
    <row r="18122" spans="30:30">
      <c r="AD18122" s="9"/>
    </row>
    <row r="18123" spans="30:30">
      <c r="AD18123" s="9"/>
    </row>
    <row r="18124" spans="30:30">
      <c r="AD18124" s="9"/>
    </row>
    <row r="18125" spans="30:30">
      <c r="AD18125" s="9"/>
    </row>
    <row r="18126" spans="30:30">
      <c r="AD18126" s="9"/>
    </row>
    <row r="18127" spans="30:30">
      <c r="AD18127" s="9"/>
    </row>
    <row r="18128" spans="30:30">
      <c r="AD18128" s="9"/>
    </row>
    <row r="18129" spans="30:30">
      <c r="AD18129" s="9"/>
    </row>
    <row r="18130" spans="30:30">
      <c r="AD18130" s="9"/>
    </row>
    <row r="18131" spans="30:30">
      <c r="AD18131" s="9"/>
    </row>
    <row r="18132" spans="30:30">
      <c r="AD18132" s="9"/>
    </row>
    <row r="18133" spans="30:30">
      <c r="AD18133" s="9"/>
    </row>
    <row r="18134" spans="30:30">
      <c r="AD18134" s="9"/>
    </row>
    <row r="18135" spans="30:30">
      <c r="AD18135" s="9"/>
    </row>
    <row r="18136" spans="30:30">
      <c r="AD18136" s="9"/>
    </row>
    <row r="18137" spans="30:30">
      <c r="AD18137" s="9"/>
    </row>
    <row r="18138" spans="30:30">
      <c r="AD18138" s="9"/>
    </row>
    <row r="18139" spans="30:30">
      <c r="AD18139" s="9"/>
    </row>
    <row r="18140" spans="30:30">
      <c r="AD18140" s="9"/>
    </row>
    <row r="18141" spans="30:30">
      <c r="AD18141" s="9"/>
    </row>
    <row r="18142" spans="30:30">
      <c r="AD18142" s="9"/>
    </row>
    <row r="18143" spans="30:30">
      <c r="AD18143" s="9"/>
    </row>
    <row r="18144" spans="30:30">
      <c r="AD18144" s="9"/>
    </row>
    <row r="18145" spans="30:30">
      <c r="AD18145" s="9"/>
    </row>
    <row r="18146" spans="30:30">
      <c r="AD18146" s="9"/>
    </row>
    <row r="18147" spans="30:30">
      <c r="AD18147" s="9"/>
    </row>
    <row r="18148" spans="30:30">
      <c r="AD18148" s="9"/>
    </row>
    <row r="18149" spans="30:30">
      <c r="AD18149" s="9"/>
    </row>
    <row r="18150" spans="30:30">
      <c r="AD18150" s="9"/>
    </row>
    <row r="18151" spans="30:30">
      <c r="AD18151" s="9"/>
    </row>
    <row r="18152" spans="30:30">
      <c r="AD18152" s="9"/>
    </row>
    <row r="18153" spans="30:30">
      <c r="AD18153" s="9"/>
    </row>
    <row r="18154" spans="30:30">
      <c r="AD18154" s="9"/>
    </row>
    <row r="18155" spans="30:30">
      <c r="AD18155" s="9"/>
    </row>
    <row r="18156" spans="30:30">
      <c r="AD18156" s="9"/>
    </row>
    <row r="18157" spans="30:30">
      <c r="AD18157" s="9"/>
    </row>
    <row r="18158" spans="30:30">
      <c r="AD18158" s="9"/>
    </row>
    <row r="18159" spans="30:30">
      <c r="AD18159" s="9"/>
    </row>
    <row r="18160" spans="30:30">
      <c r="AD18160" s="9"/>
    </row>
    <row r="18161" spans="30:30">
      <c r="AD18161" s="9"/>
    </row>
    <row r="18162" spans="30:30">
      <c r="AD18162" s="9"/>
    </row>
    <row r="18163" spans="30:30">
      <c r="AD18163" s="9"/>
    </row>
    <row r="18164" spans="30:30">
      <c r="AD18164" s="9"/>
    </row>
    <row r="18165" spans="30:30">
      <c r="AD18165" s="9"/>
    </row>
    <row r="18166" spans="30:30">
      <c r="AD18166" s="9"/>
    </row>
    <row r="18167" spans="30:30">
      <c r="AD18167" s="9"/>
    </row>
    <row r="18168" spans="30:30">
      <c r="AD18168" s="9"/>
    </row>
    <row r="18169" spans="30:30">
      <c r="AD18169" s="9"/>
    </row>
    <row r="18170" spans="30:30">
      <c r="AD18170" s="9"/>
    </row>
    <row r="18171" spans="30:30">
      <c r="AD18171" s="9"/>
    </row>
    <row r="18172" spans="30:30">
      <c r="AD18172" s="9"/>
    </row>
    <row r="18173" spans="30:30">
      <c r="AD18173" s="9"/>
    </row>
    <row r="18174" spans="30:30">
      <c r="AD18174" s="9"/>
    </row>
    <row r="18175" spans="30:30">
      <c r="AD18175" s="9"/>
    </row>
    <row r="18176" spans="30:30">
      <c r="AD18176" s="9"/>
    </row>
    <row r="18177" spans="30:30">
      <c r="AD18177" s="9"/>
    </row>
    <row r="18178" spans="30:30">
      <c r="AD18178" s="9"/>
    </row>
    <row r="18179" spans="30:30">
      <c r="AD18179" s="9"/>
    </row>
    <row r="18180" spans="30:30">
      <c r="AD18180" s="9"/>
    </row>
    <row r="18181" spans="30:30">
      <c r="AD18181" s="9"/>
    </row>
    <row r="18182" spans="30:30">
      <c r="AD18182" s="9"/>
    </row>
    <row r="18183" spans="30:30">
      <c r="AD18183" s="9"/>
    </row>
    <row r="18184" spans="30:30">
      <c r="AD18184" s="9"/>
    </row>
    <row r="18185" spans="30:30">
      <c r="AD18185" s="9"/>
    </row>
    <row r="18186" spans="30:30">
      <c r="AD18186" s="9"/>
    </row>
    <row r="18187" spans="30:30">
      <c r="AD18187" s="9"/>
    </row>
    <row r="18188" spans="30:30">
      <c r="AD18188" s="9"/>
    </row>
    <row r="18189" spans="30:30">
      <c r="AD18189" s="9"/>
    </row>
    <row r="18190" spans="30:30">
      <c r="AD18190" s="9"/>
    </row>
    <row r="18191" spans="30:30">
      <c r="AD18191" s="9"/>
    </row>
    <row r="18192" spans="30:30">
      <c r="AD18192" s="9"/>
    </row>
    <row r="18193" spans="30:30">
      <c r="AD18193" s="9"/>
    </row>
    <row r="18194" spans="30:30">
      <c r="AD18194" s="9"/>
    </row>
    <row r="18195" spans="30:30">
      <c r="AD18195" s="9"/>
    </row>
    <row r="18196" spans="30:30">
      <c r="AD18196" s="9"/>
    </row>
    <row r="18197" spans="30:30">
      <c r="AD18197" s="9"/>
    </row>
    <row r="18198" spans="30:30">
      <c r="AD18198" s="9"/>
    </row>
    <row r="18199" spans="30:30">
      <c r="AD18199" s="9"/>
    </row>
    <row r="18200" spans="30:30">
      <c r="AD18200" s="9"/>
    </row>
    <row r="18201" spans="30:30">
      <c r="AD18201" s="9"/>
    </row>
    <row r="18202" spans="30:30">
      <c r="AD18202" s="9"/>
    </row>
    <row r="18203" spans="30:30">
      <c r="AD18203" s="9"/>
    </row>
    <row r="18204" spans="30:30">
      <c r="AD18204" s="9"/>
    </row>
    <row r="18205" spans="30:30">
      <c r="AD18205" s="9"/>
    </row>
    <row r="18206" spans="30:30">
      <c r="AD18206" s="9"/>
    </row>
    <row r="18207" spans="30:30">
      <c r="AD18207" s="9"/>
    </row>
    <row r="18208" spans="30:30">
      <c r="AD18208" s="9"/>
    </row>
    <row r="18209" spans="30:30">
      <c r="AD18209" s="9"/>
    </row>
    <row r="18210" spans="30:30">
      <c r="AD18210" s="9"/>
    </row>
    <row r="18211" spans="30:30">
      <c r="AD18211" s="9"/>
    </row>
    <row r="18212" spans="30:30">
      <c r="AD18212" s="9"/>
    </row>
    <row r="18213" spans="30:30">
      <c r="AD18213" s="9"/>
    </row>
    <row r="18214" spans="30:30">
      <c r="AD18214" s="9"/>
    </row>
    <row r="18215" spans="30:30">
      <c r="AD18215" s="9"/>
    </row>
    <row r="18216" spans="30:30">
      <c r="AD18216" s="9"/>
    </row>
    <row r="18217" spans="30:30">
      <c r="AD18217" s="9"/>
    </row>
    <row r="18218" spans="30:30">
      <c r="AD18218" s="9"/>
    </row>
    <row r="18219" spans="30:30">
      <c r="AD18219" s="9"/>
    </row>
    <row r="18220" spans="30:30">
      <c r="AD18220" s="9"/>
    </row>
    <row r="18221" spans="30:30">
      <c r="AD18221" s="9"/>
    </row>
    <row r="18222" spans="30:30">
      <c r="AD18222" s="9"/>
    </row>
    <row r="18223" spans="30:30">
      <c r="AD18223" s="9"/>
    </row>
    <row r="18224" spans="30:30">
      <c r="AD18224" s="9"/>
    </row>
    <row r="18225" spans="30:30">
      <c r="AD18225" s="9"/>
    </row>
    <row r="18226" spans="30:30">
      <c r="AD18226" s="9"/>
    </row>
    <row r="18227" spans="30:30">
      <c r="AD18227" s="9"/>
    </row>
    <row r="18228" spans="30:30">
      <c r="AD18228" s="9"/>
    </row>
    <row r="18229" spans="30:30">
      <c r="AD18229" s="9"/>
    </row>
    <row r="18230" spans="30:30">
      <c r="AD18230" s="9"/>
    </row>
    <row r="18231" spans="30:30">
      <c r="AD18231" s="9"/>
    </row>
    <row r="18232" spans="30:30">
      <c r="AD18232" s="9"/>
    </row>
    <row r="18233" spans="30:30">
      <c r="AD18233" s="9"/>
    </row>
    <row r="18234" spans="30:30">
      <c r="AD18234" s="9"/>
    </row>
    <row r="18235" spans="30:30">
      <c r="AD18235" s="9"/>
    </row>
    <row r="18236" spans="30:30">
      <c r="AD18236" s="9"/>
    </row>
    <row r="18237" spans="30:30">
      <c r="AD18237" s="9"/>
    </row>
    <row r="18238" spans="30:30">
      <c r="AD18238" s="9"/>
    </row>
    <row r="18239" spans="30:30">
      <c r="AD18239" s="9"/>
    </row>
    <row r="18240" spans="30:30">
      <c r="AD18240" s="9"/>
    </row>
    <row r="18241" spans="30:30">
      <c r="AD18241" s="9"/>
    </row>
    <row r="18242" spans="30:30">
      <c r="AD18242" s="9"/>
    </row>
    <row r="18243" spans="30:30">
      <c r="AD18243" s="9"/>
    </row>
    <row r="18244" spans="30:30">
      <c r="AD18244" s="9"/>
    </row>
    <row r="18245" spans="30:30">
      <c r="AD18245" s="9"/>
    </row>
    <row r="18246" spans="30:30">
      <c r="AD18246" s="9"/>
    </row>
    <row r="18247" spans="30:30">
      <c r="AD18247" s="9"/>
    </row>
    <row r="18248" spans="30:30">
      <c r="AD18248" s="9"/>
    </row>
    <row r="18249" spans="30:30">
      <c r="AD18249" s="9"/>
    </row>
    <row r="18250" spans="30:30">
      <c r="AD18250" s="9"/>
    </row>
    <row r="18251" spans="30:30">
      <c r="AD18251" s="9"/>
    </row>
    <row r="18252" spans="30:30">
      <c r="AD18252" s="9"/>
    </row>
    <row r="18253" spans="30:30">
      <c r="AD18253" s="9"/>
    </row>
    <row r="18254" spans="30:30">
      <c r="AD18254" s="9"/>
    </row>
    <row r="18255" spans="30:30">
      <c r="AD18255" s="9"/>
    </row>
    <row r="18256" spans="30:30">
      <c r="AD18256" s="9"/>
    </row>
    <row r="18257" spans="30:30">
      <c r="AD18257" s="9"/>
    </row>
    <row r="18258" spans="30:30">
      <c r="AD18258" s="9"/>
    </row>
    <row r="18259" spans="30:30">
      <c r="AD18259" s="9"/>
    </row>
    <row r="18260" spans="30:30">
      <c r="AD18260" s="9"/>
    </row>
    <row r="18261" spans="30:30">
      <c r="AD18261" s="9"/>
    </row>
    <row r="18262" spans="30:30">
      <c r="AD18262" s="9"/>
    </row>
    <row r="18263" spans="30:30">
      <c r="AD18263" s="9"/>
    </row>
    <row r="18264" spans="30:30">
      <c r="AD18264" s="9"/>
    </row>
    <row r="18265" spans="30:30">
      <c r="AD18265" s="9"/>
    </row>
    <row r="18266" spans="30:30">
      <c r="AD18266" s="9"/>
    </row>
    <row r="18267" spans="30:30">
      <c r="AD18267" s="9"/>
    </row>
    <row r="18268" spans="30:30">
      <c r="AD18268" s="9"/>
    </row>
    <row r="18269" spans="30:30">
      <c r="AD18269" s="9"/>
    </row>
    <row r="18270" spans="30:30">
      <c r="AD18270" s="9"/>
    </row>
    <row r="18271" spans="30:30">
      <c r="AD18271" s="9"/>
    </row>
    <row r="18272" spans="30:30">
      <c r="AD18272" s="9"/>
    </row>
    <row r="18273" spans="30:30">
      <c r="AD18273" s="9"/>
    </row>
    <row r="18274" spans="30:30">
      <c r="AD18274" s="9"/>
    </row>
    <row r="18275" spans="30:30">
      <c r="AD18275" s="9"/>
    </row>
    <row r="18276" spans="30:30">
      <c r="AD18276" s="9"/>
    </row>
    <row r="18277" spans="30:30">
      <c r="AD18277" s="9"/>
    </row>
    <row r="18278" spans="30:30">
      <c r="AD18278" s="9"/>
    </row>
    <row r="18279" spans="30:30">
      <c r="AD18279" s="9"/>
    </row>
    <row r="18280" spans="30:30">
      <c r="AD18280" s="9"/>
    </row>
    <row r="18281" spans="30:30">
      <c r="AD18281" s="9"/>
    </row>
    <row r="18282" spans="30:30">
      <c r="AD18282" s="9"/>
    </row>
    <row r="18283" spans="30:30">
      <c r="AD18283" s="9"/>
    </row>
    <row r="18284" spans="30:30">
      <c r="AD18284" s="9"/>
    </row>
    <row r="18285" spans="30:30">
      <c r="AD18285" s="9"/>
    </row>
    <row r="18286" spans="30:30">
      <c r="AD18286" s="9"/>
    </row>
    <row r="18287" spans="30:30">
      <c r="AD18287" s="9"/>
    </row>
    <row r="18288" spans="30:30">
      <c r="AD18288" s="9"/>
    </row>
    <row r="18289" spans="30:30">
      <c r="AD18289" s="9"/>
    </row>
    <row r="18290" spans="30:30">
      <c r="AD18290" s="9"/>
    </row>
    <row r="18291" spans="30:30">
      <c r="AD18291" s="9"/>
    </row>
    <row r="18292" spans="30:30">
      <c r="AD18292" s="9"/>
    </row>
    <row r="18293" spans="30:30">
      <c r="AD18293" s="9"/>
    </row>
    <row r="18294" spans="30:30">
      <c r="AD18294" s="9"/>
    </row>
    <row r="18295" spans="30:30">
      <c r="AD18295" s="9"/>
    </row>
    <row r="18296" spans="30:30">
      <c r="AD18296" s="9"/>
    </row>
    <row r="18297" spans="30:30">
      <c r="AD18297" s="9"/>
    </row>
    <row r="18298" spans="30:30">
      <c r="AD18298" s="9"/>
    </row>
    <row r="18299" spans="30:30">
      <c r="AD18299" s="9"/>
    </row>
    <row r="18300" spans="30:30">
      <c r="AD18300" s="9"/>
    </row>
    <row r="18301" spans="30:30">
      <c r="AD18301" s="9"/>
    </row>
    <row r="18302" spans="30:30">
      <c r="AD18302" s="9"/>
    </row>
    <row r="18303" spans="30:30">
      <c r="AD18303" s="9"/>
    </row>
    <row r="18304" spans="30:30">
      <c r="AD18304" s="9"/>
    </row>
    <row r="18305" spans="30:30">
      <c r="AD18305" s="9"/>
    </row>
    <row r="18306" spans="30:30">
      <c r="AD18306" s="9"/>
    </row>
    <row r="18307" spans="30:30">
      <c r="AD18307" s="9"/>
    </row>
    <row r="18308" spans="30:30">
      <c r="AD18308" s="9"/>
    </row>
    <row r="18309" spans="30:30">
      <c r="AD18309" s="9"/>
    </row>
    <row r="18310" spans="30:30">
      <c r="AD18310" s="9"/>
    </row>
    <row r="18311" spans="30:30">
      <c r="AD18311" s="9"/>
    </row>
    <row r="18312" spans="30:30">
      <c r="AD18312" s="9"/>
    </row>
    <row r="18313" spans="30:30">
      <c r="AD18313" s="9"/>
    </row>
    <row r="18314" spans="30:30">
      <c r="AD18314" s="9"/>
    </row>
    <row r="18315" spans="30:30">
      <c r="AD18315" s="9"/>
    </row>
    <row r="18316" spans="30:30">
      <c r="AD18316" s="9"/>
    </row>
    <row r="18317" spans="30:30">
      <c r="AD18317" s="9"/>
    </row>
    <row r="18318" spans="30:30">
      <c r="AD18318" s="9"/>
    </row>
    <row r="18319" spans="30:30">
      <c r="AD18319" s="9"/>
    </row>
    <row r="18320" spans="30:30">
      <c r="AD18320" s="9"/>
    </row>
    <row r="18321" spans="30:30">
      <c r="AD18321" s="9"/>
    </row>
    <row r="18322" spans="30:30">
      <c r="AD18322" s="9"/>
    </row>
    <row r="18323" spans="30:30">
      <c r="AD18323" s="9"/>
    </row>
    <row r="18324" spans="30:30">
      <c r="AD18324" s="9"/>
    </row>
    <row r="18325" spans="30:30">
      <c r="AD18325" s="9"/>
    </row>
    <row r="18326" spans="30:30">
      <c r="AD18326" s="9"/>
    </row>
    <row r="18327" spans="30:30">
      <c r="AD18327" s="9"/>
    </row>
    <row r="18328" spans="30:30">
      <c r="AD18328" s="9"/>
    </row>
    <row r="18329" spans="30:30">
      <c r="AD18329" s="9"/>
    </row>
    <row r="18330" spans="30:30">
      <c r="AD18330" s="9"/>
    </row>
    <row r="18331" spans="30:30">
      <c r="AD18331" s="9"/>
    </row>
    <row r="18332" spans="30:30">
      <c r="AD18332" s="9"/>
    </row>
    <row r="18333" spans="30:30">
      <c r="AD18333" s="9"/>
    </row>
    <row r="18334" spans="30:30">
      <c r="AD18334" s="9"/>
    </row>
    <row r="18335" spans="30:30">
      <c r="AD18335" s="9"/>
    </row>
    <row r="18336" spans="30:30">
      <c r="AD18336" s="9"/>
    </row>
    <row r="18337" spans="30:30">
      <c r="AD18337" s="9"/>
    </row>
    <row r="18338" spans="30:30">
      <c r="AD18338" s="9"/>
    </row>
    <row r="18339" spans="30:30">
      <c r="AD18339" s="9"/>
    </row>
    <row r="18340" spans="30:30">
      <c r="AD18340" s="9"/>
    </row>
    <row r="18341" spans="30:30">
      <c r="AD18341" s="9"/>
    </row>
    <row r="18342" spans="30:30">
      <c r="AD18342" s="9"/>
    </row>
    <row r="18343" spans="30:30">
      <c r="AD18343" s="9"/>
    </row>
    <row r="18344" spans="30:30">
      <c r="AD18344" s="9"/>
    </row>
    <row r="18345" spans="30:30">
      <c r="AD18345" s="9"/>
    </row>
    <row r="18346" spans="30:30">
      <c r="AD18346" s="9"/>
    </row>
    <row r="18347" spans="30:30">
      <c r="AD18347" s="9"/>
    </row>
    <row r="18348" spans="30:30">
      <c r="AD18348" s="9"/>
    </row>
    <row r="18349" spans="30:30">
      <c r="AD18349" s="9"/>
    </row>
    <row r="18350" spans="30:30">
      <c r="AD18350" s="9"/>
    </row>
    <row r="18351" spans="30:30">
      <c r="AD18351" s="9"/>
    </row>
    <row r="18352" spans="30:30">
      <c r="AD18352" s="9"/>
    </row>
    <row r="18353" spans="30:30">
      <c r="AD18353" s="9"/>
    </row>
    <row r="18354" spans="30:30">
      <c r="AD18354" s="9"/>
    </row>
    <row r="18355" spans="30:30">
      <c r="AD18355" s="9"/>
    </row>
    <row r="18356" spans="30:30">
      <c r="AD18356" s="9"/>
    </row>
    <row r="18357" spans="30:30">
      <c r="AD18357" s="9"/>
    </row>
    <row r="18358" spans="30:30">
      <c r="AD18358" s="9"/>
    </row>
    <row r="18359" spans="30:30">
      <c r="AD18359" s="9"/>
    </row>
    <row r="18360" spans="30:30">
      <c r="AD18360" s="9"/>
    </row>
    <row r="18361" spans="30:30">
      <c r="AD18361" s="9"/>
    </row>
    <row r="18362" spans="30:30">
      <c r="AD18362" s="9"/>
    </row>
    <row r="18363" spans="30:30">
      <c r="AD18363" s="9"/>
    </row>
    <row r="18364" spans="30:30">
      <c r="AD18364" s="9"/>
    </row>
    <row r="18365" spans="30:30">
      <c r="AD18365" s="9"/>
    </row>
    <row r="18366" spans="30:30">
      <c r="AD18366" s="9"/>
    </row>
    <row r="18367" spans="30:30">
      <c r="AD18367" s="9"/>
    </row>
    <row r="18368" spans="30:30">
      <c r="AD18368" s="9"/>
    </row>
    <row r="18369" spans="30:30">
      <c r="AD18369" s="9"/>
    </row>
    <row r="18370" spans="30:30">
      <c r="AD18370" s="9"/>
    </row>
    <row r="18371" spans="30:30">
      <c r="AD18371" s="9"/>
    </row>
    <row r="18372" spans="30:30">
      <c r="AD18372" s="9"/>
    </row>
    <row r="18373" spans="30:30">
      <c r="AD18373" s="9"/>
    </row>
    <row r="18374" spans="30:30">
      <c r="AD18374" s="9"/>
    </row>
    <row r="18375" spans="30:30">
      <c r="AD18375" s="9"/>
    </row>
    <row r="18376" spans="30:30">
      <c r="AD18376" s="9"/>
    </row>
    <row r="18377" spans="30:30">
      <c r="AD18377" s="9"/>
    </row>
    <row r="18378" spans="30:30">
      <c r="AD18378" s="9"/>
    </row>
    <row r="18379" spans="30:30">
      <c r="AD18379" s="9"/>
    </row>
    <row r="18380" spans="30:30">
      <c r="AD18380" s="9"/>
    </row>
    <row r="18381" spans="30:30">
      <c r="AD18381" s="9"/>
    </row>
    <row r="18382" spans="30:30">
      <c r="AD18382" s="9"/>
    </row>
    <row r="18383" spans="30:30">
      <c r="AD18383" s="9"/>
    </row>
    <row r="18384" spans="30:30">
      <c r="AD18384" s="9"/>
    </row>
    <row r="18385" spans="30:30">
      <c r="AD18385" s="9"/>
    </row>
    <row r="18386" spans="30:30">
      <c r="AD18386" s="9"/>
    </row>
    <row r="18387" spans="30:30">
      <c r="AD18387" s="9"/>
    </row>
    <row r="18388" spans="30:30">
      <c r="AD18388" s="9"/>
    </row>
    <row r="18389" spans="30:30">
      <c r="AD18389" s="9"/>
    </row>
    <row r="18390" spans="30:30">
      <c r="AD18390" s="9"/>
    </row>
    <row r="18391" spans="30:30">
      <c r="AD18391" s="9"/>
    </row>
    <row r="18392" spans="30:30">
      <c r="AD18392" s="9"/>
    </row>
    <row r="18393" spans="30:30">
      <c r="AD18393" s="9"/>
    </row>
    <row r="18394" spans="30:30">
      <c r="AD18394" s="9"/>
    </row>
    <row r="18395" spans="30:30">
      <c r="AD18395" s="9"/>
    </row>
    <row r="18396" spans="30:30">
      <c r="AD18396" s="9"/>
    </row>
    <row r="18397" spans="30:30">
      <c r="AD18397" s="9"/>
    </row>
    <row r="18398" spans="30:30">
      <c r="AD18398" s="9"/>
    </row>
    <row r="18399" spans="30:30">
      <c r="AD18399" s="9"/>
    </row>
    <row r="18400" spans="30:30">
      <c r="AD18400" s="9"/>
    </row>
    <row r="18401" spans="30:30">
      <c r="AD18401" s="9"/>
    </row>
    <row r="18402" spans="30:30">
      <c r="AD18402" s="9"/>
    </row>
    <row r="18403" spans="30:30">
      <c r="AD18403" s="9"/>
    </row>
    <row r="18404" spans="30:30">
      <c r="AD18404" s="9"/>
    </row>
    <row r="18405" spans="30:30">
      <c r="AD18405" s="9"/>
    </row>
    <row r="18406" spans="30:30">
      <c r="AD18406" s="9"/>
    </row>
    <row r="18407" spans="30:30">
      <c r="AD18407" s="9"/>
    </row>
    <row r="18408" spans="30:30">
      <c r="AD18408" s="9"/>
    </row>
    <row r="18409" spans="30:30">
      <c r="AD18409" s="9"/>
    </row>
    <row r="18410" spans="30:30">
      <c r="AD18410" s="9"/>
    </row>
    <row r="18411" spans="30:30">
      <c r="AD18411" s="9"/>
    </row>
    <row r="18412" spans="30:30">
      <c r="AD18412" s="9"/>
    </row>
    <row r="18413" spans="30:30">
      <c r="AD18413" s="9"/>
    </row>
    <row r="18414" spans="30:30">
      <c r="AD18414" s="9"/>
    </row>
    <row r="18415" spans="30:30">
      <c r="AD18415" s="9"/>
    </row>
    <row r="18416" spans="30:30">
      <c r="AD18416" s="9"/>
    </row>
    <row r="18417" spans="30:30">
      <c r="AD18417" s="9"/>
    </row>
    <row r="18418" spans="30:30">
      <c r="AD18418" s="9"/>
    </row>
    <row r="18419" spans="30:30">
      <c r="AD18419" s="9"/>
    </row>
    <row r="18420" spans="30:30">
      <c r="AD18420" s="9"/>
    </row>
    <row r="18421" spans="30:30">
      <c r="AD18421" s="9"/>
    </row>
    <row r="18422" spans="30:30">
      <c r="AD18422" s="9"/>
    </row>
    <row r="18423" spans="30:30">
      <c r="AD18423" s="9"/>
    </row>
    <row r="18424" spans="30:30">
      <c r="AD18424" s="9"/>
    </row>
    <row r="18425" spans="30:30">
      <c r="AD18425" s="9"/>
    </row>
    <row r="18426" spans="30:30">
      <c r="AD18426" s="9"/>
    </row>
    <row r="18427" spans="30:30">
      <c r="AD18427" s="9"/>
    </row>
    <row r="18428" spans="30:30">
      <c r="AD18428" s="9"/>
    </row>
    <row r="18429" spans="30:30">
      <c r="AD18429" s="9"/>
    </row>
    <row r="18430" spans="30:30">
      <c r="AD18430" s="9"/>
    </row>
    <row r="18431" spans="30:30">
      <c r="AD18431" s="9"/>
    </row>
    <row r="18432" spans="30:30">
      <c r="AD18432" s="9"/>
    </row>
    <row r="18433" spans="30:30">
      <c r="AD18433" s="9"/>
    </row>
    <row r="18434" spans="30:30">
      <c r="AD18434" s="9"/>
    </row>
    <row r="18435" spans="30:30">
      <c r="AD18435" s="9"/>
    </row>
    <row r="18436" spans="30:30">
      <c r="AD18436" s="9"/>
    </row>
    <row r="18437" spans="30:30">
      <c r="AD18437" s="9"/>
    </row>
    <row r="18438" spans="30:30">
      <c r="AD18438" s="9"/>
    </row>
    <row r="18439" spans="30:30">
      <c r="AD18439" s="9"/>
    </row>
    <row r="18440" spans="30:30">
      <c r="AD18440" s="9"/>
    </row>
    <row r="18441" spans="30:30">
      <c r="AD18441" s="9"/>
    </row>
    <row r="18442" spans="30:30">
      <c r="AD18442" s="9"/>
    </row>
    <row r="18443" spans="30:30">
      <c r="AD18443" s="9"/>
    </row>
    <row r="18444" spans="30:30">
      <c r="AD18444" s="9"/>
    </row>
    <row r="18445" spans="30:30">
      <c r="AD18445" s="9"/>
    </row>
    <row r="18446" spans="30:30">
      <c r="AD18446" s="9"/>
    </row>
    <row r="18447" spans="30:30">
      <c r="AD18447" s="9"/>
    </row>
    <row r="18448" spans="30:30">
      <c r="AD18448" s="9"/>
    </row>
    <row r="18449" spans="30:30">
      <c r="AD18449" s="9"/>
    </row>
    <row r="18450" spans="30:30">
      <c r="AD18450" s="9"/>
    </row>
    <row r="18451" spans="30:30">
      <c r="AD18451" s="9"/>
    </row>
    <row r="18452" spans="30:30">
      <c r="AD18452" s="9"/>
    </row>
    <row r="18453" spans="30:30">
      <c r="AD18453" s="9"/>
    </row>
    <row r="18454" spans="30:30">
      <c r="AD18454" s="9"/>
    </row>
    <row r="18455" spans="30:30">
      <c r="AD18455" s="9"/>
    </row>
    <row r="18456" spans="30:30">
      <c r="AD18456" s="9"/>
    </row>
    <row r="18457" spans="30:30">
      <c r="AD18457" s="9"/>
    </row>
    <row r="18458" spans="30:30">
      <c r="AD18458" s="9"/>
    </row>
    <row r="18459" spans="30:30">
      <c r="AD18459" s="9"/>
    </row>
    <row r="18460" spans="30:30">
      <c r="AD18460" s="9"/>
    </row>
    <row r="18461" spans="30:30">
      <c r="AD18461" s="9"/>
    </row>
    <row r="18462" spans="30:30">
      <c r="AD18462" s="9"/>
    </row>
    <row r="18463" spans="30:30">
      <c r="AD18463" s="9"/>
    </row>
    <row r="18464" spans="30:30">
      <c r="AD18464" s="9"/>
    </row>
    <row r="18465" spans="30:30">
      <c r="AD18465" s="9"/>
    </row>
    <row r="18466" spans="30:30">
      <c r="AD18466" s="9"/>
    </row>
    <row r="18467" spans="30:30">
      <c r="AD18467" s="9"/>
    </row>
    <row r="18468" spans="30:30">
      <c r="AD18468" s="9"/>
    </row>
    <row r="18469" spans="30:30">
      <c r="AD18469" s="9"/>
    </row>
    <row r="18470" spans="30:30">
      <c r="AD18470" s="9"/>
    </row>
    <row r="18471" spans="30:30">
      <c r="AD18471" s="9"/>
    </row>
    <row r="18472" spans="30:30">
      <c r="AD18472" s="9"/>
    </row>
    <row r="18473" spans="30:30">
      <c r="AD18473" s="9"/>
    </row>
    <row r="18474" spans="30:30">
      <c r="AD18474" s="9"/>
    </row>
    <row r="18475" spans="30:30">
      <c r="AD18475" s="9"/>
    </row>
    <row r="18476" spans="30:30">
      <c r="AD18476" s="9"/>
    </row>
    <row r="18477" spans="30:30">
      <c r="AD18477" s="9"/>
    </row>
    <row r="18478" spans="30:30">
      <c r="AD18478" s="9"/>
    </row>
    <row r="18479" spans="30:30">
      <c r="AD18479" s="9"/>
    </row>
    <row r="18480" spans="30:30">
      <c r="AD18480" s="9"/>
    </row>
    <row r="18481" spans="30:30">
      <c r="AD18481" s="9"/>
    </row>
    <row r="18482" spans="30:30">
      <c r="AD18482" s="9"/>
    </row>
    <row r="18483" spans="30:30">
      <c r="AD18483" s="9"/>
    </row>
    <row r="18484" spans="30:30">
      <c r="AD18484" s="9"/>
    </row>
    <row r="18485" spans="30:30">
      <c r="AD18485" s="9"/>
    </row>
    <row r="18486" spans="30:30">
      <c r="AD18486" s="9"/>
    </row>
    <row r="18487" spans="30:30">
      <c r="AD18487" s="9"/>
    </row>
    <row r="18488" spans="30:30">
      <c r="AD18488" s="9"/>
    </row>
    <row r="18489" spans="30:30">
      <c r="AD18489" s="9"/>
    </row>
    <row r="18490" spans="30:30">
      <c r="AD18490" s="9"/>
    </row>
    <row r="18491" spans="30:30">
      <c r="AD18491" s="9"/>
    </row>
    <row r="18492" spans="30:30">
      <c r="AD18492" s="9"/>
    </row>
    <row r="18493" spans="30:30">
      <c r="AD18493" s="9"/>
    </row>
    <row r="18494" spans="30:30">
      <c r="AD18494" s="9"/>
    </row>
    <row r="18495" spans="30:30">
      <c r="AD18495" s="9"/>
    </row>
    <row r="18496" spans="30:30">
      <c r="AD18496" s="9"/>
    </row>
    <row r="18497" spans="30:30">
      <c r="AD18497" s="9"/>
    </row>
    <row r="18498" spans="30:30">
      <c r="AD18498" s="9"/>
    </row>
    <row r="18499" spans="30:30">
      <c r="AD18499" s="9"/>
    </row>
    <row r="18500" spans="30:30">
      <c r="AD18500" s="9"/>
    </row>
    <row r="18501" spans="30:30">
      <c r="AD18501" s="9"/>
    </row>
    <row r="18502" spans="30:30">
      <c r="AD18502" s="9"/>
    </row>
    <row r="18503" spans="30:30">
      <c r="AD18503" s="9"/>
    </row>
    <row r="18504" spans="30:30">
      <c r="AD18504" s="9"/>
    </row>
    <row r="18505" spans="30:30">
      <c r="AD18505" s="9"/>
    </row>
    <row r="18506" spans="30:30">
      <c r="AD18506" s="9"/>
    </row>
    <row r="18507" spans="30:30">
      <c r="AD18507" s="9"/>
    </row>
    <row r="18508" spans="30:30">
      <c r="AD18508" s="9"/>
    </row>
    <row r="18509" spans="30:30">
      <c r="AD18509" s="9"/>
    </row>
    <row r="18510" spans="30:30">
      <c r="AD18510" s="9"/>
    </row>
    <row r="18511" spans="30:30">
      <c r="AD18511" s="9"/>
    </row>
    <row r="18512" spans="30:30">
      <c r="AD18512" s="9"/>
    </row>
    <row r="18513" spans="30:30">
      <c r="AD18513" s="9"/>
    </row>
    <row r="18514" spans="30:30">
      <c r="AD18514" s="9"/>
    </row>
    <row r="18515" spans="30:30">
      <c r="AD18515" s="9"/>
    </row>
    <row r="18516" spans="30:30">
      <c r="AD18516" s="9"/>
    </row>
    <row r="18517" spans="30:30">
      <c r="AD18517" s="9"/>
    </row>
    <row r="18518" spans="30:30">
      <c r="AD18518" s="9"/>
    </row>
    <row r="18519" spans="30:30">
      <c r="AD18519" s="9"/>
    </row>
    <row r="18520" spans="30:30">
      <c r="AD18520" s="9"/>
    </row>
    <row r="18521" spans="30:30">
      <c r="AD18521" s="9"/>
    </row>
    <row r="18522" spans="30:30">
      <c r="AD18522" s="9"/>
    </row>
    <row r="18523" spans="30:30">
      <c r="AD18523" s="9"/>
    </row>
    <row r="18524" spans="30:30">
      <c r="AD18524" s="9"/>
    </row>
    <row r="18525" spans="30:30">
      <c r="AD18525" s="9"/>
    </row>
    <row r="18526" spans="30:30">
      <c r="AD18526" s="9"/>
    </row>
    <row r="18527" spans="30:30">
      <c r="AD18527" s="9"/>
    </row>
    <row r="18528" spans="30:30">
      <c r="AD18528" s="9"/>
    </row>
    <row r="18529" spans="30:30">
      <c r="AD18529" s="9"/>
    </row>
    <row r="18530" spans="30:30">
      <c r="AD18530" s="9"/>
    </row>
    <row r="18531" spans="30:30">
      <c r="AD18531" s="9"/>
    </row>
    <row r="18532" spans="30:30">
      <c r="AD18532" s="9"/>
    </row>
    <row r="18533" spans="30:30">
      <c r="AD18533" s="9"/>
    </row>
    <row r="18534" spans="30:30">
      <c r="AD18534" s="9"/>
    </row>
    <row r="18535" spans="30:30">
      <c r="AD18535" s="9"/>
    </row>
    <row r="18536" spans="30:30">
      <c r="AD18536" s="9"/>
    </row>
    <row r="18537" spans="30:30">
      <c r="AD18537" s="9"/>
    </row>
    <row r="18538" spans="30:30">
      <c r="AD18538" s="9"/>
    </row>
    <row r="18539" spans="30:30">
      <c r="AD18539" s="9"/>
    </row>
    <row r="18540" spans="30:30">
      <c r="AD18540" s="9"/>
    </row>
    <row r="18541" spans="30:30">
      <c r="AD18541" s="9"/>
    </row>
    <row r="18542" spans="30:30">
      <c r="AD18542" s="9"/>
    </row>
    <row r="18543" spans="30:30">
      <c r="AD18543" s="9"/>
    </row>
    <row r="18544" spans="30:30">
      <c r="AD18544" s="9"/>
    </row>
    <row r="18545" spans="30:30">
      <c r="AD18545" s="9"/>
    </row>
    <row r="18546" spans="30:30">
      <c r="AD18546" s="9"/>
    </row>
    <row r="18547" spans="30:30">
      <c r="AD18547" s="9"/>
    </row>
    <row r="18548" spans="30:30">
      <c r="AD18548" s="9"/>
    </row>
    <row r="18549" spans="30:30">
      <c r="AD18549" s="9"/>
    </row>
    <row r="18550" spans="30:30">
      <c r="AD18550" s="9"/>
    </row>
    <row r="18551" spans="30:30">
      <c r="AD18551" s="9"/>
    </row>
    <row r="18552" spans="30:30">
      <c r="AD18552" s="9"/>
    </row>
    <row r="18553" spans="30:30">
      <c r="AD18553" s="9"/>
    </row>
    <row r="18554" spans="30:30">
      <c r="AD18554" s="9"/>
    </row>
    <row r="18555" spans="30:30">
      <c r="AD18555" s="9"/>
    </row>
    <row r="18556" spans="30:30">
      <c r="AD18556" s="9"/>
    </row>
    <row r="18557" spans="30:30">
      <c r="AD18557" s="9"/>
    </row>
    <row r="18558" spans="30:30">
      <c r="AD18558" s="9"/>
    </row>
    <row r="18559" spans="30:30">
      <c r="AD18559" s="9"/>
    </row>
    <row r="18560" spans="30:30">
      <c r="AD18560" s="9"/>
    </row>
    <row r="18561" spans="30:30">
      <c r="AD18561" s="9"/>
    </row>
    <row r="18562" spans="30:30">
      <c r="AD18562" s="9"/>
    </row>
    <row r="18563" spans="30:30">
      <c r="AD18563" s="9"/>
    </row>
    <row r="18564" spans="30:30">
      <c r="AD18564" s="9"/>
    </row>
    <row r="18565" spans="30:30">
      <c r="AD18565" s="9"/>
    </row>
    <row r="18566" spans="30:30">
      <c r="AD18566" s="9"/>
    </row>
    <row r="18567" spans="30:30">
      <c r="AD18567" s="9"/>
    </row>
    <row r="18568" spans="30:30">
      <c r="AD18568" s="9"/>
    </row>
    <row r="18569" spans="30:30">
      <c r="AD18569" s="9"/>
    </row>
    <row r="18570" spans="30:30">
      <c r="AD18570" s="9"/>
    </row>
    <row r="18571" spans="30:30">
      <c r="AD18571" s="9"/>
    </row>
    <row r="18572" spans="30:30">
      <c r="AD18572" s="9"/>
    </row>
    <row r="18573" spans="30:30">
      <c r="AD18573" s="9"/>
    </row>
    <row r="18574" spans="30:30">
      <c r="AD18574" s="9"/>
    </row>
    <row r="18575" spans="30:30">
      <c r="AD18575" s="9"/>
    </row>
    <row r="18576" spans="30:30">
      <c r="AD18576" s="9"/>
    </row>
    <row r="18577" spans="30:30">
      <c r="AD18577" s="9"/>
    </row>
    <row r="18578" spans="30:30">
      <c r="AD18578" s="9"/>
    </row>
    <row r="18579" spans="30:30">
      <c r="AD18579" s="9"/>
    </row>
    <row r="18580" spans="30:30">
      <c r="AD18580" s="9"/>
    </row>
    <row r="18581" spans="30:30">
      <c r="AD18581" s="9"/>
    </row>
    <row r="18582" spans="30:30">
      <c r="AD18582" s="9"/>
    </row>
    <row r="18583" spans="30:30">
      <c r="AD18583" s="9"/>
    </row>
    <row r="18584" spans="30:30">
      <c r="AD18584" s="9"/>
    </row>
    <row r="18585" spans="30:30">
      <c r="AD18585" s="9"/>
    </row>
    <row r="18586" spans="30:30">
      <c r="AD18586" s="9"/>
    </row>
    <row r="18587" spans="30:30">
      <c r="AD18587" s="9"/>
    </row>
    <row r="18588" spans="30:30">
      <c r="AD18588" s="9"/>
    </row>
    <row r="18589" spans="30:30">
      <c r="AD18589" s="9"/>
    </row>
    <row r="18590" spans="30:30">
      <c r="AD18590" s="9"/>
    </row>
    <row r="18591" spans="30:30">
      <c r="AD18591" s="9"/>
    </row>
    <row r="18592" spans="30:30">
      <c r="AD18592" s="9"/>
    </row>
    <row r="18593" spans="30:30">
      <c r="AD18593" s="9"/>
    </row>
    <row r="18594" spans="30:30">
      <c r="AD18594" s="9"/>
    </row>
    <row r="18595" spans="30:30">
      <c r="AD18595" s="9"/>
    </row>
    <row r="18596" spans="30:30">
      <c r="AD18596" s="9"/>
    </row>
    <row r="18597" spans="30:30">
      <c r="AD18597" s="9"/>
    </row>
    <row r="18598" spans="30:30">
      <c r="AD18598" s="9"/>
    </row>
    <row r="18599" spans="30:30">
      <c r="AD18599" s="9"/>
    </row>
    <row r="18600" spans="30:30">
      <c r="AD18600" s="9"/>
    </row>
    <row r="18601" spans="30:30">
      <c r="AD18601" s="9"/>
    </row>
    <row r="18602" spans="30:30">
      <c r="AD18602" s="9"/>
    </row>
    <row r="18603" spans="30:30">
      <c r="AD18603" s="9"/>
    </row>
    <row r="18604" spans="30:30">
      <c r="AD18604" s="9"/>
    </row>
    <row r="18605" spans="30:30">
      <c r="AD18605" s="9"/>
    </row>
    <row r="18606" spans="30:30">
      <c r="AD18606" s="9"/>
    </row>
    <row r="18607" spans="30:30">
      <c r="AD18607" s="9"/>
    </row>
    <row r="18608" spans="30:30">
      <c r="AD18608" s="9"/>
    </row>
    <row r="18609" spans="30:30">
      <c r="AD18609" s="9"/>
    </row>
    <row r="18610" spans="30:30">
      <c r="AD18610" s="9"/>
    </row>
    <row r="18611" spans="30:30">
      <c r="AD18611" s="9"/>
    </row>
    <row r="18612" spans="30:30">
      <c r="AD18612" s="9"/>
    </row>
    <row r="18613" spans="30:30">
      <c r="AD18613" s="9"/>
    </row>
    <row r="18614" spans="30:30">
      <c r="AD18614" s="9"/>
    </row>
    <row r="18615" spans="30:30">
      <c r="AD18615" s="9"/>
    </row>
    <row r="18616" spans="30:30">
      <c r="AD18616" s="9"/>
    </row>
    <row r="18617" spans="30:30">
      <c r="AD18617" s="9"/>
    </row>
    <row r="18618" spans="30:30">
      <c r="AD18618" s="9"/>
    </row>
    <row r="18619" spans="30:30">
      <c r="AD18619" s="9"/>
    </row>
    <row r="18620" spans="30:30">
      <c r="AD18620" s="9"/>
    </row>
    <row r="18621" spans="30:30">
      <c r="AD18621" s="9"/>
    </row>
    <row r="18622" spans="30:30">
      <c r="AD18622" s="9"/>
    </row>
    <row r="18623" spans="30:30">
      <c r="AD18623" s="9"/>
    </row>
    <row r="18624" spans="30:30">
      <c r="AD18624" s="9"/>
    </row>
    <row r="18625" spans="30:30">
      <c r="AD18625" s="9"/>
    </row>
    <row r="18626" spans="30:30">
      <c r="AD18626" s="9"/>
    </row>
    <row r="18627" spans="30:30">
      <c r="AD18627" s="9"/>
    </row>
    <row r="18628" spans="30:30">
      <c r="AD18628" s="9"/>
    </row>
    <row r="18629" spans="30:30">
      <c r="AD18629" s="9"/>
    </row>
    <row r="18630" spans="30:30">
      <c r="AD18630" s="9"/>
    </row>
    <row r="18631" spans="30:30">
      <c r="AD18631" s="9"/>
    </row>
    <row r="18632" spans="30:30">
      <c r="AD18632" s="9"/>
    </row>
    <row r="18633" spans="30:30">
      <c r="AD18633" s="9"/>
    </row>
    <row r="18634" spans="30:30">
      <c r="AD18634" s="9"/>
    </row>
    <row r="18635" spans="30:30">
      <c r="AD18635" s="9"/>
    </row>
    <row r="18636" spans="30:30">
      <c r="AD18636" s="9"/>
    </row>
    <row r="18637" spans="30:30">
      <c r="AD18637" s="9"/>
    </row>
    <row r="18638" spans="30:30">
      <c r="AD18638" s="9"/>
    </row>
    <row r="18639" spans="30:30">
      <c r="AD18639" s="9"/>
    </row>
    <row r="18640" spans="30:30">
      <c r="AD18640" s="9"/>
    </row>
    <row r="18641" spans="30:30">
      <c r="AD18641" s="9"/>
    </row>
    <row r="18642" spans="30:30">
      <c r="AD18642" s="9"/>
    </row>
    <row r="18643" spans="30:30">
      <c r="AD18643" s="9"/>
    </row>
    <row r="18644" spans="30:30">
      <c r="AD18644" s="9"/>
    </row>
    <row r="18645" spans="30:30">
      <c r="AD18645" s="9"/>
    </row>
    <row r="18646" spans="30:30">
      <c r="AD18646" s="9"/>
    </row>
    <row r="18647" spans="30:30">
      <c r="AD18647" s="9"/>
    </row>
    <row r="18648" spans="30:30">
      <c r="AD18648" s="9"/>
    </row>
    <row r="18649" spans="30:30">
      <c r="AD18649" s="9"/>
    </row>
    <row r="18650" spans="30:30">
      <c r="AD18650" s="9"/>
    </row>
    <row r="18651" spans="30:30">
      <c r="AD18651" s="9"/>
    </row>
    <row r="18652" spans="30:30">
      <c r="AD18652" s="9"/>
    </row>
    <row r="18653" spans="30:30">
      <c r="AD18653" s="9"/>
    </row>
    <row r="18654" spans="30:30">
      <c r="AD18654" s="9"/>
    </row>
    <row r="18655" spans="30:30">
      <c r="AD18655" s="9"/>
    </row>
    <row r="18656" spans="30:30">
      <c r="AD18656" s="9"/>
    </row>
    <row r="18657" spans="30:30">
      <c r="AD18657" s="9"/>
    </row>
    <row r="18658" spans="30:30">
      <c r="AD18658" s="9"/>
    </row>
    <row r="18659" spans="30:30">
      <c r="AD18659" s="9"/>
    </row>
    <row r="18660" spans="30:30">
      <c r="AD18660" s="9"/>
    </row>
    <row r="18661" spans="30:30">
      <c r="AD18661" s="9"/>
    </row>
    <row r="18662" spans="30:30">
      <c r="AD18662" s="9"/>
    </row>
    <row r="18663" spans="30:30">
      <c r="AD18663" s="9"/>
    </row>
    <row r="18664" spans="30:30">
      <c r="AD18664" s="9"/>
    </row>
    <row r="18665" spans="30:30">
      <c r="AD18665" s="9"/>
    </row>
    <row r="18666" spans="30:30">
      <c r="AD18666" s="9"/>
    </row>
    <row r="18667" spans="30:30">
      <c r="AD18667" s="9"/>
    </row>
    <row r="18668" spans="30:30">
      <c r="AD18668" s="9"/>
    </row>
    <row r="18669" spans="30:30">
      <c r="AD18669" s="9"/>
    </row>
    <row r="18670" spans="30:30">
      <c r="AD18670" s="9"/>
    </row>
    <row r="18671" spans="30:30">
      <c r="AD18671" s="9"/>
    </row>
    <row r="18672" spans="30:30">
      <c r="AD18672" s="9"/>
    </row>
    <row r="18673" spans="30:30">
      <c r="AD18673" s="9"/>
    </row>
    <row r="18674" spans="30:30">
      <c r="AD18674" s="9"/>
    </row>
    <row r="18675" spans="30:30">
      <c r="AD18675" s="9"/>
    </row>
    <row r="18676" spans="30:30">
      <c r="AD18676" s="9"/>
    </row>
    <row r="18677" spans="30:30">
      <c r="AD18677" s="9"/>
    </row>
    <row r="18678" spans="30:30">
      <c r="AD18678" s="9"/>
    </row>
    <row r="18679" spans="30:30">
      <c r="AD18679" s="9"/>
    </row>
    <row r="18680" spans="30:30">
      <c r="AD18680" s="9"/>
    </row>
    <row r="18681" spans="30:30">
      <c r="AD18681" s="9"/>
    </row>
    <row r="18682" spans="30:30">
      <c r="AD18682" s="9"/>
    </row>
    <row r="18683" spans="30:30">
      <c r="AD18683" s="9"/>
    </row>
    <row r="18684" spans="30:30">
      <c r="AD18684" s="9"/>
    </row>
    <row r="18685" spans="30:30">
      <c r="AD18685" s="9"/>
    </row>
    <row r="18686" spans="30:30">
      <c r="AD18686" s="9"/>
    </row>
    <row r="18687" spans="30:30">
      <c r="AD18687" s="9"/>
    </row>
    <row r="18688" spans="30:30">
      <c r="AD18688" s="9"/>
    </row>
    <row r="18689" spans="30:30">
      <c r="AD18689" s="9"/>
    </row>
    <row r="18690" spans="30:30">
      <c r="AD18690" s="9"/>
    </row>
    <row r="18691" spans="30:30">
      <c r="AD18691" s="9"/>
    </row>
    <row r="18692" spans="30:30">
      <c r="AD18692" s="9"/>
    </row>
    <row r="18693" spans="30:30">
      <c r="AD18693" s="9"/>
    </row>
    <row r="18694" spans="30:30">
      <c r="AD18694" s="9"/>
    </row>
    <row r="18695" spans="30:30">
      <c r="AD18695" s="9"/>
    </row>
    <row r="18696" spans="30:30">
      <c r="AD18696" s="9"/>
    </row>
    <row r="18697" spans="30:30">
      <c r="AD18697" s="9"/>
    </row>
    <row r="18698" spans="30:30">
      <c r="AD18698" s="9"/>
    </row>
    <row r="18699" spans="30:30">
      <c r="AD18699" s="9"/>
    </row>
    <row r="18700" spans="30:30">
      <c r="AD18700" s="9"/>
    </row>
    <row r="18701" spans="30:30">
      <c r="AD18701" s="9"/>
    </row>
    <row r="18702" spans="30:30">
      <c r="AD18702" s="9"/>
    </row>
    <row r="18703" spans="30:30">
      <c r="AD18703" s="9"/>
    </row>
    <row r="18704" spans="30:30">
      <c r="AD18704" s="9"/>
    </row>
    <row r="18705" spans="30:30">
      <c r="AD18705" s="9"/>
    </row>
    <row r="18706" spans="30:30">
      <c r="AD18706" s="9"/>
    </row>
    <row r="18707" spans="30:30">
      <c r="AD18707" s="9"/>
    </row>
    <row r="18708" spans="30:30">
      <c r="AD18708" s="9"/>
    </row>
    <row r="18709" spans="30:30">
      <c r="AD18709" s="9"/>
    </row>
    <row r="18710" spans="30:30">
      <c r="AD18710" s="9"/>
    </row>
    <row r="18711" spans="30:30">
      <c r="AD18711" s="9"/>
    </row>
    <row r="18712" spans="30:30">
      <c r="AD18712" s="9"/>
    </row>
    <row r="18713" spans="30:30">
      <c r="AD18713" s="9"/>
    </row>
    <row r="18714" spans="30:30">
      <c r="AD18714" s="9"/>
    </row>
    <row r="18715" spans="30:30">
      <c r="AD18715" s="9"/>
    </row>
    <row r="18716" spans="30:30">
      <c r="AD18716" s="9"/>
    </row>
    <row r="18717" spans="30:30">
      <c r="AD18717" s="9"/>
    </row>
    <row r="18718" spans="30:30">
      <c r="AD18718" s="9"/>
    </row>
    <row r="18719" spans="30:30">
      <c r="AD18719" s="9"/>
    </row>
    <row r="18720" spans="30:30">
      <c r="AD18720" s="9"/>
    </row>
    <row r="18721" spans="30:30">
      <c r="AD18721" s="9"/>
    </row>
    <row r="18722" spans="30:30">
      <c r="AD18722" s="9"/>
    </row>
    <row r="18723" spans="30:30">
      <c r="AD18723" s="9"/>
    </row>
    <row r="18724" spans="30:30">
      <c r="AD18724" s="9"/>
    </row>
    <row r="18725" spans="30:30">
      <c r="AD18725" s="9"/>
    </row>
    <row r="18726" spans="30:30">
      <c r="AD18726" s="9"/>
    </row>
    <row r="18727" spans="30:30">
      <c r="AD18727" s="9"/>
    </row>
    <row r="18728" spans="30:30">
      <c r="AD18728" s="9"/>
    </row>
    <row r="18729" spans="30:30">
      <c r="AD18729" s="9"/>
    </row>
    <row r="18730" spans="30:30">
      <c r="AD18730" s="9"/>
    </row>
    <row r="18731" spans="30:30">
      <c r="AD18731" s="9"/>
    </row>
    <row r="18732" spans="30:30">
      <c r="AD18732" s="9"/>
    </row>
    <row r="18733" spans="30:30">
      <c r="AD18733" s="9"/>
    </row>
    <row r="18734" spans="30:30">
      <c r="AD18734" s="9"/>
    </row>
    <row r="18735" spans="30:30">
      <c r="AD18735" s="9"/>
    </row>
    <row r="18736" spans="30:30">
      <c r="AD18736" s="9"/>
    </row>
    <row r="18737" spans="30:30">
      <c r="AD18737" s="9"/>
    </row>
    <row r="18738" spans="30:30">
      <c r="AD18738" s="9"/>
    </row>
    <row r="18739" spans="30:30">
      <c r="AD18739" s="9"/>
    </row>
    <row r="18740" spans="30:30">
      <c r="AD18740" s="9"/>
    </row>
    <row r="18741" spans="30:30">
      <c r="AD18741" s="9"/>
    </row>
    <row r="18742" spans="30:30">
      <c r="AD18742" s="9"/>
    </row>
    <row r="18743" spans="30:30">
      <c r="AD18743" s="9"/>
    </row>
    <row r="18744" spans="30:30">
      <c r="AD18744" s="9"/>
    </row>
    <row r="18745" spans="30:30">
      <c r="AD18745" s="9"/>
    </row>
    <row r="18746" spans="30:30">
      <c r="AD18746" s="9"/>
    </row>
    <row r="18747" spans="30:30">
      <c r="AD18747" s="9"/>
    </row>
    <row r="18748" spans="30:30">
      <c r="AD18748" s="9"/>
    </row>
    <row r="18749" spans="30:30">
      <c r="AD18749" s="9"/>
    </row>
    <row r="18750" spans="30:30">
      <c r="AD18750" s="9"/>
    </row>
    <row r="18751" spans="30:30">
      <c r="AD18751" s="9"/>
    </row>
    <row r="18752" spans="30:30">
      <c r="AD18752" s="9"/>
    </row>
    <row r="18753" spans="30:30">
      <c r="AD18753" s="9"/>
    </row>
    <row r="18754" spans="30:30">
      <c r="AD18754" s="9"/>
    </row>
    <row r="18755" spans="30:30">
      <c r="AD18755" s="9"/>
    </row>
    <row r="18756" spans="30:30">
      <c r="AD18756" s="9"/>
    </row>
    <row r="18757" spans="30:30">
      <c r="AD18757" s="9"/>
    </row>
    <row r="18758" spans="30:30">
      <c r="AD18758" s="9"/>
    </row>
    <row r="18759" spans="30:30">
      <c r="AD18759" s="9"/>
    </row>
    <row r="18760" spans="30:30">
      <c r="AD18760" s="9"/>
    </row>
    <row r="18761" spans="30:30">
      <c r="AD18761" s="9"/>
    </row>
    <row r="18762" spans="30:30">
      <c r="AD18762" s="9"/>
    </row>
    <row r="18763" spans="30:30">
      <c r="AD18763" s="9"/>
    </row>
    <row r="18764" spans="30:30">
      <c r="AD18764" s="9"/>
    </row>
    <row r="18765" spans="30:30">
      <c r="AD18765" s="9"/>
    </row>
    <row r="18766" spans="30:30">
      <c r="AD18766" s="9"/>
    </row>
    <row r="18767" spans="30:30">
      <c r="AD18767" s="9"/>
    </row>
    <row r="18768" spans="30:30">
      <c r="AD18768" s="9"/>
    </row>
    <row r="18769" spans="30:30">
      <c r="AD18769" s="9"/>
    </row>
    <row r="18770" spans="30:30">
      <c r="AD18770" s="9"/>
    </row>
    <row r="18771" spans="30:30">
      <c r="AD18771" s="9"/>
    </row>
    <row r="18772" spans="30:30">
      <c r="AD18772" s="9"/>
    </row>
    <row r="18773" spans="30:30">
      <c r="AD18773" s="9"/>
    </row>
    <row r="18774" spans="30:30">
      <c r="AD18774" s="9"/>
    </row>
    <row r="18775" spans="30:30">
      <c r="AD18775" s="9"/>
    </row>
    <row r="18776" spans="30:30">
      <c r="AD18776" s="9"/>
    </row>
    <row r="18777" spans="30:30">
      <c r="AD18777" s="9"/>
    </row>
    <row r="18778" spans="30:30">
      <c r="AD18778" s="9"/>
    </row>
    <row r="18779" spans="30:30">
      <c r="AD18779" s="9"/>
    </row>
    <row r="18780" spans="30:30">
      <c r="AD18780" s="9"/>
    </row>
    <row r="18781" spans="30:30">
      <c r="AD18781" s="9"/>
    </row>
    <row r="18782" spans="30:30">
      <c r="AD18782" s="9"/>
    </row>
    <row r="18783" spans="30:30">
      <c r="AD18783" s="9"/>
    </row>
    <row r="18784" spans="30:30">
      <c r="AD18784" s="9"/>
    </row>
    <row r="18785" spans="30:30">
      <c r="AD18785" s="9"/>
    </row>
    <row r="18786" spans="30:30">
      <c r="AD18786" s="9"/>
    </row>
    <row r="18787" spans="30:30">
      <c r="AD18787" s="9"/>
    </row>
    <row r="18788" spans="30:30">
      <c r="AD18788" s="9"/>
    </row>
    <row r="18789" spans="30:30">
      <c r="AD18789" s="9"/>
    </row>
    <row r="18790" spans="30:30">
      <c r="AD18790" s="9"/>
    </row>
    <row r="18791" spans="30:30">
      <c r="AD18791" s="9"/>
    </row>
    <row r="18792" spans="30:30">
      <c r="AD18792" s="9"/>
    </row>
    <row r="18793" spans="30:30">
      <c r="AD18793" s="9"/>
    </row>
    <row r="18794" spans="30:30">
      <c r="AD18794" s="9"/>
    </row>
    <row r="18795" spans="30:30">
      <c r="AD18795" s="9"/>
    </row>
    <row r="18796" spans="30:30">
      <c r="AD18796" s="9"/>
    </row>
    <row r="18797" spans="30:30">
      <c r="AD18797" s="9"/>
    </row>
    <row r="18798" spans="30:30">
      <c r="AD18798" s="9"/>
    </row>
    <row r="18799" spans="30:30">
      <c r="AD18799" s="9"/>
    </row>
    <row r="18800" spans="30:30">
      <c r="AD18800" s="9"/>
    </row>
    <row r="18801" spans="30:30">
      <c r="AD18801" s="9"/>
    </row>
    <row r="18802" spans="30:30">
      <c r="AD18802" s="9"/>
    </row>
    <row r="18803" spans="30:30">
      <c r="AD18803" s="9"/>
    </row>
    <row r="18804" spans="30:30">
      <c r="AD18804" s="9"/>
    </row>
    <row r="18805" spans="30:30">
      <c r="AD18805" s="9"/>
    </row>
    <row r="18806" spans="30:30">
      <c r="AD18806" s="9"/>
    </row>
    <row r="18807" spans="30:30">
      <c r="AD18807" s="9"/>
    </row>
    <row r="18808" spans="30:30">
      <c r="AD18808" s="9"/>
    </row>
    <row r="18809" spans="30:30">
      <c r="AD18809" s="9"/>
    </row>
    <row r="18810" spans="30:30">
      <c r="AD18810" s="9"/>
    </row>
    <row r="18811" spans="30:30">
      <c r="AD18811" s="9"/>
    </row>
    <row r="18812" spans="30:30">
      <c r="AD18812" s="9"/>
    </row>
    <row r="18813" spans="30:30">
      <c r="AD18813" s="9"/>
    </row>
    <row r="18814" spans="30:30">
      <c r="AD18814" s="9"/>
    </row>
    <row r="18815" spans="30:30">
      <c r="AD18815" s="9"/>
    </row>
    <row r="18816" spans="30:30">
      <c r="AD18816" s="9"/>
    </row>
    <row r="18817" spans="30:30">
      <c r="AD18817" s="9"/>
    </row>
    <row r="18818" spans="30:30">
      <c r="AD18818" s="9"/>
    </row>
    <row r="18819" spans="30:30">
      <c r="AD18819" s="9"/>
    </row>
    <row r="18820" spans="30:30">
      <c r="AD18820" s="9"/>
    </row>
    <row r="18821" spans="30:30">
      <c r="AD18821" s="9"/>
    </row>
    <row r="18822" spans="30:30">
      <c r="AD18822" s="9"/>
    </row>
    <row r="18823" spans="30:30">
      <c r="AD18823" s="9"/>
    </row>
    <row r="18824" spans="30:30">
      <c r="AD18824" s="9"/>
    </row>
    <row r="18825" spans="30:30">
      <c r="AD18825" s="9"/>
    </row>
    <row r="18826" spans="30:30">
      <c r="AD18826" s="9"/>
    </row>
    <row r="18827" spans="30:30">
      <c r="AD18827" s="9"/>
    </row>
    <row r="18828" spans="30:30">
      <c r="AD18828" s="9"/>
    </row>
    <row r="18829" spans="30:30">
      <c r="AD18829" s="9"/>
    </row>
    <row r="18830" spans="30:30">
      <c r="AD18830" s="9"/>
    </row>
    <row r="18831" spans="30:30">
      <c r="AD18831" s="9"/>
    </row>
    <row r="18832" spans="30:30">
      <c r="AD18832" s="9"/>
    </row>
    <row r="18833" spans="30:30">
      <c r="AD18833" s="9"/>
    </row>
    <row r="18834" spans="30:30">
      <c r="AD18834" s="9"/>
    </row>
    <row r="18835" spans="30:30">
      <c r="AD18835" s="9"/>
    </row>
    <row r="18836" spans="30:30">
      <c r="AD18836" s="9"/>
    </row>
    <row r="18837" spans="30:30">
      <c r="AD18837" s="9"/>
    </row>
    <row r="18838" spans="30:30">
      <c r="AD18838" s="9"/>
    </row>
    <row r="18839" spans="30:30">
      <c r="AD18839" s="9"/>
    </row>
    <row r="18840" spans="30:30">
      <c r="AD18840" s="9"/>
    </row>
    <row r="18841" spans="30:30">
      <c r="AD18841" s="9"/>
    </row>
    <row r="18842" spans="30:30">
      <c r="AD18842" s="9"/>
    </row>
    <row r="18843" spans="30:30">
      <c r="AD18843" s="9"/>
    </row>
    <row r="18844" spans="30:30">
      <c r="AD18844" s="9"/>
    </row>
    <row r="18845" spans="30:30">
      <c r="AD18845" s="9"/>
    </row>
    <row r="18846" spans="30:30">
      <c r="AD18846" s="9"/>
    </row>
    <row r="18847" spans="30:30">
      <c r="AD18847" s="9"/>
    </row>
    <row r="18848" spans="30:30">
      <c r="AD18848" s="9"/>
    </row>
    <row r="18849" spans="30:30">
      <c r="AD18849" s="9"/>
    </row>
    <row r="18850" spans="30:30">
      <c r="AD18850" s="9"/>
    </row>
    <row r="18851" spans="30:30">
      <c r="AD18851" s="9"/>
    </row>
    <row r="18852" spans="30:30">
      <c r="AD18852" s="9"/>
    </row>
    <row r="18853" spans="30:30">
      <c r="AD18853" s="9"/>
    </row>
    <row r="18854" spans="30:30">
      <c r="AD18854" s="9"/>
    </row>
    <row r="18855" spans="30:30">
      <c r="AD18855" s="9"/>
    </row>
    <row r="18856" spans="30:30">
      <c r="AD18856" s="9"/>
    </row>
    <row r="18857" spans="30:30">
      <c r="AD18857" s="9"/>
    </row>
    <row r="18858" spans="30:30">
      <c r="AD18858" s="9"/>
    </row>
    <row r="18859" spans="30:30">
      <c r="AD18859" s="9"/>
    </row>
    <row r="18860" spans="30:30">
      <c r="AD18860" s="9"/>
    </row>
    <row r="18861" spans="30:30">
      <c r="AD18861" s="9"/>
    </row>
    <row r="18862" spans="30:30">
      <c r="AD18862" s="9"/>
    </row>
    <row r="18863" spans="30:30">
      <c r="AD18863" s="9"/>
    </row>
    <row r="18864" spans="30:30">
      <c r="AD18864" s="9"/>
    </row>
    <row r="18865" spans="30:30">
      <c r="AD18865" s="9"/>
    </row>
    <row r="18866" spans="30:30">
      <c r="AD18866" s="9"/>
    </row>
    <row r="18867" spans="30:30">
      <c r="AD18867" s="9"/>
    </row>
    <row r="18868" spans="30:30">
      <c r="AD18868" s="9"/>
    </row>
    <row r="18869" spans="30:30">
      <c r="AD18869" s="9"/>
    </row>
    <row r="18870" spans="30:30">
      <c r="AD18870" s="9"/>
    </row>
    <row r="18871" spans="30:30">
      <c r="AD18871" s="9"/>
    </row>
    <row r="18872" spans="30:30">
      <c r="AD18872" s="9"/>
    </row>
    <row r="18873" spans="30:30">
      <c r="AD18873" s="9"/>
    </row>
    <row r="18874" spans="30:30">
      <c r="AD18874" s="9"/>
    </row>
    <row r="18875" spans="30:30">
      <c r="AD18875" s="9"/>
    </row>
    <row r="18876" spans="30:30">
      <c r="AD18876" s="9"/>
    </row>
    <row r="18877" spans="30:30">
      <c r="AD18877" s="9"/>
    </row>
    <row r="18878" spans="30:30">
      <c r="AD18878" s="9"/>
    </row>
    <row r="18879" spans="30:30">
      <c r="AD18879" s="9"/>
    </row>
    <row r="18880" spans="30:30">
      <c r="AD18880" s="9"/>
    </row>
    <row r="18881" spans="30:30">
      <c r="AD18881" s="9"/>
    </row>
    <row r="18882" spans="30:30">
      <c r="AD18882" s="9"/>
    </row>
    <row r="18883" spans="30:30">
      <c r="AD18883" s="9"/>
    </row>
    <row r="18884" spans="30:30">
      <c r="AD18884" s="9"/>
    </row>
    <row r="18885" spans="30:30">
      <c r="AD18885" s="9"/>
    </row>
    <row r="18886" spans="30:30">
      <c r="AD18886" s="9"/>
    </row>
    <row r="18887" spans="30:30">
      <c r="AD18887" s="9"/>
    </row>
    <row r="18888" spans="30:30">
      <c r="AD18888" s="9"/>
    </row>
    <row r="18889" spans="30:30">
      <c r="AD18889" s="9"/>
    </row>
    <row r="18890" spans="30:30">
      <c r="AD18890" s="9"/>
    </row>
    <row r="18891" spans="30:30">
      <c r="AD18891" s="9"/>
    </row>
    <row r="18892" spans="30:30">
      <c r="AD18892" s="9"/>
    </row>
    <row r="18893" spans="30:30">
      <c r="AD18893" s="9"/>
    </row>
    <row r="18894" spans="30:30">
      <c r="AD18894" s="9"/>
    </row>
    <row r="18895" spans="30:30">
      <c r="AD18895" s="9"/>
    </row>
    <row r="18896" spans="30:30">
      <c r="AD18896" s="9"/>
    </row>
    <row r="18897" spans="30:30">
      <c r="AD18897" s="9"/>
    </row>
    <row r="18898" spans="30:30">
      <c r="AD18898" s="9"/>
    </row>
    <row r="18899" spans="30:30">
      <c r="AD18899" s="9"/>
    </row>
    <row r="18900" spans="30:30">
      <c r="AD18900" s="9"/>
    </row>
    <row r="18901" spans="30:30">
      <c r="AD18901" s="9"/>
    </row>
    <row r="18902" spans="30:30">
      <c r="AD18902" s="9"/>
    </row>
    <row r="18903" spans="30:30">
      <c r="AD18903" s="9"/>
    </row>
    <row r="18904" spans="30:30">
      <c r="AD18904" s="9"/>
    </row>
    <row r="18905" spans="30:30">
      <c r="AD18905" s="9"/>
    </row>
    <row r="18906" spans="30:30">
      <c r="AD18906" s="9"/>
    </row>
    <row r="18907" spans="30:30">
      <c r="AD18907" s="9"/>
    </row>
    <row r="18908" spans="30:30">
      <c r="AD18908" s="9"/>
    </row>
    <row r="18909" spans="30:30">
      <c r="AD18909" s="9"/>
    </row>
    <row r="18910" spans="30:30">
      <c r="AD18910" s="9"/>
    </row>
    <row r="18911" spans="30:30">
      <c r="AD18911" s="9"/>
    </row>
    <row r="18912" spans="30:30">
      <c r="AD18912" s="9"/>
    </row>
    <row r="18913" spans="30:30">
      <c r="AD18913" s="9"/>
    </row>
    <row r="18914" spans="30:30">
      <c r="AD18914" s="9"/>
    </row>
    <row r="18915" spans="30:30">
      <c r="AD18915" s="9"/>
    </row>
    <row r="18916" spans="30:30">
      <c r="AD18916" s="9"/>
    </row>
    <row r="18917" spans="30:30">
      <c r="AD18917" s="9"/>
    </row>
    <row r="18918" spans="30:30">
      <c r="AD18918" s="9"/>
    </row>
    <row r="18919" spans="30:30">
      <c r="AD18919" s="9"/>
    </row>
    <row r="18920" spans="30:30">
      <c r="AD18920" s="9"/>
    </row>
    <row r="18921" spans="30:30">
      <c r="AD18921" s="9"/>
    </row>
    <row r="18922" spans="30:30">
      <c r="AD18922" s="9"/>
    </row>
    <row r="18923" spans="30:30">
      <c r="AD18923" s="9"/>
    </row>
    <row r="18924" spans="30:30">
      <c r="AD18924" s="9"/>
    </row>
    <row r="18925" spans="30:30">
      <c r="AD18925" s="9"/>
    </row>
    <row r="18926" spans="30:30">
      <c r="AD18926" s="9"/>
    </row>
    <row r="18927" spans="30:30">
      <c r="AD18927" s="9"/>
    </row>
    <row r="18928" spans="30:30">
      <c r="AD18928" s="9"/>
    </row>
    <row r="18929" spans="30:30">
      <c r="AD18929" s="9"/>
    </row>
    <row r="18930" spans="30:30">
      <c r="AD18930" s="9"/>
    </row>
    <row r="18931" spans="30:30">
      <c r="AD18931" s="9"/>
    </row>
    <row r="18932" spans="30:30">
      <c r="AD18932" s="9"/>
    </row>
    <row r="18933" spans="30:30">
      <c r="AD18933" s="9"/>
    </row>
    <row r="18934" spans="30:30">
      <c r="AD18934" s="9"/>
    </row>
    <row r="18935" spans="30:30">
      <c r="AD18935" s="9"/>
    </row>
    <row r="18936" spans="30:30">
      <c r="AD18936" s="9"/>
    </row>
    <row r="18937" spans="30:30">
      <c r="AD18937" s="9"/>
    </row>
    <row r="18938" spans="30:30">
      <c r="AD18938" s="9"/>
    </row>
    <row r="18939" spans="30:30">
      <c r="AD18939" s="9"/>
    </row>
    <row r="18940" spans="30:30">
      <c r="AD18940" s="9"/>
    </row>
    <row r="18941" spans="30:30">
      <c r="AD18941" s="9"/>
    </row>
    <row r="18942" spans="30:30">
      <c r="AD18942" s="9"/>
    </row>
    <row r="18943" spans="30:30">
      <c r="AD18943" s="9"/>
    </row>
    <row r="18944" spans="30:30">
      <c r="AD18944" s="9"/>
    </row>
    <row r="18945" spans="30:30">
      <c r="AD18945" s="9"/>
    </row>
    <row r="18946" spans="30:30">
      <c r="AD18946" s="9"/>
    </row>
    <row r="18947" spans="30:30">
      <c r="AD18947" s="9"/>
    </row>
    <row r="18948" spans="30:30">
      <c r="AD18948" s="9"/>
    </row>
    <row r="18949" spans="30:30">
      <c r="AD18949" s="9"/>
    </row>
    <row r="18950" spans="30:30">
      <c r="AD18950" s="9"/>
    </row>
    <row r="18951" spans="30:30">
      <c r="AD18951" s="9"/>
    </row>
    <row r="18952" spans="30:30">
      <c r="AD18952" s="9"/>
    </row>
    <row r="18953" spans="30:30">
      <c r="AD18953" s="9"/>
    </row>
    <row r="18954" spans="30:30">
      <c r="AD18954" s="9"/>
    </row>
    <row r="18955" spans="30:30">
      <c r="AD18955" s="9"/>
    </row>
    <row r="18956" spans="30:30">
      <c r="AD18956" s="9"/>
    </row>
    <row r="18957" spans="30:30">
      <c r="AD18957" s="9"/>
    </row>
    <row r="18958" spans="30:30">
      <c r="AD18958" s="9"/>
    </row>
    <row r="18959" spans="30:30">
      <c r="AD18959" s="9"/>
    </row>
    <row r="18960" spans="30:30">
      <c r="AD18960" s="9"/>
    </row>
    <row r="18961" spans="30:30">
      <c r="AD18961" s="9"/>
    </row>
    <row r="18962" spans="30:30">
      <c r="AD18962" s="9"/>
    </row>
    <row r="18963" spans="30:30">
      <c r="AD18963" s="9"/>
    </row>
    <row r="18964" spans="30:30">
      <c r="AD18964" s="9"/>
    </row>
    <row r="18965" spans="30:30">
      <c r="AD18965" s="9"/>
    </row>
    <row r="18966" spans="30:30">
      <c r="AD18966" s="9"/>
    </row>
    <row r="18967" spans="30:30">
      <c r="AD18967" s="9"/>
    </row>
    <row r="18968" spans="30:30">
      <c r="AD18968" s="9"/>
    </row>
    <row r="18969" spans="30:30">
      <c r="AD18969" s="9"/>
    </row>
    <row r="18970" spans="30:30">
      <c r="AD18970" s="9"/>
    </row>
    <row r="18971" spans="30:30">
      <c r="AD18971" s="9"/>
    </row>
    <row r="18972" spans="30:30">
      <c r="AD18972" s="9"/>
    </row>
    <row r="18973" spans="30:30">
      <c r="AD18973" s="9"/>
    </row>
    <row r="18974" spans="30:30">
      <c r="AD18974" s="9"/>
    </row>
    <row r="18975" spans="30:30">
      <c r="AD18975" s="9"/>
    </row>
    <row r="18976" spans="30:30">
      <c r="AD18976" s="9"/>
    </row>
    <row r="18977" spans="30:30">
      <c r="AD18977" s="9"/>
    </row>
    <row r="18978" spans="30:30">
      <c r="AD18978" s="9"/>
    </row>
    <row r="18979" spans="30:30">
      <c r="AD18979" s="9"/>
    </row>
    <row r="18980" spans="30:30">
      <c r="AD18980" s="9"/>
    </row>
    <row r="18981" spans="30:30">
      <c r="AD18981" s="9"/>
    </row>
    <row r="18982" spans="30:30">
      <c r="AD18982" s="9"/>
    </row>
    <row r="18983" spans="30:30">
      <c r="AD18983" s="9"/>
    </row>
    <row r="18984" spans="30:30">
      <c r="AD18984" s="9"/>
    </row>
    <row r="18985" spans="30:30">
      <c r="AD18985" s="9"/>
    </row>
    <row r="18986" spans="30:30">
      <c r="AD18986" s="9"/>
    </row>
    <row r="18987" spans="30:30">
      <c r="AD18987" s="9"/>
    </row>
    <row r="18988" spans="30:30">
      <c r="AD18988" s="9"/>
    </row>
    <row r="18989" spans="30:30">
      <c r="AD18989" s="9"/>
    </row>
    <row r="18990" spans="30:30">
      <c r="AD18990" s="9"/>
    </row>
    <row r="18991" spans="30:30">
      <c r="AD18991" s="9"/>
    </row>
    <row r="18992" spans="30:30">
      <c r="AD18992" s="9"/>
    </row>
    <row r="18993" spans="30:30">
      <c r="AD18993" s="9"/>
    </row>
    <row r="18994" spans="30:30">
      <c r="AD18994" s="9"/>
    </row>
    <row r="18995" spans="30:30">
      <c r="AD18995" s="9"/>
    </row>
    <row r="18996" spans="30:30">
      <c r="AD18996" s="9"/>
    </row>
    <row r="18997" spans="30:30">
      <c r="AD18997" s="9"/>
    </row>
    <row r="18998" spans="30:30">
      <c r="AD18998" s="9"/>
    </row>
    <row r="18999" spans="30:30">
      <c r="AD18999" s="9"/>
    </row>
    <row r="19000" spans="30:30">
      <c r="AD19000" s="9"/>
    </row>
    <row r="19001" spans="30:30">
      <c r="AD19001" s="9"/>
    </row>
    <row r="19002" spans="30:30">
      <c r="AD19002" s="9"/>
    </row>
    <row r="19003" spans="30:30">
      <c r="AD19003" s="9"/>
    </row>
    <row r="19004" spans="30:30">
      <c r="AD19004" s="9"/>
    </row>
    <row r="19005" spans="30:30">
      <c r="AD19005" s="9"/>
    </row>
    <row r="19006" spans="30:30">
      <c r="AD19006" s="9"/>
    </row>
    <row r="19007" spans="30:30">
      <c r="AD19007" s="9"/>
    </row>
    <row r="19008" spans="30:30">
      <c r="AD19008" s="9"/>
    </row>
    <row r="19009" spans="30:30">
      <c r="AD19009" s="9"/>
    </row>
    <row r="19010" spans="30:30">
      <c r="AD19010" s="9"/>
    </row>
    <row r="19011" spans="30:30">
      <c r="AD19011" s="9"/>
    </row>
    <row r="19012" spans="30:30">
      <c r="AD19012" s="9"/>
    </row>
    <row r="19013" spans="30:30">
      <c r="AD19013" s="9"/>
    </row>
    <row r="19014" spans="30:30">
      <c r="AD19014" s="9"/>
    </row>
    <row r="19015" spans="30:30">
      <c r="AD19015" s="9"/>
    </row>
    <row r="19016" spans="30:30">
      <c r="AD19016" s="9"/>
    </row>
    <row r="19017" spans="30:30">
      <c r="AD19017" s="9"/>
    </row>
    <row r="19018" spans="30:30">
      <c r="AD19018" s="9"/>
    </row>
    <row r="19019" spans="30:30">
      <c r="AD19019" s="9"/>
    </row>
    <row r="19020" spans="30:30">
      <c r="AD19020" s="9"/>
    </row>
    <row r="19021" spans="30:30">
      <c r="AD19021" s="9"/>
    </row>
    <row r="19022" spans="30:30">
      <c r="AD19022" s="9"/>
    </row>
    <row r="19023" spans="30:30">
      <c r="AD19023" s="9"/>
    </row>
    <row r="19024" spans="30:30">
      <c r="AD19024" s="9"/>
    </row>
    <row r="19025" spans="30:30">
      <c r="AD19025" s="9"/>
    </row>
    <row r="19026" spans="30:30">
      <c r="AD19026" s="9"/>
    </row>
    <row r="19027" spans="30:30">
      <c r="AD19027" s="9"/>
    </row>
    <row r="19028" spans="30:30">
      <c r="AD19028" s="9"/>
    </row>
    <row r="19029" spans="30:30">
      <c r="AD19029" s="9"/>
    </row>
    <row r="19030" spans="30:30">
      <c r="AD19030" s="9"/>
    </row>
    <row r="19031" spans="30:30">
      <c r="AD19031" s="9"/>
    </row>
    <row r="19032" spans="30:30">
      <c r="AD19032" s="9"/>
    </row>
    <row r="19033" spans="30:30">
      <c r="AD19033" s="9"/>
    </row>
    <row r="19034" spans="30:30">
      <c r="AD19034" s="9"/>
    </row>
    <row r="19035" spans="30:30">
      <c r="AD19035" s="9"/>
    </row>
    <row r="19036" spans="30:30">
      <c r="AD19036" s="9"/>
    </row>
    <row r="19037" spans="30:30">
      <c r="AD19037" s="9"/>
    </row>
    <row r="19038" spans="30:30">
      <c r="AD19038" s="9"/>
    </row>
    <row r="19039" spans="30:30">
      <c r="AD19039" s="9"/>
    </row>
    <row r="19040" spans="30:30">
      <c r="AD19040" s="9"/>
    </row>
    <row r="19041" spans="30:30">
      <c r="AD19041" s="9"/>
    </row>
    <row r="19042" spans="30:30">
      <c r="AD19042" s="9"/>
    </row>
    <row r="19043" spans="30:30">
      <c r="AD19043" s="9"/>
    </row>
    <row r="19044" spans="30:30">
      <c r="AD19044" s="9"/>
    </row>
    <row r="19045" spans="30:30">
      <c r="AD19045" s="9"/>
    </row>
    <row r="19046" spans="30:30">
      <c r="AD19046" s="9"/>
    </row>
    <row r="19047" spans="30:30">
      <c r="AD19047" s="9"/>
    </row>
    <row r="19048" spans="30:30">
      <c r="AD19048" s="9"/>
    </row>
    <row r="19049" spans="30:30">
      <c r="AD19049" s="9"/>
    </row>
    <row r="19050" spans="30:30">
      <c r="AD19050" s="9"/>
    </row>
    <row r="19051" spans="30:30">
      <c r="AD19051" s="9"/>
    </row>
    <row r="19052" spans="30:30">
      <c r="AD19052" s="9"/>
    </row>
    <row r="19053" spans="30:30">
      <c r="AD19053" s="9"/>
    </row>
    <row r="19054" spans="30:30">
      <c r="AD19054" s="9"/>
    </row>
    <row r="19055" spans="30:30">
      <c r="AD19055" s="9"/>
    </row>
    <row r="19056" spans="30:30">
      <c r="AD19056" s="9"/>
    </row>
    <row r="19057" spans="30:30">
      <c r="AD19057" s="9"/>
    </row>
    <row r="19058" spans="30:30">
      <c r="AD19058" s="9"/>
    </row>
    <row r="19059" spans="30:30">
      <c r="AD19059" s="9"/>
    </row>
    <row r="19060" spans="30:30">
      <c r="AD19060" s="9"/>
    </row>
    <row r="19061" spans="30:30">
      <c r="AD19061" s="9"/>
    </row>
    <row r="19062" spans="30:30">
      <c r="AD19062" s="9"/>
    </row>
    <row r="19063" spans="30:30">
      <c r="AD19063" s="9"/>
    </row>
    <row r="19064" spans="30:30">
      <c r="AD19064" s="9"/>
    </row>
    <row r="19065" spans="30:30">
      <c r="AD19065" s="9"/>
    </row>
    <row r="19066" spans="30:30">
      <c r="AD19066" s="9"/>
    </row>
    <row r="19067" spans="30:30">
      <c r="AD19067" s="9"/>
    </row>
    <row r="19068" spans="30:30">
      <c r="AD19068" s="9"/>
    </row>
    <row r="19069" spans="30:30">
      <c r="AD19069" s="9"/>
    </row>
    <row r="19070" spans="30:30">
      <c r="AD19070" s="9"/>
    </row>
    <row r="19071" spans="30:30">
      <c r="AD19071" s="9"/>
    </row>
    <row r="19072" spans="30:30">
      <c r="AD19072" s="9"/>
    </row>
    <row r="19073" spans="30:30">
      <c r="AD19073" s="9"/>
    </row>
    <row r="19074" spans="30:30">
      <c r="AD19074" s="9"/>
    </row>
    <row r="19075" spans="30:30">
      <c r="AD19075" s="9"/>
    </row>
    <row r="19076" spans="30:30">
      <c r="AD19076" s="9"/>
    </row>
    <row r="19077" spans="30:30">
      <c r="AD19077" s="9"/>
    </row>
    <row r="19078" spans="30:30">
      <c r="AD19078" s="9"/>
    </row>
    <row r="19079" spans="30:30">
      <c r="AD19079" s="9"/>
    </row>
    <row r="19080" spans="30:30">
      <c r="AD19080" s="9"/>
    </row>
    <row r="19081" spans="30:30">
      <c r="AD19081" s="9"/>
    </row>
    <row r="19082" spans="30:30">
      <c r="AD19082" s="9"/>
    </row>
    <row r="19083" spans="30:30">
      <c r="AD19083" s="9"/>
    </row>
    <row r="19084" spans="30:30">
      <c r="AD19084" s="9"/>
    </row>
    <row r="19085" spans="30:30">
      <c r="AD19085" s="9"/>
    </row>
    <row r="19086" spans="30:30">
      <c r="AD19086" s="9"/>
    </row>
    <row r="19087" spans="30:30">
      <c r="AD19087" s="9"/>
    </row>
    <row r="19088" spans="30:30">
      <c r="AD19088" s="9"/>
    </row>
    <row r="19089" spans="30:30">
      <c r="AD19089" s="9"/>
    </row>
    <row r="19090" spans="30:30">
      <c r="AD19090" s="9"/>
    </row>
    <row r="19091" spans="30:30">
      <c r="AD19091" s="9"/>
    </row>
    <row r="19092" spans="30:30">
      <c r="AD19092" s="9"/>
    </row>
    <row r="19093" spans="30:30">
      <c r="AD19093" s="9"/>
    </row>
    <row r="19094" spans="30:30">
      <c r="AD19094" s="9"/>
    </row>
    <row r="19095" spans="30:30">
      <c r="AD19095" s="9"/>
    </row>
    <row r="19096" spans="30:30">
      <c r="AD19096" s="9"/>
    </row>
    <row r="19097" spans="30:30">
      <c r="AD19097" s="9"/>
    </row>
    <row r="19098" spans="30:30">
      <c r="AD19098" s="9"/>
    </row>
    <row r="19099" spans="30:30">
      <c r="AD19099" s="9"/>
    </row>
    <row r="19100" spans="30:30">
      <c r="AD19100" s="9"/>
    </row>
    <row r="19101" spans="30:30">
      <c r="AD19101" s="9"/>
    </row>
    <row r="19102" spans="30:30">
      <c r="AD19102" s="9"/>
    </row>
    <row r="19103" spans="30:30">
      <c r="AD19103" s="9"/>
    </row>
    <row r="19104" spans="30:30">
      <c r="AD19104" s="9"/>
    </row>
    <row r="19105" spans="30:30">
      <c r="AD19105" s="9"/>
    </row>
    <row r="19106" spans="30:30">
      <c r="AD19106" s="9"/>
    </row>
    <row r="19107" spans="30:30">
      <c r="AD19107" s="9"/>
    </row>
    <row r="19108" spans="30:30">
      <c r="AD19108" s="9"/>
    </row>
    <row r="19109" spans="30:30">
      <c r="AD19109" s="9"/>
    </row>
    <row r="19110" spans="30:30">
      <c r="AD19110" s="9"/>
    </row>
    <row r="19111" spans="30:30">
      <c r="AD19111" s="9"/>
    </row>
    <row r="19112" spans="30:30">
      <c r="AD19112" s="9"/>
    </row>
    <row r="19113" spans="30:30">
      <c r="AD19113" s="9"/>
    </row>
    <row r="19114" spans="30:30">
      <c r="AD19114" s="9"/>
    </row>
    <row r="19115" spans="30:30">
      <c r="AD19115" s="9"/>
    </row>
    <row r="19116" spans="30:30">
      <c r="AD19116" s="9"/>
    </row>
    <row r="19117" spans="30:30">
      <c r="AD19117" s="9"/>
    </row>
    <row r="19118" spans="30:30">
      <c r="AD19118" s="9"/>
    </row>
    <row r="19119" spans="30:30">
      <c r="AD19119" s="9"/>
    </row>
    <row r="19120" spans="30:30">
      <c r="AD19120" s="9"/>
    </row>
    <row r="19121" spans="30:30">
      <c r="AD19121" s="9"/>
    </row>
    <row r="19122" spans="30:30">
      <c r="AD19122" s="9"/>
    </row>
    <row r="19123" spans="30:30">
      <c r="AD19123" s="9"/>
    </row>
    <row r="19124" spans="30:30">
      <c r="AD19124" s="9"/>
    </row>
    <row r="19125" spans="30:30">
      <c r="AD19125" s="9"/>
    </row>
    <row r="19126" spans="30:30">
      <c r="AD19126" s="9"/>
    </row>
    <row r="19127" spans="30:30">
      <c r="AD19127" s="9"/>
    </row>
    <row r="19128" spans="30:30">
      <c r="AD19128" s="9"/>
    </row>
    <row r="19129" spans="30:30">
      <c r="AD19129" s="9"/>
    </row>
    <row r="19130" spans="30:30">
      <c r="AD19130" s="9"/>
    </row>
    <row r="19131" spans="30:30">
      <c r="AD19131" s="9"/>
    </row>
    <row r="19132" spans="30:30">
      <c r="AD19132" s="9"/>
    </row>
    <row r="19133" spans="30:30">
      <c r="AD19133" s="9"/>
    </row>
    <row r="19134" spans="30:30">
      <c r="AD19134" s="9"/>
    </row>
    <row r="19135" spans="30:30">
      <c r="AD19135" s="9"/>
    </row>
    <row r="19136" spans="30:30">
      <c r="AD19136" s="9"/>
    </row>
    <row r="19137" spans="30:30">
      <c r="AD19137" s="9"/>
    </row>
    <row r="19138" spans="30:30">
      <c r="AD19138" s="9"/>
    </row>
    <row r="19139" spans="30:30">
      <c r="AD19139" s="9"/>
    </row>
    <row r="19140" spans="30:30">
      <c r="AD19140" s="9"/>
    </row>
    <row r="19141" spans="30:30">
      <c r="AD19141" s="9"/>
    </row>
    <row r="19142" spans="30:30">
      <c r="AD19142" s="9"/>
    </row>
    <row r="19143" spans="30:30">
      <c r="AD19143" s="9"/>
    </row>
    <row r="19144" spans="30:30">
      <c r="AD19144" s="9"/>
    </row>
    <row r="19145" spans="30:30">
      <c r="AD19145" s="9"/>
    </row>
    <row r="19146" spans="30:30">
      <c r="AD19146" s="9"/>
    </row>
    <row r="19147" spans="30:30">
      <c r="AD19147" s="9"/>
    </row>
    <row r="19148" spans="30:30">
      <c r="AD19148" s="9"/>
    </row>
    <row r="19149" spans="30:30">
      <c r="AD19149" s="9"/>
    </row>
    <row r="19150" spans="30:30">
      <c r="AD19150" s="9"/>
    </row>
    <row r="19151" spans="30:30">
      <c r="AD19151" s="9"/>
    </row>
    <row r="19152" spans="30:30">
      <c r="AD19152" s="9"/>
    </row>
    <row r="19153" spans="30:30">
      <c r="AD19153" s="9"/>
    </row>
    <row r="19154" spans="30:30">
      <c r="AD19154" s="9"/>
    </row>
    <row r="19155" spans="30:30">
      <c r="AD19155" s="9"/>
    </row>
    <row r="19156" spans="30:30">
      <c r="AD19156" s="9"/>
    </row>
    <row r="19157" spans="30:30">
      <c r="AD19157" s="9"/>
    </row>
    <row r="19158" spans="30:30">
      <c r="AD19158" s="9"/>
    </row>
    <row r="19159" spans="30:30">
      <c r="AD19159" s="9"/>
    </row>
    <row r="19160" spans="30:30">
      <c r="AD19160" s="9"/>
    </row>
    <row r="19161" spans="30:30">
      <c r="AD19161" s="9"/>
    </row>
    <row r="19162" spans="30:30">
      <c r="AD19162" s="9"/>
    </row>
    <row r="19163" spans="30:30">
      <c r="AD19163" s="9"/>
    </row>
    <row r="19164" spans="30:30">
      <c r="AD19164" s="9"/>
    </row>
    <row r="19165" spans="30:30">
      <c r="AD19165" s="9"/>
    </row>
    <row r="19166" spans="30:30">
      <c r="AD19166" s="9"/>
    </row>
    <row r="19167" spans="30:30">
      <c r="AD19167" s="9"/>
    </row>
    <row r="19168" spans="30:30">
      <c r="AD19168" s="9"/>
    </row>
    <row r="19169" spans="30:30">
      <c r="AD19169" s="9"/>
    </row>
    <row r="19170" spans="30:30">
      <c r="AD19170" s="9"/>
    </row>
    <row r="19171" spans="30:30">
      <c r="AD19171" s="9"/>
    </row>
    <row r="19172" spans="30:30">
      <c r="AD19172" s="9"/>
    </row>
    <row r="19173" spans="30:30">
      <c r="AD19173" s="9"/>
    </row>
    <row r="19174" spans="30:30">
      <c r="AD19174" s="9"/>
    </row>
    <row r="19175" spans="30:30">
      <c r="AD19175" s="9"/>
    </row>
    <row r="19176" spans="30:30">
      <c r="AD19176" s="9"/>
    </row>
    <row r="19177" spans="30:30">
      <c r="AD19177" s="9"/>
    </row>
    <row r="19178" spans="30:30">
      <c r="AD19178" s="9"/>
    </row>
    <row r="19179" spans="30:30">
      <c r="AD19179" s="9"/>
    </row>
    <row r="19180" spans="30:30">
      <c r="AD19180" s="9"/>
    </row>
    <row r="19181" spans="30:30">
      <c r="AD19181" s="9"/>
    </row>
    <row r="19182" spans="30:30">
      <c r="AD19182" s="9"/>
    </row>
    <row r="19183" spans="30:30">
      <c r="AD19183" s="9"/>
    </row>
    <row r="19184" spans="30:30">
      <c r="AD19184" s="9"/>
    </row>
    <row r="19185" spans="30:30">
      <c r="AD19185" s="9"/>
    </row>
    <row r="19186" spans="30:30">
      <c r="AD19186" s="9"/>
    </row>
    <row r="19187" spans="30:30">
      <c r="AD19187" s="9"/>
    </row>
    <row r="19188" spans="30:30">
      <c r="AD19188" s="9"/>
    </row>
    <row r="19189" spans="30:30">
      <c r="AD19189" s="9"/>
    </row>
    <row r="19190" spans="30:30">
      <c r="AD19190" s="9"/>
    </row>
    <row r="19191" spans="30:30">
      <c r="AD19191" s="9"/>
    </row>
    <row r="19192" spans="30:30">
      <c r="AD19192" s="9"/>
    </row>
    <row r="19193" spans="30:30">
      <c r="AD19193" s="9"/>
    </row>
    <row r="19194" spans="30:30">
      <c r="AD19194" s="9"/>
    </row>
    <row r="19195" spans="30:30">
      <c r="AD19195" s="9"/>
    </row>
    <row r="19196" spans="30:30">
      <c r="AD19196" s="9"/>
    </row>
    <row r="19197" spans="30:30">
      <c r="AD19197" s="9"/>
    </row>
    <row r="19198" spans="30:30">
      <c r="AD19198" s="9"/>
    </row>
    <row r="19199" spans="30:30">
      <c r="AD19199" s="9"/>
    </row>
    <row r="19200" spans="30:30">
      <c r="AD19200" s="9"/>
    </row>
    <row r="19201" spans="30:30">
      <c r="AD19201" s="9"/>
    </row>
    <row r="19202" spans="30:30">
      <c r="AD19202" s="9"/>
    </row>
    <row r="19203" spans="30:30">
      <c r="AD19203" s="9"/>
    </row>
    <row r="19204" spans="30:30">
      <c r="AD19204" s="9"/>
    </row>
    <row r="19205" spans="30:30">
      <c r="AD19205" s="9"/>
    </row>
    <row r="19206" spans="30:30">
      <c r="AD19206" s="9"/>
    </row>
    <row r="19207" spans="30:30">
      <c r="AD19207" s="9"/>
    </row>
    <row r="19208" spans="30:30">
      <c r="AD19208" s="9"/>
    </row>
    <row r="19209" spans="30:30">
      <c r="AD19209" s="9"/>
    </row>
    <row r="19210" spans="30:30">
      <c r="AD19210" s="9"/>
    </row>
    <row r="19211" spans="30:30">
      <c r="AD19211" s="9"/>
    </row>
    <row r="19212" spans="30:30">
      <c r="AD19212" s="9"/>
    </row>
    <row r="19213" spans="30:30">
      <c r="AD19213" s="9"/>
    </row>
    <row r="19214" spans="30:30">
      <c r="AD19214" s="9"/>
    </row>
    <row r="19215" spans="30:30">
      <c r="AD19215" s="9"/>
    </row>
    <row r="19216" spans="30:30">
      <c r="AD19216" s="9"/>
    </row>
    <row r="19217" spans="30:30">
      <c r="AD19217" s="9"/>
    </row>
    <row r="19218" spans="30:30">
      <c r="AD19218" s="9"/>
    </row>
    <row r="19219" spans="30:30">
      <c r="AD19219" s="9"/>
    </row>
    <row r="19220" spans="30:30">
      <c r="AD19220" s="9"/>
    </row>
    <row r="19221" spans="30:30">
      <c r="AD19221" s="9"/>
    </row>
    <row r="19222" spans="30:30">
      <c r="AD19222" s="9"/>
    </row>
    <row r="19223" spans="30:30">
      <c r="AD19223" s="9"/>
    </row>
    <row r="19224" spans="30:30">
      <c r="AD19224" s="9"/>
    </row>
    <row r="19225" spans="30:30">
      <c r="AD19225" s="9"/>
    </row>
    <row r="19226" spans="30:30">
      <c r="AD19226" s="9"/>
    </row>
    <row r="19227" spans="30:30">
      <c r="AD19227" s="9"/>
    </row>
    <row r="19228" spans="30:30">
      <c r="AD19228" s="9"/>
    </row>
    <row r="19229" spans="30:30">
      <c r="AD19229" s="9"/>
    </row>
    <row r="19230" spans="30:30">
      <c r="AD19230" s="9"/>
    </row>
    <row r="19231" spans="30:30">
      <c r="AD19231" s="9"/>
    </row>
    <row r="19232" spans="30:30">
      <c r="AD19232" s="9"/>
    </row>
    <row r="19233" spans="30:30">
      <c r="AD19233" s="9"/>
    </row>
    <row r="19234" spans="30:30">
      <c r="AD19234" s="9"/>
    </row>
    <row r="19235" spans="30:30">
      <c r="AD19235" s="9"/>
    </row>
    <row r="19236" spans="30:30">
      <c r="AD19236" s="9"/>
    </row>
    <row r="19237" spans="30:30">
      <c r="AD19237" s="9"/>
    </row>
    <row r="19238" spans="30:30">
      <c r="AD19238" s="9"/>
    </row>
    <row r="19239" spans="30:30">
      <c r="AD19239" s="9"/>
    </row>
    <row r="19240" spans="30:30">
      <c r="AD19240" s="9"/>
    </row>
    <row r="19241" spans="30:30">
      <c r="AD19241" s="9"/>
    </row>
    <row r="19242" spans="30:30">
      <c r="AD19242" s="9"/>
    </row>
    <row r="19243" spans="30:30">
      <c r="AD19243" s="9"/>
    </row>
    <row r="19244" spans="30:30">
      <c r="AD19244" s="9"/>
    </row>
    <row r="19245" spans="30:30">
      <c r="AD19245" s="9"/>
    </row>
    <row r="19246" spans="30:30">
      <c r="AD19246" s="9"/>
    </row>
    <row r="19247" spans="30:30">
      <c r="AD19247" s="9"/>
    </row>
    <row r="19248" spans="30:30">
      <c r="AD19248" s="9"/>
    </row>
    <row r="19249" spans="30:30">
      <c r="AD19249" s="9"/>
    </row>
    <row r="19250" spans="30:30">
      <c r="AD19250" s="9"/>
    </row>
    <row r="19251" spans="30:30">
      <c r="AD19251" s="9"/>
    </row>
    <row r="19252" spans="30:30">
      <c r="AD19252" s="9"/>
    </row>
    <row r="19253" spans="30:30">
      <c r="AD19253" s="9"/>
    </row>
    <row r="19254" spans="30:30">
      <c r="AD19254" s="9"/>
    </row>
    <row r="19255" spans="30:30">
      <c r="AD19255" s="9"/>
    </row>
    <row r="19256" spans="30:30">
      <c r="AD19256" s="9"/>
    </row>
    <row r="19257" spans="30:30">
      <c r="AD19257" s="9"/>
    </row>
    <row r="19258" spans="30:30">
      <c r="AD19258" s="9"/>
    </row>
    <row r="19259" spans="30:30">
      <c r="AD19259" s="9"/>
    </row>
    <row r="19260" spans="30:30">
      <c r="AD19260" s="9"/>
    </row>
    <row r="19261" spans="30:30">
      <c r="AD19261" s="9"/>
    </row>
    <row r="19262" spans="30:30">
      <c r="AD19262" s="9"/>
    </row>
    <row r="19263" spans="30:30">
      <c r="AD19263" s="9"/>
    </row>
    <row r="19264" spans="30:30">
      <c r="AD19264" s="9"/>
    </row>
    <row r="19265" spans="30:30">
      <c r="AD19265" s="9"/>
    </row>
    <row r="19266" spans="30:30">
      <c r="AD19266" s="9"/>
    </row>
    <row r="19267" spans="30:30">
      <c r="AD19267" s="9"/>
    </row>
    <row r="19268" spans="30:30">
      <c r="AD19268" s="9"/>
    </row>
    <row r="19269" spans="30:30">
      <c r="AD19269" s="9"/>
    </row>
    <row r="19270" spans="30:30">
      <c r="AD19270" s="9"/>
    </row>
    <row r="19271" spans="30:30">
      <c r="AD19271" s="9"/>
    </row>
    <row r="19272" spans="30:30">
      <c r="AD19272" s="9"/>
    </row>
    <row r="19273" spans="30:30">
      <c r="AD19273" s="9"/>
    </row>
    <row r="19274" spans="30:30">
      <c r="AD19274" s="9"/>
    </row>
    <row r="19275" spans="30:30">
      <c r="AD19275" s="9"/>
    </row>
    <row r="19276" spans="30:30">
      <c r="AD19276" s="9"/>
    </row>
    <row r="19277" spans="30:30">
      <c r="AD19277" s="9"/>
    </row>
    <row r="19278" spans="30:30">
      <c r="AD19278" s="9"/>
    </row>
    <row r="19279" spans="30:30">
      <c r="AD19279" s="9"/>
    </row>
    <row r="19280" spans="30:30">
      <c r="AD19280" s="9"/>
    </row>
    <row r="19281" spans="30:30">
      <c r="AD19281" s="9"/>
    </row>
    <row r="19282" spans="30:30">
      <c r="AD19282" s="9"/>
    </row>
    <row r="19283" spans="30:30">
      <c r="AD19283" s="9"/>
    </row>
    <row r="19284" spans="30:30">
      <c r="AD19284" s="9"/>
    </row>
    <row r="19285" spans="30:30">
      <c r="AD19285" s="9"/>
    </row>
    <row r="19286" spans="30:30">
      <c r="AD19286" s="9"/>
    </row>
    <row r="19287" spans="30:30">
      <c r="AD19287" s="9"/>
    </row>
    <row r="19288" spans="30:30">
      <c r="AD19288" s="9"/>
    </row>
    <row r="19289" spans="30:30">
      <c r="AD19289" s="9"/>
    </row>
    <row r="19290" spans="30:30">
      <c r="AD19290" s="9"/>
    </row>
    <row r="19291" spans="30:30">
      <c r="AD19291" s="9"/>
    </row>
    <row r="19292" spans="30:30">
      <c r="AD19292" s="9"/>
    </row>
    <row r="19293" spans="30:30">
      <c r="AD19293" s="9"/>
    </row>
    <row r="19294" spans="30:30">
      <c r="AD19294" s="9"/>
    </row>
    <row r="19295" spans="30:30">
      <c r="AD19295" s="9"/>
    </row>
    <row r="19296" spans="30:30">
      <c r="AD19296" s="9"/>
    </row>
    <row r="19297" spans="30:30">
      <c r="AD19297" s="9"/>
    </row>
    <row r="19298" spans="30:30">
      <c r="AD19298" s="9"/>
    </row>
    <row r="19299" spans="30:30">
      <c r="AD19299" s="9"/>
    </row>
    <row r="19300" spans="30:30">
      <c r="AD19300" s="9"/>
    </row>
    <row r="19301" spans="30:30">
      <c r="AD19301" s="9"/>
    </row>
    <row r="19302" spans="30:30">
      <c r="AD19302" s="9"/>
    </row>
    <row r="19303" spans="30:30">
      <c r="AD19303" s="9"/>
    </row>
    <row r="19304" spans="30:30">
      <c r="AD19304" s="9"/>
    </row>
    <row r="19305" spans="30:30">
      <c r="AD19305" s="9"/>
    </row>
    <row r="19306" spans="30:30">
      <c r="AD19306" s="9"/>
    </row>
    <row r="19307" spans="30:30">
      <c r="AD19307" s="9"/>
    </row>
    <row r="19308" spans="30:30">
      <c r="AD19308" s="9"/>
    </row>
    <row r="19309" spans="30:30">
      <c r="AD19309" s="9"/>
    </row>
    <row r="19310" spans="30:30">
      <c r="AD19310" s="9"/>
    </row>
    <row r="19311" spans="30:30">
      <c r="AD19311" s="9"/>
    </row>
    <row r="19312" spans="30:30">
      <c r="AD19312" s="9"/>
    </row>
    <row r="19313" spans="30:30">
      <c r="AD19313" s="9"/>
    </row>
    <row r="19314" spans="30:30">
      <c r="AD19314" s="9"/>
    </row>
    <row r="19315" spans="30:30">
      <c r="AD19315" s="9"/>
    </row>
    <row r="19316" spans="30:30">
      <c r="AD19316" s="9"/>
    </row>
    <row r="19317" spans="30:30">
      <c r="AD19317" s="9"/>
    </row>
    <row r="19318" spans="30:30">
      <c r="AD19318" s="9"/>
    </row>
    <row r="19319" spans="30:30">
      <c r="AD19319" s="9"/>
    </row>
    <row r="19320" spans="30:30">
      <c r="AD19320" s="9"/>
    </row>
    <row r="19321" spans="30:30">
      <c r="AD19321" s="9"/>
    </row>
    <row r="19322" spans="30:30">
      <c r="AD19322" s="9"/>
    </row>
    <row r="19323" spans="30:30">
      <c r="AD19323" s="9"/>
    </row>
    <row r="19324" spans="30:30">
      <c r="AD19324" s="9"/>
    </row>
    <row r="19325" spans="30:30">
      <c r="AD19325" s="9"/>
    </row>
    <row r="19326" spans="30:30">
      <c r="AD19326" s="9"/>
    </row>
    <row r="19327" spans="30:30">
      <c r="AD19327" s="9"/>
    </row>
    <row r="19328" spans="30:30">
      <c r="AD19328" s="9"/>
    </row>
    <row r="19329" spans="30:30">
      <c r="AD19329" s="9"/>
    </row>
    <row r="19330" spans="30:30">
      <c r="AD19330" s="9"/>
    </row>
    <row r="19331" spans="30:30">
      <c r="AD19331" s="9"/>
    </row>
    <row r="19332" spans="30:30">
      <c r="AD19332" s="9"/>
    </row>
    <row r="19333" spans="30:30">
      <c r="AD19333" s="9"/>
    </row>
    <row r="19334" spans="30:30">
      <c r="AD19334" s="9"/>
    </row>
    <row r="19335" spans="30:30">
      <c r="AD19335" s="9"/>
    </row>
    <row r="19336" spans="30:30">
      <c r="AD19336" s="9"/>
    </row>
    <row r="19337" spans="30:30">
      <c r="AD19337" s="9"/>
    </row>
    <row r="19338" spans="30:30">
      <c r="AD19338" s="9"/>
    </row>
    <row r="19339" spans="30:30">
      <c r="AD19339" s="9"/>
    </row>
    <row r="19340" spans="30:30">
      <c r="AD19340" s="9"/>
    </row>
    <row r="19341" spans="30:30">
      <c r="AD19341" s="9"/>
    </row>
    <row r="19342" spans="30:30">
      <c r="AD19342" s="9"/>
    </row>
    <row r="19343" spans="30:30">
      <c r="AD19343" s="9"/>
    </row>
    <row r="19344" spans="30:30">
      <c r="AD19344" s="9"/>
    </row>
    <row r="19345" spans="30:30">
      <c r="AD19345" s="9"/>
    </row>
    <row r="19346" spans="30:30">
      <c r="AD19346" s="9"/>
    </row>
    <row r="19347" spans="30:30">
      <c r="AD19347" s="9"/>
    </row>
    <row r="19348" spans="30:30">
      <c r="AD19348" s="9"/>
    </row>
    <row r="19349" spans="30:30">
      <c r="AD19349" s="9"/>
    </row>
    <row r="19350" spans="30:30">
      <c r="AD19350" s="9"/>
    </row>
    <row r="19351" spans="30:30">
      <c r="AD19351" s="9"/>
    </row>
    <row r="19352" spans="30:30">
      <c r="AD19352" s="9"/>
    </row>
    <row r="19353" spans="30:30">
      <c r="AD19353" s="9"/>
    </row>
    <row r="19354" spans="30:30">
      <c r="AD19354" s="9"/>
    </row>
    <row r="19355" spans="30:30">
      <c r="AD19355" s="9"/>
    </row>
    <row r="19356" spans="30:30">
      <c r="AD19356" s="9"/>
    </row>
    <row r="19357" spans="30:30">
      <c r="AD19357" s="9"/>
    </row>
    <row r="19358" spans="30:30">
      <c r="AD19358" s="9"/>
    </row>
    <row r="19359" spans="30:30">
      <c r="AD19359" s="9"/>
    </row>
    <row r="19360" spans="30:30">
      <c r="AD19360" s="9"/>
    </row>
    <row r="19361" spans="30:30">
      <c r="AD19361" s="9"/>
    </row>
    <row r="19362" spans="30:30">
      <c r="AD19362" s="9"/>
    </row>
    <row r="19363" spans="30:30">
      <c r="AD19363" s="9"/>
    </row>
    <row r="19364" spans="30:30">
      <c r="AD19364" s="9"/>
    </row>
    <row r="19365" spans="30:30">
      <c r="AD19365" s="9"/>
    </row>
    <row r="19366" spans="30:30">
      <c r="AD19366" s="9"/>
    </row>
    <row r="19367" spans="30:30">
      <c r="AD19367" s="9"/>
    </row>
    <row r="19368" spans="30:30">
      <c r="AD19368" s="9"/>
    </row>
    <row r="19369" spans="30:30">
      <c r="AD19369" s="9"/>
    </row>
    <row r="19370" spans="30:30">
      <c r="AD19370" s="9"/>
    </row>
    <row r="19371" spans="30:30">
      <c r="AD19371" s="9"/>
    </row>
    <row r="19372" spans="30:30">
      <c r="AD19372" s="9"/>
    </row>
    <row r="19373" spans="30:30">
      <c r="AD19373" s="9"/>
    </row>
    <row r="19374" spans="30:30">
      <c r="AD19374" s="9"/>
    </row>
    <row r="19375" spans="30:30">
      <c r="AD19375" s="9"/>
    </row>
    <row r="19376" spans="30:30">
      <c r="AD19376" s="9"/>
    </row>
    <row r="19377" spans="30:30">
      <c r="AD19377" s="9"/>
    </row>
    <row r="19378" spans="30:30">
      <c r="AD19378" s="9"/>
    </row>
    <row r="19379" spans="30:30">
      <c r="AD19379" s="9"/>
    </row>
    <row r="19380" spans="30:30">
      <c r="AD19380" s="9"/>
    </row>
    <row r="19381" spans="30:30">
      <c r="AD19381" s="9"/>
    </row>
    <row r="19382" spans="30:30">
      <c r="AD19382" s="9"/>
    </row>
    <row r="19383" spans="30:30">
      <c r="AD19383" s="9"/>
    </row>
    <row r="19384" spans="30:30">
      <c r="AD19384" s="9"/>
    </row>
    <row r="19385" spans="30:30">
      <c r="AD19385" s="9"/>
    </row>
    <row r="19386" spans="30:30">
      <c r="AD19386" s="9"/>
    </row>
    <row r="19387" spans="30:30">
      <c r="AD19387" s="9"/>
    </row>
    <row r="19388" spans="30:30">
      <c r="AD19388" s="9"/>
    </row>
    <row r="19389" spans="30:30">
      <c r="AD19389" s="9"/>
    </row>
    <row r="19390" spans="30:30">
      <c r="AD19390" s="9"/>
    </row>
    <row r="19391" spans="30:30">
      <c r="AD19391" s="9"/>
    </row>
    <row r="19392" spans="30:30">
      <c r="AD19392" s="9"/>
    </row>
    <row r="19393" spans="30:30">
      <c r="AD19393" s="9"/>
    </row>
    <row r="19394" spans="30:30">
      <c r="AD19394" s="9"/>
    </row>
    <row r="19395" spans="30:30">
      <c r="AD19395" s="9"/>
    </row>
    <row r="19396" spans="30:30">
      <c r="AD19396" s="9"/>
    </row>
    <row r="19397" spans="30:30">
      <c r="AD19397" s="9"/>
    </row>
    <row r="19398" spans="30:30">
      <c r="AD19398" s="9"/>
    </row>
    <row r="19399" spans="30:30">
      <c r="AD19399" s="9"/>
    </row>
    <row r="19400" spans="30:30">
      <c r="AD19400" s="9"/>
    </row>
    <row r="19401" spans="30:30">
      <c r="AD19401" s="9"/>
    </row>
    <row r="19402" spans="30:30">
      <c r="AD19402" s="9"/>
    </row>
    <row r="19403" spans="30:30">
      <c r="AD19403" s="9"/>
    </row>
    <row r="19404" spans="30:30">
      <c r="AD19404" s="9"/>
    </row>
    <row r="19405" spans="30:30">
      <c r="AD19405" s="9"/>
    </row>
    <row r="19406" spans="30:30">
      <c r="AD19406" s="9"/>
    </row>
    <row r="19407" spans="30:30">
      <c r="AD19407" s="9"/>
    </row>
    <row r="19408" spans="30:30">
      <c r="AD19408" s="9"/>
    </row>
    <row r="19409" spans="30:30">
      <c r="AD19409" s="9"/>
    </row>
    <row r="19410" spans="30:30">
      <c r="AD19410" s="9"/>
    </row>
    <row r="19411" spans="30:30">
      <c r="AD19411" s="9"/>
    </row>
    <row r="19412" spans="30:30">
      <c r="AD19412" s="9"/>
    </row>
    <row r="19413" spans="30:30">
      <c r="AD19413" s="9"/>
    </row>
    <row r="19414" spans="30:30">
      <c r="AD19414" s="9"/>
    </row>
    <row r="19415" spans="30:30">
      <c r="AD19415" s="9"/>
    </row>
    <row r="19416" spans="30:30">
      <c r="AD19416" s="9"/>
    </row>
    <row r="19417" spans="30:30">
      <c r="AD19417" s="9"/>
    </row>
    <row r="19418" spans="30:30">
      <c r="AD19418" s="9"/>
    </row>
    <row r="19419" spans="30:30">
      <c r="AD19419" s="9"/>
    </row>
    <row r="19420" spans="30:30">
      <c r="AD19420" s="9"/>
    </row>
    <row r="19421" spans="30:30">
      <c r="AD19421" s="9"/>
    </row>
    <row r="19422" spans="30:30">
      <c r="AD19422" s="9"/>
    </row>
    <row r="19423" spans="30:30">
      <c r="AD19423" s="9"/>
    </row>
    <row r="19424" spans="30:30">
      <c r="AD19424" s="9"/>
    </row>
    <row r="19425" spans="30:30">
      <c r="AD19425" s="9"/>
    </row>
    <row r="19426" spans="30:30">
      <c r="AD19426" s="9"/>
    </row>
    <row r="19427" spans="30:30">
      <c r="AD19427" s="9"/>
    </row>
    <row r="19428" spans="30:30">
      <c r="AD19428" s="9"/>
    </row>
    <row r="19429" spans="30:30">
      <c r="AD19429" s="9"/>
    </row>
    <row r="19430" spans="30:30">
      <c r="AD19430" s="9"/>
    </row>
    <row r="19431" spans="30:30">
      <c r="AD19431" s="9"/>
    </row>
    <row r="19432" spans="30:30">
      <c r="AD19432" s="9"/>
    </row>
    <row r="19433" spans="30:30">
      <c r="AD19433" s="9"/>
    </row>
    <row r="19434" spans="30:30">
      <c r="AD19434" s="9"/>
    </row>
    <row r="19435" spans="30:30">
      <c r="AD19435" s="9"/>
    </row>
    <row r="19436" spans="30:30">
      <c r="AD19436" s="9"/>
    </row>
    <row r="19437" spans="30:30">
      <c r="AD19437" s="9"/>
    </row>
    <row r="19438" spans="30:30">
      <c r="AD19438" s="9"/>
    </row>
    <row r="19439" spans="30:30">
      <c r="AD19439" s="9"/>
    </row>
    <row r="19440" spans="30:30">
      <c r="AD19440" s="9"/>
    </row>
    <row r="19441" spans="30:30">
      <c r="AD19441" s="9"/>
    </row>
    <row r="19442" spans="30:30">
      <c r="AD19442" s="9"/>
    </row>
    <row r="19443" spans="30:30">
      <c r="AD19443" s="9"/>
    </row>
    <row r="19444" spans="30:30">
      <c r="AD19444" s="9"/>
    </row>
    <row r="19445" spans="30:30">
      <c r="AD19445" s="9"/>
    </row>
    <row r="19446" spans="30:30">
      <c r="AD19446" s="9"/>
    </row>
    <row r="19447" spans="30:30">
      <c r="AD19447" s="9"/>
    </row>
    <row r="19448" spans="30:30">
      <c r="AD19448" s="9"/>
    </row>
    <row r="19449" spans="30:30">
      <c r="AD19449" s="9"/>
    </row>
    <row r="19450" spans="30:30">
      <c r="AD19450" s="9"/>
    </row>
    <row r="19451" spans="30:30">
      <c r="AD19451" s="9"/>
    </row>
    <row r="19452" spans="30:30">
      <c r="AD19452" s="9"/>
    </row>
    <row r="19453" spans="30:30">
      <c r="AD19453" s="9"/>
    </row>
    <row r="19454" spans="30:30">
      <c r="AD19454" s="9"/>
    </row>
    <row r="19455" spans="30:30">
      <c r="AD19455" s="9"/>
    </row>
    <row r="19456" spans="30:30">
      <c r="AD19456" s="9"/>
    </row>
    <row r="19457" spans="30:30">
      <c r="AD19457" s="9"/>
    </row>
    <row r="19458" spans="30:30">
      <c r="AD19458" s="9"/>
    </row>
    <row r="19459" spans="30:30">
      <c r="AD19459" s="9"/>
    </row>
    <row r="19460" spans="30:30">
      <c r="AD19460" s="9"/>
    </row>
    <row r="19461" spans="30:30">
      <c r="AD19461" s="9"/>
    </row>
    <row r="19462" spans="30:30">
      <c r="AD19462" s="9"/>
    </row>
    <row r="19463" spans="30:30">
      <c r="AD19463" s="9"/>
    </row>
    <row r="19464" spans="30:30">
      <c r="AD19464" s="9"/>
    </row>
    <row r="19465" spans="30:30">
      <c r="AD19465" s="9"/>
    </row>
    <row r="19466" spans="30:30">
      <c r="AD19466" s="9"/>
    </row>
    <row r="19467" spans="30:30">
      <c r="AD19467" s="9"/>
    </row>
    <row r="19468" spans="30:30">
      <c r="AD19468" s="9"/>
    </row>
    <row r="19469" spans="30:30">
      <c r="AD19469" s="9"/>
    </row>
    <row r="19470" spans="30:30">
      <c r="AD19470" s="9"/>
    </row>
    <row r="19471" spans="30:30">
      <c r="AD19471" s="9"/>
    </row>
    <row r="19472" spans="30:30">
      <c r="AD19472" s="9"/>
    </row>
    <row r="19473" spans="30:30">
      <c r="AD19473" s="9"/>
    </row>
    <row r="19474" spans="30:30">
      <c r="AD19474" s="9"/>
    </row>
    <row r="19475" spans="30:30">
      <c r="AD19475" s="9"/>
    </row>
    <row r="19476" spans="30:30">
      <c r="AD19476" s="9"/>
    </row>
    <row r="19477" spans="30:30">
      <c r="AD19477" s="9"/>
    </row>
    <row r="19478" spans="30:30">
      <c r="AD19478" s="9"/>
    </row>
    <row r="19479" spans="30:30">
      <c r="AD19479" s="9"/>
    </row>
    <row r="19480" spans="30:30">
      <c r="AD19480" s="9"/>
    </row>
    <row r="19481" spans="30:30">
      <c r="AD19481" s="9"/>
    </row>
    <row r="19482" spans="30:30">
      <c r="AD19482" s="9"/>
    </row>
    <row r="19483" spans="30:30">
      <c r="AD19483" s="9"/>
    </row>
    <row r="19484" spans="30:30">
      <c r="AD19484" s="9"/>
    </row>
    <row r="19485" spans="30:30">
      <c r="AD19485" s="9"/>
    </row>
    <row r="19486" spans="30:30">
      <c r="AD19486" s="9"/>
    </row>
    <row r="19487" spans="30:30">
      <c r="AD19487" s="9"/>
    </row>
    <row r="19488" spans="30:30">
      <c r="AD19488" s="9"/>
    </row>
    <row r="19489" spans="30:30">
      <c r="AD19489" s="9"/>
    </row>
    <row r="19490" spans="30:30">
      <c r="AD19490" s="9"/>
    </row>
    <row r="19491" spans="30:30">
      <c r="AD19491" s="9"/>
    </row>
    <row r="19492" spans="30:30">
      <c r="AD19492" s="9"/>
    </row>
    <row r="19493" spans="30:30">
      <c r="AD19493" s="9"/>
    </row>
    <row r="19494" spans="30:30">
      <c r="AD19494" s="9"/>
    </row>
    <row r="19495" spans="30:30">
      <c r="AD19495" s="9"/>
    </row>
    <row r="19496" spans="30:30">
      <c r="AD19496" s="9"/>
    </row>
    <row r="19497" spans="30:30">
      <c r="AD19497" s="9"/>
    </row>
    <row r="19498" spans="30:30">
      <c r="AD19498" s="9"/>
    </row>
    <row r="19499" spans="30:30">
      <c r="AD19499" s="9"/>
    </row>
    <row r="19500" spans="30:30">
      <c r="AD19500" s="9"/>
    </row>
    <row r="19501" spans="30:30">
      <c r="AD19501" s="9"/>
    </row>
    <row r="19502" spans="30:30">
      <c r="AD19502" s="9"/>
    </row>
    <row r="19503" spans="30:30">
      <c r="AD19503" s="9"/>
    </row>
    <row r="19504" spans="30:30">
      <c r="AD19504" s="9"/>
    </row>
    <row r="19505" spans="30:30">
      <c r="AD19505" s="9"/>
    </row>
    <row r="19506" spans="30:30">
      <c r="AD19506" s="9"/>
    </row>
    <row r="19507" spans="30:30">
      <c r="AD19507" s="9"/>
    </row>
    <row r="19508" spans="30:30">
      <c r="AD19508" s="9"/>
    </row>
    <row r="19509" spans="30:30">
      <c r="AD19509" s="9"/>
    </row>
    <row r="19510" spans="30:30">
      <c r="AD19510" s="9"/>
    </row>
    <row r="19511" spans="30:30">
      <c r="AD19511" s="9"/>
    </row>
    <row r="19512" spans="30:30">
      <c r="AD19512" s="9"/>
    </row>
    <row r="19513" spans="30:30">
      <c r="AD19513" s="9"/>
    </row>
    <row r="19514" spans="30:30">
      <c r="AD19514" s="9"/>
    </row>
    <row r="19515" spans="30:30">
      <c r="AD19515" s="9"/>
    </row>
    <row r="19516" spans="30:30">
      <c r="AD19516" s="9"/>
    </row>
    <row r="19517" spans="30:30">
      <c r="AD19517" s="9"/>
    </row>
    <row r="19518" spans="30:30">
      <c r="AD19518" s="9"/>
    </row>
    <row r="19519" spans="30:30">
      <c r="AD19519" s="9"/>
    </row>
    <row r="19520" spans="30:30">
      <c r="AD19520" s="9"/>
    </row>
    <row r="19521" spans="30:30">
      <c r="AD19521" s="9"/>
    </row>
    <row r="19522" spans="30:30">
      <c r="AD19522" s="9"/>
    </row>
    <row r="19523" spans="30:30">
      <c r="AD19523" s="9"/>
    </row>
    <row r="19524" spans="30:30">
      <c r="AD19524" s="9"/>
    </row>
    <row r="19525" spans="30:30">
      <c r="AD19525" s="9"/>
    </row>
    <row r="19526" spans="30:30">
      <c r="AD19526" s="9"/>
    </row>
    <row r="19527" spans="30:30">
      <c r="AD19527" s="9"/>
    </row>
    <row r="19528" spans="30:30">
      <c r="AD19528" s="9"/>
    </row>
    <row r="19529" spans="30:30">
      <c r="AD19529" s="9"/>
    </row>
    <row r="19530" spans="30:30">
      <c r="AD19530" s="9"/>
    </row>
    <row r="19531" spans="30:30">
      <c r="AD19531" s="9"/>
    </row>
    <row r="19532" spans="30:30">
      <c r="AD19532" s="9"/>
    </row>
    <row r="19533" spans="30:30">
      <c r="AD19533" s="9"/>
    </row>
    <row r="19534" spans="30:30">
      <c r="AD19534" s="9"/>
    </row>
    <row r="19535" spans="30:30">
      <c r="AD19535" s="9"/>
    </row>
    <row r="19536" spans="30:30">
      <c r="AD19536" s="9"/>
    </row>
    <row r="19537" spans="30:30">
      <c r="AD19537" s="9"/>
    </row>
    <row r="19538" spans="30:30">
      <c r="AD19538" s="9"/>
    </row>
    <row r="19539" spans="30:30">
      <c r="AD19539" s="9"/>
    </row>
    <row r="19540" spans="30:30">
      <c r="AD19540" s="9"/>
    </row>
    <row r="19541" spans="30:30">
      <c r="AD19541" s="9"/>
    </row>
    <row r="19542" spans="30:30">
      <c r="AD19542" s="9"/>
    </row>
    <row r="19543" spans="30:30">
      <c r="AD19543" s="9"/>
    </row>
    <row r="19544" spans="30:30">
      <c r="AD19544" s="9"/>
    </row>
    <row r="19545" spans="30:30">
      <c r="AD19545" s="9"/>
    </row>
    <row r="19546" spans="30:30">
      <c r="AD19546" s="9"/>
    </row>
    <row r="19547" spans="30:30">
      <c r="AD19547" s="9"/>
    </row>
    <row r="19548" spans="30:30">
      <c r="AD19548" s="9"/>
    </row>
    <row r="19549" spans="30:30">
      <c r="AD19549" s="9"/>
    </row>
    <row r="19550" spans="30:30">
      <c r="AD19550" s="9"/>
    </row>
    <row r="19551" spans="30:30">
      <c r="AD19551" s="9"/>
    </row>
    <row r="19552" spans="30:30">
      <c r="AD19552" s="9"/>
    </row>
    <row r="19553" spans="30:30">
      <c r="AD19553" s="9"/>
    </row>
    <row r="19554" spans="30:30">
      <c r="AD19554" s="9"/>
    </row>
    <row r="19555" spans="30:30">
      <c r="AD19555" s="9"/>
    </row>
    <row r="19556" spans="30:30">
      <c r="AD19556" s="9"/>
    </row>
    <row r="19557" spans="30:30">
      <c r="AD19557" s="9"/>
    </row>
    <row r="19558" spans="30:30">
      <c r="AD19558" s="9"/>
    </row>
    <row r="19559" spans="30:30">
      <c r="AD19559" s="9"/>
    </row>
    <row r="19560" spans="30:30">
      <c r="AD19560" s="9"/>
    </row>
    <row r="19561" spans="30:30">
      <c r="AD19561" s="9"/>
    </row>
    <row r="19562" spans="30:30">
      <c r="AD19562" s="9"/>
    </row>
    <row r="19563" spans="30:30">
      <c r="AD19563" s="9"/>
    </row>
    <row r="19564" spans="30:30">
      <c r="AD19564" s="9"/>
    </row>
    <row r="19565" spans="30:30">
      <c r="AD19565" s="9"/>
    </row>
    <row r="19566" spans="30:30">
      <c r="AD19566" s="9"/>
    </row>
    <row r="19567" spans="30:30">
      <c r="AD19567" s="9"/>
    </row>
    <row r="19568" spans="30:30">
      <c r="AD19568" s="9"/>
    </row>
    <row r="19569" spans="30:30">
      <c r="AD19569" s="9"/>
    </row>
    <row r="19570" spans="30:30">
      <c r="AD19570" s="9"/>
    </row>
    <row r="19571" spans="30:30">
      <c r="AD19571" s="9"/>
    </row>
    <row r="19572" spans="30:30">
      <c r="AD19572" s="9"/>
    </row>
    <row r="19573" spans="30:30">
      <c r="AD19573" s="9"/>
    </row>
    <row r="19574" spans="30:30">
      <c r="AD19574" s="9"/>
    </row>
    <row r="19575" spans="30:30">
      <c r="AD19575" s="9"/>
    </row>
    <row r="19576" spans="30:30">
      <c r="AD19576" s="9"/>
    </row>
    <row r="19577" spans="30:30">
      <c r="AD19577" s="9"/>
    </row>
    <row r="19578" spans="30:30">
      <c r="AD19578" s="9"/>
    </row>
    <row r="19579" spans="30:30">
      <c r="AD19579" s="9"/>
    </row>
    <row r="19580" spans="30:30">
      <c r="AD19580" s="9"/>
    </row>
    <row r="19581" spans="30:30">
      <c r="AD19581" s="9"/>
    </row>
    <row r="19582" spans="30:30">
      <c r="AD19582" s="9"/>
    </row>
    <row r="19583" spans="30:30">
      <c r="AD19583" s="9"/>
    </row>
    <row r="19584" spans="30:30">
      <c r="AD19584" s="9"/>
    </row>
    <row r="19585" spans="30:30">
      <c r="AD19585" s="9"/>
    </row>
    <row r="19586" spans="30:30">
      <c r="AD19586" s="9"/>
    </row>
    <row r="19587" spans="30:30">
      <c r="AD19587" s="9"/>
    </row>
    <row r="19588" spans="30:30">
      <c r="AD19588" s="9"/>
    </row>
    <row r="19589" spans="30:30">
      <c r="AD19589" s="9"/>
    </row>
    <row r="19590" spans="30:30">
      <c r="AD19590" s="9"/>
    </row>
    <row r="19591" spans="30:30">
      <c r="AD19591" s="9"/>
    </row>
    <row r="19592" spans="30:30">
      <c r="AD19592" s="9"/>
    </row>
    <row r="19593" spans="30:30">
      <c r="AD19593" s="9"/>
    </row>
    <row r="19594" spans="30:30">
      <c r="AD19594" s="9"/>
    </row>
    <row r="19595" spans="30:30">
      <c r="AD19595" s="9"/>
    </row>
    <row r="19596" spans="30:30">
      <c r="AD19596" s="9"/>
    </row>
    <row r="19597" spans="30:30">
      <c r="AD19597" s="9"/>
    </row>
    <row r="19598" spans="30:30">
      <c r="AD19598" s="9"/>
    </row>
    <row r="19599" spans="30:30">
      <c r="AD19599" s="9"/>
    </row>
    <row r="19600" spans="30:30">
      <c r="AD19600" s="9"/>
    </row>
    <row r="19601" spans="30:30">
      <c r="AD19601" s="9"/>
    </row>
    <row r="19602" spans="30:30">
      <c r="AD19602" s="9"/>
    </row>
    <row r="19603" spans="30:30">
      <c r="AD19603" s="9"/>
    </row>
    <row r="19604" spans="30:30">
      <c r="AD19604" s="9"/>
    </row>
    <row r="19605" spans="30:30">
      <c r="AD19605" s="9"/>
    </row>
    <row r="19606" spans="30:30">
      <c r="AD19606" s="9"/>
    </row>
    <row r="19607" spans="30:30">
      <c r="AD19607" s="9"/>
    </row>
    <row r="19608" spans="30:30">
      <c r="AD19608" s="9"/>
    </row>
    <row r="19609" spans="30:30">
      <c r="AD19609" s="9"/>
    </row>
    <row r="19610" spans="30:30">
      <c r="AD19610" s="9"/>
    </row>
    <row r="19611" spans="30:30">
      <c r="AD19611" s="9"/>
    </row>
    <row r="19612" spans="30:30">
      <c r="AD19612" s="9"/>
    </row>
    <row r="19613" spans="30:30">
      <c r="AD19613" s="9"/>
    </row>
    <row r="19614" spans="30:30">
      <c r="AD19614" s="9"/>
    </row>
    <row r="19615" spans="30:30">
      <c r="AD19615" s="9"/>
    </row>
    <row r="19616" spans="30:30">
      <c r="AD19616" s="9"/>
    </row>
    <row r="19617" spans="30:30">
      <c r="AD19617" s="9"/>
    </row>
    <row r="19618" spans="30:30">
      <c r="AD19618" s="9"/>
    </row>
    <row r="19619" spans="30:30">
      <c r="AD19619" s="9"/>
    </row>
    <row r="19620" spans="30:30">
      <c r="AD19620" s="9"/>
    </row>
    <row r="19621" spans="30:30">
      <c r="AD19621" s="9"/>
    </row>
    <row r="19622" spans="30:30">
      <c r="AD19622" s="9"/>
    </row>
    <row r="19623" spans="30:30">
      <c r="AD19623" s="9"/>
    </row>
    <row r="19624" spans="30:30">
      <c r="AD19624" s="9"/>
    </row>
    <row r="19625" spans="30:30">
      <c r="AD19625" s="9"/>
    </row>
    <row r="19626" spans="30:30">
      <c r="AD19626" s="9"/>
    </row>
    <row r="19627" spans="30:30">
      <c r="AD19627" s="9"/>
    </row>
    <row r="19628" spans="30:30">
      <c r="AD19628" s="9"/>
    </row>
    <row r="19629" spans="30:30">
      <c r="AD19629" s="9"/>
    </row>
    <row r="19630" spans="30:30">
      <c r="AD19630" s="9"/>
    </row>
    <row r="19631" spans="30:30">
      <c r="AD19631" s="9"/>
    </row>
    <row r="19632" spans="30:30">
      <c r="AD19632" s="9"/>
    </row>
    <row r="19633" spans="30:30">
      <c r="AD19633" s="9"/>
    </row>
    <row r="19634" spans="30:30">
      <c r="AD19634" s="9"/>
    </row>
    <row r="19635" spans="30:30">
      <c r="AD19635" s="9"/>
    </row>
    <row r="19636" spans="30:30">
      <c r="AD19636" s="9"/>
    </row>
    <row r="19637" spans="30:30">
      <c r="AD19637" s="9"/>
    </row>
    <row r="19638" spans="30:30">
      <c r="AD19638" s="9"/>
    </row>
    <row r="19639" spans="30:30">
      <c r="AD19639" s="9"/>
    </row>
    <row r="19640" spans="30:30">
      <c r="AD19640" s="9"/>
    </row>
    <row r="19641" spans="30:30">
      <c r="AD19641" s="9"/>
    </row>
    <row r="19642" spans="30:30">
      <c r="AD19642" s="9"/>
    </row>
    <row r="19643" spans="30:30">
      <c r="AD19643" s="9"/>
    </row>
    <row r="19644" spans="30:30">
      <c r="AD19644" s="9"/>
    </row>
    <row r="19645" spans="30:30">
      <c r="AD19645" s="9"/>
    </row>
    <row r="19646" spans="30:30">
      <c r="AD19646" s="9"/>
    </row>
    <row r="19647" spans="30:30">
      <c r="AD19647" s="9"/>
    </row>
    <row r="19648" spans="30:30">
      <c r="AD19648" s="9"/>
    </row>
    <row r="19649" spans="30:30">
      <c r="AD19649" s="9"/>
    </row>
    <row r="19650" spans="30:30">
      <c r="AD19650" s="9"/>
    </row>
    <row r="19651" spans="30:30">
      <c r="AD19651" s="9"/>
    </row>
    <row r="19652" spans="30:30">
      <c r="AD19652" s="9"/>
    </row>
    <row r="19653" spans="30:30">
      <c r="AD19653" s="9"/>
    </row>
    <row r="19654" spans="30:30">
      <c r="AD19654" s="9"/>
    </row>
    <row r="19655" spans="30:30">
      <c r="AD19655" s="9"/>
    </row>
    <row r="19656" spans="30:30">
      <c r="AD19656" s="9"/>
    </row>
    <row r="19657" spans="30:30">
      <c r="AD19657" s="9"/>
    </row>
    <row r="19658" spans="30:30">
      <c r="AD19658" s="9"/>
    </row>
    <row r="19659" spans="30:30">
      <c r="AD19659" s="9"/>
    </row>
    <row r="19660" spans="30:30">
      <c r="AD19660" s="9"/>
    </row>
    <row r="19661" spans="30:30">
      <c r="AD19661" s="9"/>
    </row>
    <row r="19662" spans="30:30">
      <c r="AD19662" s="9"/>
    </row>
    <row r="19663" spans="30:30">
      <c r="AD19663" s="9"/>
    </row>
    <row r="19664" spans="30:30">
      <c r="AD19664" s="9"/>
    </row>
    <row r="19665" spans="30:30">
      <c r="AD19665" s="9"/>
    </row>
    <row r="19666" spans="30:30">
      <c r="AD19666" s="9"/>
    </row>
    <row r="19667" spans="30:30">
      <c r="AD19667" s="9"/>
    </row>
    <row r="19668" spans="30:30">
      <c r="AD19668" s="9"/>
    </row>
    <row r="19669" spans="30:30">
      <c r="AD19669" s="9"/>
    </row>
    <row r="19670" spans="30:30">
      <c r="AD19670" s="9"/>
    </row>
    <row r="19671" spans="30:30">
      <c r="AD19671" s="9"/>
    </row>
    <row r="19672" spans="30:30">
      <c r="AD19672" s="9"/>
    </row>
    <row r="19673" spans="30:30">
      <c r="AD19673" s="9"/>
    </row>
    <row r="19674" spans="30:30">
      <c r="AD19674" s="9"/>
    </row>
    <row r="19675" spans="30:30">
      <c r="AD19675" s="9"/>
    </row>
    <row r="19676" spans="30:30">
      <c r="AD19676" s="9"/>
    </row>
    <row r="19677" spans="30:30">
      <c r="AD19677" s="9"/>
    </row>
    <row r="19678" spans="30:30">
      <c r="AD19678" s="9"/>
    </row>
    <row r="19679" spans="30:30">
      <c r="AD19679" s="9"/>
    </row>
    <row r="19680" spans="30:30">
      <c r="AD19680" s="9"/>
    </row>
    <row r="19681" spans="30:30">
      <c r="AD19681" s="9"/>
    </row>
    <row r="19682" spans="30:30">
      <c r="AD19682" s="9"/>
    </row>
    <row r="19683" spans="30:30">
      <c r="AD19683" s="9"/>
    </row>
    <row r="19684" spans="30:30">
      <c r="AD19684" s="9"/>
    </row>
    <row r="19685" spans="30:30">
      <c r="AD19685" s="9"/>
    </row>
    <row r="19686" spans="30:30">
      <c r="AD19686" s="9"/>
    </row>
    <row r="19687" spans="30:30">
      <c r="AD19687" s="9"/>
    </row>
    <row r="19688" spans="30:30">
      <c r="AD19688" s="9"/>
    </row>
    <row r="19689" spans="30:30">
      <c r="AD19689" s="9"/>
    </row>
    <row r="19690" spans="30:30">
      <c r="AD19690" s="9"/>
    </row>
    <row r="19691" spans="30:30">
      <c r="AD19691" s="9"/>
    </row>
    <row r="19692" spans="30:30">
      <c r="AD19692" s="9"/>
    </row>
    <row r="19693" spans="30:30">
      <c r="AD19693" s="9"/>
    </row>
    <row r="19694" spans="30:30">
      <c r="AD19694" s="9"/>
    </row>
    <row r="19695" spans="30:30">
      <c r="AD19695" s="9"/>
    </row>
    <row r="19696" spans="30:30">
      <c r="AD19696" s="9"/>
    </row>
    <row r="19697" spans="30:30">
      <c r="AD19697" s="9"/>
    </row>
    <row r="19698" spans="30:30">
      <c r="AD19698" s="9"/>
    </row>
    <row r="19699" spans="30:30">
      <c r="AD19699" s="9"/>
    </row>
    <row r="19700" spans="30:30">
      <c r="AD19700" s="9"/>
    </row>
    <row r="19701" spans="30:30">
      <c r="AD19701" s="9"/>
    </row>
    <row r="19702" spans="30:30">
      <c r="AD19702" s="9"/>
    </row>
    <row r="19703" spans="30:30">
      <c r="AD19703" s="9"/>
    </row>
    <row r="19704" spans="30:30">
      <c r="AD19704" s="9"/>
    </row>
    <row r="19705" spans="30:30">
      <c r="AD19705" s="9"/>
    </row>
    <row r="19706" spans="30:30">
      <c r="AD19706" s="9"/>
    </row>
    <row r="19707" spans="30:30">
      <c r="AD19707" s="9"/>
    </row>
    <row r="19708" spans="30:30">
      <c r="AD19708" s="9"/>
    </row>
    <row r="19709" spans="30:30">
      <c r="AD19709" s="9"/>
    </row>
    <row r="19710" spans="30:30">
      <c r="AD19710" s="9"/>
    </row>
    <row r="19711" spans="30:30">
      <c r="AD19711" s="9"/>
    </row>
    <row r="19712" spans="30:30">
      <c r="AD19712" s="9"/>
    </row>
    <row r="19713" spans="30:30">
      <c r="AD19713" s="9"/>
    </row>
    <row r="19714" spans="30:30">
      <c r="AD19714" s="9"/>
    </row>
    <row r="19715" spans="30:30">
      <c r="AD19715" s="9"/>
    </row>
    <row r="19716" spans="30:30">
      <c r="AD19716" s="9"/>
    </row>
    <row r="19717" spans="30:30">
      <c r="AD19717" s="9"/>
    </row>
    <row r="19718" spans="30:30">
      <c r="AD19718" s="9"/>
    </row>
    <row r="19719" spans="30:30">
      <c r="AD19719" s="9"/>
    </row>
    <row r="19720" spans="30:30">
      <c r="AD19720" s="9"/>
    </row>
    <row r="19721" spans="30:30">
      <c r="AD19721" s="9"/>
    </row>
    <row r="19722" spans="30:30">
      <c r="AD19722" s="9"/>
    </row>
    <row r="19723" spans="30:30">
      <c r="AD19723" s="9"/>
    </row>
    <row r="19724" spans="30:30">
      <c r="AD19724" s="9"/>
    </row>
    <row r="19725" spans="30:30">
      <c r="AD19725" s="9"/>
    </row>
    <row r="19726" spans="30:30">
      <c r="AD19726" s="9"/>
    </row>
    <row r="19727" spans="30:30">
      <c r="AD19727" s="9"/>
    </row>
    <row r="19728" spans="30:30">
      <c r="AD19728" s="9"/>
    </row>
    <row r="19729" spans="30:30">
      <c r="AD19729" s="9"/>
    </row>
    <row r="19730" spans="30:30">
      <c r="AD19730" s="9"/>
    </row>
    <row r="19731" spans="30:30">
      <c r="AD19731" s="9"/>
    </row>
    <row r="19732" spans="30:30">
      <c r="AD19732" s="9"/>
    </row>
    <row r="19733" spans="30:30">
      <c r="AD19733" s="9"/>
    </row>
    <row r="19734" spans="30:30">
      <c r="AD19734" s="9"/>
    </row>
    <row r="19735" spans="30:30">
      <c r="AD19735" s="9"/>
    </row>
    <row r="19736" spans="30:30">
      <c r="AD19736" s="9"/>
    </row>
    <row r="19737" spans="30:30">
      <c r="AD19737" s="9"/>
    </row>
    <row r="19738" spans="30:30">
      <c r="AD19738" s="9"/>
    </row>
    <row r="19739" spans="30:30">
      <c r="AD19739" s="9"/>
    </row>
    <row r="19740" spans="30:30">
      <c r="AD19740" s="9"/>
    </row>
    <row r="19741" spans="30:30">
      <c r="AD19741" s="9"/>
    </row>
    <row r="19742" spans="30:30">
      <c r="AD19742" s="9"/>
    </row>
    <row r="19743" spans="30:30">
      <c r="AD19743" s="9"/>
    </row>
    <row r="19744" spans="30:30">
      <c r="AD19744" s="9"/>
    </row>
    <row r="19745" spans="30:30">
      <c r="AD19745" s="9"/>
    </row>
    <row r="19746" spans="30:30">
      <c r="AD19746" s="9"/>
    </row>
    <row r="19747" spans="30:30">
      <c r="AD19747" s="9"/>
    </row>
    <row r="19748" spans="30:30">
      <c r="AD19748" s="9"/>
    </row>
    <row r="19749" spans="30:30">
      <c r="AD19749" s="9"/>
    </row>
    <row r="19750" spans="30:30">
      <c r="AD19750" s="9"/>
    </row>
    <row r="19751" spans="30:30">
      <c r="AD19751" s="9"/>
    </row>
    <row r="19752" spans="30:30">
      <c r="AD19752" s="9"/>
    </row>
    <row r="19753" spans="30:30">
      <c r="AD19753" s="9"/>
    </row>
    <row r="19754" spans="30:30">
      <c r="AD19754" s="9"/>
    </row>
    <row r="19755" spans="30:30">
      <c r="AD19755" s="9"/>
    </row>
    <row r="19756" spans="30:30">
      <c r="AD19756" s="9"/>
    </row>
    <row r="19757" spans="30:30">
      <c r="AD19757" s="9"/>
    </row>
    <row r="19758" spans="30:30">
      <c r="AD19758" s="9"/>
    </row>
    <row r="19759" spans="30:30">
      <c r="AD19759" s="9"/>
    </row>
    <row r="19760" spans="30:30">
      <c r="AD19760" s="9"/>
    </row>
    <row r="19761" spans="30:30">
      <c r="AD19761" s="9"/>
    </row>
    <row r="19762" spans="30:30">
      <c r="AD19762" s="9"/>
    </row>
    <row r="19763" spans="30:30">
      <c r="AD19763" s="9"/>
    </row>
    <row r="19764" spans="30:30">
      <c r="AD19764" s="9"/>
    </row>
    <row r="19765" spans="30:30">
      <c r="AD19765" s="9"/>
    </row>
    <row r="19766" spans="30:30">
      <c r="AD19766" s="9"/>
    </row>
    <row r="19767" spans="30:30">
      <c r="AD19767" s="9"/>
    </row>
    <row r="19768" spans="30:30">
      <c r="AD19768" s="9"/>
    </row>
    <row r="19769" spans="30:30">
      <c r="AD19769" s="9"/>
    </row>
    <row r="19770" spans="30:30">
      <c r="AD19770" s="9"/>
    </row>
    <row r="19771" spans="30:30">
      <c r="AD19771" s="9"/>
    </row>
    <row r="19772" spans="30:30">
      <c r="AD19772" s="9"/>
    </row>
    <row r="19773" spans="30:30">
      <c r="AD19773" s="9"/>
    </row>
    <row r="19774" spans="30:30">
      <c r="AD19774" s="9"/>
    </row>
    <row r="19775" spans="30:30">
      <c r="AD19775" s="9"/>
    </row>
    <row r="19776" spans="30:30">
      <c r="AD19776" s="9"/>
    </row>
    <row r="19777" spans="30:30">
      <c r="AD19777" s="9"/>
    </row>
    <row r="19778" spans="30:30">
      <c r="AD19778" s="9"/>
    </row>
    <row r="19779" spans="30:30">
      <c r="AD19779" s="9"/>
    </row>
    <row r="19780" spans="30:30">
      <c r="AD19780" s="9"/>
    </row>
    <row r="19781" spans="30:30">
      <c r="AD19781" s="9"/>
    </row>
    <row r="19782" spans="30:30">
      <c r="AD19782" s="9"/>
    </row>
    <row r="19783" spans="30:30">
      <c r="AD19783" s="9"/>
    </row>
    <row r="19784" spans="30:30">
      <c r="AD19784" s="9"/>
    </row>
    <row r="19785" spans="30:30">
      <c r="AD19785" s="9"/>
    </row>
    <row r="19786" spans="30:30">
      <c r="AD19786" s="9"/>
    </row>
    <row r="19787" spans="30:30">
      <c r="AD19787" s="9"/>
    </row>
    <row r="19788" spans="30:30">
      <c r="AD19788" s="9"/>
    </row>
    <row r="19789" spans="30:30">
      <c r="AD19789" s="9"/>
    </row>
    <row r="19790" spans="30:30">
      <c r="AD19790" s="9"/>
    </row>
    <row r="19791" spans="30:30">
      <c r="AD19791" s="9"/>
    </row>
    <row r="19792" spans="30:30">
      <c r="AD19792" s="9"/>
    </row>
    <row r="19793" spans="30:30">
      <c r="AD19793" s="9"/>
    </row>
    <row r="19794" spans="30:30">
      <c r="AD19794" s="9"/>
    </row>
    <row r="19795" spans="30:30">
      <c r="AD19795" s="9"/>
    </row>
    <row r="19796" spans="30:30">
      <c r="AD19796" s="9"/>
    </row>
    <row r="19797" spans="30:30">
      <c r="AD19797" s="9"/>
    </row>
    <row r="19798" spans="30:30">
      <c r="AD19798" s="9"/>
    </row>
    <row r="19799" spans="30:30">
      <c r="AD19799" s="9"/>
    </row>
    <row r="19800" spans="30:30">
      <c r="AD19800" s="9"/>
    </row>
    <row r="19801" spans="30:30">
      <c r="AD19801" s="9"/>
    </row>
    <row r="19802" spans="30:30">
      <c r="AD19802" s="9"/>
    </row>
    <row r="19803" spans="30:30">
      <c r="AD19803" s="9"/>
    </row>
    <row r="19804" spans="30:30">
      <c r="AD19804" s="9"/>
    </row>
    <row r="19805" spans="30:30">
      <c r="AD19805" s="9"/>
    </row>
    <row r="19806" spans="30:30">
      <c r="AD19806" s="9"/>
    </row>
    <row r="19807" spans="30:30">
      <c r="AD19807" s="9"/>
    </row>
    <row r="19808" spans="30:30">
      <c r="AD19808" s="9"/>
    </row>
    <row r="19809" spans="30:30">
      <c r="AD19809" s="9"/>
    </row>
    <row r="19810" spans="30:30">
      <c r="AD19810" s="9"/>
    </row>
    <row r="19811" spans="30:30">
      <c r="AD19811" s="9"/>
    </row>
    <row r="19812" spans="30:30">
      <c r="AD19812" s="9"/>
    </row>
    <row r="19813" spans="30:30">
      <c r="AD19813" s="9"/>
    </row>
    <row r="19814" spans="30:30">
      <c r="AD19814" s="9"/>
    </row>
    <row r="19815" spans="30:30">
      <c r="AD19815" s="9"/>
    </row>
    <row r="19816" spans="30:30">
      <c r="AD19816" s="9"/>
    </row>
    <row r="19817" spans="30:30">
      <c r="AD19817" s="9"/>
    </row>
    <row r="19818" spans="30:30">
      <c r="AD19818" s="9"/>
    </row>
    <row r="19819" spans="30:30">
      <c r="AD19819" s="9"/>
    </row>
    <row r="19820" spans="30:30">
      <c r="AD19820" s="9"/>
    </row>
    <row r="19821" spans="30:30">
      <c r="AD19821" s="9"/>
    </row>
    <row r="19822" spans="30:30">
      <c r="AD19822" s="9"/>
    </row>
    <row r="19823" spans="30:30">
      <c r="AD19823" s="9"/>
    </row>
    <row r="19824" spans="30:30">
      <c r="AD19824" s="9"/>
    </row>
    <row r="19825" spans="30:30">
      <c r="AD19825" s="9"/>
    </row>
    <row r="19826" spans="30:30">
      <c r="AD19826" s="9"/>
    </row>
    <row r="19827" spans="30:30">
      <c r="AD19827" s="9"/>
    </row>
    <row r="19828" spans="30:30">
      <c r="AD19828" s="9"/>
    </row>
    <row r="19829" spans="30:30">
      <c r="AD19829" s="9"/>
    </row>
    <row r="19830" spans="30:30">
      <c r="AD19830" s="9"/>
    </row>
    <row r="19831" spans="30:30">
      <c r="AD19831" s="9"/>
    </row>
    <row r="19832" spans="30:30">
      <c r="AD19832" s="9"/>
    </row>
    <row r="19833" spans="30:30">
      <c r="AD19833" s="9"/>
    </row>
    <row r="19834" spans="30:30">
      <c r="AD19834" s="9"/>
    </row>
    <row r="19835" spans="30:30">
      <c r="AD19835" s="9"/>
    </row>
    <row r="19836" spans="30:30">
      <c r="AD19836" s="9"/>
    </row>
    <row r="19837" spans="30:30">
      <c r="AD19837" s="9"/>
    </row>
    <row r="19838" spans="30:30">
      <c r="AD19838" s="9"/>
    </row>
    <row r="19839" spans="30:30">
      <c r="AD19839" s="9"/>
    </row>
    <row r="19840" spans="30:30">
      <c r="AD19840" s="9"/>
    </row>
    <row r="19841" spans="30:30">
      <c r="AD19841" s="9"/>
    </row>
    <row r="19842" spans="30:30">
      <c r="AD19842" s="9"/>
    </row>
    <row r="19843" spans="30:30">
      <c r="AD19843" s="9"/>
    </row>
    <row r="19844" spans="30:30">
      <c r="AD19844" s="9"/>
    </row>
    <row r="19845" spans="30:30">
      <c r="AD19845" s="9"/>
    </row>
    <row r="19846" spans="30:30">
      <c r="AD19846" s="9"/>
    </row>
    <row r="19847" spans="30:30">
      <c r="AD19847" s="9"/>
    </row>
    <row r="19848" spans="30:30">
      <c r="AD19848" s="9"/>
    </row>
    <row r="19849" spans="30:30">
      <c r="AD19849" s="9"/>
    </row>
    <row r="19850" spans="30:30">
      <c r="AD19850" s="9"/>
    </row>
    <row r="19851" spans="30:30">
      <c r="AD19851" s="9"/>
    </row>
    <row r="19852" spans="30:30">
      <c r="AD19852" s="9"/>
    </row>
    <row r="19853" spans="30:30">
      <c r="AD19853" s="9"/>
    </row>
    <row r="19854" spans="30:30">
      <c r="AD19854" s="9"/>
    </row>
    <row r="19855" spans="30:30">
      <c r="AD19855" s="9"/>
    </row>
    <row r="19856" spans="30:30">
      <c r="AD19856" s="9"/>
    </row>
    <row r="19857" spans="30:30">
      <c r="AD19857" s="9"/>
    </row>
    <row r="19858" spans="30:30">
      <c r="AD19858" s="9"/>
    </row>
    <row r="19859" spans="30:30">
      <c r="AD19859" s="9"/>
    </row>
    <row r="19860" spans="30:30">
      <c r="AD19860" s="9"/>
    </row>
    <row r="19861" spans="30:30">
      <c r="AD19861" s="9"/>
    </row>
    <row r="19862" spans="30:30">
      <c r="AD19862" s="9"/>
    </row>
    <row r="19863" spans="30:30">
      <c r="AD19863" s="9"/>
    </row>
    <row r="19864" spans="30:30">
      <c r="AD19864" s="9"/>
    </row>
    <row r="19865" spans="30:30">
      <c r="AD19865" s="9"/>
    </row>
    <row r="19866" spans="30:30">
      <c r="AD19866" s="9"/>
    </row>
    <row r="19867" spans="30:30">
      <c r="AD19867" s="9"/>
    </row>
    <row r="19868" spans="30:30">
      <c r="AD19868" s="9"/>
    </row>
    <row r="19869" spans="30:30">
      <c r="AD19869" s="9"/>
    </row>
    <row r="19870" spans="30:30">
      <c r="AD19870" s="9"/>
    </row>
    <row r="19871" spans="30:30">
      <c r="AD19871" s="9"/>
    </row>
    <row r="19872" spans="30:30">
      <c r="AD19872" s="9"/>
    </row>
    <row r="19873" spans="30:30">
      <c r="AD19873" s="9"/>
    </row>
    <row r="19874" spans="30:30">
      <c r="AD19874" s="9"/>
    </row>
    <row r="19875" spans="30:30">
      <c r="AD19875" s="9"/>
    </row>
    <row r="19876" spans="30:30">
      <c r="AD19876" s="9"/>
    </row>
    <row r="19877" spans="30:30">
      <c r="AD19877" s="9"/>
    </row>
    <row r="19878" spans="30:30">
      <c r="AD19878" s="9"/>
    </row>
    <row r="19879" spans="30:30">
      <c r="AD19879" s="9"/>
    </row>
    <row r="19880" spans="30:30">
      <c r="AD19880" s="9"/>
    </row>
    <row r="19881" spans="30:30">
      <c r="AD19881" s="9"/>
    </row>
    <row r="19882" spans="30:30">
      <c r="AD19882" s="9"/>
    </row>
    <row r="19883" spans="30:30">
      <c r="AD19883" s="9"/>
    </row>
    <row r="19884" spans="30:30">
      <c r="AD19884" s="9"/>
    </row>
    <row r="19885" spans="30:30">
      <c r="AD19885" s="9"/>
    </row>
    <row r="19886" spans="30:30">
      <c r="AD19886" s="9"/>
    </row>
    <row r="19887" spans="30:30">
      <c r="AD19887" s="9"/>
    </row>
    <row r="19888" spans="30:30">
      <c r="AD19888" s="9"/>
    </row>
    <row r="19889" spans="30:30">
      <c r="AD19889" s="9"/>
    </row>
    <row r="19890" spans="30:30">
      <c r="AD19890" s="9"/>
    </row>
    <row r="19891" spans="30:30">
      <c r="AD19891" s="9"/>
    </row>
    <row r="19892" spans="30:30">
      <c r="AD19892" s="9"/>
    </row>
    <row r="19893" spans="30:30">
      <c r="AD19893" s="9"/>
    </row>
    <row r="19894" spans="30:30">
      <c r="AD19894" s="9"/>
    </row>
    <row r="19895" spans="30:30">
      <c r="AD19895" s="9"/>
    </row>
    <row r="19896" spans="30:30">
      <c r="AD19896" s="9"/>
    </row>
    <row r="19897" spans="30:30">
      <c r="AD19897" s="9"/>
    </row>
    <row r="19898" spans="30:30">
      <c r="AD19898" s="9"/>
    </row>
    <row r="19899" spans="30:30">
      <c r="AD19899" s="9"/>
    </row>
    <row r="19900" spans="30:30">
      <c r="AD19900" s="9"/>
    </row>
    <row r="19901" spans="30:30">
      <c r="AD19901" s="9"/>
    </row>
    <row r="19902" spans="30:30">
      <c r="AD19902" s="9"/>
    </row>
    <row r="19903" spans="30:30">
      <c r="AD19903" s="9"/>
    </row>
    <row r="19904" spans="30:30">
      <c r="AD19904" s="9"/>
    </row>
    <row r="19905" spans="30:30">
      <c r="AD19905" s="9"/>
    </row>
    <row r="19906" spans="30:30">
      <c r="AD19906" s="9"/>
    </row>
    <row r="19907" spans="30:30">
      <c r="AD19907" s="9"/>
    </row>
    <row r="19908" spans="30:30">
      <c r="AD19908" s="9"/>
    </row>
    <row r="19909" spans="30:30">
      <c r="AD19909" s="9"/>
    </row>
    <row r="19910" spans="30:30">
      <c r="AD19910" s="9"/>
    </row>
    <row r="19911" spans="30:30">
      <c r="AD19911" s="9"/>
    </row>
    <row r="19912" spans="30:30">
      <c r="AD19912" s="9"/>
    </row>
    <row r="19913" spans="30:30">
      <c r="AD19913" s="9"/>
    </row>
    <row r="19914" spans="30:30">
      <c r="AD19914" s="9"/>
    </row>
    <row r="19915" spans="30:30">
      <c r="AD19915" s="9"/>
    </row>
    <row r="19916" spans="30:30">
      <c r="AD19916" s="9"/>
    </row>
    <row r="19917" spans="30:30">
      <c r="AD19917" s="9"/>
    </row>
    <row r="19918" spans="30:30">
      <c r="AD19918" s="9"/>
    </row>
    <row r="19919" spans="30:30">
      <c r="AD19919" s="9"/>
    </row>
    <row r="19920" spans="30:30">
      <c r="AD19920" s="9"/>
    </row>
    <row r="19921" spans="30:30">
      <c r="AD19921" s="9"/>
    </row>
    <row r="19922" spans="30:30">
      <c r="AD19922" s="9"/>
    </row>
    <row r="19923" spans="30:30">
      <c r="AD19923" s="9"/>
    </row>
    <row r="19924" spans="30:30">
      <c r="AD19924" s="9"/>
    </row>
    <row r="19925" spans="30:30">
      <c r="AD19925" s="9"/>
    </row>
    <row r="19926" spans="30:30">
      <c r="AD19926" s="9"/>
    </row>
    <row r="19927" spans="30:30">
      <c r="AD19927" s="9"/>
    </row>
    <row r="19928" spans="30:30">
      <c r="AD19928" s="9"/>
    </row>
    <row r="19929" spans="30:30">
      <c r="AD19929" s="9"/>
    </row>
    <row r="19930" spans="30:30">
      <c r="AD19930" s="9"/>
    </row>
    <row r="19931" spans="30:30">
      <c r="AD19931" s="9"/>
    </row>
    <row r="19932" spans="30:30">
      <c r="AD19932" s="9"/>
    </row>
    <row r="19933" spans="30:30">
      <c r="AD19933" s="9"/>
    </row>
    <row r="19934" spans="30:30">
      <c r="AD19934" s="9"/>
    </row>
    <row r="19935" spans="30:30">
      <c r="AD19935" s="9"/>
    </row>
    <row r="19936" spans="30:30">
      <c r="AD19936" s="9"/>
    </row>
    <row r="19937" spans="30:30">
      <c r="AD19937" s="9"/>
    </row>
    <row r="19938" spans="30:30">
      <c r="AD19938" s="9"/>
    </row>
    <row r="19939" spans="30:30">
      <c r="AD19939" s="9"/>
    </row>
    <row r="19940" spans="30:30">
      <c r="AD19940" s="9"/>
    </row>
    <row r="19941" spans="30:30">
      <c r="AD19941" s="9"/>
    </row>
    <row r="19942" spans="30:30">
      <c r="AD19942" s="9"/>
    </row>
    <row r="19943" spans="30:30">
      <c r="AD19943" s="9"/>
    </row>
    <row r="19944" spans="30:30">
      <c r="AD19944" s="9"/>
    </row>
    <row r="19945" spans="30:30">
      <c r="AD19945" s="9"/>
    </row>
    <row r="19946" spans="30:30">
      <c r="AD19946" s="9"/>
    </row>
    <row r="19947" spans="30:30">
      <c r="AD19947" s="9"/>
    </row>
    <row r="19948" spans="30:30">
      <c r="AD19948" s="9"/>
    </row>
    <row r="19949" spans="30:30">
      <c r="AD19949" s="9"/>
    </row>
    <row r="19950" spans="30:30">
      <c r="AD19950" s="9"/>
    </row>
    <row r="19951" spans="30:30">
      <c r="AD19951" s="9"/>
    </row>
    <row r="19952" spans="30:30">
      <c r="AD19952" s="9"/>
    </row>
    <row r="19953" spans="30:30">
      <c r="AD19953" s="9"/>
    </row>
    <row r="19954" spans="30:30">
      <c r="AD19954" s="9"/>
    </row>
    <row r="19955" spans="30:30">
      <c r="AD19955" s="9"/>
    </row>
    <row r="19956" spans="30:30">
      <c r="AD19956" s="9"/>
    </row>
    <row r="19957" spans="30:30">
      <c r="AD19957" s="9"/>
    </row>
    <row r="19958" spans="30:30">
      <c r="AD19958" s="9"/>
    </row>
    <row r="19959" spans="30:30">
      <c r="AD19959" s="9"/>
    </row>
    <row r="19960" spans="30:30">
      <c r="AD19960" s="9"/>
    </row>
    <row r="19961" spans="30:30">
      <c r="AD19961" s="9"/>
    </row>
    <row r="19962" spans="30:30">
      <c r="AD19962" s="9"/>
    </row>
    <row r="19963" spans="30:30">
      <c r="AD19963" s="9"/>
    </row>
    <row r="19964" spans="30:30">
      <c r="AD19964" s="9"/>
    </row>
    <row r="19965" spans="30:30">
      <c r="AD19965" s="9"/>
    </row>
    <row r="19966" spans="30:30">
      <c r="AD19966" s="9"/>
    </row>
    <row r="19967" spans="30:30">
      <c r="AD19967" s="9"/>
    </row>
    <row r="19968" spans="30:30">
      <c r="AD19968" s="9"/>
    </row>
    <row r="19969" spans="30:30">
      <c r="AD19969" s="9"/>
    </row>
    <row r="19970" spans="30:30">
      <c r="AD19970" s="9"/>
    </row>
    <row r="19971" spans="30:30">
      <c r="AD19971" s="9"/>
    </row>
    <row r="19972" spans="30:30">
      <c r="AD19972" s="9"/>
    </row>
    <row r="19973" spans="30:30">
      <c r="AD19973" s="9"/>
    </row>
    <row r="19974" spans="30:30">
      <c r="AD19974" s="9"/>
    </row>
    <row r="19975" spans="30:30">
      <c r="AD19975" s="9"/>
    </row>
    <row r="19976" spans="30:30">
      <c r="AD19976" s="9"/>
    </row>
    <row r="19977" spans="30:30">
      <c r="AD19977" s="9"/>
    </row>
    <row r="19978" spans="30:30">
      <c r="AD19978" s="9"/>
    </row>
    <row r="19979" spans="30:30">
      <c r="AD19979" s="9"/>
    </row>
    <row r="19980" spans="30:30">
      <c r="AD19980" s="9"/>
    </row>
    <row r="19981" spans="30:30">
      <c r="AD19981" s="9"/>
    </row>
    <row r="19982" spans="30:30">
      <c r="AD19982" s="9"/>
    </row>
    <row r="19983" spans="30:30">
      <c r="AD19983" s="9"/>
    </row>
    <row r="19984" spans="30:30">
      <c r="AD19984" s="9"/>
    </row>
    <row r="19985" spans="30:30">
      <c r="AD19985" s="9"/>
    </row>
    <row r="19986" spans="30:30">
      <c r="AD19986" s="9"/>
    </row>
    <row r="19987" spans="30:30">
      <c r="AD19987" s="9"/>
    </row>
    <row r="19988" spans="30:30">
      <c r="AD19988" s="9"/>
    </row>
    <row r="19989" spans="30:30">
      <c r="AD19989" s="9"/>
    </row>
    <row r="19990" spans="30:30">
      <c r="AD19990" s="9"/>
    </row>
    <row r="19991" spans="30:30">
      <c r="AD19991" s="9"/>
    </row>
    <row r="19992" spans="30:30">
      <c r="AD19992" s="9"/>
    </row>
    <row r="19993" spans="30:30">
      <c r="AD19993" s="9"/>
    </row>
    <row r="19994" spans="30:30">
      <c r="AD19994" s="9"/>
    </row>
    <row r="19995" spans="30:30">
      <c r="AD19995" s="9"/>
    </row>
    <row r="19996" spans="30:30">
      <c r="AD19996" s="9"/>
    </row>
    <row r="19997" spans="30:30">
      <c r="AD19997" s="9"/>
    </row>
    <row r="19998" spans="30:30">
      <c r="AD19998" s="9"/>
    </row>
    <row r="19999" spans="30:30">
      <c r="AD19999" s="9"/>
    </row>
    <row r="20000" spans="30:30">
      <c r="AD20000" s="9"/>
    </row>
    <row r="20001" spans="30:30">
      <c r="AD20001" s="9"/>
    </row>
    <row r="20002" spans="30:30">
      <c r="AD20002" s="9"/>
    </row>
    <row r="20003" spans="30:30">
      <c r="AD20003" s="9"/>
    </row>
    <row r="20004" spans="30:30">
      <c r="AD20004" s="9"/>
    </row>
    <row r="20005" spans="30:30">
      <c r="AD20005" s="9"/>
    </row>
    <row r="20006" spans="30:30">
      <c r="AD20006" s="9"/>
    </row>
    <row r="20007" spans="30:30">
      <c r="AD20007" s="9"/>
    </row>
    <row r="20008" spans="30:30">
      <c r="AD20008" s="9"/>
    </row>
    <row r="20009" spans="30:30">
      <c r="AD20009" s="9"/>
    </row>
    <row r="20010" spans="30:30">
      <c r="AD20010" s="9"/>
    </row>
    <row r="20011" spans="30:30">
      <c r="AD20011" s="9"/>
    </row>
    <row r="20012" spans="30:30">
      <c r="AD20012" s="9"/>
    </row>
    <row r="20013" spans="30:30">
      <c r="AD20013" s="9"/>
    </row>
    <row r="20014" spans="30:30">
      <c r="AD20014" s="9"/>
    </row>
    <row r="20015" spans="30:30">
      <c r="AD20015" s="9"/>
    </row>
    <row r="20016" spans="30:30">
      <c r="AD20016" s="9"/>
    </row>
    <row r="20017" spans="30:30">
      <c r="AD20017" s="9"/>
    </row>
    <row r="20018" spans="30:30">
      <c r="AD20018" s="9"/>
    </row>
    <row r="20019" spans="30:30">
      <c r="AD20019" s="9"/>
    </row>
    <row r="20020" spans="30:30">
      <c r="AD20020" s="9"/>
    </row>
    <row r="20021" spans="30:30">
      <c r="AD20021" s="9"/>
    </row>
    <row r="20022" spans="30:30">
      <c r="AD20022" s="9"/>
    </row>
    <row r="20023" spans="30:30">
      <c r="AD20023" s="9"/>
    </row>
    <row r="20024" spans="30:30">
      <c r="AD20024" s="9"/>
    </row>
    <row r="20025" spans="30:30">
      <c r="AD20025" s="9"/>
    </row>
    <row r="20026" spans="30:30">
      <c r="AD20026" s="9"/>
    </row>
    <row r="20027" spans="30:30">
      <c r="AD20027" s="9"/>
    </row>
    <row r="20028" spans="30:30">
      <c r="AD20028" s="9"/>
    </row>
    <row r="20029" spans="30:30">
      <c r="AD20029" s="9"/>
    </row>
    <row r="20030" spans="30:30">
      <c r="AD20030" s="9"/>
    </row>
    <row r="20031" spans="30:30">
      <c r="AD20031" s="9"/>
    </row>
    <row r="20032" spans="30:30">
      <c r="AD20032" s="9"/>
    </row>
    <row r="20033" spans="30:30">
      <c r="AD20033" s="9"/>
    </row>
    <row r="20034" spans="30:30">
      <c r="AD20034" s="9"/>
    </row>
    <row r="20035" spans="30:30">
      <c r="AD20035" s="9"/>
    </row>
    <row r="20036" spans="30:30">
      <c r="AD20036" s="9"/>
    </row>
    <row r="20037" spans="30:30">
      <c r="AD20037" s="9"/>
    </row>
    <row r="20038" spans="30:30">
      <c r="AD20038" s="9"/>
    </row>
    <row r="20039" spans="30:30">
      <c r="AD20039" s="9"/>
    </row>
    <row r="20040" spans="30:30">
      <c r="AD20040" s="9"/>
    </row>
    <row r="20041" spans="30:30">
      <c r="AD20041" s="9"/>
    </row>
    <row r="20042" spans="30:30">
      <c r="AD20042" s="9"/>
    </row>
    <row r="20043" spans="30:30">
      <c r="AD20043" s="9"/>
    </row>
    <row r="20044" spans="30:30">
      <c r="AD20044" s="9"/>
    </row>
    <row r="20045" spans="30:30">
      <c r="AD20045" s="9"/>
    </row>
    <row r="20046" spans="30:30">
      <c r="AD20046" s="9"/>
    </row>
    <row r="20047" spans="30:30">
      <c r="AD20047" s="9"/>
    </row>
    <row r="20048" spans="30:30">
      <c r="AD20048" s="9"/>
    </row>
    <row r="20049" spans="30:30">
      <c r="AD20049" s="9"/>
    </row>
    <row r="20050" spans="30:30">
      <c r="AD20050" s="9"/>
    </row>
    <row r="20051" spans="30:30">
      <c r="AD20051" s="9"/>
    </row>
    <row r="20052" spans="30:30">
      <c r="AD20052" s="9"/>
    </row>
    <row r="20053" spans="30:30">
      <c r="AD20053" s="9"/>
    </row>
    <row r="20054" spans="30:30">
      <c r="AD20054" s="9"/>
    </row>
    <row r="20055" spans="30:30">
      <c r="AD20055" s="9"/>
    </row>
    <row r="20056" spans="30:30">
      <c r="AD20056" s="9"/>
    </row>
    <row r="20057" spans="30:30">
      <c r="AD20057" s="9"/>
    </row>
    <row r="20058" spans="30:30">
      <c r="AD20058" s="9"/>
    </row>
    <row r="20059" spans="30:30">
      <c r="AD20059" s="9"/>
    </row>
    <row r="20060" spans="30:30">
      <c r="AD20060" s="9"/>
    </row>
    <row r="20061" spans="30:30">
      <c r="AD20061" s="9"/>
    </row>
    <row r="20062" spans="30:30">
      <c r="AD20062" s="9"/>
    </row>
    <row r="20063" spans="30:30">
      <c r="AD20063" s="9"/>
    </row>
    <row r="20064" spans="30:30">
      <c r="AD20064" s="9"/>
    </row>
    <row r="20065" spans="30:30">
      <c r="AD20065" s="9"/>
    </row>
    <row r="20066" spans="30:30">
      <c r="AD20066" s="9"/>
    </row>
    <row r="20067" spans="30:30">
      <c r="AD20067" s="9"/>
    </row>
    <row r="20068" spans="30:30">
      <c r="AD20068" s="9"/>
    </row>
    <row r="20069" spans="30:30">
      <c r="AD20069" s="9"/>
    </row>
    <row r="20070" spans="30:30">
      <c r="AD20070" s="9"/>
    </row>
    <row r="20071" spans="30:30">
      <c r="AD20071" s="9"/>
    </row>
    <row r="20072" spans="30:30">
      <c r="AD20072" s="9"/>
    </row>
    <row r="20073" spans="30:30">
      <c r="AD20073" s="9"/>
    </row>
    <row r="20074" spans="30:30">
      <c r="AD20074" s="9"/>
    </row>
    <row r="20075" spans="30:30">
      <c r="AD20075" s="9"/>
    </row>
    <row r="20076" spans="30:30">
      <c r="AD20076" s="9"/>
    </row>
    <row r="20077" spans="30:30">
      <c r="AD20077" s="9"/>
    </row>
    <row r="20078" spans="30:30">
      <c r="AD20078" s="9"/>
    </row>
    <row r="20079" spans="30:30">
      <c r="AD20079" s="9"/>
    </row>
    <row r="20080" spans="30:30">
      <c r="AD20080" s="9"/>
    </row>
    <row r="20081" spans="30:30">
      <c r="AD20081" s="9"/>
    </row>
    <row r="20082" spans="30:30">
      <c r="AD20082" s="9"/>
    </row>
    <row r="20083" spans="30:30">
      <c r="AD20083" s="9"/>
    </row>
    <row r="20084" spans="30:30">
      <c r="AD20084" s="9"/>
    </row>
    <row r="20085" spans="30:30">
      <c r="AD20085" s="9"/>
    </row>
    <row r="20086" spans="30:30">
      <c r="AD20086" s="9"/>
    </row>
    <row r="20087" spans="30:30">
      <c r="AD20087" s="9"/>
    </row>
    <row r="20088" spans="30:30">
      <c r="AD20088" s="9"/>
    </row>
    <row r="20089" spans="30:30">
      <c r="AD20089" s="9"/>
    </row>
    <row r="20090" spans="30:30">
      <c r="AD20090" s="9"/>
    </row>
    <row r="20091" spans="30:30">
      <c r="AD20091" s="9"/>
    </row>
    <row r="20092" spans="30:30">
      <c r="AD20092" s="9"/>
    </row>
    <row r="20093" spans="30:30">
      <c r="AD20093" s="9"/>
    </row>
    <row r="20094" spans="30:30">
      <c r="AD20094" s="9"/>
    </row>
    <row r="20095" spans="30:30">
      <c r="AD20095" s="9"/>
    </row>
    <row r="20096" spans="30:30">
      <c r="AD20096" s="9"/>
    </row>
    <row r="20097" spans="30:30">
      <c r="AD20097" s="9"/>
    </row>
    <row r="20098" spans="30:30">
      <c r="AD20098" s="9"/>
    </row>
    <row r="20099" spans="30:30">
      <c r="AD20099" s="9"/>
    </row>
    <row r="20100" spans="30:30">
      <c r="AD20100" s="9"/>
    </row>
    <row r="20101" spans="30:30">
      <c r="AD20101" s="9"/>
    </row>
    <row r="20102" spans="30:30">
      <c r="AD20102" s="9"/>
    </row>
    <row r="20103" spans="30:30">
      <c r="AD20103" s="9"/>
    </row>
    <row r="20104" spans="30:30">
      <c r="AD20104" s="9"/>
    </row>
    <row r="20105" spans="30:30">
      <c r="AD20105" s="9"/>
    </row>
    <row r="20106" spans="30:30">
      <c r="AD20106" s="9"/>
    </row>
    <row r="20107" spans="30:30">
      <c r="AD20107" s="9"/>
    </row>
    <row r="20108" spans="30:30">
      <c r="AD20108" s="9"/>
    </row>
    <row r="20109" spans="30:30">
      <c r="AD20109" s="9"/>
    </row>
    <row r="20110" spans="30:30">
      <c r="AD20110" s="9"/>
    </row>
    <row r="20111" spans="30:30">
      <c r="AD20111" s="9"/>
    </row>
    <row r="20112" spans="30:30">
      <c r="AD20112" s="9"/>
    </row>
    <row r="20113" spans="30:30">
      <c r="AD20113" s="9"/>
    </row>
    <row r="20114" spans="30:30">
      <c r="AD20114" s="9"/>
    </row>
    <row r="20115" spans="30:30">
      <c r="AD20115" s="9"/>
    </row>
    <row r="20116" spans="30:30">
      <c r="AD20116" s="9"/>
    </row>
    <row r="20117" spans="30:30">
      <c r="AD20117" s="9"/>
    </row>
    <row r="20118" spans="30:30">
      <c r="AD20118" s="9"/>
    </row>
    <row r="20119" spans="30:30">
      <c r="AD20119" s="9"/>
    </row>
    <row r="20120" spans="30:30">
      <c r="AD20120" s="9"/>
    </row>
    <row r="20121" spans="30:30">
      <c r="AD20121" s="9"/>
    </row>
    <row r="20122" spans="30:30">
      <c r="AD20122" s="9"/>
    </row>
    <row r="20123" spans="30:30">
      <c r="AD20123" s="9"/>
    </row>
    <row r="20124" spans="30:30">
      <c r="AD20124" s="9"/>
    </row>
    <row r="20125" spans="30:30">
      <c r="AD20125" s="9"/>
    </row>
    <row r="20126" spans="30:30">
      <c r="AD20126" s="9"/>
    </row>
    <row r="20127" spans="30:30">
      <c r="AD20127" s="9"/>
    </row>
    <row r="20128" spans="30:30">
      <c r="AD20128" s="9"/>
    </row>
    <row r="20129" spans="30:30">
      <c r="AD20129" s="9"/>
    </row>
    <row r="20130" spans="30:30">
      <c r="AD20130" s="9"/>
    </row>
    <row r="20131" spans="30:30">
      <c r="AD20131" s="9"/>
    </row>
    <row r="20132" spans="30:30">
      <c r="AD20132" s="9"/>
    </row>
    <row r="20133" spans="30:30">
      <c r="AD20133" s="9"/>
    </row>
    <row r="20134" spans="30:30">
      <c r="AD20134" s="9"/>
    </row>
    <row r="20135" spans="30:30">
      <c r="AD20135" s="9"/>
    </row>
    <row r="20136" spans="30:30">
      <c r="AD20136" s="9"/>
    </row>
    <row r="20137" spans="30:30">
      <c r="AD20137" s="9"/>
    </row>
    <row r="20138" spans="30:30">
      <c r="AD20138" s="9"/>
    </row>
    <row r="20139" spans="30:30">
      <c r="AD20139" s="9"/>
    </row>
    <row r="20140" spans="30:30">
      <c r="AD20140" s="9"/>
    </row>
    <row r="20141" spans="30:30">
      <c r="AD20141" s="9"/>
    </row>
    <row r="20142" spans="30:30">
      <c r="AD20142" s="9"/>
    </row>
    <row r="20143" spans="30:30">
      <c r="AD20143" s="9"/>
    </row>
    <row r="20144" spans="30:30">
      <c r="AD20144" s="9"/>
    </row>
    <row r="20145" spans="30:30">
      <c r="AD20145" s="9"/>
    </row>
    <row r="20146" spans="30:30">
      <c r="AD20146" s="9"/>
    </row>
    <row r="20147" spans="30:30">
      <c r="AD20147" s="9"/>
    </row>
    <row r="20148" spans="30:30">
      <c r="AD20148" s="9"/>
    </row>
    <row r="20149" spans="30:30">
      <c r="AD20149" s="9"/>
    </row>
    <row r="20150" spans="30:30">
      <c r="AD20150" s="9"/>
    </row>
    <row r="20151" spans="30:30">
      <c r="AD20151" s="9"/>
    </row>
    <row r="20152" spans="30:30">
      <c r="AD20152" s="9"/>
    </row>
    <row r="20153" spans="30:30">
      <c r="AD20153" s="9"/>
    </row>
    <row r="20154" spans="30:30">
      <c r="AD20154" s="9"/>
    </row>
    <row r="20155" spans="30:30">
      <c r="AD20155" s="9"/>
    </row>
    <row r="20156" spans="30:30">
      <c r="AD20156" s="9"/>
    </row>
    <row r="20157" spans="30:30">
      <c r="AD20157" s="9"/>
    </row>
    <row r="20158" spans="30:30">
      <c r="AD20158" s="9"/>
    </row>
    <row r="20159" spans="30:30">
      <c r="AD20159" s="9"/>
    </row>
    <row r="20160" spans="30:30">
      <c r="AD20160" s="9"/>
    </row>
    <row r="20161" spans="30:30">
      <c r="AD20161" s="9"/>
    </row>
    <row r="20162" spans="30:30">
      <c r="AD20162" s="9"/>
    </row>
    <row r="20163" spans="30:30">
      <c r="AD20163" s="9"/>
    </row>
    <row r="20164" spans="30:30">
      <c r="AD20164" s="9"/>
    </row>
    <row r="20165" spans="30:30">
      <c r="AD20165" s="9"/>
    </row>
    <row r="20166" spans="30:30">
      <c r="AD20166" s="9"/>
    </row>
    <row r="20167" spans="30:30">
      <c r="AD20167" s="9"/>
    </row>
    <row r="20168" spans="30:30">
      <c r="AD20168" s="9"/>
    </row>
    <row r="20169" spans="30:30">
      <c r="AD20169" s="9"/>
    </row>
    <row r="20170" spans="30:30">
      <c r="AD20170" s="9"/>
    </row>
    <row r="20171" spans="30:30">
      <c r="AD20171" s="9"/>
    </row>
    <row r="20172" spans="30:30">
      <c r="AD20172" s="9"/>
    </row>
    <row r="20173" spans="30:30">
      <c r="AD20173" s="9"/>
    </row>
    <row r="20174" spans="30:30">
      <c r="AD20174" s="9"/>
    </row>
    <row r="20175" spans="30:30">
      <c r="AD20175" s="9"/>
    </row>
    <row r="20176" spans="30:30">
      <c r="AD20176" s="9"/>
    </row>
    <row r="20177" spans="30:30">
      <c r="AD20177" s="9"/>
    </row>
    <row r="20178" spans="30:30">
      <c r="AD20178" s="9"/>
    </row>
    <row r="20179" spans="30:30">
      <c r="AD20179" s="9"/>
    </row>
    <row r="20180" spans="30:30">
      <c r="AD20180" s="9"/>
    </row>
    <row r="20181" spans="30:30">
      <c r="AD20181" s="9"/>
    </row>
    <row r="20182" spans="30:30">
      <c r="AD20182" s="9"/>
    </row>
    <row r="20183" spans="30:30">
      <c r="AD20183" s="9"/>
    </row>
    <row r="20184" spans="30:30">
      <c r="AD20184" s="9"/>
    </row>
    <row r="20185" spans="30:30">
      <c r="AD20185" s="9"/>
    </row>
    <row r="20186" spans="30:30">
      <c r="AD20186" s="9"/>
    </row>
    <row r="20187" spans="30:30">
      <c r="AD20187" s="9"/>
    </row>
    <row r="20188" spans="30:30">
      <c r="AD20188" s="9"/>
    </row>
    <row r="20189" spans="30:30">
      <c r="AD20189" s="9"/>
    </row>
    <row r="20190" spans="30:30">
      <c r="AD20190" s="9"/>
    </row>
    <row r="20191" spans="30:30">
      <c r="AD20191" s="9"/>
    </row>
    <row r="20192" spans="30:30">
      <c r="AD20192" s="9"/>
    </row>
    <row r="20193" spans="30:30">
      <c r="AD20193" s="9"/>
    </row>
    <row r="20194" spans="30:30">
      <c r="AD20194" s="9"/>
    </row>
    <row r="20195" spans="30:30">
      <c r="AD20195" s="9"/>
    </row>
    <row r="20196" spans="30:30">
      <c r="AD20196" s="9"/>
    </row>
    <row r="20197" spans="30:30">
      <c r="AD20197" s="9"/>
    </row>
    <row r="20198" spans="30:30">
      <c r="AD20198" s="9"/>
    </row>
    <row r="20199" spans="30:30">
      <c r="AD20199" s="9"/>
    </row>
    <row r="20200" spans="30:30">
      <c r="AD20200" s="9"/>
    </row>
    <row r="20201" spans="30:30">
      <c r="AD20201" s="9"/>
    </row>
    <row r="20202" spans="30:30">
      <c r="AD20202" s="9"/>
    </row>
    <row r="20203" spans="30:30">
      <c r="AD20203" s="9"/>
    </row>
    <row r="20204" spans="30:30">
      <c r="AD20204" s="9"/>
    </row>
    <row r="20205" spans="30:30">
      <c r="AD20205" s="9"/>
    </row>
    <row r="20206" spans="30:30">
      <c r="AD20206" s="9"/>
    </row>
    <row r="20207" spans="30:30">
      <c r="AD20207" s="9"/>
    </row>
    <row r="20208" spans="30:30">
      <c r="AD20208" s="9"/>
    </row>
    <row r="20209" spans="30:30">
      <c r="AD20209" s="9"/>
    </row>
    <row r="20210" spans="30:30">
      <c r="AD20210" s="9"/>
    </row>
    <row r="20211" spans="30:30">
      <c r="AD20211" s="9"/>
    </row>
    <row r="20212" spans="30:30">
      <c r="AD20212" s="9"/>
    </row>
    <row r="20213" spans="30:30">
      <c r="AD20213" s="9"/>
    </row>
    <row r="20214" spans="30:30">
      <c r="AD20214" s="9"/>
    </row>
    <row r="20215" spans="30:30">
      <c r="AD20215" s="9"/>
    </row>
    <row r="20216" spans="30:30">
      <c r="AD20216" s="9"/>
    </row>
    <row r="20217" spans="30:30">
      <c r="AD20217" s="9"/>
    </row>
    <row r="20218" spans="30:30">
      <c r="AD20218" s="9"/>
    </row>
    <row r="20219" spans="30:30">
      <c r="AD20219" s="9"/>
    </row>
    <row r="20220" spans="30:30">
      <c r="AD20220" s="9"/>
    </row>
    <row r="20221" spans="30:30">
      <c r="AD20221" s="9"/>
    </row>
    <row r="20222" spans="30:30">
      <c r="AD20222" s="9"/>
    </row>
    <row r="20223" spans="30:30">
      <c r="AD20223" s="9"/>
    </row>
    <row r="20224" spans="30:30">
      <c r="AD20224" s="9"/>
    </row>
    <row r="20225" spans="30:30">
      <c r="AD20225" s="9"/>
    </row>
    <row r="20226" spans="30:30">
      <c r="AD20226" s="9"/>
    </row>
    <row r="20227" spans="30:30">
      <c r="AD20227" s="9"/>
    </row>
    <row r="20228" spans="30:30">
      <c r="AD20228" s="9"/>
    </row>
    <row r="20229" spans="30:30">
      <c r="AD20229" s="9"/>
    </row>
    <row r="20230" spans="30:30">
      <c r="AD20230" s="9"/>
    </row>
    <row r="20231" spans="30:30">
      <c r="AD20231" s="9"/>
    </row>
    <row r="20232" spans="30:30">
      <c r="AD20232" s="9"/>
    </row>
    <row r="20233" spans="30:30">
      <c r="AD20233" s="9"/>
    </row>
    <row r="20234" spans="30:30">
      <c r="AD20234" s="9"/>
    </row>
    <row r="20235" spans="30:30">
      <c r="AD20235" s="9"/>
    </row>
    <row r="20236" spans="30:30">
      <c r="AD20236" s="9"/>
    </row>
    <row r="20237" spans="30:30">
      <c r="AD20237" s="9"/>
    </row>
    <row r="20238" spans="30:30">
      <c r="AD20238" s="9"/>
    </row>
    <row r="20239" spans="30:30">
      <c r="AD20239" s="9"/>
    </row>
    <row r="20240" spans="30:30">
      <c r="AD20240" s="9"/>
    </row>
    <row r="20241" spans="30:30">
      <c r="AD20241" s="9"/>
    </row>
    <row r="20242" spans="30:30">
      <c r="AD20242" s="9"/>
    </row>
    <row r="20243" spans="30:30">
      <c r="AD20243" s="9"/>
    </row>
    <row r="20244" spans="30:30">
      <c r="AD20244" s="9"/>
    </row>
    <row r="20245" spans="30:30">
      <c r="AD20245" s="9"/>
    </row>
    <row r="20246" spans="30:30">
      <c r="AD20246" s="9"/>
    </row>
    <row r="20247" spans="30:30">
      <c r="AD20247" s="9"/>
    </row>
    <row r="20248" spans="30:30">
      <c r="AD20248" s="9"/>
    </row>
    <row r="20249" spans="30:30">
      <c r="AD20249" s="9"/>
    </row>
    <row r="20250" spans="30:30">
      <c r="AD20250" s="9"/>
    </row>
    <row r="20251" spans="30:30">
      <c r="AD20251" s="9"/>
    </row>
    <row r="20252" spans="30:30">
      <c r="AD20252" s="9"/>
    </row>
    <row r="20253" spans="30:30">
      <c r="AD20253" s="9"/>
    </row>
    <row r="20254" spans="30:30">
      <c r="AD20254" s="9"/>
    </row>
    <row r="20255" spans="30:30">
      <c r="AD20255" s="9"/>
    </row>
    <row r="20256" spans="30:30">
      <c r="AD20256" s="9"/>
    </row>
    <row r="20257" spans="30:30">
      <c r="AD20257" s="9"/>
    </row>
    <row r="20258" spans="30:30">
      <c r="AD20258" s="9"/>
    </row>
    <row r="20259" spans="30:30">
      <c r="AD20259" s="9"/>
    </row>
    <row r="20260" spans="30:30">
      <c r="AD20260" s="9"/>
    </row>
    <row r="20261" spans="30:30">
      <c r="AD20261" s="9"/>
    </row>
    <row r="20262" spans="30:30">
      <c r="AD20262" s="9"/>
    </row>
    <row r="20263" spans="30:30">
      <c r="AD20263" s="9"/>
    </row>
    <row r="20264" spans="30:30">
      <c r="AD20264" s="9"/>
    </row>
    <row r="20265" spans="30:30">
      <c r="AD20265" s="9"/>
    </row>
    <row r="20266" spans="30:30">
      <c r="AD20266" s="9"/>
    </row>
    <row r="20267" spans="30:30">
      <c r="AD20267" s="9"/>
    </row>
    <row r="20268" spans="30:30">
      <c r="AD20268" s="9"/>
    </row>
    <row r="20269" spans="30:30">
      <c r="AD20269" s="9"/>
    </row>
    <row r="20270" spans="30:30">
      <c r="AD20270" s="9"/>
    </row>
    <row r="20271" spans="30:30">
      <c r="AD20271" s="9"/>
    </row>
    <row r="20272" spans="30:30">
      <c r="AD20272" s="9"/>
    </row>
    <row r="20273" spans="30:30">
      <c r="AD20273" s="9"/>
    </row>
    <row r="20274" spans="30:30">
      <c r="AD20274" s="9"/>
    </row>
    <row r="20275" spans="30:30">
      <c r="AD20275" s="9"/>
    </row>
    <row r="20276" spans="30:30">
      <c r="AD20276" s="9"/>
    </row>
    <row r="20277" spans="30:30">
      <c r="AD20277" s="9"/>
    </row>
    <row r="20278" spans="30:30">
      <c r="AD20278" s="9"/>
    </row>
    <row r="20279" spans="30:30">
      <c r="AD20279" s="9"/>
    </row>
    <row r="20280" spans="30:30">
      <c r="AD20280" s="9"/>
    </row>
    <row r="20281" spans="30:30">
      <c r="AD20281" s="9"/>
    </row>
    <row r="20282" spans="30:30">
      <c r="AD20282" s="9"/>
    </row>
    <row r="20283" spans="30:30">
      <c r="AD20283" s="9"/>
    </row>
    <row r="20284" spans="30:30">
      <c r="AD20284" s="9"/>
    </row>
    <row r="20285" spans="30:30">
      <c r="AD20285" s="9"/>
    </row>
    <row r="20286" spans="30:30">
      <c r="AD20286" s="9"/>
    </row>
    <row r="20287" spans="30:30">
      <c r="AD20287" s="9"/>
    </row>
    <row r="20288" spans="30:30">
      <c r="AD20288" s="9"/>
    </row>
    <row r="20289" spans="30:30">
      <c r="AD20289" s="9"/>
    </row>
    <row r="20290" spans="30:30">
      <c r="AD20290" s="9"/>
    </row>
    <row r="20291" spans="30:30">
      <c r="AD20291" s="9"/>
    </row>
    <row r="20292" spans="30:30">
      <c r="AD20292" s="9"/>
    </row>
    <row r="20293" spans="30:30">
      <c r="AD20293" s="9"/>
    </row>
    <row r="20294" spans="30:30">
      <c r="AD20294" s="9"/>
    </row>
    <row r="20295" spans="30:30">
      <c r="AD20295" s="9"/>
    </row>
    <row r="20296" spans="30:30">
      <c r="AD20296" s="9"/>
    </row>
    <row r="20297" spans="30:30">
      <c r="AD20297" s="9"/>
    </row>
    <row r="20298" spans="30:30">
      <c r="AD20298" s="9"/>
    </row>
    <row r="20299" spans="30:30">
      <c r="AD20299" s="9"/>
    </row>
    <row r="20300" spans="30:30">
      <c r="AD20300" s="9"/>
    </row>
    <row r="20301" spans="30:30">
      <c r="AD20301" s="9"/>
    </row>
    <row r="20302" spans="30:30">
      <c r="AD20302" s="9"/>
    </row>
    <row r="20303" spans="30:30">
      <c r="AD20303" s="9"/>
    </row>
    <row r="20304" spans="30:30">
      <c r="AD20304" s="9"/>
    </row>
    <row r="20305" spans="30:30">
      <c r="AD20305" s="9"/>
    </row>
    <row r="20306" spans="30:30">
      <c r="AD20306" s="9"/>
    </row>
    <row r="20307" spans="30:30">
      <c r="AD20307" s="9"/>
    </row>
    <row r="20308" spans="30:30">
      <c r="AD20308" s="9"/>
    </row>
    <row r="20309" spans="30:30">
      <c r="AD20309" s="9"/>
    </row>
    <row r="20310" spans="30:30">
      <c r="AD20310" s="9"/>
    </row>
    <row r="20311" spans="30:30">
      <c r="AD20311" s="9"/>
    </row>
    <row r="20312" spans="30:30">
      <c r="AD20312" s="9"/>
    </row>
    <row r="20313" spans="30:30">
      <c r="AD20313" s="9"/>
    </row>
    <row r="20314" spans="30:30">
      <c r="AD20314" s="9"/>
    </row>
    <row r="20315" spans="30:30">
      <c r="AD20315" s="9"/>
    </row>
    <row r="20316" spans="30:30">
      <c r="AD20316" s="9"/>
    </row>
    <row r="20317" spans="30:30">
      <c r="AD20317" s="9"/>
    </row>
    <row r="20318" spans="30:30">
      <c r="AD20318" s="9"/>
    </row>
    <row r="20319" spans="30:30">
      <c r="AD20319" s="9"/>
    </row>
    <row r="20320" spans="30:30">
      <c r="AD20320" s="9"/>
    </row>
    <row r="20321" spans="30:30">
      <c r="AD20321" s="9"/>
    </row>
    <row r="20322" spans="30:30">
      <c r="AD20322" s="9"/>
    </row>
    <row r="20323" spans="30:30">
      <c r="AD20323" s="9"/>
    </row>
    <row r="20324" spans="30:30">
      <c r="AD20324" s="9"/>
    </row>
    <row r="20325" spans="30:30">
      <c r="AD20325" s="9"/>
    </row>
    <row r="20326" spans="30:30">
      <c r="AD20326" s="9"/>
    </row>
    <row r="20327" spans="30:30">
      <c r="AD20327" s="9"/>
    </row>
    <row r="20328" spans="30:30">
      <c r="AD20328" s="9"/>
    </row>
    <row r="20329" spans="30:30">
      <c r="AD20329" s="9"/>
    </row>
    <row r="20330" spans="30:30">
      <c r="AD20330" s="9"/>
    </row>
    <row r="20331" spans="30:30">
      <c r="AD20331" s="9"/>
    </row>
    <row r="20332" spans="30:30">
      <c r="AD20332" s="9"/>
    </row>
    <row r="20333" spans="30:30">
      <c r="AD20333" s="9"/>
    </row>
    <row r="20334" spans="30:30">
      <c r="AD20334" s="9"/>
    </row>
    <row r="20335" spans="30:30">
      <c r="AD20335" s="9"/>
    </row>
    <row r="20336" spans="30:30">
      <c r="AD20336" s="9"/>
    </row>
    <row r="20337" spans="30:30">
      <c r="AD20337" s="9"/>
    </row>
    <row r="20338" spans="30:30">
      <c r="AD20338" s="9"/>
    </row>
    <row r="20339" spans="30:30">
      <c r="AD20339" s="9"/>
    </row>
    <row r="20340" spans="30:30">
      <c r="AD20340" s="9"/>
    </row>
    <row r="20341" spans="30:30">
      <c r="AD20341" s="9"/>
    </row>
    <row r="20342" spans="30:30">
      <c r="AD20342" s="9"/>
    </row>
    <row r="20343" spans="30:30">
      <c r="AD20343" s="9"/>
    </row>
    <row r="20344" spans="30:30">
      <c r="AD20344" s="9"/>
    </row>
    <row r="20345" spans="30:30">
      <c r="AD20345" s="9"/>
    </row>
    <row r="20346" spans="30:30">
      <c r="AD20346" s="9"/>
    </row>
    <row r="20347" spans="30:30">
      <c r="AD20347" s="9"/>
    </row>
    <row r="20348" spans="30:30">
      <c r="AD20348" s="9"/>
    </row>
    <row r="20349" spans="30:30">
      <c r="AD20349" s="9"/>
    </row>
    <row r="20350" spans="30:30">
      <c r="AD20350" s="9"/>
    </row>
    <row r="20351" spans="30:30">
      <c r="AD20351" s="9"/>
    </row>
    <row r="20352" spans="30:30">
      <c r="AD20352" s="9"/>
    </row>
    <row r="20353" spans="30:30">
      <c r="AD20353" s="9"/>
    </row>
    <row r="20354" spans="30:30">
      <c r="AD20354" s="9"/>
    </row>
    <row r="20355" spans="30:30">
      <c r="AD20355" s="9"/>
    </row>
    <row r="20356" spans="30:30">
      <c r="AD20356" s="9"/>
    </row>
    <row r="20357" spans="30:30">
      <c r="AD20357" s="9"/>
    </row>
    <row r="20358" spans="30:30">
      <c r="AD20358" s="9"/>
    </row>
    <row r="20359" spans="30:30">
      <c r="AD20359" s="9"/>
    </row>
    <row r="20360" spans="30:30">
      <c r="AD20360" s="9"/>
    </row>
    <row r="20361" spans="30:30">
      <c r="AD20361" s="9"/>
    </row>
    <row r="20362" spans="30:30">
      <c r="AD20362" s="9"/>
    </row>
    <row r="20363" spans="30:30">
      <c r="AD20363" s="9"/>
    </row>
    <row r="20364" spans="30:30">
      <c r="AD20364" s="9"/>
    </row>
    <row r="20365" spans="30:30">
      <c r="AD20365" s="9"/>
    </row>
    <row r="20366" spans="30:30">
      <c r="AD20366" s="9"/>
    </row>
    <row r="20367" spans="30:30">
      <c r="AD20367" s="9"/>
    </row>
    <row r="20368" spans="30:30">
      <c r="AD20368" s="9"/>
    </row>
    <row r="20369" spans="30:30">
      <c r="AD20369" s="9"/>
    </row>
    <row r="20370" spans="30:30">
      <c r="AD20370" s="9"/>
    </row>
    <row r="20371" spans="30:30">
      <c r="AD20371" s="9"/>
    </row>
    <row r="20372" spans="30:30">
      <c r="AD20372" s="9"/>
    </row>
    <row r="20373" spans="30:30">
      <c r="AD20373" s="9"/>
    </row>
    <row r="20374" spans="30:30">
      <c r="AD20374" s="9"/>
    </row>
    <row r="20375" spans="30:30">
      <c r="AD20375" s="9"/>
    </row>
    <row r="20376" spans="30:30">
      <c r="AD20376" s="9"/>
    </row>
    <row r="20377" spans="30:30">
      <c r="AD20377" s="9"/>
    </row>
    <row r="20378" spans="30:30">
      <c r="AD20378" s="9"/>
    </row>
    <row r="20379" spans="30:30">
      <c r="AD20379" s="9"/>
    </row>
    <row r="20380" spans="30:30">
      <c r="AD20380" s="9"/>
    </row>
    <row r="20381" spans="30:30">
      <c r="AD20381" s="9"/>
    </row>
    <row r="20382" spans="30:30">
      <c r="AD20382" s="9"/>
    </row>
    <row r="20383" spans="30:30">
      <c r="AD20383" s="9"/>
    </row>
    <row r="20384" spans="30:30">
      <c r="AD20384" s="9"/>
    </row>
    <row r="20385" spans="30:30">
      <c r="AD20385" s="9"/>
    </row>
    <row r="20386" spans="30:30">
      <c r="AD20386" s="9"/>
    </row>
    <row r="20387" spans="30:30">
      <c r="AD20387" s="9"/>
    </row>
    <row r="20388" spans="30:30">
      <c r="AD20388" s="9"/>
    </row>
    <row r="20389" spans="30:30">
      <c r="AD20389" s="9"/>
    </row>
    <row r="20390" spans="30:30">
      <c r="AD20390" s="9"/>
    </row>
    <row r="20391" spans="30:30">
      <c r="AD20391" s="9"/>
    </row>
    <row r="20392" spans="30:30">
      <c r="AD20392" s="9"/>
    </row>
    <row r="20393" spans="30:30">
      <c r="AD20393" s="9"/>
    </row>
    <row r="20394" spans="30:30">
      <c r="AD20394" s="9"/>
    </row>
    <row r="20395" spans="30:30">
      <c r="AD20395" s="9"/>
    </row>
    <row r="20396" spans="30:30">
      <c r="AD20396" s="9"/>
    </row>
    <row r="20397" spans="30:30">
      <c r="AD20397" s="9"/>
    </row>
    <row r="20398" spans="30:30">
      <c r="AD20398" s="9"/>
    </row>
    <row r="20399" spans="30:30">
      <c r="AD20399" s="9"/>
    </row>
    <row r="20400" spans="30:30">
      <c r="AD20400" s="9"/>
    </row>
    <row r="20401" spans="30:30">
      <c r="AD20401" s="9"/>
    </row>
    <row r="20402" spans="30:30">
      <c r="AD20402" s="9"/>
    </row>
    <row r="20403" spans="30:30">
      <c r="AD20403" s="9"/>
    </row>
    <row r="20404" spans="30:30">
      <c r="AD20404" s="9"/>
    </row>
    <row r="20405" spans="30:30">
      <c r="AD20405" s="9"/>
    </row>
    <row r="20406" spans="30:30">
      <c r="AD20406" s="9"/>
    </row>
    <row r="20407" spans="30:30">
      <c r="AD20407" s="9"/>
    </row>
    <row r="20408" spans="30:30">
      <c r="AD20408" s="9"/>
    </row>
    <row r="20409" spans="30:30">
      <c r="AD20409" s="9"/>
    </row>
    <row r="20410" spans="30:30">
      <c r="AD20410" s="9"/>
    </row>
    <row r="20411" spans="30:30">
      <c r="AD20411" s="9"/>
    </row>
    <row r="20412" spans="30:30">
      <c r="AD20412" s="9"/>
    </row>
    <row r="20413" spans="30:30">
      <c r="AD20413" s="9"/>
    </row>
    <row r="20414" spans="30:30">
      <c r="AD20414" s="9"/>
    </row>
    <row r="20415" spans="30:30">
      <c r="AD20415" s="9"/>
    </row>
    <row r="20416" spans="30:30">
      <c r="AD20416" s="9"/>
    </row>
    <row r="20417" spans="30:30">
      <c r="AD20417" s="9"/>
    </row>
    <row r="20418" spans="30:30">
      <c r="AD20418" s="9"/>
    </row>
    <row r="20419" spans="30:30">
      <c r="AD20419" s="9"/>
    </row>
    <row r="20420" spans="30:30">
      <c r="AD20420" s="9"/>
    </row>
    <row r="20421" spans="30:30">
      <c r="AD20421" s="9"/>
    </row>
    <row r="20422" spans="30:30">
      <c r="AD20422" s="9"/>
    </row>
    <row r="20423" spans="30:30">
      <c r="AD20423" s="9"/>
    </row>
    <row r="20424" spans="30:30">
      <c r="AD20424" s="9"/>
    </row>
    <row r="20425" spans="30:30">
      <c r="AD20425" s="9"/>
    </row>
    <row r="20426" spans="30:30">
      <c r="AD20426" s="9"/>
    </row>
    <row r="20427" spans="30:30">
      <c r="AD20427" s="9"/>
    </row>
    <row r="20428" spans="30:30">
      <c r="AD20428" s="9"/>
    </row>
    <row r="20429" spans="30:30">
      <c r="AD20429" s="9"/>
    </row>
    <row r="20430" spans="30:30">
      <c r="AD20430" s="9"/>
    </row>
    <row r="20431" spans="30:30">
      <c r="AD20431" s="9"/>
    </row>
    <row r="20432" spans="30:30">
      <c r="AD20432" s="9"/>
    </row>
    <row r="20433" spans="30:30">
      <c r="AD20433" s="9"/>
    </row>
    <row r="20434" spans="30:30">
      <c r="AD20434" s="9"/>
    </row>
    <row r="20435" spans="30:30">
      <c r="AD20435" s="9"/>
    </row>
    <row r="20436" spans="30:30">
      <c r="AD20436" s="9"/>
    </row>
    <row r="20437" spans="30:30">
      <c r="AD20437" s="9"/>
    </row>
    <row r="20438" spans="30:30">
      <c r="AD20438" s="9"/>
    </row>
    <row r="20439" spans="30:30">
      <c r="AD20439" s="9"/>
    </row>
    <row r="20440" spans="30:30">
      <c r="AD20440" s="9"/>
    </row>
    <row r="20441" spans="30:30">
      <c r="AD20441" s="9"/>
    </row>
    <row r="20442" spans="30:30">
      <c r="AD20442" s="9"/>
    </row>
    <row r="20443" spans="30:30">
      <c r="AD20443" s="9"/>
    </row>
    <row r="20444" spans="30:30">
      <c r="AD20444" s="9"/>
    </row>
    <row r="20445" spans="30:30">
      <c r="AD20445" s="9"/>
    </row>
    <row r="20446" spans="30:30">
      <c r="AD20446" s="9"/>
    </row>
    <row r="20447" spans="30:30">
      <c r="AD20447" s="9"/>
    </row>
    <row r="20448" spans="30:30">
      <c r="AD20448" s="9"/>
    </row>
    <row r="20449" spans="30:30">
      <c r="AD20449" s="9"/>
    </row>
    <row r="20450" spans="30:30">
      <c r="AD20450" s="9"/>
    </row>
    <row r="20451" spans="30:30">
      <c r="AD20451" s="9"/>
    </row>
    <row r="20452" spans="30:30">
      <c r="AD20452" s="9"/>
    </row>
    <row r="20453" spans="30:30">
      <c r="AD20453" s="9"/>
    </row>
    <row r="20454" spans="30:30">
      <c r="AD20454" s="9"/>
    </row>
    <row r="20455" spans="30:30">
      <c r="AD20455" s="9"/>
    </row>
    <row r="20456" spans="30:30">
      <c r="AD20456" s="9"/>
    </row>
    <row r="20457" spans="30:30">
      <c r="AD20457" s="9"/>
    </row>
    <row r="20458" spans="30:30">
      <c r="AD20458" s="9"/>
    </row>
    <row r="20459" spans="30:30">
      <c r="AD20459" s="9"/>
    </row>
    <row r="20460" spans="30:30">
      <c r="AD20460" s="9"/>
    </row>
    <row r="20461" spans="30:30">
      <c r="AD20461" s="9"/>
    </row>
    <row r="20462" spans="30:30">
      <c r="AD20462" s="9"/>
    </row>
    <row r="20463" spans="30:30">
      <c r="AD20463" s="9"/>
    </row>
    <row r="20464" spans="30:30">
      <c r="AD20464" s="9"/>
    </row>
    <row r="20465" spans="30:30">
      <c r="AD20465" s="9"/>
    </row>
    <row r="20466" spans="30:30">
      <c r="AD20466" s="9"/>
    </row>
    <row r="20467" spans="30:30">
      <c r="AD20467" s="9"/>
    </row>
    <row r="20468" spans="30:30">
      <c r="AD20468" s="9"/>
    </row>
    <row r="20469" spans="30:30">
      <c r="AD20469" s="9"/>
    </row>
    <row r="20470" spans="30:30">
      <c r="AD20470" s="9"/>
    </row>
    <row r="20471" spans="30:30">
      <c r="AD20471" s="9"/>
    </row>
    <row r="20472" spans="30:30">
      <c r="AD20472" s="9"/>
    </row>
    <row r="20473" spans="30:30">
      <c r="AD20473" s="9"/>
    </row>
    <row r="20474" spans="30:30">
      <c r="AD20474" s="9"/>
    </row>
    <row r="20475" spans="30:30">
      <c r="AD20475" s="9"/>
    </row>
    <row r="20476" spans="30:30">
      <c r="AD20476" s="9"/>
    </row>
    <row r="20477" spans="30:30">
      <c r="AD20477" s="9"/>
    </row>
    <row r="20478" spans="30:30">
      <c r="AD20478" s="9"/>
    </row>
    <row r="20479" spans="30:30">
      <c r="AD20479" s="9"/>
    </row>
    <row r="20480" spans="30:30">
      <c r="AD20480" s="9"/>
    </row>
    <row r="20481" spans="30:30">
      <c r="AD20481" s="9"/>
    </row>
    <row r="20482" spans="30:30">
      <c r="AD20482" s="9"/>
    </row>
    <row r="20483" spans="30:30">
      <c r="AD20483" s="9"/>
    </row>
    <row r="20484" spans="30:30">
      <c r="AD20484" s="9"/>
    </row>
    <row r="20485" spans="30:30">
      <c r="AD20485" s="9"/>
    </row>
    <row r="20486" spans="30:30">
      <c r="AD20486" s="9"/>
    </row>
    <row r="20487" spans="30:30">
      <c r="AD20487" s="9"/>
    </row>
    <row r="20488" spans="30:30">
      <c r="AD20488" s="9"/>
    </row>
    <row r="20489" spans="30:30">
      <c r="AD20489" s="9"/>
    </row>
    <row r="20490" spans="30:30">
      <c r="AD20490" s="9"/>
    </row>
    <row r="20491" spans="30:30">
      <c r="AD20491" s="9"/>
    </row>
    <row r="20492" spans="30:30">
      <c r="AD20492" s="9"/>
    </row>
    <row r="20493" spans="30:30">
      <c r="AD20493" s="9"/>
    </row>
    <row r="20494" spans="30:30">
      <c r="AD20494" s="9"/>
    </row>
    <row r="20495" spans="30:30">
      <c r="AD20495" s="9"/>
    </row>
    <row r="20496" spans="30:30">
      <c r="AD20496" s="9"/>
    </row>
    <row r="20497" spans="30:30">
      <c r="AD20497" s="9"/>
    </row>
    <row r="20498" spans="30:30">
      <c r="AD20498" s="9"/>
    </row>
    <row r="20499" spans="30:30">
      <c r="AD20499" s="9"/>
    </row>
    <row r="20500" spans="30:30">
      <c r="AD20500" s="9"/>
    </row>
    <row r="20501" spans="30:30">
      <c r="AD20501" s="9"/>
    </row>
    <row r="20502" spans="30:30">
      <c r="AD20502" s="9"/>
    </row>
    <row r="20503" spans="30:30">
      <c r="AD20503" s="9"/>
    </row>
    <row r="20504" spans="30:30">
      <c r="AD20504" s="9"/>
    </row>
    <row r="20505" spans="30:30">
      <c r="AD20505" s="9"/>
    </row>
    <row r="20506" spans="30:30">
      <c r="AD20506" s="9"/>
    </row>
    <row r="20507" spans="30:30">
      <c r="AD20507" s="9"/>
    </row>
    <row r="20508" spans="30:30">
      <c r="AD20508" s="9"/>
    </row>
    <row r="20509" spans="30:30">
      <c r="AD20509" s="9"/>
    </row>
    <row r="20510" spans="30:30">
      <c r="AD20510" s="9"/>
    </row>
    <row r="20511" spans="30:30">
      <c r="AD20511" s="9"/>
    </row>
    <row r="20512" spans="30:30">
      <c r="AD20512" s="9"/>
    </row>
    <row r="20513" spans="30:30">
      <c r="AD20513" s="9"/>
    </row>
    <row r="20514" spans="30:30">
      <c r="AD20514" s="9"/>
    </row>
    <row r="20515" spans="30:30">
      <c r="AD20515" s="9"/>
    </row>
    <row r="20516" spans="30:30">
      <c r="AD20516" s="9"/>
    </row>
    <row r="20517" spans="30:30">
      <c r="AD20517" s="9"/>
    </row>
    <row r="20518" spans="30:30">
      <c r="AD20518" s="9"/>
    </row>
    <row r="20519" spans="30:30">
      <c r="AD20519" s="9"/>
    </row>
    <row r="20520" spans="30:30">
      <c r="AD20520" s="9"/>
    </row>
    <row r="20521" spans="30:30">
      <c r="AD20521" s="9"/>
    </row>
    <row r="20522" spans="30:30">
      <c r="AD20522" s="9"/>
    </row>
    <row r="20523" spans="30:30">
      <c r="AD20523" s="9"/>
    </row>
    <row r="20524" spans="30:30">
      <c r="AD20524" s="9"/>
    </row>
    <row r="20525" spans="30:30">
      <c r="AD20525" s="9"/>
    </row>
    <row r="20526" spans="30:30">
      <c r="AD20526" s="9"/>
    </row>
    <row r="20527" spans="30:30">
      <c r="AD20527" s="9"/>
    </row>
    <row r="20528" spans="30:30">
      <c r="AD20528" s="9"/>
    </row>
    <row r="20529" spans="30:30">
      <c r="AD20529" s="9"/>
    </row>
    <row r="20530" spans="30:30">
      <c r="AD20530" s="9"/>
    </row>
    <row r="20531" spans="30:30">
      <c r="AD20531" s="9"/>
    </row>
    <row r="20532" spans="30:30">
      <c r="AD20532" s="9"/>
    </row>
    <row r="20533" spans="30:30">
      <c r="AD20533" s="9"/>
    </row>
    <row r="20534" spans="30:30">
      <c r="AD20534" s="9"/>
    </row>
    <row r="20535" spans="30:30">
      <c r="AD20535" s="9"/>
    </row>
    <row r="20536" spans="30:30">
      <c r="AD20536" s="9"/>
    </row>
    <row r="20537" spans="30:30">
      <c r="AD20537" s="9"/>
    </row>
    <row r="20538" spans="30:30">
      <c r="AD20538" s="9"/>
    </row>
    <row r="20539" spans="30:30">
      <c r="AD20539" s="9"/>
    </row>
    <row r="20540" spans="30:30">
      <c r="AD20540" s="9"/>
    </row>
    <row r="20541" spans="30:30">
      <c r="AD20541" s="9"/>
    </row>
    <row r="20542" spans="30:30">
      <c r="AD20542" s="9"/>
    </row>
    <row r="20543" spans="30:30">
      <c r="AD20543" s="9"/>
    </row>
    <row r="20544" spans="30:30">
      <c r="AD20544" s="9"/>
    </row>
    <row r="20545" spans="30:30">
      <c r="AD20545" s="9"/>
    </row>
    <row r="20546" spans="30:30">
      <c r="AD20546" s="9"/>
    </row>
    <row r="20547" spans="30:30">
      <c r="AD20547" s="9"/>
    </row>
    <row r="20548" spans="30:30">
      <c r="AD20548" s="9"/>
    </row>
    <row r="20549" spans="30:30">
      <c r="AD20549" s="9"/>
    </row>
    <row r="20550" spans="30:30">
      <c r="AD20550" s="9"/>
    </row>
    <row r="20551" spans="30:30">
      <c r="AD20551" s="9"/>
    </row>
    <row r="20552" spans="30:30">
      <c r="AD20552" s="9"/>
    </row>
    <row r="20553" spans="30:30">
      <c r="AD20553" s="9"/>
    </row>
    <row r="20554" spans="30:30">
      <c r="AD20554" s="9"/>
    </row>
    <row r="20555" spans="30:30">
      <c r="AD20555" s="9"/>
    </row>
    <row r="20556" spans="30:30">
      <c r="AD20556" s="9"/>
    </row>
    <row r="20557" spans="30:30">
      <c r="AD20557" s="9"/>
    </row>
    <row r="20558" spans="30:30">
      <c r="AD20558" s="9"/>
    </row>
    <row r="20559" spans="30:30">
      <c r="AD20559" s="9"/>
    </row>
    <row r="20560" spans="30:30">
      <c r="AD20560" s="9"/>
    </row>
    <row r="20561" spans="30:30">
      <c r="AD20561" s="9"/>
    </row>
    <row r="20562" spans="30:30">
      <c r="AD20562" s="9"/>
    </row>
    <row r="20563" spans="30:30">
      <c r="AD20563" s="9"/>
    </row>
    <row r="20564" spans="30:30">
      <c r="AD20564" s="9"/>
    </row>
    <row r="20565" spans="30:30">
      <c r="AD20565" s="9"/>
    </row>
    <row r="20566" spans="30:30">
      <c r="AD20566" s="9"/>
    </row>
    <row r="20567" spans="30:30">
      <c r="AD20567" s="9"/>
    </row>
    <row r="20568" spans="30:30">
      <c r="AD20568" s="9"/>
    </row>
    <row r="20569" spans="30:30">
      <c r="AD20569" s="9"/>
    </row>
    <row r="20570" spans="30:30">
      <c r="AD20570" s="9"/>
    </row>
    <row r="20571" spans="30:30">
      <c r="AD20571" s="9"/>
    </row>
    <row r="20572" spans="30:30">
      <c r="AD20572" s="9"/>
    </row>
    <row r="20573" spans="30:30">
      <c r="AD20573" s="9"/>
    </row>
    <row r="20574" spans="30:30">
      <c r="AD20574" s="9"/>
    </row>
    <row r="20575" spans="30:30">
      <c r="AD20575" s="9"/>
    </row>
    <row r="20576" spans="30:30">
      <c r="AD20576" s="9"/>
    </row>
    <row r="20577" spans="30:30">
      <c r="AD20577" s="9"/>
    </row>
    <row r="20578" spans="30:30">
      <c r="AD20578" s="9"/>
    </row>
    <row r="20579" spans="30:30">
      <c r="AD20579" s="9"/>
    </row>
    <row r="20580" spans="30:30">
      <c r="AD20580" s="9"/>
    </row>
    <row r="20581" spans="30:30">
      <c r="AD20581" s="9"/>
    </row>
    <row r="20582" spans="30:30">
      <c r="AD20582" s="9"/>
    </row>
    <row r="20583" spans="30:30">
      <c r="AD20583" s="9"/>
    </row>
    <row r="20584" spans="30:30">
      <c r="AD20584" s="9"/>
    </row>
    <row r="20585" spans="30:30">
      <c r="AD20585" s="9"/>
    </row>
    <row r="20586" spans="30:30">
      <c r="AD20586" s="9"/>
    </row>
    <row r="20587" spans="30:30">
      <c r="AD20587" s="9"/>
    </row>
    <row r="20588" spans="30:30">
      <c r="AD20588" s="9"/>
    </row>
    <row r="20589" spans="30:30">
      <c r="AD20589" s="9"/>
    </row>
    <row r="20590" spans="30:30">
      <c r="AD20590" s="9"/>
    </row>
    <row r="20591" spans="30:30">
      <c r="AD20591" s="9"/>
    </row>
    <row r="20592" spans="30:30">
      <c r="AD20592" s="9"/>
    </row>
    <row r="20593" spans="30:30">
      <c r="AD20593" s="9"/>
    </row>
    <row r="20594" spans="30:30">
      <c r="AD20594" s="9"/>
    </row>
    <row r="20595" spans="30:30">
      <c r="AD20595" s="9"/>
    </row>
    <row r="20596" spans="30:30">
      <c r="AD20596" s="9"/>
    </row>
    <row r="20597" spans="30:30">
      <c r="AD20597" s="9"/>
    </row>
    <row r="20598" spans="30:30">
      <c r="AD20598" s="9"/>
    </row>
    <row r="20599" spans="30:30">
      <c r="AD20599" s="9"/>
    </row>
    <row r="20600" spans="30:30">
      <c r="AD20600" s="9"/>
    </row>
    <row r="20601" spans="30:30">
      <c r="AD20601" s="9"/>
    </row>
    <row r="20602" spans="30:30">
      <c r="AD20602" s="9"/>
    </row>
    <row r="20603" spans="30:30">
      <c r="AD20603" s="9"/>
    </row>
    <row r="20604" spans="30:30">
      <c r="AD20604" s="9"/>
    </row>
    <row r="20605" spans="30:30">
      <c r="AD20605" s="9"/>
    </row>
    <row r="20606" spans="30:30">
      <c r="AD20606" s="9"/>
    </row>
    <row r="20607" spans="30:30">
      <c r="AD20607" s="9"/>
    </row>
    <row r="20608" spans="30:30">
      <c r="AD20608" s="9"/>
    </row>
    <row r="20609" spans="30:30">
      <c r="AD20609" s="9"/>
    </row>
    <row r="20610" spans="30:30">
      <c r="AD20610" s="9"/>
    </row>
    <row r="20611" spans="30:30">
      <c r="AD20611" s="9"/>
    </row>
    <row r="20612" spans="30:30">
      <c r="AD20612" s="9"/>
    </row>
    <row r="20613" spans="30:30">
      <c r="AD20613" s="9"/>
    </row>
    <row r="20614" spans="30:30">
      <c r="AD20614" s="9"/>
    </row>
    <row r="20615" spans="30:30">
      <c r="AD20615" s="9"/>
    </row>
    <row r="20616" spans="30:30">
      <c r="AD20616" s="9"/>
    </row>
    <row r="20617" spans="30:30">
      <c r="AD20617" s="9"/>
    </row>
    <row r="20618" spans="30:30">
      <c r="AD20618" s="9"/>
    </row>
    <row r="20619" spans="30:30">
      <c r="AD20619" s="9"/>
    </row>
    <row r="20620" spans="30:30">
      <c r="AD20620" s="9"/>
    </row>
    <row r="20621" spans="30:30">
      <c r="AD20621" s="9"/>
    </row>
    <row r="20622" spans="30:30">
      <c r="AD20622" s="9"/>
    </row>
    <row r="20623" spans="30:30">
      <c r="AD20623" s="9"/>
    </row>
    <row r="20624" spans="30:30">
      <c r="AD20624" s="9"/>
    </row>
    <row r="20625" spans="30:30">
      <c r="AD20625" s="9"/>
    </row>
    <row r="20626" spans="30:30">
      <c r="AD20626" s="9"/>
    </row>
    <row r="20627" spans="30:30">
      <c r="AD20627" s="9"/>
    </row>
    <row r="20628" spans="30:30">
      <c r="AD20628" s="9"/>
    </row>
    <row r="20629" spans="30:30">
      <c r="AD20629" s="9"/>
    </row>
    <row r="20630" spans="30:30">
      <c r="AD20630" s="9"/>
    </row>
    <row r="20631" spans="30:30">
      <c r="AD20631" s="9"/>
    </row>
    <row r="20632" spans="30:30">
      <c r="AD20632" s="9"/>
    </row>
    <row r="20633" spans="30:30">
      <c r="AD20633" s="9"/>
    </row>
    <row r="20634" spans="30:30">
      <c r="AD20634" s="9"/>
    </row>
    <row r="20635" spans="30:30">
      <c r="AD20635" s="9"/>
    </row>
    <row r="20636" spans="30:30">
      <c r="AD20636" s="9"/>
    </row>
    <row r="20637" spans="30:30">
      <c r="AD20637" s="9"/>
    </row>
    <row r="20638" spans="30:30">
      <c r="AD20638" s="9"/>
    </row>
    <row r="20639" spans="30:30">
      <c r="AD20639" s="9"/>
    </row>
    <row r="20640" spans="30:30">
      <c r="AD20640" s="9"/>
    </row>
    <row r="20641" spans="30:30">
      <c r="AD20641" s="9"/>
    </row>
    <row r="20642" spans="30:30">
      <c r="AD20642" s="9"/>
    </row>
    <row r="20643" spans="30:30">
      <c r="AD20643" s="9"/>
    </row>
    <row r="20644" spans="30:30">
      <c r="AD20644" s="9"/>
    </row>
    <row r="20645" spans="30:30">
      <c r="AD20645" s="9"/>
    </row>
    <row r="20646" spans="30:30">
      <c r="AD20646" s="9"/>
    </row>
    <row r="20647" spans="30:30">
      <c r="AD20647" s="9"/>
    </row>
    <row r="20648" spans="30:30">
      <c r="AD20648" s="9"/>
    </row>
    <row r="20649" spans="30:30">
      <c r="AD20649" s="9"/>
    </row>
    <row r="20650" spans="30:30">
      <c r="AD20650" s="9"/>
    </row>
    <row r="20651" spans="30:30">
      <c r="AD20651" s="9"/>
    </row>
    <row r="20652" spans="30:30">
      <c r="AD20652" s="9"/>
    </row>
    <row r="20653" spans="30:30">
      <c r="AD20653" s="9"/>
    </row>
    <row r="20654" spans="30:30">
      <c r="AD20654" s="9"/>
    </row>
    <row r="20655" spans="30:30">
      <c r="AD20655" s="9"/>
    </row>
    <row r="20656" spans="30:30">
      <c r="AD20656" s="9"/>
    </row>
    <row r="20657" spans="30:30">
      <c r="AD20657" s="9"/>
    </row>
    <row r="20658" spans="30:30">
      <c r="AD20658" s="9"/>
    </row>
    <row r="20659" spans="30:30">
      <c r="AD20659" s="9"/>
    </row>
    <row r="20660" spans="30:30">
      <c r="AD20660" s="9"/>
    </row>
    <row r="20661" spans="30:30">
      <c r="AD20661" s="9"/>
    </row>
    <row r="20662" spans="30:30">
      <c r="AD20662" s="9"/>
    </row>
    <row r="20663" spans="30:30">
      <c r="AD20663" s="9"/>
    </row>
    <row r="20664" spans="30:30">
      <c r="AD20664" s="9"/>
    </row>
    <row r="20665" spans="30:30">
      <c r="AD20665" s="9"/>
    </row>
    <row r="20666" spans="30:30">
      <c r="AD20666" s="9"/>
    </row>
    <row r="20667" spans="30:30">
      <c r="AD20667" s="9"/>
    </row>
    <row r="20668" spans="30:30">
      <c r="AD20668" s="9"/>
    </row>
    <row r="20669" spans="30:30">
      <c r="AD20669" s="9"/>
    </row>
    <row r="20670" spans="30:30">
      <c r="AD20670" s="9"/>
    </row>
    <row r="20671" spans="30:30">
      <c r="AD20671" s="9"/>
    </row>
    <row r="20672" spans="30:30">
      <c r="AD20672" s="9"/>
    </row>
    <row r="20673" spans="30:30">
      <c r="AD20673" s="9"/>
    </row>
    <row r="20674" spans="30:30">
      <c r="AD20674" s="9"/>
    </row>
    <row r="20675" spans="30:30">
      <c r="AD20675" s="9"/>
    </row>
    <row r="20676" spans="30:30">
      <c r="AD20676" s="9"/>
    </row>
    <row r="20677" spans="30:30">
      <c r="AD20677" s="9"/>
    </row>
    <row r="20678" spans="30:30">
      <c r="AD20678" s="9"/>
    </row>
    <row r="20679" spans="30:30">
      <c r="AD20679" s="9"/>
    </row>
    <row r="20680" spans="30:30">
      <c r="AD20680" s="9"/>
    </row>
    <row r="20681" spans="30:30">
      <c r="AD20681" s="9"/>
    </row>
    <row r="20682" spans="30:30">
      <c r="AD20682" s="9"/>
    </row>
    <row r="20683" spans="30:30">
      <c r="AD20683" s="9"/>
    </row>
    <row r="20684" spans="30:30">
      <c r="AD20684" s="9"/>
    </row>
    <row r="20685" spans="30:30">
      <c r="AD20685" s="9"/>
    </row>
    <row r="20686" spans="30:30">
      <c r="AD20686" s="9"/>
    </row>
    <row r="20687" spans="30:30">
      <c r="AD20687" s="9"/>
    </row>
    <row r="20688" spans="30:30">
      <c r="AD20688" s="9"/>
    </row>
    <row r="20689" spans="30:30">
      <c r="AD20689" s="9"/>
    </row>
    <row r="20690" spans="30:30">
      <c r="AD20690" s="9"/>
    </row>
    <row r="20691" spans="30:30">
      <c r="AD20691" s="9"/>
    </row>
    <row r="20692" spans="30:30">
      <c r="AD20692" s="9"/>
    </row>
    <row r="20693" spans="30:30">
      <c r="AD20693" s="9"/>
    </row>
    <row r="20694" spans="30:30">
      <c r="AD20694" s="9"/>
    </row>
    <row r="20695" spans="30:30">
      <c r="AD20695" s="9"/>
    </row>
    <row r="20696" spans="30:30">
      <c r="AD20696" s="9"/>
    </row>
    <row r="20697" spans="30:30">
      <c r="AD20697" s="9"/>
    </row>
    <row r="20698" spans="30:30">
      <c r="AD20698" s="9"/>
    </row>
    <row r="20699" spans="30:30">
      <c r="AD20699" s="9"/>
    </row>
    <row r="20700" spans="30:30">
      <c r="AD20700" s="9"/>
    </row>
    <row r="20701" spans="30:30">
      <c r="AD20701" s="9"/>
    </row>
    <row r="20702" spans="30:30">
      <c r="AD20702" s="9"/>
    </row>
    <row r="20703" spans="30:30">
      <c r="AD20703" s="9"/>
    </row>
    <row r="20704" spans="30:30">
      <c r="AD20704" s="9"/>
    </row>
    <row r="20705" spans="30:30">
      <c r="AD20705" s="9"/>
    </row>
    <row r="20706" spans="30:30">
      <c r="AD20706" s="9"/>
    </row>
    <row r="20707" spans="30:30">
      <c r="AD20707" s="9"/>
    </row>
    <row r="20708" spans="30:30">
      <c r="AD20708" s="9"/>
    </row>
    <row r="20709" spans="30:30">
      <c r="AD20709" s="9"/>
    </row>
    <row r="20710" spans="30:30">
      <c r="AD20710" s="9"/>
    </row>
    <row r="20711" spans="30:30">
      <c r="AD20711" s="9"/>
    </row>
    <row r="20712" spans="30:30">
      <c r="AD20712" s="9"/>
    </row>
    <row r="20713" spans="30:30">
      <c r="AD20713" s="9"/>
    </row>
    <row r="20714" spans="30:30">
      <c r="AD20714" s="9"/>
    </row>
    <row r="20715" spans="30:30">
      <c r="AD20715" s="9"/>
    </row>
    <row r="20716" spans="30:30">
      <c r="AD20716" s="9"/>
    </row>
    <row r="20717" spans="30:30">
      <c r="AD20717" s="9"/>
    </row>
    <row r="20718" spans="30:30">
      <c r="AD20718" s="9"/>
    </row>
    <row r="20719" spans="30:30">
      <c r="AD20719" s="9"/>
    </row>
    <row r="20720" spans="30:30">
      <c r="AD20720" s="9"/>
    </row>
    <row r="20721" spans="30:30">
      <c r="AD20721" s="9"/>
    </row>
    <row r="20722" spans="30:30">
      <c r="AD20722" s="9"/>
    </row>
    <row r="20723" spans="30:30">
      <c r="AD20723" s="9"/>
    </row>
    <row r="20724" spans="30:30">
      <c r="AD20724" s="9"/>
    </row>
    <row r="20725" spans="30:30">
      <c r="AD20725" s="9"/>
    </row>
    <row r="20726" spans="30:30">
      <c r="AD20726" s="9"/>
    </row>
    <row r="20727" spans="30:30">
      <c r="AD20727" s="9"/>
    </row>
    <row r="20728" spans="30:30">
      <c r="AD20728" s="9"/>
    </row>
    <row r="20729" spans="30:30">
      <c r="AD20729" s="9"/>
    </row>
    <row r="20730" spans="30:30">
      <c r="AD20730" s="9"/>
    </row>
    <row r="20731" spans="30:30">
      <c r="AD20731" s="9"/>
    </row>
    <row r="20732" spans="30:30">
      <c r="AD20732" s="9"/>
    </row>
    <row r="20733" spans="30:30">
      <c r="AD20733" s="9"/>
    </row>
    <row r="20734" spans="30:30">
      <c r="AD20734" s="9"/>
    </row>
    <row r="20735" spans="30:30">
      <c r="AD20735" s="9"/>
    </row>
    <row r="20736" spans="30:30">
      <c r="AD20736" s="9"/>
    </row>
    <row r="20737" spans="30:30">
      <c r="AD20737" s="9"/>
    </row>
    <row r="20738" spans="30:30">
      <c r="AD20738" s="9"/>
    </row>
    <row r="20739" spans="30:30">
      <c r="AD20739" s="9"/>
    </row>
    <row r="20740" spans="30:30">
      <c r="AD20740" s="9"/>
    </row>
    <row r="20741" spans="30:30">
      <c r="AD20741" s="9"/>
    </row>
    <row r="20742" spans="30:30">
      <c r="AD20742" s="9"/>
    </row>
    <row r="20743" spans="30:30">
      <c r="AD20743" s="9"/>
    </row>
    <row r="20744" spans="30:30">
      <c r="AD20744" s="9"/>
    </row>
    <row r="20745" spans="30:30">
      <c r="AD20745" s="9"/>
    </row>
    <row r="20746" spans="30:30">
      <c r="AD20746" s="9"/>
    </row>
    <row r="20747" spans="30:30">
      <c r="AD20747" s="9"/>
    </row>
    <row r="20748" spans="30:30">
      <c r="AD20748" s="9"/>
    </row>
    <row r="20749" spans="30:30">
      <c r="AD20749" s="9"/>
    </row>
    <row r="20750" spans="30:30">
      <c r="AD20750" s="9"/>
    </row>
    <row r="20751" spans="30:30">
      <c r="AD20751" s="9"/>
    </row>
    <row r="20752" spans="30:30">
      <c r="AD20752" s="9"/>
    </row>
    <row r="20753" spans="30:30">
      <c r="AD20753" s="9"/>
    </row>
    <row r="20754" spans="30:30">
      <c r="AD20754" s="9"/>
    </row>
    <row r="20755" spans="30:30">
      <c r="AD20755" s="9"/>
    </row>
    <row r="20756" spans="30:30">
      <c r="AD20756" s="9"/>
    </row>
    <row r="20757" spans="30:30">
      <c r="AD20757" s="9"/>
    </row>
    <row r="20758" spans="30:30">
      <c r="AD20758" s="9"/>
    </row>
    <row r="20759" spans="30:30">
      <c r="AD20759" s="9"/>
    </row>
    <row r="20760" spans="30:30">
      <c r="AD20760" s="9"/>
    </row>
    <row r="20761" spans="30:30">
      <c r="AD20761" s="9"/>
    </row>
    <row r="20762" spans="30:30">
      <c r="AD20762" s="9"/>
    </row>
    <row r="20763" spans="30:30">
      <c r="AD20763" s="9"/>
    </row>
    <row r="20764" spans="30:30">
      <c r="AD20764" s="9"/>
    </row>
    <row r="20765" spans="30:30">
      <c r="AD20765" s="9"/>
    </row>
    <row r="20766" spans="30:30">
      <c r="AD20766" s="9"/>
    </row>
    <row r="20767" spans="30:30">
      <c r="AD20767" s="9"/>
    </row>
    <row r="20768" spans="30:30">
      <c r="AD20768" s="9"/>
    </row>
    <row r="20769" spans="30:30">
      <c r="AD20769" s="9"/>
    </row>
    <row r="20770" spans="30:30">
      <c r="AD20770" s="9"/>
    </row>
    <row r="20771" spans="30:30">
      <c r="AD20771" s="9"/>
    </row>
    <row r="20772" spans="30:30">
      <c r="AD20772" s="9"/>
    </row>
    <row r="20773" spans="30:30">
      <c r="AD20773" s="9"/>
    </row>
    <row r="20774" spans="30:30">
      <c r="AD20774" s="9"/>
    </row>
    <row r="20775" spans="30:30">
      <c r="AD20775" s="9"/>
    </row>
    <row r="20776" spans="30:30">
      <c r="AD20776" s="9"/>
    </row>
    <row r="20777" spans="30:30">
      <c r="AD20777" s="9"/>
    </row>
    <row r="20778" spans="30:30">
      <c r="AD20778" s="9"/>
    </row>
    <row r="20779" spans="30:30">
      <c r="AD20779" s="9"/>
    </row>
    <row r="20780" spans="30:30">
      <c r="AD20780" s="9"/>
    </row>
    <row r="20781" spans="30:30">
      <c r="AD20781" s="9"/>
    </row>
    <row r="20782" spans="30:30">
      <c r="AD20782" s="9"/>
    </row>
    <row r="20783" spans="30:30">
      <c r="AD20783" s="9"/>
    </row>
    <row r="20784" spans="30:30">
      <c r="AD20784" s="9"/>
    </row>
    <row r="20785" spans="30:30">
      <c r="AD20785" s="9"/>
    </row>
    <row r="20786" spans="30:30">
      <c r="AD20786" s="9"/>
    </row>
    <row r="20787" spans="30:30">
      <c r="AD20787" s="9"/>
    </row>
    <row r="20788" spans="30:30">
      <c r="AD20788" s="9"/>
    </row>
    <row r="20789" spans="30:30">
      <c r="AD20789" s="9"/>
    </row>
    <row r="20790" spans="30:30">
      <c r="AD20790" s="9"/>
    </row>
    <row r="20791" spans="30:30">
      <c r="AD20791" s="9"/>
    </row>
    <row r="20792" spans="30:30">
      <c r="AD20792" s="9"/>
    </row>
    <row r="20793" spans="30:30">
      <c r="AD20793" s="9"/>
    </row>
    <row r="20794" spans="30:30">
      <c r="AD20794" s="9"/>
    </row>
    <row r="20795" spans="30:30">
      <c r="AD20795" s="9"/>
    </row>
    <row r="20796" spans="30:30">
      <c r="AD20796" s="9"/>
    </row>
    <row r="20797" spans="30:30">
      <c r="AD20797" s="9"/>
    </row>
    <row r="20798" spans="30:30">
      <c r="AD20798" s="9"/>
    </row>
    <row r="20799" spans="30:30">
      <c r="AD20799" s="9"/>
    </row>
    <row r="20800" spans="30:30">
      <c r="AD20800" s="9"/>
    </row>
    <row r="20801" spans="30:30">
      <c r="AD20801" s="9"/>
    </row>
    <row r="20802" spans="30:30">
      <c r="AD20802" s="9"/>
    </row>
    <row r="20803" spans="30:30">
      <c r="AD20803" s="9"/>
    </row>
    <row r="20804" spans="30:30">
      <c r="AD20804" s="9"/>
    </row>
    <row r="20805" spans="30:30">
      <c r="AD20805" s="9"/>
    </row>
    <row r="20806" spans="30:30">
      <c r="AD20806" s="9"/>
    </row>
    <row r="20807" spans="30:30">
      <c r="AD20807" s="9"/>
    </row>
    <row r="20808" spans="30:30">
      <c r="AD20808" s="9"/>
    </row>
    <row r="20809" spans="30:30">
      <c r="AD20809" s="9"/>
    </row>
    <row r="20810" spans="30:30">
      <c r="AD20810" s="9"/>
    </row>
    <row r="20811" spans="30:30">
      <c r="AD20811" s="9"/>
    </row>
    <row r="20812" spans="30:30">
      <c r="AD20812" s="9"/>
    </row>
    <row r="20813" spans="30:30">
      <c r="AD20813" s="9"/>
    </row>
    <row r="20814" spans="30:30">
      <c r="AD20814" s="9"/>
    </row>
    <row r="20815" spans="30:30">
      <c r="AD20815" s="9"/>
    </row>
    <row r="20816" spans="30:30">
      <c r="AD20816" s="9"/>
    </row>
    <row r="20817" spans="30:30">
      <c r="AD20817" s="9"/>
    </row>
    <row r="20818" spans="30:30">
      <c r="AD20818" s="9"/>
    </row>
    <row r="20819" spans="30:30">
      <c r="AD20819" s="9"/>
    </row>
    <row r="20820" spans="30:30">
      <c r="AD20820" s="9"/>
    </row>
    <row r="20821" spans="30:30">
      <c r="AD20821" s="9"/>
    </row>
    <row r="20822" spans="30:30">
      <c r="AD20822" s="9"/>
    </row>
    <row r="20823" spans="30:30">
      <c r="AD20823" s="9"/>
    </row>
    <row r="20824" spans="30:30">
      <c r="AD20824" s="9"/>
    </row>
    <row r="20825" spans="30:30">
      <c r="AD20825" s="9"/>
    </row>
    <row r="20826" spans="30:30">
      <c r="AD20826" s="9"/>
    </row>
    <row r="20827" spans="30:30">
      <c r="AD20827" s="9"/>
    </row>
    <row r="20828" spans="30:30">
      <c r="AD20828" s="9"/>
    </row>
    <row r="20829" spans="30:30">
      <c r="AD20829" s="9"/>
    </row>
    <row r="20830" spans="30:30">
      <c r="AD20830" s="9"/>
    </row>
    <row r="20831" spans="30:30">
      <c r="AD20831" s="9"/>
    </row>
    <row r="20832" spans="30:30">
      <c r="AD20832" s="9"/>
    </row>
    <row r="20833" spans="30:30">
      <c r="AD20833" s="9"/>
    </row>
    <row r="20834" spans="30:30">
      <c r="AD20834" s="9"/>
    </row>
    <row r="20835" spans="30:30">
      <c r="AD20835" s="9"/>
    </row>
    <row r="20836" spans="30:30">
      <c r="AD20836" s="9"/>
    </row>
    <row r="20837" spans="30:30">
      <c r="AD20837" s="9"/>
    </row>
    <row r="20838" spans="30:30">
      <c r="AD20838" s="9"/>
    </row>
    <row r="20839" spans="30:30">
      <c r="AD20839" s="9"/>
    </row>
    <row r="20840" spans="30:30">
      <c r="AD20840" s="9"/>
    </row>
    <row r="20841" spans="30:30">
      <c r="AD20841" s="9"/>
    </row>
    <row r="20842" spans="30:30">
      <c r="AD20842" s="9"/>
    </row>
    <row r="20843" spans="30:30">
      <c r="AD20843" s="9"/>
    </row>
    <row r="20844" spans="30:30">
      <c r="AD20844" s="9"/>
    </row>
    <row r="20845" spans="30:30">
      <c r="AD20845" s="9"/>
    </row>
    <row r="20846" spans="30:30">
      <c r="AD20846" s="9"/>
    </row>
    <row r="20847" spans="30:30">
      <c r="AD20847" s="9"/>
    </row>
    <row r="20848" spans="30:30">
      <c r="AD20848" s="9"/>
    </row>
    <row r="20849" spans="30:30">
      <c r="AD20849" s="9"/>
    </row>
    <row r="20850" spans="30:30">
      <c r="AD20850" s="9"/>
    </row>
    <row r="20851" spans="30:30">
      <c r="AD20851" s="9"/>
    </row>
    <row r="20852" spans="30:30">
      <c r="AD20852" s="9"/>
    </row>
    <row r="20853" spans="30:30">
      <c r="AD20853" s="9"/>
    </row>
    <row r="20854" spans="30:30">
      <c r="AD20854" s="9"/>
    </row>
    <row r="20855" spans="30:30">
      <c r="AD20855" s="9"/>
    </row>
    <row r="20856" spans="30:30">
      <c r="AD20856" s="9"/>
    </row>
    <row r="20857" spans="30:30">
      <c r="AD20857" s="9"/>
    </row>
    <row r="20858" spans="30:30">
      <c r="AD20858" s="9"/>
    </row>
    <row r="20859" spans="30:30">
      <c r="AD20859" s="9"/>
    </row>
    <row r="20860" spans="30:30">
      <c r="AD20860" s="9"/>
    </row>
    <row r="20861" spans="30:30">
      <c r="AD20861" s="9"/>
    </row>
    <row r="20862" spans="30:30">
      <c r="AD20862" s="9"/>
    </row>
    <row r="20863" spans="30:30">
      <c r="AD20863" s="9"/>
    </row>
    <row r="20864" spans="30:30">
      <c r="AD20864" s="9"/>
    </row>
    <row r="20865" spans="30:30">
      <c r="AD20865" s="9"/>
    </row>
    <row r="20866" spans="30:30">
      <c r="AD20866" s="9"/>
    </row>
    <row r="20867" spans="30:30">
      <c r="AD20867" s="9"/>
    </row>
    <row r="20868" spans="30:30">
      <c r="AD20868" s="9"/>
    </row>
    <row r="20869" spans="30:30">
      <c r="AD20869" s="9"/>
    </row>
    <row r="20870" spans="30:30">
      <c r="AD20870" s="9"/>
    </row>
    <row r="20871" spans="30:30">
      <c r="AD20871" s="9"/>
    </row>
    <row r="20872" spans="30:30">
      <c r="AD20872" s="9"/>
    </row>
    <row r="20873" spans="30:30">
      <c r="AD20873" s="9"/>
    </row>
    <row r="20874" spans="30:30">
      <c r="AD20874" s="9"/>
    </row>
    <row r="20875" spans="30:30">
      <c r="AD20875" s="9"/>
    </row>
    <row r="20876" spans="30:30">
      <c r="AD20876" s="9"/>
    </row>
    <row r="20877" spans="30:30">
      <c r="AD20877" s="9"/>
    </row>
    <row r="20878" spans="30:30">
      <c r="AD20878" s="9"/>
    </row>
    <row r="20879" spans="30:30">
      <c r="AD20879" s="9"/>
    </row>
    <row r="20880" spans="30:30">
      <c r="AD20880" s="9"/>
    </row>
    <row r="20881" spans="30:30">
      <c r="AD20881" s="9"/>
    </row>
    <row r="20882" spans="30:30">
      <c r="AD20882" s="9"/>
    </row>
    <row r="20883" spans="30:30">
      <c r="AD20883" s="9"/>
    </row>
    <row r="20884" spans="30:30">
      <c r="AD20884" s="9"/>
    </row>
    <row r="20885" spans="30:30">
      <c r="AD20885" s="9"/>
    </row>
    <row r="20886" spans="30:30">
      <c r="AD20886" s="9"/>
    </row>
    <row r="20887" spans="30:30">
      <c r="AD20887" s="9"/>
    </row>
    <row r="20888" spans="30:30">
      <c r="AD20888" s="9"/>
    </row>
    <row r="20889" spans="30:30">
      <c r="AD20889" s="9"/>
    </row>
    <row r="20890" spans="30:30">
      <c r="AD20890" s="9"/>
    </row>
    <row r="20891" spans="30:30">
      <c r="AD20891" s="9"/>
    </row>
    <row r="20892" spans="30:30">
      <c r="AD20892" s="9"/>
    </row>
    <row r="20893" spans="30:30">
      <c r="AD20893" s="9"/>
    </row>
    <row r="20894" spans="30:30">
      <c r="AD20894" s="9"/>
    </row>
    <row r="20895" spans="30:30">
      <c r="AD20895" s="9"/>
    </row>
    <row r="20896" spans="30:30">
      <c r="AD20896" s="9"/>
    </row>
    <row r="20897" spans="30:30">
      <c r="AD20897" s="9"/>
    </row>
    <row r="20898" spans="30:30">
      <c r="AD20898" s="9"/>
    </row>
    <row r="20899" spans="30:30">
      <c r="AD20899" s="9"/>
    </row>
    <row r="20900" spans="30:30">
      <c r="AD20900" s="9"/>
    </row>
    <row r="20901" spans="30:30">
      <c r="AD20901" s="9"/>
    </row>
    <row r="20902" spans="30:30">
      <c r="AD20902" s="9"/>
    </row>
    <row r="20903" spans="30:30">
      <c r="AD20903" s="9"/>
    </row>
    <row r="20904" spans="30:30">
      <c r="AD20904" s="9"/>
    </row>
    <row r="20905" spans="30:30">
      <c r="AD20905" s="9"/>
    </row>
    <row r="20906" spans="30:30">
      <c r="AD20906" s="9"/>
    </row>
    <row r="20907" spans="30:30">
      <c r="AD20907" s="9"/>
    </row>
    <row r="20908" spans="30:30">
      <c r="AD20908" s="9"/>
    </row>
    <row r="20909" spans="30:30">
      <c r="AD20909" s="9"/>
    </row>
    <row r="20910" spans="30:30">
      <c r="AD20910" s="9"/>
    </row>
    <row r="20911" spans="30:30">
      <c r="AD20911" s="9"/>
    </row>
    <row r="20912" spans="30:30">
      <c r="AD20912" s="9"/>
    </row>
    <row r="20913" spans="30:30">
      <c r="AD20913" s="9"/>
    </row>
    <row r="20914" spans="30:30">
      <c r="AD20914" s="9"/>
    </row>
    <row r="20915" spans="30:30">
      <c r="AD20915" s="9"/>
    </row>
    <row r="20916" spans="30:30">
      <c r="AD20916" s="9"/>
    </row>
    <row r="20917" spans="30:30">
      <c r="AD20917" s="9"/>
    </row>
    <row r="20918" spans="30:30">
      <c r="AD20918" s="9"/>
    </row>
    <row r="20919" spans="30:30">
      <c r="AD20919" s="9"/>
    </row>
    <row r="20920" spans="30:30">
      <c r="AD20920" s="9"/>
    </row>
    <row r="20921" spans="30:30">
      <c r="AD20921" s="9"/>
    </row>
    <row r="20922" spans="30:30">
      <c r="AD20922" s="9"/>
    </row>
    <row r="20923" spans="30:30">
      <c r="AD20923" s="9"/>
    </row>
    <row r="20924" spans="30:30">
      <c r="AD20924" s="9"/>
    </row>
    <row r="20925" spans="30:30">
      <c r="AD20925" s="9"/>
    </row>
    <row r="20926" spans="30:30">
      <c r="AD20926" s="9"/>
    </row>
    <row r="20927" spans="30:30">
      <c r="AD20927" s="9"/>
    </row>
    <row r="20928" spans="30:30">
      <c r="AD20928" s="9"/>
    </row>
    <row r="20929" spans="30:30">
      <c r="AD20929" s="9"/>
    </row>
    <row r="20930" spans="30:30">
      <c r="AD20930" s="9"/>
    </row>
    <row r="20931" spans="30:30">
      <c r="AD20931" s="9"/>
    </row>
    <row r="20932" spans="30:30">
      <c r="AD20932" s="9"/>
    </row>
    <row r="20933" spans="30:30">
      <c r="AD20933" s="9"/>
    </row>
    <row r="20934" spans="30:30">
      <c r="AD20934" s="9"/>
    </row>
    <row r="20935" spans="30:30">
      <c r="AD20935" s="9"/>
    </row>
    <row r="20936" spans="30:30">
      <c r="AD20936" s="9"/>
    </row>
    <row r="20937" spans="30:30">
      <c r="AD20937" s="9"/>
    </row>
    <row r="20938" spans="30:30">
      <c r="AD20938" s="9"/>
    </row>
    <row r="20939" spans="30:30">
      <c r="AD20939" s="9"/>
    </row>
    <row r="20940" spans="30:30">
      <c r="AD20940" s="9"/>
    </row>
    <row r="20941" spans="30:30">
      <c r="AD20941" s="9"/>
    </row>
    <row r="20942" spans="30:30">
      <c r="AD20942" s="9"/>
    </row>
    <row r="20943" spans="30:30">
      <c r="AD20943" s="9"/>
    </row>
    <row r="20944" spans="30:30">
      <c r="AD20944" s="9"/>
    </row>
    <row r="20945" spans="30:30">
      <c r="AD20945" s="9"/>
    </row>
    <row r="20946" spans="30:30">
      <c r="AD20946" s="9"/>
    </row>
    <row r="20947" spans="30:30">
      <c r="AD20947" s="9"/>
    </row>
    <row r="20948" spans="30:30">
      <c r="AD20948" s="9"/>
    </row>
    <row r="20949" spans="30:30">
      <c r="AD20949" s="9"/>
    </row>
    <row r="20950" spans="30:30">
      <c r="AD20950" s="9"/>
    </row>
    <row r="20951" spans="30:30">
      <c r="AD20951" s="9"/>
    </row>
    <row r="20952" spans="30:30">
      <c r="AD20952" s="9"/>
    </row>
    <row r="20953" spans="30:30">
      <c r="AD20953" s="9"/>
    </row>
    <row r="20954" spans="30:30">
      <c r="AD20954" s="9"/>
    </row>
    <row r="20955" spans="30:30">
      <c r="AD20955" s="9"/>
    </row>
    <row r="20956" spans="30:30">
      <c r="AD20956" s="9"/>
    </row>
    <row r="20957" spans="30:30">
      <c r="AD20957" s="9"/>
    </row>
    <row r="20958" spans="30:30">
      <c r="AD20958" s="9"/>
    </row>
    <row r="20959" spans="30:30">
      <c r="AD20959" s="9"/>
    </row>
    <row r="20960" spans="30:30">
      <c r="AD20960" s="9"/>
    </row>
    <row r="20961" spans="30:30">
      <c r="AD20961" s="9"/>
    </row>
    <row r="20962" spans="30:30">
      <c r="AD20962" s="9"/>
    </row>
    <row r="20963" spans="30:30">
      <c r="AD20963" s="9"/>
    </row>
    <row r="20964" spans="30:30">
      <c r="AD20964" s="9"/>
    </row>
    <row r="20965" spans="30:30">
      <c r="AD20965" s="9"/>
    </row>
    <row r="20966" spans="30:30">
      <c r="AD20966" s="9"/>
    </row>
    <row r="20967" spans="30:30">
      <c r="AD20967" s="9"/>
    </row>
    <row r="20968" spans="30:30">
      <c r="AD20968" s="9"/>
    </row>
    <row r="20969" spans="30:30">
      <c r="AD20969" s="9"/>
    </row>
    <row r="20970" spans="30:30">
      <c r="AD20970" s="9"/>
    </row>
    <row r="20971" spans="30:30">
      <c r="AD20971" s="9"/>
    </row>
    <row r="20972" spans="30:30">
      <c r="AD20972" s="9"/>
    </row>
    <row r="20973" spans="30:30">
      <c r="AD20973" s="9"/>
    </row>
    <row r="20974" spans="30:30">
      <c r="AD20974" s="9"/>
    </row>
    <row r="20975" spans="30:30">
      <c r="AD20975" s="9"/>
    </row>
    <row r="20976" spans="30:30">
      <c r="AD20976" s="9"/>
    </row>
    <row r="20977" spans="30:30">
      <c r="AD20977" s="9"/>
    </row>
    <row r="20978" spans="30:30">
      <c r="AD20978" s="9"/>
    </row>
    <row r="20979" spans="30:30">
      <c r="AD20979" s="9"/>
    </row>
    <row r="20980" spans="30:30">
      <c r="AD20980" s="9"/>
    </row>
    <row r="20981" spans="30:30">
      <c r="AD20981" s="9"/>
    </row>
    <row r="20982" spans="30:30">
      <c r="AD20982" s="9"/>
    </row>
    <row r="20983" spans="30:30">
      <c r="AD20983" s="9"/>
    </row>
    <row r="20984" spans="30:30">
      <c r="AD20984" s="9"/>
    </row>
    <row r="20985" spans="30:30">
      <c r="AD20985" s="9"/>
    </row>
    <row r="20986" spans="30:30">
      <c r="AD20986" s="9"/>
    </row>
    <row r="20987" spans="30:30">
      <c r="AD20987" s="9"/>
    </row>
    <row r="20988" spans="30:30">
      <c r="AD20988" s="9"/>
    </row>
    <row r="20989" spans="30:30">
      <c r="AD20989" s="9"/>
    </row>
    <row r="20990" spans="30:30">
      <c r="AD20990" s="9"/>
    </row>
    <row r="20991" spans="30:30">
      <c r="AD20991" s="9"/>
    </row>
    <row r="20992" spans="30:30">
      <c r="AD20992" s="9"/>
    </row>
    <row r="20993" spans="30:30">
      <c r="AD20993" s="9"/>
    </row>
    <row r="20994" spans="30:30">
      <c r="AD20994" s="9"/>
    </row>
    <row r="20995" spans="30:30">
      <c r="AD20995" s="9"/>
    </row>
    <row r="20996" spans="30:30">
      <c r="AD20996" s="9"/>
    </row>
    <row r="20997" spans="30:30">
      <c r="AD20997" s="9"/>
    </row>
    <row r="20998" spans="30:30">
      <c r="AD20998" s="9"/>
    </row>
    <row r="20999" spans="30:30">
      <c r="AD20999" s="9"/>
    </row>
    <row r="21000" spans="30:30">
      <c r="AD21000" s="9"/>
    </row>
    <row r="21001" spans="30:30">
      <c r="AD21001" s="9"/>
    </row>
    <row r="21002" spans="30:30">
      <c r="AD21002" s="9"/>
    </row>
    <row r="21003" spans="30:30">
      <c r="AD21003" s="9"/>
    </row>
    <row r="21004" spans="30:30">
      <c r="AD21004" s="9"/>
    </row>
    <row r="21005" spans="30:30">
      <c r="AD21005" s="9"/>
    </row>
    <row r="21006" spans="30:30">
      <c r="AD21006" s="9"/>
    </row>
    <row r="21007" spans="30:30">
      <c r="AD21007" s="9"/>
    </row>
    <row r="21008" spans="30:30">
      <c r="AD21008" s="9"/>
    </row>
    <row r="21009" spans="30:30">
      <c r="AD21009" s="9"/>
    </row>
    <row r="21010" spans="30:30">
      <c r="AD21010" s="9"/>
    </row>
    <row r="21011" spans="30:30">
      <c r="AD21011" s="9"/>
    </row>
    <row r="21012" spans="30:30">
      <c r="AD21012" s="9"/>
    </row>
    <row r="21013" spans="30:30">
      <c r="AD21013" s="9"/>
    </row>
    <row r="21014" spans="30:30">
      <c r="AD21014" s="9"/>
    </row>
    <row r="21015" spans="30:30">
      <c r="AD21015" s="9"/>
    </row>
    <row r="21016" spans="30:30">
      <c r="AD21016" s="9"/>
    </row>
    <row r="21017" spans="30:30">
      <c r="AD21017" s="9"/>
    </row>
    <row r="21018" spans="30:30">
      <c r="AD21018" s="9"/>
    </row>
    <row r="21019" spans="30:30">
      <c r="AD21019" s="9"/>
    </row>
    <row r="21020" spans="30:30">
      <c r="AD21020" s="9"/>
    </row>
    <row r="21021" spans="30:30">
      <c r="AD21021" s="9"/>
    </row>
    <row r="21022" spans="30:30">
      <c r="AD21022" s="9"/>
    </row>
    <row r="21023" spans="30:30">
      <c r="AD21023" s="9"/>
    </row>
    <row r="21024" spans="30:30">
      <c r="AD21024" s="9"/>
    </row>
    <row r="21025" spans="30:30">
      <c r="AD21025" s="9"/>
    </row>
    <row r="21026" spans="30:30">
      <c r="AD21026" s="9"/>
    </row>
    <row r="21027" spans="30:30">
      <c r="AD21027" s="9"/>
    </row>
    <row r="21028" spans="30:30">
      <c r="AD21028" s="9"/>
    </row>
    <row r="21029" spans="30:30">
      <c r="AD21029" s="9"/>
    </row>
    <row r="21030" spans="30:30">
      <c r="AD21030" s="9"/>
    </row>
    <row r="21031" spans="30:30">
      <c r="AD21031" s="9"/>
    </row>
    <row r="21032" spans="30:30">
      <c r="AD21032" s="9"/>
    </row>
    <row r="21033" spans="30:30">
      <c r="AD21033" s="9"/>
    </row>
    <row r="21034" spans="30:30">
      <c r="AD21034" s="9"/>
    </row>
    <row r="21035" spans="30:30">
      <c r="AD21035" s="9"/>
    </row>
    <row r="21036" spans="30:30">
      <c r="AD21036" s="9"/>
    </row>
    <row r="21037" spans="30:30">
      <c r="AD21037" s="9"/>
    </row>
    <row r="21038" spans="30:30">
      <c r="AD21038" s="9"/>
    </row>
    <row r="21039" spans="30:30">
      <c r="AD21039" s="9"/>
    </row>
    <row r="21040" spans="30:30">
      <c r="AD21040" s="9"/>
    </row>
    <row r="21041" spans="30:30">
      <c r="AD21041" s="9"/>
    </row>
    <row r="21042" spans="30:30">
      <c r="AD21042" s="9"/>
    </row>
    <row r="21043" spans="30:30">
      <c r="AD21043" s="9"/>
    </row>
    <row r="21044" spans="30:30">
      <c r="AD21044" s="9"/>
    </row>
    <row r="21045" spans="30:30">
      <c r="AD21045" s="9"/>
    </row>
    <row r="21046" spans="30:30">
      <c r="AD21046" s="9"/>
    </row>
    <row r="21047" spans="30:30">
      <c r="AD21047" s="9"/>
    </row>
    <row r="21048" spans="30:30">
      <c r="AD21048" s="9"/>
    </row>
    <row r="21049" spans="30:30">
      <c r="AD21049" s="9"/>
    </row>
    <row r="21050" spans="30:30">
      <c r="AD21050" s="9"/>
    </row>
    <row r="21051" spans="30:30">
      <c r="AD21051" s="9"/>
    </row>
    <row r="21052" spans="30:30">
      <c r="AD21052" s="9"/>
    </row>
    <row r="21053" spans="30:30">
      <c r="AD21053" s="9"/>
    </row>
    <row r="21054" spans="30:30">
      <c r="AD21054" s="9"/>
    </row>
    <row r="21055" spans="30:30">
      <c r="AD21055" s="9"/>
    </row>
    <row r="21056" spans="30:30">
      <c r="AD21056" s="9"/>
    </row>
    <row r="21057" spans="30:30">
      <c r="AD21057" s="9"/>
    </row>
    <row r="21058" spans="30:30">
      <c r="AD21058" s="9"/>
    </row>
    <row r="21059" spans="30:30">
      <c r="AD21059" s="9"/>
    </row>
    <row r="21060" spans="30:30">
      <c r="AD21060" s="9"/>
    </row>
    <row r="21061" spans="30:30">
      <c r="AD21061" s="9"/>
    </row>
    <row r="21062" spans="30:30">
      <c r="AD21062" s="9"/>
    </row>
    <row r="21063" spans="30:30">
      <c r="AD21063" s="9"/>
    </row>
    <row r="21064" spans="30:30">
      <c r="AD21064" s="9"/>
    </row>
    <row r="21065" spans="30:30">
      <c r="AD21065" s="9"/>
    </row>
    <row r="21066" spans="30:30">
      <c r="AD21066" s="9"/>
    </row>
    <row r="21067" spans="30:30">
      <c r="AD21067" s="9"/>
    </row>
    <row r="21068" spans="30:30">
      <c r="AD21068" s="9"/>
    </row>
    <row r="21069" spans="30:30">
      <c r="AD21069" s="9"/>
    </row>
    <row r="21070" spans="30:30">
      <c r="AD21070" s="9"/>
    </row>
    <row r="21071" spans="30:30">
      <c r="AD21071" s="9"/>
    </row>
    <row r="21072" spans="30:30">
      <c r="AD21072" s="9"/>
    </row>
    <row r="21073" spans="30:30">
      <c r="AD21073" s="9"/>
    </row>
    <row r="21074" spans="30:30">
      <c r="AD21074" s="9"/>
    </row>
    <row r="21075" spans="30:30">
      <c r="AD21075" s="9"/>
    </row>
    <row r="21076" spans="30:30">
      <c r="AD21076" s="9"/>
    </row>
    <row r="21077" spans="30:30">
      <c r="AD21077" s="9"/>
    </row>
    <row r="21078" spans="30:30">
      <c r="AD21078" s="9"/>
    </row>
    <row r="21079" spans="30:30">
      <c r="AD21079" s="9"/>
    </row>
    <row r="21080" spans="30:30">
      <c r="AD21080" s="9"/>
    </row>
    <row r="21081" spans="30:30">
      <c r="AD21081" s="9"/>
    </row>
    <row r="21082" spans="30:30">
      <c r="AD21082" s="9"/>
    </row>
    <row r="21083" spans="30:30">
      <c r="AD21083" s="9"/>
    </row>
    <row r="21084" spans="30:30">
      <c r="AD21084" s="9"/>
    </row>
    <row r="21085" spans="30:30">
      <c r="AD21085" s="9"/>
    </row>
    <row r="21086" spans="30:30">
      <c r="AD21086" s="9"/>
    </row>
    <row r="21087" spans="30:30">
      <c r="AD21087" s="9"/>
    </row>
    <row r="21088" spans="30:30">
      <c r="AD21088" s="9"/>
    </row>
    <row r="21089" spans="30:30">
      <c r="AD21089" s="9"/>
    </row>
    <row r="21090" spans="30:30">
      <c r="AD21090" s="9"/>
    </row>
    <row r="21091" spans="30:30">
      <c r="AD21091" s="9"/>
    </row>
    <row r="21092" spans="30:30">
      <c r="AD21092" s="9"/>
    </row>
    <row r="21093" spans="30:30">
      <c r="AD21093" s="9"/>
    </row>
    <row r="21094" spans="30:30">
      <c r="AD21094" s="9"/>
    </row>
    <row r="21095" spans="30:30">
      <c r="AD21095" s="9"/>
    </row>
    <row r="21096" spans="30:30">
      <c r="AD21096" s="9"/>
    </row>
    <row r="21097" spans="30:30">
      <c r="AD21097" s="9"/>
    </row>
    <row r="21098" spans="30:30">
      <c r="AD21098" s="9"/>
    </row>
    <row r="21099" spans="30:30">
      <c r="AD21099" s="9"/>
    </row>
    <row r="21100" spans="30:30">
      <c r="AD21100" s="9"/>
    </row>
    <row r="21101" spans="30:30">
      <c r="AD21101" s="9"/>
    </row>
    <row r="21102" spans="30:30">
      <c r="AD21102" s="9"/>
    </row>
    <row r="21103" spans="30:30">
      <c r="AD21103" s="9"/>
    </row>
    <row r="21104" spans="30:30">
      <c r="AD21104" s="9"/>
    </row>
    <row r="21105" spans="30:30">
      <c r="AD21105" s="9"/>
    </row>
    <row r="21106" spans="30:30">
      <c r="AD21106" s="9"/>
    </row>
    <row r="21107" spans="30:30">
      <c r="AD21107" s="9"/>
    </row>
    <row r="21108" spans="30:30">
      <c r="AD21108" s="9"/>
    </row>
    <row r="21109" spans="30:30">
      <c r="AD21109" s="9"/>
    </row>
    <row r="21110" spans="30:30">
      <c r="AD21110" s="9"/>
    </row>
    <row r="21111" spans="30:30">
      <c r="AD21111" s="9"/>
    </row>
    <row r="21112" spans="30:30">
      <c r="AD21112" s="9"/>
    </row>
    <row r="21113" spans="30:30">
      <c r="AD21113" s="9"/>
    </row>
    <row r="21114" spans="30:30">
      <c r="AD21114" s="9"/>
    </row>
    <row r="21115" spans="30:30">
      <c r="AD21115" s="9"/>
    </row>
    <row r="21116" spans="30:30">
      <c r="AD21116" s="9"/>
    </row>
    <row r="21117" spans="30:30">
      <c r="AD21117" s="9"/>
    </row>
    <row r="21118" spans="30:30">
      <c r="AD21118" s="9"/>
    </row>
    <row r="21119" spans="30:30">
      <c r="AD21119" s="9"/>
    </row>
    <row r="21120" spans="30:30">
      <c r="AD21120" s="9"/>
    </row>
    <row r="21121" spans="30:30">
      <c r="AD21121" s="9"/>
    </row>
    <row r="21122" spans="30:30">
      <c r="AD21122" s="9"/>
    </row>
    <row r="21123" spans="30:30">
      <c r="AD21123" s="9"/>
    </row>
    <row r="21124" spans="30:30">
      <c r="AD21124" s="9"/>
    </row>
    <row r="21125" spans="30:30">
      <c r="AD21125" s="9"/>
    </row>
    <row r="21126" spans="30:30">
      <c r="AD21126" s="9"/>
    </row>
    <row r="21127" spans="30:30">
      <c r="AD21127" s="9"/>
    </row>
    <row r="21128" spans="30:30">
      <c r="AD21128" s="9"/>
    </row>
    <row r="21129" spans="30:30">
      <c r="AD21129" s="9"/>
    </row>
    <row r="21130" spans="30:30">
      <c r="AD21130" s="9"/>
    </row>
    <row r="21131" spans="30:30">
      <c r="AD21131" s="9"/>
    </row>
    <row r="21132" spans="30:30">
      <c r="AD21132" s="9"/>
    </row>
    <row r="21133" spans="30:30">
      <c r="AD21133" s="9"/>
    </row>
    <row r="21134" spans="30:30">
      <c r="AD21134" s="9"/>
    </row>
    <row r="21135" spans="30:30">
      <c r="AD21135" s="9"/>
    </row>
    <row r="21136" spans="30:30">
      <c r="AD21136" s="9"/>
    </row>
    <row r="21137" spans="30:30">
      <c r="AD21137" s="9"/>
    </row>
    <row r="21138" spans="30:30">
      <c r="AD21138" s="9"/>
    </row>
    <row r="21139" spans="30:30">
      <c r="AD21139" s="9"/>
    </row>
    <row r="21140" spans="30:30">
      <c r="AD21140" s="9"/>
    </row>
    <row r="21141" spans="30:30">
      <c r="AD21141" s="9"/>
    </row>
    <row r="21142" spans="30:30">
      <c r="AD21142" s="9"/>
    </row>
    <row r="21143" spans="30:30">
      <c r="AD21143" s="9"/>
    </row>
    <row r="21144" spans="30:30">
      <c r="AD21144" s="9"/>
    </row>
    <row r="21145" spans="30:30">
      <c r="AD21145" s="9"/>
    </row>
    <row r="21146" spans="30:30">
      <c r="AD21146" s="9"/>
    </row>
    <row r="21147" spans="30:30">
      <c r="AD21147" s="9"/>
    </row>
    <row r="21148" spans="30:30">
      <c r="AD21148" s="9"/>
    </row>
    <row r="21149" spans="30:30">
      <c r="AD21149" s="9"/>
    </row>
    <row r="21150" spans="30:30">
      <c r="AD21150" s="9"/>
    </row>
    <row r="21151" spans="30:30">
      <c r="AD21151" s="9"/>
    </row>
    <row r="21152" spans="30:30">
      <c r="AD21152" s="9"/>
    </row>
    <row r="21153" spans="30:30">
      <c r="AD21153" s="9"/>
    </row>
    <row r="21154" spans="30:30">
      <c r="AD21154" s="9"/>
    </row>
    <row r="21155" spans="30:30">
      <c r="AD21155" s="9"/>
    </row>
    <row r="21156" spans="30:30">
      <c r="AD21156" s="9"/>
    </row>
    <row r="21157" spans="30:30">
      <c r="AD21157" s="9"/>
    </row>
    <row r="21158" spans="30:30">
      <c r="AD21158" s="9"/>
    </row>
    <row r="21159" spans="30:30">
      <c r="AD21159" s="9"/>
    </row>
    <row r="21160" spans="30:30">
      <c r="AD21160" s="9"/>
    </row>
    <row r="21161" spans="30:30">
      <c r="AD21161" s="9"/>
    </row>
    <row r="21162" spans="30:30">
      <c r="AD21162" s="9"/>
    </row>
    <row r="21163" spans="30:30">
      <c r="AD21163" s="9"/>
    </row>
    <row r="21164" spans="30:30">
      <c r="AD21164" s="9"/>
    </row>
    <row r="21165" spans="30:30">
      <c r="AD21165" s="9"/>
    </row>
    <row r="21166" spans="30:30">
      <c r="AD21166" s="9"/>
    </row>
    <row r="21167" spans="30:30">
      <c r="AD21167" s="9"/>
    </row>
    <row r="21168" spans="30:30">
      <c r="AD21168" s="9"/>
    </row>
    <row r="21169" spans="30:30">
      <c r="AD21169" s="9"/>
    </row>
    <row r="21170" spans="30:30">
      <c r="AD21170" s="9"/>
    </row>
    <row r="21171" spans="30:30">
      <c r="AD21171" s="9"/>
    </row>
    <row r="21172" spans="30:30">
      <c r="AD21172" s="9"/>
    </row>
    <row r="21173" spans="30:30">
      <c r="AD21173" s="9"/>
    </row>
    <row r="21174" spans="30:30">
      <c r="AD21174" s="9"/>
    </row>
    <row r="21175" spans="30:30">
      <c r="AD21175" s="9"/>
    </row>
    <row r="21176" spans="30:30">
      <c r="AD21176" s="9"/>
    </row>
    <row r="21177" spans="30:30">
      <c r="AD21177" s="9"/>
    </row>
    <row r="21178" spans="30:30">
      <c r="AD21178" s="9"/>
    </row>
    <row r="21179" spans="30:30">
      <c r="AD21179" s="9"/>
    </row>
    <row r="21180" spans="30:30">
      <c r="AD21180" s="9"/>
    </row>
    <row r="21181" spans="30:30">
      <c r="AD21181" s="9"/>
    </row>
    <row r="21182" spans="30:30">
      <c r="AD21182" s="9"/>
    </row>
    <row r="21183" spans="30:30">
      <c r="AD21183" s="9"/>
    </row>
    <row r="21184" spans="30:30">
      <c r="AD21184" s="9"/>
    </row>
    <row r="21185" spans="30:30">
      <c r="AD21185" s="9"/>
    </row>
    <row r="21186" spans="30:30">
      <c r="AD21186" s="9"/>
    </row>
    <row r="21187" spans="30:30">
      <c r="AD21187" s="9"/>
    </row>
    <row r="21188" spans="30:30">
      <c r="AD21188" s="9"/>
    </row>
    <row r="21189" spans="30:30">
      <c r="AD21189" s="9"/>
    </row>
    <row r="21190" spans="30:30">
      <c r="AD21190" s="9"/>
    </row>
    <row r="21191" spans="30:30">
      <c r="AD21191" s="9"/>
    </row>
    <row r="21192" spans="30:30">
      <c r="AD21192" s="9"/>
    </row>
    <row r="21193" spans="30:30">
      <c r="AD21193" s="9"/>
    </row>
    <row r="21194" spans="30:30">
      <c r="AD21194" s="9"/>
    </row>
    <row r="21195" spans="30:30">
      <c r="AD21195" s="9"/>
    </row>
    <row r="21196" spans="30:30">
      <c r="AD21196" s="9"/>
    </row>
    <row r="21197" spans="30:30">
      <c r="AD21197" s="9"/>
    </row>
    <row r="21198" spans="30:30">
      <c r="AD21198" s="9"/>
    </row>
    <row r="21199" spans="30:30">
      <c r="AD21199" s="9"/>
    </row>
    <row r="21200" spans="30:30">
      <c r="AD21200" s="9"/>
    </row>
    <row r="21201" spans="30:30">
      <c r="AD21201" s="9"/>
    </row>
    <row r="21202" spans="30:30">
      <c r="AD21202" s="9"/>
    </row>
    <row r="21203" spans="30:30">
      <c r="AD21203" s="9"/>
    </row>
    <row r="21204" spans="30:30">
      <c r="AD21204" s="9"/>
    </row>
    <row r="21205" spans="30:30">
      <c r="AD21205" s="9"/>
    </row>
    <row r="21206" spans="30:30">
      <c r="AD21206" s="9"/>
    </row>
    <row r="21207" spans="30:30">
      <c r="AD21207" s="9"/>
    </row>
    <row r="21208" spans="30:30">
      <c r="AD21208" s="9"/>
    </row>
    <row r="21209" spans="30:30">
      <c r="AD21209" s="9"/>
    </row>
    <row r="21210" spans="30:30">
      <c r="AD21210" s="9"/>
    </row>
    <row r="21211" spans="30:30">
      <c r="AD21211" s="9"/>
    </row>
    <row r="21212" spans="30:30">
      <c r="AD21212" s="9"/>
    </row>
    <row r="21213" spans="30:30">
      <c r="AD21213" s="9"/>
    </row>
    <row r="21214" spans="30:30">
      <c r="AD21214" s="9"/>
    </row>
    <row r="21215" spans="30:30">
      <c r="AD21215" s="9"/>
    </row>
    <row r="21216" spans="30:30">
      <c r="AD21216" s="9"/>
    </row>
    <row r="21217" spans="30:30">
      <c r="AD21217" s="9"/>
    </row>
    <row r="21218" spans="30:30">
      <c r="AD21218" s="9"/>
    </row>
    <row r="21219" spans="30:30">
      <c r="AD21219" s="9"/>
    </row>
    <row r="21220" spans="30:30">
      <c r="AD21220" s="9"/>
    </row>
    <row r="21221" spans="30:30">
      <c r="AD21221" s="9"/>
    </row>
    <row r="21222" spans="30:30">
      <c r="AD21222" s="9"/>
    </row>
    <row r="21223" spans="30:30">
      <c r="AD21223" s="9"/>
    </row>
    <row r="21224" spans="30:30">
      <c r="AD21224" s="9"/>
    </row>
    <row r="21225" spans="30:30">
      <c r="AD21225" s="9"/>
    </row>
    <row r="21226" spans="30:30">
      <c r="AD21226" s="9"/>
    </row>
    <row r="21227" spans="30:30">
      <c r="AD21227" s="9"/>
    </row>
    <row r="21228" spans="30:30">
      <c r="AD21228" s="9"/>
    </row>
    <row r="21229" spans="30:30">
      <c r="AD21229" s="9"/>
    </row>
    <row r="21230" spans="30:30">
      <c r="AD21230" s="9"/>
    </row>
    <row r="21231" spans="30:30">
      <c r="AD21231" s="9"/>
    </row>
    <row r="21232" spans="30:30">
      <c r="AD21232" s="9"/>
    </row>
    <row r="21233" spans="30:30">
      <c r="AD21233" s="9"/>
    </row>
    <row r="21234" spans="30:30">
      <c r="AD21234" s="9"/>
    </row>
    <row r="21235" spans="30:30">
      <c r="AD21235" s="9"/>
    </row>
    <row r="21236" spans="30:30">
      <c r="AD21236" s="9"/>
    </row>
    <row r="21237" spans="30:30">
      <c r="AD21237" s="9"/>
    </row>
    <row r="21238" spans="30:30">
      <c r="AD21238" s="9"/>
    </row>
    <row r="21239" spans="30:30">
      <c r="AD21239" s="9"/>
    </row>
    <row r="21240" spans="30:30">
      <c r="AD21240" s="9"/>
    </row>
    <row r="21241" spans="30:30">
      <c r="AD21241" s="9"/>
    </row>
    <row r="21242" spans="30:30">
      <c r="AD21242" s="9"/>
    </row>
    <row r="21243" spans="30:30">
      <c r="AD21243" s="9"/>
    </row>
    <row r="21244" spans="30:30">
      <c r="AD21244" s="9"/>
    </row>
    <row r="21245" spans="30:30">
      <c r="AD21245" s="9"/>
    </row>
    <row r="21246" spans="30:30">
      <c r="AD21246" s="9"/>
    </row>
    <row r="21247" spans="30:30">
      <c r="AD21247" s="9"/>
    </row>
    <row r="21248" spans="30:30">
      <c r="AD21248" s="9"/>
    </row>
    <row r="21249" spans="30:30">
      <c r="AD21249" s="9"/>
    </row>
    <row r="21250" spans="30:30">
      <c r="AD21250" s="9"/>
    </row>
    <row r="21251" spans="30:30">
      <c r="AD21251" s="9"/>
    </row>
    <row r="21252" spans="30:30">
      <c r="AD21252" s="9"/>
    </row>
    <row r="21253" spans="30:30">
      <c r="AD21253" s="9"/>
    </row>
    <row r="21254" spans="30:30">
      <c r="AD21254" s="9"/>
    </row>
    <row r="21255" spans="30:30">
      <c r="AD21255" s="9"/>
    </row>
    <row r="21256" spans="30:30">
      <c r="AD21256" s="9"/>
    </row>
    <row r="21257" spans="30:30">
      <c r="AD21257" s="9"/>
    </row>
    <row r="21258" spans="30:30">
      <c r="AD21258" s="9"/>
    </row>
    <row r="21259" spans="30:30">
      <c r="AD21259" s="9"/>
    </row>
    <row r="21260" spans="30:30">
      <c r="AD21260" s="9"/>
    </row>
    <row r="21261" spans="30:30">
      <c r="AD21261" s="9"/>
    </row>
    <row r="21262" spans="30:30">
      <c r="AD21262" s="9"/>
    </row>
    <row r="21263" spans="30:30">
      <c r="AD21263" s="9"/>
    </row>
    <row r="21264" spans="30:30">
      <c r="AD21264" s="9"/>
    </row>
    <row r="21265" spans="30:30">
      <c r="AD21265" s="9"/>
    </row>
    <row r="21266" spans="30:30">
      <c r="AD21266" s="9"/>
    </row>
    <row r="21267" spans="30:30">
      <c r="AD21267" s="9"/>
    </row>
    <row r="21268" spans="30:30">
      <c r="AD21268" s="9"/>
    </row>
    <row r="21269" spans="30:30">
      <c r="AD21269" s="9"/>
    </row>
    <row r="21270" spans="30:30">
      <c r="AD21270" s="9"/>
    </row>
    <row r="21271" spans="30:30">
      <c r="AD21271" s="9"/>
    </row>
    <row r="21272" spans="30:30">
      <c r="AD21272" s="9"/>
    </row>
    <row r="21273" spans="30:30">
      <c r="AD21273" s="9"/>
    </row>
    <row r="21274" spans="30:30">
      <c r="AD21274" s="9"/>
    </row>
    <row r="21275" spans="30:30">
      <c r="AD21275" s="9"/>
    </row>
    <row r="21276" spans="30:30">
      <c r="AD21276" s="9"/>
    </row>
    <row r="21277" spans="30:30">
      <c r="AD21277" s="9"/>
    </row>
    <row r="21278" spans="30:30">
      <c r="AD21278" s="9"/>
    </row>
    <row r="21279" spans="30:30">
      <c r="AD21279" s="9"/>
    </row>
    <row r="21280" spans="30:30">
      <c r="AD21280" s="9"/>
    </row>
    <row r="21281" spans="30:30">
      <c r="AD21281" s="9"/>
    </row>
    <row r="21282" spans="30:30">
      <c r="AD21282" s="9"/>
    </row>
    <row r="21283" spans="30:30">
      <c r="AD21283" s="9"/>
    </row>
    <row r="21284" spans="30:30">
      <c r="AD21284" s="9"/>
    </row>
    <row r="21285" spans="30:30">
      <c r="AD21285" s="9"/>
    </row>
    <row r="21286" spans="30:30">
      <c r="AD21286" s="9"/>
    </row>
    <row r="21287" spans="30:30">
      <c r="AD21287" s="9"/>
    </row>
    <row r="21288" spans="30:30">
      <c r="AD21288" s="9"/>
    </row>
    <row r="21289" spans="30:30">
      <c r="AD21289" s="9"/>
    </row>
    <row r="21290" spans="30:30">
      <c r="AD21290" s="9"/>
    </row>
    <row r="21291" spans="30:30">
      <c r="AD21291" s="9"/>
    </row>
    <row r="21292" spans="30:30">
      <c r="AD21292" s="9"/>
    </row>
    <row r="21293" spans="30:30">
      <c r="AD21293" s="9"/>
    </row>
    <row r="21294" spans="30:30">
      <c r="AD21294" s="9"/>
    </row>
    <row r="21295" spans="30:30">
      <c r="AD21295" s="9"/>
    </row>
    <row r="21296" spans="30:30">
      <c r="AD21296" s="9"/>
    </row>
    <row r="21297" spans="30:30">
      <c r="AD21297" s="9"/>
    </row>
    <row r="21298" spans="30:30">
      <c r="AD21298" s="9"/>
    </row>
    <row r="21299" spans="30:30">
      <c r="AD21299" s="9"/>
    </row>
    <row r="21300" spans="30:30">
      <c r="AD21300" s="9"/>
    </row>
    <row r="21301" spans="30:30">
      <c r="AD21301" s="9"/>
    </row>
    <row r="21302" spans="30:30">
      <c r="AD21302" s="9"/>
    </row>
    <row r="21303" spans="30:30">
      <c r="AD21303" s="9"/>
    </row>
    <row r="21304" spans="30:30">
      <c r="AD21304" s="9"/>
    </row>
    <row r="21305" spans="30:30">
      <c r="AD21305" s="9"/>
    </row>
    <row r="21306" spans="30:30">
      <c r="AD21306" s="9"/>
    </row>
    <row r="21307" spans="30:30">
      <c r="AD21307" s="9"/>
    </row>
    <row r="21308" spans="30:30">
      <c r="AD21308" s="9"/>
    </row>
    <row r="21309" spans="30:30">
      <c r="AD21309" s="9"/>
    </row>
    <row r="21310" spans="30:30">
      <c r="AD21310" s="9"/>
    </row>
    <row r="21311" spans="30:30">
      <c r="AD21311" s="9"/>
    </row>
    <row r="21312" spans="30:30">
      <c r="AD21312" s="9"/>
    </row>
    <row r="21313" spans="30:30">
      <c r="AD21313" s="9"/>
    </row>
    <row r="21314" spans="30:30">
      <c r="AD21314" s="9"/>
    </row>
    <row r="21315" spans="30:30">
      <c r="AD21315" s="9"/>
    </row>
    <row r="21316" spans="30:30">
      <c r="AD21316" s="9"/>
    </row>
    <row r="21317" spans="30:30">
      <c r="AD21317" s="9"/>
    </row>
    <row r="21318" spans="30:30">
      <c r="AD21318" s="9"/>
    </row>
    <row r="21319" spans="30:30">
      <c r="AD21319" s="9"/>
    </row>
    <row r="21320" spans="30:30">
      <c r="AD21320" s="9"/>
    </row>
    <row r="21321" spans="30:30">
      <c r="AD21321" s="9"/>
    </row>
    <row r="21322" spans="30:30">
      <c r="AD21322" s="9"/>
    </row>
    <row r="21323" spans="30:30">
      <c r="AD21323" s="9"/>
    </row>
    <row r="21324" spans="30:30">
      <c r="AD21324" s="9"/>
    </row>
    <row r="21325" spans="30:30">
      <c r="AD21325" s="9"/>
    </row>
    <row r="21326" spans="30:30">
      <c r="AD21326" s="9"/>
    </row>
    <row r="21327" spans="30:30">
      <c r="AD21327" s="9"/>
    </row>
    <row r="21328" spans="30:30">
      <c r="AD21328" s="9"/>
    </row>
    <row r="21329" spans="30:30">
      <c r="AD21329" s="9"/>
    </row>
    <row r="21330" spans="30:30">
      <c r="AD21330" s="9"/>
    </row>
    <row r="21331" spans="30:30">
      <c r="AD21331" s="9"/>
    </row>
    <row r="21332" spans="30:30">
      <c r="AD21332" s="9"/>
    </row>
    <row r="21333" spans="30:30">
      <c r="AD21333" s="9"/>
    </row>
    <row r="21334" spans="30:30">
      <c r="AD21334" s="9"/>
    </row>
    <row r="21335" spans="30:30">
      <c r="AD21335" s="9"/>
    </row>
    <row r="21336" spans="30:30">
      <c r="AD21336" s="9"/>
    </row>
    <row r="21337" spans="30:30">
      <c r="AD21337" s="9"/>
    </row>
    <row r="21338" spans="30:30">
      <c r="AD21338" s="9"/>
    </row>
    <row r="21339" spans="30:30">
      <c r="AD21339" s="9"/>
    </row>
    <row r="21340" spans="30:30">
      <c r="AD21340" s="9"/>
    </row>
    <row r="21341" spans="30:30">
      <c r="AD21341" s="9"/>
    </row>
    <row r="21342" spans="30:30">
      <c r="AD21342" s="9"/>
    </row>
    <row r="21343" spans="30:30">
      <c r="AD21343" s="9"/>
    </row>
    <row r="21344" spans="30:30">
      <c r="AD21344" s="9"/>
    </row>
    <row r="21345" spans="30:30">
      <c r="AD21345" s="9"/>
    </row>
    <row r="21346" spans="30:30">
      <c r="AD21346" s="9"/>
    </row>
    <row r="21347" spans="30:30">
      <c r="AD21347" s="9"/>
    </row>
    <row r="21348" spans="30:30">
      <c r="AD21348" s="9"/>
    </row>
    <row r="21349" spans="30:30">
      <c r="AD21349" s="9"/>
    </row>
    <row r="21350" spans="30:30">
      <c r="AD21350" s="9"/>
    </row>
    <row r="21351" spans="30:30">
      <c r="AD21351" s="9"/>
    </row>
    <row r="21352" spans="30:30">
      <c r="AD21352" s="9"/>
    </row>
    <row r="21353" spans="30:30">
      <c r="AD21353" s="9"/>
    </row>
    <row r="21354" spans="30:30">
      <c r="AD21354" s="9"/>
    </row>
    <row r="21355" spans="30:30">
      <c r="AD21355" s="9"/>
    </row>
    <row r="21356" spans="30:30">
      <c r="AD21356" s="9"/>
    </row>
    <row r="21357" spans="30:30">
      <c r="AD21357" s="9"/>
    </row>
    <row r="21358" spans="30:30">
      <c r="AD21358" s="9"/>
    </row>
    <row r="21359" spans="30:30">
      <c r="AD21359" s="9"/>
    </row>
    <row r="21360" spans="30:30">
      <c r="AD21360" s="9"/>
    </row>
    <row r="21361" spans="30:30">
      <c r="AD21361" s="9"/>
    </row>
    <row r="21362" spans="30:30">
      <c r="AD21362" s="9"/>
    </row>
    <row r="21363" spans="30:30">
      <c r="AD21363" s="9"/>
    </row>
    <row r="21364" spans="30:30">
      <c r="AD21364" s="9"/>
    </row>
    <row r="21365" spans="30:30">
      <c r="AD21365" s="9"/>
    </row>
    <row r="21366" spans="30:30">
      <c r="AD21366" s="9"/>
    </row>
    <row r="21367" spans="30:30">
      <c r="AD21367" s="9"/>
    </row>
    <row r="21368" spans="30:30">
      <c r="AD21368" s="9"/>
    </row>
    <row r="21369" spans="30:30">
      <c r="AD21369" s="9"/>
    </row>
    <row r="21370" spans="30:30">
      <c r="AD21370" s="9"/>
    </row>
    <row r="21371" spans="30:30">
      <c r="AD21371" s="9"/>
    </row>
    <row r="21372" spans="30:30">
      <c r="AD21372" s="9"/>
    </row>
    <row r="21373" spans="30:30">
      <c r="AD21373" s="9"/>
    </row>
    <row r="21374" spans="30:30">
      <c r="AD21374" s="9"/>
    </row>
    <row r="21375" spans="30:30">
      <c r="AD21375" s="9"/>
    </row>
    <row r="21376" spans="30:30">
      <c r="AD21376" s="9"/>
    </row>
    <row r="21377" spans="30:30">
      <c r="AD21377" s="9"/>
    </row>
    <row r="21378" spans="30:30">
      <c r="AD21378" s="9"/>
    </row>
    <row r="21379" spans="30:30">
      <c r="AD21379" s="9"/>
    </row>
    <row r="21380" spans="30:30">
      <c r="AD21380" s="9"/>
    </row>
    <row r="21381" spans="30:30">
      <c r="AD21381" s="9"/>
    </row>
    <row r="21382" spans="30:30">
      <c r="AD21382" s="9"/>
    </row>
    <row r="21383" spans="30:30">
      <c r="AD21383" s="9"/>
    </row>
    <row r="21384" spans="30:30">
      <c r="AD21384" s="9"/>
    </row>
    <row r="21385" spans="30:30">
      <c r="AD21385" s="9"/>
    </row>
    <row r="21386" spans="30:30">
      <c r="AD21386" s="9"/>
    </row>
    <row r="21387" spans="30:30">
      <c r="AD21387" s="9"/>
    </row>
    <row r="21388" spans="30:30">
      <c r="AD21388" s="9"/>
    </row>
    <row r="21389" spans="30:30">
      <c r="AD21389" s="9"/>
    </row>
    <row r="21390" spans="30:30">
      <c r="AD21390" s="9"/>
    </row>
    <row r="21391" spans="30:30">
      <c r="AD21391" s="9"/>
    </row>
    <row r="21392" spans="30:30">
      <c r="AD21392" s="9"/>
    </row>
    <row r="21393" spans="30:30">
      <c r="AD21393" s="9"/>
    </row>
    <row r="21394" spans="30:30">
      <c r="AD21394" s="9"/>
    </row>
    <row r="21395" spans="30:30">
      <c r="AD21395" s="9"/>
    </row>
    <row r="21396" spans="30:30">
      <c r="AD21396" s="9"/>
    </row>
    <row r="21397" spans="30:30">
      <c r="AD21397" s="9"/>
    </row>
    <row r="21398" spans="30:30">
      <c r="AD21398" s="9"/>
    </row>
    <row r="21399" spans="30:30">
      <c r="AD21399" s="9"/>
    </row>
    <row r="21400" spans="30:30">
      <c r="AD21400" s="9"/>
    </row>
    <row r="21401" spans="30:30">
      <c r="AD21401" s="9"/>
    </row>
    <row r="21402" spans="30:30">
      <c r="AD21402" s="9"/>
    </row>
    <row r="21403" spans="30:30">
      <c r="AD21403" s="9"/>
    </row>
    <row r="21404" spans="30:30">
      <c r="AD21404" s="9"/>
    </row>
    <row r="21405" spans="30:30">
      <c r="AD21405" s="9"/>
    </row>
    <row r="21406" spans="30:30">
      <c r="AD21406" s="9"/>
    </row>
    <row r="21407" spans="30:30">
      <c r="AD21407" s="9"/>
    </row>
    <row r="21408" spans="30:30">
      <c r="AD21408" s="9"/>
    </row>
    <row r="21409" spans="30:30">
      <c r="AD21409" s="9"/>
    </row>
    <row r="21410" spans="30:30">
      <c r="AD21410" s="9"/>
    </row>
    <row r="21411" spans="30:30">
      <c r="AD21411" s="9"/>
    </row>
    <row r="21412" spans="30:30">
      <c r="AD21412" s="9"/>
    </row>
    <row r="21413" spans="30:30">
      <c r="AD21413" s="9"/>
    </row>
    <row r="21414" spans="30:30">
      <c r="AD21414" s="9"/>
    </row>
    <row r="21415" spans="30:30">
      <c r="AD21415" s="9"/>
    </row>
    <row r="21416" spans="30:30">
      <c r="AD21416" s="9"/>
    </row>
    <row r="21417" spans="30:30">
      <c r="AD21417" s="9"/>
    </row>
    <row r="21418" spans="30:30">
      <c r="AD21418" s="9"/>
    </row>
    <row r="21419" spans="30:30">
      <c r="AD21419" s="9"/>
    </row>
    <row r="21420" spans="30:30">
      <c r="AD21420" s="9"/>
    </row>
    <row r="21421" spans="30:30">
      <c r="AD21421" s="9"/>
    </row>
    <row r="21422" spans="30:30">
      <c r="AD21422" s="9"/>
    </row>
    <row r="21423" spans="30:30">
      <c r="AD21423" s="9"/>
    </row>
    <row r="21424" spans="30:30">
      <c r="AD21424" s="9"/>
    </row>
    <row r="21425" spans="30:30">
      <c r="AD21425" s="9"/>
    </row>
    <row r="21426" spans="30:30">
      <c r="AD21426" s="9"/>
    </row>
    <row r="21427" spans="30:30">
      <c r="AD21427" s="9"/>
    </row>
    <row r="21428" spans="30:30">
      <c r="AD21428" s="9"/>
    </row>
    <row r="21429" spans="30:30">
      <c r="AD21429" s="9"/>
    </row>
    <row r="21430" spans="30:30">
      <c r="AD21430" s="9"/>
    </row>
    <row r="21431" spans="30:30">
      <c r="AD21431" s="9"/>
    </row>
    <row r="21432" spans="30:30">
      <c r="AD21432" s="9"/>
    </row>
    <row r="21433" spans="30:30">
      <c r="AD21433" s="9"/>
    </row>
    <row r="21434" spans="30:30">
      <c r="AD21434" s="9"/>
    </row>
    <row r="21435" spans="30:30">
      <c r="AD21435" s="9"/>
    </row>
    <row r="21436" spans="30:30">
      <c r="AD21436" s="9"/>
    </row>
    <row r="21437" spans="30:30">
      <c r="AD21437" s="9"/>
    </row>
    <row r="21438" spans="30:30">
      <c r="AD21438" s="9"/>
    </row>
    <row r="21439" spans="30:30">
      <c r="AD21439" s="9"/>
    </row>
    <row r="21440" spans="30:30">
      <c r="AD21440" s="9"/>
    </row>
    <row r="21441" spans="30:30">
      <c r="AD21441" s="9"/>
    </row>
    <row r="21442" spans="30:30">
      <c r="AD21442" s="9"/>
    </row>
    <row r="21443" spans="30:30">
      <c r="AD21443" s="9"/>
    </row>
    <row r="21444" spans="30:30">
      <c r="AD21444" s="9"/>
    </row>
    <row r="21445" spans="30:30">
      <c r="AD21445" s="9"/>
    </row>
    <row r="21446" spans="30:30">
      <c r="AD21446" s="9"/>
    </row>
    <row r="21447" spans="30:30">
      <c r="AD21447" s="9"/>
    </row>
    <row r="21448" spans="30:30">
      <c r="AD21448" s="9"/>
    </row>
    <row r="21449" spans="30:30">
      <c r="AD21449" s="9"/>
    </row>
    <row r="21450" spans="30:30">
      <c r="AD21450" s="9"/>
    </row>
    <row r="21451" spans="30:30">
      <c r="AD21451" s="9"/>
    </row>
    <row r="21452" spans="30:30">
      <c r="AD21452" s="9"/>
    </row>
    <row r="21453" spans="30:30">
      <c r="AD21453" s="9"/>
    </row>
    <row r="21454" spans="30:30">
      <c r="AD21454" s="9"/>
    </row>
    <row r="21455" spans="30:30">
      <c r="AD21455" s="9"/>
    </row>
    <row r="21456" spans="30:30">
      <c r="AD21456" s="9"/>
    </row>
    <row r="21457" spans="30:30">
      <c r="AD21457" s="9"/>
    </row>
    <row r="21458" spans="30:30">
      <c r="AD21458" s="9"/>
    </row>
    <row r="21459" spans="30:30">
      <c r="AD21459" s="9"/>
    </row>
    <row r="21460" spans="30:30">
      <c r="AD21460" s="9"/>
    </row>
    <row r="21461" spans="30:30">
      <c r="AD21461" s="9"/>
    </row>
    <row r="21462" spans="30:30">
      <c r="AD21462" s="9"/>
    </row>
    <row r="21463" spans="30:30">
      <c r="AD21463" s="9"/>
    </row>
    <row r="21464" spans="30:30">
      <c r="AD21464" s="9"/>
    </row>
    <row r="21465" spans="30:30">
      <c r="AD21465" s="9"/>
    </row>
    <row r="21466" spans="30:30">
      <c r="AD21466" s="9"/>
    </row>
    <row r="21467" spans="30:30">
      <c r="AD21467" s="9"/>
    </row>
    <row r="21468" spans="30:30">
      <c r="AD21468" s="9"/>
    </row>
    <row r="21469" spans="30:30">
      <c r="AD21469" s="9"/>
    </row>
    <row r="21470" spans="30:30">
      <c r="AD21470" s="9"/>
    </row>
    <row r="21471" spans="30:30">
      <c r="AD21471" s="9"/>
    </row>
    <row r="21472" spans="30:30">
      <c r="AD21472" s="9"/>
    </row>
    <row r="21473" spans="30:30">
      <c r="AD21473" s="9"/>
    </row>
    <row r="21474" spans="30:30">
      <c r="AD21474" s="9"/>
    </row>
    <row r="21475" spans="30:30">
      <c r="AD21475" s="9"/>
    </row>
    <row r="21476" spans="30:30">
      <c r="AD21476" s="9"/>
    </row>
    <row r="21477" spans="30:30">
      <c r="AD21477" s="9"/>
    </row>
    <row r="21478" spans="30:30">
      <c r="AD21478" s="9"/>
    </row>
    <row r="21479" spans="30:30">
      <c r="AD21479" s="9"/>
    </row>
    <row r="21480" spans="30:30">
      <c r="AD21480" s="9"/>
    </row>
    <row r="21481" spans="30:30">
      <c r="AD21481" s="9"/>
    </row>
    <row r="21482" spans="30:30">
      <c r="AD21482" s="9"/>
    </row>
    <row r="21483" spans="30:30">
      <c r="AD21483" s="9"/>
    </row>
    <row r="21484" spans="30:30">
      <c r="AD21484" s="9"/>
    </row>
    <row r="21485" spans="30:30">
      <c r="AD21485" s="9"/>
    </row>
    <row r="21486" spans="30:30">
      <c r="AD21486" s="9"/>
    </row>
    <row r="21487" spans="30:30">
      <c r="AD21487" s="9"/>
    </row>
    <row r="21488" spans="30:30">
      <c r="AD21488" s="9"/>
    </row>
    <row r="21489" spans="30:30">
      <c r="AD21489" s="9"/>
    </row>
    <row r="21490" spans="30:30">
      <c r="AD21490" s="9"/>
    </row>
    <row r="21491" spans="30:30">
      <c r="AD21491" s="9"/>
    </row>
    <row r="21492" spans="30:30">
      <c r="AD21492" s="9"/>
    </row>
    <row r="21493" spans="30:30">
      <c r="AD21493" s="9"/>
    </row>
    <row r="21494" spans="30:30">
      <c r="AD21494" s="9"/>
    </row>
    <row r="21495" spans="30:30">
      <c r="AD21495" s="9"/>
    </row>
    <row r="21496" spans="30:30">
      <c r="AD21496" s="9"/>
    </row>
    <row r="21497" spans="30:30">
      <c r="AD21497" s="9"/>
    </row>
    <row r="21498" spans="30:30">
      <c r="AD21498" s="9"/>
    </row>
    <row r="21499" spans="30:30">
      <c r="AD21499" s="9"/>
    </row>
    <row r="21500" spans="30:30">
      <c r="AD21500" s="9"/>
    </row>
    <row r="21501" spans="30:30">
      <c r="AD21501" s="9"/>
    </row>
    <row r="21502" spans="30:30">
      <c r="AD21502" s="9"/>
    </row>
    <row r="21503" spans="30:30">
      <c r="AD21503" s="9"/>
    </row>
    <row r="21504" spans="30:30">
      <c r="AD21504" s="9"/>
    </row>
    <row r="21505" spans="30:30">
      <c r="AD21505" s="9"/>
    </row>
    <row r="21506" spans="30:30">
      <c r="AD21506" s="9"/>
    </row>
    <row r="21507" spans="30:30">
      <c r="AD21507" s="9"/>
    </row>
    <row r="21508" spans="30:30">
      <c r="AD21508" s="9"/>
    </row>
    <row r="21509" spans="30:30">
      <c r="AD21509" s="9"/>
    </row>
    <row r="21510" spans="30:30">
      <c r="AD21510" s="9"/>
    </row>
    <row r="21511" spans="30:30">
      <c r="AD21511" s="9"/>
    </row>
    <row r="21512" spans="30:30">
      <c r="AD21512" s="9"/>
    </row>
    <row r="21513" spans="30:30">
      <c r="AD21513" s="9"/>
    </row>
    <row r="21514" spans="30:30">
      <c r="AD21514" s="9"/>
    </row>
    <row r="21515" spans="30:30">
      <c r="AD21515" s="9"/>
    </row>
    <row r="21516" spans="30:30">
      <c r="AD21516" s="9"/>
    </row>
    <row r="21517" spans="30:30">
      <c r="AD21517" s="9"/>
    </row>
    <row r="21518" spans="30:30">
      <c r="AD21518" s="9"/>
    </row>
    <row r="21519" spans="30:30">
      <c r="AD21519" s="9"/>
    </row>
    <row r="21520" spans="30:30">
      <c r="AD21520" s="9"/>
    </row>
    <row r="21521" spans="30:30">
      <c r="AD21521" s="9"/>
    </row>
    <row r="21522" spans="30:30">
      <c r="AD21522" s="9"/>
    </row>
    <row r="21523" spans="30:30">
      <c r="AD21523" s="9"/>
    </row>
    <row r="21524" spans="30:30">
      <c r="AD21524" s="9"/>
    </row>
    <row r="21525" spans="30:30">
      <c r="AD21525" s="9"/>
    </row>
    <row r="21526" spans="30:30">
      <c r="AD21526" s="9"/>
    </row>
    <row r="21527" spans="30:30">
      <c r="AD21527" s="9"/>
    </row>
    <row r="21528" spans="30:30">
      <c r="AD21528" s="9"/>
    </row>
    <row r="21529" spans="30:30">
      <c r="AD21529" s="9"/>
    </row>
    <row r="21530" spans="30:30">
      <c r="AD21530" s="9"/>
    </row>
    <row r="21531" spans="30:30">
      <c r="AD21531" s="9"/>
    </row>
    <row r="21532" spans="30:30">
      <c r="AD21532" s="9"/>
    </row>
    <row r="21533" spans="30:30">
      <c r="AD21533" s="9"/>
    </row>
    <row r="21534" spans="30:30">
      <c r="AD21534" s="9"/>
    </row>
    <row r="21535" spans="30:30">
      <c r="AD21535" s="9"/>
    </row>
    <row r="21536" spans="30:30">
      <c r="AD21536" s="9"/>
    </row>
    <row r="21537" spans="30:30">
      <c r="AD21537" s="9"/>
    </row>
    <row r="21538" spans="30:30">
      <c r="AD21538" s="9"/>
    </row>
    <row r="21539" spans="30:30">
      <c r="AD21539" s="9"/>
    </row>
    <row r="21540" spans="30:30">
      <c r="AD21540" s="9"/>
    </row>
    <row r="21541" spans="30:30">
      <c r="AD21541" s="9"/>
    </row>
    <row r="21542" spans="30:30">
      <c r="AD21542" s="9"/>
    </row>
    <row r="21543" spans="30:30">
      <c r="AD21543" s="9"/>
    </row>
    <row r="21544" spans="30:30">
      <c r="AD21544" s="9"/>
    </row>
    <row r="21545" spans="30:30">
      <c r="AD21545" s="9"/>
    </row>
    <row r="21546" spans="30:30">
      <c r="AD21546" s="9"/>
    </row>
    <row r="21547" spans="30:30">
      <c r="AD21547" s="9"/>
    </row>
    <row r="21548" spans="30:30">
      <c r="AD21548" s="9"/>
    </row>
    <row r="21549" spans="30:30">
      <c r="AD21549" s="9"/>
    </row>
    <row r="21550" spans="30:30">
      <c r="AD21550" s="9"/>
    </row>
    <row r="21551" spans="30:30">
      <c r="AD21551" s="9"/>
    </row>
    <row r="21552" spans="30:30">
      <c r="AD21552" s="9"/>
    </row>
    <row r="21553" spans="30:30">
      <c r="AD21553" s="9"/>
    </row>
    <row r="21554" spans="30:30">
      <c r="AD21554" s="9"/>
    </row>
    <row r="21555" spans="30:30">
      <c r="AD21555" s="9"/>
    </row>
    <row r="21556" spans="30:30">
      <c r="AD21556" s="9"/>
    </row>
    <row r="21557" spans="30:30">
      <c r="AD21557" s="9"/>
    </row>
    <row r="21558" spans="30:30">
      <c r="AD21558" s="9"/>
    </row>
    <row r="21559" spans="30:30">
      <c r="AD21559" s="9"/>
    </row>
    <row r="21560" spans="30:30">
      <c r="AD21560" s="9"/>
    </row>
    <row r="21561" spans="30:30">
      <c r="AD21561" s="9"/>
    </row>
    <row r="21562" spans="30:30">
      <c r="AD21562" s="9"/>
    </row>
    <row r="21563" spans="30:30">
      <c r="AD21563" s="9"/>
    </row>
    <row r="21564" spans="30:30">
      <c r="AD21564" s="9"/>
    </row>
    <row r="21565" spans="30:30">
      <c r="AD21565" s="9"/>
    </row>
    <row r="21566" spans="30:30">
      <c r="AD21566" s="9"/>
    </row>
    <row r="21567" spans="30:30">
      <c r="AD21567" s="9"/>
    </row>
    <row r="21568" spans="30:30">
      <c r="AD21568" s="9"/>
    </row>
    <row r="21569" spans="30:30">
      <c r="AD21569" s="9"/>
    </row>
    <row r="21570" spans="30:30">
      <c r="AD21570" s="9"/>
    </row>
    <row r="21571" spans="30:30">
      <c r="AD21571" s="9"/>
    </row>
    <row r="21572" spans="30:30">
      <c r="AD21572" s="9"/>
    </row>
    <row r="21573" spans="30:30">
      <c r="AD21573" s="9"/>
    </row>
    <row r="21574" spans="30:30">
      <c r="AD21574" s="9"/>
    </row>
    <row r="21575" spans="30:30">
      <c r="AD21575" s="9"/>
    </row>
    <row r="21576" spans="30:30">
      <c r="AD21576" s="9"/>
    </row>
    <row r="21577" spans="30:30">
      <c r="AD21577" s="9"/>
    </row>
    <row r="21578" spans="30:30">
      <c r="AD21578" s="9"/>
    </row>
    <row r="21579" spans="30:30">
      <c r="AD21579" s="9"/>
    </row>
    <row r="21580" spans="30:30">
      <c r="AD21580" s="9"/>
    </row>
    <row r="21581" spans="30:30">
      <c r="AD21581" s="9"/>
    </row>
    <row r="21582" spans="30:30">
      <c r="AD21582" s="9"/>
    </row>
    <row r="21583" spans="30:30">
      <c r="AD21583" s="9"/>
    </row>
    <row r="21584" spans="30:30">
      <c r="AD21584" s="9"/>
    </row>
    <row r="21585" spans="30:30">
      <c r="AD21585" s="9"/>
    </row>
    <row r="21586" spans="30:30">
      <c r="AD21586" s="9"/>
    </row>
    <row r="21587" spans="30:30">
      <c r="AD21587" s="9"/>
    </row>
    <row r="21588" spans="30:30">
      <c r="AD21588" s="9"/>
    </row>
    <row r="21589" spans="30:30">
      <c r="AD21589" s="9"/>
    </row>
    <row r="21590" spans="30:30">
      <c r="AD21590" s="9"/>
    </row>
    <row r="21591" spans="30:30">
      <c r="AD21591" s="9"/>
    </row>
    <row r="21592" spans="30:30">
      <c r="AD21592" s="9"/>
    </row>
    <row r="21593" spans="30:30">
      <c r="AD21593" s="9"/>
    </row>
    <row r="21594" spans="30:30">
      <c r="AD21594" s="9"/>
    </row>
    <row r="21595" spans="30:30">
      <c r="AD21595" s="9"/>
    </row>
    <row r="21596" spans="30:30">
      <c r="AD21596" s="9"/>
    </row>
    <row r="21597" spans="30:30">
      <c r="AD21597" s="9"/>
    </row>
    <row r="21598" spans="30:30">
      <c r="AD21598" s="9"/>
    </row>
    <row r="21599" spans="30:30">
      <c r="AD21599" s="9"/>
    </row>
    <row r="21600" spans="30:30">
      <c r="AD21600" s="9"/>
    </row>
    <row r="21601" spans="30:30">
      <c r="AD21601" s="9"/>
    </row>
    <row r="21602" spans="30:30">
      <c r="AD21602" s="9"/>
    </row>
    <row r="21603" spans="30:30">
      <c r="AD21603" s="9"/>
    </row>
    <row r="21604" spans="30:30">
      <c r="AD21604" s="9"/>
    </row>
    <row r="21605" spans="30:30">
      <c r="AD21605" s="9"/>
    </row>
    <row r="21606" spans="30:30">
      <c r="AD21606" s="9"/>
    </row>
    <row r="21607" spans="30:30">
      <c r="AD21607" s="9"/>
    </row>
    <row r="21608" spans="30:30">
      <c r="AD21608" s="9"/>
    </row>
    <row r="21609" spans="30:30">
      <c r="AD21609" s="9"/>
    </row>
    <row r="21610" spans="30:30">
      <c r="AD21610" s="9"/>
    </row>
    <row r="21611" spans="30:30">
      <c r="AD21611" s="9"/>
    </row>
    <row r="21612" spans="30:30">
      <c r="AD21612" s="9"/>
    </row>
    <row r="21613" spans="30:30">
      <c r="AD21613" s="9"/>
    </row>
    <row r="21614" spans="30:30">
      <c r="AD21614" s="9"/>
    </row>
    <row r="21615" spans="30:30">
      <c r="AD21615" s="9"/>
    </row>
    <row r="21616" spans="30:30">
      <c r="AD21616" s="9"/>
    </row>
    <row r="21617" spans="30:30">
      <c r="AD21617" s="9"/>
    </row>
    <row r="21618" spans="30:30">
      <c r="AD21618" s="9"/>
    </row>
    <row r="21619" spans="30:30">
      <c r="AD21619" s="9"/>
    </row>
    <row r="21620" spans="30:30">
      <c r="AD21620" s="9"/>
    </row>
    <row r="21621" spans="30:30">
      <c r="AD21621" s="9"/>
    </row>
    <row r="21622" spans="30:30">
      <c r="AD21622" s="9"/>
    </row>
    <row r="21623" spans="30:30">
      <c r="AD21623" s="9"/>
    </row>
    <row r="21624" spans="30:30">
      <c r="AD21624" s="9"/>
    </row>
    <row r="21625" spans="30:30">
      <c r="AD21625" s="9"/>
    </row>
    <row r="21626" spans="30:30">
      <c r="AD21626" s="9"/>
    </row>
    <row r="21627" spans="30:30">
      <c r="AD21627" s="9"/>
    </row>
    <row r="21628" spans="30:30">
      <c r="AD21628" s="9"/>
    </row>
    <row r="21629" spans="30:30">
      <c r="AD21629" s="9"/>
    </row>
    <row r="21630" spans="30:30">
      <c r="AD21630" s="9"/>
    </row>
    <row r="21631" spans="30:30">
      <c r="AD21631" s="9"/>
    </row>
    <row r="21632" spans="30:30">
      <c r="AD21632" s="9"/>
    </row>
    <row r="21633" spans="30:30">
      <c r="AD21633" s="9"/>
    </row>
    <row r="21634" spans="30:30">
      <c r="AD21634" s="9"/>
    </row>
    <row r="21635" spans="30:30">
      <c r="AD21635" s="9"/>
    </row>
    <row r="21636" spans="30:30">
      <c r="AD21636" s="9"/>
    </row>
    <row r="21637" spans="30:30">
      <c r="AD21637" s="9"/>
    </row>
    <row r="21638" spans="30:30">
      <c r="AD21638" s="9"/>
    </row>
    <row r="21639" spans="30:30">
      <c r="AD21639" s="9"/>
    </row>
    <row r="21640" spans="30:30">
      <c r="AD21640" s="9"/>
    </row>
    <row r="21641" spans="30:30">
      <c r="AD21641" s="9"/>
    </row>
    <row r="21642" spans="30:30">
      <c r="AD21642" s="9"/>
    </row>
    <row r="21643" spans="30:30">
      <c r="AD21643" s="9"/>
    </row>
    <row r="21644" spans="30:30">
      <c r="AD21644" s="9"/>
    </row>
    <row r="21645" spans="30:30">
      <c r="AD21645" s="9"/>
    </row>
    <row r="21646" spans="30:30">
      <c r="AD21646" s="9"/>
    </row>
    <row r="21647" spans="30:30">
      <c r="AD21647" s="9"/>
    </row>
    <row r="21648" spans="30:30">
      <c r="AD21648" s="9"/>
    </row>
    <row r="21649" spans="30:30">
      <c r="AD21649" s="9"/>
    </row>
    <row r="21650" spans="30:30">
      <c r="AD21650" s="9"/>
    </row>
    <row r="21651" spans="30:30">
      <c r="AD21651" s="9"/>
    </row>
    <row r="21652" spans="30:30">
      <c r="AD21652" s="9"/>
    </row>
    <row r="21653" spans="30:30">
      <c r="AD21653" s="9"/>
    </row>
    <row r="21654" spans="30:30">
      <c r="AD21654" s="9"/>
    </row>
    <row r="21655" spans="30:30">
      <c r="AD21655" s="9"/>
    </row>
    <row r="21656" spans="30:30">
      <c r="AD21656" s="9"/>
    </row>
    <row r="21657" spans="30:30">
      <c r="AD21657" s="9"/>
    </row>
    <row r="21658" spans="30:30">
      <c r="AD21658" s="9"/>
    </row>
    <row r="21659" spans="30:30">
      <c r="AD21659" s="9"/>
    </row>
    <row r="21660" spans="30:30">
      <c r="AD21660" s="9"/>
    </row>
    <row r="21661" spans="30:30">
      <c r="AD21661" s="9"/>
    </row>
    <row r="21662" spans="30:30">
      <c r="AD21662" s="9"/>
    </row>
    <row r="21663" spans="30:30">
      <c r="AD21663" s="9"/>
    </row>
    <row r="21664" spans="30:30">
      <c r="AD21664" s="9"/>
    </row>
    <row r="21665" spans="30:30">
      <c r="AD21665" s="9"/>
    </row>
    <row r="21666" spans="30:30">
      <c r="AD21666" s="9"/>
    </row>
    <row r="21667" spans="30:30">
      <c r="AD21667" s="9"/>
    </row>
    <row r="21668" spans="30:30">
      <c r="AD21668" s="9"/>
    </row>
    <row r="21669" spans="30:30">
      <c r="AD21669" s="9"/>
    </row>
    <row r="21670" spans="30:30">
      <c r="AD21670" s="9"/>
    </row>
    <row r="21671" spans="30:30">
      <c r="AD21671" s="9"/>
    </row>
    <row r="21672" spans="30:30">
      <c r="AD21672" s="9"/>
    </row>
    <row r="21673" spans="30:30">
      <c r="AD21673" s="9"/>
    </row>
    <row r="21674" spans="30:30">
      <c r="AD21674" s="9"/>
    </row>
    <row r="21675" spans="30:30">
      <c r="AD21675" s="9"/>
    </row>
    <row r="21676" spans="30:30">
      <c r="AD21676" s="9"/>
    </row>
    <row r="21677" spans="30:30">
      <c r="AD21677" s="9"/>
    </row>
    <row r="21678" spans="30:30">
      <c r="AD21678" s="9"/>
    </row>
    <row r="21679" spans="30:30">
      <c r="AD21679" s="9"/>
    </row>
    <row r="21680" spans="30:30">
      <c r="AD21680" s="9"/>
    </row>
    <row r="21681" spans="30:30">
      <c r="AD21681" s="9"/>
    </row>
    <row r="21682" spans="30:30">
      <c r="AD21682" s="9"/>
    </row>
    <row r="21683" spans="30:30">
      <c r="AD21683" s="9"/>
    </row>
    <row r="21684" spans="30:30">
      <c r="AD21684" s="9"/>
    </row>
    <row r="21685" spans="30:30">
      <c r="AD21685" s="9"/>
    </row>
    <row r="21686" spans="30:30">
      <c r="AD21686" s="9"/>
    </row>
    <row r="21687" spans="30:30">
      <c r="AD21687" s="9"/>
    </row>
    <row r="21688" spans="30:30">
      <c r="AD21688" s="9"/>
    </row>
    <row r="21689" spans="30:30">
      <c r="AD21689" s="9"/>
    </row>
    <row r="21690" spans="30:30">
      <c r="AD21690" s="9"/>
    </row>
    <row r="21691" spans="30:30">
      <c r="AD21691" s="9"/>
    </row>
    <row r="21692" spans="30:30">
      <c r="AD21692" s="9"/>
    </row>
    <row r="21693" spans="30:30">
      <c r="AD21693" s="9"/>
    </row>
    <row r="21694" spans="30:30">
      <c r="AD21694" s="9"/>
    </row>
    <row r="21695" spans="30:30">
      <c r="AD21695" s="9"/>
    </row>
    <row r="21696" spans="30:30">
      <c r="AD21696" s="9"/>
    </row>
    <row r="21697" spans="30:30">
      <c r="AD21697" s="9"/>
    </row>
    <row r="21698" spans="30:30">
      <c r="AD21698" s="9"/>
    </row>
    <row r="21699" spans="30:30">
      <c r="AD21699" s="9"/>
    </row>
    <row r="21700" spans="30:30">
      <c r="AD21700" s="9"/>
    </row>
    <row r="21701" spans="30:30">
      <c r="AD21701" s="9"/>
    </row>
    <row r="21702" spans="30:30">
      <c r="AD21702" s="9"/>
    </row>
    <row r="21703" spans="30:30">
      <c r="AD21703" s="9"/>
    </row>
    <row r="21704" spans="30:30">
      <c r="AD21704" s="9"/>
    </row>
    <row r="21705" spans="30:30">
      <c r="AD21705" s="9"/>
    </row>
    <row r="21706" spans="30:30">
      <c r="AD21706" s="9"/>
    </row>
    <row r="21707" spans="30:30">
      <c r="AD21707" s="9"/>
    </row>
    <row r="21708" spans="30:30">
      <c r="AD21708" s="9"/>
    </row>
    <row r="21709" spans="30:30">
      <c r="AD21709" s="9"/>
    </row>
    <row r="21710" spans="30:30">
      <c r="AD21710" s="9"/>
    </row>
    <row r="21711" spans="30:30">
      <c r="AD21711" s="9"/>
    </row>
    <row r="21712" spans="30:30">
      <c r="AD21712" s="9"/>
    </row>
    <row r="21713" spans="30:30">
      <c r="AD21713" s="9"/>
    </row>
    <row r="21714" spans="30:30">
      <c r="AD21714" s="9"/>
    </row>
    <row r="21715" spans="30:30">
      <c r="AD21715" s="9"/>
    </row>
    <row r="21716" spans="30:30">
      <c r="AD21716" s="9"/>
    </row>
    <row r="21717" spans="30:30">
      <c r="AD21717" s="9"/>
    </row>
    <row r="21718" spans="30:30">
      <c r="AD21718" s="9"/>
    </row>
    <row r="21719" spans="30:30">
      <c r="AD21719" s="9"/>
    </row>
    <row r="21720" spans="30:30">
      <c r="AD21720" s="9"/>
    </row>
    <row r="21721" spans="30:30">
      <c r="AD21721" s="9"/>
    </row>
    <row r="21722" spans="30:30">
      <c r="AD21722" s="9"/>
    </row>
    <row r="21723" spans="30:30">
      <c r="AD21723" s="9"/>
    </row>
    <row r="21724" spans="30:30">
      <c r="AD21724" s="9"/>
    </row>
    <row r="21725" spans="30:30">
      <c r="AD21725" s="9"/>
    </row>
    <row r="21726" spans="30:30">
      <c r="AD21726" s="9"/>
    </row>
    <row r="21727" spans="30:30">
      <c r="AD21727" s="9"/>
    </row>
    <row r="21728" spans="30:30">
      <c r="AD21728" s="9"/>
    </row>
    <row r="21729" spans="30:30">
      <c r="AD21729" s="9"/>
    </row>
    <row r="21730" spans="30:30">
      <c r="AD21730" s="9"/>
    </row>
    <row r="21731" spans="30:30">
      <c r="AD21731" s="9"/>
    </row>
    <row r="21732" spans="30:30">
      <c r="AD21732" s="9"/>
    </row>
    <row r="21733" spans="30:30">
      <c r="AD21733" s="9"/>
    </row>
    <row r="21734" spans="30:30">
      <c r="AD21734" s="9"/>
    </row>
    <row r="21735" spans="30:30">
      <c r="AD21735" s="9"/>
    </row>
    <row r="21736" spans="30:30">
      <c r="AD21736" s="9"/>
    </row>
    <row r="21737" spans="30:30">
      <c r="AD21737" s="9"/>
    </row>
    <row r="21738" spans="30:30">
      <c r="AD21738" s="9"/>
    </row>
    <row r="21739" spans="30:30">
      <c r="AD21739" s="9"/>
    </row>
    <row r="21740" spans="30:30">
      <c r="AD21740" s="9"/>
    </row>
    <row r="21741" spans="30:30">
      <c r="AD21741" s="9"/>
    </row>
    <row r="21742" spans="30:30">
      <c r="AD21742" s="9"/>
    </row>
    <row r="21743" spans="30:30">
      <c r="AD21743" s="9"/>
    </row>
    <row r="21744" spans="30:30">
      <c r="AD21744" s="9"/>
    </row>
    <row r="21745" spans="30:30">
      <c r="AD21745" s="9"/>
    </row>
    <row r="21746" spans="30:30">
      <c r="AD21746" s="9"/>
    </row>
    <row r="21747" spans="30:30">
      <c r="AD21747" s="9"/>
    </row>
    <row r="21748" spans="30:30">
      <c r="AD21748" s="9"/>
    </row>
    <row r="21749" spans="30:30">
      <c r="AD21749" s="9"/>
    </row>
    <row r="21750" spans="30:30">
      <c r="AD21750" s="9"/>
    </row>
    <row r="21751" spans="30:30">
      <c r="AD21751" s="9"/>
    </row>
    <row r="21752" spans="30:30">
      <c r="AD21752" s="9"/>
    </row>
    <row r="21753" spans="30:30">
      <c r="AD21753" s="9"/>
    </row>
    <row r="21754" spans="30:30">
      <c r="AD21754" s="9"/>
    </row>
    <row r="21755" spans="30:30">
      <c r="AD21755" s="9"/>
    </row>
    <row r="21756" spans="30:30">
      <c r="AD21756" s="9"/>
    </row>
    <row r="21757" spans="30:30">
      <c r="AD21757" s="9"/>
    </row>
    <row r="21758" spans="30:30">
      <c r="AD21758" s="9"/>
    </row>
    <row r="21759" spans="30:30">
      <c r="AD21759" s="9"/>
    </row>
    <row r="21760" spans="30:30">
      <c r="AD21760" s="9"/>
    </row>
    <row r="21761" spans="30:30">
      <c r="AD21761" s="9"/>
    </row>
    <row r="21762" spans="30:30">
      <c r="AD21762" s="9"/>
    </row>
    <row r="21763" spans="30:30">
      <c r="AD21763" s="9"/>
    </row>
    <row r="21764" spans="30:30">
      <c r="AD21764" s="9"/>
    </row>
    <row r="21765" spans="30:30">
      <c r="AD21765" s="9"/>
    </row>
    <row r="21766" spans="30:30">
      <c r="AD21766" s="9"/>
    </row>
    <row r="21767" spans="30:30">
      <c r="AD21767" s="9"/>
    </row>
    <row r="21768" spans="30:30">
      <c r="AD21768" s="9"/>
    </row>
    <row r="21769" spans="30:30">
      <c r="AD21769" s="9"/>
    </row>
    <row r="21770" spans="30:30">
      <c r="AD21770" s="9"/>
    </row>
    <row r="21771" spans="30:30">
      <c r="AD21771" s="9"/>
    </row>
    <row r="21772" spans="30:30">
      <c r="AD21772" s="9"/>
    </row>
    <row r="21773" spans="30:30">
      <c r="AD21773" s="9"/>
    </row>
    <row r="21774" spans="30:30">
      <c r="AD21774" s="9"/>
    </row>
    <row r="21775" spans="30:30">
      <c r="AD21775" s="9"/>
    </row>
    <row r="21776" spans="30:30">
      <c r="AD21776" s="9"/>
    </row>
    <row r="21777" spans="30:30">
      <c r="AD21777" s="9"/>
    </row>
    <row r="21778" spans="30:30">
      <c r="AD21778" s="9"/>
    </row>
    <row r="21779" spans="30:30">
      <c r="AD21779" s="9"/>
    </row>
    <row r="21780" spans="30:30">
      <c r="AD21780" s="9"/>
    </row>
    <row r="21781" spans="30:30">
      <c r="AD21781" s="9"/>
    </row>
    <row r="21782" spans="30:30">
      <c r="AD21782" s="9"/>
    </row>
    <row r="21783" spans="30:30">
      <c r="AD21783" s="9"/>
    </row>
    <row r="21784" spans="30:30">
      <c r="AD21784" s="9"/>
    </row>
    <row r="21785" spans="30:30">
      <c r="AD21785" s="9"/>
    </row>
    <row r="21786" spans="30:30">
      <c r="AD21786" s="9"/>
    </row>
    <row r="21787" spans="30:30">
      <c r="AD21787" s="9"/>
    </row>
    <row r="21788" spans="30:30">
      <c r="AD21788" s="9"/>
    </row>
    <row r="21789" spans="30:30">
      <c r="AD21789" s="9"/>
    </row>
    <row r="21790" spans="30:30">
      <c r="AD21790" s="9"/>
    </row>
    <row r="21791" spans="30:30">
      <c r="AD21791" s="9"/>
    </row>
    <row r="21792" spans="30:30">
      <c r="AD21792" s="9"/>
    </row>
    <row r="21793" spans="30:30">
      <c r="AD21793" s="9"/>
    </row>
    <row r="21794" spans="30:30">
      <c r="AD21794" s="9"/>
    </row>
    <row r="21795" spans="30:30">
      <c r="AD21795" s="9"/>
    </row>
    <row r="21796" spans="30:30">
      <c r="AD21796" s="9"/>
    </row>
    <row r="21797" spans="30:30">
      <c r="AD21797" s="9"/>
    </row>
    <row r="21798" spans="30:30">
      <c r="AD21798" s="9"/>
    </row>
    <row r="21799" spans="30:30">
      <c r="AD21799" s="9"/>
    </row>
    <row r="21800" spans="30:30">
      <c r="AD21800" s="9"/>
    </row>
    <row r="21801" spans="30:30">
      <c r="AD21801" s="9"/>
    </row>
    <row r="21802" spans="30:30">
      <c r="AD21802" s="9"/>
    </row>
    <row r="21803" spans="30:30">
      <c r="AD21803" s="9"/>
    </row>
    <row r="21804" spans="30:30">
      <c r="AD21804" s="9"/>
    </row>
    <row r="21805" spans="30:30">
      <c r="AD21805" s="9"/>
    </row>
    <row r="21806" spans="30:30">
      <c r="AD21806" s="9"/>
    </row>
    <row r="21807" spans="30:30">
      <c r="AD21807" s="9"/>
    </row>
    <row r="21808" spans="30:30">
      <c r="AD21808" s="9"/>
    </row>
    <row r="21809" spans="30:30">
      <c r="AD21809" s="9"/>
    </row>
    <row r="21810" spans="30:30">
      <c r="AD21810" s="9"/>
    </row>
    <row r="21811" spans="30:30">
      <c r="AD21811" s="9"/>
    </row>
    <row r="21812" spans="30:30">
      <c r="AD21812" s="9"/>
    </row>
    <row r="21813" spans="30:30">
      <c r="AD21813" s="9"/>
    </row>
    <row r="21814" spans="30:30">
      <c r="AD21814" s="9"/>
    </row>
    <row r="21815" spans="30:30">
      <c r="AD21815" s="9"/>
    </row>
    <row r="21816" spans="30:30">
      <c r="AD21816" s="9"/>
    </row>
    <row r="21817" spans="30:30">
      <c r="AD21817" s="9"/>
    </row>
    <row r="21818" spans="30:30">
      <c r="AD21818" s="9"/>
    </row>
    <row r="21819" spans="30:30">
      <c r="AD21819" s="9"/>
    </row>
    <row r="21820" spans="30:30">
      <c r="AD21820" s="9"/>
    </row>
    <row r="21821" spans="30:30">
      <c r="AD21821" s="9"/>
    </row>
    <row r="21822" spans="30:30">
      <c r="AD21822" s="9"/>
    </row>
    <row r="21823" spans="30:30">
      <c r="AD21823" s="9"/>
    </row>
    <row r="21824" spans="30:30">
      <c r="AD21824" s="9"/>
    </row>
    <row r="21825" spans="30:30">
      <c r="AD21825" s="9"/>
    </row>
    <row r="21826" spans="30:30">
      <c r="AD21826" s="9"/>
    </row>
    <row r="21827" spans="30:30">
      <c r="AD21827" s="9"/>
    </row>
    <row r="21828" spans="30:30">
      <c r="AD21828" s="9"/>
    </row>
    <row r="21829" spans="30:30">
      <c r="AD21829" s="9"/>
    </row>
    <row r="21830" spans="30:30">
      <c r="AD21830" s="9"/>
    </row>
    <row r="21831" spans="30:30">
      <c r="AD21831" s="9"/>
    </row>
    <row r="21832" spans="30:30">
      <c r="AD21832" s="9"/>
    </row>
    <row r="21833" spans="30:30">
      <c r="AD21833" s="9"/>
    </row>
    <row r="21834" spans="30:30">
      <c r="AD21834" s="9"/>
    </row>
    <row r="21835" spans="30:30">
      <c r="AD21835" s="9"/>
    </row>
    <row r="21836" spans="30:30">
      <c r="AD21836" s="9"/>
    </row>
    <row r="21837" spans="30:30">
      <c r="AD21837" s="9"/>
    </row>
    <row r="21838" spans="30:30">
      <c r="AD21838" s="9"/>
    </row>
    <row r="21839" spans="30:30">
      <c r="AD21839" s="9"/>
    </row>
    <row r="21840" spans="30:30">
      <c r="AD21840" s="9"/>
    </row>
    <row r="21841" spans="30:30">
      <c r="AD21841" s="9"/>
    </row>
    <row r="21842" spans="30:30">
      <c r="AD21842" s="9"/>
    </row>
    <row r="21843" spans="30:30">
      <c r="AD21843" s="9"/>
    </row>
    <row r="21844" spans="30:30">
      <c r="AD21844" s="9"/>
    </row>
    <row r="21845" spans="30:30">
      <c r="AD21845" s="9"/>
    </row>
    <row r="21846" spans="30:30">
      <c r="AD21846" s="9"/>
    </row>
    <row r="21847" spans="30:30">
      <c r="AD21847" s="9"/>
    </row>
    <row r="21848" spans="30:30">
      <c r="AD21848" s="9"/>
    </row>
    <row r="21849" spans="30:30">
      <c r="AD21849" s="9"/>
    </row>
    <row r="21850" spans="30:30">
      <c r="AD21850" s="9"/>
    </row>
    <row r="21851" spans="30:30">
      <c r="AD21851" s="9"/>
    </row>
    <row r="21852" spans="30:30">
      <c r="AD21852" s="9"/>
    </row>
    <row r="21853" spans="30:30">
      <c r="AD21853" s="9"/>
    </row>
    <row r="21854" spans="30:30">
      <c r="AD21854" s="9"/>
    </row>
    <row r="21855" spans="30:30">
      <c r="AD21855" s="9"/>
    </row>
    <row r="21856" spans="30:30">
      <c r="AD21856" s="9"/>
    </row>
    <row r="21857" spans="30:30">
      <c r="AD21857" s="9"/>
    </row>
    <row r="21858" spans="30:30">
      <c r="AD21858" s="9"/>
    </row>
    <row r="21859" spans="30:30">
      <c r="AD21859" s="9"/>
    </row>
    <row r="21860" spans="30:30">
      <c r="AD21860" s="9"/>
    </row>
    <row r="21861" spans="30:30">
      <c r="AD21861" s="9"/>
    </row>
    <row r="21862" spans="30:30">
      <c r="AD21862" s="9"/>
    </row>
    <row r="21863" spans="30:30">
      <c r="AD21863" s="9"/>
    </row>
    <row r="21864" spans="30:30">
      <c r="AD21864" s="9"/>
    </row>
    <row r="21865" spans="30:30">
      <c r="AD21865" s="9"/>
    </row>
    <row r="21866" spans="30:30">
      <c r="AD21866" s="9"/>
    </row>
    <row r="21867" spans="30:30">
      <c r="AD21867" s="9"/>
    </row>
    <row r="21868" spans="30:30">
      <c r="AD21868" s="9"/>
    </row>
    <row r="21869" spans="30:30">
      <c r="AD21869" s="9"/>
    </row>
    <row r="21870" spans="30:30">
      <c r="AD21870" s="9"/>
    </row>
    <row r="21871" spans="30:30">
      <c r="AD21871" s="9"/>
    </row>
    <row r="21872" spans="30:30">
      <c r="AD21872" s="9"/>
    </row>
    <row r="21873" spans="30:30">
      <c r="AD21873" s="9"/>
    </row>
    <row r="21874" spans="30:30">
      <c r="AD21874" s="9"/>
    </row>
    <row r="21875" spans="30:30">
      <c r="AD21875" s="9"/>
    </row>
    <row r="21876" spans="30:30">
      <c r="AD21876" s="9"/>
    </row>
    <row r="21877" spans="30:30">
      <c r="AD21877" s="9"/>
    </row>
    <row r="21878" spans="30:30">
      <c r="AD21878" s="9"/>
    </row>
    <row r="21879" spans="30:30">
      <c r="AD21879" s="9"/>
    </row>
    <row r="21880" spans="30:30">
      <c r="AD21880" s="9"/>
    </row>
    <row r="21881" spans="30:30">
      <c r="AD21881" s="9"/>
    </row>
    <row r="21882" spans="30:30">
      <c r="AD21882" s="9"/>
    </row>
    <row r="21883" spans="30:30">
      <c r="AD21883" s="9"/>
    </row>
    <row r="21884" spans="30:30">
      <c r="AD21884" s="9"/>
    </row>
    <row r="21885" spans="30:30">
      <c r="AD21885" s="9"/>
    </row>
    <row r="21886" spans="30:30">
      <c r="AD21886" s="9"/>
    </row>
    <row r="21887" spans="30:30">
      <c r="AD21887" s="9"/>
    </row>
    <row r="21888" spans="30:30">
      <c r="AD21888" s="9"/>
    </row>
    <row r="21889" spans="30:30">
      <c r="AD21889" s="9"/>
    </row>
    <row r="21890" spans="30:30">
      <c r="AD21890" s="9"/>
    </row>
    <row r="21891" spans="30:30">
      <c r="AD21891" s="9"/>
    </row>
    <row r="21892" spans="30:30">
      <c r="AD21892" s="9"/>
    </row>
    <row r="21893" spans="30:30">
      <c r="AD21893" s="9"/>
    </row>
    <row r="21894" spans="30:30">
      <c r="AD21894" s="9"/>
    </row>
    <row r="21895" spans="30:30">
      <c r="AD21895" s="9"/>
    </row>
    <row r="21896" spans="30:30">
      <c r="AD21896" s="9"/>
    </row>
    <row r="21897" spans="30:30">
      <c r="AD21897" s="9"/>
    </row>
    <row r="21898" spans="30:30">
      <c r="AD21898" s="9"/>
    </row>
    <row r="21899" spans="30:30">
      <c r="AD21899" s="9"/>
    </row>
    <row r="21900" spans="30:30">
      <c r="AD21900" s="9"/>
    </row>
    <row r="21901" spans="30:30">
      <c r="AD21901" s="9"/>
    </row>
    <row r="21902" spans="30:30">
      <c r="AD21902" s="9"/>
    </row>
    <row r="21903" spans="30:30">
      <c r="AD21903" s="9"/>
    </row>
    <row r="21904" spans="30:30">
      <c r="AD21904" s="9"/>
    </row>
    <row r="21905" spans="30:30">
      <c r="AD21905" s="9"/>
    </row>
    <row r="21906" spans="30:30">
      <c r="AD21906" s="9"/>
    </row>
    <row r="21907" spans="30:30">
      <c r="AD21907" s="9"/>
    </row>
    <row r="21908" spans="30:30">
      <c r="AD21908" s="9"/>
    </row>
    <row r="21909" spans="30:30">
      <c r="AD21909" s="9"/>
    </row>
    <row r="21910" spans="30:30">
      <c r="AD21910" s="9"/>
    </row>
    <row r="21911" spans="30:30">
      <c r="AD21911" s="9"/>
    </row>
    <row r="21912" spans="30:30">
      <c r="AD21912" s="9"/>
    </row>
    <row r="21913" spans="30:30">
      <c r="AD21913" s="9"/>
    </row>
    <row r="21914" spans="30:30">
      <c r="AD21914" s="9"/>
    </row>
    <row r="21915" spans="30:30">
      <c r="AD21915" s="9"/>
    </row>
    <row r="21916" spans="30:30">
      <c r="AD21916" s="9"/>
    </row>
    <row r="21917" spans="30:30">
      <c r="AD21917" s="9"/>
    </row>
    <row r="21918" spans="30:30">
      <c r="AD21918" s="9"/>
    </row>
    <row r="21919" spans="30:30">
      <c r="AD21919" s="9"/>
    </row>
    <row r="21920" spans="30:30">
      <c r="AD21920" s="9"/>
    </row>
    <row r="21921" spans="30:30">
      <c r="AD21921" s="9"/>
    </row>
    <row r="21922" spans="30:30">
      <c r="AD21922" s="9"/>
    </row>
    <row r="21923" spans="30:30">
      <c r="AD21923" s="9"/>
    </row>
    <row r="21924" spans="30:30">
      <c r="AD21924" s="9"/>
    </row>
    <row r="21925" spans="30:30">
      <c r="AD21925" s="9"/>
    </row>
    <row r="21926" spans="30:30">
      <c r="AD21926" s="9"/>
    </row>
    <row r="21927" spans="30:30">
      <c r="AD21927" s="9"/>
    </row>
    <row r="21928" spans="30:30">
      <c r="AD21928" s="9"/>
    </row>
    <row r="21929" spans="30:30">
      <c r="AD21929" s="9"/>
    </row>
    <row r="21930" spans="30:30">
      <c r="AD21930" s="9"/>
    </row>
    <row r="21931" spans="30:30">
      <c r="AD21931" s="9"/>
    </row>
    <row r="21932" spans="30:30">
      <c r="AD21932" s="9"/>
    </row>
    <row r="21933" spans="30:30">
      <c r="AD21933" s="9"/>
    </row>
    <row r="21934" spans="30:30">
      <c r="AD21934" s="9"/>
    </row>
    <row r="21935" spans="30:30">
      <c r="AD21935" s="9"/>
    </row>
    <row r="21936" spans="30:30">
      <c r="AD21936" s="9"/>
    </row>
    <row r="21937" spans="30:30">
      <c r="AD21937" s="9"/>
    </row>
    <row r="21938" spans="30:30">
      <c r="AD21938" s="9"/>
    </row>
    <row r="21939" spans="30:30">
      <c r="AD21939" s="9"/>
    </row>
    <row r="21940" spans="30:30">
      <c r="AD21940" s="9"/>
    </row>
    <row r="21941" spans="30:30">
      <c r="AD21941" s="9"/>
    </row>
    <row r="21942" spans="30:30">
      <c r="AD21942" s="9"/>
    </row>
    <row r="21943" spans="30:30">
      <c r="AD21943" s="9"/>
    </row>
    <row r="21944" spans="30:30">
      <c r="AD21944" s="9"/>
    </row>
    <row r="21945" spans="30:30">
      <c r="AD21945" s="9"/>
    </row>
    <row r="21946" spans="30:30">
      <c r="AD21946" s="9"/>
    </row>
    <row r="21947" spans="30:30">
      <c r="AD21947" s="9"/>
    </row>
    <row r="21948" spans="30:30">
      <c r="AD21948" s="9"/>
    </row>
    <row r="21949" spans="30:30">
      <c r="AD21949" s="9"/>
    </row>
    <row r="21950" spans="30:30">
      <c r="AD21950" s="9"/>
    </row>
    <row r="21951" spans="30:30">
      <c r="AD21951" s="9"/>
    </row>
    <row r="21952" spans="30:30">
      <c r="AD21952" s="9"/>
    </row>
    <row r="21953" spans="30:30">
      <c r="AD21953" s="9"/>
    </row>
    <row r="21954" spans="30:30">
      <c r="AD21954" s="9"/>
    </row>
    <row r="21955" spans="30:30">
      <c r="AD21955" s="9"/>
    </row>
    <row r="21956" spans="30:30">
      <c r="AD21956" s="9"/>
    </row>
    <row r="21957" spans="30:30">
      <c r="AD21957" s="9"/>
    </row>
    <row r="21958" spans="30:30">
      <c r="AD21958" s="9"/>
    </row>
    <row r="21959" spans="30:30">
      <c r="AD21959" s="9"/>
    </row>
    <row r="21960" spans="30:30">
      <c r="AD21960" s="9"/>
    </row>
    <row r="21961" spans="30:30">
      <c r="AD21961" s="9"/>
    </row>
    <row r="21962" spans="30:30">
      <c r="AD21962" s="9"/>
    </row>
    <row r="21963" spans="30:30">
      <c r="AD21963" s="9"/>
    </row>
    <row r="21964" spans="30:30">
      <c r="AD21964" s="9"/>
    </row>
    <row r="21965" spans="30:30">
      <c r="AD21965" s="9"/>
    </row>
    <row r="21966" spans="30:30">
      <c r="AD21966" s="9"/>
    </row>
    <row r="21967" spans="30:30">
      <c r="AD21967" s="9"/>
    </row>
    <row r="21968" spans="30:30">
      <c r="AD21968" s="9"/>
    </row>
    <row r="21969" spans="30:30">
      <c r="AD21969" s="9"/>
    </row>
    <row r="21970" spans="30:30">
      <c r="AD21970" s="9"/>
    </row>
    <row r="21971" spans="30:30">
      <c r="AD21971" s="9"/>
    </row>
    <row r="21972" spans="30:30">
      <c r="AD21972" s="9"/>
    </row>
    <row r="21973" spans="30:30">
      <c r="AD21973" s="9"/>
    </row>
    <row r="21974" spans="30:30">
      <c r="AD21974" s="9"/>
    </row>
    <row r="21975" spans="30:30">
      <c r="AD21975" s="9"/>
    </row>
    <row r="21976" spans="30:30">
      <c r="AD21976" s="9"/>
    </row>
    <row r="21977" spans="30:30">
      <c r="AD21977" s="9"/>
    </row>
    <row r="21978" spans="30:30">
      <c r="AD21978" s="9"/>
    </row>
    <row r="21979" spans="30:30">
      <c r="AD21979" s="9"/>
    </row>
    <row r="21980" spans="30:30">
      <c r="AD21980" s="9"/>
    </row>
    <row r="21981" spans="30:30">
      <c r="AD21981" s="9"/>
    </row>
    <row r="21982" spans="30:30">
      <c r="AD21982" s="9"/>
    </row>
    <row r="21983" spans="30:30">
      <c r="AD21983" s="9"/>
    </row>
    <row r="21984" spans="30:30">
      <c r="AD21984" s="9"/>
    </row>
    <row r="21985" spans="30:30">
      <c r="AD21985" s="9"/>
    </row>
    <row r="21986" spans="30:30">
      <c r="AD21986" s="9"/>
    </row>
    <row r="21987" spans="30:30">
      <c r="AD21987" s="9"/>
    </row>
    <row r="21988" spans="30:30">
      <c r="AD21988" s="9"/>
    </row>
    <row r="21989" spans="30:30">
      <c r="AD21989" s="9"/>
    </row>
    <row r="21990" spans="30:30">
      <c r="AD21990" s="9"/>
    </row>
    <row r="21991" spans="30:30">
      <c r="AD21991" s="9"/>
    </row>
    <row r="21992" spans="30:30">
      <c r="AD21992" s="9"/>
    </row>
    <row r="21993" spans="30:30">
      <c r="AD21993" s="9"/>
    </row>
    <row r="21994" spans="30:30">
      <c r="AD21994" s="9"/>
    </row>
    <row r="21995" spans="30:30">
      <c r="AD21995" s="9"/>
    </row>
    <row r="21996" spans="30:30">
      <c r="AD21996" s="9"/>
    </row>
    <row r="21997" spans="30:30">
      <c r="AD21997" s="9"/>
    </row>
    <row r="21998" spans="30:30">
      <c r="AD21998" s="9"/>
    </row>
    <row r="21999" spans="30:30">
      <c r="AD21999" s="9"/>
    </row>
    <row r="22000" spans="30:30">
      <c r="AD22000" s="9"/>
    </row>
    <row r="22001" spans="30:30">
      <c r="AD22001" s="9"/>
    </row>
    <row r="22002" spans="30:30">
      <c r="AD22002" s="9"/>
    </row>
    <row r="22003" spans="30:30">
      <c r="AD22003" s="9"/>
    </row>
    <row r="22004" spans="30:30">
      <c r="AD22004" s="9"/>
    </row>
    <row r="22005" spans="30:30">
      <c r="AD22005" s="9"/>
    </row>
    <row r="22006" spans="30:30">
      <c r="AD22006" s="9"/>
    </row>
    <row r="22007" spans="30:30">
      <c r="AD22007" s="9"/>
    </row>
    <row r="22008" spans="30:30">
      <c r="AD22008" s="9"/>
    </row>
    <row r="22009" spans="30:30">
      <c r="AD22009" s="9"/>
    </row>
    <row r="22010" spans="30:30">
      <c r="AD22010" s="9"/>
    </row>
    <row r="22011" spans="30:30">
      <c r="AD22011" s="9"/>
    </row>
    <row r="22012" spans="30:30">
      <c r="AD22012" s="9"/>
    </row>
    <row r="22013" spans="30:30">
      <c r="AD22013" s="9"/>
    </row>
    <row r="22014" spans="30:30">
      <c r="AD22014" s="9"/>
    </row>
    <row r="22015" spans="30:30">
      <c r="AD22015" s="9"/>
    </row>
    <row r="22016" spans="30:30">
      <c r="AD22016" s="9"/>
    </row>
    <row r="22017" spans="30:30">
      <c r="AD22017" s="9"/>
    </row>
    <row r="22018" spans="30:30">
      <c r="AD22018" s="9"/>
    </row>
    <row r="22019" spans="30:30">
      <c r="AD22019" s="9"/>
    </row>
    <row r="22020" spans="30:30">
      <c r="AD22020" s="9"/>
    </row>
    <row r="22021" spans="30:30">
      <c r="AD22021" s="9"/>
    </row>
    <row r="22022" spans="30:30">
      <c r="AD22022" s="9"/>
    </row>
    <row r="22023" spans="30:30">
      <c r="AD22023" s="9"/>
    </row>
    <row r="22024" spans="30:30">
      <c r="AD22024" s="9"/>
    </row>
    <row r="22025" spans="30:30">
      <c r="AD22025" s="9"/>
    </row>
    <row r="22026" spans="30:30">
      <c r="AD22026" s="9"/>
    </row>
    <row r="22027" spans="30:30">
      <c r="AD22027" s="9"/>
    </row>
    <row r="22028" spans="30:30">
      <c r="AD22028" s="9"/>
    </row>
    <row r="22029" spans="30:30">
      <c r="AD22029" s="9"/>
    </row>
    <row r="22030" spans="30:30">
      <c r="AD22030" s="9"/>
    </row>
    <row r="22031" spans="30:30">
      <c r="AD22031" s="9"/>
    </row>
    <row r="22032" spans="30:30">
      <c r="AD22032" s="9"/>
    </row>
    <row r="22033" spans="30:30">
      <c r="AD22033" s="9"/>
    </row>
    <row r="22034" spans="30:30">
      <c r="AD22034" s="9"/>
    </row>
    <row r="22035" spans="30:30">
      <c r="AD22035" s="9"/>
    </row>
    <row r="22036" spans="30:30">
      <c r="AD22036" s="9"/>
    </row>
    <row r="22037" spans="30:30">
      <c r="AD22037" s="9"/>
    </row>
    <row r="22038" spans="30:30">
      <c r="AD22038" s="9"/>
    </row>
    <row r="22039" spans="30:30">
      <c r="AD22039" s="9"/>
    </row>
    <row r="22040" spans="30:30">
      <c r="AD22040" s="9"/>
    </row>
    <row r="22041" spans="30:30">
      <c r="AD22041" s="9"/>
    </row>
    <row r="22042" spans="30:30">
      <c r="AD22042" s="9"/>
    </row>
    <row r="22043" spans="30:30">
      <c r="AD22043" s="9"/>
    </row>
    <row r="22044" spans="30:30">
      <c r="AD22044" s="9"/>
    </row>
    <row r="22045" spans="30:30">
      <c r="AD22045" s="9"/>
    </row>
    <row r="22046" spans="30:30">
      <c r="AD22046" s="9"/>
    </row>
    <row r="22047" spans="30:30">
      <c r="AD22047" s="9"/>
    </row>
    <row r="22048" spans="30:30">
      <c r="AD22048" s="9"/>
    </row>
    <row r="22049" spans="30:30">
      <c r="AD22049" s="9"/>
    </row>
    <row r="22050" spans="30:30">
      <c r="AD22050" s="9"/>
    </row>
    <row r="22051" spans="30:30">
      <c r="AD22051" s="9"/>
    </row>
    <row r="22052" spans="30:30">
      <c r="AD22052" s="9"/>
    </row>
    <row r="22053" spans="30:30">
      <c r="AD22053" s="9"/>
    </row>
    <row r="22054" spans="30:30">
      <c r="AD22054" s="9"/>
    </row>
    <row r="22055" spans="30:30">
      <c r="AD22055" s="9"/>
    </row>
    <row r="22056" spans="30:30">
      <c r="AD22056" s="9"/>
    </row>
    <row r="22057" spans="30:30">
      <c r="AD22057" s="9"/>
    </row>
    <row r="22058" spans="30:30">
      <c r="AD22058" s="9"/>
    </row>
    <row r="22059" spans="30:30">
      <c r="AD22059" s="9"/>
    </row>
    <row r="22060" spans="30:30">
      <c r="AD22060" s="9"/>
    </row>
    <row r="22061" spans="30:30">
      <c r="AD22061" s="9"/>
    </row>
    <row r="22062" spans="30:30">
      <c r="AD22062" s="9"/>
    </row>
    <row r="22063" spans="30:30">
      <c r="AD22063" s="9"/>
    </row>
    <row r="22064" spans="30:30">
      <c r="AD22064" s="9"/>
    </row>
    <row r="22065" spans="30:30">
      <c r="AD22065" s="9"/>
    </row>
    <row r="22066" spans="30:30">
      <c r="AD22066" s="9"/>
    </row>
    <row r="22067" spans="30:30">
      <c r="AD22067" s="9"/>
    </row>
    <row r="22068" spans="30:30">
      <c r="AD22068" s="9"/>
    </row>
    <row r="22069" spans="30:30">
      <c r="AD22069" s="9"/>
    </row>
    <row r="22070" spans="30:30">
      <c r="AD22070" s="9"/>
    </row>
    <row r="22071" spans="30:30">
      <c r="AD22071" s="9"/>
    </row>
    <row r="22072" spans="30:30">
      <c r="AD22072" s="9"/>
    </row>
    <row r="22073" spans="30:30">
      <c r="AD22073" s="9"/>
    </row>
    <row r="22074" spans="30:30">
      <c r="AD22074" s="9"/>
    </row>
    <row r="22075" spans="30:30">
      <c r="AD22075" s="9"/>
    </row>
    <row r="22076" spans="30:30">
      <c r="AD22076" s="9"/>
    </row>
    <row r="22077" spans="30:30">
      <c r="AD22077" s="9"/>
    </row>
    <row r="22078" spans="30:30">
      <c r="AD22078" s="9"/>
    </row>
    <row r="22079" spans="30:30">
      <c r="AD22079" s="9"/>
    </row>
    <row r="22080" spans="30:30">
      <c r="AD22080" s="9"/>
    </row>
    <row r="22081" spans="30:30">
      <c r="AD22081" s="9"/>
    </row>
    <row r="22082" spans="30:30">
      <c r="AD22082" s="9"/>
    </row>
    <row r="22083" spans="30:30">
      <c r="AD22083" s="9"/>
    </row>
    <row r="22084" spans="30:30">
      <c r="AD22084" s="9"/>
    </row>
    <row r="22085" spans="30:30">
      <c r="AD22085" s="9"/>
    </row>
    <row r="22086" spans="30:30">
      <c r="AD22086" s="9"/>
    </row>
    <row r="22087" spans="30:30">
      <c r="AD22087" s="9"/>
    </row>
    <row r="22088" spans="30:30">
      <c r="AD22088" s="9"/>
    </row>
    <row r="22089" spans="30:30">
      <c r="AD22089" s="9"/>
    </row>
    <row r="22090" spans="30:30">
      <c r="AD22090" s="9"/>
    </row>
    <row r="22091" spans="30:30">
      <c r="AD22091" s="9"/>
    </row>
    <row r="22092" spans="30:30">
      <c r="AD22092" s="9"/>
    </row>
    <row r="22093" spans="30:30">
      <c r="AD22093" s="9"/>
    </row>
    <row r="22094" spans="30:30">
      <c r="AD22094" s="9"/>
    </row>
    <row r="22095" spans="30:30">
      <c r="AD22095" s="9"/>
    </row>
    <row r="22096" spans="30:30">
      <c r="AD22096" s="9"/>
    </row>
    <row r="22097" spans="30:30">
      <c r="AD22097" s="9"/>
    </row>
    <row r="22098" spans="30:30">
      <c r="AD22098" s="9"/>
    </row>
    <row r="22099" spans="30:30">
      <c r="AD22099" s="9"/>
    </row>
    <row r="22100" spans="30:30">
      <c r="AD22100" s="9"/>
    </row>
    <row r="22101" spans="30:30">
      <c r="AD22101" s="9"/>
    </row>
    <row r="22102" spans="30:30">
      <c r="AD22102" s="9"/>
    </row>
    <row r="22103" spans="30:30">
      <c r="AD22103" s="9"/>
    </row>
    <row r="22104" spans="30:30">
      <c r="AD22104" s="9"/>
    </row>
    <row r="22105" spans="30:30">
      <c r="AD22105" s="9"/>
    </row>
    <row r="22106" spans="30:30">
      <c r="AD22106" s="9"/>
    </row>
    <row r="22107" spans="30:30">
      <c r="AD22107" s="9"/>
    </row>
    <row r="22108" spans="30:30">
      <c r="AD22108" s="9"/>
    </row>
    <row r="22109" spans="30:30">
      <c r="AD22109" s="9"/>
    </row>
    <row r="22110" spans="30:30">
      <c r="AD22110" s="9"/>
    </row>
    <row r="22111" spans="30:30">
      <c r="AD22111" s="9"/>
    </row>
    <row r="22112" spans="30:30">
      <c r="AD22112" s="9"/>
    </row>
    <row r="22113" spans="30:30">
      <c r="AD22113" s="9"/>
    </row>
    <row r="22114" spans="30:30">
      <c r="AD22114" s="9"/>
    </row>
    <row r="22115" spans="30:30">
      <c r="AD22115" s="9"/>
    </row>
    <row r="22116" spans="30:30">
      <c r="AD22116" s="9"/>
    </row>
    <row r="22117" spans="30:30">
      <c r="AD22117" s="9"/>
    </row>
    <row r="22118" spans="30:30">
      <c r="AD22118" s="9"/>
    </row>
    <row r="22119" spans="30:30">
      <c r="AD22119" s="9"/>
    </row>
    <row r="22120" spans="30:30">
      <c r="AD22120" s="9"/>
    </row>
    <row r="22121" spans="30:30">
      <c r="AD22121" s="9"/>
    </row>
    <row r="22122" spans="30:30">
      <c r="AD22122" s="9"/>
    </row>
    <row r="22123" spans="30:30">
      <c r="AD22123" s="9"/>
    </row>
    <row r="22124" spans="30:30">
      <c r="AD22124" s="9"/>
    </row>
    <row r="22125" spans="30:30">
      <c r="AD22125" s="9"/>
    </row>
    <row r="22126" spans="30:30">
      <c r="AD22126" s="9"/>
    </row>
    <row r="22127" spans="30:30">
      <c r="AD22127" s="9"/>
    </row>
    <row r="22128" spans="30:30">
      <c r="AD22128" s="9"/>
    </row>
    <row r="22129" spans="30:30">
      <c r="AD22129" s="9"/>
    </row>
    <row r="22130" spans="30:30">
      <c r="AD22130" s="9"/>
    </row>
    <row r="22131" spans="30:30">
      <c r="AD22131" s="9"/>
    </row>
    <row r="22132" spans="30:30">
      <c r="AD22132" s="9"/>
    </row>
    <row r="22133" spans="30:30">
      <c r="AD22133" s="9"/>
    </row>
    <row r="22134" spans="30:30">
      <c r="AD22134" s="9"/>
    </row>
    <row r="22135" spans="30:30">
      <c r="AD22135" s="9"/>
    </row>
    <row r="22136" spans="30:30">
      <c r="AD22136" s="9"/>
    </row>
    <row r="22137" spans="30:30">
      <c r="AD22137" s="9"/>
    </row>
    <row r="22138" spans="30:30">
      <c r="AD22138" s="9"/>
    </row>
    <row r="22139" spans="30:30">
      <c r="AD22139" s="9"/>
    </row>
    <row r="22140" spans="30:30">
      <c r="AD22140" s="9"/>
    </row>
    <row r="22141" spans="30:30">
      <c r="AD22141" s="9"/>
    </row>
    <row r="22142" spans="30:30">
      <c r="AD22142" s="9"/>
    </row>
    <row r="22143" spans="30:30">
      <c r="AD22143" s="9"/>
    </row>
    <row r="22144" spans="30:30">
      <c r="AD22144" s="9"/>
    </row>
    <row r="22145" spans="30:30">
      <c r="AD22145" s="9"/>
    </row>
    <row r="22146" spans="30:30">
      <c r="AD22146" s="9"/>
    </row>
    <row r="22147" spans="30:30">
      <c r="AD22147" s="9"/>
    </row>
    <row r="22148" spans="30:30">
      <c r="AD22148" s="9"/>
    </row>
    <row r="22149" spans="30:30">
      <c r="AD22149" s="9"/>
    </row>
    <row r="22150" spans="30:30">
      <c r="AD22150" s="9"/>
    </row>
    <row r="22151" spans="30:30">
      <c r="AD22151" s="9"/>
    </row>
    <row r="22152" spans="30:30">
      <c r="AD22152" s="9"/>
    </row>
    <row r="22153" spans="30:30">
      <c r="AD22153" s="9"/>
    </row>
    <row r="22154" spans="30:30">
      <c r="AD22154" s="9"/>
    </row>
    <row r="22155" spans="30:30">
      <c r="AD22155" s="9"/>
    </row>
    <row r="22156" spans="30:30">
      <c r="AD22156" s="9"/>
    </row>
    <row r="22157" spans="30:30">
      <c r="AD22157" s="9"/>
    </row>
    <row r="22158" spans="30:30">
      <c r="AD22158" s="9"/>
    </row>
    <row r="22159" spans="30:30">
      <c r="AD22159" s="9"/>
    </row>
    <row r="22160" spans="30:30">
      <c r="AD22160" s="9"/>
    </row>
    <row r="22161" spans="30:30">
      <c r="AD22161" s="9"/>
    </row>
    <row r="22162" spans="30:30">
      <c r="AD22162" s="9"/>
    </row>
    <row r="22163" spans="30:30">
      <c r="AD22163" s="9"/>
    </row>
    <row r="22164" spans="30:30">
      <c r="AD22164" s="9"/>
    </row>
    <row r="22165" spans="30:30">
      <c r="AD22165" s="9"/>
    </row>
    <row r="22166" spans="30:30">
      <c r="AD22166" s="9"/>
    </row>
    <row r="22167" spans="30:30">
      <c r="AD22167" s="9"/>
    </row>
    <row r="22168" spans="30:30">
      <c r="AD22168" s="9"/>
    </row>
    <row r="22169" spans="30:30">
      <c r="AD22169" s="9"/>
    </row>
    <row r="22170" spans="30:30">
      <c r="AD22170" s="9"/>
    </row>
    <row r="22171" spans="30:30">
      <c r="AD22171" s="9"/>
    </row>
    <row r="22172" spans="30:30">
      <c r="AD22172" s="9"/>
    </row>
    <row r="22173" spans="30:30">
      <c r="AD22173" s="9"/>
    </row>
    <row r="22174" spans="30:30">
      <c r="AD22174" s="9"/>
    </row>
    <row r="22175" spans="30:30">
      <c r="AD22175" s="9"/>
    </row>
    <row r="22176" spans="30:30">
      <c r="AD22176" s="9"/>
    </row>
    <row r="22177" spans="30:30">
      <c r="AD22177" s="9"/>
    </row>
    <row r="22178" spans="30:30">
      <c r="AD22178" s="9"/>
    </row>
    <row r="22179" spans="30:30">
      <c r="AD22179" s="9"/>
    </row>
    <row r="22180" spans="30:30">
      <c r="AD22180" s="9"/>
    </row>
    <row r="22181" spans="30:30">
      <c r="AD22181" s="9"/>
    </row>
    <row r="22182" spans="30:30">
      <c r="AD22182" s="9"/>
    </row>
    <row r="22183" spans="30:30">
      <c r="AD22183" s="9"/>
    </row>
    <row r="22184" spans="30:30">
      <c r="AD22184" s="9"/>
    </row>
    <row r="22185" spans="30:30">
      <c r="AD22185" s="9"/>
    </row>
    <row r="22186" spans="30:30">
      <c r="AD22186" s="9"/>
    </row>
    <row r="22187" spans="30:30">
      <c r="AD22187" s="9"/>
    </row>
    <row r="22188" spans="30:30">
      <c r="AD22188" s="9"/>
    </row>
    <row r="22189" spans="30:30">
      <c r="AD22189" s="9"/>
    </row>
    <row r="22190" spans="30:30">
      <c r="AD22190" s="9"/>
    </row>
    <row r="22191" spans="30:30">
      <c r="AD22191" s="9"/>
    </row>
    <row r="22192" spans="30:30">
      <c r="AD22192" s="9"/>
    </row>
    <row r="22193" spans="30:30">
      <c r="AD22193" s="9"/>
    </row>
    <row r="22194" spans="30:30">
      <c r="AD22194" s="9"/>
    </row>
    <row r="22195" spans="30:30">
      <c r="AD22195" s="9"/>
    </row>
    <row r="22196" spans="30:30">
      <c r="AD22196" s="9"/>
    </row>
    <row r="22197" spans="30:30">
      <c r="AD22197" s="9"/>
    </row>
    <row r="22198" spans="30:30">
      <c r="AD22198" s="9"/>
    </row>
    <row r="22199" spans="30:30">
      <c r="AD22199" s="9"/>
    </row>
    <row r="22200" spans="30:30">
      <c r="AD22200" s="9"/>
    </row>
    <row r="22201" spans="30:30">
      <c r="AD22201" s="9"/>
    </row>
    <row r="22202" spans="30:30">
      <c r="AD22202" s="9"/>
    </row>
    <row r="22203" spans="30:30">
      <c r="AD22203" s="9"/>
    </row>
    <row r="22204" spans="30:30">
      <c r="AD22204" s="9"/>
    </row>
    <row r="22205" spans="30:30">
      <c r="AD22205" s="9"/>
    </row>
    <row r="22206" spans="30:30">
      <c r="AD22206" s="9"/>
    </row>
    <row r="22207" spans="30:30">
      <c r="AD22207" s="9"/>
    </row>
    <row r="22208" spans="30:30">
      <c r="AD22208" s="9"/>
    </row>
    <row r="22209" spans="30:30">
      <c r="AD22209" s="9"/>
    </row>
    <row r="22210" spans="30:30">
      <c r="AD22210" s="9"/>
    </row>
    <row r="22211" spans="30:30">
      <c r="AD22211" s="9"/>
    </row>
    <row r="22212" spans="30:30">
      <c r="AD22212" s="9"/>
    </row>
    <row r="22213" spans="30:30">
      <c r="AD22213" s="9"/>
    </row>
    <row r="22214" spans="30:30">
      <c r="AD22214" s="9"/>
    </row>
    <row r="22215" spans="30:30">
      <c r="AD22215" s="9"/>
    </row>
    <row r="22216" spans="30:30">
      <c r="AD22216" s="9"/>
    </row>
    <row r="22217" spans="30:30">
      <c r="AD22217" s="9"/>
    </row>
    <row r="22218" spans="30:30">
      <c r="AD22218" s="9"/>
    </row>
    <row r="22219" spans="30:30">
      <c r="AD22219" s="9"/>
    </row>
    <row r="22220" spans="30:30">
      <c r="AD22220" s="9"/>
    </row>
    <row r="22221" spans="30:30">
      <c r="AD22221" s="9"/>
    </row>
    <row r="22222" spans="30:30">
      <c r="AD22222" s="9"/>
    </row>
    <row r="22223" spans="30:30">
      <c r="AD22223" s="9"/>
    </row>
    <row r="22224" spans="30:30">
      <c r="AD22224" s="9"/>
    </row>
    <row r="22225" spans="30:30">
      <c r="AD22225" s="9"/>
    </row>
    <row r="22226" spans="30:30">
      <c r="AD22226" s="9"/>
    </row>
    <row r="22227" spans="30:30">
      <c r="AD22227" s="9"/>
    </row>
    <row r="22228" spans="30:30">
      <c r="AD22228" s="9"/>
    </row>
    <row r="22229" spans="30:30">
      <c r="AD22229" s="9"/>
    </row>
    <row r="22230" spans="30:30">
      <c r="AD22230" s="9"/>
    </row>
    <row r="22231" spans="30:30">
      <c r="AD22231" s="9"/>
    </row>
    <row r="22232" spans="30:30">
      <c r="AD22232" s="9"/>
    </row>
    <row r="22233" spans="30:30">
      <c r="AD22233" s="9"/>
    </row>
    <row r="22234" spans="30:30">
      <c r="AD22234" s="9"/>
    </row>
    <row r="22235" spans="30:30">
      <c r="AD22235" s="9"/>
    </row>
    <row r="22236" spans="30:30">
      <c r="AD22236" s="9"/>
    </row>
    <row r="22237" spans="30:30">
      <c r="AD22237" s="9"/>
    </row>
    <row r="22238" spans="30:30">
      <c r="AD22238" s="9"/>
    </row>
    <row r="22239" spans="30:30">
      <c r="AD22239" s="9"/>
    </row>
    <row r="22240" spans="30:30">
      <c r="AD22240" s="9"/>
    </row>
    <row r="22241" spans="30:30">
      <c r="AD22241" s="9"/>
    </row>
    <row r="22242" spans="30:30">
      <c r="AD22242" s="9"/>
    </row>
    <row r="22243" spans="30:30">
      <c r="AD22243" s="9"/>
    </row>
    <row r="22244" spans="30:30">
      <c r="AD22244" s="9"/>
    </row>
    <row r="22245" spans="30:30">
      <c r="AD22245" s="9"/>
    </row>
    <row r="22246" spans="30:30">
      <c r="AD22246" s="9"/>
    </row>
    <row r="22247" spans="30:30">
      <c r="AD22247" s="9"/>
    </row>
    <row r="22248" spans="30:30">
      <c r="AD22248" s="9"/>
    </row>
    <row r="22249" spans="30:30">
      <c r="AD22249" s="9"/>
    </row>
    <row r="22250" spans="30:30">
      <c r="AD22250" s="9"/>
    </row>
    <row r="22251" spans="30:30">
      <c r="AD22251" s="9"/>
    </row>
    <row r="22252" spans="30:30">
      <c r="AD22252" s="9"/>
    </row>
    <row r="22253" spans="30:30">
      <c r="AD22253" s="9"/>
    </row>
    <row r="22254" spans="30:30">
      <c r="AD22254" s="9"/>
    </row>
    <row r="22255" spans="30:30">
      <c r="AD22255" s="9"/>
    </row>
    <row r="22256" spans="30:30">
      <c r="AD22256" s="9"/>
    </row>
    <row r="22257" spans="30:30">
      <c r="AD22257" s="9"/>
    </row>
    <row r="22258" spans="30:30">
      <c r="AD22258" s="9"/>
    </row>
    <row r="22259" spans="30:30">
      <c r="AD22259" s="9"/>
    </row>
    <row r="22260" spans="30:30">
      <c r="AD22260" s="9"/>
    </row>
    <row r="22261" spans="30:30">
      <c r="AD22261" s="9"/>
    </row>
    <row r="22262" spans="30:30">
      <c r="AD22262" s="9"/>
    </row>
    <row r="22263" spans="30:30">
      <c r="AD22263" s="9"/>
    </row>
    <row r="22264" spans="30:30">
      <c r="AD22264" s="9"/>
    </row>
    <row r="22265" spans="30:30">
      <c r="AD22265" s="9"/>
    </row>
    <row r="22266" spans="30:30">
      <c r="AD22266" s="9"/>
    </row>
    <row r="22267" spans="30:30">
      <c r="AD22267" s="9"/>
    </row>
    <row r="22268" spans="30:30">
      <c r="AD22268" s="9"/>
    </row>
    <row r="22269" spans="30:30">
      <c r="AD22269" s="9"/>
    </row>
    <row r="22270" spans="30:30">
      <c r="AD22270" s="9"/>
    </row>
    <row r="22271" spans="30:30">
      <c r="AD22271" s="9"/>
    </row>
    <row r="22272" spans="30:30">
      <c r="AD22272" s="9"/>
    </row>
    <row r="22273" spans="30:30">
      <c r="AD22273" s="9"/>
    </row>
    <row r="22274" spans="30:30">
      <c r="AD22274" s="9"/>
    </row>
    <row r="22275" spans="30:30">
      <c r="AD22275" s="9"/>
    </row>
    <row r="22276" spans="30:30">
      <c r="AD22276" s="9"/>
    </row>
    <row r="22277" spans="30:30">
      <c r="AD22277" s="9"/>
    </row>
    <row r="22278" spans="30:30">
      <c r="AD22278" s="9"/>
    </row>
    <row r="22279" spans="30:30">
      <c r="AD22279" s="9"/>
    </row>
    <row r="22280" spans="30:30">
      <c r="AD22280" s="9"/>
    </row>
    <row r="22281" spans="30:30">
      <c r="AD22281" s="9"/>
    </row>
    <row r="22282" spans="30:30">
      <c r="AD22282" s="9"/>
    </row>
    <row r="22283" spans="30:30">
      <c r="AD22283" s="9"/>
    </row>
    <row r="22284" spans="30:30">
      <c r="AD22284" s="9"/>
    </row>
    <row r="22285" spans="30:30">
      <c r="AD22285" s="9"/>
    </row>
    <row r="22286" spans="30:30">
      <c r="AD22286" s="9"/>
    </row>
    <row r="22287" spans="30:30">
      <c r="AD22287" s="9"/>
    </row>
    <row r="22288" spans="30:30">
      <c r="AD22288" s="9"/>
    </row>
    <row r="22289" spans="30:30">
      <c r="AD22289" s="9"/>
    </row>
    <row r="22290" spans="30:30">
      <c r="AD22290" s="9"/>
    </row>
    <row r="22291" spans="30:30">
      <c r="AD22291" s="9"/>
    </row>
    <row r="22292" spans="30:30">
      <c r="AD22292" s="9"/>
    </row>
    <row r="22293" spans="30:30">
      <c r="AD22293" s="9"/>
    </row>
    <row r="22294" spans="30:30">
      <c r="AD22294" s="9"/>
    </row>
    <row r="22295" spans="30:30">
      <c r="AD22295" s="9"/>
    </row>
    <row r="22296" spans="30:30">
      <c r="AD22296" s="9"/>
    </row>
    <row r="22297" spans="30:30">
      <c r="AD22297" s="9"/>
    </row>
    <row r="22298" spans="30:30">
      <c r="AD22298" s="9"/>
    </row>
    <row r="22299" spans="30:30">
      <c r="AD22299" s="9"/>
    </row>
    <row r="22300" spans="30:30">
      <c r="AD22300" s="9"/>
    </row>
    <row r="22301" spans="30:30">
      <c r="AD22301" s="9"/>
    </row>
    <row r="22302" spans="30:30">
      <c r="AD22302" s="9"/>
    </row>
    <row r="22303" spans="30:30">
      <c r="AD22303" s="9"/>
    </row>
    <row r="22304" spans="30:30">
      <c r="AD22304" s="9"/>
    </row>
    <row r="22305" spans="30:30">
      <c r="AD22305" s="9"/>
    </row>
    <row r="22306" spans="30:30">
      <c r="AD22306" s="9"/>
    </row>
    <row r="22307" spans="30:30">
      <c r="AD22307" s="9"/>
    </row>
    <row r="22308" spans="30:30">
      <c r="AD22308" s="9"/>
    </row>
    <row r="22309" spans="30:30">
      <c r="AD22309" s="9"/>
    </row>
    <row r="22310" spans="30:30">
      <c r="AD22310" s="9"/>
    </row>
    <row r="22311" spans="30:30">
      <c r="AD22311" s="9"/>
    </row>
    <row r="22312" spans="30:30">
      <c r="AD22312" s="9"/>
    </row>
    <row r="22313" spans="30:30">
      <c r="AD22313" s="9"/>
    </row>
    <row r="22314" spans="30:30">
      <c r="AD22314" s="9"/>
    </row>
    <row r="22315" spans="30:30">
      <c r="AD22315" s="9"/>
    </row>
    <row r="22316" spans="30:30">
      <c r="AD22316" s="9"/>
    </row>
    <row r="22317" spans="30:30">
      <c r="AD22317" s="9"/>
    </row>
    <row r="22318" spans="30:30">
      <c r="AD22318" s="9"/>
    </row>
    <row r="22319" spans="30:30">
      <c r="AD22319" s="9"/>
    </row>
    <row r="22320" spans="30:30">
      <c r="AD22320" s="9"/>
    </row>
    <row r="22321" spans="30:30">
      <c r="AD22321" s="9"/>
    </row>
    <row r="22322" spans="30:30">
      <c r="AD22322" s="9"/>
    </row>
    <row r="22323" spans="30:30">
      <c r="AD22323" s="9"/>
    </row>
    <row r="22324" spans="30:30">
      <c r="AD22324" s="9"/>
    </row>
    <row r="22325" spans="30:30">
      <c r="AD22325" s="9"/>
    </row>
    <row r="22326" spans="30:30">
      <c r="AD22326" s="9"/>
    </row>
    <row r="22327" spans="30:30">
      <c r="AD22327" s="9"/>
    </row>
    <row r="22328" spans="30:30">
      <c r="AD22328" s="9"/>
    </row>
    <row r="22329" spans="30:30">
      <c r="AD22329" s="9"/>
    </row>
    <row r="22330" spans="30:30">
      <c r="AD22330" s="9"/>
    </row>
    <row r="22331" spans="30:30">
      <c r="AD22331" s="9"/>
    </row>
    <row r="22332" spans="30:30">
      <c r="AD22332" s="9"/>
    </row>
    <row r="22333" spans="30:30">
      <c r="AD22333" s="9"/>
    </row>
    <row r="22334" spans="30:30">
      <c r="AD22334" s="9"/>
    </row>
    <row r="22335" spans="30:30">
      <c r="AD22335" s="9"/>
    </row>
    <row r="22336" spans="30:30">
      <c r="AD22336" s="9"/>
    </row>
    <row r="22337" spans="30:30">
      <c r="AD22337" s="9"/>
    </row>
    <row r="22338" spans="30:30">
      <c r="AD22338" s="9"/>
    </row>
    <row r="22339" spans="30:30">
      <c r="AD22339" s="9"/>
    </row>
    <row r="22340" spans="30:30">
      <c r="AD22340" s="9"/>
    </row>
    <row r="22341" spans="30:30">
      <c r="AD22341" s="9"/>
    </row>
    <row r="22342" spans="30:30">
      <c r="AD22342" s="9"/>
    </row>
    <row r="22343" spans="30:30">
      <c r="AD22343" s="9"/>
    </row>
    <row r="22344" spans="30:30">
      <c r="AD22344" s="9"/>
    </row>
    <row r="22345" spans="30:30">
      <c r="AD22345" s="9"/>
    </row>
    <row r="22346" spans="30:30">
      <c r="AD22346" s="9"/>
    </row>
    <row r="22347" spans="30:30">
      <c r="AD22347" s="9"/>
    </row>
    <row r="22348" spans="30:30">
      <c r="AD22348" s="9"/>
    </row>
    <row r="22349" spans="30:30">
      <c r="AD22349" s="9"/>
    </row>
    <row r="22350" spans="30:30">
      <c r="AD22350" s="9"/>
    </row>
    <row r="22351" spans="30:30">
      <c r="AD22351" s="9"/>
    </row>
    <row r="22352" spans="30:30">
      <c r="AD22352" s="9"/>
    </row>
    <row r="22353" spans="30:30">
      <c r="AD22353" s="9"/>
    </row>
    <row r="22354" spans="30:30">
      <c r="AD22354" s="9"/>
    </row>
    <row r="22355" spans="30:30">
      <c r="AD22355" s="9"/>
    </row>
    <row r="22356" spans="30:30">
      <c r="AD22356" s="9"/>
    </row>
    <row r="22357" spans="30:30">
      <c r="AD22357" s="9"/>
    </row>
    <row r="22358" spans="30:30">
      <c r="AD22358" s="9"/>
    </row>
    <row r="22359" spans="30:30">
      <c r="AD22359" s="9"/>
    </row>
    <row r="22360" spans="30:30">
      <c r="AD22360" s="9"/>
    </row>
    <row r="22361" spans="30:30">
      <c r="AD22361" s="9"/>
    </row>
    <row r="22362" spans="30:30">
      <c r="AD22362" s="9"/>
    </row>
    <row r="22363" spans="30:30">
      <c r="AD22363" s="9"/>
    </row>
    <row r="22364" spans="30:30">
      <c r="AD22364" s="9"/>
    </row>
    <row r="22365" spans="30:30">
      <c r="AD22365" s="9"/>
    </row>
    <row r="22366" spans="30:30">
      <c r="AD22366" s="9"/>
    </row>
    <row r="22367" spans="30:30">
      <c r="AD22367" s="9"/>
    </row>
    <row r="22368" spans="30:30">
      <c r="AD22368" s="9"/>
    </row>
    <row r="22369" spans="30:30">
      <c r="AD22369" s="9"/>
    </row>
    <row r="22370" spans="30:30">
      <c r="AD22370" s="9"/>
    </row>
    <row r="22371" spans="30:30">
      <c r="AD22371" s="9"/>
    </row>
    <row r="22372" spans="30:30">
      <c r="AD22372" s="9"/>
    </row>
    <row r="22373" spans="30:30">
      <c r="AD22373" s="9"/>
    </row>
    <row r="22374" spans="30:30">
      <c r="AD22374" s="9"/>
    </row>
    <row r="22375" spans="30:30">
      <c r="AD22375" s="9"/>
    </row>
    <row r="22376" spans="30:30">
      <c r="AD22376" s="9"/>
    </row>
    <row r="22377" spans="30:30">
      <c r="AD22377" s="9"/>
    </row>
    <row r="22378" spans="30:30">
      <c r="AD22378" s="9"/>
    </row>
    <row r="22379" spans="30:30">
      <c r="AD22379" s="9"/>
    </row>
    <row r="22380" spans="30:30">
      <c r="AD22380" s="9"/>
    </row>
    <row r="22381" spans="30:30">
      <c r="AD22381" s="9"/>
    </row>
    <row r="22382" spans="30:30">
      <c r="AD22382" s="9"/>
    </row>
    <row r="22383" spans="30:30">
      <c r="AD22383" s="9"/>
    </row>
    <row r="22384" spans="30:30">
      <c r="AD22384" s="9"/>
    </row>
    <row r="22385" spans="30:30">
      <c r="AD22385" s="9"/>
    </row>
    <row r="22386" spans="30:30">
      <c r="AD22386" s="9"/>
    </row>
    <row r="22387" spans="30:30">
      <c r="AD22387" s="9"/>
    </row>
    <row r="22388" spans="30:30">
      <c r="AD22388" s="9"/>
    </row>
    <row r="22389" spans="30:30">
      <c r="AD22389" s="9"/>
    </row>
    <row r="22390" spans="30:30">
      <c r="AD22390" s="9"/>
    </row>
    <row r="22391" spans="30:30">
      <c r="AD22391" s="9"/>
    </row>
    <row r="22392" spans="30:30">
      <c r="AD22392" s="9"/>
    </row>
    <row r="22393" spans="30:30">
      <c r="AD22393" s="9"/>
    </row>
    <row r="22394" spans="30:30">
      <c r="AD22394" s="9"/>
    </row>
    <row r="22395" spans="30:30">
      <c r="AD22395" s="9"/>
    </row>
    <row r="22396" spans="30:30">
      <c r="AD22396" s="9"/>
    </row>
    <row r="22397" spans="30:30">
      <c r="AD22397" s="9"/>
    </row>
    <row r="22398" spans="30:30">
      <c r="AD22398" s="9"/>
    </row>
    <row r="22399" spans="30:30">
      <c r="AD22399" s="9"/>
    </row>
    <row r="22400" spans="30:30">
      <c r="AD22400" s="9"/>
    </row>
    <row r="22401" spans="30:30">
      <c r="AD22401" s="9"/>
    </row>
    <row r="22402" spans="30:30">
      <c r="AD22402" s="9"/>
    </row>
    <row r="22403" spans="30:30">
      <c r="AD22403" s="9"/>
    </row>
    <row r="22404" spans="30:30">
      <c r="AD22404" s="9"/>
    </row>
    <row r="22405" spans="30:30">
      <c r="AD22405" s="9"/>
    </row>
    <row r="22406" spans="30:30">
      <c r="AD22406" s="9"/>
    </row>
    <row r="22407" spans="30:30">
      <c r="AD22407" s="9"/>
    </row>
    <row r="22408" spans="30:30">
      <c r="AD22408" s="9"/>
    </row>
    <row r="22409" spans="30:30">
      <c r="AD22409" s="9"/>
    </row>
    <row r="22410" spans="30:30">
      <c r="AD22410" s="9"/>
    </row>
    <row r="22411" spans="30:30">
      <c r="AD22411" s="9"/>
    </row>
    <row r="22412" spans="30:30">
      <c r="AD22412" s="9"/>
    </row>
    <row r="22413" spans="30:30">
      <c r="AD22413" s="9"/>
    </row>
    <row r="22414" spans="30:30">
      <c r="AD22414" s="9"/>
    </row>
    <row r="22415" spans="30:30">
      <c r="AD22415" s="9"/>
    </row>
    <row r="22416" spans="30:30">
      <c r="AD22416" s="9"/>
    </row>
    <row r="22417" spans="30:30">
      <c r="AD22417" s="9"/>
    </row>
    <row r="22418" spans="30:30">
      <c r="AD22418" s="9"/>
    </row>
    <row r="22419" spans="30:30">
      <c r="AD22419" s="9"/>
    </row>
    <row r="22420" spans="30:30">
      <c r="AD22420" s="9"/>
    </row>
    <row r="22421" spans="30:30">
      <c r="AD22421" s="9"/>
    </row>
    <row r="22422" spans="30:30">
      <c r="AD22422" s="9"/>
    </row>
    <row r="22423" spans="30:30">
      <c r="AD22423" s="9"/>
    </row>
    <row r="22424" spans="30:30">
      <c r="AD22424" s="9"/>
    </row>
    <row r="22425" spans="30:30">
      <c r="AD22425" s="9"/>
    </row>
    <row r="22426" spans="30:30">
      <c r="AD22426" s="9"/>
    </row>
    <row r="22427" spans="30:30">
      <c r="AD22427" s="9"/>
    </row>
    <row r="22428" spans="30:30">
      <c r="AD22428" s="9"/>
    </row>
    <row r="22429" spans="30:30">
      <c r="AD22429" s="9"/>
    </row>
    <row r="22430" spans="30:30">
      <c r="AD22430" s="9"/>
    </row>
    <row r="22431" spans="30:30">
      <c r="AD22431" s="9"/>
    </row>
    <row r="22432" spans="30:30">
      <c r="AD22432" s="9"/>
    </row>
    <row r="22433" spans="30:30">
      <c r="AD22433" s="9"/>
    </row>
    <row r="22434" spans="30:30">
      <c r="AD22434" s="9"/>
    </row>
    <row r="22435" spans="30:30">
      <c r="AD22435" s="9"/>
    </row>
    <row r="22436" spans="30:30">
      <c r="AD22436" s="9"/>
    </row>
    <row r="22437" spans="30:30">
      <c r="AD22437" s="9"/>
    </row>
    <row r="22438" spans="30:30">
      <c r="AD22438" s="9"/>
    </row>
    <row r="22439" spans="30:30">
      <c r="AD22439" s="9"/>
    </row>
    <row r="22440" spans="30:30">
      <c r="AD22440" s="9"/>
    </row>
    <row r="22441" spans="30:30">
      <c r="AD22441" s="9"/>
    </row>
    <row r="22442" spans="30:30">
      <c r="AD22442" s="9"/>
    </row>
    <row r="22443" spans="30:30">
      <c r="AD22443" s="9"/>
    </row>
    <row r="22444" spans="30:30">
      <c r="AD22444" s="9"/>
    </row>
    <row r="22445" spans="30:30">
      <c r="AD22445" s="9"/>
    </row>
    <row r="22446" spans="30:30">
      <c r="AD22446" s="9"/>
    </row>
    <row r="22447" spans="30:30">
      <c r="AD22447" s="9"/>
    </row>
    <row r="22448" spans="30:30">
      <c r="AD22448" s="9"/>
    </row>
    <row r="22449" spans="30:30">
      <c r="AD22449" s="9"/>
    </row>
    <row r="22450" spans="30:30">
      <c r="AD22450" s="9"/>
    </row>
    <row r="22451" spans="30:30">
      <c r="AD22451" s="9"/>
    </row>
    <row r="22452" spans="30:30">
      <c r="AD22452" s="9"/>
    </row>
    <row r="22453" spans="30:30">
      <c r="AD22453" s="9"/>
    </row>
    <row r="22454" spans="30:30">
      <c r="AD22454" s="9"/>
    </row>
    <row r="22455" spans="30:30">
      <c r="AD22455" s="9"/>
    </row>
    <row r="22456" spans="30:30">
      <c r="AD22456" s="9"/>
    </row>
    <row r="22457" spans="30:30">
      <c r="AD22457" s="9"/>
    </row>
    <row r="22458" spans="30:30">
      <c r="AD22458" s="9"/>
    </row>
    <row r="22459" spans="30:30">
      <c r="AD22459" s="9"/>
    </row>
    <row r="22460" spans="30:30">
      <c r="AD22460" s="9"/>
    </row>
    <row r="22461" spans="30:30">
      <c r="AD22461" s="9"/>
    </row>
    <row r="22462" spans="30:30">
      <c r="AD22462" s="9"/>
    </row>
    <row r="22463" spans="30:30">
      <c r="AD22463" s="9"/>
    </row>
    <row r="22464" spans="30:30">
      <c r="AD22464" s="9"/>
    </row>
    <row r="22465" spans="30:30">
      <c r="AD22465" s="9"/>
    </row>
    <row r="22466" spans="30:30">
      <c r="AD22466" s="9"/>
    </row>
    <row r="22467" spans="30:30">
      <c r="AD22467" s="9"/>
    </row>
    <row r="22468" spans="30:30">
      <c r="AD22468" s="9"/>
    </row>
    <row r="22469" spans="30:30">
      <c r="AD22469" s="9"/>
    </row>
    <row r="22470" spans="30:30">
      <c r="AD22470" s="9"/>
    </row>
    <row r="22471" spans="30:30">
      <c r="AD22471" s="9"/>
    </row>
    <row r="22472" spans="30:30">
      <c r="AD22472" s="9"/>
    </row>
    <row r="22473" spans="30:30">
      <c r="AD22473" s="9"/>
    </row>
    <row r="22474" spans="30:30">
      <c r="AD22474" s="9"/>
    </row>
    <row r="22475" spans="30:30">
      <c r="AD22475" s="9"/>
    </row>
    <row r="22476" spans="30:30">
      <c r="AD22476" s="9"/>
    </row>
    <row r="22477" spans="30:30">
      <c r="AD22477" s="9"/>
    </row>
    <row r="22478" spans="30:30">
      <c r="AD22478" s="9"/>
    </row>
    <row r="22479" spans="30:30">
      <c r="AD22479" s="9"/>
    </row>
    <row r="22480" spans="30:30">
      <c r="AD22480" s="9"/>
    </row>
    <row r="22481" spans="30:30">
      <c r="AD22481" s="9"/>
    </row>
    <row r="22482" spans="30:30">
      <c r="AD22482" s="9"/>
    </row>
    <row r="22483" spans="30:30">
      <c r="AD22483" s="9"/>
    </row>
    <row r="22484" spans="30:30">
      <c r="AD22484" s="9"/>
    </row>
    <row r="22485" spans="30:30">
      <c r="AD22485" s="9"/>
    </row>
    <row r="22486" spans="30:30">
      <c r="AD22486" s="9"/>
    </row>
    <row r="22487" spans="30:30">
      <c r="AD22487" s="9"/>
    </row>
    <row r="22488" spans="30:30">
      <c r="AD22488" s="9"/>
    </row>
    <row r="22489" spans="30:30">
      <c r="AD22489" s="9"/>
    </row>
    <row r="22490" spans="30:30">
      <c r="AD22490" s="9"/>
    </row>
    <row r="22491" spans="30:30">
      <c r="AD22491" s="9"/>
    </row>
    <row r="22492" spans="30:30">
      <c r="AD22492" s="9"/>
    </row>
    <row r="22493" spans="30:30">
      <c r="AD22493" s="9"/>
    </row>
    <row r="22494" spans="30:30">
      <c r="AD22494" s="9"/>
    </row>
    <row r="22495" spans="30:30">
      <c r="AD22495" s="9"/>
    </row>
    <row r="22496" spans="30:30">
      <c r="AD22496" s="9"/>
    </row>
    <row r="22497" spans="30:30">
      <c r="AD22497" s="9"/>
    </row>
    <row r="22498" spans="30:30">
      <c r="AD22498" s="9"/>
    </row>
    <row r="22499" spans="30:30">
      <c r="AD22499" s="9"/>
    </row>
    <row r="22500" spans="30:30">
      <c r="AD22500" s="9"/>
    </row>
    <row r="22501" spans="30:30">
      <c r="AD22501" s="9"/>
    </row>
    <row r="22502" spans="30:30">
      <c r="AD22502" s="9"/>
    </row>
    <row r="22503" spans="30:30">
      <c r="AD22503" s="9"/>
    </row>
    <row r="22504" spans="30:30">
      <c r="AD22504" s="9"/>
    </row>
    <row r="22505" spans="30:30">
      <c r="AD22505" s="9"/>
    </row>
    <row r="22506" spans="30:30">
      <c r="AD22506" s="9"/>
    </row>
    <row r="22507" spans="30:30">
      <c r="AD22507" s="9"/>
    </row>
    <row r="22508" spans="30:30">
      <c r="AD22508" s="9"/>
    </row>
    <row r="22509" spans="30:30">
      <c r="AD22509" s="9"/>
    </row>
    <row r="22510" spans="30:30">
      <c r="AD22510" s="9"/>
    </row>
    <row r="22511" spans="30:30">
      <c r="AD22511" s="9"/>
    </row>
    <row r="22512" spans="30:30">
      <c r="AD22512" s="9"/>
    </row>
    <row r="22513" spans="30:30">
      <c r="AD22513" s="9"/>
    </row>
    <row r="22514" spans="30:30">
      <c r="AD22514" s="9"/>
    </row>
    <row r="22515" spans="30:30">
      <c r="AD22515" s="9"/>
    </row>
    <row r="22516" spans="30:30">
      <c r="AD22516" s="9"/>
    </row>
    <row r="22517" spans="30:30">
      <c r="AD22517" s="9"/>
    </row>
    <row r="22518" spans="30:30">
      <c r="AD22518" s="9"/>
    </row>
    <row r="22519" spans="30:30">
      <c r="AD22519" s="9"/>
    </row>
    <row r="22520" spans="30:30">
      <c r="AD22520" s="9"/>
    </row>
    <row r="22521" spans="30:30">
      <c r="AD22521" s="9"/>
    </row>
    <row r="22522" spans="30:30">
      <c r="AD22522" s="9"/>
    </row>
    <row r="22523" spans="30:30">
      <c r="AD22523" s="9"/>
    </row>
    <row r="22524" spans="30:30">
      <c r="AD22524" s="9"/>
    </row>
    <row r="22525" spans="30:30">
      <c r="AD22525" s="9"/>
    </row>
    <row r="22526" spans="30:30">
      <c r="AD22526" s="9"/>
    </row>
    <row r="22527" spans="30:30">
      <c r="AD22527" s="9"/>
    </row>
    <row r="22528" spans="30:30">
      <c r="AD22528" s="9"/>
    </row>
    <row r="22529" spans="30:30">
      <c r="AD22529" s="9"/>
    </row>
    <row r="22530" spans="30:30">
      <c r="AD22530" s="9"/>
    </row>
    <row r="22531" spans="30:30">
      <c r="AD22531" s="9"/>
    </row>
    <row r="22532" spans="30:30">
      <c r="AD22532" s="9"/>
    </row>
    <row r="22533" spans="30:30">
      <c r="AD22533" s="9"/>
    </row>
    <row r="22534" spans="30:30">
      <c r="AD22534" s="9"/>
    </row>
    <row r="22535" spans="30:30">
      <c r="AD22535" s="9"/>
    </row>
    <row r="22536" spans="30:30">
      <c r="AD22536" s="9"/>
    </row>
    <row r="22537" spans="30:30">
      <c r="AD22537" s="9"/>
    </row>
    <row r="22538" spans="30:30">
      <c r="AD22538" s="9"/>
    </row>
    <row r="22539" spans="30:30">
      <c r="AD22539" s="9"/>
    </row>
    <row r="22540" spans="30:30">
      <c r="AD22540" s="9"/>
    </row>
    <row r="22541" spans="30:30">
      <c r="AD22541" s="9"/>
    </row>
    <row r="22542" spans="30:30">
      <c r="AD22542" s="9"/>
    </row>
    <row r="22543" spans="30:30">
      <c r="AD22543" s="9"/>
    </row>
    <row r="22544" spans="30:30">
      <c r="AD22544" s="9"/>
    </row>
    <row r="22545" spans="30:30">
      <c r="AD22545" s="9"/>
    </row>
    <row r="22546" spans="30:30">
      <c r="AD22546" s="9"/>
    </row>
    <row r="22547" spans="30:30">
      <c r="AD22547" s="9"/>
    </row>
    <row r="22548" spans="30:30">
      <c r="AD22548" s="9"/>
    </row>
    <row r="22549" spans="30:30">
      <c r="AD22549" s="9"/>
    </row>
    <row r="22550" spans="30:30">
      <c r="AD22550" s="9"/>
    </row>
    <row r="22551" spans="30:30">
      <c r="AD22551" s="9"/>
    </row>
    <row r="22552" spans="30:30">
      <c r="AD22552" s="9"/>
    </row>
    <row r="22553" spans="30:30">
      <c r="AD22553" s="9"/>
    </row>
    <row r="22554" spans="30:30">
      <c r="AD22554" s="9"/>
    </row>
    <row r="22555" spans="30:30">
      <c r="AD22555" s="9"/>
    </row>
    <row r="22556" spans="30:30">
      <c r="AD22556" s="9"/>
    </row>
    <row r="22557" spans="30:30">
      <c r="AD22557" s="9"/>
    </row>
    <row r="22558" spans="30:30">
      <c r="AD22558" s="9"/>
    </row>
    <row r="22559" spans="30:30">
      <c r="AD22559" s="9"/>
    </row>
    <row r="22560" spans="30:30">
      <c r="AD22560" s="9"/>
    </row>
    <row r="22561" spans="30:30">
      <c r="AD22561" s="9"/>
    </row>
    <row r="22562" spans="30:30">
      <c r="AD22562" s="9"/>
    </row>
    <row r="22563" spans="30:30">
      <c r="AD22563" s="9"/>
    </row>
    <row r="22564" spans="30:30">
      <c r="AD22564" s="9"/>
    </row>
    <row r="22565" spans="30:30">
      <c r="AD22565" s="9"/>
    </row>
    <row r="22566" spans="30:30">
      <c r="AD22566" s="9"/>
    </row>
    <row r="22567" spans="30:30">
      <c r="AD22567" s="9"/>
    </row>
    <row r="22568" spans="30:30">
      <c r="AD22568" s="9"/>
    </row>
    <row r="22569" spans="30:30">
      <c r="AD22569" s="9"/>
    </row>
    <row r="22570" spans="30:30">
      <c r="AD22570" s="9"/>
    </row>
    <row r="22571" spans="30:30">
      <c r="AD22571" s="9"/>
    </row>
    <row r="22572" spans="30:30">
      <c r="AD22572" s="9"/>
    </row>
    <row r="22573" spans="30:30">
      <c r="AD22573" s="9"/>
    </row>
    <row r="22574" spans="30:30">
      <c r="AD22574" s="9"/>
    </row>
    <row r="22575" spans="30:30">
      <c r="AD22575" s="9"/>
    </row>
    <row r="22576" spans="30:30">
      <c r="AD22576" s="9"/>
    </row>
    <row r="22577" spans="30:30">
      <c r="AD22577" s="9"/>
    </row>
    <row r="22578" spans="30:30">
      <c r="AD22578" s="9"/>
    </row>
    <row r="22579" spans="30:30">
      <c r="AD22579" s="9"/>
    </row>
    <row r="22580" spans="30:30">
      <c r="AD22580" s="9"/>
    </row>
    <row r="22581" spans="30:30">
      <c r="AD22581" s="9"/>
    </row>
    <row r="22582" spans="30:30">
      <c r="AD22582" s="9"/>
    </row>
    <row r="22583" spans="30:30">
      <c r="AD22583" s="9"/>
    </row>
    <row r="22584" spans="30:30">
      <c r="AD22584" s="9"/>
    </row>
    <row r="22585" spans="30:30">
      <c r="AD22585" s="9"/>
    </row>
    <row r="22586" spans="30:30">
      <c r="AD22586" s="9"/>
    </row>
    <row r="22587" spans="30:30">
      <c r="AD22587" s="9"/>
    </row>
    <row r="22588" spans="30:30">
      <c r="AD22588" s="9"/>
    </row>
    <row r="22589" spans="30:30">
      <c r="AD22589" s="9"/>
    </row>
    <row r="22590" spans="30:30">
      <c r="AD22590" s="9"/>
    </row>
    <row r="22591" spans="30:30">
      <c r="AD22591" s="9"/>
    </row>
    <row r="22592" spans="30:30">
      <c r="AD22592" s="9"/>
    </row>
    <row r="22593" spans="30:30">
      <c r="AD22593" s="9"/>
    </row>
    <row r="22594" spans="30:30">
      <c r="AD22594" s="9"/>
    </row>
    <row r="22595" spans="30:30">
      <c r="AD22595" s="9"/>
    </row>
    <row r="22596" spans="30:30">
      <c r="AD22596" s="9"/>
    </row>
    <row r="22597" spans="30:30">
      <c r="AD22597" s="9"/>
    </row>
    <row r="22598" spans="30:30">
      <c r="AD22598" s="9"/>
    </row>
    <row r="22599" spans="30:30">
      <c r="AD22599" s="9"/>
    </row>
    <row r="22600" spans="30:30">
      <c r="AD22600" s="9"/>
    </row>
    <row r="22601" spans="30:30">
      <c r="AD22601" s="9"/>
    </row>
    <row r="22602" spans="30:30">
      <c r="AD22602" s="9"/>
    </row>
    <row r="22603" spans="30:30">
      <c r="AD22603" s="9"/>
    </row>
    <row r="22604" spans="30:30">
      <c r="AD22604" s="9"/>
    </row>
    <row r="22605" spans="30:30">
      <c r="AD22605" s="9"/>
    </row>
    <row r="22606" spans="30:30">
      <c r="AD22606" s="9"/>
    </row>
    <row r="22607" spans="30:30">
      <c r="AD22607" s="9"/>
    </row>
    <row r="22608" spans="30:30">
      <c r="AD22608" s="9"/>
    </row>
    <row r="22609" spans="30:30">
      <c r="AD22609" s="9"/>
    </row>
    <row r="22610" spans="30:30">
      <c r="AD22610" s="9"/>
    </row>
    <row r="22611" spans="30:30">
      <c r="AD22611" s="9"/>
    </row>
    <row r="22612" spans="30:30">
      <c r="AD22612" s="9"/>
    </row>
    <row r="22613" spans="30:30">
      <c r="AD22613" s="9"/>
    </row>
    <row r="22614" spans="30:30">
      <c r="AD22614" s="9"/>
    </row>
    <row r="22615" spans="30:30">
      <c r="AD22615" s="9"/>
    </row>
    <row r="22616" spans="30:30">
      <c r="AD22616" s="9"/>
    </row>
    <row r="22617" spans="30:30">
      <c r="AD22617" s="9"/>
    </row>
    <row r="22618" spans="30:30">
      <c r="AD22618" s="9"/>
    </row>
    <row r="22619" spans="30:30">
      <c r="AD22619" s="9"/>
    </row>
    <row r="22620" spans="30:30">
      <c r="AD22620" s="9"/>
    </row>
    <row r="22621" spans="30:30">
      <c r="AD22621" s="9"/>
    </row>
    <row r="22622" spans="30:30">
      <c r="AD22622" s="9"/>
    </row>
    <row r="22623" spans="30:30">
      <c r="AD22623" s="9"/>
    </row>
    <row r="22624" spans="30:30">
      <c r="AD22624" s="9"/>
    </row>
    <row r="22625" spans="30:30">
      <c r="AD22625" s="9"/>
    </row>
    <row r="22626" spans="30:30">
      <c r="AD22626" s="9"/>
    </row>
    <row r="22627" spans="30:30">
      <c r="AD22627" s="9"/>
    </row>
    <row r="22628" spans="30:30">
      <c r="AD22628" s="9"/>
    </row>
    <row r="22629" spans="30:30">
      <c r="AD22629" s="9"/>
    </row>
    <row r="22630" spans="30:30">
      <c r="AD22630" s="9"/>
    </row>
    <row r="22631" spans="30:30">
      <c r="AD22631" s="9"/>
    </row>
    <row r="22632" spans="30:30">
      <c r="AD22632" s="9"/>
    </row>
    <row r="22633" spans="30:30">
      <c r="AD22633" s="9"/>
    </row>
    <row r="22634" spans="30:30">
      <c r="AD22634" s="9"/>
    </row>
    <row r="22635" spans="30:30">
      <c r="AD22635" s="9"/>
    </row>
    <row r="22636" spans="30:30">
      <c r="AD22636" s="9"/>
    </row>
    <row r="22637" spans="30:30">
      <c r="AD22637" s="9"/>
    </row>
    <row r="22638" spans="30:30">
      <c r="AD22638" s="9"/>
    </row>
    <row r="22639" spans="30:30">
      <c r="AD22639" s="9"/>
    </row>
    <row r="22640" spans="30:30">
      <c r="AD22640" s="9"/>
    </row>
    <row r="22641" spans="30:30">
      <c r="AD22641" s="9"/>
    </row>
    <row r="22642" spans="30:30">
      <c r="AD22642" s="9"/>
    </row>
    <row r="22643" spans="30:30">
      <c r="AD22643" s="9"/>
    </row>
    <row r="22644" spans="30:30">
      <c r="AD22644" s="9"/>
    </row>
    <row r="22645" spans="30:30">
      <c r="AD22645" s="9"/>
    </row>
    <row r="22646" spans="30:30">
      <c r="AD22646" s="9"/>
    </row>
    <row r="22647" spans="30:30">
      <c r="AD22647" s="9"/>
    </row>
    <row r="22648" spans="30:30">
      <c r="AD22648" s="9"/>
    </row>
    <row r="22649" spans="30:30">
      <c r="AD22649" s="9"/>
    </row>
    <row r="22650" spans="30:30">
      <c r="AD22650" s="9"/>
    </row>
    <row r="22651" spans="30:30">
      <c r="AD22651" s="9"/>
    </row>
    <row r="22652" spans="30:30">
      <c r="AD22652" s="9"/>
    </row>
    <row r="22653" spans="30:30">
      <c r="AD22653" s="9"/>
    </row>
    <row r="22654" spans="30:30">
      <c r="AD22654" s="9"/>
    </row>
    <row r="22655" spans="30:30">
      <c r="AD22655" s="9"/>
    </row>
    <row r="22656" spans="30:30">
      <c r="AD22656" s="9"/>
    </row>
    <row r="22657" spans="30:30">
      <c r="AD22657" s="9"/>
    </row>
    <row r="22658" spans="30:30">
      <c r="AD22658" s="9"/>
    </row>
    <row r="22659" spans="30:30">
      <c r="AD22659" s="9"/>
    </row>
    <row r="22660" spans="30:30">
      <c r="AD22660" s="9"/>
    </row>
    <row r="22661" spans="30:30">
      <c r="AD22661" s="9"/>
    </row>
    <row r="22662" spans="30:30">
      <c r="AD22662" s="9"/>
    </row>
    <row r="22663" spans="30:30">
      <c r="AD22663" s="9"/>
    </row>
    <row r="22664" spans="30:30">
      <c r="AD22664" s="9"/>
    </row>
    <row r="22665" spans="30:30">
      <c r="AD22665" s="9"/>
    </row>
    <row r="22666" spans="30:30">
      <c r="AD22666" s="9"/>
    </row>
    <row r="22667" spans="30:30">
      <c r="AD22667" s="9"/>
    </row>
    <row r="22668" spans="30:30">
      <c r="AD22668" s="9"/>
    </row>
    <row r="22669" spans="30:30">
      <c r="AD22669" s="9"/>
    </row>
    <row r="22670" spans="30:30">
      <c r="AD22670" s="9"/>
    </row>
    <row r="22671" spans="30:30">
      <c r="AD22671" s="9"/>
    </row>
    <row r="22672" spans="30:30">
      <c r="AD22672" s="9"/>
    </row>
    <row r="22673" spans="30:30">
      <c r="AD22673" s="9"/>
    </row>
    <row r="22674" spans="30:30">
      <c r="AD22674" s="9"/>
    </row>
    <row r="22675" spans="30:30">
      <c r="AD22675" s="9"/>
    </row>
    <row r="22676" spans="30:30">
      <c r="AD22676" s="9"/>
    </row>
    <row r="22677" spans="30:30">
      <c r="AD22677" s="9"/>
    </row>
    <row r="22678" spans="30:30">
      <c r="AD22678" s="9"/>
    </row>
    <row r="22679" spans="30:30">
      <c r="AD22679" s="9"/>
    </row>
    <row r="22680" spans="30:30">
      <c r="AD22680" s="9"/>
    </row>
    <row r="22681" spans="30:30">
      <c r="AD22681" s="9"/>
    </row>
    <row r="22682" spans="30:30">
      <c r="AD22682" s="9"/>
    </row>
    <row r="22683" spans="30:30">
      <c r="AD22683" s="9"/>
    </row>
    <row r="22684" spans="30:30">
      <c r="AD22684" s="9"/>
    </row>
    <row r="22685" spans="30:30">
      <c r="AD22685" s="9"/>
    </row>
    <row r="22686" spans="30:30">
      <c r="AD22686" s="9"/>
    </row>
    <row r="22687" spans="30:30">
      <c r="AD22687" s="9"/>
    </row>
    <row r="22688" spans="30:30">
      <c r="AD22688" s="9"/>
    </row>
    <row r="22689" spans="30:30">
      <c r="AD22689" s="9"/>
    </row>
    <row r="22690" spans="30:30">
      <c r="AD22690" s="9"/>
    </row>
    <row r="22691" spans="30:30">
      <c r="AD22691" s="9"/>
    </row>
    <row r="22692" spans="30:30">
      <c r="AD22692" s="9"/>
    </row>
    <row r="22693" spans="30:30">
      <c r="AD22693" s="9"/>
    </row>
    <row r="22694" spans="30:30">
      <c r="AD22694" s="9"/>
    </row>
    <row r="22695" spans="30:30">
      <c r="AD22695" s="9"/>
    </row>
    <row r="22696" spans="30:30">
      <c r="AD22696" s="9"/>
    </row>
    <row r="22697" spans="30:30">
      <c r="AD22697" s="9"/>
    </row>
    <row r="22698" spans="30:30">
      <c r="AD22698" s="9"/>
    </row>
    <row r="22699" spans="30:30">
      <c r="AD22699" s="9"/>
    </row>
    <row r="22700" spans="30:30">
      <c r="AD22700" s="9"/>
    </row>
    <row r="22701" spans="30:30">
      <c r="AD22701" s="9"/>
    </row>
    <row r="22702" spans="30:30">
      <c r="AD22702" s="9"/>
    </row>
    <row r="22703" spans="30:30">
      <c r="AD22703" s="9"/>
    </row>
    <row r="22704" spans="30:30">
      <c r="AD22704" s="9"/>
    </row>
    <row r="22705" spans="30:30">
      <c r="AD22705" s="9"/>
    </row>
    <row r="22706" spans="30:30">
      <c r="AD22706" s="9"/>
    </row>
    <row r="22707" spans="30:30">
      <c r="AD22707" s="9"/>
    </row>
    <row r="22708" spans="30:30">
      <c r="AD22708" s="9"/>
    </row>
    <row r="22709" spans="30:30">
      <c r="AD22709" s="9"/>
    </row>
    <row r="22710" spans="30:30">
      <c r="AD22710" s="9"/>
    </row>
    <row r="22711" spans="30:30">
      <c r="AD22711" s="9"/>
    </row>
    <row r="22712" spans="30:30">
      <c r="AD22712" s="9"/>
    </row>
    <row r="22713" spans="30:30">
      <c r="AD22713" s="9"/>
    </row>
    <row r="22714" spans="30:30">
      <c r="AD22714" s="9"/>
    </row>
    <row r="22715" spans="30:30">
      <c r="AD22715" s="9"/>
    </row>
    <row r="22716" spans="30:30">
      <c r="AD22716" s="9"/>
    </row>
    <row r="22717" spans="30:30">
      <c r="AD22717" s="9"/>
    </row>
    <row r="22718" spans="30:30">
      <c r="AD22718" s="9"/>
    </row>
    <row r="22719" spans="30:30">
      <c r="AD22719" s="9"/>
    </row>
    <row r="22720" spans="30:30">
      <c r="AD22720" s="9"/>
    </row>
    <row r="22721" spans="30:30">
      <c r="AD22721" s="9"/>
    </row>
    <row r="22722" spans="30:30">
      <c r="AD22722" s="9"/>
    </row>
    <row r="22723" spans="30:30">
      <c r="AD22723" s="9"/>
    </row>
    <row r="22724" spans="30:30">
      <c r="AD22724" s="9"/>
    </row>
    <row r="22725" spans="30:30">
      <c r="AD22725" s="9"/>
    </row>
    <row r="22726" spans="30:30">
      <c r="AD22726" s="9"/>
    </row>
    <row r="22727" spans="30:30">
      <c r="AD22727" s="9"/>
    </row>
    <row r="22728" spans="30:30">
      <c r="AD22728" s="9"/>
    </row>
    <row r="22729" spans="30:30">
      <c r="AD22729" s="9"/>
    </row>
    <row r="22730" spans="30:30">
      <c r="AD22730" s="9"/>
    </row>
    <row r="22731" spans="30:30">
      <c r="AD22731" s="9"/>
    </row>
    <row r="22732" spans="30:30">
      <c r="AD22732" s="9"/>
    </row>
    <row r="22733" spans="30:30">
      <c r="AD22733" s="9"/>
    </row>
    <row r="22734" spans="30:30">
      <c r="AD22734" s="9"/>
    </row>
    <row r="22735" spans="30:30">
      <c r="AD22735" s="9"/>
    </row>
    <row r="22736" spans="30:30">
      <c r="AD22736" s="9"/>
    </row>
    <row r="22737" spans="30:30">
      <c r="AD22737" s="9"/>
    </row>
    <row r="22738" spans="30:30">
      <c r="AD22738" s="9"/>
    </row>
    <row r="22739" spans="30:30">
      <c r="AD22739" s="9"/>
    </row>
    <row r="22740" spans="30:30">
      <c r="AD22740" s="9"/>
    </row>
    <row r="22741" spans="30:30">
      <c r="AD22741" s="9"/>
    </row>
    <row r="22742" spans="30:30">
      <c r="AD22742" s="9"/>
    </row>
    <row r="22743" spans="30:30">
      <c r="AD22743" s="9"/>
    </row>
    <row r="22744" spans="30:30">
      <c r="AD22744" s="9"/>
    </row>
    <row r="22745" spans="30:30">
      <c r="AD22745" s="9"/>
    </row>
    <row r="22746" spans="30:30">
      <c r="AD22746" s="9"/>
    </row>
    <row r="22747" spans="30:30">
      <c r="AD22747" s="9"/>
    </row>
    <row r="22748" spans="30:30">
      <c r="AD22748" s="9"/>
    </row>
    <row r="22749" spans="30:30">
      <c r="AD22749" s="9"/>
    </row>
    <row r="22750" spans="30:30">
      <c r="AD22750" s="9"/>
    </row>
    <row r="22751" spans="30:30">
      <c r="AD22751" s="9"/>
    </row>
    <row r="22752" spans="30:30">
      <c r="AD22752" s="9"/>
    </row>
    <row r="22753" spans="30:30">
      <c r="AD22753" s="9"/>
    </row>
    <row r="22754" spans="30:30">
      <c r="AD22754" s="9"/>
    </row>
    <row r="22755" spans="30:30">
      <c r="AD22755" s="9"/>
    </row>
    <row r="22756" spans="30:30">
      <c r="AD22756" s="9"/>
    </row>
    <row r="22757" spans="30:30">
      <c r="AD22757" s="9"/>
    </row>
    <row r="22758" spans="30:30">
      <c r="AD22758" s="9"/>
    </row>
    <row r="22759" spans="30:30">
      <c r="AD22759" s="9"/>
    </row>
    <row r="22760" spans="30:30">
      <c r="AD22760" s="9"/>
    </row>
    <row r="22761" spans="30:30">
      <c r="AD22761" s="9"/>
    </row>
    <row r="22762" spans="30:30">
      <c r="AD22762" s="9"/>
    </row>
    <row r="22763" spans="30:30">
      <c r="AD22763" s="9"/>
    </row>
    <row r="22764" spans="30:30">
      <c r="AD22764" s="9"/>
    </row>
    <row r="22765" spans="30:30">
      <c r="AD22765" s="9"/>
    </row>
    <row r="22766" spans="30:30">
      <c r="AD22766" s="9"/>
    </row>
    <row r="22767" spans="30:30">
      <c r="AD22767" s="9"/>
    </row>
    <row r="22768" spans="30:30">
      <c r="AD22768" s="9"/>
    </row>
    <row r="22769" spans="30:30">
      <c r="AD22769" s="9"/>
    </row>
    <row r="22770" spans="30:30">
      <c r="AD22770" s="9"/>
    </row>
    <row r="22771" spans="30:30">
      <c r="AD22771" s="9"/>
    </row>
    <row r="22772" spans="30:30">
      <c r="AD22772" s="9"/>
    </row>
    <row r="22773" spans="30:30">
      <c r="AD22773" s="9"/>
    </row>
    <row r="22774" spans="30:30">
      <c r="AD22774" s="9"/>
    </row>
    <row r="22775" spans="30:30">
      <c r="AD22775" s="9"/>
    </row>
    <row r="22776" spans="30:30">
      <c r="AD22776" s="9"/>
    </row>
    <row r="22777" spans="30:30">
      <c r="AD22777" s="9"/>
    </row>
    <row r="22778" spans="30:30">
      <c r="AD22778" s="9"/>
    </row>
    <row r="22779" spans="30:30">
      <c r="AD22779" s="9"/>
    </row>
    <row r="22780" spans="30:30">
      <c r="AD22780" s="9"/>
    </row>
    <row r="22781" spans="30:30">
      <c r="AD22781" s="9"/>
    </row>
    <row r="22782" spans="30:30">
      <c r="AD22782" s="9"/>
    </row>
    <row r="22783" spans="30:30">
      <c r="AD22783" s="9"/>
    </row>
    <row r="22784" spans="30:30">
      <c r="AD22784" s="9"/>
    </row>
    <row r="22785" spans="30:30">
      <c r="AD22785" s="9"/>
    </row>
    <row r="22786" spans="30:30">
      <c r="AD22786" s="9"/>
    </row>
    <row r="22787" spans="30:30">
      <c r="AD22787" s="9"/>
    </row>
    <row r="22788" spans="30:30">
      <c r="AD22788" s="9"/>
    </row>
    <row r="22789" spans="30:30">
      <c r="AD22789" s="9"/>
    </row>
    <row r="22790" spans="30:30">
      <c r="AD22790" s="9"/>
    </row>
    <row r="22791" spans="30:30">
      <c r="AD22791" s="9"/>
    </row>
    <row r="22792" spans="30:30">
      <c r="AD22792" s="9"/>
    </row>
    <row r="22793" spans="30:30">
      <c r="AD22793" s="9"/>
    </row>
    <row r="22794" spans="30:30">
      <c r="AD22794" s="9"/>
    </row>
    <row r="22795" spans="30:30">
      <c r="AD22795" s="9"/>
    </row>
    <row r="22796" spans="30:30">
      <c r="AD22796" s="9"/>
    </row>
    <row r="22797" spans="30:30">
      <c r="AD22797" s="9"/>
    </row>
    <row r="22798" spans="30:30">
      <c r="AD22798" s="9"/>
    </row>
    <row r="22799" spans="30:30">
      <c r="AD22799" s="9"/>
    </row>
    <row r="22800" spans="30:30">
      <c r="AD22800" s="9"/>
    </row>
    <row r="22801" spans="30:30">
      <c r="AD22801" s="9"/>
    </row>
    <row r="22802" spans="30:30">
      <c r="AD22802" s="9"/>
    </row>
    <row r="22803" spans="30:30">
      <c r="AD22803" s="9"/>
    </row>
    <row r="22804" spans="30:30">
      <c r="AD22804" s="9"/>
    </row>
    <row r="22805" spans="30:30">
      <c r="AD22805" s="9"/>
    </row>
    <row r="22806" spans="30:30">
      <c r="AD22806" s="9"/>
    </row>
    <row r="22807" spans="30:30">
      <c r="AD22807" s="9"/>
    </row>
    <row r="22808" spans="30:30">
      <c r="AD22808" s="9"/>
    </row>
    <row r="22809" spans="30:30">
      <c r="AD22809" s="9"/>
    </row>
    <row r="22810" spans="30:30">
      <c r="AD22810" s="9"/>
    </row>
    <row r="22811" spans="30:30">
      <c r="AD22811" s="9"/>
    </row>
    <row r="22812" spans="30:30">
      <c r="AD22812" s="9"/>
    </row>
    <row r="22813" spans="30:30">
      <c r="AD22813" s="9"/>
    </row>
    <row r="22814" spans="30:30">
      <c r="AD22814" s="9"/>
    </row>
    <row r="22815" spans="30:30">
      <c r="AD22815" s="9"/>
    </row>
    <row r="22816" spans="30:30">
      <c r="AD22816" s="9"/>
    </row>
    <row r="22817" spans="30:30">
      <c r="AD22817" s="9"/>
    </row>
    <row r="22818" spans="30:30">
      <c r="AD22818" s="9"/>
    </row>
    <row r="22819" spans="30:30">
      <c r="AD22819" s="9"/>
    </row>
    <row r="22820" spans="30:30">
      <c r="AD22820" s="9"/>
    </row>
    <row r="22821" spans="30:30">
      <c r="AD22821" s="9"/>
    </row>
    <row r="22822" spans="30:30">
      <c r="AD22822" s="9"/>
    </row>
    <row r="22823" spans="30:30">
      <c r="AD22823" s="9"/>
    </row>
    <row r="22824" spans="30:30">
      <c r="AD22824" s="9"/>
    </row>
    <row r="22825" spans="30:30">
      <c r="AD22825" s="9"/>
    </row>
    <row r="22826" spans="30:30">
      <c r="AD22826" s="9"/>
    </row>
    <row r="22827" spans="30:30">
      <c r="AD22827" s="9"/>
    </row>
    <row r="22828" spans="30:30">
      <c r="AD22828" s="9"/>
    </row>
    <row r="22829" spans="30:30">
      <c r="AD22829" s="9"/>
    </row>
    <row r="22830" spans="30:30">
      <c r="AD22830" s="9"/>
    </row>
    <row r="22831" spans="30:30">
      <c r="AD22831" s="9"/>
    </row>
    <row r="22832" spans="30:30">
      <c r="AD22832" s="9"/>
    </row>
    <row r="22833" spans="30:30">
      <c r="AD22833" s="9"/>
    </row>
    <row r="22834" spans="30:30">
      <c r="AD22834" s="9"/>
    </row>
    <row r="22835" spans="30:30">
      <c r="AD22835" s="9"/>
    </row>
    <row r="22836" spans="30:30">
      <c r="AD22836" s="9"/>
    </row>
    <row r="22837" spans="30:30">
      <c r="AD22837" s="9"/>
    </row>
    <row r="22838" spans="30:30">
      <c r="AD22838" s="9"/>
    </row>
    <row r="22839" spans="30:30">
      <c r="AD22839" s="9"/>
    </row>
    <row r="22840" spans="30:30">
      <c r="AD22840" s="9"/>
    </row>
    <row r="22841" spans="30:30">
      <c r="AD22841" s="9"/>
    </row>
    <row r="22842" spans="30:30">
      <c r="AD22842" s="9"/>
    </row>
    <row r="22843" spans="30:30">
      <c r="AD22843" s="9"/>
    </row>
    <row r="22844" spans="30:30">
      <c r="AD22844" s="9"/>
    </row>
    <row r="22845" spans="30:30">
      <c r="AD22845" s="9"/>
    </row>
    <row r="22846" spans="30:30">
      <c r="AD22846" s="9"/>
    </row>
    <row r="22847" spans="30:30">
      <c r="AD22847" s="9"/>
    </row>
    <row r="22848" spans="30:30">
      <c r="AD22848" s="9"/>
    </row>
    <row r="22849" spans="30:30">
      <c r="AD22849" s="9"/>
    </row>
    <row r="22850" spans="30:30">
      <c r="AD22850" s="9"/>
    </row>
    <row r="22851" spans="30:30">
      <c r="AD22851" s="9"/>
    </row>
    <row r="22852" spans="30:30">
      <c r="AD22852" s="9"/>
    </row>
    <row r="22853" spans="30:30">
      <c r="AD22853" s="9"/>
    </row>
    <row r="22854" spans="30:30">
      <c r="AD22854" s="9"/>
    </row>
    <row r="22855" spans="30:30">
      <c r="AD22855" s="9"/>
    </row>
    <row r="22856" spans="30:30">
      <c r="AD22856" s="9"/>
    </row>
    <row r="22857" spans="30:30">
      <c r="AD22857" s="9"/>
    </row>
    <row r="22858" spans="30:30">
      <c r="AD22858" s="9"/>
    </row>
    <row r="22859" spans="30:30">
      <c r="AD22859" s="9"/>
    </row>
    <row r="22860" spans="30:30">
      <c r="AD22860" s="9"/>
    </row>
    <row r="22861" spans="30:30">
      <c r="AD22861" s="9"/>
    </row>
    <row r="22862" spans="30:30">
      <c r="AD22862" s="9"/>
    </row>
    <row r="22863" spans="30:30">
      <c r="AD22863" s="9"/>
    </row>
    <row r="22864" spans="30:30">
      <c r="AD22864" s="9"/>
    </row>
    <row r="22865" spans="30:30">
      <c r="AD22865" s="9"/>
    </row>
    <row r="22866" spans="30:30">
      <c r="AD22866" s="9"/>
    </row>
    <row r="22867" spans="30:30">
      <c r="AD22867" s="9"/>
    </row>
    <row r="22868" spans="30:30">
      <c r="AD22868" s="9"/>
    </row>
    <row r="22869" spans="30:30">
      <c r="AD22869" s="9"/>
    </row>
    <row r="22870" spans="30:30">
      <c r="AD22870" s="9"/>
    </row>
    <row r="22871" spans="30:30">
      <c r="AD22871" s="9"/>
    </row>
    <row r="22872" spans="30:30">
      <c r="AD22872" s="9"/>
    </row>
    <row r="22873" spans="30:30">
      <c r="AD22873" s="9"/>
    </row>
    <row r="22874" spans="30:30">
      <c r="AD22874" s="9"/>
    </row>
    <row r="22875" spans="30:30">
      <c r="AD22875" s="9"/>
    </row>
    <row r="22876" spans="30:30">
      <c r="AD22876" s="9"/>
    </row>
    <row r="22877" spans="30:30">
      <c r="AD22877" s="9"/>
    </row>
    <row r="22878" spans="30:30">
      <c r="AD22878" s="9"/>
    </row>
    <row r="22879" spans="30:30">
      <c r="AD22879" s="9"/>
    </row>
    <row r="22880" spans="30:30">
      <c r="AD22880" s="9"/>
    </row>
    <row r="22881" spans="30:30">
      <c r="AD22881" s="9"/>
    </row>
    <row r="22882" spans="30:30">
      <c r="AD22882" s="9"/>
    </row>
    <row r="22883" spans="30:30">
      <c r="AD22883" s="9"/>
    </row>
    <row r="22884" spans="30:30">
      <c r="AD22884" s="9"/>
    </row>
    <row r="22885" spans="30:30">
      <c r="AD22885" s="9"/>
    </row>
    <row r="22886" spans="30:30">
      <c r="AD22886" s="9"/>
    </row>
    <row r="22887" spans="30:30">
      <c r="AD22887" s="9"/>
    </row>
    <row r="22888" spans="30:30">
      <c r="AD22888" s="9"/>
    </row>
    <row r="22889" spans="30:30">
      <c r="AD22889" s="9"/>
    </row>
    <row r="22890" spans="30:30">
      <c r="AD22890" s="9"/>
    </row>
    <row r="22891" spans="30:30">
      <c r="AD22891" s="9"/>
    </row>
    <row r="22892" spans="30:30">
      <c r="AD22892" s="9"/>
    </row>
    <row r="22893" spans="30:30">
      <c r="AD22893" s="9"/>
    </row>
    <row r="22894" spans="30:30">
      <c r="AD22894" s="9"/>
    </row>
    <row r="22895" spans="30:30">
      <c r="AD22895" s="9"/>
    </row>
    <row r="22896" spans="30:30">
      <c r="AD22896" s="9"/>
    </row>
    <row r="22897" spans="30:30">
      <c r="AD22897" s="9"/>
    </row>
    <row r="22898" spans="30:30">
      <c r="AD22898" s="9"/>
    </row>
    <row r="22899" spans="30:30">
      <c r="AD22899" s="9"/>
    </row>
    <row r="22900" spans="30:30">
      <c r="AD22900" s="9"/>
    </row>
    <row r="22901" spans="30:30">
      <c r="AD22901" s="9"/>
    </row>
    <row r="22902" spans="30:30">
      <c r="AD22902" s="9"/>
    </row>
    <row r="22903" spans="30:30">
      <c r="AD22903" s="9"/>
    </row>
    <row r="22904" spans="30:30">
      <c r="AD22904" s="9"/>
    </row>
    <row r="22905" spans="30:30">
      <c r="AD22905" s="9"/>
    </row>
    <row r="22906" spans="30:30">
      <c r="AD22906" s="9"/>
    </row>
    <row r="22907" spans="30:30">
      <c r="AD22907" s="9"/>
    </row>
    <row r="22908" spans="30:30">
      <c r="AD22908" s="9"/>
    </row>
    <row r="22909" spans="30:30">
      <c r="AD22909" s="9"/>
    </row>
    <row r="22910" spans="30:30">
      <c r="AD22910" s="9"/>
    </row>
    <row r="22911" spans="30:30">
      <c r="AD22911" s="9"/>
    </row>
    <row r="22912" spans="30:30">
      <c r="AD22912" s="9"/>
    </row>
    <row r="22913" spans="30:30">
      <c r="AD22913" s="9"/>
    </row>
    <row r="22914" spans="30:30">
      <c r="AD22914" s="9"/>
    </row>
    <row r="22915" spans="30:30">
      <c r="AD22915" s="9"/>
    </row>
    <row r="22916" spans="30:30">
      <c r="AD22916" s="9"/>
    </row>
    <row r="22917" spans="30:30">
      <c r="AD22917" s="9"/>
    </row>
    <row r="22918" spans="30:30">
      <c r="AD22918" s="9"/>
    </row>
    <row r="22919" spans="30:30">
      <c r="AD22919" s="9"/>
    </row>
    <row r="22920" spans="30:30">
      <c r="AD22920" s="9"/>
    </row>
    <row r="22921" spans="30:30">
      <c r="AD22921" s="9"/>
    </row>
    <row r="22922" spans="30:30">
      <c r="AD22922" s="9"/>
    </row>
    <row r="22923" spans="30:30">
      <c r="AD22923" s="9"/>
    </row>
    <row r="22924" spans="30:30">
      <c r="AD22924" s="9"/>
    </row>
    <row r="22925" spans="30:30">
      <c r="AD22925" s="9"/>
    </row>
    <row r="22926" spans="30:30">
      <c r="AD22926" s="9"/>
    </row>
    <row r="22927" spans="30:30">
      <c r="AD22927" s="9"/>
    </row>
    <row r="22928" spans="30:30">
      <c r="AD22928" s="9"/>
    </row>
    <row r="22929" spans="30:30">
      <c r="AD22929" s="9"/>
    </row>
    <row r="22930" spans="30:30">
      <c r="AD22930" s="9"/>
    </row>
    <row r="22931" spans="30:30">
      <c r="AD22931" s="9"/>
    </row>
    <row r="22932" spans="30:30">
      <c r="AD22932" s="9"/>
    </row>
    <row r="22933" spans="30:30">
      <c r="AD22933" s="9"/>
    </row>
    <row r="22934" spans="30:30">
      <c r="AD22934" s="9"/>
    </row>
    <row r="22935" spans="30:30">
      <c r="AD22935" s="9"/>
    </row>
    <row r="22936" spans="30:30">
      <c r="AD22936" s="9"/>
    </row>
    <row r="22937" spans="30:30">
      <c r="AD22937" s="9"/>
    </row>
    <row r="22938" spans="30:30">
      <c r="AD22938" s="9"/>
    </row>
    <row r="22939" spans="30:30">
      <c r="AD22939" s="9"/>
    </row>
    <row r="22940" spans="30:30">
      <c r="AD22940" s="9"/>
    </row>
    <row r="22941" spans="30:30">
      <c r="AD22941" s="9"/>
    </row>
    <row r="22942" spans="30:30">
      <c r="AD22942" s="9"/>
    </row>
    <row r="22943" spans="30:30">
      <c r="AD22943" s="9"/>
    </row>
    <row r="22944" spans="30:30">
      <c r="AD22944" s="9"/>
    </row>
    <row r="22945" spans="30:30">
      <c r="AD22945" s="9"/>
    </row>
    <row r="22946" spans="30:30">
      <c r="AD22946" s="9"/>
    </row>
    <row r="22947" spans="30:30">
      <c r="AD22947" s="9"/>
    </row>
    <row r="22948" spans="30:30">
      <c r="AD22948" s="9"/>
    </row>
    <row r="22949" spans="30:30">
      <c r="AD22949" s="9"/>
    </row>
    <row r="22950" spans="30:30">
      <c r="AD22950" s="9"/>
    </row>
    <row r="22951" spans="30:30">
      <c r="AD22951" s="9"/>
    </row>
    <row r="22952" spans="30:30">
      <c r="AD22952" s="9"/>
    </row>
    <row r="22953" spans="30:30">
      <c r="AD22953" s="9"/>
    </row>
    <row r="22954" spans="30:30">
      <c r="AD22954" s="9"/>
    </row>
    <row r="22955" spans="30:30">
      <c r="AD22955" s="9"/>
    </row>
    <row r="22956" spans="30:30">
      <c r="AD22956" s="9"/>
    </row>
    <row r="22957" spans="30:30">
      <c r="AD22957" s="9"/>
    </row>
    <row r="22958" spans="30:30">
      <c r="AD22958" s="9"/>
    </row>
    <row r="22959" spans="30:30">
      <c r="AD22959" s="9"/>
    </row>
    <row r="22960" spans="30:30">
      <c r="AD22960" s="9"/>
    </row>
    <row r="22961" spans="30:30">
      <c r="AD22961" s="9"/>
    </row>
    <row r="22962" spans="30:30">
      <c r="AD22962" s="9"/>
    </row>
    <row r="22963" spans="30:30">
      <c r="AD22963" s="9"/>
    </row>
    <row r="22964" spans="30:30">
      <c r="AD22964" s="9"/>
    </row>
    <row r="22965" spans="30:30">
      <c r="AD22965" s="9"/>
    </row>
    <row r="22966" spans="30:30">
      <c r="AD22966" s="9"/>
    </row>
    <row r="22967" spans="30:30">
      <c r="AD22967" s="9"/>
    </row>
    <row r="22968" spans="30:30">
      <c r="AD22968" s="9"/>
    </row>
    <row r="22969" spans="30:30">
      <c r="AD22969" s="9"/>
    </row>
    <row r="22970" spans="30:30">
      <c r="AD22970" s="9"/>
    </row>
    <row r="22971" spans="30:30">
      <c r="AD22971" s="9"/>
    </row>
    <row r="22972" spans="30:30">
      <c r="AD22972" s="9"/>
    </row>
    <row r="22973" spans="30:30">
      <c r="AD22973" s="9"/>
    </row>
    <row r="22974" spans="30:30">
      <c r="AD22974" s="9"/>
    </row>
    <row r="22975" spans="30:30">
      <c r="AD22975" s="9"/>
    </row>
    <row r="22976" spans="30:30">
      <c r="AD22976" s="9"/>
    </row>
    <row r="22977" spans="30:30">
      <c r="AD22977" s="9"/>
    </row>
    <row r="22978" spans="30:30">
      <c r="AD22978" s="9"/>
    </row>
    <row r="22979" spans="30:30">
      <c r="AD22979" s="9"/>
    </row>
    <row r="22980" spans="30:30">
      <c r="AD22980" s="9"/>
    </row>
    <row r="22981" spans="30:30">
      <c r="AD22981" s="9"/>
    </row>
    <row r="22982" spans="30:30">
      <c r="AD22982" s="9"/>
    </row>
    <row r="22983" spans="30:30">
      <c r="AD22983" s="9"/>
    </row>
    <row r="22984" spans="30:30">
      <c r="AD22984" s="9"/>
    </row>
    <row r="22985" spans="30:30">
      <c r="AD22985" s="9"/>
    </row>
    <row r="22986" spans="30:30">
      <c r="AD22986" s="9"/>
    </row>
    <row r="22987" spans="30:30">
      <c r="AD22987" s="9"/>
    </row>
    <row r="22988" spans="30:30">
      <c r="AD22988" s="9"/>
    </row>
    <row r="22989" spans="30:30">
      <c r="AD22989" s="9"/>
    </row>
    <row r="22990" spans="30:30">
      <c r="AD22990" s="9"/>
    </row>
    <row r="22991" spans="30:30">
      <c r="AD22991" s="9"/>
    </row>
    <row r="22992" spans="30:30">
      <c r="AD22992" s="9"/>
    </row>
    <row r="22993" spans="30:30">
      <c r="AD22993" s="9"/>
    </row>
    <row r="22994" spans="30:30">
      <c r="AD22994" s="9"/>
    </row>
    <row r="22995" spans="30:30">
      <c r="AD22995" s="9"/>
    </row>
    <row r="22996" spans="30:30">
      <c r="AD22996" s="9"/>
    </row>
    <row r="22997" spans="30:30">
      <c r="AD22997" s="9"/>
    </row>
    <row r="22998" spans="30:30">
      <c r="AD22998" s="9"/>
    </row>
    <row r="22999" spans="30:30">
      <c r="AD22999" s="9"/>
    </row>
    <row r="23000" spans="30:30">
      <c r="AD23000" s="9"/>
    </row>
    <row r="23001" spans="30:30">
      <c r="AD23001" s="9"/>
    </row>
    <row r="23002" spans="30:30">
      <c r="AD23002" s="9"/>
    </row>
    <row r="23003" spans="30:30">
      <c r="AD23003" s="9"/>
    </row>
    <row r="23004" spans="30:30">
      <c r="AD23004" s="9"/>
    </row>
    <row r="23005" spans="30:30">
      <c r="AD23005" s="9"/>
    </row>
    <row r="23006" spans="30:30">
      <c r="AD23006" s="9"/>
    </row>
    <row r="23007" spans="30:30">
      <c r="AD23007" s="9"/>
    </row>
    <row r="23008" spans="30:30">
      <c r="AD23008" s="9"/>
    </row>
    <row r="23009" spans="30:30">
      <c r="AD23009" s="9"/>
    </row>
    <row r="23010" spans="30:30">
      <c r="AD23010" s="9"/>
    </row>
    <row r="23011" spans="30:30">
      <c r="AD23011" s="9"/>
    </row>
    <row r="23012" spans="30:30">
      <c r="AD23012" s="9"/>
    </row>
    <row r="23013" spans="30:30">
      <c r="AD23013" s="9"/>
    </row>
    <row r="23014" spans="30:30">
      <c r="AD23014" s="9"/>
    </row>
    <row r="23015" spans="30:30">
      <c r="AD23015" s="9"/>
    </row>
    <row r="23016" spans="30:30">
      <c r="AD23016" s="9"/>
    </row>
    <row r="23017" spans="30:30">
      <c r="AD23017" s="9"/>
    </row>
    <row r="23018" spans="30:30">
      <c r="AD23018" s="9"/>
    </row>
    <row r="23019" spans="30:30">
      <c r="AD23019" s="9"/>
    </row>
    <row r="23020" spans="30:30">
      <c r="AD23020" s="9"/>
    </row>
    <row r="23021" spans="30:30">
      <c r="AD23021" s="9"/>
    </row>
    <row r="23022" spans="30:30">
      <c r="AD23022" s="9"/>
    </row>
    <row r="23023" spans="30:30">
      <c r="AD23023" s="9"/>
    </row>
    <row r="23024" spans="30:30">
      <c r="AD23024" s="9"/>
    </row>
    <row r="23025" spans="30:30">
      <c r="AD23025" s="9"/>
    </row>
    <row r="23026" spans="30:30">
      <c r="AD23026" s="9"/>
    </row>
    <row r="23027" spans="30:30">
      <c r="AD23027" s="9"/>
    </row>
    <row r="23028" spans="30:30">
      <c r="AD23028" s="9"/>
    </row>
    <row r="23029" spans="30:30">
      <c r="AD23029" s="9"/>
    </row>
    <row r="23030" spans="30:30">
      <c r="AD23030" s="9"/>
    </row>
    <row r="23031" spans="30:30">
      <c r="AD23031" s="9"/>
    </row>
    <row r="23032" spans="30:30">
      <c r="AD23032" s="9"/>
    </row>
    <row r="23033" spans="30:30">
      <c r="AD23033" s="9"/>
    </row>
    <row r="23034" spans="30:30">
      <c r="AD23034" s="9"/>
    </row>
    <row r="23035" spans="30:30">
      <c r="AD23035" s="9"/>
    </row>
    <row r="23036" spans="30:30">
      <c r="AD23036" s="9"/>
    </row>
    <row r="23037" spans="30:30">
      <c r="AD23037" s="9"/>
    </row>
    <row r="23038" spans="30:30">
      <c r="AD23038" s="9"/>
    </row>
    <row r="23039" spans="30:30">
      <c r="AD23039" s="9"/>
    </row>
    <row r="23040" spans="30:30">
      <c r="AD23040" s="9"/>
    </row>
    <row r="23041" spans="30:30">
      <c r="AD23041" s="9"/>
    </row>
    <row r="23042" spans="30:30">
      <c r="AD23042" s="9"/>
    </row>
    <row r="23043" spans="30:30">
      <c r="AD23043" s="9"/>
    </row>
    <row r="23044" spans="30:30">
      <c r="AD23044" s="9"/>
    </row>
    <row r="23045" spans="30:30">
      <c r="AD23045" s="9"/>
    </row>
    <row r="23046" spans="30:30">
      <c r="AD23046" s="9"/>
    </row>
    <row r="23047" spans="30:30">
      <c r="AD23047" s="9"/>
    </row>
    <row r="23048" spans="30:30">
      <c r="AD23048" s="9"/>
    </row>
    <row r="23049" spans="30:30">
      <c r="AD23049" s="9"/>
    </row>
    <row r="23050" spans="30:30">
      <c r="AD23050" s="9"/>
    </row>
    <row r="23051" spans="30:30">
      <c r="AD23051" s="9"/>
    </row>
    <row r="23052" spans="30:30">
      <c r="AD23052" s="9"/>
    </row>
    <row r="23053" spans="30:30">
      <c r="AD23053" s="9"/>
    </row>
    <row r="23054" spans="30:30">
      <c r="AD23054" s="9"/>
    </row>
    <row r="23055" spans="30:30">
      <c r="AD23055" s="9"/>
    </row>
    <row r="23056" spans="30:30">
      <c r="AD23056" s="9"/>
    </row>
    <row r="23057" spans="30:30">
      <c r="AD23057" s="9"/>
    </row>
    <row r="23058" spans="30:30">
      <c r="AD23058" s="9"/>
    </row>
    <row r="23059" spans="30:30">
      <c r="AD23059" s="9"/>
    </row>
    <row r="23060" spans="30:30">
      <c r="AD23060" s="9"/>
    </row>
    <row r="23061" spans="30:30">
      <c r="AD23061" s="9"/>
    </row>
    <row r="23062" spans="30:30">
      <c r="AD23062" s="9"/>
    </row>
    <row r="23063" spans="30:30">
      <c r="AD23063" s="9"/>
    </row>
    <row r="23064" spans="30:30">
      <c r="AD23064" s="9"/>
    </row>
    <row r="23065" spans="30:30">
      <c r="AD23065" s="9"/>
    </row>
    <row r="23066" spans="30:30">
      <c r="AD23066" s="9"/>
    </row>
    <row r="23067" spans="30:30">
      <c r="AD23067" s="9"/>
    </row>
    <row r="23068" spans="30:30">
      <c r="AD23068" s="9"/>
    </row>
    <row r="23069" spans="30:30">
      <c r="AD23069" s="9"/>
    </row>
    <row r="23070" spans="30:30">
      <c r="AD23070" s="9"/>
    </row>
    <row r="23071" spans="30:30">
      <c r="AD23071" s="9"/>
    </row>
    <row r="23072" spans="30:30">
      <c r="AD23072" s="9"/>
    </row>
    <row r="23073" spans="30:30">
      <c r="AD23073" s="9"/>
    </row>
    <row r="23074" spans="30:30">
      <c r="AD23074" s="9"/>
    </row>
    <row r="23075" spans="30:30">
      <c r="AD23075" s="9"/>
    </row>
    <row r="23076" spans="30:30">
      <c r="AD23076" s="9"/>
    </row>
    <row r="23077" spans="30:30">
      <c r="AD23077" s="9"/>
    </row>
    <row r="23078" spans="30:30">
      <c r="AD23078" s="9"/>
    </row>
    <row r="23079" spans="30:30">
      <c r="AD23079" s="9"/>
    </row>
    <row r="23080" spans="30:30">
      <c r="AD23080" s="9"/>
    </row>
    <row r="23081" spans="30:30">
      <c r="AD23081" s="9"/>
    </row>
    <row r="23082" spans="30:30">
      <c r="AD23082" s="9"/>
    </row>
    <row r="23083" spans="30:30">
      <c r="AD23083" s="9"/>
    </row>
    <row r="23084" spans="30:30">
      <c r="AD23084" s="9"/>
    </row>
    <row r="23085" spans="30:30">
      <c r="AD23085" s="9"/>
    </row>
    <row r="23086" spans="30:30">
      <c r="AD23086" s="9"/>
    </row>
    <row r="23087" spans="30:30">
      <c r="AD23087" s="9"/>
    </row>
    <row r="23088" spans="30:30">
      <c r="AD23088" s="9"/>
    </row>
    <row r="23089" spans="30:30">
      <c r="AD23089" s="9"/>
    </row>
    <row r="23090" spans="30:30">
      <c r="AD23090" s="9"/>
    </row>
    <row r="23091" spans="30:30">
      <c r="AD23091" s="9"/>
    </row>
    <row r="23092" spans="30:30">
      <c r="AD23092" s="9"/>
    </row>
    <row r="23093" spans="30:30">
      <c r="AD23093" s="9"/>
    </row>
    <row r="23094" spans="30:30">
      <c r="AD23094" s="9"/>
    </row>
    <row r="23095" spans="30:30">
      <c r="AD23095" s="9"/>
    </row>
    <row r="23096" spans="30:30">
      <c r="AD23096" s="9"/>
    </row>
    <row r="23097" spans="30:30">
      <c r="AD23097" s="9"/>
    </row>
    <row r="23098" spans="30:30">
      <c r="AD23098" s="9"/>
    </row>
    <row r="23099" spans="30:30">
      <c r="AD23099" s="9"/>
    </row>
    <row r="23100" spans="30:30">
      <c r="AD23100" s="9"/>
    </row>
    <row r="23101" spans="30:30">
      <c r="AD23101" s="9"/>
    </row>
    <row r="23102" spans="30:30">
      <c r="AD23102" s="9"/>
    </row>
    <row r="23103" spans="30:30">
      <c r="AD23103" s="9"/>
    </row>
    <row r="23104" spans="30:30">
      <c r="AD23104" s="9"/>
    </row>
    <row r="23105" spans="30:30">
      <c r="AD23105" s="9"/>
    </row>
    <row r="23106" spans="30:30">
      <c r="AD23106" s="9"/>
    </row>
    <row r="23107" spans="30:30">
      <c r="AD23107" s="9"/>
    </row>
    <row r="23108" spans="30:30">
      <c r="AD23108" s="9"/>
    </row>
    <row r="23109" spans="30:30">
      <c r="AD23109" s="9"/>
    </row>
    <row r="23110" spans="30:30">
      <c r="AD23110" s="9"/>
    </row>
    <row r="23111" spans="30:30">
      <c r="AD23111" s="9"/>
    </row>
    <row r="23112" spans="30:30">
      <c r="AD23112" s="9"/>
    </row>
    <row r="23113" spans="30:30">
      <c r="AD23113" s="9"/>
    </row>
    <row r="23114" spans="30:30">
      <c r="AD23114" s="9"/>
    </row>
    <row r="23115" spans="30:30">
      <c r="AD23115" s="9"/>
    </row>
    <row r="23116" spans="30:30">
      <c r="AD23116" s="9"/>
    </row>
    <row r="23117" spans="30:30">
      <c r="AD23117" s="9"/>
    </row>
    <row r="23118" spans="30:30">
      <c r="AD23118" s="9"/>
    </row>
    <row r="23119" spans="30:30">
      <c r="AD23119" s="9"/>
    </row>
    <row r="23120" spans="30:30">
      <c r="AD23120" s="9"/>
    </row>
    <row r="23121" spans="30:30">
      <c r="AD23121" s="9"/>
    </row>
    <row r="23122" spans="30:30">
      <c r="AD23122" s="9"/>
    </row>
    <row r="23123" spans="30:30">
      <c r="AD23123" s="9"/>
    </row>
    <row r="23124" spans="30:30">
      <c r="AD23124" s="9"/>
    </row>
    <row r="23125" spans="30:30">
      <c r="AD23125" s="9"/>
    </row>
    <row r="23126" spans="30:30">
      <c r="AD23126" s="9"/>
    </row>
    <row r="23127" spans="30:30">
      <c r="AD23127" s="9"/>
    </row>
    <row r="23128" spans="30:30">
      <c r="AD23128" s="9"/>
    </row>
    <row r="23129" spans="30:30">
      <c r="AD23129" s="9"/>
    </row>
    <row r="23130" spans="30:30">
      <c r="AD23130" s="9"/>
    </row>
    <row r="23131" spans="30:30">
      <c r="AD23131" s="9"/>
    </row>
    <row r="23132" spans="30:30">
      <c r="AD23132" s="9"/>
    </row>
    <row r="23133" spans="30:30">
      <c r="AD23133" s="9"/>
    </row>
    <row r="23134" spans="30:30">
      <c r="AD23134" s="9"/>
    </row>
    <row r="23135" spans="30:30">
      <c r="AD23135" s="9"/>
    </row>
    <row r="23136" spans="30:30">
      <c r="AD23136" s="9"/>
    </row>
    <row r="23137" spans="30:30">
      <c r="AD23137" s="9"/>
    </row>
    <row r="23138" spans="30:30">
      <c r="AD23138" s="9"/>
    </row>
    <row r="23139" spans="30:30">
      <c r="AD23139" s="9"/>
    </row>
    <row r="23140" spans="30:30">
      <c r="AD23140" s="9"/>
    </row>
    <row r="23141" spans="30:30">
      <c r="AD23141" s="9"/>
    </row>
    <row r="23142" spans="30:30">
      <c r="AD23142" s="9"/>
    </row>
    <row r="23143" spans="30:30">
      <c r="AD23143" s="9"/>
    </row>
    <row r="23144" spans="30:30">
      <c r="AD23144" s="9"/>
    </row>
    <row r="23145" spans="30:30">
      <c r="AD23145" s="9"/>
    </row>
    <row r="23146" spans="30:30">
      <c r="AD23146" s="9"/>
    </row>
    <row r="23147" spans="30:30">
      <c r="AD23147" s="9"/>
    </row>
    <row r="23148" spans="30:30">
      <c r="AD23148" s="9"/>
    </row>
    <row r="23149" spans="30:30">
      <c r="AD23149" s="9"/>
    </row>
    <row r="23150" spans="30:30">
      <c r="AD23150" s="9"/>
    </row>
    <row r="23151" spans="30:30">
      <c r="AD23151" s="9"/>
    </row>
    <row r="23152" spans="30:30">
      <c r="AD23152" s="9"/>
    </row>
    <row r="23153" spans="30:30">
      <c r="AD23153" s="9"/>
    </row>
    <row r="23154" spans="30:30">
      <c r="AD23154" s="9"/>
    </row>
    <row r="23155" spans="30:30">
      <c r="AD23155" s="9"/>
    </row>
    <row r="23156" spans="30:30">
      <c r="AD23156" s="9"/>
    </row>
    <row r="23157" spans="30:30">
      <c r="AD23157" s="9"/>
    </row>
    <row r="23158" spans="30:30">
      <c r="AD23158" s="9"/>
    </row>
    <row r="23159" spans="30:30">
      <c r="AD23159" s="9"/>
    </row>
    <row r="23160" spans="30:30">
      <c r="AD23160" s="9"/>
    </row>
    <row r="23161" spans="30:30">
      <c r="AD23161" s="9"/>
    </row>
    <row r="23162" spans="30:30">
      <c r="AD23162" s="9"/>
    </row>
    <row r="23163" spans="30:30">
      <c r="AD23163" s="9"/>
    </row>
    <row r="23164" spans="30:30">
      <c r="AD23164" s="9"/>
    </row>
    <row r="23165" spans="30:30">
      <c r="AD23165" s="9"/>
    </row>
    <row r="23166" spans="30:30">
      <c r="AD23166" s="9"/>
    </row>
    <row r="23167" spans="30:30">
      <c r="AD23167" s="9"/>
    </row>
    <row r="23168" spans="30:30">
      <c r="AD23168" s="9"/>
    </row>
    <row r="23169" spans="30:30">
      <c r="AD23169" s="9"/>
    </row>
    <row r="23170" spans="30:30">
      <c r="AD23170" s="9"/>
    </row>
    <row r="23171" spans="30:30">
      <c r="AD23171" s="9"/>
    </row>
    <row r="23172" spans="30:30">
      <c r="AD23172" s="9"/>
    </row>
    <row r="23173" spans="30:30">
      <c r="AD23173" s="9"/>
    </row>
    <row r="23174" spans="30:30">
      <c r="AD23174" s="9"/>
    </row>
    <row r="23175" spans="30:30">
      <c r="AD23175" s="9"/>
    </row>
    <row r="23176" spans="30:30">
      <c r="AD23176" s="9"/>
    </row>
    <row r="23177" spans="30:30">
      <c r="AD23177" s="9"/>
    </row>
    <row r="23178" spans="30:30">
      <c r="AD23178" s="9"/>
    </row>
    <row r="23179" spans="30:30">
      <c r="AD23179" s="9"/>
    </row>
    <row r="23180" spans="30:30">
      <c r="AD23180" s="9"/>
    </row>
    <row r="23181" spans="30:30">
      <c r="AD23181" s="9"/>
    </row>
    <row r="23182" spans="30:30">
      <c r="AD23182" s="9"/>
    </row>
    <row r="23183" spans="30:30">
      <c r="AD23183" s="9"/>
    </row>
    <row r="23184" spans="30:30">
      <c r="AD23184" s="9"/>
    </row>
    <row r="23185" spans="30:30">
      <c r="AD23185" s="9"/>
    </row>
    <row r="23186" spans="30:30">
      <c r="AD23186" s="9"/>
    </row>
    <row r="23187" spans="30:30">
      <c r="AD23187" s="9"/>
    </row>
    <row r="23188" spans="30:30">
      <c r="AD23188" s="9"/>
    </row>
    <row r="23189" spans="30:30">
      <c r="AD23189" s="9"/>
    </row>
    <row r="23190" spans="30:30">
      <c r="AD23190" s="9"/>
    </row>
    <row r="23191" spans="30:30">
      <c r="AD23191" s="9"/>
    </row>
    <row r="23192" spans="30:30">
      <c r="AD23192" s="9"/>
    </row>
    <row r="23193" spans="30:30">
      <c r="AD23193" s="9"/>
    </row>
    <row r="23194" spans="30:30">
      <c r="AD23194" s="9"/>
    </row>
    <row r="23195" spans="30:30">
      <c r="AD23195" s="9"/>
    </row>
    <row r="23196" spans="30:30">
      <c r="AD23196" s="9"/>
    </row>
    <row r="23197" spans="30:30">
      <c r="AD23197" s="9"/>
    </row>
    <row r="23198" spans="30:30">
      <c r="AD23198" s="9"/>
    </row>
    <row r="23199" spans="30:30">
      <c r="AD23199" s="9"/>
    </row>
    <row r="23200" spans="30:30">
      <c r="AD23200" s="9"/>
    </row>
    <row r="23201" spans="30:30">
      <c r="AD23201" s="9"/>
    </row>
    <row r="23202" spans="30:30">
      <c r="AD23202" s="9"/>
    </row>
    <row r="23203" spans="30:30">
      <c r="AD23203" s="9"/>
    </row>
    <row r="23204" spans="30:30">
      <c r="AD23204" s="9"/>
    </row>
    <row r="23205" spans="30:30">
      <c r="AD23205" s="9"/>
    </row>
    <row r="23206" spans="30:30">
      <c r="AD23206" s="9"/>
    </row>
    <row r="23207" spans="30:30">
      <c r="AD23207" s="9"/>
    </row>
    <row r="23208" spans="30:30">
      <c r="AD23208" s="9"/>
    </row>
    <row r="23209" spans="30:30">
      <c r="AD23209" s="9"/>
    </row>
    <row r="23210" spans="30:30">
      <c r="AD23210" s="9"/>
    </row>
    <row r="23211" spans="30:30">
      <c r="AD23211" s="9"/>
    </row>
    <row r="23212" spans="30:30">
      <c r="AD23212" s="9"/>
    </row>
    <row r="23213" spans="30:30">
      <c r="AD23213" s="9"/>
    </row>
    <row r="23214" spans="30:30">
      <c r="AD23214" s="9"/>
    </row>
    <row r="23215" spans="30:30">
      <c r="AD23215" s="9"/>
    </row>
    <row r="23216" spans="30:30">
      <c r="AD23216" s="9"/>
    </row>
    <row r="23217" spans="30:30">
      <c r="AD23217" s="9"/>
    </row>
    <row r="23218" spans="30:30">
      <c r="AD23218" s="9"/>
    </row>
    <row r="23219" spans="30:30">
      <c r="AD23219" s="9"/>
    </row>
    <row r="23220" spans="30:30">
      <c r="AD23220" s="9"/>
    </row>
    <row r="23221" spans="30:30">
      <c r="AD23221" s="9"/>
    </row>
    <row r="23222" spans="30:30">
      <c r="AD23222" s="9"/>
    </row>
    <row r="23223" spans="30:30">
      <c r="AD23223" s="9"/>
    </row>
    <row r="23224" spans="30:30">
      <c r="AD23224" s="9"/>
    </row>
    <row r="23225" spans="30:30">
      <c r="AD23225" s="9"/>
    </row>
    <row r="23226" spans="30:30">
      <c r="AD23226" s="9"/>
    </row>
    <row r="23227" spans="30:30">
      <c r="AD23227" s="9"/>
    </row>
    <row r="23228" spans="30:30">
      <c r="AD23228" s="9"/>
    </row>
    <row r="23229" spans="30:30">
      <c r="AD23229" s="9"/>
    </row>
    <row r="23230" spans="30:30">
      <c r="AD23230" s="9"/>
    </row>
    <row r="23231" spans="30:30">
      <c r="AD23231" s="9"/>
    </row>
    <row r="23232" spans="30:30">
      <c r="AD23232" s="9"/>
    </row>
    <row r="23233" spans="30:30">
      <c r="AD23233" s="9"/>
    </row>
    <row r="23234" spans="30:30">
      <c r="AD23234" s="9"/>
    </row>
    <row r="23235" spans="30:30">
      <c r="AD23235" s="9"/>
    </row>
    <row r="23236" spans="30:30">
      <c r="AD23236" s="9"/>
    </row>
    <row r="23237" spans="30:30">
      <c r="AD23237" s="9"/>
    </row>
    <row r="23238" spans="30:30">
      <c r="AD23238" s="9"/>
    </row>
    <row r="23239" spans="30:30">
      <c r="AD23239" s="9"/>
    </row>
    <row r="23240" spans="30:30">
      <c r="AD23240" s="9"/>
    </row>
    <row r="23241" spans="30:30">
      <c r="AD23241" s="9"/>
    </row>
    <row r="23242" spans="30:30">
      <c r="AD23242" s="9"/>
    </row>
    <row r="23243" spans="30:30">
      <c r="AD23243" s="9"/>
    </row>
    <row r="23244" spans="30:30">
      <c r="AD23244" s="9"/>
    </row>
    <row r="23245" spans="30:30">
      <c r="AD23245" s="9"/>
    </row>
    <row r="23246" spans="30:30">
      <c r="AD23246" s="9"/>
    </row>
    <row r="23247" spans="30:30">
      <c r="AD23247" s="9"/>
    </row>
    <row r="23248" spans="30:30">
      <c r="AD23248" s="9"/>
    </row>
    <row r="23249" spans="30:30">
      <c r="AD23249" s="9"/>
    </row>
    <row r="23250" spans="30:30">
      <c r="AD23250" s="9"/>
    </row>
    <row r="23251" spans="30:30">
      <c r="AD23251" s="9"/>
    </row>
    <row r="23252" spans="30:30">
      <c r="AD23252" s="9"/>
    </row>
    <row r="23253" spans="30:30">
      <c r="AD23253" s="9"/>
    </row>
    <row r="23254" spans="30:30">
      <c r="AD23254" s="9"/>
    </row>
    <row r="23255" spans="30:30">
      <c r="AD23255" s="9"/>
    </row>
    <row r="23256" spans="30:30">
      <c r="AD23256" s="9"/>
    </row>
    <row r="23257" spans="30:30">
      <c r="AD23257" s="9"/>
    </row>
    <row r="23258" spans="30:30">
      <c r="AD23258" s="9"/>
    </row>
    <row r="23259" spans="30:30">
      <c r="AD23259" s="9"/>
    </row>
    <row r="23260" spans="30:30">
      <c r="AD23260" s="9"/>
    </row>
    <row r="23261" spans="30:30">
      <c r="AD23261" s="9"/>
    </row>
    <row r="23262" spans="30:30">
      <c r="AD23262" s="9"/>
    </row>
    <row r="23263" spans="30:30">
      <c r="AD23263" s="9"/>
    </row>
    <row r="23264" spans="30:30">
      <c r="AD23264" s="9"/>
    </row>
    <row r="23265" spans="30:30">
      <c r="AD23265" s="9"/>
    </row>
    <row r="23266" spans="30:30">
      <c r="AD23266" s="9"/>
    </row>
    <row r="23267" spans="30:30">
      <c r="AD23267" s="9"/>
    </row>
    <row r="23268" spans="30:30">
      <c r="AD23268" s="9"/>
    </row>
    <row r="23269" spans="30:30">
      <c r="AD23269" s="9"/>
    </row>
    <row r="23270" spans="30:30">
      <c r="AD23270" s="9"/>
    </row>
    <row r="23271" spans="30:30">
      <c r="AD23271" s="9"/>
    </row>
    <row r="23272" spans="30:30">
      <c r="AD23272" s="9"/>
    </row>
    <row r="23273" spans="30:30">
      <c r="AD23273" s="9"/>
    </row>
    <row r="23274" spans="30:30">
      <c r="AD23274" s="9"/>
    </row>
    <row r="23275" spans="30:30">
      <c r="AD23275" s="9"/>
    </row>
    <row r="23276" spans="30:30">
      <c r="AD23276" s="9"/>
    </row>
    <row r="23277" spans="30:30">
      <c r="AD23277" s="9"/>
    </row>
    <row r="23278" spans="30:30">
      <c r="AD23278" s="9"/>
    </row>
    <row r="23279" spans="30:30">
      <c r="AD23279" s="9"/>
    </row>
    <row r="23280" spans="30:30">
      <c r="AD23280" s="9"/>
    </row>
    <row r="23281" spans="30:30">
      <c r="AD23281" s="9"/>
    </row>
    <row r="23282" spans="30:30">
      <c r="AD23282" s="9"/>
    </row>
    <row r="23283" spans="30:30">
      <c r="AD23283" s="9"/>
    </row>
    <row r="23284" spans="30:30">
      <c r="AD23284" s="9"/>
    </row>
    <row r="23285" spans="30:30">
      <c r="AD23285" s="9"/>
    </row>
    <row r="23286" spans="30:30">
      <c r="AD23286" s="9"/>
    </row>
    <row r="23287" spans="30:30">
      <c r="AD23287" s="9"/>
    </row>
    <row r="23288" spans="30:30">
      <c r="AD23288" s="9"/>
    </row>
    <row r="23289" spans="30:30">
      <c r="AD23289" s="9"/>
    </row>
    <row r="23290" spans="30:30">
      <c r="AD23290" s="9"/>
    </row>
    <row r="23291" spans="30:30">
      <c r="AD23291" s="9"/>
    </row>
    <row r="23292" spans="30:30">
      <c r="AD23292" s="9"/>
    </row>
    <row r="23293" spans="30:30">
      <c r="AD23293" s="9"/>
    </row>
    <row r="23294" spans="30:30">
      <c r="AD23294" s="9"/>
    </row>
    <row r="23295" spans="30:30">
      <c r="AD23295" s="9"/>
    </row>
    <row r="23296" spans="30:30">
      <c r="AD23296" s="9"/>
    </row>
    <row r="23297" spans="30:30">
      <c r="AD23297" s="9"/>
    </row>
    <row r="23298" spans="30:30">
      <c r="AD23298" s="9"/>
    </row>
    <row r="23299" spans="30:30">
      <c r="AD23299" s="9"/>
    </row>
    <row r="23300" spans="30:30">
      <c r="AD23300" s="9"/>
    </row>
    <row r="23301" spans="30:30">
      <c r="AD23301" s="9"/>
    </row>
    <row r="23302" spans="30:30">
      <c r="AD23302" s="9"/>
    </row>
    <row r="23303" spans="30:30">
      <c r="AD23303" s="9"/>
    </row>
    <row r="23304" spans="30:30">
      <c r="AD23304" s="9"/>
    </row>
    <row r="23305" spans="30:30">
      <c r="AD23305" s="9"/>
    </row>
    <row r="23306" spans="30:30">
      <c r="AD23306" s="9"/>
    </row>
    <row r="23307" spans="30:30">
      <c r="AD23307" s="9"/>
    </row>
    <row r="23308" spans="30:30">
      <c r="AD23308" s="9"/>
    </row>
    <row r="23309" spans="30:30">
      <c r="AD23309" s="9"/>
    </row>
    <row r="23310" spans="30:30">
      <c r="AD23310" s="9"/>
    </row>
    <row r="23311" spans="30:30">
      <c r="AD23311" s="9"/>
    </row>
    <row r="23312" spans="30:30">
      <c r="AD23312" s="9"/>
    </row>
    <row r="23313" spans="30:30">
      <c r="AD23313" s="9"/>
    </row>
    <row r="23314" spans="30:30">
      <c r="AD23314" s="9"/>
    </row>
    <row r="23315" spans="30:30">
      <c r="AD23315" s="9"/>
    </row>
    <row r="23316" spans="30:30">
      <c r="AD23316" s="9"/>
    </row>
    <row r="23317" spans="30:30">
      <c r="AD23317" s="9"/>
    </row>
    <row r="23318" spans="30:30">
      <c r="AD23318" s="9"/>
    </row>
    <row r="23319" spans="30:30">
      <c r="AD23319" s="9"/>
    </row>
    <row r="23320" spans="30:30">
      <c r="AD23320" s="9"/>
    </row>
    <row r="23321" spans="30:30">
      <c r="AD23321" s="9"/>
    </row>
    <row r="23322" spans="30:30">
      <c r="AD23322" s="9"/>
    </row>
    <row r="23323" spans="30:30">
      <c r="AD23323" s="9"/>
    </row>
    <row r="23324" spans="30:30">
      <c r="AD23324" s="9"/>
    </row>
    <row r="23325" spans="30:30">
      <c r="AD23325" s="9"/>
    </row>
    <row r="23326" spans="30:30">
      <c r="AD23326" s="9"/>
    </row>
    <row r="23327" spans="30:30">
      <c r="AD23327" s="9"/>
    </row>
    <row r="23328" spans="30:30">
      <c r="AD23328" s="9"/>
    </row>
    <row r="23329" spans="30:30">
      <c r="AD23329" s="9"/>
    </row>
    <row r="23330" spans="30:30">
      <c r="AD23330" s="9"/>
    </row>
    <row r="23331" spans="30:30">
      <c r="AD23331" s="9"/>
    </row>
    <row r="23332" spans="30:30">
      <c r="AD23332" s="9"/>
    </row>
    <row r="23333" spans="30:30">
      <c r="AD23333" s="9"/>
    </row>
    <row r="23334" spans="30:30">
      <c r="AD23334" s="9"/>
    </row>
    <row r="23335" spans="30:30">
      <c r="AD23335" s="9"/>
    </row>
    <row r="23336" spans="30:30">
      <c r="AD23336" s="9"/>
    </row>
    <row r="23337" spans="30:30">
      <c r="AD23337" s="9"/>
    </row>
    <row r="23338" spans="30:30">
      <c r="AD23338" s="9"/>
    </row>
    <row r="23339" spans="30:30">
      <c r="AD23339" s="9"/>
    </row>
    <row r="23340" spans="30:30">
      <c r="AD23340" s="9"/>
    </row>
    <row r="23341" spans="30:30">
      <c r="AD23341" s="9"/>
    </row>
    <row r="23342" spans="30:30">
      <c r="AD23342" s="9"/>
    </row>
    <row r="23343" spans="30:30">
      <c r="AD23343" s="9"/>
    </row>
    <row r="23344" spans="30:30">
      <c r="AD23344" s="9"/>
    </row>
    <row r="23345" spans="30:30">
      <c r="AD23345" s="9"/>
    </row>
    <row r="23346" spans="30:30">
      <c r="AD23346" s="9"/>
    </row>
    <row r="23347" spans="30:30">
      <c r="AD23347" s="9"/>
    </row>
    <row r="23348" spans="30:30">
      <c r="AD23348" s="9"/>
    </row>
    <row r="23349" spans="30:30">
      <c r="AD23349" s="9"/>
    </row>
    <row r="23350" spans="30:30">
      <c r="AD23350" s="9"/>
    </row>
    <row r="23351" spans="30:30">
      <c r="AD23351" s="9"/>
    </row>
    <row r="23352" spans="30:30">
      <c r="AD23352" s="9"/>
    </row>
    <row r="23353" spans="30:30">
      <c r="AD23353" s="9"/>
    </row>
    <row r="23354" spans="30:30">
      <c r="AD23354" s="9"/>
    </row>
    <row r="23355" spans="30:30">
      <c r="AD23355" s="9"/>
    </row>
    <row r="23356" spans="30:30">
      <c r="AD23356" s="9"/>
    </row>
    <row r="23357" spans="30:30">
      <c r="AD23357" s="9"/>
    </row>
    <row r="23358" spans="30:30">
      <c r="AD23358" s="9"/>
    </row>
    <row r="23359" spans="30:30">
      <c r="AD23359" s="9"/>
    </row>
    <row r="23360" spans="30:30">
      <c r="AD23360" s="9"/>
    </row>
    <row r="23361" spans="30:30">
      <c r="AD23361" s="9"/>
    </row>
    <row r="23362" spans="30:30">
      <c r="AD23362" s="9"/>
    </row>
    <row r="23363" spans="30:30">
      <c r="AD23363" s="9"/>
    </row>
    <row r="23364" spans="30:30">
      <c r="AD23364" s="9"/>
    </row>
    <row r="23365" spans="30:30">
      <c r="AD23365" s="9"/>
    </row>
    <row r="23366" spans="30:30">
      <c r="AD23366" s="9"/>
    </row>
    <row r="23367" spans="30:30">
      <c r="AD23367" s="9"/>
    </row>
    <row r="23368" spans="30:30">
      <c r="AD23368" s="9"/>
    </row>
    <row r="23369" spans="30:30">
      <c r="AD23369" s="9"/>
    </row>
    <row r="23370" spans="30:30">
      <c r="AD23370" s="9"/>
    </row>
    <row r="23371" spans="30:30">
      <c r="AD23371" s="9"/>
    </row>
    <row r="23372" spans="30:30">
      <c r="AD23372" s="9"/>
    </row>
    <row r="23373" spans="30:30">
      <c r="AD23373" s="9"/>
    </row>
    <row r="23374" spans="30:30">
      <c r="AD23374" s="9"/>
    </row>
    <row r="23375" spans="30:30">
      <c r="AD23375" s="9"/>
    </row>
    <row r="23376" spans="30:30">
      <c r="AD23376" s="9"/>
    </row>
    <row r="23377" spans="30:30">
      <c r="AD23377" s="9"/>
    </row>
    <row r="23378" spans="30:30">
      <c r="AD23378" s="9"/>
    </row>
    <row r="23379" spans="30:30">
      <c r="AD23379" s="9"/>
    </row>
    <row r="23380" spans="30:30">
      <c r="AD23380" s="9"/>
    </row>
    <row r="23381" spans="30:30">
      <c r="AD23381" s="9"/>
    </row>
    <row r="23382" spans="30:30">
      <c r="AD23382" s="9"/>
    </row>
    <row r="23383" spans="30:30">
      <c r="AD23383" s="9"/>
    </row>
    <row r="23384" spans="30:30">
      <c r="AD23384" s="9"/>
    </row>
    <row r="23385" spans="30:30">
      <c r="AD23385" s="9"/>
    </row>
    <row r="23386" spans="30:30">
      <c r="AD23386" s="9"/>
    </row>
    <row r="23387" spans="30:30">
      <c r="AD23387" s="9"/>
    </row>
    <row r="23388" spans="30:30">
      <c r="AD23388" s="9"/>
    </row>
    <row r="23389" spans="30:30">
      <c r="AD23389" s="9"/>
    </row>
    <row r="23390" spans="30:30">
      <c r="AD23390" s="9"/>
    </row>
    <row r="23391" spans="30:30">
      <c r="AD23391" s="9"/>
    </row>
    <row r="23392" spans="30:30">
      <c r="AD23392" s="9"/>
    </row>
    <row r="23393" spans="30:30">
      <c r="AD23393" s="9"/>
    </row>
    <row r="23394" spans="30:30">
      <c r="AD23394" s="9"/>
    </row>
    <row r="23395" spans="30:30">
      <c r="AD23395" s="9"/>
    </row>
    <row r="23396" spans="30:30">
      <c r="AD23396" s="9"/>
    </row>
    <row r="23397" spans="30:30">
      <c r="AD23397" s="9"/>
    </row>
    <row r="23398" spans="30:30">
      <c r="AD23398" s="9"/>
    </row>
    <row r="23399" spans="30:30">
      <c r="AD23399" s="9"/>
    </row>
    <row r="23400" spans="30:30">
      <c r="AD23400" s="9"/>
    </row>
    <row r="23401" spans="30:30">
      <c r="AD23401" s="9"/>
    </row>
    <row r="23402" spans="30:30">
      <c r="AD23402" s="9"/>
    </row>
    <row r="23403" spans="30:30">
      <c r="AD23403" s="9"/>
    </row>
    <row r="23404" spans="30:30">
      <c r="AD23404" s="9"/>
    </row>
    <row r="23405" spans="30:30">
      <c r="AD23405" s="9"/>
    </row>
    <row r="23406" spans="30:30">
      <c r="AD23406" s="9"/>
    </row>
    <row r="23407" spans="30:30">
      <c r="AD23407" s="9"/>
    </row>
    <row r="23408" spans="30:30">
      <c r="AD23408" s="9"/>
    </row>
    <row r="23409" spans="30:30">
      <c r="AD23409" s="9"/>
    </row>
    <row r="23410" spans="30:30">
      <c r="AD23410" s="9"/>
    </row>
    <row r="23411" spans="30:30">
      <c r="AD23411" s="9"/>
    </row>
    <row r="23412" spans="30:30">
      <c r="AD23412" s="9"/>
    </row>
    <row r="23413" spans="30:30">
      <c r="AD23413" s="9"/>
    </row>
    <row r="23414" spans="30:30">
      <c r="AD23414" s="9"/>
    </row>
    <row r="23415" spans="30:30">
      <c r="AD23415" s="9"/>
    </row>
    <row r="23416" spans="30:30">
      <c r="AD23416" s="9"/>
    </row>
    <row r="23417" spans="30:30">
      <c r="AD23417" s="9"/>
    </row>
    <row r="23418" spans="30:30">
      <c r="AD23418" s="9"/>
    </row>
    <row r="23419" spans="30:30">
      <c r="AD23419" s="9"/>
    </row>
    <row r="23420" spans="30:30">
      <c r="AD23420" s="9"/>
    </row>
    <row r="23421" spans="30:30">
      <c r="AD23421" s="9"/>
    </row>
    <row r="23422" spans="30:30">
      <c r="AD23422" s="9"/>
    </row>
    <row r="23423" spans="30:30">
      <c r="AD23423" s="9"/>
    </row>
    <row r="23424" spans="30:30">
      <c r="AD23424" s="9"/>
    </row>
    <row r="23425" spans="30:30">
      <c r="AD23425" s="9"/>
    </row>
    <row r="23426" spans="30:30">
      <c r="AD23426" s="9"/>
    </row>
    <row r="23427" spans="30:30">
      <c r="AD23427" s="9"/>
    </row>
    <row r="23428" spans="30:30">
      <c r="AD23428" s="9"/>
    </row>
    <row r="23429" spans="30:30">
      <c r="AD23429" s="9"/>
    </row>
    <row r="23430" spans="30:30">
      <c r="AD23430" s="9"/>
    </row>
    <row r="23431" spans="30:30">
      <c r="AD23431" s="9"/>
    </row>
    <row r="23432" spans="30:30">
      <c r="AD23432" s="9"/>
    </row>
    <row r="23433" spans="30:30">
      <c r="AD23433" s="9"/>
    </row>
    <row r="23434" spans="30:30">
      <c r="AD23434" s="9"/>
    </row>
    <row r="23435" spans="30:30">
      <c r="AD23435" s="9"/>
    </row>
    <row r="23436" spans="30:30">
      <c r="AD23436" s="9"/>
    </row>
    <row r="23437" spans="30:30">
      <c r="AD23437" s="9"/>
    </row>
    <row r="23438" spans="30:30">
      <c r="AD23438" s="9"/>
    </row>
    <row r="23439" spans="30:30">
      <c r="AD23439" s="9"/>
    </row>
    <row r="23440" spans="30:30">
      <c r="AD23440" s="9"/>
    </row>
    <row r="23441" spans="30:30">
      <c r="AD23441" s="9"/>
    </row>
    <row r="23442" spans="30:30">
      <c r="AD23442" s="9"/>
    </row>
    <row r="23443" spans="30:30">
      <c r="AD23443" s="9"/>
    </row>
    <row r="23444" spans="30:30">
      <c r="AD23444" s="9"/>
    </row>
    <row r="23445" spans="30:30">
      <c r="AD23445" s="9"/>
    </row>
    <row r="23446" spans="30:30">
      <c r="AD23446" s="9"/>
    </row>
    <row r="23447" spans="30:30">
      <c r="AD23447" s="9"/>
    </row>
    <row r="23448" spans="30:30">
      <c r="AD23448" s="9"/>
    </row>
    <row r="23449" spans="30:30">
      <c r="AD23449" s="9"/>
    </row>
    <row r="23450" spans="30:30">
      <c r="AD23450" s="9"/>
    </row>
    <row r="23451" spans="30:30">
      <c r="AD23451" s="9"/>
    </row>
    <row r="23452" spans="30:30">
      <c r="AD23452" s="9"/>
    </row>
    <row r="23453" spans="30:30">
      <c r="AD23453" s="9"/>
    </row>
    <row r="23454" spans="30:30">
      <c r="AD23454" s="9"/>
    </row>
    <row r="23455" spans="30:30">
      <c r="AD23455" s="9"/>
    </row>
    <row r="23456" spans="30:30">
      <c r="AD23456" s="9"/>
    </row>
    <row r="23457" spans="30:30">
      <c r="AD23457" s="9"/>
    </row>
    <row r="23458" spans="30:30">
      <c r="AD23458" s="9"/>
    </row>
    <row r="23459" spans="30:30">
      <c r="AD23459" s="9"/>
    </row>
    <row r="23460" spans="30:30">
      <c r="AD23460" s="9"/>
    </row>
    <row r="23461" spans="30:30">
      <c r="AD23461" s="9"/>
    </row>
    <row r="23462" spans="30:30">
      <c r="AD23462" s="9"/>
    </row>
    <row r="23463" spans="30:30">
      <c r="AD23463" s="9"/>
    </row>
    <row r="23464" spans="30:30">
      <c r="AD23464" s="9"/>
    </row>
    <row r="23465" spans="30:30">
      <c r="AD23465" s="9"/>
    </row>
    <row r="23466" spans="30:30">
      <c r="AD23466" s="9"/>
    </row>
    <row r="23467" spans="30:30">
      <c r="AD23467" s="9"/>
    </row>
    <row r="23468" spans="30:30">
      <c r="AD23468" s="9"/>
    </row>
    <row r="23469" spans="30:30">
      <c r="AD23469" s="9"/>
    </row>
    <row r="23470" spans="30:30">
      <c r="AD23470" s="9"/>
    </row>
    <row r="23471" spans="30:30">
      <c r="AD23471" s="9"/>
    </row>
    <row r="23472" spans="30:30">
      <c r="AD23472" s="9"/>
    </row>
    <row r="23473" spans="30:30">
      <c r="AD23473" s="9"/>
    </row>
    <row r="23474" spans="30:30">
      <c r="AD23474" s="9"/>
    </row>
    <row r="23475" spans="30:30">
      <c r="AD23475" s="9"/>
    </row>
    <row r="23476" spans="30:30">
      <c r="AD23476" s="9"/>
    </row>
    <row r="23477" spans="30:30">
      <c r="AD23477" s="9"/>
    </row>
    <row r="23478" spans="30:30">
      <c r="AD23478" s="9"/>
    </row>
    <row r="23479" spans="30:30">
      <c r="AD23479" s="9"/>
    </row>
    <row r="23480" spans="30:30">
      <c r="AD23480" s="9"/>
    </row>
    <row r="23481" spans="30:30">
      <c r="AD23481" s="9"/>
    </row>
    <row r="23482" spans="30:30">
      <c r="AD23482" s="9"/>
    </row>
    <row r="23483" spans="30:30">
      <c r="AD23483" s="9"/>
    </row>
    <row r="23484" spans="30:30">
      <c r="AD23484" s="9"/>
    </row>
    <row r="23485" spans="30:30">
      <c r="AD23485" s="9"/>
    </row>
    <row r="23486" spans="30:30">
      <c r="AD23486" s="9"/>
    </row>
    <row r="23487" spans="30:30">
      <c r="AD23487" s="9"/>
    </row>
    <row r="23488" spans="30:30">
      <c r="AD23488" s="9"/>
    </row>
    <row r="23489" spans="30:30">
      <c r="AD23489" s="9"/>
    </row>
    <row r="23490" spans="30:30">
      <c r="AD23490" s="9"/>
    </row>
    <row r="23491" spans="30:30">
      <c r="AD23491" s="9"/>
    </row>
    <row r="23492" spans="30:30">
      <c r="AD23492" s="9"/>
    </row>
    <row r="23493" spans="30:30">
      <c r="AD23493" s="9"/>
    </row>
    <row r="23494" spans="30:30">
      <c r="AD23494" s="9"/>
    </row>
    <row r="23495" spans="30:30">
      <c r="AD23495" s="9"/>
    </row>
    <row r="23496" spans="30:30">
      <c r="AD23496" s="9"/>
    </row>
    <row r="23497" spans="30:30">
      <c r="AD23497" s="9"/>
    </row>
    <row r="23498" spans="30:30">
      <c r="AD23498" s="9"/>
    </row>
    <row r="23499" spans="30:30">
      <c r="AD23499" s="9"/>
    </row>
    <row r="23500" spans="30:30">
      <c r="AD23500" s="9"/>
    </row>
    <row r="23501" spans="30:30">
      <c r="AD23501" s="9"/>
    </row>
    <row r="23502" spans="30:30">
      <c r="AD23502" s="9"/>
    </row>
    <row r="23503" spans="30:30">
      <c r="AD23503" s="9"/>
    </row>
    <row r="23504" spans="30:30">
      <c r="AD23504" s="9"/>
    </row>
    <row r="23505" spans="30:30">
      <c r="AD23505" s="9"/>
    </row>
    <row r="23506" spans="30:30">
      <c r="AD23506" s="9"/>
    </row>
    <row r="23507" spans="30:30">
      <c r="AD23507" s="9"/>
    </row>
    <row r="23508" spans="30:30">
      <c r="AD23508" s="9"/>
    </row>
    <row r="23509" spans="30:30">
      <c r="AD23509" s="9"/>
    </row>
    <row r="23510" spans="30:30">
      <c r="AD23510" s="9"/>
    </row>
    <row r="23511" spans="30:30">
      <c r="AD23511" s="9"/>
    </row>
    <row r="23512" spans="30:30">
      <c r="AD23512" s="9"/>
    </row>
    <row r="23513" spans="30:30">
      <c r="AD23513" s="9"/>
    </row>
    <row r="23514" spans="30:30">
      <c r="AD23514" s="9"/>
    </row>
    <row r="23515" spans="30:30">
      <c r="AD23515" s="9"/>
    </row>
    <row r="23516" spans="30:30">
      <c r="AD23516" s="9"/>
    </row>
    <row r="23517" spans="30:30">
      <c r="AD23517" s="9"/>
    </row>
    <row r="23518" spans="30:30">
      <c r="AD23518" s="9"/>
    </row>
    <row r="23519" spans="30:30">
      <c r="AD23519" s="9"/>
    </row>
    <row r="23520" spans="30:30">
      <c r="AD23520" s="9"/>
    </row>
    <row r="23521" spans="30:30">
      <c r="AD23521" s="9"/>
    </row>
    <row r="23522" spans="30:30">
      <c r="AD23522" s="9"/>
    </row>
    <row r="23523" spans="30:30">
      <c r="AD23523" s="9"/>
    </row>
    <row r="23524" spans="30:30">
      <c r="AD23524" s="9"/>
    </row>
    <row r="23525" spans="30:30">
      <c r="AD23525" s="9"/>
    </row>
    <row r="23526" spans="30:30">
      <c r="AD23526" s="9"/>
    </row>
    <row r="23527" spans="30:30">
      <c r="AD23527" s="9"/>
    </row>
    <row r="23528" spans="30:30">
      <c r="AD23528" s="9"/>
    </row>
    <row r="23529" spans="30:30">
      <c r="AD23529" s="9"/>
    </row>
    <row r="23530" spans="30:30">
      <c r="AD23530" s="9"/>
    </row>
    <row r="23531" spans="30:30">
      <c r="AD23531" s="9"/>
    </row>
    <row r="23532" spans="30:30">
      <c r="AD23532" s="9"/>
    </row>
    <row r="23533" spans="30:30">
      <c r="AD23533" s="9"/>
    </row>
    <row r="23534" spans="30:30">
      <c r="AD23534" s="9"/>
    </row>
    <row r="23535" spans="30:30">
      <c r="AD23535" s="9"/>
    </row>
    <row r="23536" spans="30:30">
      <c r="AD23536" s="9"/>
    </row>
    <row r="23537" spans="30:30">
      <c r="AD23537" s="9"/>
    </row>
    <row r="23538" spans="30:30">
      <c r="AD23538" s="9"/>
    </row>
    <row r="23539" spans="30:30">
      <c r="AD23539" s="9"/>
    </row>
    <row r="23540" spans="30:30">
      <c r="AD23540" s="9"/>
    </row>
    <row r="23541" spans="30:30">
      <c r="AD23541" s="9"/>
    </row>
    <row r="23542" spans="30:30">
      <c r="AD23542" s="9"/>
    </row>
    <row r="23543" spans="30:30">
      <c r="AD23543" s="9"/>
    </row>
    <row r="23544" spans="30:30">
      <c r="AD23544" s="9"/>
    </row>
    <row r="23545" spans="30:30">
      <c r="AD23545" s="9"/>
    </row>
    <row r="23546" spans="30:30">
      <c r="AD23546" s="9"/>
    </row>
    <row r="23547" spans="30:30">
      <c r="AD23547" s="9"/>
    </row>
    <row r="23548" spans="30:30">
      <c r="AD23548" s="9"/>
    </row>
    <row r="23549" spans="30:30">
      <c r="AD23549" s="9"/>
    </row>
    <row r="23550" spans="30:30">
      <c r="AD23550" s="9"/>
    </row>
    <row r="23551" spans="30:30">
      <c r="AD23551" s="9"/>
    </row>
    <row r="23552" spans="30:30">
      <c r="AD23552" s="9"/>
    </row>
    <row r="23553" spans="30:30">
      <c r="AD23553" s="9"/>
    </row>
    <row r="23554" spans="30:30">
      <c r="AD23554" s="9"/>
    </row>
    <row r="23555" spans="30:30">
      <c r="AD23555" s="9"/>
    </row>
    <row r="23556" spans="30:30">
      <c r="AD23556" s="9"/>
    </row>
    <row r="23557" spans="30:30">
      <c r="AD23557" s="9"/>
    </row>
    <row r="23558" spans="30:30">
      <c r="AD23558" s="9"/>
    </row>
    <row r="23559" spans="30:30">
      <c r="AD23559" s="9"/>
    </row>
    <row r="23560" spans="30:30">
      <c r="AD23560" s="9"/>
    </row>
    <row r="23561" spans="30:30">
      <c r="AD23561" s="9"/>
    </row>
    <row r="23562" spans="30:30">
      <c r="AD23562" s="9"/>
    </row>
    <row r="23563" spans="30:30">
      <c r="AD23563" s="9"/>
    </row>
    <row r="23564" spans="30:30">
      <c r="AD23564" s="9"/>
    </row>
    <row r="23565" spans="30:30">
      <c r="AD23565" s="9"/>
    </row>
    <row r="23566" spans="30:30">
      <c r="AD23566" s="9"/>
    </row>
    <row r="23567" spans="30:30">
      <c r="AD23567" s="9"/>
    </row>
    <row r="23568" spans="30:30">
      <c r="AD23568" s="9"/>
    </row>
    <row r="23569" spans="30:30">
      <c r="AD23569" s="9"/>
    </row>
    <row r="23570" spans="30:30">
      <c r="AD23570" s="9"/>
    </row>
    <row r="23571" spans="30:30">
      <c r="AD23571" s="9"/>
    </row>
    <row r="23572" spans="30:30">
      <c r="AD23572" s="9"/>
    </row>
    <row r="23573" spans="30:30">
      <c r="AD23573" s="9"/>
    </row>
    <row r="23574" spans="30:30">
      <c r="AD23574" s="9"/>
    </row>
    <row r="23575" spans="30:30">
      <c r="AD23575" s="9"/>
    </row>
    <row r="23576" spans="30:30">
      <c r="AD23576" s="9"/>
    </row>
    <row r="23577" spans="30:30">
      <c r="AD23577" s="9"/>
    </row>
    <row r="23578" spans="30:30">
      <c r="AD23578" s="9"/>
    </row>
    <row r="23579" spans="30:30">
      <c r="AD23579" s="9"/>
    </row>
    <row r="23580" spans="30:30">
      <c r="AD23580" s="9"/>
    </row>
    <row r="23581" spans="30:30">
      <c r="AD23581" s="9"/>
    </row>
    <row r="23582" spans="30:30">
      <c r="AD23582" s="9"/>
    </row>
    <row r="23583" spans="30:30">
      <c r="AD23583" s="9"/>
    </row>
    <row r="23584" spans="30:30">
      <c r="AD23584" s="9"/>
    </row>
    <row r="23585" spans="30:30">
      <c r="AD23585" s="9"/>
    </row>
    <row r="23586" spans="30:30">
      <c r="AD23586" s="9"/>
    </row>
    <row r="23587" spans="30:30">
      <c r="AD23587" s="9"/>
    </row>
    <row r="23588" spans="30:30">
      <c r="AD23588" s="9"/>
    </row>
    <row r="23589" spans="30:30">
      <c r="AD23589" s="9"/>
    </row>
    <row r="23590" spans="30:30">
      <c r="AD23590" s="9"/>
    </row>
    <row r="23591" spans="30:30">
      <c r="AD23591" s="9"/>
    </row>
    <row r="23592" spans="30:30">
      <c r="AD23592" s="9"/>
    </row>
    <row r="23593" spans="30:30">
      <c r="AD23593" s="9"/>
    </row>
    <row r="23594" spans="30:30">
      <c r="AD23594" s="9"/>
    </row>
    <row r="23595" spans="30:30">
      <c r="AD23595" s="9"/>
    </row>
    <row r="23596" spans="30:30">
      <c r="AD23596" s="9"/>
    </row>
    <row r="23597" spans="30:30">
      <c r="AD23597" s="9"/>
    </row>
    <row r="23598" spans="30:30">
      <c r="AD23598" s="9"/>
    </row>
    <row r="23599" spans="30:30">
      <c r="AD23599" s="9"/>
    </row>
    <row r="23600" spans="30:30">
      <c r="AD23600" s="9"/>
    </row>
    <row r="23601" spans="30:30">
      <c r="AD23601" s="9"/>
    </row>
    <row r="23602" spans="30:30">
      <c r="AD23602" s="9"/>
    </row>
    <row r="23603" spans="30:30">
      <c r="AD23603" s="9"/>
    </row>
    <row r="23604" spans="30:30">
      <c r="AD23604" s="9"/>
    </row>
    <row r="23605" spans="30:30">
      <c r="AD23605" s="9"/>
    </row>
    <row r="23606" spans="30:30">
      <c r="AD23606" s="9"/>
    </row>
    <row r="23607" spans="30:30">
      <c r="AD23607" s="9"/>
    </row>
    <row r="23608" spans="30:30">
      <c r="AD23608" s="9"/>
    </row>
    <row r="23609" spans="30:30">
      <c r="AD23609" s="9"/>
    </row>
    <row r="23610" spans="30:30">
      <c r="AD23610" s="9"/>
    </row>
    <row r="23611" spans="30:30">
      <c r="AD23611" s="9"/>
    </row>
    <row r="23612" spans="30:30">
      <c r="AD23612" s="9"/>
    </row>
    <row r="23613" spans="30:30">
      <c r="AD23613" s="9"/>
    </row>
    <row r="23614" spans="30:30">
      <c r="AD23614" s="9"/>
    </row>
    <row r="23615" spans="30:30">
      <c r="AD23615" s="9"/>
    </row>
    <row r="23616" spans="30:30">
      <c r="AD23616" s="9"/>
    </row>
    <row r="23617" spans="30:30">
      <c r="AD23617" s="9"/>
    </row>
    <row r="23618" spans="30:30">
      <c r="AD23618" s="9"/>
    </row>
    <row r="23619" spans="30:30">
      <c r="AD23619" s="9"/>
    </row>
    <row r="23620" spans="30:30">
      <c r="AD23620" s="9"/>
    </row>
    <row r="23621" spans="30:30">
      <c r="AD23621" s="9"/>
    </row>
    <row r="23622" spans="30:30">
      <c r="AD23622" s="9"/>
    </row>
    <row r="23623" spans="30:30">
      <c r="AD23623" s="9"/>
    </row>
    <row r="23624" spans="30:30">
      <c r="AD23624" s="9"/>
    </row>
    <row r="23625" spans="30:30">
      <c r="AD23625" s="9"/>
    </row>
    <row r="23626" spans="30:30">
      <c r="AD23626" s="9"/>
    </row>
    <row r="23627" spans="30:30">
      <c r="AD23627" s="9"/>
    </row>
    <row r="23628" spans="30:30">
      <c r="AD23628" s="9"/>
    </row>
    <row r="23629" spans="30:30">
      <c r="AD23629" s="9"/>
    </row>
    <row r="23630" spans="30:30">
      <c r="AD23630" s="9"/>
    </row>
    <row r="23631" spans="30:30">
      <c r="AD23631" s="9"/>
    </row>
    <row r="23632" spans="30:30">
      <c r="AD23632" s="9"/>
    </row>
    <row r="23633" spans="30:30">
      <c r="AD23633" s="9"/>
    </row>
    <row r="23634" spans="30:30">
      <c r="AD23634" s="9"/>
    </row>
    <row r="23635" spans="30:30">
      <c r="AD23635" s="9"/>
    </row>
    <row r="23636" spans="30:30">
      <c r="AD23636" s="9"/>
    </row>
    <row r="23637" spans="30:30">
      <c r="AD23637" s="9"/>
    </row>
    <row r="23638" spans="30:30">
      <c r="AD23638" s="9"/>
    </row>
    <row r="23639" spans="30:30">
      <c r="AD23639" s="9"/>
    </row>
    <row r="23640" spans="30:30">
      <c r="AD23640" s="9"/>
    </row>
    <row r="23641" spans="30:30">
      <c r="AD23641" s="9"/>
    </row>
    <row r="23642" spans="30:30">
      <c r="AD23642" s="9"/>
    </row>
    <row r="23643" spans="30:30">
      <c r="AD23643" s="9"/>
    </row>
    <row r="23644" spans="30:30">
      <c r="AD23644" s="9"/>
    </row>
    <row r="23645" spans="30:30">
      <c r="AD23645" s="9"/>
    </row>
    <row r="23646" spans="30:30">
      <c r="AD23646" s="9"/>
    </row>
    <row r="23647" spans="30:30">
      <c r="AD23647" s="9"/>
    </row>
    <row r="23648" spans="30:30">
      <c r="AD23648" s="9"/>
    </row>
    <row r="23649" spans="30:30">
      <c r="AD23649" s="9"/>
    </row>
    <row r="23650" spans="30:30">
      <c r="AD23650" s="9"/>
    </row>
    <row r="23651" spans="30:30">
      <c r="AD23651" s="9"/>
    </row>
    <row r="23652" spans="30:30">
      <c r="AD23652" s="9"/>
    </row>
    <row r="23653" spans="30:30">
      <c r="AD23653" s="9"/>
    </row>
    <row r="23654" spans="30:30">
      <c r="AD23654" s="9"/>
    </row>
    <row r="23655" spans="30:30">
      <c r="AD23655" s="9"/>
    </row>
    <row r="23656" spans="30:30">
      <c r="AD23656" s="9"/>
    </row>
    <row r="23657" spans="30:30">
      <c r="AD23657" s="9"/>
    </row>
    <row r="23658" spans="30:30">
      <c r="AD23658" s="9"/>
    </row>
    <row r="23659" spans="30:30">
      <c r="AD23659" s="9"/>
    </row>
    <row r="23660" spans="30:30">
      <c r="AD23660" s="9"/>
    </row>
    <row r="23661" spans="30:30">
      <c r="AD23661" s="9"/>
    </row>
    <row r="23662" spans="30:30">
      <c r="AD23662" s="9"/>
    </row>
    <row r="23663" spans="30:30">
      <c r="AD23663" s="9"/>
    </row>
    <row r="23664" spans="30:30">
      <c r="AD23664" s="9"/>
    </row>
    <row r="23665" spans="30:30">
      <c r="AD23665" s="9"/>
    </row>
    <row r="23666" spans="30:30">
      <c r="AD23666" s="9"/>
    </row>
    <row r="23667" spans="30:30">
      <c r="AD23667" s="9"/>
    </row>
    <row r="23668" spans="30:30">
      <c r="AD23668" s="9"/>
    </row>
    <row r="23669" spans="30:30">
      <c r="AD23669" s="9"/>
    </row>
    <row r="23670" spans="30:30">
      <c r="AD23670" s="9"/>
    </row>
    <row r="23671" spans="30:30">
      <c r="AD23671" s="9"/>
    </row>
    <row r="23672" spans="30:30">
      <c r="AD23672" s="9"/>
    </row>
    <row r="23673" spans="30:30">
      <c r="AD23673" s="9"/>
    </row>
    <row r="23674" spans="30:30">
      <c r="AD23674" s="9"/>
    </row>
    <row r="23675" spans="30:30">
      <c r="AD23675" s="9"/>
    </row>
    <row r="23676" spans="30:30">
      <c r="AD23676" s="9"/>
    </row>
    <row r="23677" spans="30:30">
      <c r="AD23677" s="9"/>
    </row>
    <row r="23678" spans="30:30">
      <c r="AD23678" s="9"/>
    </row>
    <row r="23679" spans="30:30">
      <c r="AD23679" s="9"/>
    </row>
    <row r="23680" spans="30:30">
      <c r="AD23680" s="9"/>
    </row>
    <row r="23681" spans="30:30">
      <c r="AD23681" s="9"/>
    </row>
    <row r="23682" spans="30:30">
      <c r="AD23682" s="9"/>
    </row>
    <row r="23683" spans="30:30">
      <c r="AD23683" s="9"/>
    </row>
    <row r="23684" spans="30:30">
      <c r="AD23684" s="9"/>
    </row>
    <row r="23685" spans="30:30">
      <c r="AD23685" s="9"/>
    </row>
    <row r="23686" spans="30:30">
      <c r="AD23686" s="9"/>
    </row>
    <row r="23687" spans="30:30">
      <c r="AD23687" s="9"/>
    </row>
    <row r="23688" spans="30:30">
      <c r="AD23688" s="9"/>
    </row>
    <row r="23689" spans="30:30">
      <c r="AD23689" s="9"/>
    </row>
    <row r="23690" spans="30:30">
      <c r="AD23690" s="9"/>
    </row>
    <row r="23691" spans="30:30">
      <c r="AD23691" s="9"/>
    </row>
    <row r="23692" spans="30:30">
      <c r="AD23692" s="9"/>
    </row>
    <row r="23693" spans="30:30">
      <c r="AD23693" s="9"/>
    </row>
    <row r="23694" spans="30:30">
      <c r="AD23694" s="9"/>
    </row>
    <row r="23695" spans="30:30">
      <c r="AD23695" s="9"/>
    </row>
    <row r="23696" spans="30:30">
      <c r="AD23696" s="9"/>
    </row>
    <row r="23697" spans="30:30">
      <c r="AD23697" s="9"/>
    </row>
    <row r="23698" spans="30:30">
      <c r="AD23698" s="9"/>
    </row>
    <row r="23699" spans="30:30">
      <c r="AD23699" s="9"/>
    </row>
    <row r="23700" spans="30:30">
      <c r="AD23700" s="9"/>
    </row>
    <row r="23701" spans="30:30">
      <c r="AD23701" s="9"/>
    </row>
    <row r="23702" spans="30:30">
      <c r="AD23702" s="9"/>
    </row>
    <row r="23703" spans="30:30">
      <c r="AD23703" s="9"/>
    </row>
    <row r="23704" spans="30:30">
      <c r="AD23704" s="9"/>
    </row>
    <row r="23705" spans="30:30">
      <c r="AD23705" s="9"/>
    </row>
    <row r="23706" spans="30:30">
      <c r="AD23706" s="9"/>
    </row>
    <row r="23707" spans="30:30">
      <c r="AD23707" s="9"/>
    </row>
    <row r="23708" spans="30:30">
      <c r="AD23708" s="9"/>
    </row>
    <row r="23709" spans="30:30">
      <c r="AD23709" s="9"/>
    </row>
    <row r="23710" spans="30:30">
      <c r="AD23710" s="9"/>
    </row>
    <row r="23711" spans="30:30">
      <c r="AD23711" s="9"/>
    </row>
    <row r="23712" spans="30:30">
      <c r="AD23712" s="9"/>
    </row>
    <row r="23713" spans="30:30">
      <c r="AD23713" s="9"/>
    </row>
    <row r="23714" spans="30:30">
      <c r="AD23714" s="9"/>
    </row>
    <row r="23715" spans="30:30">
      <c r="AD23715" s="9"/>
    </row>
    <row r="23716" spans="30:30">
      <c r="AD23716" s="9"/>
    </row>
    <row r="23717" spans="30:30">
      <c r="AD23717" s="9"/>
    </row>
    <row r="23718" spans="30:30">
      <c r="AD23718" s="9"/>
    </row>
    <row r="23719" spans="30:30">
      <c r="AD23719" s="9"/>
    </row>
    <row r="23720" spans="30:30">
      <c r="AD23720" s="9"/>
    </row>
    <row r="23721" spans="30:30">
      <c r="AD23721" s="9"/>
    </row>
    <row r="23722" spans="30:30">
      <c r="AD23722" s="9"/>
    </row>
    <row r="23723" spans="30:30">
      <c r="AD23723" s="9"/>
    </row>
    <row r="23724" spans="30:30">
      <c r="AD23724" s="9"/>
    </row>
    <row r="23725" spans="30:30">
      <c r="AD23725" s="9"/>
    </row>
    <row r="23726" spans="30:30">
      <c r="AD23726" s="9"/>
    </row>
    <row r="23727" spans="30:30">
      <c r="AD23727" s="9"/>
    </row>
    <row r="23728" spans="30:30">
      <c r="AD23728" s="9"/>
    </row>
    <row r="23729" spans="30:30">
      <c r="AD23729" s="9"/>
    </row>
    <row r="23730" spans="30:30">
      <c r="AD23730" s="9"/>
    </row>
    <row r="23731" spans="30:30">
      <c r="AD23731" s="9"/>
    </row>
    <row r="23732" spans="30:30">
      <c r="AD23732" s="9"/>
    </row>
    <row r="23733" spans="30:30">
      <c r="AD23733" s="9"/>
    </row>
    <row r="23734" spans="30:30">
      <c r="AD23734" s="9"/>
    </row>
    <row r="23735" spans="30:30">
      <c r="AD23735" s="9"/>
    </row>
    <row r="23736" spans="30:30">
      <c r="AD23736" s="9"/>
    </row>
    <row r="23737" spans="30:30">
      <c r="AD23737" s="9"/>
    </row>
    <row r="23738" spans="30:30">
      <c r="AD23738" s="9"/>
    </row>
    <row r="23739" spans="30:30">
      <c r="AD23739" s="9"/>
    </row>
    <row r="23740" spans="30:30">
      <c r="AD23740" s="9"/>
    </row>
    <row r="23741" spans="30:30">
      <c r="AD23741" s="9"/>
    </row>
    <row r="23742" spans="30:30">
      <c r="AD23742" s="9"/>
    </row>
    <row r="23743" spans="30:30">
      <c r="AD23743" s="9"/>
    </row>
    <row r="23744" spans="30:30">
      <c r="AD23744" s="9"/>
    </row>
    <row r="23745" spans="30:30">
      <c r="AD23745" s="9"/>
    </row>
    <row r="23746" spans="30:30">
      <c r="AD23746" s="9"/>
    </row>
    <row r="23747" spans="30:30">
      <c r="AD23747" s="9"/>
    </row>
    <row r="23748" spans="30:30">
      <c r="AD23748" s="9"/>
    </row>
    <row r="23749" spans="30:30">
      <c r="AD23749" s="9"/>
    </row>
    <row r="23750" spans="30:30">
      <c r="AD23750" s="9"/>
    </row>
    <row r="23751" spans="30:30">
      <c r="AD23751" s="9"/>
    </row>
    <row r="23752" spans="30:30">
      <c r="AD23752" s="9"/>
    </row>
    <row r="23753" spans="30:30">
      <c r="AD23753" s="9"/>
    </row>
    <row r="23754" spans="30:30">
      <c r="AD23754" s="9"/>
    </row>
    <row r="23755" spans="30:30">
      <c r="AD23755" s="9"/>
    </row>
    <row r="23756" spans="30:30">
      <c r="AD23756" s="9"/>
    </row>
    <row r="23757" spans="30:30">
      <c r="AD23757" s="9"/>
    </row>
    <row r="23758" spans="30:30">
      <c r="AD23758" s="9"/>
    </row>
    <row r="23759" spans="30:30">
      <c r="AD23759" s="9"/>
    </row>
    <row r="23760" spans="30:30">
      <c r="AD23760" s="9"/>
    </row>
    <row r="23761" spans="30:30">
      <c r="AD23761" s="9"/>
    </row>
    <row r="23762" spans="30:30">
      <c r="AD23762" s="9"/>
    </row>
    <row r="23763" spans="30:30">
      <c r="AD23763" s="9"/>
    </row>
    <row r="23764" spans="30:30">
      <c r="AD23764" s="9"/>
    </row>
    <row r="23765" spans="30:30">
      <c r="AD23765" s="9"/>
    </row>
    <row r="23766" spans="30:30">
      <c r="AD23766" s="9"/>
    </row>
    <row r="23767" spans="30:30">
      <c r="AD23767" s="9"/>
    </row>
    <row r="23768" spans="30:30">
      <c r="AD23768" s="9"/>
    </row>
    <row r="23769" spans="30:30">
      <c r="AD23769" s="9"/>
    </row>
    <row r="23770" spans="30:30">
      <c r="AD23770" s="9"/>
    </row>
    <row r="23771" spans="30:30">
      <c r="AD23771" s="9"/>
    </row>
    <row r="23772" spans="30:30">
      <c r="AD23772" s="9"/>
    </row>
    <row r="23773" spans="30:30">
      <c r="AD23773" s="9"/>
    </row>
    <row r="23774" spans="30:30">
      <c r="AD23774" s="9"/>
    </row>
    <row r="23775" spans="30:30">
      <c r="AD23775" s="9"/>
    </row>
    <row r="23776" spans="30:30">
      <c r="AD23776" s="9"/>
    </row>
    <row r="23777" spans="30:30">
      <c r="AD23777" s="9"/>
    </row>
    <row r="23778" spans="30:30">
      <c r="AD23778" s="9"/>
    </row>
    <row r="23779" spans="30:30">
      <c r="AD23779" s="9"/>
    </row>
    <row r="23780" spans="30:30">
      <c r="AD23780" s="9"/>
    </row>
    <row r="23781" spans="30:30">
      <c r="AD23781" s="9"/>
    </row>
    <row r="23782" spans="30:30">
      <c r="AD23782" s="9"/>
    </row>
    <row r="23783" spans="30:30">
      <c r="AD23783" s="9"/>
    </row>
    <row r="23784" spans="30:30">
      <c r="AD23784" s="9"/>
    </row>
    <row r="23785" spans="30:30">
      <c r="AD23785" s="9"/>
    </row>
    <row r="23786" spans="30:30">
      <c r="AD23786" s="9"/>
    </row>
    <row r="23787" spans="30:30">
      <c r="AD23787" s="9"/>
    </row>
    <row r="23788" spans="30:30">
      <c r="AD23788" s="9"/>
    </row>
    <row r="23789" spans="30:30">
      <c r="AD23789" s="9"/>
    </row>
    <row r="23790" spans="30:30">
      <c r="AD23790" s="9"/>
    </row>
    <row r="23791" spans="30:30">
      <c r="AD23791" s="9"/>
    </row>
    <row r="23792" spans="30:30">
      <c r="AD23792" s="9"/>
    </row>
    <row r="23793" spans="30:30">
      <c r="AD23793" s="9"/>
    </row>
    <row r="23794" spans="30:30">
      <c r="AD23794" s="9"/>
    </row>
    <row r="23795" spans="30:30">
      <c r="AD23795" s="9"/>
    </row>
    <row r="23796" spans="30:30">
      <c r="AD23796" s="9"/>
    </row>
    <row r="23797" spans="30:30">
      <c r="AD23797" s="9"/>
    </row>
    <row r="23798" spans="30:30">
      <c r="AD23798" s="9"/>
    </row>
    <row r="23799" spans="30:30">
      <c r="AD23799" s="9"/>
    </row>
    <row r="23800" spans="30:30">
      <c r="AD23800" s="9"/>
    </row>
    <row r="23801" spans="30:30">
      <c r="AD23801" s="9"/>
    </row>
    <row r="23802" spans="30:30">
      <c r="AD23802" s="9"/>
    </row>
    <row r="23803" spans="30:30">
      <c r="AD23803" s="9"/>
    </row>
    <row r="23804" spans="30:30">
      <c r="AD23804" s="9"/>
    </row>
    <row r="23805" spans="30:30">
      <c r="AD23805" s="9"/>
    </row>
    <row r="23806" spans="30:30">
      <c r="AD23806" s="9"/>
    </row>
    <row r="23807" spans="30:30">
      <c r="AD23807" s="9"/>
    </row>
    <row r="23808" spans="30:30">
      <c r="AD23808" s="9"/>
    </row>
    <row r="23809" spans="30:30">
      <c r="AD23809" s="9"/>
    </row>
    <row r="23810" spans="30:30">
      <c r="AD23810" s="9"/>
    </row>
    <row r="23811" spans="30:30">
      <c r="AD23811" s="9"/>
    </row>
    <row r="23812" spans="30:30">
      <c r="AD23812" s="9"/>
    </row>
    <row r="23813" spans="30:30">
      <c r="AD23813" s="9"/>
    </row>
    <row r="23814" spans="30:30">
      <c r="AD23814" s="9"/>
    </row>
    <row r="23815" spans="30:30">
      <c r="AD23815" s="9"/>
    </row>
    <row r="23816" spans="30:30">
      <c r="AD23816" s="9"/>
    </row>
    <row r="23817" spans="30:30">
      <c r="AD23817" s="9"/>
    </row>
    <row r="23818" spans="30:30">
      <c r="AD23818" s="9"/>
    </row>
    <row r="23819" spans="30:30">
      <c r="AD23819" s="9"/>
    </row>
    <row r="23820" spans="30:30">
      <c r="AD23820" s="9"/>
    </row>
    <row r="23821" spans="30:30">
      <c r="AD23821" s="9"/>
    </row>
    <row r="23822" spans="30:30">
      <c r="AD23822" s="9"/>
    </row>
    <row r="23823" spans="30:30">
      <c r="AD23823" s="9"/>
    </row>
    <row r="23824" spans="30:30">
      <c r="AD23824" s="9"/>
    </row>
    <row r="23825" spans="30:30">
      <c r="AD23825" s="9"/>
    </row>
    <row r="23826" spans="30:30">
      <c r="AD23826" s="9"/>
    </row>
    <row r="23827" spans="30:30">
      <c r="AD23827" s="9"/>
    </row>
    <row r="23828" spans="30:30">
      <c r="AD23828" s="9"/>
    </row>
    <row r="23829" spans="30:30">
      <c r="AD23829" s="9"/>
    </row>
    <row r="23830" spans="30:30">
      <c r="AD23830" s="9"/>
    </row>
    <row r="23831" spans="30:30">
      <c r="AD23831" s="9"/>
    </row>
    <row r="23832" spans="30:30">
      <c r="AD23832" s="9"/>
    </row>
    <row r="23833" spans="30:30">
      <c r="AD23833" s="9"/>
    </row>
    <row r="23834" spans="30:30">
      <c r="AD23834" s="9"/>
    </row>
    <row r="23835" spans="30:30">
      <c r="AD23835" s="9"/>
    </row>
    <row r="23836" spans="30:30">
      <c r="AD23836" s="9"/>
    </row>
    <row r="23837" spans="30:30">
      <c r="AD23837" s="9"/>
    </row>
    <row r="23838" spans="30:30">
      <c r="AD23838" s="9"/>
    </row>
    <row r="23839" spans="30:30">
      <c r="AD23839" s="9"/>
    </row>
    <row r="23840" spans="30:30">
      <c r="AD23840" s="9"/>
    </row>
    <row r="23841" spans="30:30">
      <c r="AD23841" s="9"/>
    </row>
    <row r="23842" spans="30:30">
      <c r="AD23842" s="9"/>
    </row>
    <row r="23843" spans="30:30">
      <c r="AD23843" s="9"/>
    </row>
    <row r="23844" spans="30:30">
      <c r="AD23844" s="9"/>
    </row>
    <row r="23845" spans="30:30">
      <c r="AD23845" s="9"/>
    </row>
    <row r="23846" spans="30:30">
      <c r="AD23846" s="9"/>
    </row>
    <row r="23847" spans="30:30">
      <c r="AD23847" s="9"/>
    </row>
    <row r="23848" spans="30:30">
      <c r="AD23848" s="9"/>
    </row>
    <row r="23849" spans="30:30">
      <c r="AD23849" s="9"/>
    </row>
    <row r="23850" spans="30:30">
      <c r="AD23850" s="9"/>
    </row>
    <row r="23851" spans="30:30">
      <c r="AD23851" s="9"/>
    </row>
    <row r="23852" spans="30:30">
      <c r="AD23852" s="9"/>
    </row>
    <row r="23853" spans="30:30">
      <c r="AD23853" s="9"/>
    </row>
    <row r="23854" spans="30:30">
      <c r="AD23854" s="9"/>
    </row>
    <row r="23855" spans="30:30">
      <c r="AD23855" s="9"/>
    </row>
    <row r="23856" spans="30:30">
      <c r="AD23856" s="9"/>
    </row>
    <row r="23857" spans="30:30">
      <c r="AD23857" s="9"/>
    </row>
    <row r="23858" spans="30:30">
      <c r="AD23858" s="9"/>
    </row>
    <row r="23859" spans="30:30">
      <c r="AD23859" s="9"/>
    </row>
    <row r="23860" spans="30:30">
      <c r="AD23860" s="9"/>
    </row>
    <row r="23861" spans="30:30">
      <c r="AD23861" s="9"/>
    </row>
    <row r="23862" spans="30:30">
      <c r="AD23862" s="9"/>
    </row>
    <row r="23863" spans="30:30">
      <c r="AD23863" s="9"/>
    </row>
    <row r="23864" spans="30:30">
      <c r="AD23864" s="9"/>
    </row>
    <row r="23865" spans="30:30">
      <c r="AD23865" s="9"/>
    </row>
    <row r="23866" spans="30:30">
      <c r="AD23866" s="9"/>
    </row>
    <row r="23867" spans="30:30">
      <c r="AD23867" s="9"/>
    </row>
    <row r="23868" spans="30:30">
      <c r="AD23868" s="9"/>
    </row>
    <row r="23869" spans="30:30">
      <c r="AD23869" s="9"/>
    </row>
    <row r="23870" spans="30:30">
      <c r="AD23870" s="9"/>
    </row>
    <row r="23871" spans="30:30">
      <c r="AD23871" s="9"/>
    </row>
    <row r="23872" spans="30:30">
      <c r="AD23872" s="9"/>
    </row>
    <row r="23873" spans="30:30">
      <c r="AD23873" s="9"/>
    </row>
    <row r="23874" spans="30:30">
      <c r="AD23874" s="9"/>
    </row>
    <row r="23875" spans="30:30">
      <c r="AD23875" s="9"/>
    </row>
    <row r="23876" spans="30:30">
      <c r="AD23876" s="9"/>
    </row>
    <row r="23877" spans="30:30">
      <c r="AD23877" s="9"/>
    </row>
    <row r="23878" spans="30:30">
      <c r="AD23878" s="9"/>
    </row>
    <row r="23879" spans="30:30">
      <c r="AD23879" s="9"/>
    </row>
    <row r="23880" spans="30:30">
      <c r="AD23880" s="9"/>
    </row>
    <row r="23881" spans="30:30">
      <c r="AD23881" s="9"/>
    </row>
    <row r="23882" spans="30:30">
      <c r="AD23882" s="9"/>
    </row>
    <row r="23883" spans="30:30">
      <c r="AD23883" s="9"/>
    </row>
    <row r="23884" spans="30:30">
      <c r="AD23884" s="9"/>
    </row>
    <row r="23885" spans="30:30">
      <c r="AD23885" s="9"/>
    </row>
    <row r="23886" spans="30:30">
      <c r="AD23886" s="9"/>
    </row>
    <row r="23887" spans="30:30">
      <c r="AD23887" s="9"/>
    </row>
    <row r="23888" spans="30:30">
      <c r="AD23888" s="9"/>
    </row>
    <row r="23889" spans="30:30">
      <c r="AD23889" s="9"/>
    </row>
    <row r="23890" spans="30:30">
      <c r="AD23890" s="9"/>
    </row>
    <row r="23891" spans="30:30">
      <c r="AD23891" s="9"/>
    </row>
    <row r="23892" spans="30:30">
      <c r="AD23892" s="9"/>
    </row>
    <row r="23893" spans="30:30">
      <c r="AD23893" s="9"/>
    </row>
    <row r="23894" spans="30:30">
      <c r="AD23894" s="9"/>
    </row>
    <row r="23895" spans="30:30">
      <c r="AD23895" s="9"/>
    </row>
    <row r="23896" spans="30:30">
      <c r="AD23896" s="9"/>
    </row>
    <row r="23897" spans="30:30">
      <c r="AD23897" s="9"/>
    </row>
    <row r="23898" spans="30:30">
      <c r="AD23898" s="9"/>
    </row>
    <row r="23899" spans="30:30">
      <c r="AD23899" s="9"/>
    </row>
    <row r="23900" spans="30:30">
      <c r="AD23900" s="9"/>
    </row>
    <row r="23901" spans="30:30">
      <c r="AD23901" s="9"/>
    </row>
    <row r="23902" spans="30:30">
      <c r="AD23902" s="9"/>
    </row>
    <row r="23903" spans="30:30">
      <c r="AD23903" s="9"/>
    </row>
    <row r="23904" spans="30:30">
      <c r="AD23904" s="9"/>
    </row>
    <row r="23905" spans="30:30">
      <c r="AD23905" s="9"/>
    </row>
    <row r="23906" spans="30:30">
      <c r="AD23906" s="9"/>
    </row>
    <row r="23907" spans="30:30">
      <c r="AD23907" s="9"/>
    </row>
    <row r="23908" spans="30:30">
      <c r="AD23908" s="9"/>
    </row>
    <row r="23909" spans="30:30">
      <c r="AD23909" s="9"/>
    </row>
    <row r="23910" spans="30:30">
      <c r="AD23910" s="9"/>
    </row>
    <row r="23911" spans="30:30">
      <c r="AD23911" s="9"/>
    </row>
    <row r="23912" spans="30:30">
      <c r="AD23912" s="9"/>
    </row>
    <row r="23913" spans="30:30">
      <c r="AD23913" s="9"/>
    </row>
    <row r="23914" spans="30:30">
      <c r="AD23914" s="9"/>
    </row>
    <row r="23915" spans="30:30">
      <c r="AD23915" s="9"/>
    </row>
    <row r="23916" spans="30:30">
      <c r="AD23916" s="9"/>
    </row>
    <row r="23917" spans="30:30">
      <c r="AD23917" s="9"/>
    </row>
    <row r="23918" spans="30:30">
      <c r="AD23918" s="9"/>
    </row>
    <row r="23919" spans="30:30">
      <c r="AD23919" s="9"/>
    </row>
    <row r="23920" spans="30:30">
      <c r="AD23920" s="9"/>
    </row>
    <row r="23921" spans="30:30">
      <c r="AD23921" s="9"/>
    </row>
    <row r="23922" spans="30:30">
      <c r="AD23922" s="9"/>
    </row>
    <row r="23923" spans="30:30">
      <c r="AD23923" s="9"/>
    </row>
    <row r="23924" spans="30:30">
      <c r="AD23924" s="9"/>
    </row>
    <row r="23925" spans="30:30">
      <c r="AD23925" s="9"/>
    </row>
    <row r="23926" spans="30:30">
      <c r="AD23926" s="9"/>
    </row>
    <row r="23927" spans="30:30">
      <c r="AD23927" s="9"/>
    </row>
    <row r="23928" spans="30:30">
      <c r="AD23928" s="9"/>
    </row>
    <row r="23929" spans="30:30">
      <c r="AD23929" s="9"/>
    </row>
    <row r="23930" spans="30:30">
      <c r="AD23930" s="9"/>
    </row>
    <row r="23931" spans="30:30">
      <c r="AD23931" s="9"/>
    </row>
    <row r="23932" spans="30:30">
      <c r="AD23932" s="9"/>
    </row>
    <row r="23933" spans="30:30">
      <c r="AD23933" s="9"/>
    </row>
    <row r="23934" spans="30:30">
      <c r="AD23934" s="9"/>
    </row>
    <row r="23935" spans="30:30">
      <c r="AD23935" s="9"/>
    </row>
    <row r="23936" spans="30:30">
      <c r="AD23936" s="9"/>
    </row>
    <row r="23937" spans="30:30">
      <c r="AD23937" s="9"/>
    </row>
    <row r="23938" spans="30:30">
      <c r="AD23938" s="9"/>
    </row>
    <row r="23939" spans="30:30">
      <c r="AD23939" s="9"/>
    </row>
    <row r="23940" spans="30:30">
      <c r="AD23940" s="9"/>
    </row>
    <row r="23941" spans="30:30">
      <c r="AD23941" s="9"/>
    </row>
    <row r="23942" spans="30:30">
      <c r="AD23942" s="9"/>
    </row>
    <row r="23943" spans="30:30">
      <c r="AD23943" s="9"/>
    </row>
    <row r="23944" spans="30:30">
      <c r="AD23944" s="9"/>
    </row>
    <row r="23945" spans="30:30">
      <c r="AD23945" s="9"/>
    </row>
    <row r="23946" spans="30:30">
      <c r="AD23946" s="9"/>
    </row>
    <row r="23947" spans="30:30">
      <c r="AD23947" s="9"/>
    </row>
    <row r="23948" spans="30:30">
      <c r="AD23948" s="9"/>
    </row>
    <row r="23949" spans="30:30">
      <c r="AD23949" s="9"/>
    </row>
    <row r="23950" spans="30:30">
      <c r="AD23950" s="9"/>
    </row>
    <row r="23951" spans="30:30">
      <c r="AD23951" s="9"/>
    </row>
    <row r="23952" spans="30:30">
      <c r="AD23952" s="9"/>
    </row>
    <row r="23953" spans="30:30">
      <c r="AD23953" s="9"/>
    </row>
    <row r="23954" spans="30:30">
      <c r="AD23954" s="9"/>
    </row>
    <row r="23955" spans="30:30">
      <c r="AD23955" s="9"/>
    </row>
    <row r="23956" spans="30:30">
      <c r="AD23956" s="9"/>
    </row>
    <row r="23957" spans="30:30">
      <c r="AD23957" s="9"/>
    </row>
    <row r="23958" spans="30:30">
      <c r="AD23958" s="9"/>
    </row>
    <row r="23959" spans="30:30">
      <c r="AD23959" s="9"/>
    </row>
    <row r="23960" spans="30:30">
      <c r="AD23960" s="9"/>
    </row>
    <row r="23961" spans="30:30">
      <c r="AD23961" s="9"/>
    </row>
    <row r="23962" spans="30:30">
      <c r="AD23962" s="9"/>
    </row>
    <row r="23963" spans="30:30">
      <c r="AD23963" s="9"/>
    </row>
    <row r="23964" spans="30:30">
      <c r="AD23964" s="9"/>
    </row>
    <row r="23965" spans="30:30">
      <c r="AD23965" s="9"/>
    </row>
    <row r="23966" spans="30:30">
      <c r="AD23966" s="9"/>
    </row>
    <row r="23967" spans="30:30">
      <c r="AD23967" s="9"/>
    </row>
    <row r="23968" spans="30:30">
      <c r="AD23968" s="9"/>
    </row>
    <row r="23969" spans="30:30">
      <c r="AD23969" s="9"/>
    </row>
    <row r="23970" spans="30:30">
      <c r="AD23970" s="9"/>
    </row>
    <row r="23971" spans="30:30">
      <c r="AD23971" s="9"/>
    </row>
    <row r="23972" spans="30:30">
      <c r="AD23972" s="9"/>
    </row>
    <row r="23973" spans="30:30">
      <c r="AD23973" s="9"/>
    </row>
    <row r="23974" spans="30:30">
      <c r="AD23974" s="9"/>
    </row>
    <row r="23975" spans="30:30">
      <c r="AD23975" s="9"/>
    </row>
    <row r="23976" spans="30:30">
      <c r="AD23976" s="9"/>
    </row>
    <row r="23977" spans="30:30">
      <c r="AD23977" s="9"/>
    </row>
    <row r="23978" spans="30:30">
      <c r="AD23978" s="9"/>
    </row>
    <row r="23979" spans="30:30">
      <c r="AD23979" s="9"/>
    </row>
    <row r="23980" spans="30:30">
      <c r="AD23980" s="9"/>
    </row>
    <row r="23981" spans="30:30">
      <c r="AD23981" s="9"/>
    </row>
    <row r="23982" spans="30:30">
      <c r="AD23982" s="9"/>
    </row>
    <row r="23983" spans="30:30">
      <c r="AD23983" s="9"/>
    </row>
    <row r="23984" spans="30:30">
      <c r="AD23984" s="9"/>
    </row>
    <row r="23985" spans="30:30">
      <c r="AD23985" s="9"/>
    </row>
    <row r="23986" spans="30:30">
      <c r="AD23986" s="9"/>
    </row>
    <row r="23987" spans="30:30">
      <c r="AD23987" s="9"/>
    </row>
    <row r="23988" spans="30:30">
      <c r="AD23988" s="9"/>
    </row>
    <row r="23989" spans="30:30">
      <c r="AD23989" s="9"/>
    </row>
    <row r="23990" spans="30:30">
      <c r="AD23990" s="9"/>
    </row>
    <row r="23991" spans="30:30">
      <c r="AD23991" s="9"/>
    </row>
    <row r="23992" spans="30:30">
      <c r="AD23992" s="9"/>
    </row>
    <row r="23993" spans="30:30">
      <c r="AD23993" s="9"/>
    </row>
    <row r="23994" spans="30:30">
      <c r="AD23994" s="9"/>
    </row>
    <row r="23995" spans="30:30">
      <c r="AD23995" s="9"/>
    </row>
    <row r="23996" spans="30:30">
      <c r="AD23996" s="9"/>
    </row>
    <row r="23997" spans="30:30">
      <c r="AD23997" s="9"/>
    </row>
    <row r="23998" spans="30:30">
      <c r="AD23998" s="9"/>
    </row>
    <row r="23999" spans="30:30">
      <c r="AD23999" s="9"/>
    </row>
    <row r="24000" spans="30:30">
      <c r="AD24000" s="9"/>
    </row>
    <row r="24001" spans="30:30">
      <c r="AD24001" s="9"/>
    </row>
    <row r="24002" spans="30:30">
      <c r="AD24002" s="9"/>
    </row>
    <row r="24003" spans="30:30">
      <c r="AD24003" s="9"/>
    </row>
    <row r="24004" spans="30:30">
      <c r="AD24004" s="9"/>
    </row>
    <row r="24005" spans="30:30">
      <c r="AD24005" s="9"/>
    </row>
    <row r="24006" spans="30:30">
      <c r="AD24006" s="9"/>
    </row>
    <row r="24007" spans="30:30">
      <c r="AD24007" s="9"/>
    </row>
    <row r="24008" spans="30:30">
      <c r="AD24008" s="9"/>
    </row>
    <row r="24009" spans="30:30">
      <c r="AD24009" s="9"/>
    </row>
    <row r="24010" spans="30:30">
      <c r="AD24010" s="9"/>
    </row>
    <row r="24011" spans="30:30">
      <c r="AD24011" s="9"/>
    </row>
    <row r="24012" spans="30:30">
      <c r="AD24012" s="9"/>
    </row>
    <row r="24013" spans="30:30">
      <c r="AD24013" s="9"/>
    </row>
    <row r="24014" spans="30:30">
      <c r="AD24014" s="9"/>
    </row>
    <row r="24015" spans="30:30">
      <c r="AD24015" s="9"/>
    </row>
    <row r="24016" spans="30:30">
      <c r="AD24016" s="9"/>
    </row>
    <row r="24017" spans="30:30">
      <c r="AD24017" s="9"/>
    </row>
    <row r="24018" spans="30:30">
      <c r="AD24018" s="9"/>
    </row>
    <row r="24019" spans="30:30">
      <c r="AD24019" s="9"/>
    </row>
    <row r="24020" spans="30:30">
      <c r="AD24020" s="9"/>
    </row>
    <row r="24021" spans="30:30">
      <c r="AD24021" s="9"/>
    </row>
    <row r="24022" spans="30:30">
      <c r="AD24022" s="9"/>
    </row>
    <row r="24023" spans="30:30">
      <c r="AD24023" s="9"/>
    </row>
    <row r="24024" spans="30:30">
      <c r="AD24024" s="9"/>
    </row>
    <row r="24025" spans="30:30">
      <c r="AD24025" s="9"/>
    </row>
    <row r="24026" spans="30:30">
      <c r="AD24026" s="9"/>
    </row>
    <row r="24027" spans="30:30">
      <c r="AD24027" s="9"/>
    </row>
    <row r="24028" spans="30:30">
      <c r="AD24028" s="9"/>
    </row>
    <row r="24029" spans="30:30">
      <c r="AD24029" s="9"/>
    </row>
    <row r="24030" spans="30:30">
      <c r="AD24030" s="9"/>
    </row>
    <row r="24031" spans="30:30">
      <c r="AD24031" s="9"/>
    </row>
    <row r="24032" spans="30:30">
      <c r="AD24032" s="9"/>
    </row>
    <row r="24033" spans="30:30">
      <c r="AD24033" s="9"/>
    </row>
    <row r="24034" spans="30:30">
      <c r="AD24034" s="9"/>
    </row>
    <row r="24035" spans="30:30">
      <c r="AD24035" s="9"/>
    </row>
    <row r="24036" spans="30:30">
      <c r="AD24036" s="9"/>
    </row>
    <row r="24037" spans="30:30">
      <c r="AD24037" s="9"/>
    </row>
    <row r="24038" spans="30:30">
      <c r="AD24038" s="9"/>
    </row>
    <row r="24039" spans="30:30">
      <c r="AD24039" s="9"/>
    </row>
    <row r="24040" spans="30:30">
      <c r="AD24040" s="9"/>
    </row>
    <row r="24041" spans="30:30">
      <c r="AD24041" s="9"/>
    </row>
    <row r="24042" spans="30:30">
      <c r="AD24042" s="9"/>
    </row>
    <row r="24043" spans="30:30">
      <c r="AD24043" s="9"/>
    </row>
    <row r="24044" spans="30:30">
      <c r="AD24044" s="9"/>
    </row>
    <row r="24045" spans="30:30">
      <c r="AD24045" s="9"/>
    </row>
    <row r="24046" spans="30:30">
      <c r="AD24046" s="9"/>
    </row>
    <row r="24047" spans="30:30">
      <c r="AD24047" s="9"/>
    </row>
    <row r="24048" spans="30:30">
      <c r="AD24048" s="9"/>
    </row>
    <row r="24049" spans="30:30">
      <c r="AD24049" s="9"/>
    </row>
    <row r="24050" spans="30:30">
      <c r="AD24050" s="9"/>
    </row>
    <row r="24051" spans="30:30">
      <c r="AD24051" s="9"/>
    </row>
    <row r="24052" spans="30:30">
      <c r="AD24052" s="9"/>
    </row>
    <row r="24053" spans="30:30">
      <c r="AD24053" s="9"/>
    </row>
    <row r="24054" spans="30:30">
      <c r="AD24054" s="9"/>
    </row>
    <row r="24055" spans="30:30">
      <c r="AD24055" s="9"/>
    </row>
    <row r="24056" spans="30:30">
      <c r="AD24056" s="9"/>
    </row>
    <row r="24057" spans="30:30">
      <c r="AD24057" s="9"/>
    </row>
    <row r="24058" spans="30:30">
      <c r="AD24058" s="9"/>
    </row>
    <row r="24059" spans="30:30">
      <c r="AD24059" s="9"/>
    </row>
    <row r="24060" spans="30:30">
      <c r="AD24060" s="9"/>
    </row>
    <row r="24061" spans="30:30">
      <c r="AD24061" s="9"/>
    </row>
    <row r="24062" spans="30:30">
      <c r="AD24062" s="9"/>
    </row>
    <row r="24063" spans="30:30">
      <c r="AD24063" s="9"/>
    </row>
    <row r="24064" spans="30:30">
      <c r="AD24064" s="9"/>
    </row>
    <row r="24065" spans="30:30">
      <c r="AD24065" s="9"/>
    </row>
    <row r="24066" spans="30:30">
      <c r="AD24066" s="9"/>
    </row>
    <row r="24067" spans="30:30">
      <c r="AD24067" s="9"/>
    </row>
    <row r="24068" spans="30:30">
      <c r="AD24068" s="9"/>
    </row>
    <row r="24069" spans="30:30">
      <c r="AD24069" s="9"/>
    </row>
    <row r="24070" spans="30:30">
      <c r="AD24070" s="9"/>
    </row>
    <row r="24071" spans="30:30">
      <c r="AD24071" s="9"/>
    </row>
    <row r="24072" spans="30:30">
      <c r="AD24072" s="9"/>
    </row>
    <row r="24073" spans="30:30">
      <c r="AD24073" s="9"/>
    </row>
    <row r="24074" spans="30:30">
      <c r="AD24074" s="9"/>
    </row>
    <row r="24075" spans="30:30">
      <c r="AD24075" s="9"/>
    </row>
    <row r="24076" spans="30:30">
      <c r="AD24076" s="9"/>
    </row>
    <row r="24077" spans="30:30">
      <c r="AD24077" s="9"/>
    </row>
    <row r="24078" spans="30:30">
      <c r="AD24078" s="9"/>
    </row>
    <row r="24079" spans="30:30">
      <c r="AD24079" s="9"/>
    </row>
    <row r="24080" spans="30:30">
      <c r="AD24080" s="9"/>
    </row>
    <row r="24081" spans="30:30">
      <c r="AD24081" s="9"/>
    </row>
    <row r="24082" spans="30:30">
      <c r="AD24082" s="9"/>
    </row>
    <row r="24083" spans="30:30">
      <c r="AD24083" s="9"/>
    </row>
    <row r="24084" spans="30:30">
      <c r="AD24084" s="9"/>
    </row>
    <row r="24085" spans="30:30">
      <c r="AD24085" s="9"/>
    </row>
    <row r="24086" spans="30:30">
      <c r="AD24086" s="9"/>
    </row>
    <row r="24087" spans="30:30">
      <c r="AD24087" s="9"/>
    </row>
    <row r="24088" spans="30:30">
      <c r="AD24088" s="9"/>
    </row>
    <row r="24089" spans="30:30">
      <c r="AD24089" s="9"/>
    </row>
    <row r="24090" spans="30:30">
      <c r="AD24090" s="9"/>
    </row>
    <row r="24091" spans="30:30">
      <c r="AD24091" s="9"/>
    </row>
    <row r="24092" spans="30:30">
      <c r="AD24092" s="9"/>
    </row>
    <row r="24093" spans="30:30">
      <c r="AD24093" s="9"/>
    </row>
    <row r="24094" spans="30:30">
      <c r="AD24094" s="9"/>
    </row>
    <row r="24095" spans="30:30">
      <c r="AD24095" s="9"/>
    </row>
    <row r="24096" spans="30:30">
      <c r="AD24096" s="9"/>
    </row>
    <row r="24097" spans="30:30">
      <c r="AD24097" s="9"/>
    </row>
    <row r="24098" spans="30:30">
      <c r="AD24098" s="9"/>
    </row>
    <row r="24099" spans="30:30">
      <c r="AD24099" s="9"/>
    </row>
    <row r="24100" spans="30:30">
      <c r="AD24100" s="9"/>
    </row>
    <row r="24101" spans="30:30">
      <c r="AD24101" s="9"/>
    </row>
    <row r="24102" spans="30:30">
      <c r="AD24102" s="9"/>
    </row>
    <row r="24103" spans="30:30">
      <c r="AD24103" s="9"/>
    </row>
    <row r="24104" spans="30:30">
      <c r="AD24104" s="9"/>
    </row>
    <row r="24105" spans="30:30">
      <c r="AD24105" s="9"/>
    </row>
    <row r="24106" spans="30:30">
      <c r="AD24106" s="9"/>
    </row>
    <row r="24107" spans="30:30">
      <c r="AD24107" s="9"/>
    </row>
    <row r="24108" spans="30:30">
      <c r="AD24108" s="9"/>
    </row>
    <row r="24109" spans="30:30">
      <c r="AD24109" s="9"/>
    </row>
    <row r="24110" spans="30:30">
      <c r="AD24110" s="9"/>
    </row>
    <row r="24111" spans="30:30">
      <c r="AD24111" s="9"/>
    </row>
    <row r="24112" spans="30:30">
      <c r="AD24112" s="9"/>
    </row>
    <row r="24113" spans="30:30">
      <c r="AD24113" s="9"/>
    </row>
    <row r="24114" spans="30:30">
      <c r="AD24114" s="9"/>
    </row>
    <row r="24115" spans="30:30">
      <c r="AD24115" s="9"/>
    </row>
    <row r="24116" spans="30:30">
      <c r="AD24116" s="9"/>
    </row>
    <row r="24117" spans="30:30">
      <c r="AD24117" s="9"/>
    </row>
    <row r="24118" spans="30:30">
      <c r="AD24118" s="9"/>
    </row>
    <row r="24119" spans="30:30">
      <c r="AD24119" s="9"/>
    </row>
    <row r="24120" spans="30:30">
      <c r="AD24120" s="9"/>
    </row>
    <row r="24121" spans="30:30">
      <c r="AD24121" s="9"/>
    </row>
    <row r="24122" spans="30:30">
      <c r="AD24122" s="9"/>
    </row>
    <row r="24123" spans="30:30">
      <c r="AD24123" s="9"/>
    </row>
    <row r="24124" spans="30:30">
      <c r="AD24124" s="9"/>
    </row>
    <row r="24125" spans="30:30">
      <c r="AD24125" s="9"/>
    </row>
    <row r="24126" spans="30:30">
      <c r="AD24126" s="9"/>
    </row>
    <row r="24127" spans="30:30">
      <c r="AD24127" s="9"/>
    </row>
    <row r="24128" spans="30:30">
      <c r="AD24128" s="9"/>
    </row>
    <row r="24129" spans="30:30">
      <c r="AD24129" s="9"/>
    </row>
    <row r="24130" spans="30:30">
      <c r="AD24130" s="9"/>
    </row>
    <row r="24131" spans="30:30">
      <c r="AD24131" s="9"/>
    </row>
    <row r="24132" spans="30:30">
      <c r="AD24132" s="9"/>
    </row>
    <row r="24133" spans="30:30">
      <c r="AD24133" s="9"/>
    </row>
    <row r="24134" spans="30:30">
      <c r="AD24134" s="9"/>
    </row>
    <row r="24135" spans="30:30">
      <c r="AD24135" s="9"/>
    </row>
    <row r="24136" spans="30:30">
      <c r="AD24136" s="9"/>
    </row>
    <row r="24137" spans="30:30">
      <c r="AD24137" s="9"/>
    </row>
    <row r="24138" spans="30:30">
      <c r="AD24138" s="9"/>
    </row>
    <row r="24139" spans="30:30">
      <c r="AD24139" s="9"/>
    </row>
    <row r="24140" spans="30:30">
      <c r="AD24140" s="9"/>
    </row>
    <row r="24141" spans="30:30">
      <c r="AD24141" s="9"/>
    </row>
    <row r="24142" spans="30:30">
      <c r="AD24142" s="9"/>
    </row>
    <row r="24143" spans="30:30">
      <c r="AD24143" s="9"/>
    </row>
    <row r="24144" spans="30:30">
      <c r="AD24144" s="9"/>
    </row>
    <row r="24145" spans="30:30">
      <c r="AD24145" s="9"/>
    </row>
    <row r="24146" spans="30:30">
      <c r="AD24146" s="9"/>
    </row>
    <row r="24147" spans="30:30">
      <c r="AD24147" s="9"/>
    </row>
    <row r="24148" spans="30:30">
      <c r="AD24148" s="9"/>
    </row>
    <row r="24149" spans="30:30">
      <c r="AD24149" s="9"/>
    </row>
    <row r="24150" spans="30:30">
      <c r="AD24150" s="9"/>
    </row>
    <row r="24151" spans="30:30">
      <c r="AD24151" s="9"/>
    </row>
    <row r="24152" spans="30:30">
      <c r="AD24152" s="9"/>
    </row>
    <row r="24153" spans="30:30">
      <c r="AD24153" s="9"/>
    </row>
    <row r="24154" spans="30:30">
      <c r="AD24154" s="9"/>
    </row>
    <row r="24155" spans="30:30">
      <c r="AD24155" s="9"/>
    </row>
    <row r="24156" spans="30:30">
      <c r="AD24156" s="9"/>
    </row>
    <row r="24157" spans="30:30">
      <c r="AD24157" s="9"/>
    </row>
    <row r="24158" spans="30:30">
      <c r="AD24158" s="9"/>
    </row>
    <row r="24159" spans="30:30">
      <c r="AD24159" s="9"/>
    </row>
    <row r="24160" spans="30:30">
      <c r="AD24160" s="9"/>
    </row>
    <row r="24161" spans="30:30">
      <c r="AD24161" s="9"/>
    </row>
    <row r="24162" spans="30:30">
      <c r="AD24162" s="9"/>
    </row>
    <row r="24163" spans="30:30">
      <c r="AD24163" s="9"/>
    </row>
    <row r="24164" spans="30:30">
      <c r="AD24164" s="9"/>
    </row>
    <row r="24165" spans="30:30">
      <c r="AD24165" s="9"/>
    </row>
    <row r="24166" spans="30:30">
      <c r="AD24166" s="9"/>
    </row>
    <row r="24167" spans="30:30">
      <c r="AD24167" s="9"/>
    </row>
    <row r="24168" spans="30:30">
      <c r="AD24168" s="9"/>
    </row>
    <row r="24169" spans="30:30">
      <c r="AD24169" s="9"/>
    </row>
    <row r="24170" spans="30:30">
      <c r="AD24170" s="9"/>
    </row>
    <row r="24171" spans="30:30">
      <c r="AD24171" s="9"/>
    </row>
    <row r="24172" spans="30:30">
      <c r="AD24172" s="9"/>
    </row>
    <row r="24173" spans="30:30">
      <c r="AD24173" s="9"/>
    </row>
    <row r="24174" spans="30:30">
      <c r="AD24174" s="9"/>
    </row>
    <row r="24175" spans="30:30">
      <c r="AD24175" s="9"/>
    </row>
    <row r="24176" spans="30:30">
      <c r="AD24176" s="9"/>
    </row>
    <row r="24177" spans="30:30">
      <c r="AD24177" s="9"/>
    </row>
    <row r="24178" spans="30:30">
      <c r="AD24178" s="9"/>
    </row>
    <row r="24179" spans="30:30">
      <c r="AD24179" s="9"/>
    </row>
    <row r="24180" spans="30:30">
      <c r="AD24180" s="9"/>
    </row>
    <row r="24181" spans="30:30">
      <c r="AD24181" s="9"/>
    </row>
    <row r="24182" spans="30:30">
      <c r="AD24182" s="9"/>
    </row>
    <row r="24183" spans="30:30">
      <c r="AD24183" s="9"/>
    </row>
    <row r="24184" spans="30:30">
      <c r="AD24184" s="9"/>
    </row>
    <row r="24185" spans="30:30">
      <c r="AD24185" s="9"/>
    </row>
    <row r="24186" spans="30:30">
      <c r="AD24186" s="9"/>
    </row>
    <row r="24187" spans="30:30">
      <c r="AD24187" s="9"/>
    </row>
    <row r="24188" spans="30:30">
      <c r="AD24188" s="9"/>
    </row>
    <row r="24189" spans="30:30">
      <c r="AD24189" s="9"/>
    </row>
    <row r="24190" spans="30:30">
      <c r="AD24190" s="9"/>
    </row>
    <row r="24191" spans="30:30">
      <c r="AD24191" s="9"/>
    </row>
    <row r="24192" spans="30:30">
      <c r="AD24192" s="9"/>
    </row>
    <row r="24193" spans="30:30">
      <c r="AD24193" s="9"/>
    </row>
    <row r="24194" spans="30:30">
      <c r="AD24194" s="9"/>
    </row>
    <row r="24195" spans="30:30">
      <c r="AD24195" s="9"/>
    </row>
    <row r="24196" spans="30:30">
      <c r="AD24196" s="9"/>
    </row>
    <row r="24197" spans="30:30">
      <c r="AD24197" s="9"/>
    </row>
    <row r="24198" spans="30:30">
      <c r="AD24198" s="9"/>
    </row>
    <row r="24199" spans="30:30">
      <c r="AD24199" s="9"/>
    </row>
    <row r="24200" spans="30:30">
      <c r="AD24200" s="9"/>
    </row>
    <row r="24201" spans="30:30">
      <c r="AD24201" s="9"/>
    </row>
    <row r="24202" spans="30:30">
      <c r="AD24202" s="9"/>
    </row>
    <row r="24203" spans="30:30">
      <c r="AD24203" s="9"/>
    </row>
    <row r="24204" spans="30:30">
      <c r="AD24204" s="9"/>
    </row>
    <row r="24205" spans="30:30">
      <c r="AD24205" s="9"/>
    </row>
    <row r="24206" spans="30:30">
      <c r="AD24206" s="9"/>
    </row>
    <row r="24207" spans="30:30">
      <c r="AD24207" s="9"/>
    </row>
    <row r="24208" spans="30:30">
      <c r="AD24208" s="9"/>
    </row>
    <row r="24209" spans="30:30">
      <c r="AD24209" s="9"/>
    </row>
    <row r="24210" spans="30:30">
      <c r="AD24210" s="9"/>
    </row>
    <row r="24211" spans="30:30">
      <c r="AD24211" s="9"/>
    </row>
    <row r="24212" spans="30:30">
      <c r="AD24212" s="9"/>
    </row>
    <row r="24213" spans="30:30">
      <c r="AD24213" s="9"/>
    </row>
    <row r="24214" spans="30:30">
      <c r="AD24214" s="9"/>
    </row>
    <row r="24215" spans="30:30">
      <c r="AD24215" s="9"/>
    </row>
    <row r="24216" spans="30:30">
      <c r="AD24216" s="9"/>
    </row>
    <row r="24217" spans="30:30">
      <c r="AD24217" s="9"/>
    </row>
    <row r="24218" spans="30:30">
      <c r="AD24218" s="9"/>
    </row>
    <row r="24219" spans="30:30">
      <c r="AD24219" s="9"/>
    </row>
    <row r="24220" spans="30:30">
      <c r="AD24220" s="9"/>
    </row>
    <row r="24221" spans="30:30">
      <c r="AD24221" s="9"/>
    </row>
    <row r="24222" spans="30:30">
      <c r="AD24222" s="9"/>
    </row>
    <row r="24223" spans="30:30">
      <c r="AD24223" s="9"/>
    </row>
    <row r="24224" spans="30:30">
      <c r="AD24224" s="9"/>
    </row>
    <row r="24225" spans="30:30">
      <c r="AD24225" s="9"/>
    </row>
    <row r="24226" spans="30:30">
      <c r="AD24226" s="9"/>
    </row>
    <row r="24227" spans="30:30">
      <c r="AD24227" s="9"/>
    </row>
    <row r="24228" spans="30:30">
      <c r="AD24228" s="9"/>
    </row>
    <row r="24229" spans="30:30">
      <c r="AD24229" s="9"/>
    </row>
    <row r="24230" spans="30:30">
      <c r="AD24230" s="9"/>
    </row>
    <row r="24231" spans="30:30">
      <c r="AD24231" s="9"/>
    </row>
    <row r="24232" spans="30:30">
      <c r="AD24232" s="9"/>
    </row>
    <row r="24233" spans="30:30">
      <c r="AD24233" s="9"/>
    </row>
    <row r="24234" spans="30:30">
      <c r="AD24234" s="9"/>
    </row>
    <row r="24235" spans="30:30">
      <c r="AD24235" s="9"/>
    </row>
    <row r="24236" spans="30:30">
      <c r="AD24236" s="9"/>
    </row>
    <row r="24237" spans="30:30">
      <c r="AD24237" s="9"/>
    </row>
    <row r="24238" spans="30:30">
      <c r="AD24238" s="9"/>
    </row>
    <row r="24239" spans="30:30">
      <c r="AD24239" s="9"/>
    </row>
    <row r="24240" spans="30:30">
      <c r="AD24240" s="9"/>
    </row>
    <row r="24241" spans="30:30">
      <c r="AD24241" s="9"/>
    </row>
    <row r="24242" spans="30:30">
      <c r="AD24242" s="9"/>
    </row>
    <row r="24243" spans="30:30">
      <c r="AD24243" s="9"/>
    </row>
    <row r="24244" spans="30:30">
      <c r="AD24244" s="9"/>
    </row>
    <row r="24245" spans="30:30">
      <c r="AD24245" s="9"/>
    </row>
    <row r="24246" spans="30:30">
      <c r="AD24246" s="9"/>
    </row>
    <row r="24247" spans="30:30">
      <c r="AD24247" s="9"/>
    </row>
    <row r="24248" spans="30:30">
      <c r="AD24248" s="9"/>
    </row>
    <row r="24249" spans="30:30">
      <c r="AD24249" s="9"/>
    </row>
    <row r="24250" spans="30:30">
      <c r="AD24250" s="9"/>
    </row>
    <row r="24251" spans="30:30">
      <c r="AD24251" s="9"/>
    </row>
    <row r="24252" spans="30:30">
      <c r="AD24252" s="9"/>
    </row>
    <row r="24253" spans="30:30">
      <c r="AD24253" s="9"/>
    </row>
    <row r="24254" spans="30:30">
      <c r="AD24254" s="9"/>
    </row>
    <row r="24255" spans="30:30">
      <c r="AD24255" s="9"/>
    </row>
    <row r="24256" spans="30:30">
      <c r="AD24256" s="9"/>
    </row>
    <row r="24257" spans="30:30">
      <c r="AD24257" s="9"/>
    </row>
    <row r="24258" spans="30:30">
      <c r="AD24258" s="9"/>
    </row>
    <row r="24259" spans="30:30">
      <c r="AD24259" s="9"/>
    </row>
    <row r="24260" spans="30:30">
      <c r="AD24260" s="9"/>
    </row>
    <row r="24261" spans="30:30">
      <c r="AD24261" s="9"/>
    </row>
    <row r="24262" spans="30:30">
      <c r="AD24262" s="9"/>
    </row>
    <row r="24263" spans="30:30">
      <c r="AD24263" s="9"/>
    </row>
    <row r="24264" spans="30:30">
      <c r="AD24264" s="9"/>
    </row>
    <row r="24265" spans="30:30">
      <c r="AD24265" s="9"/>
    </row>
    <row r="24266" spans="30:30">
      <c r="AD24266" s="9"/>
    </row>
    <row r="24267" spans="30:30">
      <c r="AD24267" s="9"/>
    </row>
    <row r="24268" spans="30:30">
      <c r="AD24268" s="9"/>
    </row>
    <row r="24269" spans="30:30">
      <c r="AD24269" s="9"/>
    </row>
    <row r="24270" spans="30:30">
      <c r="AD24270" s="9"/>
    </row>
    <row r="24271" spans="30:30">
      <c r="AD24271" s="9"/>
    </row>
    <row r="24272" spans="30:30">
      <c r="AD24272" s="9"/>
    </row>
    <row r="24273" spans="30:30">
      <c r="AD24273" s="9"/>
    </row>
    <row r="24274" spans="30:30">
      <c r="AD24274" s="9"/>
    </row>
    <row r="24275" spans="30:30">
      <c r="AD24275" s="9"/>
    </row>
    <row r="24276" spans="30:30">
      <c r="AD24276" s="9"/>
    </row>
    <row r="24277" spans="30:30">
      <c r="AD24277" s="9"/>
    </row>
    <row r="24278" spans="30:30">
      <c r="AD24278" s="9"/>
    </row>
    <row r="24279" spans="30:30">
      <c r="AD24279" s="9"/>
    </row>
    <row r="24280" spans="30:30">
      <c r="AD24280" s="9"/>
    </row>
    <row r="24281" spans="30:30">
      <c r="AD24281" s="9"/>
    </row>
    <row r="24282" spans="30:30">
      <c r="AD24282" s="9"/>
    </row>
    <row r="24283" spans="30:30">
      <c r="AD24283" s="9"/>
    </row>
    <row r="24284" spans="30:30">
      <c r="AD24284" s="9"/>
    </row>
    <row r="24285" spans="30:30">
      <c r="AD24285" s="9"/>
    </row>
    <row r="24286" spans="30:30">
      <c r="AD24286" s="9"/>
    </row>
    <row r="24287" spans="30:30">
      <c r="AD24287" s="9"/>
    </row>
    <row r="24288" spans="30:30">
      <c r="AD24288" s="9"/>
    </row>
    <row r="24289" spans="30:30">
      <c r="AD24289" s="9"/>
    </row>
    <row r="24290" spans="30:30">
      <c r="AD24290" s="9"/>
    </row>
    <row r="24291" spans="30:30">
      <c r="AD24291" s="9"/>
    </row>
    <row r="24292" spans="30:30">
      <c r="AD24292" s="9"/>
    </row>
    <row r="24293" spans="30:30">
      <c r="AD24293" s="9"/>
    </row>
    <row r="24294" spans="30:30">
      <c r="AD24294" s="9"/>
    </row>
    <row r="24295" spans="30:30">
      <c r="AD24295" s="9"/>
    </row>
    <row r="24296" spans="30:30">
      <c r="AD24296" s="9"/>
    </row>
    <row r="24297" spans="30:30">
      <c r="AD24297" s="9"/>
    </row>
    <row r="24298" spans="30:30">
      <c r="AD24298" s="9"/>
    </row>
    <row r="24299" spans="30:30">
      <c r="AD24299" s="9"/>
    </row>
    <row r="24300" spans="30:30">
      <c r="AD24300" s="9"/>
    </row>
    <row r="24301" spans="30:30">
      <c r="AD24301" s="9"/>
    </row>
    <row r="24302" spans="30:30">
      <c r="AD24302" s="9"/>
    </row>
    <row r="24303" spans="30:30">
      <c r="AD24303" s="9"/>
    </row>
    <row r="24304" spans="30:30">
      <c r="AD24304" s="9"/>
    </row>
    <row r="24305" spans="30:30">
      <c r="AD24305" s="9"/>
    </row>
    <row r="24306" spans="30:30">
      <c r="AD24306" s="9"/>
    </row>
    <row r="24307" spans="30:30">
      <c r="AD24307" s="9"/>
    </row>
    <row r="24308" spans="30:30">
      <c r="AD24308" s="9"/>
    </row>
    <row r="24309" spans="30:30">
      <c r="AD24309" s="9"/>
    </row>
    <row r="24310" spans="30:30">
      <c r="AD24310" s="9"/>
    </row>
    <row r="24311" spans="30:30">
      <c r="AD24311" s="9"/>
    </row>
    <row r="24312" spans="30:30">
      <c r="AD24312" s="9"/>
    </row>
    <row r="24313" spans="30:30">
      <c r="AD24313" s="9"/>
    </row>
    <row r="24314" spans="30:30">
      <c r="AD24314" s="9"/>
    </row>
    <row r="24315" spans="30:30">
      <c r="AD24315" s="9"/>
    </row>
    <row r="24316" spans="30:30">
      <c r="AD24316" s="9"/>
    </row>
    <row r="24317" spans="30:30">
      <c r="AD24317" s="9"/>
    </row>
    <row r="24318" spans="30:30">
      <c r="AD24318" s="9"/>
    </row>
    <row r="24319" spans="30:30">
      <c r="AD24319" s="9"/>
    </row>
    <row r="24320" spans="30:30">
      <c r="AD24320" s="9"/>
    </row>
    <row r="24321" spans="30:30">
      <c r="AD24321" s="9"/>
    </row>
    <row r="24322" spans="30:30">
      <c r="AD24322" s="9"/>
    </row>
    <row r="24323" spans="30:30">
      <c r="AD24323" s="9"/>
    </row>
    <row r="24324" spans="30:30">
      <c r="AD24324" s="9"/>
    </row>
    <row r="24325" spans="30:30">
      <c r="AD24325" s="9"/>
    </row>
    <row r="24326" spans="30:30">
      <c r="AD24326" s="9"/>
    </row>
    <row r="24327" spans="30:30">
      <c r="AD24327" s="9"/>
    </row>
    <row r="24328" spans="30:30">
      <c r="AD24328" s="9"/>
    </row>
    <row r="24329" spans="30:30">
      <c r="AD24329" s="9"/>
    </row>
    <row r="24330" spans="30:30">
      <c r="AD24330" s="9"/>
    </row>
    <row r="24331" spans="30:30">
      <c r="AD24331" s="9"/>
    </row>
    <row r="24332" spans="30:30">
      <c r="AD24332" s="9"/>
    </row>
    <row r="24333" spans="30:30">
      <c r="AD24333" s="9"/>
    </row>
    <row r="24334" spans="30:30">
      <c r="AD24334" s="9"/>
    </row>
    <row r="24335" spans="30:30">
      <c r="AD24335" s="9"/>
    </row>
    <row r="24336" spans="30:30">
      <c r="AD24336" s="9"/>
    </row>
    <row r="24337" spans="30:30">
      <c r="AD24337" s="9"/>
    </row>
    <row r="24338" spans="30:30">
      <c r="AD24338" s="9"/>
    </row>
    <row r="24339" spans="30:30">
      <c r="AD24339" s="9"/>
    </row>
    <row r="24340" spans="30:30">
      <c r="AD24340" s="9"/>
    </row>
    <row r="24341" spans="30:30">
      <c r="AD24341" s="9"/>
    </row>
    <row r="24342" spans="30:30">
      <c r="AD24342" s="9"/>
    </row>
    <row r="24343" spans="30:30">
      <c r="AD24343" s="9"/>
    </row>
    <row r="24344" spans="30:30">
      <c r="AD24344" s="9"/>
    </row>
    <row r="24345" spans="30:30">
      <c r="AD24345" s="9"/>
    </row>
    <row r="24346" spans="30:30">
      <c r="AD24346" s="9"/>
    </row>
    <row r="24347" spans="30:30">
      <c r="AD24347" s="9"/>
    </row>
    <row r="24348" spans="30:30">
      <c r="AD24348" s="9"/>
    </row>
    <row r="24349" spans="30:30">
      <c r="AD24349" s="9"/>
    </row>
    <row r="24350" spans="30:30">
      <c r="AD24350" s="9"/>
    </row>
    <row r="24351" spans="30:30">
      <c r="AD24351" s="9"/>
    </row>
    <row r="24352" spans="30:30">
      <c r="AD24352" s="9"/>
    </row>
    <row r="24353" spans="30:30">
      <c r="AD24353" s="9"/>
    </row>
    <row r="24354" spans="30:30">
      <c r="AD24354" s="9"/>
    </row>
    <row r="24355" spans="30:30">
      <c r="AD24355" s="9"/>
    </row>
    <row r="24356" spans="30:30">
      <c r="AD24356" s="9"/>
    </row>
    <row r="24357" spans="30:30">
      <c r="AD24357" s="9"/>
    </row>
    <row r="24358" spans="30:30">
      <c r="AD24358" s="9"/>
    </row>
    <row r="24359" spans="30:30">
      <c r="AD24359" s="9"/>
    </row>
    <row r="24360" spans="30:30">
      <c r="AD24360" s="9"/>
    </row>
    <row r="24361" spans="30:30">
      <c r="AD24361" s="9"/>
    </row>
    <row r="24362" spans="30:30">
      <c r="AD24362" s="9"/>
    </row>
    <row r="24363" spans="30:30">
      <c r="AD24363" s="9"/>
    </row>
    <row r="24364" spans="30:30">
      <c r="AD24364" s="9"/>
    </row>
    <row r="24365" spans="30:30">
      <c r="AD24365" s="9"/>
    </row>
    <row r="24366" spans="30:30">
      <c r="AD24366" s="9"/>
    </row>
    <row r="24367" spans="30:30">
      <c r="AD24367" s="9"/>
    </row>
    <row r="24368" spans="30:30">
      <c r="AD24368" s="9"/>
    </row>
    <row r="24369" spans="30:30">
      <c r="AD24369" s="9"/>
    </row>
    <row r="24370" spans="30:30">
      <c r="AD24370" s="9"/>
    </row>
    <row r="24371" spans="30:30">
      <c r="AD24371" s="9"/>
    </row>
    <row r="24372" spans="30:30">
      <c r="AD24372" s="9"/>
    </row>
    <row r="24373" spans="30:30">
      <c r="AD24373" s="9"/>
    </row>
    <row r="24374" spans="30:30">
      <c r="AD24374" s="9"/>
    </row>
    <row r="24375" spans="30:30">
      <c r="AD24375" s="9"/>
    </row>
    <row r="24376" spans="30:30">
      <c r="AD24376" s="9"/>
    </row>
    <row r="24377" spans="30:30">
      <c r="AD24377" s="9"/>
    </row>
    <row r="24378" spans="30:30">
      <c r="AD24378" s="9"/>
    </row>
    <row r="24379" spans="30:30">
      <c r="AD24379" s="9"/>
    </row>
    <row r="24380" spans="30:30">
      <c r="AD24380" s="9"/>
    </row>
    <row r="24381" spans="30:30">
      <c r="AD24381" s="9"/>
    </row>
    <row r="24382" spans="30:30">
      <c r="AD24382" s="9"/>
    </row>
    <row r="24383" spans="30:30">
      <c r="AD24383" s="9"/>
    </row>
    <row r="24384" spans="30:30">
      <c r="AD24384" s="9"/>
    </row>
    <row r="24385" spans="30:30">
      <c r="AD24385" s="9"/>
    </row>
    <row r="24386" spans="30:30">
      <c r="AD24386" s="9"/>
    </row>
    <row r="24387" spans="30:30">
      <c r="AD24387" s="9"/>
    </row>
    <row r="24388" spans="30:30">
      <c r="AD24388" s="9"/>
    </row>
    <row r="24389" spans="30:30">
      <c r="AD24389" s="9"/>
    </row>
    <row r="24390" spans="30:30">
      <c r="AD24390" s="9"/>
    </row>
    <row r="24391" spans="30:30">
      <c r="AD24391" s="9"/>
    </row>
    <row r="24392" spans="30:30">
      <c r="AD24392" s="9"/>
    </row>
    <row r="24393" spans="30:30">
      <c r="AD24393" s="9"/>
    </row>
    <row r="24394" spans="30:30">
      <c r="AD24394" s="9"/>
    </row>
    <row r="24395" spans="30:30">
      <c r="AD24395" s="9"/>
    </row>
    <row r="24396" spans="30:30">
      <c r="AD24396" s="9"/>
    </row>
    <row r="24397" spans="30:30">
      <c r="AD24397" s="9"/>
    </row>
    <row r="24398" spans="30:30">
      <c r="AD24398" s="9"/>
    </row>
    <row r="24399" spans="30:30">
      <c r="AD24399" s="9"/>
    </row>
    <row r="24400" spans="30:30">
      <c r="AD24400" s="9"/>
    </row>
    <row r="24401" spans="30:30">
      <c r="AD24401" s="9"/>
    </row>
    <row r="24402" spans="30:30">
      <c r="AD24402" s="9"/>
    </row>
    <row r="24403" spans="30:30">
      <c r="AD24403" s="9"/>
    </row>
    <row r="24404" spans="30:30">
      <c r="AD24404" s="9"/>
    </row>
    <row r="24405" spans="30:30">
      <c r="AD24405" s="9"/>
    </row>
    <row r="24406" spans="30:30">
      <c r="AD24406" s="9"/>
    </row>
    <row r="24407" spans="30:30">
      <c r="AD24407" s="9"/>
    </row>
    <row r="24408" spans="30:30">
      <c r="AD24408" s="9"/>
    </row>
    <row r="24409" spans="30:30">
      <c r="AD24409" s="9"/>
    </row>
    <row r="24410" spans="30:30">
      <c r="AD24410" s="9"/>
    </row>
    <row r="24411" spans="30:30">
      <c r="AD24411" s="9"/>
    </row>
    <row r="24412" spans="30:30">
      <c r="AD24412" s="9"/>
    </row>
    <row r="24413" spans="30:30">
      <c r="AD24413" s="9"/>
    </row>
    <row r="24414" spans="30:30">
      <c r="AD24414" s="9"/>
    </row>
    <row r="24415" spans="30:30">
      <c r="AD24415" s="9"/>
    </row>
    <row r="24416" spans="30:30">
      <c r="AD24416" s="9"/>
    </row>
    <row r="24417" spans="30:30">
      <c r="AD24417" s="9"/>
    </row>
    <row r="24418" spans="30:30">
      <c r="AD24418" s="9"/>
    </row>
    <row r="24419" spans="30:30">
      <c r="AD24419" s="9"/>
    </row>
    <row r="24420" spans="30:30">
      <c r="AD24420" s="9"/>
    </row>
    <row r="24421" spans="30:30">
      <c r="AD24421" s="9"/>
    </row>
    <row r="24422" spans="30:30">
      <c r="AD24422" s="9"/>
    </row>
    <row r="24423" spans="30:30">
      <c r="AD24423" s="9"/>
    </row>
    <row r="24424" spans="30:30">
      <c r="AD24424" s="9"/>
    </row>
    <row r="24425" spans="30:30">
      <c r="AD24425" s="9"/>
    </row>
    <row r="24426" spans="30:30">
      <c r="AD24426" s="9"/>
    </row>
    <row r="24427" spans="30:30">
      <c r="AD24427" s="9"/>
    </row>
    <row r="24428" spans="30:30">
      <c r="AD24428" s="9"/>
    </row>
    <row r="24429" spans="30:30">
      <c r="AD24429" s="9"/>
    </row>
    <row r="24430" spans="30:30">
      <c r="AD24430" s="9"/>
    </row>
    <row r="24431" spans="30:30">
      <c r="AD24431" s="9"/>
    </row>
    <row r="24432" spans="30:30">
      <c r="AD24432" s="9"/>
    </row>
    <row r="24433" spans="30:30">
      <c r="AD24433" s="9"/>
    </row>
    <row r="24434" spans="30:30">
      <c r="AD24434" s="9"/>
    </row>
    <row r="24435" spans="30:30">
      <c r="AD24435" s="9"/>
    </row>
    <row r="24436" spans="30:30">
      <c r="AD24436" s="9"/>
    </row>
    <row r="24437" spans="30:30">
      <c r="AD24437" s="9"/>
    </row>
    <row r="24438" spans="30:30">
      <c r="AD24438" s="9"/>
    </row>
    <row r="24439" spans="30:30">
      <c r="AD24439" s="9"/>
    </row>
    <row r="24440" spans="30:30">
      <c r="AD24440" s="9"/>
    </row>
    <row r="24441" spans="30:30">
      <c r="AD24441" s="9"/>
    </row>
    <row r="24442" spans="30:30">
      <c r="AD24442" s="9"/>
    </row>
    <row r="24443" spans="30:30">
      <c r="AD24443" s="9"/>
    </row>
    <row r="24444" spans="30:30">
      <c r="AD24444" s="9"/>
    </row>
    <row r="24445" spans="30:30">
      <c r="AD24445" s="9"/>
    </row>
    <row r="24446" spans="30:30">
      <c r="AD24446" s="9"/>
    </row>
    <row r="24447" spans="30:30">
      <c r="AD24447" s="9"/>
    </row>
    <row r="24448" spans="30:30">
      <c r="AD24448" s="9"/>
    </row>
    <row r="24449" spans="30:30">
      <c r="AD24449" s="9"/>
    </row>
    <row r="24450" spans="30:30">
      <c r="AD24450" s="9"/>
    </row>
    <row r="24451" spans="30:30">
      <c r="AD24451" s="9"/>
    </row>
    <row r="24452" spans="30:30">
      <c r="AD24452" s="9"/>
    </row>
    <row r="24453" spans="30:30">
      <c r="AD24453" s="9"/>
    </row>
    <row r="24454" spans="30:30">
      <c r="AD24454" s="9"/>
    </row>
    <row r="24455" spans="30:30">
      <c r="AD24455" s="9"/>
    </row>
    <row r="24456" spans="30:30">
      <c r="AD24456" s="9"/>
    </row>
    <row r="24457" spans="30:30">
      <c r="AD24457" s="9"/>
    </row>
    <row r="24458" spans="30:30">
      <c r="AD24458" s="9"/>
    </row>
    <row r="24459" spans="30:30">
      <c r="AD24459" s="9"/>
    </row>
    <row r="24460" spans="30:30">
      <c r="AD24460" s="9"/>
    </row>
    <row r="24461" spans="30:30">
      <c r="AD24461" s="9"/>
    </row>
    <row r="24462" spans="30:30">
      <c r="AD24462" s="9"/>
    </row>
    <row r="24463" spans="30:30">
      <c r="AD24463" s="9"/>
    </row>
    <row r="24464" spans="30:30">
      <c r="AD24464" s="9"/>
    </row>
    <row r="24465" spans="30:30">
      <c r="AD24465" s="9"/>
    </row>
    <row r="24466" spans="30:30">
      <c r="AD24466" s="9"/>
    </row>
    <row r="24467" spans="30:30">
      <c r="AD24467" s="9"/>
    </row>
    <row r="24468" spans="30:30">
      <c r="AD24468" s="9"/>
    </row>
    <row r="24469" spans="30:30">
      <c r="AD24469" s="9"/>
    </row>
    <row r="24470" spans="30:30">
      <c r="AD24470" s="9"/>
    </row>
    <row r="24471" spans="30:30">
      <c r="AD24471" s="9"/>
    </row>
    <row r="24472" spans="30:30">
      <c r="AD24472" s="9"/>
    </row>
    <row r="24473" spans="30:30">
      <c r="AD24473" s="9"/>
    </row>
    <row r="24474" spans="30:30">
      <c r="AD24474" s="9"/>
    </row>
    <row r="24475" spans="30:30">
      <c r="AD24475" s="9"/>
    </row>
    <row r="24476" spans="30:30">
      <c r="AD24476" s="9"/>
    </row>
    <row r="24477" spans="30:30">
      <c r="AD24477" s="9"/>
    </row>
    <row r="24478" spans="30:30">
      <c r="AD24478" s="9"/>
    </row>
    <row r="24479" spans="30:30">
      <c r="AD24479" s="9"/>
    </row>
    <row r="24480" spans="30:30">
      <c r="AD24480" s="9"/>
    </row>
    <row r="24481" spans="30:30">
      <c r="AD24481" s="9"/>
    </row>
    <row r="24482" spans="30:30">
      <c r="AD24482" s="9"/>
    </row>
    <row r="24483" spans="30:30">
      <c r="AD24483" s="9"/>
    </row>
    <row r="24484" spans="30:30">
      <c r="AD24484" s="9"/>
    </row>
    <row r="24485" spans="30:30">
      <c r="AD24485" s="9"/>
    </row>
    <row r="24486" spans="30:30">
      <c r="AD24486" s="9"/>
    </row>
    <row r="24487" spans="30:30">
      <c r="AD24487" s="9"/>
    </row>
    <row r="24488" spans="30:30">
      <c r="AD24488" s="9"/>
    </row>
    <row r="24489" spans="30:30">
      <c r="AD24489" s="9"/>
    </row>
    <row r="24490" spans="30:30">
      <c r="AD24490" s="9"/>
    </row>
    <row r="24491" spans="30:30">
      <c r="AD24491" s="9"/>
    </row>
    <row r="24492" spans="30:30">
      <c r="AD24492" s="9"/>
    </row>
    <row r="24493" spans="30:30">
      <c r="AD24493" s="9"/>
    </row>
    <row r="24494" spans="30:30">
      <c r="AD24494" s="9"/>
    </row>
    <row r="24495" spans="30:30">
      <c r="AD24495" s="9"/>
    </row>
    <row r="24496" spans="30:30">
      <c r="AD24496" s="9"/>
    </row>
    <row r="24497" spans="30:30">
      <c r="AD24497" s="9"/>
    </row>
    <row r="24498" spans="30:30">
      <c r="AD24498" s="9"/>
    </row>
    <row r="24499" spans="30:30">
      <c r="AD24499" s="9"/>
    </row>
    <row r="24500" spans="30:30">
      <c r="AD24500" s="9"/>
    </row>
    <row r="24501" spans="30:30">
      <c r="AD24501" s="9"/>
    </row>
    <row r="24502" spans="30:30">
      <c r="AD24502" s="9"/>
    </row>
    <row r="24503" spans="30:30">
      <c r="AD24503" s="9"/>
    </row>
    <row r="24504" spans="30:30">
      <c r="AD24504" s="9"/>
    </row>
    <row r="24505" spans="30:30">
      <c r="AD24505" s="9"/>
    </row>
    <row r="24506" spans="30:30">
      <c r="AD24506" s="9"/>
    </row>
    <row r="24507" spans="30:30">
      <c r="AD24507" s="9"/>
    </row>
    <row r="24508" spans="30:30">
      <c r="AD24508" s="9"/>
    </row>
    <row r="24509" spans="30:30">
      <c r="AD24509" s="9"/>
    </row>
    <row r="24510" spans="30:30">
      <c r="AD24510" s="9"/>
    </row>
    <row r="24511" spans="30:30">
      <c r="AD24511" s="9"/>
    </row>
    <row r="24512" spans="30:30">
      <c r="AD24512" s="9"/>
    </row>
    <row r="24513" spans="30:30">
      <c r="AD24513" s="9"/>
    </row>
    <row r="24514" spans="30:30">
      <c r="AD24514" s="9"/>
    </row>
    <row r="24515" spans="30:30">
      <c r="AD24515" s="9"/>
    </row>
    <row r="24516" spans="30:30">
      <c r="AD24516" s="9"/>
    </row>
    <row r="24517" spans="30:30">
      <c r="AD24517" s="9"/>
    </row>
    <row r="24518" spans="30:30">
      <c r="AD24518" s="9"/>
    </row>
    <row r="24519" spans="30:30">
      <c r="AD24519" s="9"/>
    </row>
    <row r="24520" spans="30:30">
      <c r="AD24520" s="9"/>
    </row>
    <row r="24521" spans="30:30">
      <c r="AD24521" s="9"/>
    </row>
    <row r="24522" spans="30:30">
      <c r="AD24522" s="9"/>
    </row>
    <row r="24523" spans="30:30">
      <c r="AD24523" s="9"/>
    </row>
    <row r="24524" spans="30:30">
      <c r="AD24524" s="9"/>
    </row>
    <row r="24525" spans="30:30">
      <c r="AD24525" s="9"/>
    </row>
    <row r="24526" spans="30:30">
      <c r="AD24526" s="9"/>
    </row>
    <row r="24527" spans="30:30">
      <c r="AD24527" s="9"/>
    </row>
    <row r="24528" spans="30:30">
      <c r="AD24528" s="9"/>
    </row>
    <row r="24529" spans="30:30">
      <c r="AD24529" s="9"/>
    </row>
    <row r="24530" spans="30:30">
      <c r="AD24530" s="9"/>
    </row>
    <row r="24531" spans="30:30">
      <c r="AD24531" s="9"/>
    </row>
    <row r="24532" spans="30:30">
      <c r="AD24532" s="9"/>
    </row>
    <row r="24533" spans="30:30">
      <c r="AD24533" s="9"/>
    </row>
    <row r="24534" spans="30:30">
      <c r="AD24534" s="9"/>
    </row>
    <row r="24535" spans="30:30">
      <c r="AD24535" s="9"/>
    </row>
    <row r="24536" spans="30:30">
      <c r="AD24536" s="9"/>
    </row>
    <row r="24537" spans="30:30">
      <c r="AD24537" s="9"/>
    </row>
    <row r="24538" spans="30:30">
      <c r="AD24538" s="9"/>
    </row>
    <row r="24539" spans="30:30">
      <c r="AD24539" s="9"/>
    </row>
    <row r="24540" spans="30:30">
      <c r="AD24540" s="9"/>
    </row>
    <row r="24541" spans="30:30">
      <c r="AD24541" s="9"/>
    </row>
    <row r="24542" spans="30:30">
      <c r="AD24542" s="9"/>
    </row>
    <row r="24543" spans="30:30">
      <c r="AD24543" s="9"/>
    </row>
    <row r="24544" spans="30:30">
      <c r="AD24544" s="9"/>
    </row>
    <row r="24545" spans="30:30">
      <c r="AD24545" s="9"/>
    </row>
    <row r="24546" spans="30:30">
      <c r="AD24546" s="9"/>
    </row>
    <row r="24547" spans="30:30">
      <c r="AD24547" s="9"/>
    </row>
    <row r="24548" spans="30:30">
      <c r="AD24548" s="9"/>
    </row>
    <row r="24549" spans="30:30">
      <c r="AD24549" s="9"/>
    </row>
    <row r="24550" spans="30:30">
      <c r="AD24550" s="9"/>
    </row>
    <row r="24551" spans="30:30">
      <c r="AD24551" s="9"/>
    </row>
    <row r="24552" spans="30:30">
      <c r="AD24552" s="9"/>
    </row>
    <row r="24553" spans="30:30">
      <c r="AD24553" s="9"/>
    </row>
    <row r="24554" spans="30:30">
      <c r="AD24554" s="9"/>
    </row>
    <row r="24555" spans="30:30">
      <c r="AD24555" s="9"/>
    </row>
    <row r="24556" spans="30:30">
      <c r="AD24556" s="9"/>
    </row>
    <row r="24557" spans="30:30">
      <c r="AD24557" s="9"/>
    </row>
    <row r="24558" spans="30:30">
      <c r="AD24558" s="9"/>
    </row>
    <row r="24559" spans="30:30">
      <c r="AD24559" s="9"/>
    </row>
    <row r="24560" spans="30:30">
      <c r="AD24560" s="9"/>
    </row>
    <row r="24561" spans="30:30">
      <c r="AD24561" s="9"/>
    </row>
    <row r="24562" spans="30:30">
      <c r="AD24562" s="9"/>
    </row>
    <row r="24563" spans="30:30">
      <c r="AD24563" s="9"/>
    </row>
    <row r="24564" spans="30:30">
      <c r="AD24564" s="9"/>
    </row>
    <row r="24565" spans="30:30">
      <c r="AD24565" s="9"/>
    </row>
    <row r="24566" spans="30:30">
      <c r="AD24566" s="9"/>
    </row>
    <row r="24567" spans="30:30">
      <c r="AD24567" s="9"/>
    </row>
    <row r="24568" spans="30:30">
      <c r="AD24568" s="9"/>
    </row>
    <row r="24569" spans="30:30">
      <c r="AD24569" s="9"/>
    </row>
    <row r="24570" spans="30:30">
      <c r="AD24570" s="9"/>
    </row>
    <row r="24571" spans="30:30">
      <c r="AD24571" s="9"/>
    </row>
    <row r="24572" spans="30:30">
      <c r="AD24572" s="9"/>
    </row>
    <row r="24573" spans="30:30">
      <c r="AD24573" s="9"/>
    </row>
    <row r="24574" spans="30:30">
      <c r="AD24574" s="9"/>
    </row>
    <row r="24575" spans="30:30">
      <c r="AD24575" s="9"/>
    </row>
    <row r="24576" spans="30:30">
      <c r="AD24576" s="9"/>
    </row>
    <row r="24577" spans="30:30">
      <c r="AD24577" s="9"/>
    </row>
    <row r="24578" spans="30:30">
      <c r="AD24578" s="9"/>
    </row>
    <row r="24579" spans="30:30">
      <c r="AD24579" s="9"/>
    </row>
    <row r="24580" spans="30:30">
      <c r="AD24580" s="9"/>
    </row>
    <row r="24581" spans="30:30">
      <c r="AD24581" s="9"/>
    </row>
    <row r="24582" spans="30:30">
      <c r="AD24582" s="9"/>
    </row>
    <row r="24583" spans="30:30">
      <c r="AD24583" s="9"/>
    </row>
    <row r="24584" spans="30:30">
      <c r="AD24584" s="9"/>
    </row>
    <row r="24585" spans="30:30">
      <c r="AD24585" s="9"/>
    </row>
    <row r="24586" spans="30:30">
      <c r="AD24586" s="9"/>
    </row>
    <row r="24587" spans="30:30">
      <c r="AD24587" s="9"/>
    </row>
    <row r="24588" spans="30:30">
      <c r="AD24588" s="9"/>
    </row>
    <row r="24589" spans="30:30">
      <c r="AD24589" s="9"/>
    </row>
    <row r="24590" spans="30:30">
      <c r="AD24590" s="9"/>
    </row>
    <row r="24591" spans="30:30">
      <c r="AD24591" s="9"/>
    </row>
    <row r="24592" spans="30:30">
      <c r="AD24592" s="9"/>
    </row>
    <row r="24593" spans="30:30">
      <c r="AD24593" s="9"/>
    </row>
    <row r="24594" spans="30:30">
      <c r="AD24594" s="9"/>
    </row>
    <row r="24595" spans="30:30">
      <c r="AD24595" s="9"/>
    </row>
    <row r="24596" spans="30:30">
      <c r="AD24596" s="9"/>
    </row>
    <row r="24597" spans="30:30">
      <c r="AD24597" s="9"/>
    </row>
    <row r="24598" spans="30:30">
      <c r="AD24598" s="9"/>
    </row>
    <row r="24599" spans="30:30">
      <c r="AD24599" s="9"/>
    </row>
    <row r="24600" spans="30:30">
      <c r="AD24600" s="9"/>
    </row>
    <row r="24601" spans="30:30">
      <c r="AD24601" s="9"/>
    </row>
    <row r="24602" spans="30:30">
      <c r="AD24602" s="9"/>
    </row>
    <row r="24603" spans="30:30">
      <c r="AD24603" s="9"/>
    </row>
    <row r="24604" spans="30:30">
      <c r="AD24604" s="9"/>
    </row>
    <row r="24605" spans="30:30">
      <c r="AD24605" s="9"/>
    </row>
    <row r="24606" spans="30:30">
      <c r="AD24606" s="9"/>
    </row>
    <row r="24607" spans="30:30">
      <c r="AD24607" s="9"/>
    </row>
    <row r="24608" spans="30:30">
      <c r="AD24608" s="9"/>
    </row>
    <row r="24609" spans="30:30">
      <c r="AD24609" s="9"/>
    </row>
    <row r="24610" spans="30:30">
      <c r="AD24610" s="9"/>
    </row>
    <row r="24611" spans="30:30">
      <c r="AD24611" s="9"/>
    </row>
    <row r="24612" spans="30:30">
      <c r="AD24612" s="9"/>
    </row>
    <row r="24613" spans="30:30">
      <c r="AD24613" s="9"/>
    </row>
    <row r="24614" spans="30:30">
      <c r="AD24614" s="9"/>
    </row>
    <row r="24615" spans="30:30">
      <c r="AD24615" s="9"/>
    </row>
    <row r="24616" spans="30:30">
      <c r="AD24616" s="9"/>
    </row>
    <row r="24617" spans="30:30">
      <c r="AD24617" s="9"/>
    </row>
    <row r="24618" spans="30:30">
      <c r="AD24618" s="9"/>
    </row>
    <row r="24619" spans="30:30">
      <c r="AD24619" s="9"/>
    </row>
    <row r="24620" spans="30:30">
      <c r="AD24620" s="9"/>
    </row>
    <row r="24621" spans="30:30">
      <c r="AD24621" s="9"/>
    </row>
    <row r="24622" spans="30:30">
      <c r="AD24622" s="9"/>
    </row>
    <row r="24623" spans="30:30">
      <c r="AD24623" s="9"/>
    </row>
    <row r="24624" spans="30:30">
      <c r="AD24624" s="9"/>
    </row>
    <row r="24625" spans="30:30">
      <c r="AD24625" s="9"/>
    </row>
    <row r="24626" spans="30:30">
      <c r="AD24626" s="9"/>
    </row>
    <row r="24627" spans="30:30">
      <c r="AD24627" s="9"/>
    </row>
    <row r="24628" spans="30:30">
      <c r="AD24628" s="9"/>
    </row>
    <row r="24629" spans="30:30">
      <c r="AD24629" s="9"/>
    </row>
    <row r="24630" spans="30:30">
      <c r="AD24630" s="9"/>
    </row>
    <row r="24631" spans="30:30">
      <c r="AD24631" s="9"/>
    </row>
    <row r="24632" spans="30:30">
      <c r="AD24632" s="9"/>
    </row>
    <row r="24633" spans="30:30">
      <c r="AD24633" s="9"/>
    </row>
    <row r="24634" spans="30:30">
      <c r="AD24634" s="9"/>
    </row>
    <row r="24635" spans="30:30">
      <c r="AD24635" s="9"/>
    </row>
    <row r="24636" spans="30:30">
      <c r="AD24636" s="9"/>
    </row>
    <row r="24637" spans="30:30">
      <c r="AD24637" s="9"/>
    </row>
    <row r="24638" spans="30:30">
      <c r="AD24638" s="9"/>
    </row>
    <row r="24639" spans="30:30">
      <c r="AD24639" s="9"/>
    </row>
    <row r="24640" spans="30:30">
      <c r="AD24640" s="9"/>
    </row>
    <row r="24641" spans="30:30">
      <c r="AD24641" s="9"/>
    </row>
    <row r="24642" spans="30:30">
      <c r="AD24642" s="9"/>
    </row>
    <row r="24643" spans="30:30">
      <c r="AD24643" s="9"/>
    </row>
    <row r="24644" spans="30:30">
      <c r="AD24644" s="9"/>
    </row>
    <row r="24645" spans="30:30">
      <c r="AD24645" s="9"/>
    </row>
    <row r="24646" spans="30:30">
      <c r="AD24646" s="9"/>
    </row>
    <row r="24647" spans="30:30">
      <c r="AD24647" s="9"/>
    </row>
    <row r="24648" spans="30:30">
      <c r="AD24648" s="9"/>
    </row>
    <row r="24649" spans="30:30">
      <c r="AD24649" s="9"/>
    </row>
    <row r="24650" spans="30:30">
      <c r="AD24650" s="9"/>
    </row>
    <row r="24651" spans="30:30">
      <c r="AD24651" s="9"/>
    </row>
    <row r="24652" spans="30:30">
      <c r="AD24652" s="9"/>
    </row>
    <row r="24653" spans="30:30">
      <c r="AD24653" s="9"/>
    </row>
    <row r="24654" spans="30:30">
      <c r="AD24654" s="9"/>
    </row>
    <row r="24655" spans="30:30">
      <c r="AD24655" s="9"/>
    </row>
    <row r="24656" spans="30:30">
      <c r="AD24656" s="9"/>
    </row>
    <row r="24657" spans="30:30">
      <c r="AD24657" s="9"/>
    </row>
    <row r="24658" spans="30:30">
      <c r="AD24658" s="9"/>
    </row>
    <row r="24659" spans="30:30">
      <c r="AD24659" s="9"/>
    </row>
    <row r="24660" spans="30:30">
      <c r="AD24660" s="9"/>
    </row>
    <row r="24661" spans="30:30">
      <c r="AD24661" s="9"/>
    </row>
    <row r="24662" spans="30:30">
      <c r="AD24662" s="9"/>
    </row>
    <row r="24663" spans="30:30">
      <c r="AD24663" s="9"/>
    </row>
    <row r="24664" spans="30:30">
      <c r="AD24664" s="9"/>
    </row>
    <row r="24665" spans="30:30">
      <c r="AD24665" s="9"/>
    </row>
    <row r="24666" spans="30:30">
      <c r="AD24666" s="9"/>
    </row>
    <row r="24667" spans="30:30">
      <c r="AD24667" s="9"/>
    </row>
    <row r="24668" spans="30:30">
      <c r="AD24668" s="9"/>
    </row>
    <row r="24669" spans="30:30">
      <c r="AD24669" s="9"/>
    </row>
    <row r="24670" spans="30:30">
      <c r="AD24670" s="9"/>
    </row>
    <row r="24671" spans="30:30">
      <c r="AD24671" s="9"/>
    </row>
    <row r="24672" spans="30:30">
      <c r="AD24672" s="9"/>
    </row>
    <row r="24673" spans="30:30">
      <c r="AD24673" s="9"/>
    </row>
    <row r="24674" spans="30:30">
      <c r="AD24674" s="9"/>
    </row>
    <row r="24675" spans="30:30">
      <c r="AD24675" s="9"/>
    </row>
    <row r="24676" spans="30:30">
      <c r="AD24676" s="9"/>
    </row>
    <row r="24677" spans="30:30">
      <c r="AD24677" s="9"/>
    </row>
    <row r="24678" spans="30:30">
      <c r="AD24678" s="9"/>
    </row>
    <row r="24679" spans="30:30">
      <c r="AD24679" s="9"/>
    </row>
    <row r="24680" spans="30:30">
      <c r="AD24680" s="9"/>
    </row>
    <row r="24681" spans="30:30">
      <c r="AD24681" s="9"/>
    </row>
    <row r="24682" spans="30:30">
      <c r="AD24682" s="9"/>
    </row>
    <row r="24683" spans="30:30">
      <c r="AD24683" s="9"/>
    </row>
    <row r="24684" spans="30:30">
      <c r="AD24684" s="9"/>
    </row>
    <row r="24685" spans="30:30">
      <c r="AD24685" s="9"/>
    </row>
    <row r="24686" spans="30:30">
      <c r="AD24686" s="9"/>
    </row>
    <row r="24687" spans="30:30">
      <c r="AD24687" s="9"/>
    </row>
    <row r="24688" spans="30:30">
      <c r="AD24688" s="9"/>
    </row>
    <row r="24689" spans="30:30">
      <c r="AD24689" s="9"/>
    </row>
    <row r="24690" spans="30:30">
      <c r="AD24690" s="9"/>
    </row>
    <row r="24691" spans="30:30">
      <c r="AD24691" s="9"/>
    </row>
    <row r="24692" spans="30:30">
      <c r="AD24692" s="9"/>
    </row>
    <row r="24693" spans="30:30">
      <c r="AD24693" s="9"/>
    </row>
    <row r="24694" spans="30:30">
      <c r="AD24694" s="9"/>
    </row>
    <row r="24695" spans="30:30">
      <c r="AD24695" s="9"/>
    </row>
    <row r="24696" spans="30:30">
      <c r="AD24696" s="9"/>
    </row>
    <row r="24697" spans="30:30">
      <c r="AD24697" s="9"/>
    </row>
    <row r="24698" spans="30:30">
      <c r="AD24698" s="9"/>
    </row>
    <row r="24699" spans="30:30">
      <c r="AD24699" s="9"/>
    </row>
    <row r="24700" spans="30:30">
      <c r="AD24700" s="9"/>
    </row>
    <row r="24701" spans="30:30">
      <c r="AD24701" s="9"/>
    </row>
    <row r="24702" spans="30:30">
      <c r="AD24702" s="9"/>
    </row>
    <row r="24703" spans="30:30">
      <c r="AD24703" s="9"/>
    </row>
    <row r="24704" spans="30:30">
      <c r="AD24704" s="9"/>
    </row>
    <row r="24705" spans="30:30">
      <c r="AD24705" s="9"/>
    </row>
    <row r="24706" spans="30:30">
      <c r="AD24706" s="9"/>
    </row>
    <row r="24707" spans="30:30">
      <c r="AD24707" s="9"/>
    </row>
    <row r="24708" spans="30:30">
      <c r="AD24708" s="9"/>
    </row>
    <row r="24709" spans="30:30">
      <c r="AD24709" s="9"/>
    </row>
    <row r="24710" spans="30:30">
      <c r="AD24710" s="9"/>
    </row>
    <row r="24711" spans="30:30">
      <c r="AD24711" s="9"/>
    </row>
    <row r="24712" spans="30:30">
      <c r="AD24712" s="9"/>
    </row>
    <row r="24713" spans="30:30">
      <c r="AD24713" s="9"/>
    </row>
    <row r="24714" spans="30:30">
      <c r="AD24714" s="9"/>
    </row>
    <row r="24715" spans="30:30">
      <c r="AD24715" s="9"/>
    </row>
    <row r="24716" spans="30:30">
      <c r="AD24716" s="9"/>
    </row>
    <row r="24717" spans="30:30">
      <c r="AD24717" s="9"/>
    </row>
    <row r="24718" spans="30:30">
      <c r="AD24718" s="9"/>
    </row>
    <row r="24719" spans="30:30">
      <c r="AD24719" s="9"/>
    </row>
    <row r="24720" spans="30:30">
      <c r="AD24720" s="9"/>
    </row>
    <row r="24721" spans="30:30">
      <c r="AD24721" s="9"/>
    </row>
    <row r="24722" spans="30:30">
      <c r="AD24722" s="9"/>
    </row>
    <row r="24723" spans="30:30">
      <c r="AD24723" s="9"/>
    </row>
    <row r="24724" spans="30:30">
      <c r="AD24724" s="9"/>
    </row>
    <row r="24725" spans="30:30">
      <c r="AD24725" s="9"/>
    </row>
    <row r="24726" spans="30:30">
      <c r="AD24726" s="9"/>
    </row>
    <row r="24727" spans="30:30">
      <c r="AD24727" s="9"/>
    </row>
    <row r="24728" spans="30:30">
      <c r="AD24728" s="9"/>
    </row>
    <row r="24729" spans="30:30">
      <c r="AD24729" s="9"/>
    </row>
    <row r="24730" spans="30:30">
      <c r="AD24730" s="9"/>
    </row>
    <row r="24731" spans="30:30">
      <c r="AD24731" s="9"/>
    </row>
    <row r="24732" spans="30:30">
      <c r="AD24732" s="9"/>
    </row>
    <row r="24733" spans="30:30">
      <c r="AD24733" s="9"/>
    </row>
    <row r="24734" spans="30:30">
      <c r="AD24734" s="9"/>
    </row>
    <row r="24735" spans="30:30">
      <c r="AD24735" s="9"/>
    </row>
    <row r="24736" spans="30:30">
      <c r="AD24736" s="9"/>
    </row>
    <row r="24737" spans="30:30">
      <c r="AD24737" s="9"/>
    </row>
    <row r="24738" spans="30:30">
      <c r="AD24738" s="9"/>
    </row>
    <row r="24739" spans="30:30">
      <c r="AD24739" s="9"/>
    </row>
    <row r="24740" spans="30:30">
      <c r="AD24740" s="9"/>
    </row>
    <row r="24741" spans="30:30">
      <c r="AD24741" s="9"/>
    </row>
    <row r="24742" spans="30:30">
      <c r="AD24742" s="9"/>
    </row>
    <row r="24743" spans="30:30">
      <c r="AD24743" s="9"/>
    </row>
    <row r="24744" spans="30:30">
      <c r="AD24744" s="9"/>
    </row>
    <row r="24745" spans="30:30">
      <c r="AD24745" s="9"/>
    </row>
    <row r="24746" spans="30:30">
      <c r="AD24746" s="9"/>
    </row>
    <row r="24747" spans="30:30">
      <c r="AD24747" s="9"/>
    </row>
    <row r="24748" spans="30:30">
      <c r="AD24748" s="9"/>
    </row>
    <row r="24749" spans="30:30">
      <c r="AD24749" s="9"/>
    </row>
    <row r="24750" spans="30:30">
      <c r="AD24750" s="9"/>
    </row>
    <row r="24751" spans="30:30">
      <c r="AD24751" s="9"/>
    </row>
    <row r="24752" spans="30:30">
      <c r="AD24752" s="9"/>
    </row>
    <row r="24753" spans="30:30">
      <c r="AD24753" s="9"/>
    </row>
    <row r="24754" spans="30:30">
      <c r="AD24754" s="9"/>
    </row>
    <row r="24755" spans="30:30">
      <c r="AD24755" s="9"/>
    </row>
    <row r="24756" spans="30:30">
      <c r="AD24756" s="9"/>
    </row>
    <row r="24757" spans="30:30">
      <c r="AD24757" s="9"/>
    </row>
    <row r="24758" spans="30:30">
      <c r="AD24758" s="9"/>
    </row>
    <row r="24759" spans="30:30">
      <c r="AD24759" s="9"/>
    </row>
    <row r="24760" spans="30:30">
      <c r="AD24760" s="9"/>
    </row>
    <row r="24761" spans="30:30">
      <c r="AD24761" s="9"/>
    </row>
    <row r="24762" spans="30:30">
      <c r="AD24762" s="9"/>
    </row>
    <row r="24763" spans="30:30">
      <c r="AD24763" s="9"/>
    </row>
    <row r="24764" spans="30:30">
      <c r="AD24764" s="9"/>
    </row>
    <row r="24765" spans="30:30">
      <c r="AD24765" s="9"/>
    </row>
    <row r="24766" spans="30:30">
      <c r="AD24766" s="9"/>
    </row>
    <row r="24767" spans="30:30">
      <c r="AD24767" s="9"/>
    </row>
    <row r="24768" spans="30:30">
      <c r="AD24768" s="9"/>
    </row>
    <row r="24769" spans="30:30">
      <c r="AD24769" s="9"/>
    </row>
    <row r="24770" spans="30:30">
      <c r="AD24770" s="9"/>
    </row>
    <row r="24771" spans="30:30">
      <c r="AD24771" s="9"/>
    </row>
    <row r="24772" spans="30:30">
      <c r="AD24772" s="9"/>
    </row>
    <row r="24773" spans="30:30">
      <c r="AD24773" s="9"/>
    </row>
    <row r="24774" spans="30:30">
      <c r="AD24774" s="9"/>
    </row>
    <row r="24775" spans="30:30">
      <c r="AD24775" s="9"/>
    </row>
    <row r="24776" spans="30:30">
      <c r="AD24776" s="9"/>
    </row>
    <row r="24777" spans="30:30">
      <c r="AD24777" s="9"/>
    </row>
    <row r="24778" spans="30:30">
      <c r="AD24778" s="9"/>
    </row>
    <row r="24779" spans="30:30">
      <c r="AD24779" s="9"/>
    </row>
    <row r="24780" spans="30:30">
      <c r="AD24780" s="9"/>
    </row>
    <row r="24781" spans="30:30">
      <c r="AD24781" s="9"/>
    </row>
    <row r="24782" spans="30:30">
      <c r="AD24782" s="9"/>
    </row>
    <row r="24783" spans="30:30">
      <c r="AD24783" s="9"/>
    </row>
    <row r="24784" spans="30:30">
      <c r="AD24784" s="9"/>
    </row>
    <row r="24785" spans="30:30">
      <c r="AD24785" s="9"/>
    </row>
    <row r="24786" spans="30:30">
      <c r="AD24786" s="9"/>
    </row>
    <row r="24787" spans="30:30">
      <c r="AD24787" s="9"/>
    </row>
    <row r="24788" spans="30:30">
      <c r="AD24788" s="9"/>
    </row>
    <row r="24789" spans="30:30">
      <c r="AD24789" s="9"/>
    </row>
    <row r="24790" spans="30:30">
      <c r="AD24790" s="9"/>
    </row>
    <row r="24791" spans="30:30">
      <c r="AD24791" s="9"/>
    </row>
    <row r="24792" spans="30:30">
      <c r="AD24792" s="9"/>
    </row>
    <row r="24793" spans="30:30">
      <c r="AD24793" s="9"/>
    </row>
    <row r="24794" spans="30:30">
      <c r="AD24794" s="9"/>
    </row>
    <row r="24795" spans="30:30">
      <c r="AD24795" s="9"/>
    </row>
    <row r="24796" spans="30:30">
      <c r="AD24796" s="9"/>
    </row>
    <row r="24797" spans="30:30">
      <c r="AD24797" s="9"/>
    </row>
    <row r="24798" spans="30:30">
      <c r="AD24798" s="9"/>
    </row>
    <row r="24799" spans="30:30">
      <c r="AD24799" s="9"/>
    </row>
    <row r="24800" spans="30:30">
      <c r="AD24800" s="9"/>
    </row>
    <row r="24801" spans="30:30">
      <c r="AD24801" s="9"/>
    </row>
    <row r="24802" spans="30:30">
      <c r="AD24802" s="9"/>
    </row>
    <row r="24803" spans="30:30">
      <c r="AD24803" s="9"/>
    </row>
    <row r="24804" spans="30:30">
      <c r="AD24804" s="9"/>
    </row>
    <row r="24805" spans="30:30">
      <c r="AD24805" s="9"/>
    </row>
    <row r="24806" spans="30:30">
      <c r="AD24806" s="9"/>
    </row>
    <row r="24807" spans="30:30">
      <c r="AD24807" s="9"/>
    </row>
    <row r="24808" spans="30:30">
      <c r="AD24808" s="9"/>
    </row>
    <row r="24809" spans="30:30">
      <c r="AD24809" s="9"/>
    </row>
    <row r="24810" spans="30:30">
      <c r="AD24810" s="9"/>
    </row>
    <row r="24811" spans="30:30">
      <c r="AD24811" s="9"/>
    </row>
    <row r="24812" spans="30:30">
      <c r="AD24812" s="9"/>
    </row>
    <row r="24813" spans="30:30">
      <c r="AD24813" s="9"/>
    </row>
    <row r="24814" spans="30:30">
      <c r="AD24814" s="9"/>
    </row>
    <row r="24815" spans="30:30">
      <c r="AD24815" s="9"/>
    </row>
    <row r="24816" spans="30:30">
      <c r="AD24816" s="9"/>
    </row>
    <row r="24817" spans="30:30">
      <c r="AD24817" s="9"/>
    </row>
    <row r="24818" spans="30:30">
      <c r="AD24818" s="9"/>
    </row>
    <row r="24819" spans="30:30">
      <c r="AD24819" s="9"/>
    </row>
    <row r="24820" spans="30:30">
      <c r="AD24820" s="9"/>
    </row>
    <row r="24821" spans="30:30">
      <c r="AD24821" s="9"/>
    </row>
    <row r="24822" spans="30:30">
      <c r="AD24822" s="9"/>
    </row>
    <row r="24823" spans="30:30">
      <c r="AD24823" s="9"/>
    </row>
    <row r="24824" spans="30:30">
      <c r="AD24824" s="9"/>
    </row>
    <row r="24825" spans="30:30">
      <c r="AD24825" s="9"/>
    </row>
    <row r="24826" spans="30:30">
      <c r="AD24826" s="9"/>
    </row>
    <row r="24827" spans="30:30">
      <c r="AD24827" s="9"/>
    </row>
    <row r="24828" spans="30:30">
      <c r="AD24828" s="9"/>
    </row>
    <row r="24829" spans="30:30">
      <c r="AD24829" s="9"/>
    </row>
    <row r="24830" spans="30:30">
      <c r="AD24830" s="9"/>
    </row>
    <row r="24831" spans="30:30">
      <c r="AD24831" s="9"/>
    </row>
    <row r="24832" spans="30:30">
      <c r="AD24832" s="9"/>
    </row>
    <row r="24833" spans="30:30">
      <c r="AD24833" s="9"/>
    </row>
    <row r="24834" spans="30:30">
      <c r="AD24834" s="9"/>
    </row>
    <row r="24835" spans="30:30">
      <c r="AD24835" s="9"/>
    </row>
    <row r="24836" spans="30:30">
      <c r="AD24836" s="9"/>
    </row>
    <row r="24837" spans="30:30">
      <c r="AD24837" s="9"/>
    </row>
    <row r="24838" spans="30:30">
      <c r="AD24838" s="9"/>
    </row>
    <row r="24839" spans="30:30">
      <c r="AD24839" s="9"/>
    </row>
    <row r="24840" spans="30:30">
      <c r="AD24840" s="9"/>
    </row>
    <row r="24841" spans="30:30">
      <c r="AD24841" s="9"/>
    </row>
    <row r="24842" spans="30:30">
      <c r="AD24842" s="9"/>
    </row>
    <row r="24843" spans="30:30">
      <c r="AD24843" s="9"/>
    </row>
    <row r="24844" spans="30:30">
      <c r="AD24844" s="9"/>
    </row>
    <row r="24845" spans="30:30">
      <c r="AD24845" s="9"/>
    </row>
    <row r="24846" spans="30:30">
      <c r="AD24846" s="9"/>
    </row>
    <row r="24847" spans="30:30">
      <c r="AD24847" s="9"/>
    </row>
    <row r="24848" spans="30:30">
      <c r="AD24848" s="9"/>
    </row>
    <row r="24849" spans="30:30">
      <c r="AD24849" s="9"/>
    </row>
    <row r="24850" spans="30:30">
      <c r="AD24850" s="9"/>
    </row>
    <row r="24851" spans="30:30">
      <c r="AD24851" s="9"/>
    </row>
    <row r="24852" spans="30:30">
      <c r="AD24852" s="9"/>
    </row>
    <row r="24853" spans="30:30">
      <c r="AD24853" s="9"/>
    </row>
    <row r="24854" spans="30:30">
      <c r="AD24854" s="9"/>
    </row>
    <row r="24855" spans="30:30">
      <c r="AD24855" s="9"/>
    </row>
    <row r="24856" spans="30:30">
      <c r="AD24856" s="9"/>
    </row>
    <row r="24857" spans="30:30">
      <c r="AD24857" s="9"/>
    </row>
    <row r="24858" spans="30:30">
      <c r="AD24858" s="9"/>
    </row>
    <row r="24859" spans="30:30">
      <c r="AD24859" s="9"/>
    </row>
    <row r="24860" spans="30:30">
      <c r="AD24860" s="9"/>
    </row>
    <row r="24861" spans="30:30">
      <c r="AD24861" s="9"/>
    </row>
    <row r="24862" spans="30:30">
      <c r="AD24862" s="9"/>
    </row>
    <row r="24863" spans="30:30">
      <c r="AD24863" s="9"/>
    </row>
    <row r="24864" spans="30:30">
      <c r="AD24864" s="9"/>
    </row>
    <row r="24865" spans="30:30">
      <c r="AD24865" s="9"/>
    </row>
    <row r="24866" spans="30:30">
      <c r="AD24866" s="9"/>
    </row>
    <row r="24867" spans="30:30">
      <c r="AD24867" s="9"/>
    </row>
    <row r="24868" spans="30:30">
      <c r="AD24868" s="9"/>
    </row>
    <row r="24869" spans="30:30">
      <c r="AD24869" s="9"/>
    </row>
    <row r="24870" spans="30:30">
      <c r="AD24870" s="9"/>
    </row>
    <row r="24871" spans="30:30">
      <c r="AD24871" s="9"/>
    </row>
    <row r="24872" spans="30:30">
      <c r="AD24872" s="9"/>
    </row>
    <row r="24873" spans="30:30">
      <c r="AD24873" s="9"/>
    </row>
    <row r="24874" spans="30:30">
      <c r="AD24874" s="9"/>
    </row>
    <row r="24875" spans="30:30">
      <c r="AD24875" s="9"/>
    </row>
    <row r="24876" spans="30:30">
      <c r="AD24876" s="9"/>
    </row>
    <row r="24877" spans="30:30">
      <c r="AD24877" s="9"/>
    </row>
    <row r="24878" spans="30:30">
      <c r="AD24878" s="9"/>
    </row>
    <row r="24879" spans="30:30">
      <c r="AD24879" s="9"/>
    </row>
    <row r="24880" spans="30:30">
      <c r="AD24880" s="9"/>
    </row>
    <row r="24881" spans="30:30">
      <c r="AD24881" s="9"/>
    </row>
    <row r="24882" spans="30:30">
      <c r="AD24882" s="9"/>
    </row>
    <row r="24883" spans="30:30">
      <c r="AD24883" s="9"/>
    </row>
    <row r="24884" spans="30:30">
      <c r="AD24884" s="9"/>
    </row>
    <row r="24885" spans="30:30">
      <c r="AD24885" s="9"/>
    </row>
    <row r="24886" spans="30:30">
      <c r="AD24886" s="9"/>
    </row>
    <row r="24887" spans="30:30">
      <c r="AD24887" s="9"/>
    </row>
    <row r="24888" spans="30:30">
      <c r="AD24888" s="9"/>
    </row>
    <row r="24889" spans="30:30">
      <c r="AD24889" s="9"/>
    </row>
    <row r="24890" spans="30:30">
      <c r="AD24890" s="9"/>
    </row>
    <row r="24891" spans="30:30">
      <c r="AD24891" s="9"/>
    </row>
    <row r="24892" spans="30:30">
      <c r="AD24892" s="9"/>
    </row>
    <row r="24893" spans="30:30">
      <c r="AD24893" s="9"/>
    </row>
    <row r="24894" spans="30:30">
      <c r="AD24894" s="9"/>
    </row>
    <row r="24895" spans="30:30">
      <c r="AD24895" s="9"/>
    </row>
    <row r="24896" spans="30:30">
      <c r="AD24896" s="9"/>
    </row>
    <row r="24897" spans="30:30">
      <c r="AD24897" s="9"/>
    </row>
    <row r="24898" spans="30:30">
      <c r="AD24898" s="9"/>
    </row>
    <row r="24899" spans="30:30">
      <c r="AD24899" s="9"/>
    </row>
    <row r="24900" spans="30:30">
      <c r="AD24900" s="9"/>
    </row>
    <row r="24901" spans="30:30">
      <c r="AD24901" s="9"/>
    </row>
    <row r="24902" spans="30:30">
      <c r="AD24902" s="9"/>
    </row>
    <row r="24903" spans="30:30">
      <c r="AD24903" s="9"/>
    </row>
    <row r="24904" spans="30:30">
      <c r="AD24904" s="9"/>
    </row>
    <row r="24905" spans="30:30">
      <c r="AD24905" s="9"/>
    </row>
    <row r="24906" spans="30:30">
      <c r="AD24906" s="9"/>
    </row>
    <row r="24907" spans="30:30">
      <c r="AD24907" s="9"/>
    </row>
    <row r="24908" spans="30:30">
      <c r="AD24908" s="9"/>
    </row>
    <row r="24909" spans="30:30">
      <c r="AD24909" s="9"/>
    </row>
    <row r="24910" spans="30:30">
      <c r="AD24910" s="9"/>
    </row>
    <row r="24911" spans="30:30">
      <c r="AD24911" s="9"/>
    </row>
    <row r="24912" spans="30:30">
      <c r="AD24912" s="9"/>
    </row>
    <row r="24913" spans="30:30">
      <c r="AD24913" s="9"/>
    </row>
    <row r="24914" spans="30:30">
      <c r="AD24914" s="9"/>
    </row>
    <row r="24915" spans="30:30">
      <c r="AD24915" s="9"/>
    </row>
    <row r="24916" spans="30:30">
      <c r="AD24916" s="9"/>
    </row>
    <row r="24917" spans="30:30">
      <c r="AD24917" s="9"/>
    </row>
    <row r="24918" spans="30:30">
      <c r="AD24918" s="9"/>
    </row>
    <row r="24919" spans="30:30">
      <c r="AD24919" s="9"/>
    </row>
    <row r="24920" spans="30:30">
      <c r="AD24920" s="9"/>
    </row>
    <row r="24921" spans="30:30">
      <c r="AD24921" s="9"/>
    </row>
    <row r="24922" spans="30:30">
      <c r="AD24922" s="9"/>
    </row>
    <row r="24923" spans="30:30">
      <c r="AD24923" s="9"/>
    </row>
    <row r="24924" spans="30:30">
      <c r="AD24924" s="9"/>
    </row>
    <row r="24925" spans="30:30">
      <c r="AD24925" s="9"/>
    </row>
    <row r="24926" spans="30:30">
      <c r="AD24926" s="9"/>
    </row>
    <row r="24927" spans="30:30">
      <c r="AD24927" s="9"/>
    </row>
    <row r="24928" spans="30:30">
      <c r="AD24928" s="9"/>
    </row>
    <row r="24929" spans="30:30">
      <c r="AD24929" s="9"/>
    </row>
    <row r="24930" spans="30:30">
      <c r="AD24930" s="9"/>
    </row>
    <row r="24931" spans="30:30">
      <c r="AD24931" s="9"/>
    </row>
    <row r="24932" spans="30:30">
      <c r="AD24932" s="9"/>
    </row>
    <row r="24933" spans="30:30">
      <c r="AD24933" s="9"/>
    </row>
    <row r="24934" spans="30:30">
      <c r="AD24934" s="9"/>
    </row>
    <row r="24935" spans="30:30">
      <c r="AD24935" s="9"/>
    </row>
    <row r="24936" spans="30:30">
      <c r="AD24936" s="9"/>
    </row>
    <row r="24937" spans="30:30">
      <c r="AD24937" s="9"/>
    </row>
    <row r="24938" spans="30:30">
      <c r="AD24938" s="9"/>
    </row>
    <row r="24939" spans="30:30">
      <c r="AD24939" s="9"/>
    </row>
    <row r="24940" spans="30:30">
      <c r="AD24940" s="9"/>
    </row>
    <row r="24941" spans="30:30">
      <c r="AD24941" s="9"/>
    </row>
    <row r="24942" spans="30:30">
      <c r="AD24942" s="9"/>
    </row>
    <row r="24943" spans="30:30">
      <c r="AD24943" s="9"/>
    </row>
    <row r="24944" spans="30:30">
      <c r="AD24944" s="9"/>
    </row>
    <row r="24945" spans="30:30">
      <c r="AD24945" s="9"/>
    </row>
    <row r="24946" spans="30:30">
      <c r="AD24946" s="9"/>
    </row>
    <row r="24947" spans="30:30">
      <c r="AD24947" s="9"/>
    </row>
    <row r="24948" spans="30:30">
      <c r="AD24948" s="9"/>
    </row>
    <row r="24949" spans="30:30">
      <c r="AD24949" s="9"/>
    </row>
    <row r="24950" spans="30:30">
      <c r="AD24950" s="9"/>
    </row>
    <row r="24951" spans="30:30">
      <c r="AD24951" s="9"/>
    </row>
    <row r="24952" spans="30:30">
      <c r="AD24952" s="9"/>
    </row>
    <row r="24953" spans="30:30">
      <c r="AD24953" s="9"/>
    </row>
    <row r="24954" spans="30:30">
      <c r="AD24954" s="9"/>
    </row>
    <row r="24955" spans="30:30">
      <c r="AD24955" s="9"/>
    </row>
    <row r="24956" spans="30:30">
      <c r="AD24956" s="9"/>
    </row>
    <row r="24957" spans="30:30">
      <c r="AD24957" s="9"/>
    </row>
    <row r="24958" spans="30:30">
      <c r="AD24958" s="9"/>
    </row>
    <row r="24959" spans="30:30">
      <c r="AD24959" s="9"/>
    </row>
    <row r="24960" spans="30:30">
      <c r="AD24960" s="9"/>
    </row>
    <row r="24961" spans="30:30">
      <c r="AD24961" s="9"/>
    </row>
    <row r="24962" spans="30:30">
      <c r="AD24962" s="9"/>
    </row>
    <row r="24963" spans="30:30">
      <c r="AD24963" s="9"/>
    </row>
    <row r="24964" spans="30:30">
      <c r="AD24964" s="9"/>
    </row>
    <row r="24965" spans="30:30">
      <c r="AD24965" s="9"/>
    </row>
    <row r="24966" spans="30:30">
      <c r="AD24966" s="9"/>
    </row>
    <row r="24967" spans="30:30">
      <c r="AD24967" s="9"/>
    </row>
    <row r="24968" spans="30:30">
      <c r="AD24968" s="9"/>
    </row>
    <row r="24969" spans="30:30">
      <c r="AD24969" s="9"/>
    </row>
    <row r="24970" spans="30:30">
      <c r="AD24970" s="9"/>
    </row>
    <row r="24971" spans="30:30">
      <c r="AD24971" s="9"/>
    </row>
    <row r="24972" spans="30:30">
      <c r="AD24972" s="9"/>
    </row>
    <row r="24973" spans="30:30">
      <c r="AD24973" s="9"/>
    </row>
    <row r="24974" spans="30:30">
      <c r="AD24974" s="9"/>
    </row>
    <row r="24975" spans="30:30">
      <c r="AD24975" s="9"/>
    </row>
    <row r="24976" spans="30:30">
      <c r="AD24976" s="9"/>
    </row>
    <row r="24977" spans="30:30">
      <c r="AD24977" s="9"/>
    </row>
    <row r="24978" spans="30:30">
      <c r="AD24978" s="9"/>
    </row>
    <row r="24979" spans="30:30">
      <c r="AD24979" s="9"/>
    </row>
    <row r="24980" spans="30:30">
      <c r="AD24980" s="9"/>
    </row>
    <row r="24981" spans="30:30">
      <c r="AD24981" s="9"/>
    </row>
    <row r="24982" spans="30:30">
      <c r="AD24982" s="9"/>
    </row>
    <row r="24983" spans="30:30">
      <c r="AD24983" s="9"/>
    </row>
    <row r="24984" spans="30:30">
      <c r="AD24984" s="9"/>
    </row>
    <row r="24985" spans="30:30">
      <c r="AD24985" s="9"/>
    </row>
    <row r="24986" spans="30:30">
      <c r="AD24986" s="9"/>
    </row>
    <row r="24987" spans="30:30">
      <c r="AD24987" s="9"/>
    </row>
    <row r="24988" spans="30:30">
      <c r="AD24988" s="9"/>
    </row>
    <row r="24989" spans="30:30">
      <c r="AD24989" s="9"/>
    </row>
    <row r="24990" spans="30:30">
      <c r="AD24990" s="9"/>
    </row>
    <row r="24991" spans="30:30">
      <c r="AD24991" s="9"/>
    </row>
    <row r="24992" spans="30:30">
      <c r="AD24992" s="9"/>
    </row>
    <row r="24993" spans="30:30">
      <c r="AD24993" s="9"/>
    </row>
    <row r="24994" spans="30:30">
      <c r="AD24994" s="9"/>
    </row>
    <row r="24995" spans="30:30">
      <c r="AD24995" s="9"/>
    </row>
    <row r="24996" spans="30:30">
      <c r="AD24996" s="9"/>
    </row>
    <row r="24997" spans="30:30">
      <c r="AD24997" s="9"/>
    </row>
    <row r="24998" spans="30:30">
      <c r="AD24998" s="9"/>
    </row>
    <row r="24999" spans="30:30">
      <c r="AD24999" s="9"/>
    </row>
    <row r="25000" spans="30:30">
      <c r="AD25000" s="9"/>
    </row>
    <row r="25001" spans="30:30">
      <c r="AD25001" s="9"/>
    </row>
    <row r="25002" spans="30:30">
      <c r="AD25002" s="9"/>
    </row>
    <row r="25003" spans="30:30">
      <c r="AD25003" s="9"/>
    </row>
    <row r="25004" spans="30:30">
      <c r="AD25004" s="9"/>
    </row>
    <row r="25005" spans="30:30">
      <c r="AD25005" s="9"/>
    </row>
    <row r="25006" spans="30:30">
      <c r="AD25006" s="9"/>
    </row>
    <row r="25007" spans="30:30">
      <c r="AD25007" s="9"/>
    </row>
    <row r="25008" spans="30:30">
      <c r="AD25008" s="9"/>
    </row>
    <row r="25009" spans="30:30">
      <c r="AD25009" s="9"/>
    </row>
    <row r="25010" spans="30:30">
      <c r="AD25010" s="9"/>
    </row>
    <row r="25011" spans="30:30">
      <c r="AD25011" s="9"/>
    </row>
    <row r="25012" spans="30:30">
      <c r="AD25012" s="9"/>
    </row>
    <row r="25013" spans="30:30">
      <c r="AD25013" s="9"/>
    </row>
    <row r="25014" spans="30:30">
      <c r="AD25014" s="9"/>
    </row>
    <row r="25015" spans="30:30">
      <c r="AD25015" s="9"/>
    </row>
    <row r="25016" spans="30:30">
      <c r="AD25016" s="9"/>
    </row>
    <row r="25017" spans="30:30">
      <c r="AD25017" s="9"/>
    </row>
    <row r="25018" spans="30:30">
      <c r="AD25018" s="9"/>
    </row>
    <row r="25019" spans="30:30">
      <c r="AD25019" s="9"/>
    </row>
    <row r="25020" spans="30:30">
      <c r="AD25020" s="9"/>
    </row>
    <row r="25021" spans="30:30">
      <c r="AD25021" s="9"/>
    </row>
    <row r="25022" spans="30:30">
      <c r="AD25022" s="9"/>
    </row>
    <row r="25023" spans="30:30">
      <c r="AD25023" s="9"/>
    </row>
    <row r="25024" spans="30:30">
      <c r="AD25024" s="9"/>
    </row>
    <row r="25025" spans="30:30">
      <c r="AD25025" s="9"/>
    </row>
    <row r="25026" spans="30:30">
      <c r="AD25026" s="9"/>
    </row>
    <row r="25027" spans="30:30">
      <c r="AD25027" s="9"/>
    </row>
    <row r="25028" spans="30:30">
      <c r="AD25028" s="9"/>
    </row>
    <row r="25029" spans="30:30">
      <c r="AD25029" s="9"/>
    </row>
    <row r="25030" spans="30:30">
      <c r="AD25030" s="9"/>
    </row>
    <row r="25031" spans="30:30">
      <c r="AD25031" s="9"/>
    </row>
    <row r="25032" spans="30:30">
      <c r="AD25032" s="9"/>
    </row>
    <row r="25033" spans="30:30">
      <c r="AD25033" s="9"/>
    </row>
    <row r="25034" spans="30:30">
      <c r="AD25034" s="9"/>
    </row>
    <row r="25035" spans="30:30">
      <c r="AD25035" s="9"/>
    </row>
    <row r="25036" spans="30:30">
      <c r="AD25036" s="9"/>
    </row>
    <row r="25037" spans="30:30">
      <c r="AD25037" s="9"/>
    </row>
    <row r="25038" spans="30:30">
      <c r="AD25038" s="9"/>
    </row>
    <row r="25039" spans="30:30">
      <c r="AD25039" s="9"/>
    </row>
    <row r="25040" spans="30:30">
      <c r="AD25040" s="9"/>
    </row>
    <row r="25041" spans="30:30">
      <c r="AD25041" s="9"/>
    </row>
    <row r="25042" spans="30:30">
      <c r="AD25042" s="9"/>
    </row>
    <row r="25043" spans="30:30">
      <c r="AD25043" s="9"/>
    </row>
    <row r="25044" spans="30:30">
      <c r="AD25044" s="9"/>
    </row>
    <row r="25045" spans="30:30">
      <c r="AD25045" s="9"/>
    </row>
    <row r="25046" spans="30:30">
      <c r="AD25046" s="9"/>
    </row>
    <row r="25047" spans="30:30">
      <c r="AD25047" s="9"/>
    </row>
    <row r="25048" spans="30:30">
      <c r="AD25048" s="9"/>
    </row>
    <row r="25049" spans="30:30">
      <c r="AD25049" s="9"/>
    </row>
    <row r="25050" spans="30:30">
      <c r="AD25050" s="9"/>
    </row>
    <row r="25051" spans="30:30">
      <c r="AD25051" s="9"/>
    </row>
    <row r="25052" spans="30:30">
      <c r="AD25052" s="9"/>
    </row>
    <row r="25053" spans="30:30">
      <c r="AD25053" s="9"/>
    </row>
    <row r="25054" spans="30:30">
      <c r="AD25054" s="9"/>
    </row>
    <row r="25055" spans="30:30">
      <c r="AD25055" s="9"/>
    </row>
    <row r="25056" spans="30:30">
      <c r="AD25056" s="9"/>
    </row>
    <row r="25057" spans="30:30">
      <c r="AD25057" s="9"/>
    </row>
    <row r="25058" spans="30:30">
      <c r="AD25058" s="9"/>
    </row>
    <row r="25059" spans="30:30">
      <c r="AD25059" s="9"/>
    </row>
    <row r="25060" spans="30:30">
      <c r="AD25060" s="9"/>
    </row>
    <row r="25061" spans="30:30">
      <c r="AD25061" s="9"/>
    </row>
    <row r="25062" spans="30:30">
      <c r="AD25062" s="9"/>
    </row>
    <row r="25063" spans="30:30">
      <c r="AD25063" s="9"/>
    </row>
    <row r="25064" spans="30:30">
      <c r="AD25064" s="9"/>
    </row>
    <row r="25065" spans="30:30">
      <c r="AD25065" s="9"/>
    </row>
    <row r="25066" spans="30:30">
      <c r="AD25066" s="9"/>
    </row>
    <row r="25067" spans="30:30">
      <c r="AD25067" s="9"/>
    </row>
    <row r="25068" spans="30:30">
      <c r="AD25068" s="9"/>
    </row>
    <row r="25069" spans="30:30">
      <c r="AD25069" s="9"/>
    </row>
    <row r="25070" spans="30:30">
      <c r="AD25070" s="9"/>
    </row>
    <row r="25071" spans="30:30">
      <c r="AD25071" s="9"/>
    </row>
    <row r="25072" spans="30:30">
      <c r="AD25072" s="9"/>
    </row>
    <row r="25073" spans="30:30">
      <c r="AD25073" s="9"/>
    </row>
    <row r="25074" spans="30:30">
      <c r="AD25074" s="9"/>
    </row>
    <row r="25075" spans="30:30">
      <c r="AD25075" s="9"/>
    </row>
    <row r="25076" spans="30:30">
      <c r="AD25076" s="9"/>
    </row>
    <row r="25077" spans="30:30">
      <c r="AD25077" s="9"/>
    </row>
    <row r="25078" spans="30:30">
      <c r="AD25078" s="9"/>
    </row>
    <row r="25079" spans="30:30">
      <c r="AD25079" s="9"/>
    </row>
    <row r="25080" spans="30:30">
      <c r="AD25080" s="9"/>
    </row>
    <row r="25081" spans="30:30">
      <c r="AD25081" s="9"/>
    </row>
    <row r="25082" spans="30:30">
      <c r="AD25082" s="9"/>
    </row>
    <row r="25083" spans="30:30">
      <c r="AD25083" s="9"/>
    </row>
    <row r="25084" spans="30:30">
      <c r="AD25084" s="9"/>
    </row>
    <row r="25085" spans="30:30">
      <c r="AD25085" s="9"/>
    </row>
    <row r="25086" spans="30:30">
      <c r="AD25086" s="9"/>
    </row>
    <row r="25087" spans="30:30">
      <c r="AD25087" s="9"/>
    </row>
    <row r="25088" spans="30:30">
      <c r="AD25088" s="9"/>
    </row>
    <row r="25089" spans="30:30">
      <c r="AD25089" s="9"/>
    </row>
    <row r="25090" spans="30:30">
      <c r="AD25090" s="9"/>
    </row>
    <row r="25091" spans="30:30">
      <c r="AD25091" s="9"/>
    </row>
    <row r="25092" spans="30:30">
      <c r="AD25092" s="9"/>
    </row>
    <row r="25093" spans="30:30">
      <c r="AD25093" s="9"/>
    </row>
    <row r="25094" spans="30:30">
      <c r="AD25094" s="9"/>
    </row>
    <row r="25095" spans="30:30">
      <c r="AD25095" s="9"/>
    </row>
    <row r="25096" spans="30:30">
      <c r="AD25096" s="9"/>
    </row>
    <row r="25097" spans="30:30">
      <c r="AD25097" s="9"/>
    </row>
    <row r="25098" spans="30:30">
      <c r="AD25098" s="9"/>
    </row>
    <row r="25099" spans="30:30">
      <c r="AD25099" s="9"/>
    </row>
    <row r="25100" spans="30:30">
      <c r="AD25100" s="9"/>
    </row>
    <row r="25101" spans="30:30">
      <c r="AD25101" s="9"/>
    </row>
    <row r="25102" spans="30:30">
      <c r="AD25102" s="9"/>
    </row>
    <row r="25103" spans="30:30">
      <c r="AD25103" s="9"/>
    </row>
    <row r="25104" spans="30:30">
      <c r="AD25104" s="9"/>
    </row>
    <row r="25105" spans="30:30">
      <c r="AD25105" s="9"/>
    </row>
    <row r="25106" spans="30:30">
      <c r="AD25106" s="9"/>
    </row>
    <row r="25107" spans="30:30">
      <c r="AD25107" s="9"/>
    </row>
    <row r="25108" spans="30:30">
      <c r="AD25108" s="9"/>
    </row>
    <row r="25109" spans="30:30">
      <c r="AD25109" s="9"/>
    </row>
    <row r="25110" spans="30:30">
      <c r="AD25110" s="9"/>
    </row>
    <row r="25111" spans="30:30">
      <c r="AD25111" s="9"/>
    </row>
    <row r="25112" spans="30:30">
      <c r="AD25112" s="9"/>
    </row>
    <row r="25113" spans="30:30">
      <c r="AD25113" s="9"/>
    </row>
    <row r="25114" spans="30:30">
      <c r="AD25114" s="9"/>
    </row>
    <row r="25115" spans="30:30">
      <c r="AD25115" s="9"/>
    </row>
    <row r="25116" spans="30:30">
      <c r="AD25116" s="9"/>
    </row>
    <row r="25117" spans="30:30">
      <c r="AD25117" s="9"/>
    </row>
    <row r="25118" spans="30:30">
      <c r="AD25118" s="9"/>
    </row>
    <row r="25119" spans="30:30">
      <c r="AD25119" s="9"/>
    </row>
    <row r="25120" spans="30:30">
      <c r="AD25120" s="9"/>
    </row>
    <row r="25121" spans="30:30">
      <c r="AD25121" s="9"/>
    </row>
    <row r="25122" spans="30:30">
      <c r="AD25122" s="9"/>
    </row>
    <row r="25123" spans="30:30">
      <c r="AD25123" s="9"/>
    </row>
    <row r="25124" spans="30:30">
      <c r="AD25124" s="9"/>
    </row>
    <row r="25125" spans="30:30">
      <c r="AD25125" s="9"/>
    </row>
    <row r="25126" spans="30:30">
      <c r="AD25126" s="9"/>
    </row>
    <row r="25127" spans="30:30">
      <c r="AD25127" s="9"/>
    </row>
    <row r="25128" spans="30:30">
      <c r="AD25128" s="9"/>
    </row>
    <row r="25129" spans="30:30">
      <c r="AD25129" s="9"/>
    </row>
    <row r="25130" spans="30:30">
      <c r="AD25130" s="9"/>
    </row>
    <row r="25131" spans="30:30">
      <c r="AD25131" s="9"/>
    </row>
    <row r="25132" spans="30:30">
      <c r="AD25132" s="9"/>
    </row>
    <row r="25133" spans="30:30">
      <c r="AD25133" s="9"/>
    </row>
    <row r="25134" spans="30:30">
      <c r="AD25134" s="9"/>
    </row>
    <row r="25135" spans="30:30">
      <c r="AD25135" s="9"/>
    </row>
    <row r="25136" spans="30:30">
      <c r="AD25136" s="9"/>
    </row>
    <row r="25137" spans="30:30">
      <c r="AD25137" s="9"/>
    </row>
    <row r="25138" spans="30:30">
      <c r="AD25138" s="9"/>
    </row>
    <row r="25139" spans="30:30">
      <c r="AD25139" s="9"/>
    </row>
    <row r="25140" spans="30:30">
      <c r="AD25140" s="9"/>
    </row>
    <row r="25141" spans="30:30">
      <c r="AD25141" s="9"/>
    </row>
    <row r="25142" spans="30:30">
      <c r="AD25142" s="9"/>
    </row>
    <row r="25143" spans="30:30">
      <c r="AD25143" s="9"/>
    </row>
    <row r="25144" spans="30:30">
      <c r="AD25144" s="9"/>
    </row>
    <row r="25145" spans="30:30">
      <c r="AD25145" s="9"/>
    </row>
    <row r="25146" spans="30:30">
      <c r="AD25146" s="9"/>
    </row>
    <row r="25147" spans="30:30">
      <c r="AD25147" s="9"/>
    </row>
    <row r="25148" spans="30:30">
      <c r="AD25148" s="9"/>
    </row>
    <row r="25149" spans="30:30">
      <c r="AD25149" s="9"/>
    </row>
    <row r="25150" spans="30:30">
      <c r="AD25150" s="9"/>
    </row>
    <row r="25151" spans="30:30">
      <c r="AD25151" s="9"/>
    </row>
    <row r="25152" spans="30:30">
      <c r="AD25152" s="9"/>
    </row>
    <row r="25153" spans="30:30">
      <c r="AD25153" s="9"/>
    </row>
    <row r="25154" spans="30:30">
      <c r="AD25154" s="9"/>
    </row>
    <row r="25155" spans="30:30">
      <c r="AD25155" s="9"/>
    </row>
    <row r="25156" spans="30:30">
      <c r="AD25156" s="9"/>
    </row>
    <row r="25157" spans="30:30">
      <c r="AD25157" s="9"/>
    </row>
    <row r="25158" spans="30:30">
      <c r="AD25158" s="9"/>
    </row>
    <row r="25159" spans="30:30">
      <c r="AD25159" s="9"/>
    </row>
    <row r="25160" spans="30:30">
      <c r="AD25160" s="9"/>
    </row>
    <row r="25161" spans="30:30">
      <c r="AD25161" s="9"/>
    </row>
    <row r="25162" spans="30:30">
      <c r="AD25162" s="9"/>
    </row>
    <row r="25163" spans="30:30">
      <c r="AD25163" s="9"/>
    </row>
    <row r="25164" spans="30:30">
      <c r="AD25164" s="9"/>
    </row>
    <row r="25165" spans="30:30">
      <c r="AD25165" s="9"/>
    </row>
    <row r="25166" spans="30:30">
      <c r="AD25166" s="9"/>
    </row>
    <row r="25167" spans="30:30">
      <c r="AD25167" s="9"/>
    </row>
    <row r="25168" spans="30:30">
      <c r="AD25168" s="9"/>
    </row>
    <row r="25169" spans="30:30">
      <c r="AD25169" s="9"/>
    </row>
    <row r="25170" spans="30:30">
      <c r="AD25170" s="9"/>
    </row>
    <row r="25171" spans="30:30">
      <c r="AD25171" s="9"/>
    </row>
    <row r="25172" spans="30:30">
      <c r="AD25172" s="9"/>
    </row>
    <row r="25173" spans="30:30">
      <c r="AD25173" s="9"/>
    </row>
    <row r="25174" spans="30:30">
      <c r="AD25174" s="9"/>
    </row>
    <row r="25175" spans="30:30">
      <c r="AD25175" s="9"/>
    </row>
    <row r="25176" spans="30:30">
      <c r="AD25176" s="9"/>
    </row>
    <row r="25177" spans="30:30">
      <c r="AD25177" s="9"/>
    </row>
    <row r="25178" spans="30:30">
      <c r="AD25178" s="9"/>
    </row>
    <row r="25179" spans="30:30">
      <c r="AD25179" s="9"/>
    </row>
    <row r="25180" spans="30:30">
      <c r="AD25180" s="9"/>
    </row>
    <row r="25181" spans="30:30">
      <c r="AD25181" s="9"/>
    </row>
    <row r="25182" spans="30:30">
      <c r="AD25182" s="9"/>
    </row>
    <row r="25183" spans="30:30">
      <c r="AD25183" s="9"/>
    </row>
    <row r="25184" spans="30:30">
      <c r="AD25184" s="9"/>
    </row>
    <row r="25185" spans="30:30">
      <c r="AD25185" s="9"/>
    </row>
    <row r="25186" spans="30:30">
      <c r="AD25186" s="9"/>
    </row>
    <row r="25187" spans="30:30">
      <c r="AD25187" s="9"/>
    </row>
    <row r="25188" spans="30:30">
      <c r="AD25188" s="9"/>
    </row>
    <row r="25189" spans="30:30">
      <c r="AD25189" s="9"/>
    </row>
    <row r="25190" spans="30:30">
      <c r="AD25190" s="9"/>
    </row>
    <row r="25191" spans="30:30">
      <c r="AD25191" s="9"/>
    </row>
    <row r="25192" spans="30:30">
      <c r="AD25192" s="9"/>
    </row>
    <row r="25193" spans="30:30">
      <c r="AD25193" s="9"/>
    </row>
    <row r="25194" spans="30:30">
      <c r="AD25194" s="9"/>
    </row>
    <row r="25195" spans="30:30">
      <c r="AD25195" s="9"/>
    </row>
    <row r="25196" spans="30:30">
      <c r="AD25196" s="9"/>
    </row>
    <row r="25197" spans="30:30">
      <c r="AD25197" s="9"/>
    </row>
    <row r="25198" spans="30:30">
      <c r="AD25198" s="9"/>
    </row>
    <row r="25199" spans="30:30">
      <c r="AD25199" s="9"/>
    </row>
    <row r="25200" spans="30:30">
      <c r="AD25200" s="9"/>
    </row>
    <row r="25201" spans="30:30">
      <c r="AD25201" s="9"/>
    </row>
    <row r="25202" spans="30:30">
      <c r="AD25202" s="9"/>
    </row>
    <row r="25203" spans="30:30">
      <c r="AD25203" s="9"/>
    </row>
    <row r="25204" spans="30:30">
      <c r="AD25204" s="9"/>
    </row>
    <row r="25205" spans="30:30">
      <c r="AD25205" s="9"/>
    </row>
    <row r="25206" spans="30:30">
      <c r="AD25206" s="9"/>
    </row>
    <row r="25207" spans="30:30">
      <c r="AD25207" s="9"/>
    </row>
    <row r="25208" spans="30:30">
      <c r="AD25208" s="9"/>
    </row>
    <row r="25209" spans="30:30">
      <c r="AD25209" s="9"/>
    </row>
    <row r="25210" spans="30:30">
      <c r="AD25210" s="9"/>
    </row>
    <row r="25211" spans="30:30">
      <c r="AD25211" s="9"/>
    </row>
    <row r="25212" spans="30:30">
      <c r="AD25212" s="9"/>
    </row>
    <row r="25213" spans="30:30">
      <c r="AD25213" s="9"/>
    </row>
    <row r="25214" spans="30:30">
      <c r="AD25214" s="9"/>
    </row>
    <row r="25215" spans="30:30">
      <c r="AD25215" s="9"/>
    </row>
    <row r="25216" spans="30:30">
      <c r="AD25216" s="9"/>
    </row>
    <row r="25217" spans="30:30">
      <c r="AD25217" s="9"/>
    </row>
    <row r="25218" spans="30:30">
      <c r="AD25218" s="9"/>
    </row>
    <row r="25219" spans="30:30">
      <c r="AD25219" s="9"/>
    </row>
    <row r="25220" spans="30:30">
      <c r="AD25220" s="9"/>
    </row>
    <row r="25221" spans="30:30">
      <c r="AD25221" s="9"/>
    </row>
    <row r="25222" spans="30:30">
      <c r="AD25222" s="9"/>
    </row>
    <row r="25223" spans="30:30">
      <c r="AD25223" s="9"/>
    </row>
    <row r="25224" spans="30:30">
      <c r="AD25224" s="9"/>
    </row>
    <row r="25225" spans="30:30">
      <c r="AD25225" s="9"/>
    </row>
    <row r="25226" spans="30:30">
      <c r="AD25226" s="9"/>
    </row>
    <row r="25227" spans="30:30">
      <c r="AD25227" s="9"/>
    </row>
    <row r="25228" spans="30:30">
      <c r="AD25228" s="9"/>
    </row>
    <row r="25229" spans="30:30">
      <c r="AD25229" s="9"/>
    </row>
    <row r="25230" spans="30:30">
      <c r="AD25230" s="9"/>
    </row>
    <row r="25231" spans="30:30">
      <c r="AD25231" s="9"/>
    </row>
    <row r="25232" spans="30:30">
      <c r="AD25232" s="9"/>
    </row>
    <row r="25233" spans="30:30">
      <c r="AD25233" s="9"/>
    </row>
    <row r="25234" spans="30:30">
      <c r="AD25234" s="9"/>
    </row>
    <row r="25235" spans="30:30">
      <c r="AD25235" s="9"/>
    </row>
    <row r="25236" spans="30:30">
      <c r="AD25236" s="9"/>
    </row>
    <row r="25237" spans="30:30">
      <c r="AD25237" s="9"/>
    </row>
    <row r="25238" spans="30:30">
      <c r="AD25238" s="9"/>
    </row>
    <row r="25239" spans="30:30">
      <c r="AD25239" s="9"/>
    </row>
    <row r="25240" spans="30:30">
      <c r="AD25240" s="9"/>
    </row>
    <row r="25241" spans="30:30">
      <c r="AD25241" s="9"/>
    </row>
    <row r="25242" spans="30:30">
      <c r="AD25242" s="9"/>
    </row>
    <row r="25243" spans="30:30">
      <c r="AD25243" s="9"/>
    </row>
    <row r="25244" spans="30:30">
      <c r="AD25244" s="9"/>
    </row>
    <row r="25245" spans="30:30">
      <c r="AD25245" s="9"/>
    </row>
    <row r="25246" spans="30:30">
      <c r="AD25246" s="9"/>
    </row>
    <row r="25247" spans="30:30">
      <c r="AD25247" s="9"/>
    </row>
    <row r="25248" spans="30:30">
      <c r="AD25248" s="9"/>
    </row>
    <row r="25249" spans="30:30">
      <c r="AD25249" s="9"/>
    </row>
    <row r="25250" spans="30:30">
      <c r="AD25250" s="9"/>
    </row>
    <row r="25251" spans="30:30">
      <c r="AD25251" s="9"/>
    </row>
    <row r="25252" spans="30:30">
      <c r="AD25252" s="9"/>
    </row>
    <row r="25253" spans="30:30">
      <c r="AD25253" s="9"/>
    </row>
    <row r="25254" spans="30:30">
      <c r="AD25254" s="9"/>
    </row>
    <row r="25255" spans="30:30">
      <c r="AD25255" s="9"/>
    </row>
    <row r="25256" spans="30:30">
      <c r="AD25256" s="9"/>
    </row>
    <row r="25257" spans="30:30">
      <c r="AD25257" s="9"/>
    </row>
    <row r="25258" spans="30:30">
      <c r="AD25258" s="9"/>
    </row>
    <row r="25259" spans="30:30">
      <c r="AD25259" s="9"/>
    </row>
    <row r="25260" spans="30:30">
      <c r="AD25260" s="9"/>
    </row>
    <row r="25261" spans="30:30">
      <c r="AD25261" s="9"/>
    </row>
    <row r="25262" spans="30:30">
      <c r="AD25262" s="9"/>
    </row>
    <row r="25263" spans="30:30">
      <c r="AD25263" s="9"/>
    </row>
    <row r="25264" spans="30:30">
      <c r="AD25264" s="9"/>
    </row>
    <row r="25265" spans="30:30">
      <c r="AD25265" s="9"/>
    </row>
    <row r="25266" spans="30:30">
      <c r="AD25266" s="9"/>
    </row>
    <row r="25267" spans="30:30">
      <c r="AD25267" s="9"/>
    </row>
    <row r="25268" spans="30:30">
      <c r="AD25268" s="9"/>
    </row>
    <row r="25269" spans="30:30">
      <c r="AD25269" s="9"/>
    </row>
    <row r="25270" spans="30:30">
      <c r="AD25270" s="9"/>
    </row>
    <row r="25271" spans="30:30">
      <c r="AD25271" s="9"/>
    </row>
    <row r="25272" spans="30:30">
      <c r="AD25272" s="9"/>
    </row>
    <row r="25273" spans="30:30">
      <c r="AD25273" s="9"/>
    </row>
    <row r="25274" spans="30:30">
      <c r="AD25274" s="9"/>
    </row>
    <row r="25275" spans="30:30">
      <c r="AD25275" s="9"/>
    </row>
    <row r="25276" spans="30:30">
      <c r="AD25276" s="9"/>
    </row>
    <row r="25277" spans="30:30">
      <c r="AD25277" s="9"/>
    </row>
    <row r="25278" spans="30:30">
      <c r="AD25278" s="9"/>
    </row>
    <row r="25279" spans="30:30">
      <c r="AD25279" s="9"/>
    </row>
    <row r="25280" spans="30:30">
      <c r="AD25280" s="9"/>
    </row>
    <row r="25281" spans="30:30">
      <c r="AD25281" s="9"/>
    </row>
    <row r="25282" spans="30:30">
      <c r="AD25282" s="9"/>
    </row>
    <row r="25283" spans="30:30">
      <c r="AD25283" s="9"/>
    </row>
    <row r="25284" spans="30:30">
      <c r="AD25284" s="9"/>
    </row>
    <row r="25285" spans="30:30">
      <c r="AD25285" s="9"/>
    </row>
    <row r="25286" spans="30:30">
      <c r="AD25286" s="9"/>
    </row>
    <row r="25287" spans="30:30">
      <c r="AD25287" s="9"/>
    </row>
    <row r="25288" spans="30:30">
      <c r="AD25288" s="9"/>
    </row>
    <row r="25289" spans="30:30">
      <c r="AD25289" s="9"/>
    </row>
    <row r="25290" spans="30:30">
      <c r="AD25290" s="9"/>
    </row>
    <row r="25291" spans="30:30">
      <c r="AD25291" s="9"/>
    </row>
    <row r="25292" spans="30:30">
      <c r="AD25292" s="9"/>
    </row>
    <row r="25293" spans="30:30">
      <c r="AD25293" s="9"/>
    </row>
    <row r="25294" spans="30:30">
      <c r="AD25294" s="9"/>
    </row>
    <row r="25295" spans="30:30">
      <c r="AD25295" s="9"/>
    </row>
    <row r="25296" spans="30:30">
      <c r="AD25296" s="9"/>
    </row>
    <row r="25297" spans="30:30">
      <c r="AD25297" s="9"/>
    </row>
    <row r="25298" spans="30:30">
      <c r="AD25298" s="9"/>
    </row>
    <row r="25299" spans="30:30">
      <c r="AD25299" s="9"/>
    </row>
    <row r="25300" spans="30:30">
      <c r="AD25300" s="9"/>
    </row>
    <row r="25301" spans="30:30">
      <c r="AD25301" s="9"/>
    </row>
    <row r="25302" spans="30:30">
      <c r="AD25302" s="9"/>
    </row>
    <row r="25303" spans="30:30">
      <c r="AD25303" s="9"/>
    </row>
    <row r="25304" spans="30:30">
      <c r="AD25304" s="9"/>
    </row>
    <row r="25305" spans="30:30">
      <c r="AD25305" s="9"/>
    </row>
    <row r="25306" spans="30:30">
      <c r="AD25306" s="9"/>
    </row>
    <row r="25307" spans="30:30">
      <c r="AD25307" s="9"/>
    </row>
    <row r="25308" spans="30:30">
      <c r="AD25308" s="9"/>
    </row>
    <row r="25309" spans="30:30">
      <c r="AD25309" s="9"/>
    </row>
    <row r="25310" spans="30:30">
      <c r="AD25310" s="9"/>
    </row>
    <row r="25311" spans="30:30">
      <c r="AD25311" s="9"/>
    </row>
    <row r="25312" spans="30:30">
      <c r="AD25312" s="9"/>
    </row>
    <row r="25313" spans="30:30">
      <c r="AD25313" s="9"/>
    </row>
    <row r="25314" spans="30:30">
      <c r="AD25314" s="9"/>
    </row>
    <row r="25315" spans="30:30">
      <c r="AD25315" s="9"/>
    </row>
    <row r="25316" spans="30:30">
      <c r="AD25316" s="9"/>
    </row>
    <row r="25317" spans="30:30">
      <c r="AD25317" s="9"/>
    </row>
    <row r="25318" spans="30:30">
      <c r="AD25318" s="9"/>
    </row>
    <row r="25319" spans="30:30">
      <c r="AD25319" s="9"/>
    </row>
    <row r="25320" spans="30:30">
      <c r="AD25320" s="9"/>
    </row>
    <row r="25321" spans="30:30">
      <c r="AD25321" s="9"/>
    </row>
    <row r="25322" spans="30:30">
      <c r="AD25322" s="9"/>
    </row>
    <row r="25323" spans="30:30">
      <c r="AD25323" s="9"/>
    </row>
    <row r="25324" spans="30:30">
      <c r="AD25324" s="9"/>
    </row>
    <row r="25325" spans="30:30">
      <c r="AD25325" s="9"/>
    </row>
    <row r="25326" spans="30:30">
      <c r="AD25326" s="9"/>
    </row>
    <row r="25327" spans="30:30">
      <c r="AD25327" s="9"/>
    </row>
    <row r="25328" spans="30:30">
      <c r="AD25328" s="9"/>
    </row>
    <row r="25329" spans="30:30">
      <c r="AD25329" s="9"/>
    </row>
    <row r="25330" spans="30:30">
      <c r="AD25330" s="9"/>
    </row>
    <row r="25331" spans="30:30">
      <c r="AD25331" s="9"/>
    </row>
    <row r="25332" spans="30:30">
      <c r="AD25332" s="9"/>
    </row>
    <row r="25333" spans="30:30">
      <c r="AD25333" s="9"/>
    </row>
    <row r="25334" spans="30:30">
      <c r="AD25334" s="9"/>
    </row>
    <row r="25335" spans="30:30">
      <c r="AD25335" s="9"/>
    </row>
    <row r="25336" spans="30:30">
      <c r="AD25336" s="9"/>
    </row>
    <row r="25337" spans="30:30">
      <c r="AD25337" s="9"/>
    </row>
    <row r="25338" spans="30:30">
      <c r="AD25338" s="9"/>
    </row>
    <row r="25339" spans="30:30">
      <c r="AD25339" s="9"/>
    </row>
    <row r="25340" spans="30:30">
      <c r="AD25340" s="9"/>
    </row>
    <row r="25341" spans="30:30">
      <c r="AD25341" s="9"/>
    </row>
    <row r="25342" spans="30:30">
      <c r="AD25342" s="9"/>
    </row>
    <row r="25343" spans="30:30">
      <c r="AD25343" s="9"/>
    </row>
    <row r="25344" spans="30:30">
      <c r="AD25344" s="9"/>
    </row>
    <row r="25345" spans="30:30">
      <c r="AD25345" s="9"/>
    </row>
    <row r="25346" spans="30:30">
      <c r="AD25346" s="9"/>
    </row>
    <row r="25347" spans="30:30">
      <c r="AD25347" s="9"/>
    </row>
    <row r="25348" spans="30:30">
      <c r="AD25348" s="9"/>
    </row>
    <row r="25349" spans="30:30">
      <c r="AD25349" s="9"/>
    </row>
    <row r="25350" spans="30:30">
      <c r="AD25350" s="9"/>
    </row>
    <row r="25351" spans="30:30">
      <c r="AD25351" s="9"/>
    </row>
    <row r="25352" spans="30:30">
      <c r="AD25352" s="9"/>
    </row>
    <row r="25353" spans="30:30">
      <c r="AD25353" s="9"/>
    </row>
    <row r="25354" spans="30:30">
      <c r="AD25354" s="9"/>
    </row>
    <row r="25355" spans="30:30">
      <c r="AD25355" s="9"/>
    </row>
    <row r="25356" spans="30:30">
      <c r="AD25356" s="9"/>
    </row>
    <row r="25357" spans="30:30">
      <c r="AD25357" s="9"/>
    </row>
    <row r="25358" spans="30:30">
      <c r="AD25358" s="9"/>
    </row>
    <row r="25359" spans="30:30">
      <c r="AD25359" s="9"/>
    </row>
    <row r="25360" spans="30:30">
      <c r="AD25360" s="9"/>
    </row>
    <row r="25361" spans="30:30">
      <c r="AD25361" s="9"/>
    </row>
    <row r="25362" spans="30:30">
      <c r="AD25362" s="9"/>
    </row>
    <row r="25363" spans="30:30">
      <c r="AD25363" s="9"/>
    </row>
    <row r="25364" spans="30:30">
      <c r="AD25364" s="9"/>
    </row>
    <row r="25365" spans="30:30">
      <c r="AD25365" s="9"/>
    </row>
    <row r="25366" spans="30:30">
      <c r="AD25366" s="9"/>
    </row>
    <row r="25367" spans="30:30">
      <c r="AD25367" s="9"/>
    </row>
    <row r="25368" spans="30:30">
      <c r="AD25368" s="9"/>
    </row>
    <row r="25369" spans="30:30">
      <c r="AD25369" s="9"/>
    </row>
    <row r="25370" spans="30:30">
      <c r="AD25370" s="9"/>
    </row>
    <row r="25371" spans="30:30">
      <c r="AD25371" s="9"/>
    </row>
    <row r="25372" spans="30:30">
      <c r="AD25372" s="9"/>
    </row>
    <row r="25373" spans="30:30">
      <c r="AD25373" s="9"/>
    </row>
    <row r="25374" spans="30:30">
      <c r="AD25374" s="9"/>
    </row>
    <row r="25375" spans="30:30">
      <c r="AD25375" s="9"/>
    </row>
    <row r="25376" spans="30:30">
      <c r="AD25376" s="9"/>
    </row>
    <row r="25377" spans="30:30">
      <c r="AD25377" s="9"/>
    </row>
    <row r="25378" spans="30:30">
      <c r="AD25378" s="9"/>
    </row>
    <row r="25379" spans="30:30">
      <c r="AD25379" s="9"/>
    </row>
    <row r="25380" spans="30:30">
      <c r="AD25380" s="9"/>
    </row>
    <row r="25381" spans="30:30">
      <c r="AD25381" s="9"/>
    </row>
    <row r="25382" spans="30:30">
      <c r="AD25382" s="9"/>
    </row>
    <row r="25383" spans="30:30">
      <c r="AD25383" s="9"/>
    </row>
    <row r="25384" spans="30:30">
      <c r="AD25384" s="9"/>
    </row>
    <row r="25385" spans="30:30">
      <c r="AD25385" s="9"/>
    </row>
    <row r="25386" spans="30:30">
      <c r="AD25386" s="9"/>
    </row>
    <row r="25387" spans="30:30">
      <c r="AD25387" s="9"/>
    </row>
    <row r="25388" spans="30:30">
      <c r="AD25388" s="9"/>
    </row>
    <row r="25389" spans="30:30">
      <c r="AD25389" s="9"/>
    </row>
    <row r="25390" spans="30:30">
      <c r="AD25390" s="9"/>
    </row>
    <row r="25391" spans="30:30">
      <c r="AD25391" s="9"/>
    </row>
    <row r="25392" spans="30:30">
      <c r="AD25392" s="9"/>
    </row>
    <row r="25393" spans="30:30">
      <c r="AD25393" s="9"/>
    </row>
    <row r="25394" spans="30:30">
      <c r="AD25394" s="9"/>
    </row>
    <row r="25395" spans="30:30">
      <c r="AD25395" s="9"/>
    </row>
    <row r="25396" spans="30:30">
      <c r="AD25396" s="9"/>
    </row>
    <row r="25397" spans="30:30">
      <c r="AD25397" s="9"/>
    </row>
    <row r="25398" spans="30:30">
      <c r="AD25398" s="9"/>
    </row>
    <row r="25399" spans="30:30">
      <c r="AD25399" s="9"/>
    </row>
    <row r="25400" spans="30:30">
      <c r="AD25400" s="9"/>
    </row>
    <row r="25401" spans="30:30">
      <c r="AD25401" s="9"/>
    </row>
    <row r="25402" spans="30:30">
      <c r="AD25402" s="9"/>
    </row>
    <row r="25403" spans="30:30">
      <c r="AD25403" s="9"/>
    </row>
    <row r="25404" spans="30:30">
      <c r="AD25404" s="9"/>
    </row>
    <row r="25405" spans="30:30">
      <c r="AD25405" s="9"/>
    </row>
    <row r="25406" spans="30:30">
      <c r="AD25406" s="9"/>
    </row>
    <row r="25407" spans="30:30">
      <c r="AD25407" s="9"/>
    </row>
    <row r="25408" spans="30:30">
      <c r="AD25408" s="9"/>
    </row>
    <row r="25409" spans="30:30">
      <c r="AD25409" s="9"/>
    </row>
    <row r="25410" spans="30:30">
      <c r="AD25410" s="9"/>
    </row>
    <row r="25411" spans="30:30">
      <c r="AD25411" s="9"/>
    </row>
    <row r="25412" spans="30:30">
      <c r="AD25412" s="9"/>
    </row>
    <row r="25413" spans="30:30">
      <c r="AD25413" s="9"/>
    </row>
    <row r="25414" spans="30:30">
      <c r="AD25414" s="9"/>
    </row>
    <row r="25415" spans="30:30">
      <c r="AD25415" s="9"/>
    </row>
    <row r="25416" spans="30:30">
      <c r="AD25416" s="9"/>
    </row>
    <row r="25417" spans="30:30">
      <c r="AD25417" s="9"/>
    </row>
    <row r="25418" spans="30:30">
      <c r="AD25418" s="9"/>
    </row>
    <row r="25419" spans="30:30">
      <c r="AD25419" s="9"/>
    </row>
    <row r="25420" spans="30:30">
      <c r="AD25420" s="9"/>
    </row>
    <row r="25421" spans="30:30">
      <c r="AD25421" s="9"/>
    </row>
    <row r="25422" spans="30:30">
      <c r="AD25422" s="9"/>
    </row>
    <row r="25423" spans="30:30">
      <c r="AD25423" s="9"/>
    </row>
    <row r="25424" spans="30:30">
      <c r="AD25424" s="9"/>
    </row>
    <row r="25425" spans="30:30">
      <c r="AD25425" s="9"/>
    </row>
    <row r="25426" spans="30:30">
      <c r="AD25426" s="9"/>
    </row>
    <row r="25427" spans="30:30">
      <c r="AD25427" s="9"/>
    </row>
    <row r="25428" spans="30:30">
      <c r="AD25428" s="9"/>
    </row>
    <row r="25429" spans="30:30">
      <c r="AD25429" s="9"/>
    </row>
    <row r="25430" spans="30:30">
      <c r="AD25430" s="9"/>
    </row>
    <row r="25431" spans="30:30">
      <c r="AD25431" s="9"/>
    </row>
    <row r="25432" spans="30:30">
      <c r="AD25432" s="9"/>
    </row>
    <row r="25433" spans="30:30">
      <c r="AD25433" s="9"/>
    </row>
    <row r="25434" spans="30:30">
      <c r="AD25434" s="9"/>
    </row>
    <row r="25435" spans="30:30">
      <c r="AD25435" s="9"/>
    </row>
    <row r="25436" spans="30:30">
      <c r="AD25436" s="9"/>
    </row>
    <row r="25437" spans="30:30">
      <c r="AD25437" s="9"/>
    </row>
    <row r="25438" spans="30:30">
      <c r="AD25438" s="9"/>
    </row>
    <row r="25439" spans="30:30">
      <c r="AD25439" s="9"/>
    </row>
    <row r="25440" spans="30:30">
      <c r="AD25440" s="9"/>
    </row>
    <row r="25441" spans="30:30">
      <c r="AD25441" s="9"/>
    </row>
    <row r="25442" spans="30:30">
      <c r="AD25442" s="9"/>
    </row>
    <row r="25443" spans="30:30">
      <c r="AD25443" s="9"/>
    </row>
    <row r="25444" spans="30:30">
      <c r="AD25444" s="9"/>
    </row>
    <row r="25445" spans="30:30">
      <c r="AD25445" s="9"/>
    </row>
    <row r="25446" spans="30:30">
      <c r="AD25446" s="9"/>
    </row>
    <row r="25447" spans="30:30">
      <c r="AD25447" s="9"/>
    </row>
    <row r="25448" spans="30:30">
      <c r="AD25448" s="9"/>
    </row>
    <row r="25449" spans="30:30">
      <c r="AD25449" s="9"/>
    </row>
    <row r="25450" spans="30:30">
      <c r="AD25450" s="9"/>
    </row>
    <row r="25451" spans="30:30">
      <c r="AD25451" s="9"/>
    </row>
    <row r="25452" spans="30:30">
      <c r="AD25452" s="9"/>
    </row>
    <row r="25453" spans="30:30">
      <c r="AD25453" s="9"/>
    </row>
    <row r="25454" spans="30:30">
      <c r="AD25454" s="9"/>
    </row>
    <row r="25455" spans="30:30">
      <c r="AD25455" s="9"/>
    </row>
    <row r="25456" spans="30:30">
      <c r="AD25456" s="9"/>
    </row>
    <row r="25457" spans="30:30">
      <c r="AD25457" s="9"/>
    </row>
    <row r="25458" spans="30:30">
      <c r="AD25458" s="9"/>
    </row>
    <row r="25459" spans="30:30">
      <c r="AD25459" s="9"/>
    </row>
    <row r="25460" spans="30:30">
      <c r="AD25460" s="9"/>
    </row>
    <row r="25461" spans="30:30">
      <c r="AD25461" s="9"/>
    </row>
    <row r="25462" spans="30:30">
      <c r="AD25462" s="9"/>
    </row>
    <row r="25463" spans="30:30">
      <c r="AD25463" s="9"/>
    </row>
    <row r="25464" spans="30:30">
      <c r="AD25464" s="9"/>
    </row>
    <row r="25465" spans="30:30">
      <c r="AD25465" s="9"/>
    </row>
    <row r="25466" spans="30:30">
      <c r="AD25466" s="9"/>
    </row>
    <row r="25467" spans="30:30">
      <c r="AD25467" s="9"/>
    </row>
    <row r="25468" spans="30:30">
      <c r="AD25468" s="9"/>
    </row>
    <row r="25469" spans="30:30">
      <c r="AD25469" s="9"/>
    </row>
    <row r="25470" spans="30:30">
      <c r="AD25470" s="9"/>
    </row>
    <row r="25471" spans="30:30">
      <c r="AD25471" s="9"/>
    </row>
    <row r="25472" spans="30:30">
      <c r="AD25472" s="9"/>
    </row>
    <row r="25473" spans="30:30">
      <c r="AD25473" s="9"/>
    </row>
    <row r="25474" spans="30:30">
      <c r="AD25474" s="9"/>
    </row>
    <row r="25475" spans="30:30">
      <c r="AD25475" s="9"/>
    </row>
    <row r="25476" spans="30:30">
      <c r="AD25476" s="9"/>
    </row>
    <row r="25477" spans="30:30">
      <c r="AD25477" s="9"/>
    </row>
    <row r="25478" spans="30:30">
      <c r="AD25478" s="9"/>
    </row>
    <row r="25479" spans="30:30">
      <c r="AD25479" s="9"/>
    </row>
    <row r="25480" spans="30:30">
      <c r="AD25480" s="9"/>
    </row>
    <row r="25481" spans="30:30">
      <c r="AD25481" s="9"/>
    </row>
    <row r="25482" spans="30:30">
      <c r="AD25482" s="9"/>
    </row>
    <row r="25483" spans="30:30">
      <c r="AD25483" s="9"/>
    </row>
    <row r="25484" spans="30:30">
      <c r="AD25484" s="9"/>
    </row>
    <row r="25485" spans="30:30">
      <c r="AD25485" s="9"/>
    </row>
    <row r="25486" spans="30:30">
      <c r="AD25486" s="9"/>
    </row>
    <row r="25487" spans="30:30">
      <c r="AD25487" s="9"/>
    </row>
    <row r="25488" spans="30:30">
      <c r="AD25488" s="9"/>
    </row>
    <row r="25489" spans="30:30">
      <c r="AD25489" s="9"/>
    </row>
    <row r="25490" spans="30:30">
      <c r="AD25490" s="9"/>
    </row>
    <row r="25491" spans="30:30">
      <c r="AD25491" s="9"/>
    </row>
    <row r="25492" spans="30:30">
      <c r="AD25492" s="9"/>
    </row>
    <row r="25493" spans="30:30">
      <c r="AD25493" s="9"/>
    </row>
    <row r="25494" spans="30:30">
      <c r="AD25494" s="9"/>
    </row>
    <row r="25495" spans="30:30">
      <c r="AD25495" s="9"/>
    </row>
    <row r="25496" spans="30:30">
      <c r="AD25496" s="9"/>
    </row>
    <row r="25497" spans="30:30">
      <c r="AD25497" s="9"/>
    </row>
    <row r="25498" spans="30:30">
      <c r="AD25498" s="9"/>
    </row>
    <row r="25499" spans="30:30">
      <c r="AD25499" s="9"/>
    </row>
    <row r="25500" spans="30:30">
      <c r="AD25500" s="9"/>
    </row>
    <row r="25501" spans="30:30">
      <c r="AD25501" s="9"/>
    </row>
    <row r="25502" spans="30:30">
      <c r="AD25502" s="9"/>
    </row>
    <row r="25503" spans="30:30">
      <c r="AD25503" s="9"/>
    </row>
    <row r="25504" spans="30:30">
      <c r="AD25504" s="9"/>
    </row>
    <row r="25505" spans="30:30">
      <c r="AD25505" s="9"/>
    </row>
    <row r="25506" spans="30:30">
      <c r="AD25506" s="9"/>
    </row>
    <row r="25507" spans="30:30">
      <c r="AD25507" s="9"/>
    </row>
    <row r="25508" spans="30:30">
      <c r="AD25508" s="9"/>
    </row>
    <row r="25509" spans="30:30">
      <c r="AD25509" s="9"/>
    </row>
    <row r="25510" spans="30:30">
      <c r="AD25510" s="9"/>
    </row>
    <row r="25511" spans="30:30">
      <c r="AD25511" s="9"/>
    </row>
    <row r="25512" spans="30:30">
      <c r="AD25512" s="9"/>
    </row>
    <row r="25513" spans="30:30">
      <c r="AD25513" s="9"/>
    </row>
    <row r="25514" spans="30:30">
      <c r="AD25514" s="9"/>
    </row>
    <row r="25515" spans="30:30">
      <c r="AD25515" s="9"/>
    </row>
    <row r="25516" spans="30:30">
      <c r="AD25516" s="9"/>
    </row>
    <row r="25517" spans="30:30">
      <c r="AD25517" s="9"/>
    </row>
    <row r="25518" spans="30:30">
      <c r="AD25518" s="9"/>
    </row>
    <row r="25519" spans="30:30">
      <c r="AD25519" s="9"/>
    </row>
    <row r="25520" spans="30:30">
      <c r="AD25520" s="9"/>
    </row>
    <row r="25521" spans="30:30">
      <c r="AD25521" s="9"/>
    </row>
    <row r="25522" spans="30:30">
      <c r="AD25522" s="9"/>
    </row>
    <row r="25523" spans="30:30">
      <c r="AD25523" s="9"/>
    </row>
    <row r="25524" spans="30:30">
      <c r="AD25524" s="9"/>
    </row>
    <row r="25525" spans="30:30">
      <c r="AD25525" s="9"/>
    </row>
    <row r="25526" spans="30:30">
      <c r="AD25526" s="9"/>
    </row>
    <row r="25527" spans="30:30">
      <c r="AD25527" s="9"/>
    </row>
    <row r="25528" spans="30:30">
      <c r="AD25528" s="9"/>
    </row>
    <row r="25529" spans="30:30">
      <c r="AD25529" s="9"/>
    </row>
    <row r="25530" spans="30:30">
      <c r="AD25530" s="9"/>
    </row>
    <row r="25531" spans="30:30">
      <c r="AD25531" s="9"/>
    </row>
    <row r="25532" spans="30:30">
      <c r="AD25532" s="9"/>
    </row>
    <row r="25533" spans="30:30">
      <c r="AD25533" s="9"/>
    </row>
    <row r="25534" spans="30:30">
      <c r="AD25534" s="9"/>
    </row>
    <row r="25535" spans="30:30">
      <c r="AD25535" s="9"/>
    </row>
    <row r="25536" spans="30:30">
      <c r="AD25536" s="9"/>
    </row>
    <row r="25537" spans="30:30">
      <c r="AD25537" s="9"/>
    </row>
    <row r="25538" spans="30:30">
      <c r="AD25538" s="9"/>
    </row>
    <row r="25539" spans="30:30">
      <c r="AD25539" s="9"/>
    </row>
    <row r="25540" spans="30:30">
      <c r="AD25540" s="9"/>
    </row>
    <row r="25541" spans="30:30">
      <c r="AD25541" s="9"/>
    </row>
    <row r="25542" spans="30:30">
      <c r="AD25542" s="9"/>
    </row>
    <row r="25543" spans="30:30">
      <c r="AD25543" s="9"/>
    </row>
    <row r="25544" spans="30:30">
      <c r="AD25544" s="9"/>
    </row>
    <row r="25545" spans="30:30">
      <c r="AD25545" s="9"/>
    </row>
    <row r="25546" spans="30:30">
      <c r="AD25546" s="9"/>
    </row>
    <row r="25547" spans="30:30">
      <c r="AD25547" s="9"/>
    </row>
    <row r="25548" spans="30:30">
      <c r="AD25548" s="9"/>
    </row>
    <row r="25549" spans="30:30">
      <c r="AD25549" s="9"/>
    </row>
    <row r="25550" spans="30:30">
      <c r="AD25550" s="9"/>
    </row>
    <row r="25551" spans="30:30">
      <c r="AD25551" s="9"/>
    </row>
    <row r="25552" spans="30:30">
      <c r="AD25552" s="9"/>
    </row>
    <row r="25553" spans="30:30">
      <c r="AD25553" s="9"/>
    </row>
    <row r="25554" spans="30:30">
      <c r="AD25554" s="9"/>
    </row>
    <row r="25555" spans="30:30">
      <c r="AD25555" s="9"/>
    </row>
    <row r="25556" spans="30:30">
      <c r="AD25556" s="9"/>
    </row>
    <row r="25557" spans="30:30">
      <c r="AD25557" s="9"/>
    </row>
    <row r="25558" spans="30:30">
      <c r="AD25558" s="9"/>
    </row>
    <row r="25559" spans="30:30">
      <c r="AD25559" s="9"/>
    </row>
    <row r="25560" spans="30:30">
      <c r="AD25560" s="9"/>
    </row>
    <row r="25561" spans="30:30">
      <c r="AD25561" s="9"/>
    </row>
    <row r="25562" spans="30:30">
      <c r="AD25562" s="9"/>
    </row>
    <row r="25563" spans="30:30">
      <c r="AD25563" s="9"/>
    </row>
    <row r="25564" spans="30:30">
      <c r="AD25564" s="9"/>
    </row>
    <row r="25565" spans="30:30">
      <c r="AD25565" s="9"/>
    </row>
    <row r="25566" spans="30:30">
      <c r="AD25566" s="9"/>
    </row>
    <row r="25567" spans="30:30">
      <c r="AD25567" s="9"/>
    </row>
    <row r="25568" spans="30:30">
      <c r="AD25568" s="9"/>
    </row>
    <row r="25569" spans="30:30">
      <c r="AD25569" s="9"/>
    </row>
    <row r="25570" spans="30:30">
      <c r="AD25570" s="9"/>
    </row>
    <row r="25571" spans="30:30">
      <c r="AD25571" s="9"/>
    </row>
    <row r="25572" spans="30:30">
      <c r="AD25572" s="9"/>
    </row>
    <row r="25573" spans="30:30">
      <c r="AD25573" s="9"/>
    </row>
    <row r="25574" spans="30:30">
      <c r="AD25574" s="9"/>
    </row>
    <row r="25575" spans="30:30">
      <c r="AD25575" s="9"/>
    </row>
    <row r="25576" spans="30:30">
      <c r="AD25576" s="9"/>
    </row>
    <row r="25577" spans="30:30">
      <c r="AD25577" s="9"/>
    </row>
    <row r="25578" spans="30:30">
      <c r="AD25578" s="9"/>
    </row>
    <row r="25579" spans="30:30">
      <c r="AD25579" s="9"/>
    </row>
    <row r="25580" spans="30:30">
      <c r="AD25580" s="9"/>
    </row>
    <row r="25581" spans="30:30">
      <c r="AD25581" s="9"/>
    </row>
    <row r="25582" spans="30:30">
      <c r="AD25582" s="9"/>
    </row>
    <row r="25583" spans="30:30">
      <c r="AD25583" s="9"/>
    </row>
    <row r="25584" spans="30:30">
      <c r="AD25584" s="9"/>
    </row>
    <row r="25585" spans="30:30">
      <c r="AD25585" s="9"/>
    </row>
    <row r="25586" spans="30:30">
      <c r="AD25586" s="9"/>
    </row>
    <row r="25587" spans="30:30">
      <c r="AD25587" s="9"/>
    </row>
    <row r="25588" spans="30:30">
      <c r="AD25588" s="9"/>
    </row>
    <row r="25589" spans="30:30">
      <c r="AD25589" s="9"/>
    </row>
    <row r="25590" spans="30:30">
      <c r="AD25590" s="9"/>
    </row>
    <row r="25591" spans="30:30">
      <c r="AD25591" s="9"/>
    </row>
    <row r="25592" spans="30:30">
      <c r="AD25592" s="9"/>
    </row>
    <row r="25593" spans="30:30">
      <c r="AD25593" s="9"/>
    </row>
    <row r="25594" spans="30:30">
      <c r="AD25594" s="9"/>
    </row>
    <row r="25595" spans="30:30">
      <c r="AD25595" s="9"/>
    </row>
    <row r="25596" spans="30:30">
      <c r="AD25596" s="9"/>
    </row>
    <row r="25597" spans="30:30">
      <c r="AD25597" s="9"/>
    </row>
    <row r="25598" spans="30:30">
      <c r="AD25598" s="9"/>
    </row>
    <row r="25599" spans="30:30">
      <c r="AD25599" s="9"/>
    </row>
    <row r="25600" spans="30:30">
      <c r="AD25600" s="9"/>
    </row>
    <row r="25601" spans="30:30">
      <c r="AD25601" s="9"/>
    </row>
    <row r="25602" spans="30:30">
      <c r="AD25602" s="9"/>
    </row>
    <row r="25603" spans="30:30">
      <c r="AD25603" s="9"/>
    </row>
    <row r="25604" spans="30:30">
      <c r="AD25604" s="9"/>
    </row>
    <row r="25605" spans="30:30">
      <c r="AD25605" s="9"/>
    </row>
    <row r="25606" spans="30:30">
      <c r="AD25606" s="9"/>
    </row>
    <row r="25607" spans="30:30">
      <c r="AD25607" s="9"/>
    </row>
    <row r="25608" spans="30:30">
      <c r="AD25608" s="9"/>
    </row>
    <row r="25609" spans="30:30">
      <c r="AD25609" s="9"/>
    </row>
    <row r="25610" spans="30:30">
      <c r="AD25610" s="9"/>
    </row>
    <row r="25611" spans="30:30">
      <c r="AD25611" s="9"/>
    </row>
    <row r="25612" spans="30:30">
      <c r="AD25612" s="9"/>
    </row>
    <row r="25613" spans="30:30">
      <c r="AD25613" s="9"/>
    </row>
    <row r="25614" spans="30:30">
      <c r="AD25614" s="9"/>
    </row>
    <row r="25615" spans="30:30">
      <c r="AD25615" s="9"/>
    </row>
    <row r="25616" spans="30:30">
      <c r="AD25616" s="9"/>
    </row>
    <row r="25617" spans="30:30">
      <c r="AD25617" s="9"/>
    </row>
    <row r="25618" spans="30:30">
      <c r="AD25618" s="9"/>
    </row>
    <row r="25619" spans="30:30">
      <c r="AD25619" s="9"/>
    </row>
    <row r="25620" spans="30:30">
      <c r="AD25620" s="9"/>
    </row>
    <row r="25621" spans="30:30">
      <c r="AD25621" s="9"/>
    </row>
    <row r="25622" spans="30:30">
      <c r="AD25622" s="9"/>
    </row>
    <row r="25623" spans="30:30">
      <c r="AD25623" s="9"/>
    </row>
    <row r="25624" spans="30:30">
      <c r="AD25624" s="9"/>
    </row>
    <row r="25625" spans="30:30">
      <c r="AD25625" s="9"/>
    </row>
    <row r="25626" spans="30:30">
      <c r="AD25626" s="9"/>
    </row>
    <row r="25627" spans="30:30">
      <c r="AD25627" s="9"/>
    </row>
    <row r="25628" spans="30:30">
      <c r="AD25628" s="9"/>
    </row>
    <row r="25629" spans="30:30">
      <c r="AD25629" s="9"/>
    </row>
    <row r="25630" spans="30:30">
      <c r="AD25630" s="9"/>
    </row>
    <row r="25631" spans="30:30">
      <c r="AD25631" s="9"/>
    </row>
    <row r="25632" spans="30:30">
      <c r="AD25632" s="9"/>
    </row>
    <row r="25633" spans="30:30">
      <c r="AD25633" s="9"/>
    </row>
    <row r="25634" spans="30:30">
      <c r="AD25634" s="9"/>
    </row>
    <row r="25635" spans="30:30">
      <c r="AD25635" s="9"/>
    </row>
    <row r="25636" spans="30:30">
      <c r="AD25636" s="9"/>
    </row>
    <row r="25637" spans="30:30">
      <c r="AD25637" s="9"/>
    </row>
    <row r="25638" spans="30:30">
      <c r="AD25638" s="9"/>
    </row>
    <row r="25639" spans="30:30">
      <c r="AD25639" s="9"/>
    </row>
    <row r="25640" spans="30:30">
      <c r="AD25640" s="9"/>
    </row>
    <row r="25641" spans="30:30">
      <c r="AD25641" s="9"/>
    </row>
    <row r="25642" spans="30:30">
      <c r="AD25642" s="9"/>
    </row>
    <row r="25643" spans="30:30">
      <c r="AD25643" s="9"/>
    </row>
    <row r="25644" spans="30:30">
      <c r="AD25644" s="9"/>
    </row>
    <row r="25645" spans="30:30">
      <c r="AD25645" s="9"/>
    </row>
    <row r="25646" spans="30:30">
      <c r="AD25646" s="9"/>
    </row>
    <row r="25647" spans="30:30">
      <c r="AD25647" s="9"/>
    </row>
    <row r="25648" spans="30:30">
      <c r="AD25648" s="9"/>
    </row>
    <row r="25649" spans="30:30">
      <c r="AD25649" s="9"/>
    </row>
    <row r="25650" spans="30:30">
      <c r="AD25650" s="9"/>
    </row>
    <row r="25651" spans="30:30">
      <c r="AD25651" s="9"/>
    </row>
    <row r="25652" spans="30:30">
      <c r="AD25652" s="9"/>
    </row>
    <row r="25653" spans="30:30">
      <c r="AD25653" s="9"/>
    </row>
    <row r="25654" spans="30:30">
      <c r="AD25654" s="9"/>
    </row>
    <row r="25655" spans="30:30">
      <c r="AD25655" s="9"/>
    </row>
    <row r="25656" spans="30:30">
      <c r="AD25656" s="9"/>
    </row>
    <row r="25657" spans="30:30">
      <c r="AD25657" s="9"/>
    </row>
    <row r="25658" spans="30:30">
      <c r="AD25658" s="9"/>
    </row>
    <row r="25659" spans="30:30">
      <c r="AD25659" s="9"/>
    </row>
    <row r="25660" spans="30:30">
      <c r="AD25660" s="9"/>
    </row>
    <row r="25661" spans="30:30">
      <c r="AD25661" s="9"/>
    </row>
    <row r="25662" spans="30:30">
      <c r="AD25662" s="9"/>
    </row>
    <row r="25663" spans="30:30">
      <c r="AD25663" s="9"/>
    </row>
    <row r="25664" spans="30:30">
      <c r="AD25664" s="9"/>
    </row>
    <row r="25665" spans="30:30">
      <c r="AD25665" s="9"/>
    </row>
    <row r="25666" spans="30:30">
      <c r="AD25666" s="9"/>
    </row>
    <row r="25667" spans="30:30">
      <c r="AD25667" s="9"/>
    </row>
    <row r="25668" spans="30:30">
      <c r="AD25668" s="9"/>
    </row>
    <row r="25669" spans="30:30">
      <c r="AD25669" s="9"/>
    </row>
    <row r="25670" spans="30:30">
      <c r="AD25670" s="9"/>
    </row>
    <row r="25671" spans="30:30">
      <c r="AD25671" s="9"/>
    </row>
    <row r="25672" spans="30:30">
      <c r="AD25672" s="9"/>
    </row>
    <row r="25673" spans="30:30">
      <c r="AD25673" s="9"/>
    </row>
    <row r="25674" spans="30:30">
      <c r="AD25674" s="9"/>
    </row>
    <row r="25675" spans="30:30">
      <c r="AD25675" s="9"/>
    </row>
    <row r="25676" spans="30:30">
      <c r="AD25676" s="9"/>
    </row>
    <row r="25677" spans="30:30">
      <c r="AD25677" s="9"/>
    </row>
    <row r="25678" spans="30:30">
      <c r="AD25678" s="9"/>
    </row>
    <row r="25679" spans="30:30">
      <c r="AD25679" s="9"/>
    </row>
    <row r="25680" spans="30:30">
      <c r="AD25680" s="9"/>
    </row>
    <row r="25681" spans="30:30">
      <c r="AD25681" s="9"/>
    </row>
    <row r="25682" spans="30:30">
      <c r="AD25682" s="9"/>
    </row>
    <row r="25683" spans="30:30">
      <c r="AD25683" s="9"/>
    </row>
    <row r="25684" spans="30:30">
      <c r="AD25684" s="9"/>
    </row>
    <row r="25685" spans="30:30">
      <c r="AD25685" s="9"/>
    </row>
    <row r="25686" spans="30:30">
      <c r="AD25686" s="9"/>
    </row>
    <row r="25687" spans="30:30">
      <c r="AD25687" s="9"/>
    </row>
    <row r="25688" spans="30:30">
      <c r="AD25688" s="9"/>
    </row>
    <row r="25689" spans="30:30">
      <c r="AD25689" s="9"/>
    </row>
    <row r="25690" spans="30:30">
      <c r="AD25690" s="9"/>
    </row>
    <row r="25691" spans="30:30">
      <c r="AD25691" s="9"/>
    </row>
    <row r="25692" spans="30:30">
      <c r="AD25692" s="9"/>
    </row>
    <row r="25693" spans="30:30">
      <c r="AD25693" s="9"/>
    </row>
    <row r="25694" spans="30:30">
      <c r="AD25694" s="9"/>
    </row>
    <row r="25695" spans="30:30">
      <c r="AD25695" s="9"/>
    </row>
    <row r="25696" spans="30:30">
      <c r="AD25696" s="9"/>
    </row>
    <row r="25697" spans="30:30">
      <c r="AD25697" s="9"/>
    </row>
    <row r="25698" spans="30:30">
      <c r="AD25698" s="9"/>
    </row>
    <row r="25699" spans="30:30">
      <c r="AD25699" s="9"/>
    </row>
    <row r="25700" spans="30:30">
      <c r="AD25700" s="9"/>
    </row>
    <row r="25701" spans="30:30">
      <c r="AD25701" s="9"/>
    </row>
    <row r="25702" spans="30:30">
      <c r="AD25702" s="9"/>
    </row>
    <row r="25703" spans="30:30">
      <c r="AD25703" s="9"/>
    </row>
    <row r="25704" spans="30:30">
      <c r="AD25704" s="9"/>
    </row>
    <row r="25705" spans="30:30">
      <c r="AD25705" s="9"/>
    </row>
    <row r="25706" spans="30:30">
      <c r="AD25706" s="9"/>
    </row>
    <row r="25707" spans="30:30">
      <c r="AD25707" s="9"/>
    </row>
    <row r="25708" spans="30:30">
      <c r="AD25708" s="9"/>
    </row>
    <row r="25709" spans="30:30">
      <c r="AD25709" s="9"/>
    </row>
    <row r="25710" spans="30:30">
      <c r="AD25710" s="9"/>
    </row>
    <row r="25711" spans="30:30">
      <c r="AD25711" s="9"/>
    </row>
    <row r="25712" spans="30:30">
      <c r="AD25712" s="9"/>
    </row>
    <row r="25713" spans="30:30">
      <c r="AD25713" s="9"/>
    </row>
    <row r="25714" spans="30:30">
      <c r="AD25714" s="9"/>
    </row>
    <row r="25715" spans="30:30">
      <c r="AD25715" s="9"/>
    </row>
    <row r="25716" spans="30:30">
      <c r="AD25716" s="9"/>
    </row>
    <row r="25717" spans="30:30">
      <c r="AD25717" s="9"/>
    </row>
    <row r="25718" spans="30:30">
      <c r="AD25718" s="9"/>
    </row>
    <row r="25719" spans="30:30">
      <c r="AD25719" s="9"/>
    </row>
    <row r="25720" spans="30:30">
      <c r="AD25720" s="9"/>
    </row>
    <row r="25721" spans="30:30">
      <c r="AD25721" s="9"/>
    </row>
    <row r="25722" spans="30:30">
      <c r="AD25722" s="9"/>
    </row>
    <row r="25723" spans="30:30">
      <c r="AD25723" s="9"/>
    </row>
    <row r="25724" spans="30:30">
      <c r="AD25724" s="9"/>
    </row>
    <row r="25725" spans="30:30">
      <c r="AD25725" s="9"/>
    </row>
    <row r="25726" spans="30:30">
      <c r="AD25726" s="9"/>
    </row>
    <row r="25727" spans="30:30">
      <c r="AD25727" s="9"/>
    </row>
    <row r="25728" spans="30:30">
      <c r="AD25728" s="9"/>
    </row>
    <row r="25729" spans="30:30">
      <c r="AD25729" s="9"/>
    </row>
    <row r="25730" spans="30:30">
      <c r="AD25730" s="9"/>
    </row>
    <row r="25731" spans="30:30">
      <c r="AD25731" s="9"/>
    </row>
    <row r="25732" spans="30:30">
      <c r="AD25732" s="9"/>
    </row>
    <row r="25733" spans="30:30">
      <c r="AD25733" s="9"/>
    </row>
    <row r="25734" spans="30:30">
      <c r="AD25734" s="9"/>
    </row>
    <row r="25735" spans="30:30">
      <c r="AD25735" s="9"/>
    </row>
    <row r="25736" spans="30:30">
      <c r="AD25736" s="9"/>
    </row>
    <row r="25737" spans="30:30">
      <c r="AD25737" s="9"/>
    </row>
    <row r="25738" spans="30:30">
      <c r="AD25738" s="9"/>
    </row>
    <row r="25739" spans="30:30">
      <c r="AD25739" s="9"/>
    </row>
    <row r="25740" spans="30:30">
      <c r="AD25740" s="9"/>
    </row>
    <row r="25741" spans="30:30">
      <c r="AD25741" s="9"/>
    </row>
    <row r="25742" spans="30:30">
      <c r="AD25742" s="9"/>
    </row>
    <row r="25743" spans="30:30">
      <c r="AD25743" s="9"/>
    </row>
    <row r="25744" spans="30:30">
      <c r="AD25744" s="9"/>
    </row>
    <row r="25745" spans="30:30">
      <c r="AD25745" s="9"/>
    </row>
    <row r="25746" spans="30:30">
      <c r="AD25746" s="9"/>
    </row>
    <row r="25747" spans="30:30">
      <c r="AD25747" s="9"/>
    </row>
    <row r="25748" spans="30:30">
      <c r="AD25748" s="9"/>
    </row>
    <row r="25749" spans="30:30">
      <c r="AD25749" s="9"/>
    </row>
    <row r="25750" spans="30:30">
      <c r="AD25750" s="9"/>
    </row>
    <row r="25751" spans="30:30">
      <c r="AD25751" s="9"/>
    </row>
    <row r="25752" spans="30:30">
      <c r="AD25752" s="9"/>
    </row>
    <row r="25753" spans="30:30">
      <c r="AD25753" s="9"/>
    </row>
    <row r="25754" spans="30:30">
      <c r="AD25754" s="9"/>
    </row>
    <row r="25755" spans="30:30">
      <c r="AD25755" s="9"/>
    </row>
    <row r="25756" spans="30:30">
      <c r="AD25756" s="9"/>
    </row>
    <row r="25757" spans="30:30">
      <c r="AD25757" s="9"/>
    </row>
    <row r="25758" spans="30:30">
      <c r="AD25758" s="9"/>
    </row>
    <row r="25759" spans="30:30">
      <c r="AD25759" s="9"/>
    </row>
    <row r="25760" spans="30:30">
      <c r="AD25760" s="9"/>
    </row>
    <row r="25761" spans="30:30">
      <c r="AD25761" s="9"/>
    </row>
    <row r="25762" spans="30:30">
      <c r="AD25762" s="9"/>
    </row>
    <row r="25763" spans="30:30">
      <c r="AD25763" s="9"/>
    </row>
    <row r="25764" spans="30:30">
      <c r="AD25764" s="9"/>
    </row>
    <row r="25765" spans="30:30">
      <c r="AD25765" s="9"/>
    </row>
    <row r="25766" spans="30:30">
      <c r="AD25766" s="9"/>
    </row>
    <row r="25767" spans="30:30">
      <c r="AD25767" s="9"/>
    </row>
    <row r="25768" spans="30:30">
      <c r="AD25768" s="9"/>
    </row>
    <row r="25769" spans="30:30">
      <c r="AD25769" s="9"/>
    </row>
    <row r="25770" spans="30:30">
      <c r="AD25770" s="9"/>
    </row>
    <row r="25771" spans="30:30">
      <c r="AD25771" s="9"/>
    </row>
    <row r="25772" spans="30:30">
      <c r="AD25772" s="9"/>
    </row>
    <row r="25773" spans="30:30">
      <c r="AD25773" s="9"/>
    </row>
    <row r="25774" spans="30:30">
      <c r="AD25774" s="9"/>
    </row>
    <row r="25775" spans="30:30">
      <c r="AD25775" s="9"/>
    </row>
    <row r="25776" spans="30:30">
      <c r="AD25776" s="9"/>
    </row>
    <row r="25777" spans="30:30">
      <c r="AD25777" s="9"/>
    </row>
    <row r="25778" spans="30:30">
      <c r="AD25778" s="9"/>
    </row>
    <row r="25779" spans="30:30">
      <c r="AD25779" s="9"/>
    </row>
    <row r="25780" spans="30:30">
      <c r="AD25780" s="9"/>
    </row>
    <row r="25781" spans="30:30">
      <c r="AD25781" s="9"/>
    </row>
    <row r="25782" spans="30:30">
      <c r="AD25782" s="9"/>
    </row>
    <row r="25783" spans="30:30">
      <c r="AD25783" s="9"/>
    </row>
    <row r="25784" spans="30:30">
      <c r="AD25784" s="9"/>
    </row>
    <row r="25785" spans="30:30">
      <c r="AD25785" s="9"/>
    </row>
    <row r="25786" spans="30:30">
      <c r="AD25786" s="9"/>
    </row>
    <row r="25787" spans="30:30">
      <c r="AD25787" s="9"/>
    </row>
    <row r="25788" spans="30:30">
      <c r="AD25788" s="9"/>
    </row>
    <row r="25789" spans="30:30">
      <c r="AD25789" s="9"/>
    </row>
    <row r="25790" spans="30:30">
      <c r="AD25790" s="9"/>
    </row>
    <row r="25791" spans="30:30">
      <c r="AD25791" s="9"/>
    </row>
    <row r="25792" spans="30:30">
      <c r="AD25792" s="9"/>
    </row>
    <row r="25793" spans="30:30">
      <c r="AD25793" s="9"/>
    </row>
    <row r="25794" spans="30:30">
      <c r="AD25794" s="9"/>
    </row>
    <row r="25795" spans="30:30">
      <c r="AD25795" s="9"/>
    </row>
    <row r="25796" spans="30:30">
      <c r="AD25796" s="9"/>
    </row>
    <row r="25797" spans="30:30">
      <c r="AD25797" s="9"/>
    </row>
    <row r="25798" spans="30:30">
      <c r="AD25798" s="9"/>
    </row>
    <row r="25799" spans="30:30">
      <c r="AD25799" s="9"/>
    </row>
    <row r="25800" spans="30:30">
      <c r="AD25800" s="9"/>
    </row>
    <row r="25801" spans="30:30">
      <c r="AD25801" s="9"/>
    </row>
    <row r="25802" spans="30:30">
      <c r="AD25802" s="9"/>
    </row>
    <row r="25803" spans="30:30">
      <c r="AD25803" s="9"/>
    </row>
    <row r="25804" spans="30:30">
      <c r="AD25804" s="9"/>
    </row>
    <row r="25805" spans="30:30">
      <c r="AD25805" s="9"/>
    </row>
    <row r="25806" spans="30:30">
      <c r="AD25806" s="9"/>
    </row>
    <row r="25807" spans="30:30">
      <c r="AD25807" s="9"/>
    </row>
    <row r="25808" spans="30:30">
      <c r="AD25808" s="9"/>
    </row>
    <row r="25809" spans="30:30">
      <c r="AD25809" s="9"/>
    </row>
    <row r="25810" spans="30:30">
      <c r="AD25810" s="9"/>
    </row>
    <row r="25811" spans="30:30">
      <c r="AD25811" s="9"/>
    </row>
    <row r="25812" spans="30:30">
      <c r="AD25812" s="9"/>
    </row>
    <row r="25813" spans="30:30">
      <c r="AD25813" s="9"/>
    </row>
    <row r="25814" spans="30:30">
      <c r="AD25814" s="9"/>
    </row>
    <row r="25815" spans="30:30">
      <c r="AD25815" s="9"/>
    </row>
    <row r="25816" spans="30:30">
      <c r="AD25816" s="9"/>
    </row>
    <row r="25817" spans="30:30">
      <c r="AD25817" s="9"/>
    </row>
    <row r="25818" spans="30:30">
      <c r="AD25818" s="9"/>
    </row>
    <row r="25819" spans="30:30">
      <c r="AD25819" s="9"/>
    </row>
    <row r="25820" spans="30:30">
      <c r="AD25820" s="9"/>
    </row>
    <row r="25821" spans="30:30">
      <c r="AD25821" s="9"/>
    </row>
    <row r="25822" spans="30:30">
      <c r="AD25822" s="9"/>
    </row>
    <row r="25823" spans="30:30">
      <c r="AD25823" s="9"/>
    </row>
    <row r="25824" spans="30:30">
      <c r="AD25824" s="9"/>
    </row>
    <row r="25825" spans="30:30">
      <c r="AD25825" s="9"/>
    </row>
    <row r="25826" spans="30:30">
      <c r="AD25826" s="9"/>
    </row>
    <row r="25827" spans="30:30">
      <c r="AD25827" s="9"/>
    </row>
    <row r="25828" spans="30:30">
      <c r="AD25828" s="9"/>
    </row>
    <row r="25829" spans="30:30">
      <c r="AD25829" s="9"/>
    </row>
    <row r="25830" spans="30:30">
      <c r="AD25830" s="9"/>
    </row>
    <row r="25831" spans="30:30">
      <c r="AD25831" s="9"/>
    </row>
    <row r="25832" spans="30:30">
      <c r="AD25832" s="9"/>
    </row>
    <row r="25833" spans="30:30">
      <c r="AD25833" s="9"/>
    </row>
    <row r="25834" spans="30:30">
      <c r="AD25834" s="9"/>
    </row>
    <row r="25835" spans="30:30">
      <c r="AD25835" s="9"/>
    </row>
    <row r="25836" spans="30:30">
      <c r="AD25836" s="9"/>
    </row>
    <row r="25837" spans="30:30">
      <c r="AD25837" s="9"/>
    </row>
    <row r="25838" spans="30:30">
      <c r="AD25838" s="9"/>
    </row>
    <row r="25839" spans="30:30">
      <c r="AD25839" s="9"/>
    </row>
    <row r="25840" spans="30:30">
      <c r="AD25840" s="9"/>
    </row>
    <row r="25841" spans="30:30">
      <c r="AD25841" s="9"/>
    </row>
    <row r="25842" spans="30:30">
      <c r="AD25842" s="9"/>
    </row>
    <row r="25843" spans="30:30">
      <c r="AD25843" s="9"/>
    </row>
    <row r="25844" spans="30:30">
      <c r="AD25844" s="9"/>
    </row>
    <row r="25845" spans="30:30">
      <c r="AD25845" s="9"/>
    </row>
    <row r="25846" spans="30:30">
      <c r="AD25846" s="9"/>
    </row>
    <row r="25847" spans="30:30">
      <c r="AD25847" s="9"/>
    </row>
    <row r="25848" spans="30:30">
      <c r="AD25848" s="9"/>
    </row>
    <row r="25849" spans="30:30">
      <c r="AD25849" s="9"/>
    </row>
    <row r="25850" spans="30:30">
      <c r="AD25850" s="9"/>
    </row>
    <row r="25851" spans="30:30">
      <c r="AD25851" s="9"/>
    </row>
    <row r="25852" spans="30:30">
      <c r="AD25852" s="9"/>
    </row>
    <row r="25853" spans="30:30">
      <c r="AD25853" s="9"/>
    </row>
    <row r="25854" spans="30:30">
      <c r="AD25854" s="9"/>
    </row>
    <row r="25855" spans="30:30">
      <c r="AD25855" s="9"/>
    </row>
    <row r="25856" spans="30:30">
      <c r="AD25856" s="9"/>
    </row>
    <row r="25857" spans="30:30">
      <c r="AD25857" s="9"/>
    </row>
    <row r="25858" spans="30:30">
      <c r="AD25858" s="9"/>
    </row>
    <row r="25859" spans="30:30">
      <c r="AD25859" s="9"/>
    </row>
    <row r="25860" spans="30:30">
      <c r="AD25860" s="9"/>
    </row>
    <row r="25861" spans="30:30">
      <c r="AD25861" s="9"/>
    </row>
    <row r="25862" spans="30:30">
      <c r="AD25862" s="9"/>
    </row>
    <row r="25863" spans="30:30">
      <c r="AD25863" s="9"/>
    </row>
    <row r="25864" spans="30:30">
      <c r="AD25864" s="9"/>
    </row>
    <row r="25865" spans="30:30">
      <c r="AD25865" s="9"/>
    </row>
    <row r="25866" spans="30:30">
      <c r="AD25866" s="9"/>
    </row>
    <row r="25867" spans="30:30">
      <c r="AD25867" s="9"/>
    </row>
    <row r="25868" spans="30:30">
      <c r="AD25868" s="9"/>
    </row>
    <row r="25869" spans="30:30">
      <c r="AD25869" s="9"/>
    </row>
    <row r="25870" spans="30:30">
      <c r="AD25870" s="9"/>
    </row>
    <row r="25871" spans="30:30">
      <c r="AD25871" s="9"/>
    </row>
    <row r="25872" spans="30:30">
      <c r="AD25872" s="9"/>
    </row>
    <row r="25873" spans="30:30">
      <c r="AD25873" s="9"/>
    </row>
    <row r="25874" spans="30:30">
      <c r="AD25874" s="9"/>
    </row>
    <row r="25875" spans="30:30">
      <c r="AD25875" s="9"/>
    </row>
    <row r="25876" spans="30:30">
      <c r="AD25876" s="9"/>
    </row>
    <row r="25877" spans="30:30">
      <c r="AD25877" s="9"/>
    </row>
    <row r="25878" spans="30:30">
      <c r="AD25878" s="9"/>
    </row>
    <row r="25879" spans="30:30">
      <c r="AD25879" s="9"/>
    </row>
    <row r="25880" spans="30:30">
      <c r="AD25880" s="9"/>
    </row>
    <row r="25881" spans="30:30">
      <c r="AD25881" s="9"/>
    </row>
    <row r="25882" spans="30:30">
      <c r="AD25882" s="9"/>
    </row>
    <row r="25883" spans="30:30">
      <c r="AD25883" s="9"/>
    </row>
    <row r="25884" spans="30:30">
      <c r="AD25884" s="9"/>
    </row>
    <row r="25885" spans="30:30">
      <c r="AD25885" s="9"/>
    </row>
    <row r="25886" spans="30:30">
      <c r="AD25886" s="9"/>
    </row>
    <row r="25887" spans="30:30">
      <c r="AD25887" s="9"/>
    </row>
    <row r="25888" spans="30:30">
      <c r="AD25888" s="9"/>
    </row>
    <row r="25889" spans="30:30">
      <c r="AD25889" s="9"/>
    </row>
    <row r="25890" spans="30:30">
      <c r="AD25890" s="9"/>
    </row>
    <row r="25891" spans="30:30">
      <c r="AD25891" s="9"/>
    </row>
    <row r="25892" spans="30:30">
      <c r="AD25892" s="9"/>
    </row>
    <row r="25893" spans="30:30">
      <c r="AD25893" s="9"/>
    </row>
    <row r="25894" spans="30:30">
      <c r="AD25894" s="9"/>
    </row>
    <row r="25895" spans="30:30">
      <c r="AD25895" s="9"/>
    </row>
    <row r="25896" spans="30:30">
      <c r="AD25896" s="9"/>
    </row>
    <row r="25897" spans="30:30">
      <c r="AD25897" s="9"/>
    </row>
    <row r="25898" spans="30:30">
      <c r="AD25898" s="9"/>
    </row>
    <row r="25899" spans="30:30">
      <c r="AD25899" s="9"/>
    </row>
    <row r="25900" spans="30:30">
      <c r="AD25900" s="9"/>
    </row>
    <row r="25901" spans="30:30">
      <c r="AD25901" s="9"/>
    </row>
    <row r="25902" spans="30:30">
      <c r="AD25902" s="9"/>
    </row>
    <row r="25903" spans="30:30">
      <c r="AD25903" s="9"/>
    </row>
    <row r="25904" spans="30:30">
      <c r="AD25904" s="9"/>
    </row>
    <row r="25905" spans="30:30">
      <c r="AD25905" s="9"/>
    </row>
    <row r="25906" spans="30:30">
      <c r="AD25906" s="9"/>
    </row>
    <row r="25907" spans="30:30">
      <c r="AD25907" s="9"/>
    </row>
    <row r="25908" spans="30:30">
      <c r="AD25908" s="9"/>
    </row>
    <row r="25909" spans="30:30">
      <c r="AD25909" s="9"/>
    </row>
    <row r="25910" spans="30:30">
      <c r="AD25910" s="9"/>
    </row>
    <row r="25911" spans="30:30">
      <c r="AD25911" s="9"/>
    </row>
    <row r="25912" spans="30:30">
      <c r="AD25912" s="9"/>
    </row>
    <row r="25913" spans="30:30">
      <c r="AD25913" s="9"/>
    </row>
    <row r="25914" spans="30:30">
      <c r="AD25914" s="9"/>
    </row>
    <row r="25915" spans="30:30">
      <c r="AD25915" s="9"/>
    </row>
    <row r="25916" spans="30:30">
      <c r="AD25916" s="9"/>
    </row>
    <row r="25917" spans="30:30">
      <c r="AD25917" s="9"/>
    </row>
    <row r="25918" spans="30:30">
      <c r="AD25918" s="9"/>
    </row>
    <row r="25919" spans="30:30">
      <c r="AD25919" s="9"/>
    </row>
    <row r="25920" spans="30:30">
      <c r="AD25920" s="9"/>
    </row>
    <row r="25921" spans="30:30">
      <c r="AD25921" s="9"/>
    </row>
    <row r="25922" spans="30:30">
      <c r="AD25922" s="9"/>
    </row>
    <row r="25923" spans="30:30">
      <c r="AD25923" s="9"/>
    </row>
    <row r="25924" spans="30:30">
      <c r="AD25924" s="9"/>
    </row>
    <row r="25925" spans="30:30">
      <c r="AD25925" s="9"/>
    </row>
    <row r="25926" spans="30:30">
      <c r="AD25926" s="9"/>
    </row>
    <row r="25927" spans="30:30">
      <c r="AD25927" s="9"/>
    </row>
    <row r="25928" spans="30:30">
      <c r="AD25928" s="9"/>
    </row>
    <row r="25929" spans="30:30">
      <c r="AD25929" s="9"/>
    </row>
    <row r="25930" spans="30:30">
      <c r="AD25930" s="9"/>
    </row>
    <row r="25931" spans="30:30">
      <c r="AD25931" s="9"/>
    </row>
    <row r="25932" spans="30:30">
      <c r="AD25932" s="9"/>
    </row>
    <row r="25933" spans="30:30">
      <c r="AD25933" s="9"/>
    </row>
    <row r="25934" spans="30:30">
      <c r="AD25934" s="9"/>
    </row>
    <row r="25935" spans="30:30">
      <c r="AD25935" s="9"/>
    </row>
    <row r="25936" spans="30:30">
      <c r="AD25936" s="9"/>
    </row>
    <row r="25937" spans="30:30">
      <c r="AD25937" s="9"/>
    </row>
    <row r="25938" spans="30:30">
      <c r="AD25938" s="9"/>
    </row>
    <row r="25939" spans="30:30">
      <c r="AD25939" s="9"/>
    </row>
    <row r="25940" spans="30:30">
      <c r="AD25940" s="9"/>
    </row>
    <row r="25941" spans="30:30">
      <c r="AD25941" s="9"/>
    </row>
    <row r="25942" spans="30:30">
      <c r="AD25942" s="9"/>
    </row>
    <row r="25943" spans="30:30">
      <c r="AD25943" s="9"/>
    </row>
    <row r="25944" spans="30:30">
      <c r="AD25944" s="9"/>
    </row>
    <row r="25945" spans="30:30">
      <c r="AD25945" s="9"/>
    </row>
    <row r="25946" spans="30:30">
      <c r="AD25946" s="9"/>
    </row>
    <row r="25947" spans="30:30">
      <c r="AD25947" s="9"/>
    </row>
    <row r="25948" spans="30:30">
      <c r="AD25948" s="9"/>
    </row>
    <row r="25949" spans="30:30">
      <c r="AD25949" s="9"/>
    </row>
    <row r="25950" spans="30:30">
      <c r="AD25950" s="9"/>
    </row>
    <row r="25951" spans="30:30">
      <c r="AD25951" s="9"/>
    </row>
    <row r="25952" spans="30:30">
      <c r="AD25952" s="9"/>
    </row>
    <row r="25953" spans="30:30">
      <c r="AD25953" s="9"/>
    </row>
    <row r="25954" spans="30:30">
      <c r="AD25954" s="9"/>
    </row>
    <row r="25955" spans="30:30">
      <c r="AD25955" s="9"/>
    </row>
    <row r="25956" spans="30:30">
      <c r="AD25956" s="9"/>
    </row>
    <row r="25957" spans="30:30">
      <c r="AD25957" s="9"/>
    </row>
    <row r="25958" spans="30:30">
      <c r="AD25958" s="9"/>
    </row>
    <row r="25959" spans="30:30">
      <c r="AD25959" s="9"/>
    </row>
    <row r="25960" spans="30:30">
      <c r="AD25960" s="9"/>
    </row>
    <row r="25961" spans="30:30">
      <c r="AD25961" s="9"/>
    </row>
    <row r="25962" spans="30:30">
      <c r="AD25962" s="9"/>
    </row>
    <row r="25963" spans="30:30">
      <c r="AD25963" s="9"/>
    </row>
    <row r="25964" spans="30:30">
      <c r="AD25964" s="9"/>
    </row>
    <row r="25965" spans="30:30">
      <c r="AD25965" s="9"/>
    </row>
    <row r="25966" spans="30:30">
      <c r="AD25966" s="9"/>
    </row>
    <row r="25967" spans="30:30">
      <c r="AD25967" s="9"/>
    </row>
    <row r="25968" spans="30:30">
      <c r="AD25968" s="9"/>
    </row>
    <row r="25969" spans="30:30">
      <c r="AD25969" s="9"/>
    </row>
    <row r="25970" spans="30:30">
      <c r="AD25970" s="9"/>
    </row>
    <row r="25971" spans="30:30">
      <c r="AD25971" s="9"/>
    </row>
    <row r="25972" spans="30:30">
      <c r="AD25972" s="9"/>
    </row>
    <row r="25973" spans="30:30">
      <c r="AD25973" s="9"/>
    </row>
    <row r="25974" spans="30:30">
      <c r="AD25974" s="9"/>
    </row>
    <row r="25975" spans="30:30">
      <c r="AD25975" s="9"/>
    </row>
    <row r="25976" spans="30:30">
      <c r="AD25976" s="9"/>
    </row>
    <row r="25977" spans="30:30">
      <c r="AD25977" s="9"/>
    </row>
    <row r="25978" spans="30:30">
      <c r="AD25978" s="9"/>
    </row>
    <row r="25979" spans="30:30">
      <c r="AD25979" s="9"/>
    </row>
    <row r="25980" spans="30:30">
      <c r="AD25980" s="9"/>
    </row>
    <row r="25981" spans="30:30">
      <c r="AD25981" s="9"/>
    </row>
    <row r="25982" spans="30:30">
      <c r="AD25982" s="9"/>
    </row>
    <row r="25983" spans="30:30">
      <c r="AD25983" s="9"/>
    </row>
    <row r="25984" spans="30:30">
      <c r="AD25984" s="9"/>
    </row>
    <row r="25985" spans="30:30">
      <c r="AD25985" s="9"/>
    </row>
    <row r="25986" spans="30:30">
      <c r="AD25986" s="9"/>
    </row>
    <row r="25987" spans="30:30">
      <c r="AD25987" s="9"/>
    </row>
    <row r="25988" spans="30:30">
      <c r="AD25988" s="9"/>
    </row>
    <row r="25989" spans="30:30">
      <c r="AD25989" s="9"/>
    </row>
    <row r="25990" spans="30:30">
      <c r="AD25990" s="9"/>
    </row>
    <row r="25991" spans="30:30">
      <c r="AD25991" s="9"/>
    </row>
    <row r="25992" spans="30:30">
      <c r="AD25992" s="9"/>
    </row>
    <row r="25993" spans="30:30">
      <c r="AD25993" s="9"/>
    </row>
    <row r="25994" spans="30:30">
      <c r="AD25994" s="9"/>
    </row>
    <row r="25995" spans="30:30">
      <c r="AD25995" s="9"/>
    </row>
    <row r="25996" spans="30:30">
      <c r="AD25996" s="9"/>
    </row>
    <row r="25997" spans="30:30">
      <c r="AD25997" s="9"/>
    </row>
    <row r="25998" spans="30:30">
      <c r="AD25998" s="9"/>
    </row>
    <row r="25999" spans="30:30">
      <c r="AD25999" s="9"/>
    </row>
    <row r="26000" spans="30:30">
      <c r="AD26000" s="9"/>
    </row>
    <row r="26001" spans="30:30">
      <c r="AD26001" s="9"/>
    </row>
    <row r="26002" spans="30:30">
      <c r="AD26002" s="9"/>
    </row>
    <row r="26003" spans="30:30">
      <c r="AD26003" s="9"/>
    </row>
    <row r="26004" spans="30:30">
      <c r="AD26004" s="9"/>
    </row>
    <row r="26005" spans="30:30">
      <c r="AD26005" s="9"/>
    </row>
    <row r="26006" spans="30:30">
      <c r="AD26006" s="9"/>
    </row>
    <row r="26007" spans="30:30">
      <c r="AD26007" s="9"/>
    </row>
    <row r="26008" spans="30:30">
      <c r="AD26008" s="9"/>
    </row>
    <row r="26009" spans="30:30">
      <c r="AD26009" s="9"/>
    </row>
    <row r="26010" spans="30:30">
      <c r="AD26010" s="9"/>
    </row>
    <row r="26011" spans="30:30">
      <c r="AD26011" s="9"/>
    </row>
    <row r="26012" spans="30:30">
      <c r="AD26012" s="9"/>
    </row>
    <row r="26013" spans="30:30">
      <c r="AD26013" s="9"/>
    </row>
    <row r="26014" spans="30:30">
      <c r="AD26014" s="9"/>
    </row>
    <row r="26015" spans="30:30">
      <c r="AD26015" s="9"/>
    </row>
    <row r="26016" spans="30:30">
      <c r="AD26016" s="9"/>
    </row>
    <row r="26017" spans="30:30">
      <c r="AD26017" s="9"/>
    </row>
    <row r="26018" spans="30:30">
      <c r="AD26018" s="9"/>
    </row>
    <row r="26019" spans="30:30">
      <c r="AD26019" s="9"/>
    </row>
    <row r="26020" spans="30:30">
      <c r="AD26020" s="9"/>
    </row>
    <row r="26021" spans="30:30">
      <c r="AD26021" s="9"/>
    </row>
    <row r="26022" spans="30:30">
      <c r="AD26022" s="9"/>
    </row>
    <row r="26023" spans="30:30">
      <c r="AD26023" s="9"/>
    </row>
    <row r="26024" spans="30:30">
      <c r="AD26024" s="9"/>
    </row>
    <row r="26025" spans="30:30">
      <c r="AD26025" s="9"/>
    </row>
    <row r="26026" spans="30:30">
      <c r="AD26026" s="9"/>
    </row>
    <row r="26027" spans="30:30">
      <c r="AD26027" s="9"/>
    </row>
    <row r="26028" spans="30:30">
      <c r="AD26028" s="9"/>
    </row>
    <row r="26029" spans="30:30">
      <c r="AD26029" s="9"/>
    </row>
    <row r="26030" spans="30:30">
      <c r="AD26030" s="9"/>
    </row>
    <row r="26031" spans="30:30">
      <c r="AD26031" s="9"/>
    </row>
    <row r="26032" spans="30:30">
      <c r="AD26032" s="9"/>
    </row>
    <row r="26033" spans="30:30">
      <c r="AD26033" s="9"/>
    </row>
    <row r="26034" spans="30:30">
      <c r="AD26034" s="9"/>
    </row>
    <row r="26035" spans="30:30">
      <c r="AD26035" s="9"/>
    </row>
    <row r="26036" spans="30:30">
      <c r="AD26036" s="9"/>
    </row>
    <row r="26037" spans="30:30">
      <c r="AD26037" s="9"/>
    </row>
    <row r="26038" spans="30:30">
      <c r="AD26038" s="9"/>
    </row>
    <row r="26039" spans="30:30">
      <c r="AD26039" s="9"/>
    </row>
    <row r="26040" spans="30:30">
      <c r="AD26040" s="9"/>
    </row>
    <row r="26041" spans="30:30">
      <c r="AD26041" s="9"/>
    </row>
    <row r="26042" spans="30:30">
      <c r="AD26042" s="9"/>
    </row>
    <row r="26043" spans="30:30">
      <c r="AD26043" s="9"/>
    </row>
    <row r="26044" spans="30:30">
      <c r="AD26044" s="9"/>
    </row>
    <row r="26045" spans="30:30">
      <c r="AD26045" s="9"/>
    </row>
    <row r="26046" spans="30:30">
      <c r="AD26046" s="9"/>
    </row>
    <row r="26047" spans="30:30">
      <c r="AD26047" s="9"/>
    </row>
    <row r="26048" spans="30:30">
      <c r="AD26048" s="9"/>
    </row>
    <row r="26049" spans="30:30">
      <c r="AD26049" s="9"/>
    </row>
    <row r="26050" spans="30:30">
      <c r="AD26050" s="9"/>
    </row>
    <row r="26051" spans="30:30">
      <c r="AD26051" s="9"/>
    </row>
    <row r="26052" spans="30:30">
      <c r="AD26052" s="9"/>
    </row>
    <row r="26053" spans="30:30">
      <c r="AD26053" s="9"/>
    </row>
    <row r="26054" spans="30:30">
      <c r="AD26054" s="9"/>
    </row>
    <row r="26055" spans="30:30">
      <c r="AD26055" s="9"/>
    </row>
    <row r="26056" spans="30:30">
      <c r="AD26056" s="9"/>
    </row>
    <row r="26057" spans="30:30">
      <c r="AD26057" s="9"/>
    </row>
    <row r="26058" spans="30:30">
      <c r="AD26058" s="9"/>
    </row>
    <row r="26059" spans="30:30">
      <c r="AD26059" s="9"/>
    </row>
    <row r="26060" spans="30:30">
      <c r="AD26060" s="9"/>
    </row>
    <row r="26061" spans="30:30">
      <c r="AD26061" s="9"/>
    </row>
    <row r="26062" spans="30:30">
      <c r="AD26062" s="9"/>
    </row>
    <row r="26063" spans="30:30">
      <c r="AD26063" s="9"/>
    </row>
    <row r="26064" spans="30:30">
      <c r="AD26064" s="9"/>
    </row>
    <row r="26065" spans="30:30">
      <c r="AD26065" s="9"/>
    </row>
    <row r="26066" spans="30:30">
      <c r="AD26066" s="9"/>
    </row>
    <row r="26067" spans="30:30">
      <c r="AD26067" s="9"/>
    </row>
    <row r="26068" spans="30:30">
      <c r="AD26068" s="9"/>
    </row>
    <row r="26069" spans="30:30">
      <c r="AD26069" s="9"/>
    </row>
    <row r="26070" spans="30:30">
      <c r="AD26070" s="9"/>
    </row>
    <row r="26071" spans="30:30">
      <c r="AD26071" s="9"/>
    </row>
    <row r="26072" spans="30:30">
      <c r="AD26072" s="9"/>
    </row>
    <row r="26073" spans="30:30">
      <c r="AD26073" s="9"/>
    </row>
    <row r="26074" spans="30:30">
      <c r="AD26074" s="9"/>
    </row>
    <row r="26075" spans="30:30">
      <c r="AD26075" s="9"/>
    </row>
    <row r="26076" spans="30:30">
      <c r="AD26076" s="9"/>
    </row>
    <row r="26077" spans="30:30">
      <c r="AD26077" s="9"/>
    </row>
    <row r="26078" spans="30:30">
      <c r="AD26078" s="9"/>
    </row>
    <row r="26079" spans="30:30">
      <c r="AD26079" s="9"/>
    </row>
    <row r="26080" spans="30:30">
      <c r="AD26080" s="9"/>
    </row>
    <row r="26081" spans="30:30">
      <c r="AD26081" s="9"/>
    </row>
    <row r="26082" spans="30:30">
      <c r="AD26082" s="9"/>
    </row>
    <row r="26083" spans="30:30">
      <c r="AD26083" s="9"/>
    </row>
    <row r="26084" spans="30:30">
      <c r="AD26084" s="9"/>
    </row>
    <row r="26085" spans="30:30">
      <c r="AD26085" s="9"/>
    </row>
    <row r="26086" spans="30:30">
      <c r="AD26086" s="9"/>
    </row>
    <row r="26087" spans="30:30">
      <c r="AD26087" s="9"/>
    </row>
    <row r="26088" spans="30:30">
      <c r="AD26088" s="9"/>
    </row>
    <row r="26089" spans="30:30">
      <c r="AD26089" s="9"/>
    </row>
    <row r="26090" spans="30:30">
      <c r="AD26090" s="9"/>
    </row>
    <row r="26091" spans="30:30">
      <c r="AD26091" s="9"/>
    </row>
    <row r="26092" spans="30:30">
      <c r="AD26092" s="9"/>
    </row>
    <row r="26093" spans="30:30">
      <c r="AD26093" s="9"/>
    </row>
    <row r="26094" spans="30:30">
      <c r="AD26094" s="9"/>
    </row>
    <row r="26095" spans="30:30">
      <c r="AD26095" s="9"/>
    </row>
    <row r="26096" spans="30:30">
      <c r="AD26096" s="9"/>
    </row>
    <row r="26097" spans="30:30">
      <c r="AD26097" s="9"/>
    </row>
    <row r="26098" spans="30:30">
      <c r="AD26098" s="9"/>
    </row>
    <row r="26099" spans="30:30">
      <c r="AD26099" s="9"/>
    </row>
    <row r="26100" spans="30:30">
      <c r="AD26100" s="9"/>
    </row>
    <row r="26101" spans="30:30">
      <c r="AD26101" s="9"/>
    </row>
    <row r="26102" spans="30:30">
      <c r="AD26102" s="9"/>
    </row>
    <row r="26103" spans="30:30">
      <c r="AD26103" s="9"/>
    </row>
    <row r="26104" spans="30:30">
      <c r="AD26104" s="9"/>
    </row>
    <row r="26105" spans="30:30">
      <c r="AD26105" s="9"/>
    </row>
    <row r="26106" spans="30:30">
      <c r="AD26106" s="9"/>
    </row>
    <row r="26107" spans="30:30">
      <c r="AD26107" s="9"/>
    </row>
    <row r="26108" spans="30:30">
      <c r="AD26108" s="9"/>
    </row>
    <row r="26109" spans="30:30">
      <c r="AD26109" s="9"/>
    </row>
    <row r="26110" spans="30:30">
      <c r="AD26110" s="9"/>
    </row>
    <row r="26111" spans="30:30">
      <c r="AD26111" s="9"/>
    </row>
    <row r="26112" spans="30:30">
      <c r="AD26112" s="9"/>
    </row>
    <row r="26113" spans="30:30">
      <c r="AD26113" s="9"/>
    </row>
    <row r="26114" spans="30:30">
      <c r="AD26114" s="9"/>
    </row>
    <row r="26115" spans="30:30">
      <c r="AD26115" s="9"/>
    </row>
    <row r="26116" spans="30:30">
      <c r="AD26116" s="9"/>
    </row>
    <row r="26117" spans="30:30">
      <c r="AD26117" s="9"/>
    </row>
    <row r="26118" spans="30:30">
      <c r="AD26118" s="9"/>
    </row>
    <row r="26119" spans="30:30">
      <c r="AD26119" s="9"/>
    </row>
    <row r="26120" spans="30:30">
      <c r="AD26120" s="9"/>
    </row>
    <row r="26121" spans="30:30">
      <c r="AD26121" s="9"/>
    </row>
    <row r="26122" spans="30:30">
      <c r="AD26122" s="9"/>
    </row>
    <row r="26123" spans="30:30">
      <c r="AD26123" s="9"/>
    </row>
    <row r="26124" spans="30:30">
      <c r="AD26124" s="9"/>
    </row>
    <row r="26125" spans="30:30">
      <c r="AD26125" s="9"/>
    </row>
    <row r="26126" spans="30:30">
      <c r="AD26126" s="9"/>
    </row>
    <row r="26127" spans="30:30">
      <c r="AD26127" s="9"/>
    </row>
    <row r="26128" spans="30:30">
      <c r="AD26128" s="9"/>
    </row>
    <row r="26129" spans="30:30">
      <c r="AD26129" s="9"/>
    </row>
    <row r="26130" spans="30:30">
      <c r="AD26130" s="9"/>
    </row>
    <row r="26131" spans="30:30">
      <c r="AD26131" s="9"/>
    </row>
    <row r="26132" spans="30:30">
      <c r="AD26132" s="9"/>
    </row>
    <row r="26133" spans="30:30">
      <c r="AD26133" s="9"/>
    </row>
    <row r="26134" spans="30:30">
      <c r="AD26134" s="9"/>
    </row>
    <row r="26135" spans="30:30">
      <c r="AD26135" s="9"/>
    </row>
    <row r="26136" spans="30:30">
      <c r="AD26136" s="9"/>
    </row>
    <row r="26137" spans="30:30">
      <c r="AD26137" s="9"/>
    </row>
    <row r="26138" spans="30:30">
      <c r="AD26138" s="9"/>
    </row>
    <row r="26139" spans="30:30">
      <c r="AD26139" s="9"/>
    </row>
    <row r="26140" spans="30:30">
      <c r="AD26140" s="9"/>
    </row>
    <row r="26141" spans="30:30">
      <c r="AD26141" s="9"/>
    </row>
    <row r="26142" spans="30:30">
      <c r="AD26142" s="9"/>
    </row>
    <row r="26143" spans="30:30">
      <c r="AD26143" s="9"/>
    </row>
    <row r="26144" spans="30:30">
      <c r="AD26144" s="9"/>
    </row>
    <row r="26145" spans="30:30">
      <c r="AD26145" s="9"/>
    </row>
    <row r="26146" spans="30:30">
      <c r="AD26146" s="9"/>
    </row>
    <row r="26147" spans="30:30">
      <c r="AD26147" s="9"/>
    </row>
    <row r="26148" spans="30:30">
      <c r="AD26148" s="9"/>
    </row>
    <row r="26149" spans="30:30">
      <c r="AD26149" s="9"/>
    </row>
    <row r="26150" spans="30:30">
      <c r="AD26150" s="9"/>
    </row>
    <row r="26151" spans="30:30">
      <c r="AD26151" s="9"/>
    </row>
    <row r="26152" spans="30:30">
      <c r="AD26152" s="9"/>
    </row>
    <row r="26153" spans="30:30">
      <c r="AD26153" s="9"/>
    </row>
    <row r="26154" spans="30:30">
      <c r="AD26154" s="9"/>
    </row>
    <row r="26155" spans="30:30">
      <c r="AD26155" s="9"/>
    </row>
    <row r="26156" spans="30:30">
      <c r="AD26156" s="9"/>
    </row>
    <row r="26157" spans="30:30">
      <c r="AD26157" s="9"/>
    </row>
    <row r="26158" spans="30:30">
      <c r="AD26158" s="9"/>
    </row>
    <row r="26159" spans="30:30">
      <c r="AD26159" s="9"/>
    </row>
    <row r="26160" spans="30:30">
      <c r="AD26160" s="9"/>
    </row>
    <row r="26161" spans="30:30">
      <c r="AD26161" s="9"/>
    </row>
    <row r="26162" spans="30:30">
      <c r="AD26162" s="9"/>
    </row>
    <row r="26163" spans="30:30">
      <c r="AD26163" s="9"/>
    </row>
    <row r="26164" spans="30:30">
      <c r="AD26164" s="9"/>
    </row>
    <row r="26165" spans="30:30">
      <c r="AD26165" s="9"/>
    </row>
    <row r="26166" spans="30:30">
      <c r="AD26166" s="9"/>
    </row>
    <row r="26167" spans="30:30">
      <c r="AD26167" s="9"/>
    </row>
    <row r="26168" spans="30:30">
      <c r="AD26168" s="9"/>
    </row>
    <row r="26169" spans="30:30">
      <c r="AD26169" s="9"/>
    </row>
    <row r="26170" spans="30:30">
      <c r="AD26170" s="9"/>
    </row>
    <row r="26171" spans="30:30">
      <c r="AD26171" s="9"/>
    </row>
    <row r="26172" spans="30:30">
      <c r="AD26172" s="9"/>
    </row>
    <row r="26173" spans="30:30">
      <c r="AD26173" s="9"/>
    </row>
    <row r="26174" spans="30:30">
      <c r="AD26174" s="9"/>
    </row>
    <row r="26175" spans="30:30">
      <c r="AD26175" s="9"/>
    </row>
    <row r="26176" spans="30:30">
      <c r="AD26176" s="9"/>
    </row>
    <row r="26177" spans="30:30">
      <c r="AD26177" s="9"/>
    </row>
    <row r="26178" spans="30:30">
      <c r="AD26178" s="9"/>
    </row>
    <row r="26179" spans="30:30">
      <c r="AD26179" s="9"/>
    </row>
    <row r="26180" spans="30:30">
      <c r="AD26180" s="9"/>
    </row>
    <row r="26181" spans="30:30">
      <c r="AD26181" s="9"/>
    </row>
    <row r="26182" spans="30:30">
      <c r="AD26182" s="9"/>
    </row>
    <row r="26183" spans="30:30">
      <c r="AD26183" s="9"/>
    </row>
    <row r="26184" spans="30:30">
      <c r="AD26184" s="9"/>
    </row>
    <row r="26185" spans="30:30">
      <c r="AD26185" s="9"/>
    </row>
    <row r="26186" spans="30:30">
      <c r="AD26186" s="9"/>
    </row>
    <row r="26187" spans="30:30">
      <c r="AD26187" s="9"/>
    </row>
    <row r="26188" spans="30:30">
      <c r="AD26188" s="9"/>
    </row>
    <row r="26189" spans="30:30">
      <c r="AD26189" s="9"/>
    </row>
    <row r="26190" spans="30:30">
      <c r="AD26190" s="9"/>
    </row>
    <row r="26191" spans="30:30">
      <c r="AD26191" s="9"/>
    </row>
    <row r="26192" spans="30:30">
      <c r="AD26192" s="9"/>
    </row>
    <row r="26193" spans="30:30">
      <c r="AD26193" s="9"/>
    </row>
    <row r="26194" spans="30:30">
      <c r="AD26194" s="9"/>
    </row>
    <row r="26195" spans="30:30">
      <c r="AD26195" s="9"/>
    </row>
    <row r="26196" spans="30:30">
      <c r="AD26196" s="9"/>
    </row>
    <row r="26197" spans="30:30">
      <c r="AD26197" s="9"/>
    </row>
    <row r="26198" spans="30:30">
      <c r="AD26198" s="9"/>
    </row>
    <row r="26199" spans="30:30">
      <c r="AD26199" s="9"/>
    </row>
    <row r="26200" spans="30:30">
      <c r="AD26200" s="9"/>
    </row>
    <row r="26201" spans="30:30">
      <c r="AD26201" s="9"/>
    </row>
    <row r="26202" spans="30:30">
      <c r="AD26202" s="9"/>
    </row>
    <row r="26203" spans="30:30">
      <c r="AD26203" s="9"/>
    </row>
    <row r="26204" spans="30:30">
      <c r="AD26204" s="9"/>
    </row>
    <row r="26205" spans="30:30">
      <c r="AD26205" s="9"/>
    </row>
    <row r="26206" spans="30:30">
      <c r="AD26206" s="9"/>
    </row>
    <row r="26207" spans="30:30">
      <c r="AD26207" s="9"/>
    </row>
    <row r="26208" spans="30:30">
      <c r="AD26208" s="9"/>
    </row>
    <row r="26209" spans="30:30">
      <c r="AD26209" s="9"/>
    </row>
    <row r="26210" spans="30:30">
      <c r="AD26210" s="9"/>
    </row>
    <row r="26211" spans="30:30">
      <c r="AD26211" s="9"/>
    </row>
    <row r="26212" spans="30:30">
      <c r="AD26212" s="9"/>
    </row>
    <row r="26213" spans="30:30">
      <c r="AD26213" s="9"/>
    </row>
    <row r="26214" spans="30:30">
      <c r="AD26214" s="9"/>
    </row>
    <row r="26215" spans="30:30">
      <c r="AD26215" s="9"/>
    </row>
    <row r="26216" spans="30:30">
      <c r="AD26216" s="9"/>
    </row>
    <row r="26217" spans="30:30">
      <c r="AD26217" s="9"/>
    </row>
    <row r="26218" spans="30:30">
      <c r="AD26218" s="9"/>
    </row>
    <row r="26219" spans="30:30">
      <c r="AD26219" s="9"/>
    </row>
    <row r="26220" spans="30:30">
      <c r="AD26220" s="9"/>
    </row>
    <row r="26221" spans="30:30">
      <c r="AD26221" s="9"/>
    </row>
    <row r="26222" spans="30:30">
      <c r="AD26222" s="9"/>
    </row>
    <row r="26223" spans="30:30">
      <c r="AD26223" s="9"/>
    </row>
    <row r="26224" spans="30:30">
      <c r="AD26224" s="9"/>
    </row>
    <row r="26225" spans="30:30">
      <c r="AD26225" s="9"/>
    </row>
    <row r="26226" spans="30:30">
      <c r="AD26226" s="9"/>
    </row>
    <row r="26227" spans="30:30">
      <c r="AD26227" s="9"/>
    </row>
    <row r="26228" spans="30:30">
      <c r="AD26228" s="9"/>
    </row>
    <row r="26229" spans="30:30">
      <c r="AD26229" s="9"/>
    </row>
    <row r="26230" spans="30:30">
      <c r="AD26230" s="9"/>
    </row>
    <row r="26231" spans="30:30">
      <c r="AD26231" s="9"/>
    </row>
    <row r="26232" spans="30:30">
      <c r="AD26232" s="9"/>
    </row>
    <row r="26233" spans="30:30">
      <c r="AD26233" s="9"/>
    </row>
    <row r="26234" spans="30:30">
      <c r="AD26234" s="9"/>
    </row>
    <row r="26235" spans="30:30">
      <c r="AD26235" s="9"/>
    </row>
    <row r="26236" spans="30:30">
      <c r="AD26236" s="9"/>
    </row>
    <row r="26237" spans="30:30">
      <c r="AD26237" s="9"/>
    </row>
    <row r="26238" spans="30:30">
      <c r="AD26238" s="9"/>
    </row>
    <row r="26239" spans="30:30">
      <c r="AD26239" s="9"/>
    </row>
    <row r="26240" spans="30:30">
      <c r="AD26240" s="9"/>
    </row>
    <row r="26241" spans="30:30">
      <c r="AD26241" s="9"/>
    </row>
    <row r="26242" spans="30:30">
      <c r="AD26242" s="9"/>
    </row>
    <row r="26243" spans="30:30">
      <c r="AD26243" s="9"/>
    </row>
    <row r="26244" spans="30:30">
      <c r="AD26244" s="9"/>
    </row>
    <row r="26245" spans="30:30">
      <c r="AD26245" s="9"/>
    </row>
    <row r="26246" spans="30:30">
      <c r="AD26246" s="9"/>
    </row>
    <row r="26247" spans="30:30">
      <c r="AD26247" s="9"/>
    </row>
    <row r="26248" spans="30:30">
      <c r="AD26248" s="9"/>
    </row>
    <row r="26249" spans="30:30">
      <c r="AD26249" s="9"/>
    </row>
    <row r="26250" spans="30:30">
      <c r="AD26250" s="9"/>
    </row>
    <row r="26251" spans="30:30">
      <c r="AD26251" s="9"/>
    </row>
    <row r="26252" spans="30:30">
      <c r="AD26252" s="9"/>
    </row>
    <row r="26253" spans="30:30">
      <c r="AD26253" s="9"/>
    </row>
    <row r="26254" spans="30:30">
      <c r="AD26254" s="9"/>
    </row>
    <row r="26255" spans="30:30">
      <c r="AD26255" s="9"/>
    </row>
    <row r="26256" spans="30:30">
      <c r="AD26256" s="9"/>
    </row>
    <row r="26257" spans="30:30">
      <c r="AD26257" s="9"/>
    </row>
    <row r="26258" spans="30:30">
      <c r="AD26258" s="9"/>
    </row>
    <row r="26259" spans="30:30">
      <c r="AD26259" s="9"/>
    </row>
    <row r="26260" spans="30:30">
      <c r="AD26260" s="9"/>
    </row>
    <row r="26261" spans="30:30">
      <c r="AD26261" s="9"/>
    </row>
    <row r="26262" spans="30:30">
      <c r="AD26262" s="9"/>
    </row>
    <row r="26263" spans="30:30">
      <c r="AD26263" s="9"/>
    </row>
    <row r="26264" spans="30:30">
      <c r="AD26264" s="9"/>
    </row>
    <row r="26265" spans="30:30">
      <c r="AD26265" s="9"/>
    </row>
    <row r="26266" spans="30:30">
      <c r="AD26266" s="9"/>
    </row>
    <row r="26267" spans="30:30">
      <c r="AD26267" s="9"/>
    </row>
    <row r="26268" spans="30:30">
      <c r="AD26268" s="9"/>
    </row>
    <row r="26269" spans="30:30">
      <c r="AD26269" s="9"/>
    </row>
    <row r="26270" spans="30:30">
      <c r="AD26270" s="9"/>
    </row>
    <row r="26271" spans="30:30">
      <c r="AD26271" s="9"/>
    </row>
    <row r="26272" spans="30:30">
      <c r="AD26272" s="9"/>
    </row>
    <row r="26273" spans="30:30">
      <c r="AD26273" s="9"/>
    </row>
    <row r="26274" spans="30:30">
      <c r="AD26274" s="9"/>
    </row>
    <row r="26275" spans="30:30">
      <c r="AD26275" s="9"/>
    </row>
    <row r="26276" spans="30:30">
      <c r="AD26276" s="9"/>
    </row>
    <row r="26277" spans="30:30">
      <c r="AD26277" s="9"/>
    </row>
    <row r="26278" spans="30:30">
      <c r="AD26278" s="9"/>
    </row>
    <row r="26279" spans="30:30">
      <c r="AD26279" s="9"/>
    </row>
    <row r="26280" spans="30:30">
      <c r="AD26280" s="9"/>
    </row>
    <row r="26281" spans="30:30">
      <c r="AD26281" s="9"/>
    </row>
    <row r="26282" spans="30:30">
      <c r="AD26282" s="9"/>
    </row>
    <row r="26283" spans="30:30">
      <c r="AD26283" s="9"/>
    </row>
    <row r="26284" spans="30:30">
      <c r="AD26284" s="9"/>
    </row>
    <row r="26285" spans="30:30">
      <c r="AD26285" s="9"/>
    </row>
    <row r="26286" spans="30:30">
      <c r="AD26286" s="9"/>
    </row>
    <row r="26287" spans="30:30">
      <c r="AD26287" s="9"/>
    </row>
    <row r="26288" spans="30:30">
      <c r="AD26288" s="9"/>
    </row>
    <row r="26289" spans="30:30">
      <c r="AD26289" s="9"/>
    </row>
    <row r="26290" spans="30:30">
      <c r="AD26290" s="9"/>
    </row>
    <row r="26291" spans="30:30">
      <c r="AD26291" s="9"/>
    </row>
    <row r="26292" spans="30:30">
      <c r="AD26292" s="9"/>
    </row>
    <row r="26293" spans="30:30">
      <c r="AD26293" s="9"/>
    </row>
    <row r="26294" spans="30:30">
      <c r="AD26294" s="9"/>
    </row>
    <row r="26295" spans="30:30">
      <c r="AD26295" s="9"/>
    </row>
    <row r="26296" spans="30:30">
      <c r="AD26296" s="9"/>
    </row>
    <row r="26297" spans="30:30">
      <c r="AD26297" s="9"/>
    </row>
    <row r="26298" spans="30:30">
      <c r="AD26298" s="9"/>
    </row>
    <row r="26299" spans="30:30">
      <c r="AD26299" s="9"/>
    </row>
    <row r="26300" spans="30:30">
      <c r="AD26300" s="9"/>
    </row>
    <row r="26301" spans="30:30">
      <c r="AD26301" s="9"/>
    </row>
    <row r="26302" spans="30:30">
      <c r="AD26302" s="9"/>
    </row>
    <row r="26303" spans="30:30">
      <c r="AD26303" s="9"/>
    </row>
    <row r="26304" spans="30:30">
      <c r="AD26304" s="9"/>
    </row>
    <row r="26305" spans="30:30">
      <c r="AD26305" s="9"/>
    </row>
    <row r="26306" spans="30:30">
      <c r="AD26306" s="9"/>
    </row>
    <row r="26307" spans="30:30">
      <c r="AD26307" s="9"/>
    </row>
    <row r="26308" spans="30:30">
      <c r="AD26308" s="9"/>
    </row>
    <row r="26309" spans="30:30">
      <c r="AD26309" s="9"/>
    </row>
    <row r="26310" spans="30:30">
      <c r="AD26310" s="9"/>
    </row>
    <row r="26311" spans="30:30">
      <c r="AD26311" s="9"/>
    </row>
    <row r="26312" spans="30:30">
      <c r="AD26312" s="9"/>
    </row>
    <row r="26313" spans="30:30">
      <c r="AD26313" s="9"/>
    </row>
    <row r="26314" spans="30:30">
      <c r="AD26314" s="9"/>
    </row>
    <row r="26315" spans="30:30">
      <c r="AD26315" s="9"/>
    </row>
    <row r="26316" spans="30:30">
      <c r="AD26316" s="9"/>
    </row>
    <row r="26317" spans="30:30">
      <c r="AD26317" s="9"/>
    </row>
    <row r="26318" spans="30:30">
      <c r="AD26318" s="9"/>
    </row>
    <row r="26319" spans="30:30">
      <c r="AD26319" s="9"/>
    </row>
    <row r="26320" spans="30:30">
      <c r="AD26320" s="9"/>
    </row>
    <row r="26321" spans="30:30">
      <c r="AD26321" s="9"/>
    </row>
    <row r="26322" spans="30:30">
      <c r="AD26322" s="9"/>
    </row>
    <row r="26323" spans="30:30">
      <c r="AD26323" s="9"/>
    </row>
    <row r="26324" spans="30:30">
      <c r="AD26324" s="9"/>
    </row>
    <row r="26325" spans="30:30">
      <c r="AD26325" s="9"/>
    </row>
    <row r="26326" spans="30:30">
      <c r="AD26326" s="9"/>
    </row>
    <row r="26327" spans="30:30">
      <c r="AD26327" s="9"/>
    </row>
    <row r="26328" spans="30:30">
      <c r="AD26328" s="9"/>
    </row>
    <row r="26329" spans="30:30">
      <c r="AD26329" s="9"/>
    </row>
    <row r="26330" spans="30:30">
      <c r="AD26330" s="9"/>
    </row>
    <row r="26331" spans="30:30">
      <c r="AD26331" s="9"/>
    </row>
    <row r="26332" spans="30:30">
      <c r="AD26332" s="9"/>
    </row>
    <row r="26333" spans="30:30">
      <c r="AD26333" s="9"/>
    </row>
    <row r="26334" spans="30:30">
      <c r="AD26334" s="9"/>
    </row>
    <row r="26335" spans="30:30">
      <c r="AD26335" s="9"/>
    </row>
    <row r="26336" spans="30:30">
      <c r="AD26336" s="9"/>
    </row>
    <row r="26337" spans="30:30">
      <c r="AD26337" s="9"/>
    </row>
    <row r="26338" spans="30:30">
      <c r="AD26338" s="9"/>
    </row>
    <row r="26339" spans="30:30">
      <c r="AD26339" s="9"/>
    </row>
    <row r="26340" spans="30:30">
      <c r="AD26340" s="9"/>
    </row>
    <row r="26341" spans="30:30">
      <c r="AD26341" s="9"/>
    </row>
    <row r="26342" spans="30:30">
      <c r="AD26342" s="9"/>
    </row>
    <row r="26343" spans="30:30">
      <c r="AD26343" s="9"/>
    </row>
    <row r="26344" spans="30:30">
      <c r="AD26344" s="9"/>
    </row>
    <row r="26345" spans="30:30">
      <c r="AD26345" s="9"/>
    </row>
    <row r="26346" spans="30:30">
      <c r="AD26346" s="9"/>
    </row>
    <row r="26347" spans="30:30">
      <c r="AD26347" s="9"/>
    </row>
    <row r="26348" spans="30:30">
      <c r="AD26348" s="9"/>
    </row>
    <row r="26349" spans="30:30">
      <c r="AD26349" s="9"/>
    </row>
    <row r="26350" spans="30:30">
      <c r="AD26350" s="9"/>
    </row>
    <row r="26351" spans="30:30">
      <c r="AD26351" s="9"/>
    </row>
    <row r="26352" spans="30:30">
      <c r="AD26352" s="9"/>
    </row>
    <row r="26353" spans="30:30">
      <c r="AD26353" s="9"/>
    </row>
    <row r="26354" spans="30:30">
      <c r="AD26354" s="9"/>
    </row>
    <row r="26355" spans="30:30">
      <c r="AD26355" s="9"/>
    </row>
    <row r="26356" spans="30:30">
      <c r="AD26356" s="9"/>
    </row>
    <row r="26357" spans="30:30">
      <c r="AD26357" s="9"/>
    </row>
    <row r="26358" spans="30:30">
      <c r="AD26358" s="9"/>
    </row>
    <row r="26359" spans="30:30">
      <c r="AD26359" s="9"/>
    </row>
    <row r="26360" spans="30:30">
      <c r="AD26360" s="9"/>
    </row>
    <row r="26361" spans="30:30">
      <c r="AD26361" s="9"/>
    </row>
    <row r="26362" spans="30:30">
      <c r="AD26362" s="9"/>
    </row>
    <row r="26363" spans="30:30">
      <c r="AD26363" s="9"/>
    </row>
    <row r="26364" spans="30:30">
      <c r="AD26364" s="9"/>
    </row>
    <row r="26365" spans="30:30">
      <c r="AD26365" s="9"/>
    </row>
    <row r="26366" spans="30:30">
      <c r="AD26366" s="9"/>
    </row>
    <row r="26367" spans="30:30">
      <c r="AD26367" s="9"/>
    </row>
    <row r="26368" spans="30:30">
      <c r="AD26368" s="9"/>
    </row>
    <row r="26369" spans="30:30">
      <c r="AD26369" s="9"/>
    </row>
    <row r="26370" spans="30:30">
      <c r="AD26370" s="9"/>
    </row>
    <row r="26371" spans="30:30">
      <c r="AD26371" s="9"/>
    </row>
    <row r="26372" spans="30:30">
      <c r="AD26372" s="9"/>
    </row>
    <row r="26373" spans="30:30">
      <c r="AD26373" s="9"/>
    </row>
    <row r="26374" spans="30:30">
      <c r="AD26374" s="9"/>
    </row>
    <row r="26375" spans="30:30">
      <c r="AD26375" s="9"/>
    </row>
    <row r="26376" spans="30:30">
      <c r="AD26376" s="9"/>
    </row>
    <row r="26377" spans="30:30">
      <c r="AD26377" s="9"/>
    </row>
    <row r="26378" spans="30:30">
      <c r="AD26378" s="9"/>
    </row>
    <row r="26379" spans="30:30">
      <c r="AD26379" s="9"/>
    </row>
    <row r="26380" spans="30:30">
      <c r="AD26380" s="9"/>
    </row>
    <row r="26381" spans="30:30">
      <c r="AD26381" s="9"/>
    </row>
    <row r="26382" spans="30:30">
      <c r="AD26382" s="9"/>
    </row>
    <row r="26383" spans="30:30">
      <c r="AD26383" s="9"/>
    </row>
    <row r="26384" spans="30:30">
      <c r="AD26384" s="9"/>
    </row>
    <row r="26385" spans="30:30">
      <c r="AD26385" s="9"/>
    </row>
    <row r="26386" spans="30:30">
      <c r="AD26386" s="9"/>
    </row>
    <row r="26387" spans="30:30">
      <c r="AD26387" s="9"/>
    </row>
    <row r="26388" spans="30:30">
      <c r="AD26388" s="9"/>
    </row>
    <row r="26389" spans="30:30">
      <c r="AD26389" s="9"/>
    </row>
    <row r="26390" spans="30:30">
      <c r="AD26390" s="9"/>
    </row>
    <row r="26391" spans="30:30">
      <c r="AD26391" s="9"/>
    </row>
    <row r="26392" spans="30:30">
      <c r="AD26392" s="9"/>
    </row>
    <row r="26393" spans="30:30">
      <c r="AD26393" s="9"/>
    </row>
    <row r="26394" spans="30:30">
      <c r="AD26394" s="9"/>
    </row>
    <row r="26395" spans="30:30">
      <c r="AD26395" s="9"/>
    </row>
    <row r="26396" spans="30:30">
      <c r="AD26396" s="9"/>
    </row>
    <row r="26397" spans="30:30">
      <c r="AD26397" s="9"/>
    </row>
    <row r="26398" spans="30:30">
      <c r="AD26398" s="9"/>
    </row>
    <row r="26399" spans="30:30">
      <c r="AD26399" s="9"/>
    </row>
    <row r="26400" spans="30:30">
      <c r="AD26400" s="9"/>
    </row>
    <row r="26401" spans="30:30">
      <c r="AD26401" s="9"/>
    </row>
    <row r="26402" spans="30:30">
      <c r="AD26402" s="9"/>
    </row>
    <row r="26403" spans="30:30">
      <c r="AD26403" s="9"/>
    </row>
    <row r="26404" spans="30:30">
      <c r="AD26404" s="9"/>
    </row>
    <row r="26405" spans="30:30">
      <c r="AD26405" s="9"/>
    </row>
    <row r="26406" spans="30:30">
      <c r="AD26406" s="9"/>
    </row>
    <row r="26407" spans="30:30">
      <c r="AD26407" s="9"/>
    </row>
    <row r="26408" spans="30:30">
      <c r="AD26408" s="9"/>
    </row>
    <row r="26409" spans="30:30">
      <c r="AD26409" s="9"/>
    </row>
    <row r="26410" spans="30:30">
      <c r="AD26410" s="9"/>
    </row>
    <row r="26411" spans="30:30">
      <c r="AD26411" s="9"/>
    </row>
    <row r="26412" spans="30:30">
      <c r="AD26412" s="9"/>
    </row>
    <row r="26413" spans="30:30">
      <c r="AD26413" s="9"/>
    </row>
    <row r="26414" spans="30:30">
      <c r="AD26414" s="9"/>
    </row>
    <row r="26415" spans="30:30">
      <c r="AD26415" s="9"/>
    </row>
    <row r="26416" spans="30:30">
      <c r="AD26416" s="9"/>
    </row>
    <row r="26417" spans="30:30">
      <c r="AD26417" s="9"/>
    </row>
    <row r="26418" spans="30:30">
      <c r="AD26418" s="9"/>
    </row>
    <row r="26419" spans="30:30">
      <c r="AD26419" s="9"/>
    </row>
    <row r="26420" spans="30:30">
      <c r="AD26420" s="9"/>
    </row>
    <row r="26421" spans="30:30">
      <c r="AD26421" s="9"/>
    </row>
    <row r="26422" spans="30:30">
      <c r="AD26422" s="9"/>
    </row>
    <row r="26423" spans="30:30">
      <c r="AD26423" s="9"/>
    </row>
    <row r="26424" spans="30:30">
      <c r="AD26424" s="9"/>
    </row>
    <row r="26425" spans="30:30">
      <c r="AD26425" s="9"/>
    </row>
    <row r="26426" spans="30:30">
      <c r="AD26426" s="9"/>
    </row>
    <row r="26427" spans="30:30">
      <c r="AD26427" s="9"/>
    </row>
    <row r="26428" spans="30:30">
      <c r="AD26428" s="9"/>
    </row>
    <row r="26429" spans="30:30">
      <c r="AD26429" s="9"/>
    </row>
    <row r="26430" spans="30:30">
      <c r="AD26430" s="9"/>
    </row>
    <row r="26431" spans="30:30">
      <c r="AD26431" s="9"/>
    </row>
    <row r="26432" spans="30:30">
      <c r="AD26432" s="9"/>
    </row>
    <row r="26433" spans="30:30">
      <c r="AD26433" s="9"/>
    </row>
    <row r="26434" spans="30:30">
      <c r="AD26434" s="9"/>
    </row>
    <row r="26435" spans="30:30">
      <c r="AD26435" s="9"/>
    </row>
    <row r="26436" spans="30:30">
      <c r="AD26436" s="9"/>
    </row>
    <row r="26437" spans="30:30">
      <c r="AD26437" s="9"/>
    </row>
    <row r="26438" spans="30:30">
      <c r="AD26438" s="9"/>
    </row>
    <row r="26439" spans="30:30">
      <c r="AD26439" s="9"/>
    </row>
    <row r="26440" spans="30:30">
      <c r="AD26440" s="9"/>
    </row>
    <row r="26441" spans="30:30">
      <c r="AD26441" s="9"/>
    </row>
    <row r="26442" spans="30:30">
      <c r="AD26442" s="9"/>
    </row>
    <row r="26443" spans="30:30">
      <c r="AD26443" s="9"/>
    </row>
    <row r="26444" spans="30:30">
      <c r="AD26444" s="9"/>
    </row>
    <row r="26445" spans="30:30">
      <c r="AD26445" s="9"/>
    </row>
    <row r="26446" spans="30:30">
      <c r="AD26446" s="9"/>
    </row>
    <row r="26447" spans="30:30">
      <c r="AD26447" s="9"/>
    </row>
    <row r="26448" spans="30:30">
      <c r="AD26448" s="9"/>
    </row>
    <row r="26449" spans="30:30">
      <c r="AD26449" s="9"/>
    </row>
    <row r="26450" spans="30:30">
      <c r="AD26450" s="9"/>
    </row>
    <row r="26451" spans="30:30">
      <c r="AD26451" s="9"/>
    </row>
    <row r="26452" spans="30:30">
      <c r="AD26452" s="9"/>
    </row>
    <row r="26453" spans="30:30">
      <c r="AD26453" s="9"/>
    </row>
    <row r="26454" spans="30:30">
      <c r="AD26454" s="9"/>
    </row>
    <row r="26455" spans="30:30">
      <c r="AD26455" s="9"/>
    </row>
    <row r="26456" spans="30:30">
      <c r="AD26456" s="9"/>
    </row>
    <row r="26457" spans="30:30">
      <c r="AD26457" s="9"/>
    </row>
    <row r="26458" spans="30:30">
      <c r="AD26458" s="9"/>
    </row>
    <row r="26459" spans="30:30">
      <c r="AD26459" s="9"/>
    </row>
    <row r="26460" spans="30:30">
      <c r="AD26460" s="9"/>
    </row>
    <row r="26461" spans="30:30">
      <c r="AD26461" s="9"/>
    </row>
    <row r="26462" spans="30:30">
      <c r="AD26462" s="9"/>
    </row>
    <row r="26463" spans="30:30">
      <c r="AD26463" s="9"/>
    </row>
    <row r="26464" spans="30:30">
      <c r="AD26464" s="9"/>
    </row>
    <row r="26465" spans="30:30">
      <c r="AD26465" s="9"/>
    </row>
    <row r="26466" spans="30:30">
      <c r="AD26466" s="9"/>
    </row>
    <row r="26467" spans="30:30">
      <c r="AD26467" s="9"/>
    </row>
    <row r="26468" spans="30:30">
      <c r="AD26468" s="9"/>
    </row>
    <row r="26469" spans="30:30">
      <c r="AD26469" s="9"/>
    </row>
    <row r="26470" spans="30:30">
      <c r="AD26470" s="9"/>
    </row>
    <row r="26471" spans="30:30">
      <c r="AD26471" s="9"/>
    </row>
    <row r="26472" spans="30:30">
      <c r="AD26472" s="9"/>
    </row>
    <row r="26473" spans="30:30">
      <c r="AD26473" s="9"/>
    </row>
    <row r="26474" spans="30:30">
      <c r="AD26474" s="9"/>
    </row>
    <row r="26475" spans="30:30">
      <c r="AD26475" s="9"/>
    </row>
    <row r="26476" spans="30:30">
      <c r="AD26476" s="9"/>
    </row>
    <row r="26477" spans="30:30">
      <c r="AD26477" s="9"/>
    </row>
    <row r="26478" spans="30:30">
      <c r="AD26478" s="9"/>
    </row>
    <row r="26479" spans="30:30">
      <c r="AD26479" s="9"/>
    </row>
    <row r="26480" spans="30:30">
      <c r="AD26480" s="9"/>
    </row>
    <row r="26481" spans="30:30">
      <c r="AD26481" s="9"/>
    </row>
    <row r="26482" spans="30:30">
      <c r="AD26482" s="9"/>
    </row>
    <row r="26483" spans="30:30">
      <c r="AD26483" s="9"/>
    </row>
    <row r="26484" spans="30:30">
      <c r="AD26484" s="9"/>
    </row>
    <row r="26485" spans="30:30">
      <c r="AD26485" s="9"/>
    </row>
    <row r="26486" spans="30:30">
      <c r="AD26486" s="9"/>
    </row>
    <row r="26487" spans="30:30">
      <c r="AD26487" s="9"/>
    </row>
    <row r="26488" spans="30:30">
      <c r="AD26488" s="9"/>
    </row>
    <row r="26489" spans="30:30">
      <c r="AD26489" s="9"/>
    </row>
    <row r="26490" spans="30:30">
      <c r="AD26490" s="9"/>
    </row>
    <row r="26491" spans="30:30">
      <c r="AD26491" s="9"/>
    </row>
    <row r="26492" spans="30:30">
      <c r="AD26492" s="9"/>
    </row>
    <row r="26493" spans="30:30">
      <c r="AD26493" s="9"/>
    </row>
    <row r="26494" spans="30:30">
      <c r="AD26494" s="9"/>
    </row>
    <row r="26495" spans="30:30">
      <c r="AD26495" s="9"/>
    </row>
    <row r="26496" spans="30:30">
      <c r="AD26496" s="9"/>
    </row>
    <row r="26497" spans="30:30">
      <c r="AD26497" s="9"/>
    </row>
    <row r="26498" spans="30:30">
      <c r="AD26498" s="9"/>
    </row>
    <row r="26499" spans="30:30">
      <c r="AD26499" s="9"/>
    </row>
    <row r="26500" spans="30:30">
      <c r="AD26500" s="9"/>
    </row>
    <row r="26501" spans="30:30">
      <c r="AD26501" s="9"/>
    </row>
    <row r="26502" spans="30:30">
      <c r="AD26502" s="9"/>
    </row>
    <row r="26503" spans="30:30">
      <c r="AD26503" s="9"/>
    </row>
    <row r="26504" spans="30:30">
      <c r="AD26504" s="9"/>
    </row>
    <row r="26505" spans="30:30">
      <c r="AD26505" s="9"/>
    </row>
    <row r="26506" spans="30:30">
      <c r="AD26506" s="9"/>
    </row>
    <row r="26507" spans="30:30">
      <c r="AD26507" s="9"/>
    </row>
    <row r="26508" spans="30:30">
      <c r="AD26508" s="9"/>
    </row>
    <row r="26509" spans="30:30">
      <c r="AD26509" s="9"/>
    </row>
    <row r="26510" spans="30:30">
      <c r="AD26510" s="9"/>
    </row>
    <row r="26511" spans="30:30">
      <c r="AD26511" s="9"/>
    </row>
    <row r="26512" spans="30:30">
      <c r="AD26512" s="9"/>
    </row>
    <row r="26513" spans="30:30">
      <c r="AD26513" s="9"/>
    </row>
    <row r="26514" spans="30:30">
      <c r="AD26514" s="9"/>
    </row>
    <row r="26515" spans="30:30">
      <c r="AD26515" s="9"/>
    </row>
    <row r="26516" spans="30:30">
      <c r="AD26516" s="9"/>
    </row>
    <row r="26517" spans="30:30">
      <c r="AD26517" s="9"/>
    </row>
    <row r="26518" spans="30:30">
      <c r="AD26518" s="9"/>
    </row>
    <row r="26519" spans="30:30">
      <c r="AD26519" s="9"/>
    </row>
    <row r="26520" spans="30:30">
      <c r="AD26520" s="9"/>
    </row>
    <row r="26521" spans="30:30">
      <c r="AD26521" s="9"/>
    </row>
    <row r="26522" spans="30:30">
      <c r="AD26522" s="9"/>
    </row>
    <row r="26523" spans="30:30">
      <c r="AD26523" s="9"/>
    </row>
    <row r="26524" spans="30:30">
      <c r="AD26524" s="9"/>
    </row>
    <row r="26525" spans="30:30">
      <c r="AD26525" s="9"/>
    </row>
    <row r="26526" spans="30:30">
      <c r="AD26526" s="9"/>
    </row>
    <row r="26527" spans="30:30">
      <c r="AD26527" s="9"/>
    </row>
    <row r="26528" spans="30:30">
      <c r="AD26528" s="9"/>
    </row>
    <row r="26529" spans="30:30">
      <c r="AD26529" s="9"/>
    </row>
    <row r="26530" spans="30:30">
      <c r="AD26530" s="9"/>
    </row>
    <row r="26531" spans="30:30">
      <c r="AD26531" s="9"/>
    </row>
    <row r="26532" spans="30:30">
      <c r="AD26532" s="9"/>
    </row>
    <row r="26533" spans="30:30">
      <c r="AD26533" s="9"/>
    </row>
    <row r="26534" spans="30:30">
      <c r="AD26534" s="9"/>
    </row>
    <row r="26535" spans="30:30">
      <c r="AD26535" s="9"/>
    </row>
    <row r="26536" spans="30:30">
      <c r="AD26536" s="9"/>
    </row>
    <row r="26537" spans="30:30">
      <c r="AD26537" s="9"/>
    </row>
    <row r="26538" spans="30:30">
      <c r="AD26538" s="9"/>
    </row>
    <row r="26539" spans="30:30">
      <c r="AD26539" s="9"/>
    </row>
    <row r="26540" spans="30:30">
      <c r="AD26540" s="9"/>
    </row>
    <row r="26541" spans="30:30">
      <c r="AD26541" s="9"/>
    </row>
    <row r="26542" spans="30:30">
      <c r="AD26542" s="9"/>
    </row>
    <row r="26543" spans="30:30">
      <c r="AD26543" s="9"/>
    </row>
    <row r="26544" spans="30:30">
      <c r="AD26544" s="9"/>
    </row>
    <row r="26545" spans="30:30">
      <c r="AD26545" s="9"/>
    </row>
    <row r="26546" spans="30:30">
      <c r="AD26546" s="9"/>
    </row>
    <row r="26547" spans="30:30">
      <c r="AD26547" s="9"/>
    </row>
    <row r="26548" spans="30:30">
      <c r="AD26548" s="9"/>
    </row>
    <row r="26549" spans="30:30">
      <c r="AD26549" s="9"/>
    </row>
    <row r="26550" spans="30:30">
      <c r="AD26550" s="9"/>
    </row>
    <row r="26551" spans="30:30">
      <c r="AD26551" s="9"/>
    </row>
    <row r="26552" spans="30:30">
      <c r="AD26552" s="9"/>
    </row>
    <row r="26553" spans="30:30">
      <c r="AD26553" s="9"/>
    </row>
    <row r="26554" spans="30:30">
      <c r="AD26554" s="9"/>
    </row>
    <row r="26555" spans="30:30">
      <c r="AD26555" s="9"/>
    </row>
    <row r="26556" spans="30:30">
      <c r="AD26556" s="9"/>
    </row>
    <row r="26557" spans="30:30">
      <c r="AD26557" s="9"/>
    </row>
    <row r="26558" spans="30:30">
      <c r="AD26558" s="9"/>
    </row>
    <row r="26559" spans="30:30">
      <c r="AD26559" s="9"/>
    </row>
    <row r="26560" spans="30:30">
      <c r="AD26560" s="9"/>
    </row>
    <row r="26561" spans="30:30">
      <c r="AD26561" s="9"/>
    </row>
    <row r="26562" spans="30:30">
      <c r="AD26562" s="9"/>
    </row>
    <row r="26563" spans="30:30">
      <c r="AD26563" s="9"/>
    </row>
    <row r="26564" spans="30:30">
      <c r="AD26564" s="9"/>
    </row>
    <row r="26565" spans="30:30">
      <c r="AD26565" s="9"/>
    </row>
    <row r="26566" spans="30:30">
      <c r="AD26566" s="9"/>
    </row>
    <row r="26567" spans="30:30">
      <c r="AD26567" s="9"/>
    </row>
    <row r="26568" spans="30:30">
      <c r="AD26568" s="9"/>
    </row>
    <row r="26569" spans="30:30">
      <c r="AD26569" s="9"/>
    </row>
    <row r="26570" spans="30:30">
      <c r="AD26570" s="9"/>
    </row>
    <row r="26571" spans="30:30">
      <c r="AD26571" s="9"/>
    </row>
    <row r="26572" spans="30:30">
      <c r="AD26572" s="9"/>
    </row>
    <row r="26573" spans="30:30">
      <c r="AD26573" s="9"/>
    </row>
    <row r="26574" spans="30:30">
      <c r="AD26574" s="9"/>
    </row>
    <row r="26575" spans="30:30">
      <c r="AD26575" s="9"/>
    </row>
    <row r="26576" spans="30:30">
      <c r="AD26576" s="9"/>
    </row>
    <row r="26577" spans="30:30">
      <c r="AD26577" s="9"/>
    </row>
    <row r="26578" spans="30:30">
      <c r="AD26578" s="9"/>
    </row>
    <row r="26579" spans="30:30">
      <c r="AD26579" s="9"/>
    </row>
    <row r="26580" spans="30:30">
      <c r="AD26580" s="9"/>
    </row>
    <row r="26581" spans="30:30">
      <c r="AD26581" s="9"/>
    </row>
    <row r="26582" spans="30:30">
      <c r="AD26582" s="9"/>
    </row>
    <row r="26583" spans="30:30">
      <c r="AD26583" s="9"/>
    </row>
    <row r="26584" spans="30:30">
      <c r="AD26584" s="9"/>
    </row>
    <row r="26585" spans="30:30">
      <c r="AD26585" s="9"/>
    </row>
    <row r="26586" spans="30:30">
      <c r="AD26586" s="9"/>
    </row>
    <row r="26587" spans="30:30">
      <c r="AD26587" s="9"/>
    </row>
    <row r="26588" spans="30:30">
      <c r="AD26588" s="9"/>
    </row>
    <row r="26589" spans="30:30">
      <c r="AD26589" s="9"/>
    </row>
    <row r="26590" spans="30:30">
      <c r="AD26590" s="9"/>
    </row>
    <row r="26591" spans="30:30">
      <c r="AD26591" s="9"/>
    </row>
    <row r="26592" spans="30:30">
      <c r="AD26592" s="9"/>
    </row>
    <row r="26593" spans="30:30">
      <c r="AD26593" s="9"/>
    </row>
    <row r="26594" spans="30:30">
      <c r="AD26594" s="9"/>
    </row>
    <row r="26595" spans="30:30">
      <c r="AD26595" s="9"/>
    </row>
    <row r="26596" spans="30:30">
      <c r="AD26596" s="9"/>
    </row>
    <row r="26597" spans="30:30">
      <c r="AD26597" s="9"/>
    </row>
    <row r="26598" spans="30:30">
      <c r="AD26598" s="9"/>
    </row>
    <row r="26599" spans="30:30">
      <c r="AD26599" s="9"/>
    </row>
    <row r="26600" spans="30:30">
      <c r="AD26600" s="9"/>
    </row>
    <row r="26601" spans="30:30">
      <c r="AD26601" s="9"/>
    </row>
    <row r="26602" spans="30:30">
      <c r="AD26602" s="9"/>
    </row>
    <row r="26603" spans="30:30">
      <c r="AD26603" s="9"/>
    </row>
    <row r="26604" spans="30:30">
      <c r="AD26604" s="9"/>
    </row>
    <row r="26605" spans="30:30">
      <c r="AD26605" s="9"/>
    </row>
    <row r="26606" spans="30:30">
      <c r="AD26606" s="9"/>
    </row>
    <row r="26607" spans="30:30">
      <c r="AD26607" s="9"/>
    </row>
    <row r="26608" spans="30:30">
      <c r="AD26608" s="9"/>
    </row>
    <row r="26609" spans="30:30">
      <c r="AD26609" s="9"/>
    </row>
    <row r="26610" spans="30:30">
      <c r="AD26610" s="9"/>
    </row>
    <row r="26611" spans="30:30">
      <c r="AD26611" s="9"/>
    </row>
    <row r="26612" spans="30:30">
      <c r="AD26612" s="9"/>
    </row>
    <row r="26613" spans="30:30">
      <c r="AD26613" s="9"/>
    </row>
    <row r="26614" spans="30:30">
      <c r="AD26614" s="9"/>
    </row>
    <row r="26615" spans="30:30">
      <c r="AD26615" s="9"/>
    </row>
    <row r="26616" spans="30:30">
      <c r="AD26616" s="9"/>
    </row>
    <row r="26617" spans="30:30">
      <c r="AD26617" s="9"/>
    </row>
    <row r="26618" spans="30:30">
      <c r="AD26618" s="9"/>
    </row>
    <row r="26619" spans="30:30">
      <c r="AD26619" s="9"/>
    </row>
    <row r="26620" spans="30:30">
      <c r="AD26620" s="9"/>
    </row>
    <row r="26621" spans="30:30">
      <c r="AD26621" s="9"/>
    </row>
    <row r="26622" spans="30:30">
      <c r="AD26622" s="9"/>
    </row>
    <row r="26623" spans="30:30">
      <c r="AD26623" s="9"/>
    </row>
    <row r="26624" spans="30:30">
      <c r="AD26624" s="9"/>
    </row>
    <row r="26625" spans="30:30">
      <c r="AD26625" s="9"/>
    </row>
    <row r="26626" spans="30:30">
      <c r="AD26626" s="9"/>
    </row>
    <row r="26627" spans="30:30">
      <c r="AD26627" s="9"/>
    </row>
    <row r="26628" spans="30:30">
      <c r="AD26628" s="9"/>
    </row>
    <row r="26629" spans="30:30">
      <c r="AD26629" s="9"/>
    </row>
    <row r="26630" spans="30:30">
      <c r="AD26630" s="9"/>
    </row>
    <row r="26631" spans="30:30">
      <c r="AD26631" s="9"/>
    </row>
    <row r="26632" spans="30:30">
      <c r="AD26632" s="9"/>
    </row>
    <row r="26633" spans="30:30">
      <c r="AD26633" s="9"/>
    </row>
    <row r="26634" spans="30:30">
      <c r="AD26634" s="9"/>
    </row>
    <row r="26635" spans="30:30">
      <c r="AD26635" s="9"/>
    </row>
    <row r="26636" spans="30:30">
      <c r="AD26636" s="9"/>
    </row>
    <row r="26637" spans="30:30">
      <c r="AD26637" s="9"/>
    </row>
    <row r="26638" spans="30:30">
      <c r="AD26638" s="9"/>
    </row>
    <row r="26639" spans="30:30">
      <c r="AD26639" s="9"/>
    </row>
    <row r="26640" spans="30:30">
      <c r="AD26640" s="9"/>
    </row>
    <row r="26641" spans="30:30">
      <c r="AD26641" s="9"/>
    </row>
    <row r="26642" spans="30:30">
      <c r="AD26642" s="9"/>
    </row>
    <row r="26643" spans="30:30">
      <c r="AD26643" s="9"/>
    </row>
    <row r="26644" spans="30:30">
      <c r="AD26644" s="9"/>
    </row>
    <row r="26645" spans="30:30">
      <c r="AD26645" s="9"/>
    </row>
    <row r="26646" spans="30:30">
      <c r="AD26646" s="9"/>
    </row>
    <row r="26647" spans="30:30">
      <c r="AD26647" s="9"/>
    </row>
    <row r="26648" spans="30:30">
      <c r="AD26648" s="9"/>
    </row>
    <row r="26649" spans="30:30">
      <c r="AD26649" s="9"/>
    </row>
    <row r="26650" spans="30:30">
      <c r="AD26650" s="9"/>
    </row>
    <row r="26651" spans="30:30">
      <c r="AD26651" s="9"/>
    </row>
    <row r="26652" spans="30:30">
      <c r="AD26652" s="9"/>
    </row>
    <row r="26653" spans="30:30">
      <c r="AD26653" s="9"/>
    </row>
    <row r="26654" spans="30:30">
      <c r="AD26654" s="9"/>
    </row>
    <row r="26655" spans="30:30">
      <c r="AD26655" s="9"/>
    </row>
    <row r="26656" spans="30:30">
      <c r="AD26656" s="9"/>
    </row>
    <row r="26657" spans="30:30">
      <c r="AD26657" s="9"/>
    </row>
    <row r="26658" spans="30:30">
      <c r="AD26658" s="9"/>
    </row>
    <row r="26659" spans="30:30">
      <c r="AD26659" s="9"/>
    </row>
    <row r="26660" spans="30:30">
      <c r="AD26660" s="9"/>
    </row>
    <row r="26661" spans="30:30">
      <c r="AD26661" s="9"/>
    </row>
    <row r="26662" spans="30:30">
      <c r="AD26662" s="9"/>
    </row>
    <row r="26663" spans="30:30">
      <c r="AD26663" s="9"/>
    </row>
    <row r="26664" spans="30:30">
      <c r="AD26664" s="9"/>
    </row>
    <row r="26665" spans="30:30">
      <c r="AD26665" s="9"/>
    </row>
    <row r="26666" spans="30:30">
      <c r="AD26666" s="9"/>
    </row>
    <row r="26667" spans="30:30">
      <c r="AD26667" s="9"/>
    </row>
    <row r="26668" spans="30:30">
      <c r="AD26668" s="9"/>
    </row>
    <row r="26669" spans="30:30">
      <c r="AD26669" s="9"/>
    </row>
    <row r="26670" spans="30:30">
      <c r="AD26670" s="9"/>
    </row>
    <row r="26671" spans="30:30">
      <c r="AD26671" s="9"/>
    </row>
    <row r="26672" spans="30:30">
      <c r="AD26672" s="9"/>
    </row>
    <row r="26673" spans="30:30">
      <c r="AD26673" s="9"/>
    </row>
    <row r="26674" spans="30:30">
      <c r="AD26674" s="9"/>
    </row>
    <row r="26675" spans="30:30">
      <c r="AD26675" s="9"/>
    </row>
    <row r="26676" spans="30:30">
      <c r="AD26676" s="9"/>
    </row>
    <row r="26677" spans="30:30">
      <c r="AD26677" s="9"/>
    </row>
    <row r="26678" spans="30:30">
      <c r="AD26678" s="9"/>
    </row>
    <row r="26679" spans="30:30">
      <c r="AD26679" s="9"/>
    </row>
    <row r="26680" spans="30:30">
      <c r="AD26680" s="9"/>
    </row>
    <row r="26681" spans="30:30">
      <c r="AD26681" s="9"/>
    </row>
    <row r="26682" spans="30:30">
      <c r="AD26682" s="9"/>
    </row>
    <row r="26683" spans="30:30">
      <c r="AD26683" s="9"/>
    </row>
    <row r="26684" spans="30:30">
      <c r="AD26684" s="9"/>
    </row>
    <row r="26685" spans="30:30">
      <c r="AD26685" s="9"/>
    </row>
    <row r="26686" spans="30:30">
      <c r="AD26686" s="9"/>
    </row>
    <row r="26687" spans="30:30">
      <c r="AD26687" s="9"/>
    </row>
    <row r="26688" spans="30:30">
      <c r="AD26688" s="9"/>
    </row>
    <row r="26689" spans="30:30">
      <c r="AD26689" s="9"/>
    </row>
    <row r="26690" spans="30:30">
      <c r="AD26690" s="9"/>
    </row>
    <row r="26691" spans="30:30">
      <c r="AD26691" s="9"/>
    </row>
    <row r="26692" spans="30:30">
      <c r="AD26692" s="9"/>
    </row>
    <row r="26693" spans="30:30">
      <c r="AD26693" s="9"/>
    </row>
    <row r="26694" spans="30:30">
      <c r="AD26694" s="9"/>
    </row>
    <row r="26695" spans="30:30">
      <c r="AD26695" s="9"/>
    </row>
    <row r="26696" spans="30:30">
      <c r="AD26696" s="9"/>
    </row>
    <row r="26697" spans="30:30">
      <c r="AD26697" s="9"/>
    </row>
    <row r="26698" spans="30:30">
      <c r="AD26698" s="9"/>
    </row>
    <row r="26699" spans="30:30">
      <c r="AD26699" s="9"/>
    </row>
    <row r="26700" spans="30:30">
      <c r="AD26700" s="9"/>
    </row>
    <row r="26701" spans="30:30">
      <c r="AD26701" s="9"/>
    </row>
    <row r="26702" spans="30:30">
      <c r="AD26702" s="9"/>
    </row>
    <row r="26703" spans="30:30">
      <c r="AD26703" s="9"/>
    </row>
    <row r="26704" spans="30:30">
      <c r="AD26704" s="9"/>
    </row>
    <row r="26705" spans="30:30">
      <c r="AD26705" s="9"/>
    </row>
    <row r="26706" spans="30:30">
      <c r="AD26706" s="9"/>
    </row>
    <row r="26707" spans="30:30">
      <c r="AD26707" s="9"/>
    </row>
    <row r="26708" spans="30:30">
      <c r="AD26708" s="9"/>
    </row>
    <row r="26709" spans="30:30">
      <c r="AD26709" s="9"/>
    </row>
    <row r="26710" spans="30:30">
      <c r="AD26710" s="9"/>
    </row>
    <row r="26711" spans="30:30">
      <c r="AD26711" s="9"/>
    </row>
    <row r="26712" spans="30:30">
      <c r="AD26712" s="9"/>
    </row>
    <row r="26713" spans="30:30">
      <c r="AD26713" s="9"/>
    </row>
    <row r="26714" spans="30:30">
      <c r="AD26714" s="9"/>
    </row>
    <row r="26715" spans="30:30">
      <c r="AD26715" s="9"/>
    </row>
    <row r="26716" spans="30:30">
      <c r="AD26716" s="9"/>
    </row>
    <row r="26717" spans="30:30">
      <c r="AD26717" s="9"/>
    </row>
    <row r="26718" spans="30:30">
      <c r="AD26718" s="9"/>
    </row>
    <row r="26719" spans="30:30">
      <c r="AD26719" s="9"/>
    </row>
    <row r="26720" spans="30:30">
      <c r="AD26720" s="9"/>
    </row>
    <row r="26721" spans="30:30">
      <c r="AD26721" s="9"/>
    </row>
    <row r="26722" spans="30:30">
      <c r="AD26722" s="9"/>
    </row>
    <row r="26723" spans="30:30">
      <c r="AD26723" s="9"/>
    </row>
    <row r="26724" spans="30:30">
      <c r="AD26724" s="9"/>
    </row>
    <row r="26725" spans="30:30">
      <c r="AD26725" s="9"/>
    </row>
    <row r="26726" spans="30:30">
      <c r="AD26726" s="9"/>
    </row>
    <row r="26727" spans="30:30">
      <c r="AD26727" s="9"/>
    </row>
    <row r="26728" spans="30:30">
      <c r="AD26728" s="9"/>
    </row>
    <row r="26729" spans="30:30">
      <c r="AD26729" s="9"/>
    </row>
    <row r="26730" spans="30:30">
      <c r="AD26730" s="9"/>
    </row>
    <row r="26731" spans="30:30">
      <c r="AD26731" s="9"/>
    </row>
    <row r="26732" spans="30:30">
      <c r="AD26732" s="9"/>
    </row>
    <row r="26733" spans="30:30">
      <c r="AD26733" s="9"/>
    </row>
    <row r="26734" spans="30:30">
      <c r="AD26734" s="9"/>
    </row>
    <row r="26735" spans="30:30">
      <c r="AD26735" s="9"/>
    </row>
    <row r="26736" spans="30:30">
      <c r="AD26736" s="9"/>
    </row>
    <row r="26737" spans="30:30">
      <c r="AD26737" s="9"/>
    </row>
    <row r="26738" spans="30:30">
      <c r="AD26738" s="9"/>
    </row>
    <row r="26739" spans="30:30">
      <c r="AD26739" s="9"/>
    </row>
    <row r="26740" spans="30:30">
      <c r="AD26740" s="9"/>
    </row>
    <row r="26741" spans="30:30">
      <c r="AD26741" s="9"/>
    </row>
    <row r="26742" spans="30:30">
      <c r="AD26742" s="9"/>
    </row>
    <row r="26743" spans="30:30">
      <c r="AD26743" s="9"/>
    </row>
    <row r="26744" spans="30:30">
      <c r="AD26744" s="9"/>
    </row>
    <row r="26745" spans="30:30">
      <c r="AD26745" s="9"/>
    </row>
    <row r="26746" spans="30:30">
      <c r="AD26746" s="9"/>
    </row>
    <row r="26747" spans="30:30">
      <c r="AD26747" s="9"/>
    </row>
    <row r="26748" spans="30:30">
      <c r="AD26748" s="9"/>
    </row>
    <row r="26749" spans="30:30">
      <c r="AD26749" s="9"/>
    </row>
    <row r="26750" spans="30:30">
      <c r="AD26750" s="9"/>
    </row>
    <row r="26751" spans="30:30">
      <c r="AD26751" s="9"/>
    </row>
    <row r="26752" spans="30:30">
      <c r="AD26752" s="9"/>
    </row>
    <row r="26753" spans="30:30">
      <c r="AD26753" s="9"/>
    </row>
    <row r="26754" spans="30:30">
      <c r="AD26754" s="9"/>
    </row>
    <row r="26755" spans="30:30">
      <c r="AD26755" s="9"/>
    </row>
    <row r="26756" spans="30:30">
      <c r="AD26756" s="9"/>
    </row>
    <row r="26757" spans="30:30">
      <c r="AD26757" s="9"/>
    </row>
    <row r="26758" spans="30:30">
      <c r="AD26758" s="9"/>
    </row>
    <row r="26759" spans="30:30">
      <c r="AD26759" s="9"/>
    </row>
    <row r="26760" spans="30:30">
      <c r="AD26760" s="9"/>
    </row>
    <row r="26761" spans="30:30">
      <c r="AD26761" s="9"/>
    </row>
    <row r="26762" spans="30:30">
      <c r="AD26762" s="9"/>
    </row>
    <row r="26763" spans="30:30">
      <c r="AD26763" s="9"/>
    </row>
    <row r="26764" spans="30:30">
      <c r="AD26764" s="9"/>
    </row>
    <row r="26765" spans="30:30">
      <c r="AD26765" s="9"/>
    </row>
    <row r="26766" spans="30:30">
      <c r="AD26766" s="9"/>
    </row>
    <row r="26767" spans="30:30">
      <c r="AD26767" s="9"/>
    </row>
    <row r="26768" spans="30:30">
      <c r="AD26768" s="9"/>
    </row>
    <row r="26769" spans="30:30">
      <c r="AD26769" s="9"/>
    </row>
    <row r="26770" spans="30:30">
      <c r="AD26770" s="9"/>
    </row>
    <row r="26771" spans="30:30">
      <c r="AD26771" s="9"/>
    </row>
    <row r="26772" spans="30:30">
      <c r="AD26772" s="9"/>
    </row>
    <row r="26773" spans="30:30">
      <c r="AD26773" s="9"/>
    </row>
    <row r="26774" spans="30:30">
      <c r="AD26774" s="9"/>
    </row>
    <row r="26775" spans="30:30">
      <c r="AD26775" s="9"/>
    </row>
    <row r="26776" spans="30:30">
      <c r="AD26776" s="9"/>
    </row>
    <row r="26777" spans="30:30">
      <c r="AD26777" s="9"/>
    </row>
    <row r="26778" spans="30:30">
      <c r="AD26778" s="9"/>
    </row>
    <row r="26779" spans="30:30">
      <c r="AD26779" s="9"/>
    </row>
    <row r="26780" spans="30:30">
      <c r="AD26780" s="9"/>
    </row>
    <row r="26781" spans="30:30">
      <c r="AD26781" s="9"/>
    </row>
    <row r="26782" spans="30:30">
      <c r="AD26782" s="9"/>
    </row>
    <row r="26783" spans="30:30">
      <c r="AD26783" s="9"/>
    </row>
    <row r="26784" spans="30:30">
      <c r="AD26784" s="9"/>
    </row>
    <row r="26785" spans="30:30">
      <c r="AD26785" s="9"/>
    </row>
    <row r="26786" spans="30:30">
      <c r="AD26786" s="9"/>
    </row>
    <row r="26787" spans="30:30">
      <c r="AD26787" s="9"/>
    </row>
    <row r="26788" spans="30:30">
      <c r="AD26788" s="9"/>
    </row>
    <row r="26789" spans="30:30">
      <c r="AD26789" s="9"/>
    </row>
    <row r="26790" spans="30:30">
      <c r="AD26790" s="9"/>
    </row>
    <row r="26791" spans="30:30">
      <c r="AD26791" s="9"/>
    </row>
    <row r="26792" spans="30:30">
      <c r="AD26792" s="9"/>
    </row>
    <row r="26793" spans="30:30">
      <c r="AD26793" s="9"/>
    </row>
    <row r="26794" spans="30:30">
      <c r="AD26794" s="9"/>
    </row>
    <row r="26795" spans="30:30">
      <c r="AD26795" s="9"/>
    </row>
    <row r="26796" spans="30:30">
      <c r="AD26796" s="9"/>
    </row>
    <row r="26797" spans="30:30">
      <c r="AD26797" s="9"/>
    </row>
    <row r="26798" spans="30:30">
      <c r="AD26798" s="9"/>
    </row>
    <row r="26799" spans="30:30">
      <c r="AD26799" s="9"/>
    </row>
    <row r="26800" spans="30:30">
      <c r="AD26800" s="9"/>
    </row>
    <row r="26801" spans="30:30">
      <c r="AD26801" s="9"/>
    </row>
    <row r="26802" spans="30:30">
      <c r="AD26802" s="9"/>
    </row>
    <row r="26803" spans="30:30">
      <c r="AD26803" s="9"/>
    </row>
    <row r="26804" spans="30:30">
      <c r="AD26804" s="9"/>
    </row>
    <row r="26805" spans="30:30">
      <c r="AD26805" s="9"/>
    </row>
    <row r="26806" spans="30:30">
      <c r="AD26806" s="9"/>
    </row>
    <row r="26807" spans="30:30">
      <c r="AD26807" s="9"/>
    </row>
    <row r="26808" spans="30:30">
      <c r="AD26808" s="9"/>
    </row>
    <row r="26809" spans="30:30">
      <c r="AD26809" s="9"/>
    </row>
    <row r="26810" spans="30:30">
      <c r="AD26810" s="9"/>
    </row>
    <row r="26811" spans="30:30">
      <c r="AD26811" s="9"/>
    </row>
    <row r="26812" spans="30:30">
      <c r="AD26812" s="9"/>
    </row>
    <row r="26813" spans="30:30">
      <c r="AD26813" s="9"/>
    </row>
    <row r="26814" spans="30:30">
      <c r="AD26814" s="9"/>
    </row>
    <row r="26815" spans="30:30">
      <c r="AD26815" s="9"/>
    </row>
    <row r="26816" spans="30:30">
      <c r="AD26816" s="9"/>
    </row>
    <row r="26817" spans="30:30">
      <c r="AD26817" s="9"/>
    </row>
    <row r="26818" spans="30:30">
      <c r="AD26818" s="9"/>
    </row>
    <row r="26819" spans="30:30">
      <c r="AD26819" s="9"/>
    </row>
    <row r="26820" spans="30:30">
      <c r="AD26820" s="9"/>
    </row>
    <row r="26821" spans="30:30">
      <c r="AD26821" s="9"/>
    </row>
    <row r="26822" spans="30:30">
      <c r="AD26822" s="9"/>
    </row>
    <row r="26823" spans="30:30">
      <c r="AD26823" s="9"/>
    </row>
    <row r="26824" spans="30:30">
      <c r="AD26824" s="9"/>
    </row>
    <row r="26825" spans="30:30">
      <c r="AD26825" s="9"/>
    </row>
    <row r="26826" spans="30:30">
      <c r="AD26826" s="9"/>
    </row>
    <row r="26827" spans="30:30">
      <c r="AD26827" s="9"/>
    </row>
    <row r="26828" spans="30:30">
      <c r="AD26828" s="9"/>
    </row>
    <row r="26829" spans="30:30">
      <c r="AD26829" s="9"/>
    </row>
    <row r="26830" spans="30:30">
      <c r="AD26830" s="9"/>
    </row>
    <row r="26831" spans="30:30">
      <c r="AD26831" s="9"/>
    </row>
    <row r="26832" spans="30:30">
      <c r="AD26832" s="9"/>
    </row>
    <row r="26833" spans="30:30">
      <c r="AD26833" s="9"/>
    </row>
    <row r="26834" spans="30:30">
      <c r="AD26834" s="9"/>
    </row>
    <row r="26835" spans="30:30">
      <c r="AD26835" s="9"/>
    </row>
    <row r="26836" spans="30:30">
      <c r="AD26836" s="9"/>
    </row>
    <row r="26837" spans="30:30">
      <c r="AD26837" s="9"/>
    </row>
    <row r="26838" spans="30:30">
      <c r="AD26838" s="9"/>
    </row>
    <row r="26839" spans="30:30">
      <c r="AD26839" s="9"/>
    </row>
    <row r="26840" spans="30:30">
      <c r="AD26840" s="9"/>
    </row>
    <row r="26841" spans="30:30">
      <c r="AD26841" s="9"/>
    </row>
    <row r="26842" spans="30:30">
      <c r="AD26842" s="9"/>
    </row>
    <row r="26843" spans="30:30">
      <c r="AD26843" s="9"/>
    </row>
    <row r="26844" spans="30:30">
      <c r="AD26844" s="9"/>
    </row>
    <row r="26845" spans="30:30">
      <c r="AD26845" s="9"/>
    </row>
    <row r="26846" spans="30:30">
      <c r="AD26846" s="9"/>
    </row>
    <row r="26847" spans="30:30">
      <c r="AD26847" s="9"/>
    </row>
    <row r="26848" spans="30:30">
      <c r="AD26848" s="9"/>
    </row>
    <row r="26849" spans="30:30">
      <c r="AD26849" s="9"/>
    </row>
    <row r="26850" spans="30:30">
      <c r="AD26850" s="9"/>
    </row>
    <row r="26851" spans="30:30">
      <c r="AD26851" s="9"/>
    </row>
    <row r="26852" spans="30:30">
      <c r="AD26852" s="9"/>
    </row>
    <row r="26853" spans="30:30">
      <c r="AD26853" s="9"/>
    </row>
    <row r="26854" spans="30:30">
      <c r="AD26854" s="9"/>
    </row>
    <row r="26855" spans="30:30">
      <c r="AD26855" s="9"/>
    </row>
    <row r="26856" spans="30:30">
      <c r="AD26856" s="9"/>
    </row>
    <row r="26857" spans="30:30">
      <c r="AD26857" s="9"/>
    </row>
    <row r="26858" spans="30:30">
      <c r="AD26858" s="9"/>
    </row>
    <row r="26859" spans="30:30">
      <c r="AD26859" s="9"/>
    </row>
    <row r="26860" spans="30:30">
      <c r="AD26860" s="9"/>
    </row>
    <row r="26861" spans="30:30">
      <c r="AD26861" s="9"/>
    </row>
    <row r="26862" spans="30:30">
      <c r="AD26862" s="9"/>
    </row>
    <row r="26863" spans="30:30">
      <c r="AD26863" s="9"/>
    </row>
    <row r="26864" spans="30:30">
      <c r="AD26864" s="9"/>
    </row>
    <row r="26865" spans="30:30">
      <c r="AD26865" s="9"/>
    </row>
    <row r="26866" spans="30:30">
      <c r="AD26866" s="9"/>
    </row>
    <row r="26867" spans="30:30">
      <c r="AD26867" s="9"/>
    </row>
    <row r="26868" spans="30:30">
      <c r="AD26868" s="9"/>
    </row>
    <row r="26869" spans="30:30">
      <c r="AD26869" s="9"/>
    </row>
    <row r="26870" spans="30:30">
      <c r="AD26870" s="9"/>
    </row>
    <row r="26871" spans="30:30">
      <c r="AD26871" s="9"/>
    </row>
    <row r="26872" spans="30:30">
      <c r="AD26872" s="9"/>
    </row>
    <row r="26873" spans="30:30">
      <c r="AD26873" s="9"/>
    </row>
    <row r="26874" spans="30:30">
      <c r="AD26874" s="9"/>
    </row>
    <row r="26875" spans="30:30">
      <c r="AD26875" s="9"/>
    </row>
    <row r="26876" spans="30:30">
      <c r="AD26876" s="9"/>
    </row>
    <row r="26877" spans="30:30">
      <c r="AD26877" s="9"/>
    </row>
    <row r="26878" spans="30:30">
      <c r="AD26878" s="9"/>
    </row>
    <row r="26879" spans="30:30">
      <c r="AD26879" s="9"/>
    </row>
    <row r="26880" spans="30:30">
      <c r="AD26880" s="9"/>
    </row>
    <row r="26881" spans="30:30">
      <c r="AD26881" s="9"/>
    </row>
    <row r="26882" spans="30:30">
      <c r="AD26882" s="9"/>
    </row>
    <row r="26883" spans="30:30">
      <c r="AD26883" s="9"/>
    </row>
    <row r="26884" spans="30:30">
      <c r="AD26884" s="9"/>
    </row>
    <row r="26885" spans="30:30">
      <c r="AD26885" s="9"/>
    </row>
    <row r="26886" spans="30:30">
      <c r="AD26886" s="9"/>
    </row>
    <row r="26887" spans="30:30">
      <c r="AD26887" s="9"/>
    </row>
    <row r="26888" spans="30:30">
      <c r="AD26888" s="9"/>
    </row>
    <row r="26889" spans="30:30">
      <c r="AD26889" s="9"/>
    </row>
    <row r="26890" spans="30:30">
      <c r="AD26890" s="9"/>
    </row>
    <row r="26891" spans="30:30">
      <c r="AD26891" s="9"/>
    </row>
    <row r="26892" spans="30:30">
      <c r="AD26892" s="9"/>
    </row>
    <row r="26893" spans="30:30">
      <c r="AD26893" s="9"/>
    </row>
    <row r="26894" spans="30:30">
      <c r="AD26894" s="9"/>
    </row>
    <row r="26895" spans="30:30">
      <c r="AD26895" s="9"/>
    </row>
    <row r="26896" spans="30:30">
      <c r="AD26896" s="9"/>
    </row>
    <row r="26897" spans="30:30">
      <c r="AD26897" s="9"/>
    </row>
    <row r="26898" spans="30:30">
      <c r="AD26898" s="9"/>
    </row>
    <row r="26899" spans="30:30">
      <c r="AD26899" s="9"/>
    </row>
    <row r="26900" spans="30:30">
      <c r="AD26900" s="9"/>
    </row>
    <row r="26901" spans="30:30">
      <c r="AD26901" s="9"/>
    </row>
    <row r="26902" spans="30:30">
      <c r="AD26902" s="9"/>
    </row>
    <row r="26903" spans="30:30">
      <c r="AD26903" s="9"/>
    </row>
    <row r="26904" spans="30:30">
      <c r="AD26904" s="9"/>
    </row>
    <row r="26905" spans="30:30">
      <c r="AD26905" s="9"/>
    </row>
    <row r="26906" spans="30:30">
      <c r="AD26906" s="9"/>
    </row>
    <row r="26907" spans="30:30">
      <c r="AD26907" s="9"/>
    </row>
    <row r="26908" spans="30:30">
      <c r="AD26908" s="9"/>
    </row>
    <row r="26909" spans="30:30">
      <c r="AD26909" s="9"/>
    </row>
    <row r="26910" spans="30:30">
      <c r="AD26910" s="9"/>
    </row>
    <row r="26911" spans="30:30">
      <c r="AD26911" s="9"/>
    </row>
    <row r="26912" spans="30:30">
      <c r="AD26912" s="9"/>
    </row>
    <row r="26913" spans="30:30">
      <c r="AD26913" s="9"/>
    </row>
    <row r="26914" spans="30:30">
      <c r="AD26914" s="9"/>
    </row>
    <row r="26915" spans="30:30">
      <c r="AD26915" s="9"/>
    </row>
    <row r="26916" spans="30:30">
      <c r="AD26916" s="9"/>
    </row>
    <row r="26917" spans="30:30">
      <c r="AD26917" s="9"/>
    </row>
    <row r="26918" spans="30:30">
      <c r="AD26918" s="9"/>
    </row>
    <row r="26919" spans="30:30">
      <c r="AD26919" s="9"/>
    </row>
    <row r="26920" spans="30:30">
      <c r="AD26920" s="9"/>
    </row>
    <row r="26921" spans="30:30">
      <c r="AD26921" s="9"/>
    </row>
    <row r="26922" spans="30:30">
      <c r="AD26922" s="9"/>
    </row>
    <row r="26923" spans="30:30">
      <c r="AD26923" s="9"/>
    </row>
    <row r="26924" spans="30:30">
      <c r="AD26924" s="9"/>
    </row>
    <row r="26925" spans="30:30">
      <c r="AD26925" s="9"/>
    </row>
    <row r="26926" spans="30:30">
      <c r="AD26926" s="9"/>
    </row>
    <row r="26927" spans="30:30">
      <c r="AD26927" s="9"/>
    </row>
    <row r="26928" spans="30:30">
      <c r="AD26928" s="9"/>
    </row>
    <row r="26929" spans="30:30">
      <c r="AD26929" s="9"/>
    </row>
    <row r="26930" spans="30:30">
      <c r="AD26930" s="9"/>
    </row>
    <row r="26931" spans="30:30">
      <c r="AD26931" s="9"/>
    </row>
    <row r="26932" spans="30:30">
      <c r="AD26932" s="9"/>
    </row>
    <row r="26933" spans="30:30">
      <c r="AD26933" s="9"/>
    </row>
    <row r="26934" spans="30:30">
      <c r="AD26934" s="9"/>
    </row>
    <row r="26935" spans="30:30">
      <c r="AD26935" s="9"/>
    </row>
    <row r="26936" spans="30:30">
      <c r="AD26936" s="9"/>
    </row>
    <row r="26937" spans="30:30">
      <c r="AD26937" s="9"/>
    </row>
    <row r="26938" spans="30:30">
      <c r="AD26938" s="9"/>
    </row>
    <row r="26939" spans="30:30">
      <c r="AD26939" s="9"/>
    </row>
    <row r="26940" spans="30:30">
      <c r="AD26940" s="9"/>
    </row>
    <row r="26941" spans="30:30">
      <c r="AD26941" s="9"/>
    </row>
    <row r="26942" spans="30:30">
      <c r="AD26942" s="9"/>
    </row>
    <row r="26943" spans="30:30">
      <c r="AD26943" s="9"/>
    </row>
    <row r="26944" spans="30:30">
      <c r="AD26944" s="9"/>
    </row>
    <row r="26945" spans="30:30">
      <c r="AD26945" s="9"/>
    </row>
    <row r="26946" spans="30:30">
      <c r="AD26946" s="9"/>
    </row>
    <row r="26947" spans="30:30">
      <c r="AD26947" s="9"/>
    </row>
    <row r="26948" spans="30:30">
      <c r="AD26948" s="9"/>
    </row>
    <row r="26949" spans="30:30">
      <c r="AD26949" s="9"/>
    </row>
    <row r="26950" spans="30:30">
      <c r="AD26950" s="9"/>
    </row>
    <row r="26951" spans="30:30">
      <c r="AD26951" s="9"/>
    </row>
    <row r="26952" spans="30:30">
      <c r="AD26952" s="9"/>
    </row>
    <row r="26953" spans="30:30">
      <c r="AD26953" s="9"/>
    </row>
    <row r="26954" spans="30:30">
      <c r="AD26954" s="9"/>
    </row>
    <row r="26955" spans="30:30">
      <c r="AD26955" s="9"/>
    </row>
    <row r="26956" spans="30:30">
      <c r="AD26956" s="9"/>
    </row>
    <row r="26957" spans="30:30">
      <c r="AD26957" s="9"/>
    </row>
    <row r="26958" spans="30:30">
      <c r="AD26958" s="9"/>
    </row>
    <row r="26959" spans="30:30">
      <c r="AD26959" s="9"/>
    </row>
    <row r="26960" spans="30:30">
      <c r="AD26960" s="9"/>
    </row>
    <row r="26961" spans="30:30">
      <c r="AD26961" s="9"/>
    </row>
    <row r="26962" spans="30:30">
      <c r="AD26962" s="9"/>
    </row>
    <row r="26963" spans="30:30">
      <c r="AD26963" s="9"/>
    </row>
    <row r="26964" spans="30:30">
      <c r="AD26964" s="9"/>
    </row>
    <row r="26965" spans="30:30">
      <c r="AD26965" s="9"/>
    </row>
    <row r="26966" spans="30:30">
      <c r="AD26966" s="9"/>
    </row>
    <row r="26967" spans="30:30">
      <c r="AD26967" s="9"/>
    </row>
    <row r="26968" spans="30:30">
      <c r="AD26968" s="9"/>
    </row>
    <row r="26969" spans="30:30">
      <c r="AD26969" s="9"/>
    </row>
    <row r="26970" spans="30:30">
      <c r="AD26970" s="9"/>
    </row>
    <row r="26971" spans="30:30">
      <c r="AD26971" s="9"/>
    </row>
    <row r="26972" spans="30:30">
      <c r="AD26972" s="9"/>
    </row>
    <row r="26973" spans="30:30">
      <c r="AD26973" s="9"/>
    </row>
    <row r="26974" spans="30:30">
      <c r="AD26974" s="9"/>
    </row>
    <row r="26975" spans="30:30">
      <c r="AD26975" s="9"/>
    </row>
    <row r="26976" spans="30:30">
      <c r="AD26976" s="9"/>
    </row>
    <row r="26977" spans="30:30">
      <c r="AD26977" s="9"/>
    </row>
    <row r="26978" spans="30:30">
      <c r="AD26978" s="9"/>
    </row>
    <row r="26979" spans="30:30">
      <c r="AD26979" s="9"/>
    </row>
    <row r="26980" spans="30:30">
      <c r="AD26980" s="9"/>
    </row>
    <row r="26981" spans="30:30">
      <c r="AD26981" s="9"/>
    </row>
    <row r="26982" spans="30:30">
      <c r="AD26982" s="9"/>
    </row>
    <row r="26983" spans="30:30">
      <c r="AD26983" s="9"/>
    </row>
    <row r="26984" spans="30:30">
      <c r="AD26984" s="9"/>
    </row>
    <row r="26985" spans="30:30">
      <c r="AD26985" s="9"/>
    </row>
    <row r="26986" spans="30:30">
      <c r="AD26986" s="9"/>
    </row>
    <row r="26987" spans="30:30">
      <c r="AD26987" s="9"/>
    </row>
    <row r="26988" spans="30:30">
      <c r="AD26988" s="9"/>
    </row>
    <row r="26989" spans="30:30">
      <c r="AD26989" s="9"/>
    </row>
    <row r="26990" spans="30:30">
      <c r="AD26990" s="9"/>
    </row>
    <row r="26991" spans="30:30">
      <c r="AD26991" s="9"/>
    </row>
    <row r="26992" spans="30:30">
      <c r="AD26992" s="9"/>
    </row>
    <row r="26993" spans="30:30">
      <c r="AD26993" s="9"/>
    </row>
    <row r="26994" spans="30:30">
      <c r="AD26994" s="9"/>
    </row>
    <row r="26995" spans="30:30">
      <c r="AD26995" s="9"/>
    </row>
    <row r="26996" spans="30:30">
      <c r="AD26996" s="9"/>
    </row>
    <row r="26997" spans="30:30">
      <c r="AD26997" s="9"/>
    </row>
    <row r="26998" spans="30:30">
      <c r="AD26998" s="9"/>
    </row>
    <row r="26999" spans="30:30">
      <c r="AD26999" s="9"/>
    </row>
    <row r="27000" spans="30:30">
      <c r="AD27000" s="9"/>
    </row>
    <row r="27001" spans="30:30">
      <c r="AD27001" s="9"/>
    </row>
    <row r="27002" spans="30:30">
      <c r="AD27002" s="9"/>
    </row>
    <row r="27003" spans="30:30">
      <c r="AD27003" s="9"/>
    </row>
    <row r="27004" spans="30:30">
      <c r="AD27004" s="9"/>
    </row>
    <row r="27005" spans="30:30">
      <c r="AD27005" s="9"/>
    </row>
    <row r="27006" spans="30:30">
      <c r="AD27006" s="9"/>
    </row>
    <row r="27007" spans="30:30">
      <c r="AD27007" s="9"/>
    </row>
    <row r="27008" spans="30:30">
      <c r="AD27008" s="9"/>
    </row>
    <row r="27009" spans="30:30">
      <c r="AD27009" s="9"/>
    </row>
    <row r="27010" spans="30:30">
      <c r="AD27010" s="9"/>
    </row>
    <row r="27011" spans="30:30">
      <c r="AD27011" s="9"/>
    </row>
    <row r="27012" spans="30:30">
      <c r="AD27012" s="9"/>
    </row>
    <row r="27013" spans="30:30">
      <c r="AD27013" s="9"/>
    </row>
    <row r="27014" spans="30:30">
      <c r="AD27014" s="9"/>
    </row>
    <row r="27015" spans="30:30">
      <c r="AD27015" s="9"/>
    </row>
    <row r="27016" spans="30:30">
      <c r="AD27016" s="9"/>
    </row>
    <row r="27017" spans="30:30">
      <c r="AD27017" s="9"/>
    </row>
    <row r="27018" spans="30:30">
      <c r="AD27018" s="9"/>
    </row>
    <row r="27019" spans="30:30">
      <c r="AD27019" s="9"/>
    </row>
    <row r="27020" spans="30:30">
      <c r="AD27020" s="9"/>
    </row>
    <row r="27021" spans="30:30">
      <c r="AD27021" s="9"/>
    </row>
    <row r="27022" spans="30:30">
      <c r="AD27022" s="9"/>
    </row>
    <row r="27023" spans="30:30">
      <c r="AD27023" s="9"/>
    </row>
    <row r="27024" spans="30:30">
      <c r="AD27024" s="9"/>
    </row>
    <row r="27025" spans="30:30">
      <c r="AD27025" s="9"/>
    </row>
    <row r="27026" spans="30:30">
      <c r="AD27026" s="9"/>
    </row>
    <row r="27027" spans="30:30">
      <c r="AD27027" s="9"/>
    </row>
    <row r="27028" spans="30:30">
      <c r="AD27028" s="9"/>
    </row>
    <row r="27029" spans="30:30">
      <c r="AD27029" s="9"/>
    </row>
    <row r="27030" spans="30:30">
      <c r="AD27030" s="9"/>
    </row>
    <row r="27031" spans="30:30">
      <c r="AD27031" s="9"/>
    </row>
    <row r="27032" spans="30:30">
      <c r="AD27032" s="9"/>
    </row>
    <row r="27033" spans="30:30">
      <c r="AD27033" s="9"/>
    </row>
    <row r="27034" spans="30:30">
      <c r="AD27034" s="9"/>
    </row>
    <row r="27035" spans="30:30">
      <c r="AD27035" s="9"/>
    </row>
    <row r="27036" spans="30:30">
      <c r="AD27036" s="9"/>
    </row>
    <row r="27037" spans="30:30">
      <c r="AD27037" s="9"/>
    </row>
    <row r="27038" spans="30:30">
      <c r="AD27038" s="9"/>
    </row>
    <row r="27039" spans="30:30">
      <c r="AD27039" s="9"/>
    </row>
    <row r="27040" spans="30:30">
      <c r="AD27040" s="9"/>
    </row>
    <row r="27041" spans="30:30">
      <c r="AD27041" s="9"/>
    </row>
    <row r="27042" spans="30:30">
      <c r="AD27042" s="9"/>
    </row>
    <row r="27043" spans="30:30">
      <c r="AD27043" s="9"/>
    </row>
    <row r="27044" spans="30:30">
      <c r="AD27044" s="9"/>
    </row>
    <row r="27045" spans="30:30">
      <c r="AD27045" s="9"/>
    </row>
    <row r="27046" spans="30:30">
      <c r="AD27046" s="9"/>
    </row>
    <row r="27047" spans="30:30">
      <c r="AD27047" s="9"/>
    </row>
    <row r="27048" spans="30:30">
      <c r="AD27048" s="9"/>
    </row>
    <row r="27049" spans="30:30">
      <c r="AD27049" s="9"/>
    </row>
    <row r="27050" spans="30:30">
      <c r="AD27050" s="9"/>
    </row>
    <row r="27051" spans="30:30">
      <c r="AD27051" s="9"/>
    </row>
    <row r="27052" spans="30:30">
      <c r="AD27052" s="9"/>
    </row>
    <row r="27053" spans="30:30">
      <c r="AD27053" s="9"/>
    </row>
    <row r="27054" spans="30:30">
      <c r="AD27054" s="9"/>
    </row>
    <row r="27055" spans="30:30">
      <c r="AD27055" s="9"/>
    </row>
    <row r="27056" spans="30:30">
      <c r="AD27056" s="9"/>
    </row>
    <row r="27057" spans="30:30">
      <c r="AD27057" s="9"/>
    </row>
    <row r="27058" spans="30:30">
      <c r="AD27058" s="9"/>
    </row>
    <row r="27059" spans="30:30">
      <c r="AD27059" s="9"/>
    </row>
    <row r="27060" spans="30:30">
      <c r="AD27060" s="9"/>
    </row>
    <row r="27061" spans="30:30">
      <c r="AD27061" s="9"/>
    </row>
    <row r="27062" spans="30:30">
      <c r="AD27062" s="9"/>
    </row>
    <row r="27063" spans="30:30">
      <c r="AD27063" s="9"/>
    </row>
    <row r="27064" spans="30:30">
      <c r="AD27064" s="9"/>
    </row>
    <row r="27065" spans="30:30">
      <c r="AD27065" s="9"/>
    </row>
    <row r="27066" spans="30:30">
      <c r="AD27066" s="9"/>
    </row>
    <row r="27067" spans="30:30">
      <c r="AD27067" s="9"/>
    </row>
    <row r="27068" spans="30:30">
      <c r="AD27068" s="9"/>
    </row>
    <row r="27069" spans="30:30">
      <c r="AD27069" s="9"/>
    </row>
    <row r="27070" spans="30:30">
      <c r="AD27070" s="9"/>
    </row>
    <row r="27071" spans="30:30">
      <c r="AD27071" s="9"/>
    </row>
    <row r="27072" spans="30:30">
      <c r="AD27072" s="9"/>
    </row>
    <row r="27073" spans="30:30">
      <c r="AD27073" s="9"/>
    </row>
    <row r="27074" spans="30:30">
      <c r="AD27074" s="9"/>
    </row>
    <row r="27075" spans="30:30">
      <c r="AD27075" s="9"/>
    </row>
    <row r="27076" spans="30:30">
      <c r="AD27076" s="9"/>
    </row>
    <row r="27077" spans="30:30">
      <c r="AD27077" s="9"/>
    </row>
    <row r="27078" spans="30:30">
      <c r="AD27078" s="9"/>
    </row>
    <row r="27079" spans="30:30">
      <c r="AD27079" s="9"/>
    </row>
    <row r="27080" spans="30:30">
      <c r="AD27080" s="9"/>
    </row>
    <row r="27081" spans="30:30">
      <c r="AD27081" s="9"/>
    </row>
    <row r="27082" spans="30:30">
      <c r="AD27082" s="9"/>
    </row>
    <row r="27083" spans="30:30">
      <c r="AD27083" s="9"/>
    </row>
    <row r="27084" spans="30:30">
      <c r="AD27084" s="9"/>
    </row>
    <row r="27085" spans="30:30">
      <c r="AD27085" s="9"/>
    </row>
    <row r="27086" spans="30:30">
      <c r="AD27086" s="9"/>
    </row>
    <row r="27087" spans="30:30">
      <c r="AD27087" s="9"/>
    </row>
    <row r="27088" spans="30:30">
      <c r="AD27088" s="9"/>
    </row>
    <row r="27089" spans="30:30">
      <c r="AD27089" s="9"/>
    </row>
    <row r="27090" spans="30:30">
      <c r="AD27090" s="9"/>
    </row>
    <row r="27091" spans="30:30">
      <c r="AD27091" s="9"/>
    </row>
    <row r="27092" spans="30:30">
      <c r="AD27092" s="9"/>
    </row>
    <row r="27093" spans="30:30">
      <c r="AD27093" s="9"/>
    </row>
    <row r="27094" spans="30:30">
      <c r="AD27094" s="9"/>
    </row>
    <row r="27095" spans="30:30">
      <c r="AD27095" s="9"/>
    </row>
    <row r="27096" spans="30:30">
      <c r="AD27096" s="9"/>
    </row>
    <row r="27097" spans="30:30">
      <c r="AD27097" s="9"/>
    </row>
    <row r="27098" spans="30:30">
      <c r="AD27098" s="9"/>
    </row>
    <row r="27099" spans="30:30">
      <c r="AD27099" s="9"/>
    </row>
    <row r="27100" spans="30:30">
      <c r="AD27100" s="9"/>
    </row>
    <row r="27101" spans="30:30">
      <c r="AD27101" s="9"/>
    </row>
    <row r="27102" spans="30:30">
      <c r="AD27102" s="9"/>
    </row>
    <row r="27103" spans="30:30">
      <c r="AD27103" s="9"/>
    </row>
    <row r="27104" spans="30:30">
      <c r="AD27104" s="9"/>
    </row>
    <row r="27105" spans="30:30">
      <c r="AD27105" s="9"/>
    </row>
    <row r="27106" spans="30:30">
      <c r="AD27106" s="9"/>
    </row>
    <row r="27107" spans="30:30">
      <c r="AD27107" s="9"/>
    </row>
    <row r="27108" spans="30:30">
      <c r="AD27108" s="9"/>
    </row>
    <row r="27109" spans="30:30">
      <c r="AD27109" s="9"/>
    </row>
    <row r="27110" spans="30:30">
      <c r="AD27110" s="9"/>
    </row>
    <row r="27111" spans="30:30">
      <c r="AD27111" s="9"/>
    </row>
    <row r="27112" spans="30:30">
      <c r="AD27112" s="9"/>
    </row>
    <row r="27113" spans="30:30">
      <c r="AD27113" s="9"/>
    </row>
    <row r="27114" spans="30:30">
      <c r="AD27114" s="9"/>
    </row>
    <row r="27115" spans="30:30">
      <c r="AD27115" s="9"/>
    </row>
    <row r="27116" spans="30:30">
      <c r="AD27116" s="9"/>
    </row>
    <row r="27117" spans="30:30">
      <c r="AD27117" s="9"/>
    </row>
    <row r="27118" spans="30:30">
      <c r="AD27118" s="9"/>
    </row>
    <row r="27119" spans="30:30">
      <c r="AD27119" s="9"/>
    </row>
    <row r="27120" spans="30:30">
      <c r="AD27120" s="9"/>
    </row>
    <row r="27121" spans="30:30">
      <c r="AD27121" s="9"/>
    </row>
    <row r="27122" spans="30:30">
      <c r="AD27122" s="9"/>
    </row>
    <row r="27123" spans="30:30">
      <c r="AD27123" s="9"/>
    </row>
    <row r="27124" spans="30:30">
      <c r="AD27124" s="9"/>
    </row>
    <row r="27125" spans="30:30">
      <c r="AD27125" s="9"/>
    </row>
    <row r="27126" spans="30:30">
      <c r="AD27126" s="9"/>
    </row>
    <row r="27127" spans="30:30">
      <c r="AD27127" s="9"/>
    </row>
    <row r="27128" spans="30:30">
      <c r="AD27128" s="9"/>
    </row>
    <row r="27129" spans="30:30">
      <c r="AD27129" s="9"/>
    </row>
    <row r="27130" spans="30:30">
      <c r="AD27130" s="9"/>
    </row>
    <row r="27131" spans="30:30">
      <c r="AD27131" s="9"/>
    </row>
    <row r="27132" spans="30:30">
      <c r="AD27132" s="9"/>
    </row>
    <row r="27133" spans="30:30">
      <c r="AD27133" s="9"/>
    </row>
    <row r="27134" spans="30:30">
      <c r="AD27134" s="9"/>
    </row>
    <row r="27135" spans="30:30">
      <c r="AD27135" s="9"/>
    </row>
    <row r="27136" spans="30:30">
      <c r="AD27136" s="9"/>
    </row>
    <row r="27137" spans="30:30">
      <c r="AD27137" s="9"/>
    </row>
    <row r="27138" spans="30:30">
      <c r="AD27138" s="9"/>
    </row>
    <row r="27139" spans="30:30">
      <c r="AD27139" s="9"/>
    </row>
    <row r="27140" spans="30:30">
      <c r="AD27140" s="9"/>
    </row>
    <row r="27141" spans="30:30">
      <c r="AD27141" s="9"/>
    </row>
    <row r="27142" spans="30:30">
      <c r="AD27142" s="9"/>
    </row>
    <row r="27143" spans="30:30">
      <c r="AD27143" s="9"/>
    </row>
    <row r="27144" spans="30:30">
      <c r="AD27144" s="9"/>
    </row>
    <row r="27145" spans="30:30">
      <c r="AD27145" s="9"/>
    </row>
    <row r="27146" spans="30:30">
      <c r="AD27146" s="9"/>
    </row>
    <row r="27147" spans="30:30">
      <c r="AD27147" s="9"/>
    </row>
    <row r="27148" spans="30:30">
      <c r="AD27148" s="9"/>
    </row>
    <row r="27149" spans="30:30">
      <c r="AD27149" s="9"/>
    </row>
    <row r="27150" spans="30:30">
      <c r="AD27150" s="9"/>
    </row>
    <row r="27151" spans="30:30">
      <c r="AD27151" s="9"/>
    </row>
    <row r="27152" spans="30:30">
      <c r="AD27152" s="9"/>
    </row>
    <row r="27153" spans="30:30">
      <c r="AD27153" s="9"/>
    </row>
    <row r="27154" spans="30:30">
      <c r="AD27154" s="9"/>
    </row>
    <row r="27155" spans="30:30">
      <c r="AD27155" s="9"/>
    </row>
    <row r="27156" spans="30:30">
      <c r="AD27156" s="9"/>
    </row>
    <row r="27157" spans="30:30">
      <c r="AD27157" s="9"/>
    </row>
    <row r="27158" spans="30:30">
      <c r="AD27158" s="9"/>
    </row>
    <row r="27159" spans="30:30">
      <c r="AD27159" s="9"/>
    </row>
    <row r="27160" spans="30:30">
      <c r="AD27160" s="9"/>
    </row>
    <row r="27161" spans="30:30">
      <c r="AD27161" s="9"/>
    </row>
    <row r="27162" spans="30:30">
      <c r="AD27162" s="9"/>
    </row>
    <row r="27163" spans="30:30">
      <c r="AD27163" s="9"/>
    </row>
    <row r="27164" spans="30:30">
      <c r="AD27164" s="9"/>
    </row>
    <row r="27165" spans="30:30">
      <c r="AD27165" s="9"/>
    </row>
    <row r="27166" spans="30:30">
      <c r="AD27166" s="9"/>
    </row>
    <row r="27167" spans="30:30">
      <c r="AD27167" s="9"/>
    </row>
    <row r="27168" spans="30:30">
      <c r="AD27168" s="9"/>
    </row>
    <row r="27169" spans="30:30">
      <c r="AD27169" s="9"/>
    </row>
    <row r="27170" spans="30:30">
      <c r="AD27170" s="9"/>
    </row>
    <row r="27171" spans="30:30">
      <c r="AD27171" s="9"/>
    </row>
    <row r="27172" spans="30:30">
      <c r="AD27172" s="9"/>
    </row>
    <row r="27173" spans="30:30">
      <c r="AD27173" s="9"/>
    </row>
    <row r="27174" spans="30:30">
      <c r="AD27174" s="9"/>
    </row>
    <row r="27175" spans="30:30">
      <c r="AD27175" s="9"/>
    </row>
    <row r="27176" spans="30:30">
      <c r="AD27176" s="9"/>
    </row>
    <row r="27177" spans="30:30">
      <c r="AD27177" s="9"/>
    </row>
    <row r="27178" spans="30:30">
      <c r="AD27178" s="9"/>
    </row>
    <row r="27179" spans="30:30">
      <c r="AD27179" s="9"/>
    </row>
    <row r="27180" spans="30:30">
      <c r="AD27180" s="9"/>
    </row>
    <row r="27181" spans="30:30">
      <c r="AD27181" s="9"/>
    </row>
    <row r="27182" spans="30:30">
      <c r="AD27182" s="9"/>
    </row>
    <row r="27183" spans="30:30">
      <c r="AD27183" s="9"/>
    </row>
    <row r="27184" spans="30:30">
      <c r="AD27184" s="9"/>
    </row>
    <row r="27185" spans="30:30">
      <c r="AD27185" s="9"/>
    </row>
    <row r="27186" spans="30:30">
      <c r="AD27186" s="9"/>
    </row>
    <row r="27187" spans="30:30">
      <c r="AD27187" s="9"/>
    </row>
    <row r="27188" spans="30:30">
      <c r="AD27188" s="9"/>
    </row>
    <row r="27189" spans="30:30">
      <c r="AD27189" s="9"/>
    </row>
    <row r="27190" spans="30:30">
      <c r="AD27190" s="9"/>
    </row>
    <row r="27191" spans="30:30">
      <c r="AD27191" s="9"/>
    </row>
    <row r="27192" spans="30:30">
      <c r="AD27192" s="9"/>
    </row>
    <row r="27193" spans="30:30">
      <c r="AD27193" s="9"/>
    </row>
    <row r="27194" spans="30:30">
      <c r="AD27194" s="9"/>
    </row>
    <row r="27195" spans="30:30">
      <c r="AD27195" s="9"/>
    </row>
    <row r="27196" spans="30:30">
      <c r="AD27196" s="9"/>
    </row>
    <row r="27197" spans="30:30">
      <c r="AD27197" s="9"/>
    </row>
    <row r="27198" spans="30:30">
      <c r="AD27198" s="9"/>
    </row>
    <row r="27199" spans="30:30">
      <c r="AD27199" s="9"/>
    </row>
    <row r="27200" spans="30:30">
      <c r="AD27200" s="9"/>
    </row>
    <row r="27201" spans="30:30">
      <c r="AD27201" s="9"/>
    </row>
    <row r="27202" spans="30:30">
      <c r="AD27202" s="9"/>
    </row>
    <row r="27203" spans="30:30">
      <c r="AD27203" s="9"/>
    </row>
    <row r="27204" spans="30:30">
      <c r="AD27204" s="9"/>
    </row>
    <row r="27205" spans="30:30">
      <c r="AD27205" s="9"/>
    </row>
    <row r="27206" spans="30:30">
      <c r="AD27206" s="9"/>
    </row>
    <row r="27207" spans="30:30">
      <c r="AD27207" s="9"/>
    </row>
    <row r="27208" spans="30:30">
      <c r="AD27208" s="9"/>
    </row>
    <row r="27209" spans="30:30">
      <c r="AD27209" s="9"/>
    </row>
    <row r="27210" spans="30:30">
      <c r="AD27210" s="9"/>
    </row>
    <row r="27211" spans="30:30">
      <c r="AD27211" s="9"/>
    </row>
    <row r="27212" spans="30:30">
      <c r="AD27212" s="9"/>
    </row>
    <row r="27213" spans="30:30">
      <c r="AD27213" s="9"/>
    </row>
    <row r="27214" spans="30:30">
      <c r="AD27214" s="9"/>
    </row>
    <row r="27215" spans="30:30">
      <c r="AD27215" s="9"/>
    </row>
    <row r="27216" spans="30:30">
      <c r="AD27216" s="9"/>
    </row>
    <row r="27217" spans="30:30">
      <c r="AD27217" s="9"/>
    </row>
    <row r="27218" spans="30:30">
      <c r="AD27218" s="9"/>
    </row>
    <row r="27219" spans="30:30">
      <c r="AD27219" s="9"/>
    </row>
    <row r="27220" spans="30:30">
      <c r="AD27220" s="9"/>
    </row>
    <row r="27221" spans="30:30">
      <c r="AD27221" s="9"/>
    </row>
    <row r="27222" spans="30:30">
      <c r="AD27222" s="9"/>
    </row>
    <row r="27223" spans="30:30">
      <c r="AD27223" s="9"/>
    </row>
    <row r="27224" spans="30:30">
      <c r="AD27224" s="9"/>
    </row>
    <row r="27225" spans="30:30">
      <c r="AD27225" s="9"/>
    </row>
    <row r="27226" spans="30:30">
      <c r="AD27226" s="9"/>
    </row>
    <row r="27227" spans="30:30">
      <c r="AD27227" s="9"/>
    </row>
    <row r="27228" spans="30:30">
      <c r="AD27228" s="9"/>
    </row>
    <row r="27229" spans="30:30">
      <c r="AD27229" s="9"/>
    </row>
    <row r="27230" spans="30:30">
      <c r="AD27230" s="9"/>
    </row>
    <row r="27231" spans="30:30">
      <c r="AD27231" s="9"/>
    </row>
    <row r="27232" spans="30:30">
      <c r="AD27232" s="9"/>
    </row>
    <row r="27233" spans="30:30">
      <c r="AD27233" s="9"/>
    </row>
    <row r="27234" spans="30:30">
      <c r="AD27234" s="9"/>
    </row>
    <row r="27235" spans="30:30">
      <c r="AD27235" s="9"/>
    </row>
    <row r="27236" spans="30:30">
      <c r="AD27236" s="9"/>
    </row>
    <row r="27237" spans="30:30">
      <c r="AD27237" s="9"/>
    </row>
    <row r="27238" spans="30:30">
      <c r="AD27238" s="9"/>
    </row>
    <row r="27239" spans="30:30">
      <c r="AD27239" s="9"/>
    </row>
    <row r="27240" spans="30:30">
      <c r="AD27240" s="9"/>
    </row>
    <row r="27241" spans="30:30">
      <c r="AD27241" s="9"/>
    </row>
    <row r="27242" spans="30:30">
      <c r="AD27242" s="9"/>
    </row>
    <row r="27243" spans="30:30">
      <c r="AD27243" s="9"/>
    </row>
    <row r="27244" spans="30:30">
      <c r="AD27244" s="9"/>
    </row>
    <row r="27245" spans="30:30">
      <c r="AD27245" s="9"/>
    </row>
    <row r="27246" spans="30:30">
      <c r="AD27246" s="9"/>
    </row>
    <row r="27247" spans="30:30">
      <c r="AD27247" s="9"/>
    </row>
    <row r="27248" spans="30:30">
      <c r="AD27248" s="9"/>
    </row>
    <row r="27249" spans="30:30">
      <c r="AD27249" s="9"/>
    </row>
    <row r="27250" spans="30:30">
      <c r="AD27250" s="9"/>
    </row>
    <row r="27251" spans="30:30">
      <c r="AD27251" s="9"/>
    </row>
    <row r="27252" spans="30:30">
      <c r="AD27252" s="9"/>
    </row>
    <row r="27253" spans="30:30">
      <c r="AD27253" s="9"/>
    </row>
    <row r="27254" spans="30:30">
      <c r="AD27254" s="9"/>
    </row>
    <row r="27255" spans="30:30">
      <c r="AD27255" s="9"/>
    </row>
    <row r="27256" spans="30:30">
      <c r="AD27256" s="9"/>
    </row>
    <row r="27257" spans="30:30">
      <c r="AD27257" s="9"/>
    </row>
    <row r="27258" spans="30:30">
      <c r="AD27258" s="9"/>
    </row>
    <row r="27259" spans="30:30">
      <c r="AD27259" s="9"/>
    </row>
    <row r="27260" spans="30:30">
      <c r="AD27260" s="9"/>
    </row>
    <row r="27261" spans="30:30">
      <c r="AD27261" s="9"/>
    </row>
    <row r="27262" spans="30:30">
      <c r="AD27262" s="9"/>
    </row>
    <row r="27263" spans="30:30">
      <c r="AD27263" s="9"/>
    </row>
    <row r="27264" spans="30:30">
      <c r="AD27264" s="9"/>
    </row>
    <row r="27265" spans="30:30">
      <c r="AD27265" s="9"/>
    </row>
    <row r="27266" spans="30:30">
      <c r="AD27266" s="9"/>
    </row>
    <row r="27267" spans="30:30">
      <c r="AD27267" s="9"/>
    </row>
    <row r="27268" spans="30:30">
      <c r="AD27268" s="9"/>
    </row>
    <row r="27269" spans="30:30">
      <c r="AD27269" s="9"/>
    </row>
    <row r="27270" spans="30:30">
      <c r="AD27270" s="9"/>
    </row>
    <row r="27271" spans="30:30">
      <c r="AD27271" s="9"/>
    </row>
    <row r="27272" spans="30:30">
      <c r="AD27272" s="9"/>
    </row>
    <row r="27273" spans="30:30">
      <c r="AD27273" s="9"/>
    </row>
    <row r="27274" spans="30:30">
      <c r="AD27274" s="9"/>
    </row>
    <row r="27275" spans="30:30">
      <c r="AD27275" s="9"/>
    </row>
    <row r="27276" spans="30:30">
      <c r="AD27276" s="9"/>
    </row>
    <row r="27277" spans="30:30">
      <c r="AD27277" s="9"/>
    </row>
    <row r="27278" spans="30:30">
      <c r="AD27278" s="9"/>
    </row>
    <row r="27279" spans="30:30">
      <c r="AD27279" s="9"/>
    </row>
    <row r="27280" spans="30:30">
      <c r="AD27280" s="9"/>
    </row>
    <row r="27281" spans="30:30">
      <c r="AD27281" s="9"/>
    </row>
    <row r="27282" spans="30:30">
      <c r="AD27282" s="9"/>
    </row>
    <row r="27283" spans="30:30">
      <c r="AD27283" s="9"/>
    </row>
    <row r="27284" spans="30:30">
      <c r="AD27284" s="9"/>
    </row>
    <row r="27285" spans="30:30">
      <c r="AD27285" s="9"/>
    </row>
    <row r="27286" spans="30:30">
      <c r="AD27286" s="9"/>
    </row>
    <row r="27287" spans="30:30">
      <c r="AD27287" s="9"/>
    </row>
    <row r="27288" spans="30:30">
      <c r="AD27288" s="9"/>
    </row>
    <row r="27289" spans="30:30">
      <c r="AD27289" s="9"/>
    </row>
    <row r="27290" spans="30:30">
      <c r="AD27290" s="9"/>
    </row>
    <row r="27291" spans="30:30">
      <c r="AD27291" s="9"/>
    </row>
    <row r="27292" spans="30:30">
      <c r="AD27292" s="9"/>
    </row>
    <row r="27293" spans="30:30">
      <c r="AD27293" s="9"/>
    </row>
    <row r="27294" spans="30:30">
      <c r="AD27294" s="9"/>
    </row>
    <row r="27295" spans="30:30">
      <c r="AD27295" s="9"/>
    </row>
    <row r="27296" spans="30:30">
      <c r="AD27296" s="9"/>
    </row>
    <row r="27297" spans="30:30">
      <c r="AD27297" s="9"/>
    </row>
    <row r="27298" spans="30:30">
      <c r="AD27298" s="9"/>
    </row>
    <row r="27299" spans="30:30">
      <c r="AD27299" s="9"/>
    </row>
    <row r="27300" spans="30:30">
      <c r="AD27300" s="9"/>
    </row>
    <row r="27301" spans="30:30">
      <c r="AD27301" s="9"/>
    </row>
    <row r="27302" spans="30:30">
      <c r="AD27302" s="9"/>
    </row>
    <row r="27303" spans="30:30">
      <c r="AD27303" s="9"/>
    </row>
    <row r="27304" spans="30:30">
      <c r="AD27304" s="9"/>
    </row>
    <row r="27305" spans="30:30">
      <c r="AD27305" s="9"/>
    </row>
    <row r="27306" spans="30:30">
      <c r="AD27306" s="9"/>
    </row>
    <row r="27307" spans="30:30">
      <c r="AD27307" s="9"/>
    </row>
    <row r="27308" spans="30:30">
      <c r="AD27308" s="9"/>
    </row>
    <row r="27309" spans="30:30">
      <c r="AD27309" s="9"/>
    </row>
    <row r="27310" spans="30:30">
      <c r="AD27310" s="9"/>
    </row>
    <row r="27311" spans="30:30">
      <c r="AD27311" s="9"/>
    </row>
    <row r="27312" spans="30:30">
      <c r="AD27312" s="9"/>
    </row>
    <row r="27313" spans="30:30">
      <c r="AD27313" s="9"/>
    </row>
    <row r="27314" spans="30:30">
      <c r="AD27314" s="9"/>
    </row>
    <row r="27315" spans="30:30">
      <c r="AD27315" s="9"/>
    </row>
    <row r="27316" spans="30:30">
      <c r="AD27316" s="9"/>
    </row>
    <row r="27317" spans="30:30">
      <c r="AD27317" s="9"/>
    </row>
    <row r="27318" spans="30:30">
      <c r="AD27318" s="9"/>
    </row>
    <row r="27319" spans="30:30">
      <c r="AD27319" s="9"/>
    </row>
    <row r="27320" spans="30:30">
      <c r="AD27320" s="9"/>
    </row>
    <row r="27321" spans="30:30">
      <c r="AD27321" s="9"/>
    </row>
    <row r="27322" spans="30:30">
      <c r="AD27322" s="9"/>
    </row>
    <row r="27323" spans="30:30">
      <c r="AD27323" s="9"/>
    </row>
    <row r="27324" spans="30:30">
      <c r="AD27324" s="9"/>
    </row>
    <row r="27325" spans="30:30">
      <c r="AD27325" s="9"/>
    </row>
    <row r="27326" spans="30:30">
      <c r="AD27326" s="9"/>
    </row>
    <row r="27327" spans="30:30">
      <c r="AD27327" s="9"/>
    </row>
    <row r="27328" spans="30:30">
      <c r="AD27328" s="9"/>
    </row>
    <row r="27329" spans="30:30">
      <c r="AD27329" s="9"/>
    </row>
    <row r="27330" spans="30:30">
      <c r="AD27330" s="9"/>
    </row>
    <row r="27331" spans="30:30">
      <c r="AD27331" s="9"/>
    </row>
    <row r="27332" spans="30:30">
      <c r="AD27332" s="9"/>
    </row>
    <row r="27333" spans="30:30">
      <c r="AD27333" s="9"/>
    </row>
    <row r="27334" spans="30:30">
      <c r="AD27334" s="9"/>
    </row>
    <row r="27335" spans="30:30">
      <c r="AD27335" s="9"/>
    </row>
    <row r="27336" spans="30:30">
      <c r="AD27336" s="9"/>
    </row>
    <row r="27337" spans="30:30">
      <c r="AD27337" s="9"/>
    </row>
    <row r="27338" spans="30:30">
      <c r="AD27338" s="9"/>
    </row>
    <row r="27339" spans="30:30">
      <c r="AD27339" s="9"/>
    </row>
    <row r="27340" spans="30:30">
      <c r="AD27340" s="9"/>
    </row>
    <row r="27341" spans="30:30">
      <c r="AD27341" s="9"/>
    </row>
    <row r="27342" spans="30:30">
      <c r="AD27342" s="9"/>
    </row>
    <row r="27343" spans="30:30">
      <c r="AD27343" s="9"/>
    </row>
    <row r="27344" spans="30:30">
      <c r="AD27344" s="9"/>
    </row>
    <row r="27345" spans="30:30">
      <c r="AD27345" s="9"/>
    </row>
    <row r="27346" spans="30:30">
      <c r="AD27346" s="9"/>
    </row>
    <row r="27347" spans="30:30">
      <c r="AD27347" s="9"/>
    </row>
    <row r="27348" spans="30:30">
      <c r="AD27348" s="9"/>
    </row>
    <row r="27349" spans="30:30">
      <c r="AD27349" s="9"/>
    </row>
    <row r="27350" spans="30:30">
      <c r="AD27350" s="9"/>
    </row>
    <row r="27351" spans="30:30">
      <c r="AD27351" s="9"/>
    </row>
    <row r="27352" spans="30:30">
      <c r="AD27352" s="9"/>
    </row>
    <row r="27353" spans="30:30">
      <c r="AD27353" s="9"/>
    </row>
    <row r="27354" spans="30:30">
      <c r="AD27354" s="9"/>
    </row>
    <row r="27355" spans="30:30">
      <c r="AD27355" s="9"/>
    </row>
    <row r="27356" spans="30:30">
      <c r="AD27356" s="9"/>
    </row>
    <row r="27357" spans="30:30">
      <c r="AD27357" s="9"/>
    </row>
    <row r="27358" spans="30:30">
      <c r="AD27358" s="9"/>
    </row>
    <row r="27359" spans="30:30">
      <c r="AD27359" s="9"/>
    </row>
    <row r="27360" spans="30:30">
      <c r="AD27360" s="9"/>
    </row>
    <row r="27361" spans="30:30">
      <c r="AD27361" s="9"/>
    </row>
    <row r="27362" spans="30:30">
      <c r="AD27362" s="9"/>
    </row>
    <row r="27363" spans="30:30">
      <c r="AD27363" s="9"/>
    </row>
    <row r="27364" spans="30:30">
      <c r="AD27364" s="9"/>
    </row>
    <row r="27365" spans="30:30">
      <c r="AD27365" s="9"/>
    </row>
    <row r="27366" spans="30:30">
      <c r="AD27366" s="9"/>
    </row>
    <row r="27367" spans="30:30">
      <c r="AD27367" s="9"/>
    </row>
    <row r="27368" spans="30:30">
      <c r="AD27368" s="9"/>
    </row>
    <row r="27369" spans="30:30">
      <c r="AD27369" s="9"/>
    </row>
    <row r="27370" spans="30:30">
      <c r="AD27370" s="9"/>
    </row>
    <row r="27371" spans="30:30">
      <c r="AD27371" s="9"/>
    </row>
    <row r="27372" spans="30:30">
      <c r="AD27372" s="9"/>
    </row>
    <row r="27373" spans="30:30">
      <c r="AD27373" s="9"/>
    </row>
    <row r="27374" spans="30:30">
      <c r="AD27374" s="9"/>
    </row>
    <row r="27375" spans="30:30">
      <c r="AD27375" s="9"/>
    </row>
    <row r="27376" spans="30:30">
      <c r="AD27376" s="9"/>
    </row>
    <row r="27377" spans="30:30">
      <c r="AD27377" s="9"/>
    </row>
    <row r="27378" spans="30:30">
      <c r="AD27378" s="9"/>
    </row>
    <row r="27379" spans="30:30">
      <c r="AD27379" s="9"/>
    </row>
    <row r="27380" spans="30:30">
      <c r="AD27380" s="9"/>
    </row>
    <row r="27381" spans="30:30">
      <c r="AD27381" s="9"/>
    </row>
    <row r="27382" spans="30:30">
      <c r="AD27382" s="9"/>
    </row>
    <row r="27383" spans="30:30">
      <c r="AD27383" s="9"/>
    </row>
    <row r="27384" spans="30:30">
      <c r="AD27384" s="9"/>
    </row>
    <row r="27385" spans="30:30">
      <c r="AD27385" s="9"/>
    </row>
    <row r="27386" spans="30:30">
      <c r="AD27386" s="9"/>
    </row>
    <row r="27387" spans="30:30">
      <c r="AD27387" s="9"/>
    </row>
    <row r="27388" spans="30:30">
      <c r="AD27388" s="9"/>
    </row>
    <row r="27389" spans="30:30">
      <c r="AD27389" s="9"/>
    </row>
    <row r="27390" spans="30:30">
      <c r="AD27390" s="9"/>
    </row>
    <row r="27391" spans="30:30">
      <c r="AD27391" s="9"/>
    </row>
    <row r="27392" spans="30:30">
      <c r="AD27392" s="9"/>
    </row>
    <row r="27393" spans="30:30">
      <c r="AD27393" s="9"/>
    </row>
    <row r="27394" spans="30:30">
      <c r="AD27394" s="9"/>
    </row>
    <row r="27395" spans="30:30">
      <c r="AD27395" s="9"/>
    </row>
    <row r="27396" spans="30:30">
      <c r="AD27396" s="9"/>
    </row>
    <row r="27397" spans="30:30">
      <c r="AD27397" s="9"/>
    </row>
    <row r="27398" spans="30:30">
      <c r="AD27398" s="9"/>
    </row>
    <row r="27399" spans="30:30">
      <c r="AD27399" s="9"/>
    </row>
    <row r="27400" spans="30:30">
      <c r="AD27400" s="9"/>
    </row>
    <row r="27401" spans="30:30">
      <c r="AD27401" s="9"/>
    </row>
    <row r="27402" spans="30:30">
      <c r="AD27402" s="9"/>
    </row>
    <row r="27403" spans="30:30">
      <c r="AD27403" s="9"/>
    </row>
    <row r="27404" spans="30:30">
      <c r="AD27404" s="9"/>
    </row>
    <row r="27405" spans="30:30">
      <c r="AD27405" s="9"/>
    </row>
    <row r="27406" spans="30:30">
      <c r="AD27406" s="9"/>
    </row>
    <row r="27407" spans="30:30">
      <c r="AD27407" s="9"/>
    </row>
    <row r="27408" spans="30:30">
      <c r="AD27408" s="9"/>
    </row>
    <row r="27409" spans="30:30">
      <c r="AD27409" s="9"/>
    </row>
    <row r="27410" spans="30:30">
      <c r="AD27410" s="9"/>
    </row>
    <row r="27411" spans="30:30">
      <c r="AD27411" s="9"/>
    </row>
    <row r="27412" spans="30:30">
      <c r="AD27412" s="9"/>
    </row>
    <row r="27413" spans="30:30">
      <c r="AD27413" s="9"/>
    </row>
    <row r="27414" spans="30:30">
      <c r="AD27414" s="9"/>
    </row>
    <row r="27415" spans="30:30">
      <c r="AD27415" s="9"/>
    </row>
    <row r="27416" spans="30:30">
      <c r="AD27416" s="9"/>
    </row>
    <row r="27417" spans="30:30">
      <c r="AD27417" s="9"/>
    </row>
    <row r="27418" spans="30:30">
      <c r="AD27418" s="9"/>
    </row>
    <row r="27419" spans="30:30">
      <c r="AD27419" s="9"/>
    </row>
    <row r="27420" spans="30:30">
      <c r="AD27420" s="9"/>
    </row>
    <row r="27421" spans="30:30">
      <c r="AD27421" s="9"/>
    </row>
    <row r="27422" spans="30:30">
      <c r="AD27422" s="9"/>
    </row>
    <row r="27423" spans="30:30">
      <c r="AD27423" s="9"/>
    </row>
    <row r="27424" spans="30:30">
      <c r="AD27424" s="9"/>
    </row>
    <row r="27425" spans="30:30">
      <c r="AD27425" s="9"/>
    </row>
    <row r="27426" spans="30:30">
      <c r="AD27426" s="9"/>
    </row>
    <row r="27427" spans="30:30">
      <c r="AD27427" s="9"/>
    </row>
    <row r="27428" spans="30:30">
      <c r="AD27428" s="9"/>
    </row>
    <row r="27429" spans="30:30">
      <c r="AD27429" s="9"/>
    </row>
    <row r="27430" spans="30:30">
      <c r="AD27430" s="9"/>
    </row>
    <row r="27431" spans="30:30">
      <c r="AD27431" s="9"/>
    </row>
    <row r="27432" spans="30:30">
      <c r="AD27432" s="9"/>
    </row>
    <row r="27433" spans="30:30">
      <c r="AD27433" s="9"/>
    </row>
    <row r="27434" spans="30:30">
      <c r="AD27434" s="9"/>
    </row>
    <row r="27435" spans="30:30">
      <c r="AD27435" s="9"/>
    </row>
    <row r="27436" spans="30:30">
      <c r="AD27436" s="9"/>
    </row>
    <row r="27437" spans="30:30">
      <c r="AD27437" s="9"/>
    </row>
    <row r="27438" spans="30:30">
      <c r="AD27438" s="9"/>
    </row>
    <row r="27439" spans="30:30">
      <c r="AD27439" s="9"/>
    </row>
    <row r="27440" spans="30:30">
      <c r="AD27440" s="9"/>
    </row>
    <row r="27441" spans="30:30">
      <c r="AD27441" s="9"/>
    </row>
    <row r="27442" spans="30:30">
      <c r="AD27442" s="9"/>
    </row>
    <row r="27443" spans="30:30">
      <c r="AD27443" s="9"/>
    </row>
    <row r="27444" spans="30:30">
      <c r="AD27444" s="9"/>
    </row>
    <row r="27445" spans="30:30">
      <c r="AD27445" s="9"/>
    </row>
    <row r="27446" spans="30:30">
      <c r="AD27446" s="9"/>
    </row>
    <row r="27447" spans="30:30">
      <c r="AD27447" s="9"/>
    </row>
    <row r="27448" spans="30:30">
      <c r="AD27448" s="9"/>
    </row>
    <row r="27449" spans="30:30">
      <c r="AD27449" s="9"/>
    </row>
    <row r="27450" spans="30:30">
      <c r="AD27450" s="9"/>
    </row>
    <row r="27451" spans="30:30">
      <c r="AD27451" s="9"/>
    </row>
    <row r="27452" spans="30:30">
      <c r="AD27452" s="9"/>
    </row>
    <row r="27453" spans="30:30">
      <c r="AD27453" s="9"/>
    </row>
    <row r="27454" spans="30:30">
      <c r="AD27454" s="9"/>
    </row>
    <row r="27455" spans="30:30">
      <c r="AD27455" s="9"/>
    </row>
    <row r="27456" spans="30:30">
      <c r="AD27456" s="9"/>
    </row>
    <row r="27457" spans="30:30">
      <c r="AD27457" s="9"/>
    </row>
    <row r="27458" spans="30:30">
      <c r="AD27458" s="9"/>
    </row>
    <row r="27459" spans="30:30">
      <c r="AD27459" s="9"/>
    </row>
    <row r="27460" spans="30:30">
      <c r="AD27460" s="9"/>
    </row>
    <row r="27461" spans="30:30">
      <c r="AD27461" s="9"/>
    </row>
    <row r="27462" spans="30:30">
      <c r="AD27462" s="9"/>
    </row>
    <row r="27463" spans="30:30">
      <c r="AD27463" s="9"/>
    </row>
    <row r="27464" spans="30:30">
      <c r="AD27464" s="9"/>
    </row>
    <row r="27465" spans="30:30">
      <c r="AD27465" s="9"/>
    </row>
    <row r="27466" spans="30:30">
      <c r="AD27466" s="9"/>
    </row>
    <row r="27467" spans="30:30">
      <c r="AD27467" s="9"/>
    </row>
    <row r="27468" spans="30:30">
      <c r="AD27468" s="9"/>
    </row>
    <row r="27469" spans="30:30">
      <c r="AD27469" s="9"/>
    </row>
    <row r="27470" spans="30:30">
      <c r="AD27470" s="9"/>
    </row>
    <row r="27471" spans="30:30">
      <c r="AD27471" s="9"/>
    </row>
    <row r="27472" spans="30:30">
      <c r="AD27472" s="9"/>
    </row>
    <row r="27473" spans="30:30">
      <c r="AD27473" s="9"/>
    </row>
    <row r="27474" spans="30:30">
      <c r="AD27474" s="9"/>
    </row>
    <row r="27475" spans="30:30">
      <c r="AD27475" s="9"/>
    </row>
    <row r="27476" spans="30:30">
      <c r="AD27476" s="9"/>
    </row>
    <row r="27477" spans="30:30">
      <c r="AD27477" s="9"/>
    </row>
    <row r="27478" spans="30:30">
      <c r="AD27478" s="9"/>
    </row>
    <row r="27479" spans="30:30">
      <c r="AD27479" s="9"/>
    </row>
    <row r="27480" spans="30:30">
      <c r="AD27480" s="9"/>
    </row>
    <row r="27481" spans="30:30">
      <c r="AD27481" s="9"/>
    </row>
    <row r="27482" spans="30:30">
      <c r="AD27482" s="9"/>
    </row>
    <row r="27483" spans="30:30">
      <c r="AD27483" s="9"/>
    </row>
    <row r="27484" spans="30:30">
      <c r="AD27484" s="9"/>
    </row>
    <row r="27485" spans="30:30">
      <c r="AD27485" s="9"/>
    </row>
    <row r="27486" spans="30:30">
      <c r="AD27486" s="9"/>
    </row>
    <row r="27487" spans="30:30">
      <c r="AD27487" s="9"/>
    </row>
    <row r="27488" spans="30:30">
      <c r="AD27488" s="9"/>
    </row>
    <row r="27489" spans="30:30">
      <c r="AD27489" s="9"/>
    </row>
    <row r="27490" spans="30:30">
      <c r="AD27490" s="9"/>
    </row>
    <row r="27491" spans="30:30">
      <c r="AD27491" s="9"/>
    </row>
    <row r="27492" spans="30:30">
      <c r="AD27492" s="9"/>
    </row>
    <row r="27493" spans="30:30">
      <c r="AD27493" s="9"/>
    </row>
    <row r="27494" spans="30:30">
      <c r="AD27494" s="9"/>
    </row>
    <row r="27495" spans="30:30">
      <c r="AD27495" s="9"/>
    </row>
    <row r="27496" spans="30:30">
      <c r="AD27496" s="9"/>
    </row>
    <row r="27497" spans="30:30">
      <c r="AD27497" s="9"/>
    </row>
    <row r="27498" spans="30:30">
      <c r="AD27498" s="9"/>
    </row>
    <row r="27499" spans="30:30">
      <c r="AD27499" s="9"/>
    </row>
    <row r="27500" spans="30:30">
      <c r="AD27500" s="9"/>
    </row>
    <row r="27501" spans="30:30">
      <c r="AD27501" s="9"/>
    </row>
    <row r="27502" spans="30:30">
      <c r="AD27502" s="9"/>
    </row>
    <row r="27503" spans="30:30">
      <c r="AD27503" s="9"/>
    </row>
    <row r="27504" spans="30:30">
      <c r="AD27504" s="9"/>
    </row>
    <row r="27505" spans="30:30">
      <c r="AD27505" s="9"/>
    </row>
    <row r="27506" spans="30:30">
      <c r="AD27506" s="9"/>
    </row>
    <row r="27507" spans="30:30">
      <c r="AD27507" s="9"/>
    </row>
    <row r="27508" spans="30:30">
      <c r="AD27508" s="9"/>
    </row>
    <row r="27509" spans="30:30">
      <c r="AD27509" s="9"/>
    </row>
    <row r="27510" spans="30:30">
      <c r="AD27510" s="9"/>
    </row>
    <row r="27511" spans="30:30">
      <c r="AD27511" s="9"/>
    </row>
    <row r="27512" spans="30:30">
      <c r="AD27512" s="9"/>
    </row>
    <row r="27513" spans="30:30">
      <c r="AD27513" s="9"/>
    </row>
    <row r="27514" spans="30:30">
      <c r="AD27514" s="9"/>
    </row>
    <row r="27515" spans="30:30">
      <c r="AD27515" s="9"/>
    </row>
    <row r="27516" spans="30:30">
      <c r="AD27516" s="9"/>
    </row>
    <row r="27517" spans="30:30">
      <c r="AD27517" s="9"/>
    </row>
    <row r="27518" spans="30:30">
      <c r="AD27518" s="9"/>
    </row>
    <row r="27519" spans="30:30">
      <c r="AD27519" s="9"/>
    </row>
    <row r="27520" spans="30:30">
      <c r="AD27520" s="9"/>
    </row>
    <row r="27521" spans="30:30">
      <c r="AD27521" s="9"/>
    </row>
    <row r="27522" spans="30:30">
      <c r="AD27522" s="9"/>
    </row>
    <row r="27523" spans="30:30">
      <c r="AD27523" s="9"/>
    </row>
    <row r="27524" spans="30:30">
      <c r="AD27524" s="9"/>
    </row>
    <row r="27525" spans="30:30">
      <c r="AD27525" s="9"/>
    </row>
    <row r="27526" spans="30:30">
      <c r="AD27526" s="9"/>
    </row>
    <row r="27527" spans="30:30">
      <c r="AD27527" s="9"/>
    </row>
    <row r="27528" spans="30:30">
      <c r="AD27528" s="9"/>
    </row>
    <row r="27529" spans="30:30">
      <c r="AD27529" s="9"/>
    </row>
    <row r="27530" spans="30:30">
      <c r="AD27530" s="9"/>
    </row>
    <row r="27531" spans="30:30">
      <c r="AD27531" s="9"/>
    </row>
    <row r="27532" spans="30:30">
      <c r="AD27532" s="9"/>
    </row>
    <row r="27533" spans="30:30">
      <c r="AD27533" s="9"/>
    </row>
    <row r="27534" spans="30:30">
      <c r="AD27534" s="9"/>
    </row>
    <row r="27535" spans="30:30">
      <c r="AD27535" s="9"/>
    </row>
    <row r="27536" spans="30:30">
      <c r="AD27536" s="9"/>
    </row>
    <row r="27537" spans="30:30">
      <c r="AD27537" s="9"/>
    </row>
    <row r="27538" spans="30:30">
      <c r="AD27538" s="9"/>
    </row>
    <row r="27539" spans="30:30">
      <c r="AD27539" s="9"/>
    </row>
    <row r="27540" spans="30:30">
      <c r="AD27540" s="9"/>
    </row>
    <row r="27541" spans="30:30">
      <c r="AD27541" s="9"/>
    </row>
    <row r="27542" spans="30:30">
      <c r="AD27542" s="9"/>
    </row>
    <row r="27543" spans="30:30">
      <c r="AD27543" s="9"/>
    </row>
    <row r="27544" spans="30:30">
      <c r="AD27544" s="9"/>
    </row>
    <row r="27545" spans="30:30">
      <c r="AD27545" s="9"/>
    </row>
    <row r="27546" spans="30:30">
      <c r="AD27546" s="9"/>
    </row>
    <row r="27547" spans="30:30">
      <c r="AD27547" s="9"/>
    </row>
    <row r="27548" spans="30:30">
      <c r="AD27548" s="9"/>
    </row>
    <row r="27549" spans="30:30">
      <c r="AD27549" s="9"/>
    </row>
    <row r="27550" spans="30:30">
      <c r="AD27550" s="9"/>
    </row>
    <row r="27551" spans="30:30">
      <c r="AD27551" s="9"/>
    </row>
    <row r="27552" spans="30:30">
      <c r="AD27552" s="9"/>
    </row>
    <row r="27553" spans="30:30">
      <c r="AD27553" s="9"/>
    </row>
    <row r="27554" spans="30:30">
      <c r="AD27554" s="9"/>
    </row>
    <row r="27555" spans="30:30">
      <c r="AD27555" s="9"/>
    </row>
    <row r="27556" spans="30:30">
      <c r="AD27556" s="9"/>
    </row>
    <row r="27557" spans="30:30">
      <c r="AD27557" s="9"/>
    </row>
    <row r="27558" spans="30:30">
      <c r="AD27558" s="9"/>
    </row>
    <row r="27559" spans="30:30">
      <c r="AD27559" s="9"/>
    </row>
    <row r="27560" spans="30:30">
      <c r="AD27560" s="9"/>
    </row>
    <row r="27561" spans="30:30">
      <c r="AD27561" s="9"/>
    </row>
    <row r="27562" spans="30:30">
      <c r="AD27562" s="9"/>
    </row>
    <row r="27563" spans="30:30">
      <c r="AD27563" s="9"/>
    </row>
    <row r="27564" spans="30:30">
      <c r="AD27564" s="9"/>
    </row>
    <row r="27565" spans="30:30">
      <c r="AD27565" s="9"/>
    </row>
    <row r="27566" spans="30:30">
      <c r="AD27566" s="9"/>
    </row>
    <row r="27567" spans="30:30">
      <c r="AD27567" s="9"/>
    </row>
    <row r="27568" spans="30:30">
      <c r="AD27568" s="9"/>
    </row>
    <row r="27569" spans="30:30">
      <c r="AD27569" s="9"/>
    </row>
    <row r="27570" spans="30:30">
      <c r="AD27570" s="9"/>
    </row>
    <row r="27571" spans="30:30">
      <c r="AD27571" s="9"/>
    </row>
    <row r="27572" spans="30:30">
      <c r="AD27572" s="9"/>
    </row>
    <row r="27573" spans="30:30">
      <c r="AD27573" s="9"/>
    </row>
    <row r="27574" spans="30:30">
      <c r="AD27574" s="9"/>
    </row>
    <row r="27575" spans="30:30">
      <c r="AD27575" s="9"/>
    </row>
    <row r="27576" spans="30:30">
      <c r="AD27576" s="9"/>
    </row>
    <row r="27577" spans="30:30">
      <c r="AD27577" s="9"/>
    </row>
    <row r="27578" spans="30:30">
      <c r="AD27578" s="9"/>
    </row>
    <row r="27579" spans="30:30">
      <c r="AD27579" s="9"/>
    </row>
    <row r="27580" spans="30:30">
      <c r="AD27580" s="9"/>
    </row>
    <row r="27581" spans="30:30">
      <c r="AD27581" s="9"/>
    </row>
    <row r="27582" spans="30:30">
      <c r="AD27582" s="9"/>
    </row>
    <row r="27583" spans="30:30">
      <c r="AD27583" s="9"/>
    </row>
    <row r="27584" spans="30:30">
      <c r="AD27584" s="9"/>
    </row>
    <row r="27585" spans="30:30">
      <c r="AD27585" s="9"/>
    </row>
    <row r="27586" spans="30:30">
      <c r="AD27586" s="9"/>
    </row>
    <row r="27587" spans="30:30">
      <c r="AD27587" s="9"/>
    </row>
    <row r="27588" spans="30:30">
      <c r="AD27588" s="9"/>
    </row>
    <row r="27589" spans="30:30">
      <c r="AD27589" s="9"/>
    </row>
    <row r="27590" spans="30:30">
      <c r="AD27590" s="9"/>
    </row>
    <row r="27591" spans="30:30">
      <c r="AD27591" s="9"/>
    </row>
    <row r="27592" spans="30:30">
      <c r="AD27592" s="9"/>
    </row>
    <row r="27593" spans="30:30">
      <c r="AD27593" s="9"/>
    </row>
    <row r="27594" spans="30:30">
      <c r="AD27594" s="9"/>
    </row>
    <row r="27595" spans="30:30">
      <c r="AD27595" s="9"/>
    </row>
    <row r="27596" spans="30:30">
      <c r="AD27596" s="9"/>
    </row>
    <row r="27597" spans="30:30">
      <c r="AD27597" s="9"/>
    </row>
    <row r="27598" spans="30:30">
      <c r="AD27598" s="9"/>
    </row>
    <row r="27599" spans="30:30">
      <c r="AD27599" s="9"/>
    </row>
    <row r="27600" spans="30:30">
      <c r="AD27600" s="9"/>
    </row>
    <row r="27601" spans="30:30">
      <c r="AD27601" s="9"/>
    </row>
    <row r="27602" spans="30:30">
      <c r="AD27602" s="9"/>
    </row>
    <row r="27603" spans="30:30">
      <c r="AD27603" s="9"/>
    </row>
    <row r="27604" spans="30:30">
      <c r="AD27604" s="9"/>
    </row>
    <row r="27605" spans="30:30">
      <c r="AD27605" s="9"/>
    </row>
    <row r="27606" spans="30:30">
      <c r="AD27606" s="9"/>
    </row>
    <row r="27607" spans="30:30">
      <c r="AD27607" s="9"/>
    </row>
    <row r="27608" spans="30:30">
      <c r="AD27608" s="9"/>
    </row>
    <row r="27609" spans="30:30">
      <c r="AD27609" s="9"/>
    </row>
    <row r="27610" spans="30:30">
      <c r="AD27610" s="9"/>
    </row>
    <row r="27611" spans="30:30">
      <c r="AD27611" s="9"/>
    </row>
    <row r="27612" spans="30:30">
      <c r="AD27612" s="9"/>
    </row>
    <row r="27613" spans="30:30">
      <c r="AD27613" s="9"/>
    </row>
    <row r="27614" spans="30:30">
      <c r="AD27614" s="9"/>
    </row>
    <row r="27615" spans="30:30">
      <c r="AD27615" s="9"/>
    </row>
    <row r="27616" spans="30:30">
      <c r="AD27616" s="9"/>
    </row>
    <row r="27617" spans="30:30">
      <c r="AD27617" s="9"/>
    </row>
    <row r="27618" spans="30:30">
      <c r="AD27618" s="9"/>
    </row>
    <row r="27619" spans="30:30">
      <c r="AD27619" s="9"/>
    </row>
    <row r="27620" spans="30:30">
      <c r="AD27620" s="9"/>
    </row>
    <row r="27621" spans="30:30">
      <c r="AD27621" s="9"/>
    </row>
    <row r="27622" spans="30:30">
      <c r="AD27622" s="9"/>
    </row>
    <row r="27623" spans="30:30">
      <c r="AD27623" s="9"/>
    </row>
    <row r="27624" spans="30:30">
      <c r="AD27624" s="9"/>
    </row>
    <row r="27625" spans="30:30">
      <c r="AD27625" s="9"/>
    </row>
    <row r="27626" spans="30:30">
      <c r="AD27626" s="9"/>
    </row>
    <row r="27627" spans="30:30">
      <c r="AD27627" s="9"/>
    </row>
    <row r="27628" spans="30:30">
      <c r="AD27628" s="9"/>
    </row>
    <row r="27629" spans="30:30">
      <c r="AD27629" s="9"/>
    </row>
    <row r="27630" spans="30:30">
      <c r="AD27630" s="9"/>
    </row>
    <row r="27631" spans="30:30">
      <c r="AD27631" s="9"/>
    </row>
    <row r="27632" spans="30:30">
      <c r="AD27632" s="9"/>
    </row>
    <row r="27633" spans="30:30">
      <c r="AD27633" s="9"/>
    </row>
    <row r="27634" spans="30:30">
      <c r="AD27634" s="9"/>
    </row>
    <row r="27635" spans="30:30">
      <c r="AD27635" s="9"/>
    </row>
    <row r="27636" spans="30:30">
      <c r="AD27636" s="9"/>
    </row>
    <row r="27637" spans="30:30">
      <c r="AD27637" s="9"/>
    </row>
    <row r="27638" spans="30:30">
      <c r="AD27638" s="9"/>
    </row>
    <row r="27639" spans="30:30">
      <c r="AD27639" s="9"/>
    </row>
    <row r="27640" spans="30:30">
      <c r="AD27640" s="9"/>
    </row>
    <row r="27641" spans="30:30">
      <c r="AD27641" s="9"/>
    </row>
    <row r="27642" spans="30:30">
      <c r="AD27642" s="9"/>
    </row>
    <row r="27643" spans="30:30">
      <c r="AD27643" s="9"/>
    </row>
    <row r="27644" spans="30:30">
      <c r="AD27644" s="9"/>
    </row>
    <row r="27645" spans="30:30">
      <c r="AD27645" s="9"/>
    </row>
    <row r="27646" spans="30:30">
      <c r="AD27646" s="9"/>
    </row>
    <row r="27647" spans="30:30">
      <c r="AD27647" s="9"/>
    </row>
    <row r="27648" spans="30:30">
      <c r="AD27648" s="9"/>
    </row>
    <row r="27649" spans="30:30">
      <c r="AD27649" s="9"/>
    </row>
    <row r="27650" spans="30:30">
      <c r="AD27650" s="9"/>
    </row>
    <row r="27651" spans="30:30">
      <c r="AD27651" s="9"/>
    </row>
    <row r="27652" spans="30:30">
      <c r="AD27652" s="9"/>
    </row>
    <row r="27653" spans="30:30">
      <c r="AD27653" s="9"/>
    </row>
    <row r="27654" spans="30:30">
      <c r="AD27654" s="9"/>
    </row>
    <row r="27655" spans="30:30">
      <c r="AD27655" s="9"/>
    </row>
    <row r="27656" spans="30:30">
      <c r="AD27656" s="9"/>
    </row>
    <row r="27657" spans="30:30">
      <c r="AD27657" s="9"/>
    </row>
    <row r="27658" spans="30:30">
      <c r="AD27658" s="9"/>
    </row>
    <row r="27659" spans="30:30">
      <c r="AD27659" s="9"/>
    </row>
    <row r="27660" spans="30:30">
      <c r="AD27660" s="9"/>
    </row>
    <row r="27661" spans="30:30">
      <c r="AD27661" s="9"/>
    </row>
    <row r="27662" spans="30:30">
      <c r="AD27662" s="9"/>
    </row>
    <row r="27663" spans="30:30">
      <c r="AD27663" s="9"/>
    </row>
    <row r="27664" spans="30:30">
      <c r="AD27664" s="9"/>
    </row>
    <row r="27665" spans="30:30">
      <c r="AD27665" s="9"/>
    </row>
    <row r="27666" spans="30:30">
      <c r="AD27666" s="9"/>
    </row>
    <row r="27667" spans="30:30">
      <c r="AD27667" s="9"/>
    </row>
    <row r="27668" spans="30:30">
      <c r="AD27668" s="9"/>
    </row>
    <row r="27669" spans="30:30">
      <c r="AD27669" s="9"/>
    </row>
    <row r="27670" spans="30:30">
      <c r="AD27670" s="9"/>
    </row>
    <row r="27671" spans="30:30">
      <c r="AD27671" s="9"/>
    </row>
    <row r="27672" spans="30:30">
      <c r="AD27672" s="9"/>
    </row>
    <row r="27673" spans="30:30">
      <c r="AD27673" s="9"/>
    </row>
    <row r="27674" spans="30:30">
      <c r="AD27674" s="9"/>
    </row>
    <row r="27675" spans="30:30">
      <c r="AD27675" s="9"/>
    </row>
    <row r="27676" spans="30:30">
      <c r="AD27676" s="9"/>
    </row>
    <row r="27677" spans="30:30">
      <c r="AD27677" s="9"/>
    </row>
    <row r="27678" spans="30:30">
      <c r="AD27678" s="9"/>
    </row>
    <row r="27679" spans="30:30">
      <c r="AD27679" s="9"/>
    </row>
    <row r="27680" spans="30:30">
      <c r="AD27680" s="9"/>
    </row>
    <row r="27681" spans="30:30">
      <c r="AD27681" s="9"/>
    </row>
    <row r="27682" spans="30:30">
      <c r="AD27682" s="9"/>
    </row>
    <row r="27683" spans="30:30">
      <c r="AD27683" s="9"/>
    </row>
    <row r="27684" spans="30:30">
      <c r="AD27684" s="9"/>
    </row>
    <row r="27685" spans="30:30">
      <c r="AD27685" s="9"/>
    </row>
    <row r="27686" spans="30:30">
      <c r="AD27686" s="9"/>
    </row>
    <row r="27687" spans="30:30">
      <c r="AD27687" s="9"/>
    </row>
    <row r="27688" spans="30:30">
      <c r="AD27688" s="9"/>
    </row>
    <row r="27689" spans="30:30">
      <c r="AD27689" s="9"/>
    </row>
    <row r="27690" spans="30:30">
      <c r="AD27690" s="9"/>
    </row>
    <row r="27691" spans="30:30">
      <c r="AD27691" s="9"/>
    </row>
    <row r="27692" spans="30:30">
      <c r="AD27692" s="9"/>
    </row>
    <row r="27693" spans="30:30">
      <c r="AD27693" s="9"/>
    </row>
    <row r="27694" spans="30:30">
      <c r="AD27694" s="9"/>
    </row>
    <row r="27695" spans="30:30">
      <c r="AD27695" s="9"/>
    </row>
    <row r="27696" spans="30:30">
      <c r="AD27696" s="9"/>
    </row>
    <row r="27697" spans="30:30">
      <c r="AD27697" s="9"/>
    </row>
    <row r="27698" spans="30:30">
      <c r="AD27698" s="9"/>
    </row>
    <row r="27699" spans="30:30">
      <c r="AD27699" s="9"/>
    </row>
    <row r="27700" spans="30:30">
      <c r="AD27700" s="9"/>
    </row>
    <row r="27701" spans="30:30">
      <c r="AD27701" s="9"/>
    </row>
    <row r="27702" spans="30:30">
      <c r="AD27702" s="9"/>
    </row>
    <row r="27703" spans="30:30">
      <c r="AD27703" s="9"/>
    </row>
    <row r="27704" spans="30:30">
      <c r="AD27704" s="9"/>
    </row>
    <row r="27705" spans="30:30">
      <c r="AD27705" s="9"/>
    </row>
    <row r="27706" spans="30:30">
      <c r="AD27706" s="9"/>
    </row>
    <row r="27707" spans="30:30">
      <c r="AD27707" s="9"/>
    </row>
    <row r="27708" spans="30:30">
      <c r="AD27708" s="9"/>
    </row>
    <row r="27709" spans="30:30">
      <c r="AD27709" s="9"/>
    </row>
    <row r="27710" spans="30:30">
      <c r="AD27710" s="9"/>
    </row>
    <row r="27711" spans="30:30">
      <c r="AD27711" s="9"/>
    </row>
    <row r="27712" spans="30:30">
      <c r="AD27712" s="9"/>
    </row>
    <row r="27713" spans="30:30">
      <c r="AD27713" s="9"/>
    </row>
    <row r="27714" spans="30:30">
      <c r="AD27714" s="9"/>
    </row>
    <row r="27715" spans="30:30">
      <c r="AD27715" s="9"/>
    </row>
    <row r="27716" spans="30:30">
      <c r="AD27716" s="9"/>
    </row>
    <row r="27717" spans="30:30">
      <c r="AD27717" s="9"/>
    </row>
    <row r="27718" spans="30:30">
      <c r="AD27718" s="9"/>
    </row>
    <row r="27719" spans="30:30">
      <c r="AD27719" s="9"/>
    </row>
    <row r="27720" spans="30:30">
      <c r="AD27720" s="9"/>
    </row>
    <row r="27721" spans="30:30">
      <c r="AD27721" s="9"/>
    </row>
    <row r="27722" spans="30:30">
      <c r="AD27722" s="9"/>
    </row>
    <row r="27723" spans="30:30">
      <c r="AD27723" s="9"/>
    </row>
    <row r="27724" spans="30:30">
      <c r="AD27724" s="9"/>
    </row>
    <row r="27725" spans="30:30">
      <c r="AD27725" s="9"/>
    </row>
    <row r="27726" spans="30:30">
      <c r="AD27726" s="9"/>
    </row>
    <row r="27727" spans="30:30">
      <c r="AD27727" s="9"/>
    </row>
    <row r="27728" spans="30:30">
      <c r="AD27728" s="9"/>
    </row>
    <row r="27729" spans="30:30">
      <c r="AD27729" s="9"/>
    </row>
    <row r="27730" spans="30:30">
      <c r="AD27730" s="9"/>
    </row>
    <row r="27731" spans="30:30">
      <c r="AD27731" s="9"/>
    </row>
    <row r="27732" spans="30:30">
      <c r="AD27732" s="9"/>
    </row>
    <row r="27733" spans="30:30">
      <c r="AD27733" s="9"/>
    </row>
    <row r="27734" spans="30:30">
      <c r="AD27734" s="9"/>
    </row>
    <row r="27735" spans="30:30">
      <c r="AD27735" s="9"/>
    </row>
    <row r="27736" spans="30:30">
      <c r="AD27736" s="9"/>
    </row>
    <row r="27737" spans="30:30">
      <c r="AD27737" s="9"/>
    </row>
    <row r="27738" spans="30:30">
      <c r="AD27738" s="9"/>
    </row>
    <row r="27739" spans="30:30">
      <c r="AD27739" s="9"/>
    </row>
    <row r="27740" spans="30:30">
      <c r="AD27740" s="9"/>
    </row>
    <row r="27741" spans="30:30">
      <c r="AD27741" s="9"/>
    </row>
    <row r="27742" spans="30:30">
      <c r="AD27742" s="9"/>
    </row>
    <row r="27743" spans="30:30">
      <c r="AD27743" s="9"/>
    </row>
    <row r="27744" spans="30:30">
      <c r="AD27744" s="9"/>
    </row>
    <row r="27745" spans="30:30">
      <c r="AD27745" s="9"/>
    </row>
    <row r="27746" spans="30:30">
      <c r="AD27746" s="9"/>
    </row>
    <row r="27747" spans="30:30">
      <c r="AD27747" s="9"/>
    </row>
    <row r="27748" spans="30:30">
      <c r="AD27748" s="9"/>
    </row>
    <row r="27749" spans="30:30">
      <c r="AD27749" s="9"/>
    </row>
    <row r="27750" spans="30:30">
      <c r="AD27750" s="9"/>
    </row>
    <row r="27751" spans="30:30">
      <c r="AD27751" s="9"/>
    </row>
    <row r="27752" spans="30:30">
      <c r="AD27752" s="9"/>
    </row>
    <row r="27753" spans="30:30">
      <c r="AD27753" s="9"/>
    </row>
    <row r="27754" spans="30:30">
      <c r="AD27754" s="9"/>
    </row>
    <row r="27755" spans="30:30">
      <c r="AD27755" s="9"/>
    </row>
    <row r="27756" spans="30:30">
      <c r="AD27756" s="9"/>
    </row>
    <row r="27757" spans="30:30">
      <c r="AD27757" s="9"/>
    </row>
    <row r="27758" spans="30:30">
      <c r="AD27758" s="9"/>
    </row>
    <row r="27759" spans="30:30">
      <c r="AD27759" s="9"/>
    </row>
    <row r="27760" spans="30:30">
      <c r="AD27760" s="9"/>
    </row>
    <row r="27761" spans="30:30">
      <c r="AD27761" s="9"/>
    </row>
    <row r="27762" spans="30:30">
      <c r="AD27762" s="9"/>
    </row>
    <row r="27763" spans="30:30">
      <c r="AD27763" s="9"/>
    </row>
    <row r="27764" spans="30:30">
      <c r="AD27764" s="9"/>
    </row>
    <row r="27765" spans="30:30">
      <c r="AD27765" s="9"/>
    </row>
    <row r="27766" spans="30:30">
      <c r="AD27766" s="9"/>
    </row>
    <row r="27767" spans="30:30">
      <c r="AD27767" s="9"/>
    </row>
    <row r="27768" spans="30:30">
      <c r="AD27768" s="9"/>
    </row>
    <row r="27769" spans="30:30">
      <c r="AD27769" s="9"/>
    </row>
    <row r="27770" spans="30:30">
      <c r="AD27770" s="9"/>
    </row>
    <row r="27771" spans="30:30">
      <c r="AD27771" s="9"/>
    </row>
    <row r="27772" spans="30:30">
      <c r="AD27772" s="9"/>
    </row>
    <row r="27773" spans="30:30">
      <c r="AD27773" s="9"/>
    </row>
    <row r="27774" spans="30:30">
      <c r="AD27774" s="9"/>
    </row>
    <row r="27775" spans="30:30">
      <c r="AD27775" s="9"/>
    </row>
    <row r="27776" spans="30:30">
      <c r="AD27776" s="9"/>
    </row>
    <row r="27777" spans="30:30">
      <c r="AD27777" s="9"/>
    </row>
    <row r="27778" spans="30:30">
      <c r="AD27778" s="9"/>
    </row>
    <row r="27779" spans="30:30">
      <c r="AD27779" s="9"/>
    </row>
    <row r="27780" spans="30:30">
      <c r="AD27780" s="9"/>
    </row>
    <row r="27781" spans="30:30">
      <c r="AD27781" s="9"/>
    </row>
    <row r="27782" spans="30:30">
      <c r="AD27782" s="9"/>
    </row>
    <row r="27783" spans="30:30">
      <c r="AD27783" s="9"/>
    </row>
    <row r="27784" spans="30:30">
      <c r="AD27784" s="9"/>
    </row>
    <row r="27785" spans="30:30">
      <c r="AD27785" s="9"/>
    </row>
    <row r="27786" spans="30:30">
      <c r="AD27786" s="9"/>
    </row>
    <row r="27787" spans="30:30">
      <c r="AD27787" s="9"/>
    </row>
    <row r="27788" spans="30:30">
      <c r="AD27788" s="9"/>
    </row>
    <row r="27789" spans="30:30">
      <c r="AD27789" s="9"/>
    </row>
    <row r="27790" spans="30:30">
      <c r="AD27790" s="9"/>
    </row>
    <row r="27791" spans="30:30">
      <c r="AD27791" s="9"/>
    </row>
    <row r="27792" spans="30:30">
      <c r="AD27792" s="9"/>
    </row>
    <row r="27793" spans="30:30">
      <c r="AD27793" s="9"/>
    </row>
    <row r="27794" spans="30:30">
      <c r="AD27794" s="9"/>
    </row>
    <row r="27795" spans="30:30">
      <c r="AD27795" s="9"/>
    </row>
    <row r="27796" spans="30:30">
      <c r="AD27796" s="9"/>
    </row>
    <row r="27797" spans="30:30">
      <c r="AD27797" s="9"/>
    </row>
    <row r="27798" spans="30:30">
      <c r="AD27798" s="9"/>
    </row>
    <row r="27799" spans="30:30">
      <c r="AD27799" s="9"/>
    </row>
    <row r="27800" spans="30:30">
      <c r="AD27800" s="9"/>
    </row>
    <row r="27801" spans="30:30">
      <c r="AD27801" s="9"/>
    </row>
    <row r="27802" spans="30:30">
      <c r="AD27802" s="9"/>
    </row>
    <row r="27803" spans="30:30">
      <c r="AD27803" s="9"/>
    </row>
    <row r="27804" spans="30:30">
      <c r="AD27804" s="9"/>
    </row>
    <row r="27805" spans="30:30">
      <c r="AD27805" s="9"/>
    </row>
    <row r="27806" spans="30:30">
      <c r="AD27806" s="9"/>
    </row>
    <row r="27807" spans="30:30">
      <c r="AD27807" s="9"/>
    </row>
    <row r="27808" spans="30:30">
      <c r="AD27808" s="9"/>
    </row>
    <row r="27809" spans="30:30">
      <c r="AD27809" s="9"/>
    </row>
    <row r="27810" spans="30:30">
      <c r="AD27810" s="9"/>
    </row>
    <row r="27811" spans="30:30">
      <c r="AD27811" s="9"/>
    </row>
    <row r="27812" spans="30:30">
      <c r="AD27812" s="9"/>
    </row>
    <row r="27813" spans="30:30">
      <c r="AD27813" s="9"/>
    </row>
    <row r="27814" spans="30:30">
      <c r="AD27814" s="9"/>
    </row>
    <row r="27815" spans="30:30">
      <c r="AD27815" s="9"/>
    </row>
    <row r="27816" spans="30:30">
      <c r="AD27816" s="9"/>
    </row>
    <row r="27817" spans="30:30">
      <c r="AD27817" s="9"/>
    </row>
    <row r="27818" spans="30:30">
      <c r="AD27818" s="9"/>
    </row>
    <row r="27819" spans="30:30">
      <c r="AD27819" s="9"/>
    </row>
    <row r="27820" spans="30:30">
      <c r="AD27820" s="9"/>
    </row>
    <row r="27821" spans="30:30">
      <c r="AD27821" s="9"/>
    </row>
    <row r="27822" spans="30:30">
      <c r="AD27822" s="9"/>
    </row>
    <row r="27823" spans="30:30">
      <c r="AD27823" s="9"/>
    </row>
    <row r="27824" spans="30:30">
      <c r="AD27824" s="9"/>
    </row>
    <row r="27825" spans="30:30">
      <c r="AD27825" s="9"/>
    </row>
    <row r="27826" spans="30:30">
      <c r="AD27826" s="9"/>
    </row>
    <row r="27827" spans="30:30">
      <c r="AD27827" s="9"/>
    </row>
    <row r="27828" spans="30:30">
      <c r="AD27828" s="9"/>
    </row>
    <row r="27829" spans="30:30">
      <c r="AD27829" s="9"/>
    </row>
    <row r="27830" spans="30:30">
      <c r="AD27830" s="9"/>
    </row>
    <row r="27831" spans="30:30">
      <c r="AD27831" s="9"/>
    </row>
    <row r="27832" spans="30:30">
      <c r="AD27832" s="9"/>
    </row>
    <row r="27833" spans="30:30">
      <c r="AD27833" s="9"/>
    </row>
    <row r="27834" spans="30:30">
      <c r="AD27834" s="9"/>
    </row>
    <row r="27835" spans="30:30">
      <c r="AD27835" s="9"/>
    </row>
    <row r="27836" spans="30:30">
      <c r="AD27836" s="9"/>
    </row>
    <row r="27837" spans="30:30">
      <c r="AD27837" s="9"/>
    </row>
    <row r="27838" spans="30:30">
      <c r="AD27838" s="9"/>
    </row>
    <row r="27839" spans="30:30">
      <c r="AD27839" s="9"/>
    </row>
    <row r="27840" spans="30:30">
      <c r="AD27840" s="9"/>
    </row>
    <row r="27841" spans="30:30">
      <c r="AD27841" s="9"/>
    </row>
    <row r="27842" spans="30:30">
      <c r="AD27842" s="9"/>
    </row>
    <row r="27843" spans="30:30">
      <c r="AD27843" s="9"/>
    </row>
    <row r="27844" spans="30:30">
      <c r="AD27844" s="9"/>
    </row>
    <row r="27845" spans="30:30">
      <c r="AD27845" s="9"/>
    </row>
    <row r="27846" spans="30:30">
      <c r="AD27846" s="9"/>
    </row>
    <row r="27847" spans="30:30">
      <c r="AD27847" s="9"/>
    </row>
    <row r="27848" spans="30:30">
      <c r="AD27848" s="9"/>
    </row>
    <row r="27849" spans="30:30">
      <c r="AD27849" s="9"/>
    </row>
    <row r="27850" spans="30:30">
      <c r="AD27850" s="9"/>
    </row>
    <row r="27851" spans="30:30">
      <c r="AD27851" s="9"/>
    </row>
    <row r="27852" spans="30:30">
      <c r="AD27852" s="9"/>
    </row>
    <row r="27853" spans="30:30">
      <c r="AD27853" s="9"/>
    </row>
    <row r="27854" spans="30:30">
      <c r="AD27854" s="9"/>
    </row>
    <row r="27855" spans="30:30">
      <c r="AD27855" s="9"/>
    </row>
    <row r="27856" spans="30:30">
      <c r="AD27856" s="9"/>
    </row>
    <row r="27857" spans="30:30">
      <c r="AD27857" s="9"/>
    </row>
    <row r="27858" spans="30:30">
      <c r="AD27858" s="9"/>
    </row>
    <row r="27859" spans="30:30">
      <c r="AD27859" s="9"/>
    </row>
    <row r="27860" spans="30:30">
      <c r="AD27860" s="9"/>
    </row>
    <row r="27861" spans="30:30">
      <c r="AD27861" s="9"/>
    </row>
    <row r="27862" spans="30:30">
      <c r="AD27862" s="9"/>
    </row>
    <row r="27863" spans="30:30">
      <c r="AD27863" s="9"/>
    </row>
    <row r="27864" spans="30:30">
      <c r="AD27864" s="9"/>
    </row>
    <row r="27865" spans="30:30">
      <c r="AD27865" s="9"/>
    </row>
    <row r="27866" spans="30:30">
      <c r="AD27866" s="9"/>
    </row>
    <row r="27867" spans="30:30">
      <c r="AD27867" s="9"/>
    </row>
    <row r="27868" spans="30:30">
      <c r="AD27868" s="9"/>
    </row>
    <row r="27869" spans="30:30">
      <c r="AD27869" s="9"/>
    </row>
    <row r="27870" spans="30:30">
      <c r="AD27870" s="9"/>
    </row>
    <row r="27871" spans="30:30">
      <c r="AD27871" s="9"/>
    </row>
    <row r="27872" spans="30:30">
      <c r="AD27872" s="9"/>
    </row>
    <row r="27873" spans="30:30">
      <c r="AD27873" s="9"/>
    </row>
    <row r="27874" spans="30:30">
      <c r="AD27874" s="9"/>
    </row>
    <row r="27875" spans="30:30">
      <c r="AD27875" s="9"/>
    </row>
    <row r="27876" spans="30:30">
      <c r="AD27876" s="9"/>
    </row>
    <row r="27877" spans="30:30">
      <c r="AD27877" s="9"/>
    </row>
    <row r="27878" spans="30:30">
      <c r="AD27878" s="9"/>
    </row>
    <row r="27879" spans="30:30">
      <c r="AD27879" s="9"/>
    </row>
    <row r="27880" spans="30:30">
      <c r="AD27880" s="9"/>
    </row>
    <row r="27881" spans="30:30">
      <c r="AD27881" s="9"/>
    </row>
    <row r="27882" spans="30:30">
      <c r="AD27882" s="9"/>
    </row>
    <row r="27883" spans="30:30">
      <c r="AD27883" s="9"/>
    </row>
    <row r="27884" spans="30:30">
      <c r="AD27884" s="9"/>
    </row>
    <row r="27885" spans="30:30">
      <c r="AD27885" s="9"/>
    </row>
    <row r="27886" spans="30:30">
      <c r="AD27886" s="9"/>
    </row>
    <row r="27887" spans="30:30">
      <c r="AD27887" s="9"/>
    </row>
    <row r="27888" spans="30:30">
      <c r="AD27888" s="9"/>
    </row>
    <row r="27889" spans="30:30">
      <c r="AD27889" s="9"/>
    </row>
    <row r="27890" spans="30:30">
      <c r="AD27890" s="9"/>
    </row>
    <row r="27891" spans="30:30">
      <c r="AD27891" s="9"/>
    </row>
    <row r="27892" spans="30:30">
      <c r="AD27892" s="9"/>
    </row>
    <row r="27893" spans="30:30">
      <c r="AD27893" s="9"/>
    </row>
    <row r="27894" spans="30:30">
      <c r="AD27894" s="9"/>
    </row>
    <row r="27895" spans="30:30">
      <c r="AD27895" s="9"/>
    </row>
    <row r="27896" spans="30:30">
      <c r="AD27896" s="9"/>
    </row>
    <row r="27897" spans="30:30">
      <c r="AD27897" s="9"/>
    </row>
    <row r="27898" spans="30:30">
      <c r="AD27898" s="9"/>
    </row>
    <row r="27899" spans="30:30">
      <c r="AD27899" s="9"/>
    </row>
    <row r="27900" spans="30:30">
      <c r="AD27900" s="9"/>
    </row>
    <row r="27901" spans="30:30">
      <c r="AD27901" s="9"/>
    </row>
    <row r="27902" spans="30:30">
      <c r="AD27902" s="9"/>
    </row>
    <row r="27903" spans="30:30">
      <c r="AD27903" s="9"/>
    </row>
    <row r="27904" spans="30:30">
      <c r="AD27904" s="9"/>
    </row>
    <row r="27905" spans="30:30">
      <c r="AD27905" s="9"/>
    </row>
    <row r="27906" spans="30:30">
      <c r="AD27906" s="9"/>
    </row>
    <row r="27907" spans="30:30">
      <c r="AD27907" s="9"/>
    </row>
    <row r="27908" spans="30:30">
      <c r="AD27908" s="9"/>
    </row>
    <row r="27909" spans="30:30">
      <c r="AD27909" s="9"/>
    </row>
    <row r="27910" spans="30:30">
      <c r="AD27910" s="9"/>
    </row>
    <row r="27911" spans="30:30">
      <c r="AD27911" s="9"/>
    </row>
    <row r="27912" spans="30:30">
      <c r="AD27912" s="9"/>
    </row>
    <row r="27913" spans="30:30">
      <c r="AD27913" s="9"/>
    </row>
    <row r="27914" spans="30:30">
      <c r="AD27914" s="9"/>
    </row>
    <row r="27915" spans="30:30">
      <c r="AD27915" s="9"/>
    </row>
    <row r="27916" spans="30:30">
      <c r="AD27916" s="9"/>
    </row>
    <row r="27917" spans="30:30">
      <c r="AD27917" s="9"/>
    </row>
    <row r="27918" spans="30:30">
      <c r="AD27918" s="9"/>
    </row>
    <row r="27919" spans="30:30">
      <c r="AD27919" s="9"/>
    </row>
    <row r="27920" spans="30:30">
      <c r="AD27920" s="9"/>
    </row>
    <row r="27921" spans="30:30">
      <c r="AD27921" s="9"/>
    </row>
    <row r="27922" spans="30:30">
      <c r="AD27922" s="9"/>
    </row>
    <row r="27923" spans="30:30">
      <c r="AD27923" s="9"/>
    </row>
    <row r="27924" spans="30:30">
      <c r="AD27924" s="9"/>
    </row>
    <row r="27925" spans="30:30">
      <c r="AD27925" s="9"/>
    </row>
    <row r="27926" spans="30:30">
      <c r="AD27926" s="9"/>
    </row>
    <row r="27927" spans="30:30">
      <c r="AD27927" s="9"/>
    </row>
    <row r="27928" spans="30:30">
      <c r="AD27928" s="9"/>
    </row>
    <row r="27929" spans="30:30">
      <c r="AD27929" s="9"/>
    </row>
    <row r="27930" spans="30:30">
      <c r="AD27930" s="9"/>
    </row>
    <row r="27931" spans="30:30">
      <c r="AD27931" s="9"/>
    </row>
    <row r="27932" spans="30:30">
      <c r="AD27932" s="9"/>
    </row>
    <row r="27933" spans="30:30">
      <c r="AD27933" s="9"/>
    </row>
    <row r="27934" spans="30:30">
      <c r="AD27934" s="9"/>
    </row>
    <row r="27935" spans="30:30">
      <c r="AD27935" s="9"/>
    </row>
    <row r="27936" spans="30:30">
      <c r="AD27936" s="9"/>
    </row>
    <row r="27937" spans="30:30">
      <c r="AD27937" s="9"/>
    </row>
    <row r="27938" spans="30:30">
      <c r="AD27938" s="9"/>
    </row>
    <row r="27939" spans="30:30">
      <c r="AD27939" s="9"/>
    </row>
    <row r="27940" spans="30:30">
      <c r="AD27940" s="9"/>
    </row>
    <row r="27941" spans="30:30">
      <c r="AD27941" s="9"/>
    </row>
    <row r="27942" spans="30:30">
      <c r="AD27942" s="9"/>
    </row>
    <row r="27943" spans="30:30">
      <c r="AD27943" s="9"/>
    </row>
    <row r="27944" spans="30:30">
      <c r="AD27944" s="9"/>
    </row>
    <row r="27945" spans="30:30">
      <c r="AD27945" s="9"/>
    </row>
    <row r="27946" spans="30:30">
      <c r="AD27946" s="9"/>
    </row>
    <row r="27947" spans="30:30">
      <c r="AD27947" s="9"/>
    </row>
    <row r="27948" spans="30:30">
      <c r="AD27948" s="9"/>
    </row>
    <row r="27949" spans="30:30">
      <c r="AD27949" s="9"/>
    </row>
    <row r="27950" spans="30:30">
      <c r="AD27950" s="9"/>
    </row>
    <row r="27951" spans="30:30">
      <c r="AD27951" s="9"/>
    </row>
    <row r="27952" spans="30:30">
      <c r="AD27952" s="9"/>
    </row>
    <row r="27953" spans="30:30">
      <c r="AD27953" s="9"/>
    </row>
    <row r="27954" spans="30:30">
      <c r="AD27954" s="9"/>
    </row>
    <row r="27955" spans="30:30">
      <c r="AD27955" s="9"/>
    </row>
    <row r="27956" spans="30:30">
      <c r="AD27956" s="9"/>
    </row>
    <row r="27957" spans="30:30">
      <c r="AD27957" s="9"/>
    </row>
    <row r="27958" spans="30:30">
      <c r="AD27958" s="9"/>
    </row>
    <row r="27959" spans="30:30">
      <c r="AD27959" s="9"/>
    </row>
    <row r="27960" spans="30:30">
      <c r="AD27960" s="9"/>
    </row>
    <row r="27961" spans="30:30">
      <c r="AD27961" s="9"/>
    </row>
    <row r="27962" spans="30:30">
      <c r="AD27962" s="9"/>
    </row>
    <row r="27963" spans="30:30">
      <c r="AD27963" s="9"/>
    </row>
    <row r="27964" spans="30:30">
      <c r="AD27964" s="9"/>
    </row>
    <row r="27965" spans="30:30">
      <c r="AD27965" s="9"/>
    </row>
    <row r="27966" spans="30:30">
      <c r="AD27966" s="9"/>
    </row>
    <row r="27967" spans="30:30">
      <c r="AD27967" s="9"/>
    </row>
    <row r="27968" spans="30:30">
      <c r="AD27968" s="9"/>
    </row>
    <row r="27969" spans="30:30">
      <c r="AD27969" s="9"/>
    </row>
    <row r="27970" spans="30:30">
      <c r="AD27970" s="9"/>
    </row>
    <row r="27971" spans="30:30">
      <c r="AD27971" s="9"/>
    </row>
    <row r="27972" spans="30:30">
      <c r="AD27972" s="9"/>
    </row>
    <row r="27973" spans="30:30">
      <c r="AD27973" s="9"/>
    </row>
    <row r="27974" spans="30:30">
      <c r="AD27974" s="9"/>
    </row>
    <row r="27975" spans="30:30">
      <c r="AD27975" s="9"/>
    </row>
    <row r="27976" spans="30:30">
      <c r="AD27976" s="9"/>
    </row>
    <row r="27977" spans="30:30">
      <c r="AD27977" s="9"/>
    </row>
    <row r="27978" spans="30:30">
      <c r="AD27978" s="9"/>
    </row>
    <row r="27979" spans="30:30">
      <c r="AD27979" s="9"/>
    </row>
    <row r="27980" spans="30:30">
      <c r="AD27980" s="9"/>
    </row>
    <row r="27981" spans="30:30">
      <c r="AD27981" s="9"/>
    </row>
    <row r="27982" spans="30:30">
      <c r="AD27982" s="9"/>
    </row>
    <row r="27983" spans="30:30">
      <c r="AD27983" s="9"/>
    </row>
    <row r="27984" spans="30:30">
      <c r="AD27984" s="9"/>
    </row>
    <row r="27985" spans="30:30">
      <c r="AD27985" s="9"/>
    </row>
    <row r="27986" spans="30:30">
      <c r="AD27986" s="9"/>
    </row>
    <row r="27987" spans="30:30">
      <c r="AD27987" s="9"/>
    </row>
    <row r="27988" spans="30:30">
      <c r="AD27988" s="9"/>
    </row>
    <row r="27989" spans="30:30">
      <c r="AD27989" s="9"/>
    </row>
    <row r="27990" spans="30:30">
      <c r="AD27990" s="9"/>
    </row>
    <row r="27991" spans="30:30">
      <c r="AD27991" s="9"/>
    </row>
    <row r="27992" spans="30:30">
      <c r="AD27992" s="9"/>
    </row>
    <row r="27993" spans="30:30">
      <c r="AD27993" s="9"/>
    </row>
    <row r="27994" spans="30:30">
      <c r="AD27994" s="9"/>
    </row>
    <row r="27995" spans="30:30">
      <c r="AD27995" s="9"/>
    </row>
    <row r="27996" spans="30:30">
      <c r="AD27996" s="9"/>
    </row>
    <row r="27997" spans="30:30">
      <c r="AD27997" s="9"/>
    </row>
    <row r="27998" spans="30:30">
      <c r="AD27998" s="9"/>
    </row>
    <row r="27999" spans="30:30">
      <c r="AD27999" s="9"/>
    </row>
    <row r="28000" spans="30:30">
      <c r="AD28000" s="9"/>
    </row>
    <row r="28001" spans="30:30">
      <c r="AD28001" s="9"/>
    </row>
    <row r="28002" spans="30:30">
      <c r="AD28002" s="9"/>
    </row>
    <row r="28003" spans="30:30">
      <c r="AD28003" s="9"/>
    </row>
    <row r="28004" spans="30:30">
      <c r="AD28004" s="9"/>
    </row>
    <row r="28005" spans="30:30">
      <c r="AD28005" s="9"/>
    </row>
    <row r="28006" spans="30:30">
      <c r="AD28006" s="9"/>
    </row>
    <row r="28007" spans="30:30">
      <c r="AD28007" s="9"/>
    </row>
    <row r="28008" spans="30:30">
      <c r="AD28008" s="9"/>
    </row>
    <row r="28009" spans="30:30">
      <c r="AD28009" s="9"/>
    </row>
    <row r="28010" spans="30:30">
      <c r="AD28010" s="9"/>
    </row>
    <row r="28011" spans="30:30">
      <c r="AD28011" s="9"/>
    </row>
    <row r="28012" spans="30:30">
      <c r="AD28012" s="9"/>
    </row>
    <row r="28013" spans="30:30">
      <c r="AD28013" s="9"/>
    </row>
    <row r="28014" spans="30:30">
      <c r="AD28014" s="9"/>
    </row>
    <row r="28015" spans="30:30">
      <c r="AD28015" s="9"/>
    </row>
    <row r="28016" spans="30:30">
      <c r="AD28016" s="9"/>
    </row>
    <row r="28017" spans="30:30">
      <c r="AD28017" s="9"/>
    </row>
    <row r="28018" spans="30:30">
      <c r="AD28018" s="9"/>
    </row>
    <row r="28019" spans="30:30">
      <c r="AD28019" s="9"/>
    </row>
    <row r="28020" spans="30:30">
      <c r="AD28020" s="9"/>
    </row>
    <row r="28021" spans="30:30">
      <c r="AD28021" s="9"/>
    </row>
    <row r="28022" spans="30:30">
      <c r="AD28022" s="9"/>
    </row>
    <row r="28023" spans="30:30">
      <c r="AD28023" s="9"/>
    </row>
    <row r="28024" spans="30:30">
      <c r="AD28024" s="9"/>
    </row>
    <row r="28025" spans="30:30">
      <c r="AD28025" s="9"/>
    </row>
    <row r="28026" spans="30:30">
      <c r="AD28026" s="9"/>
    </row>
    <row r="28027" spans="30:30">
      <c r="AD28027" s="9"/>
    </row>
    <row r="28028" spans="30:30">
      <c r="AD28028" s="9"/>
    </row>
    <row r="28029" spans="30:30">
      <c r="AD28029" s="9"/>
    </row>
    <row r="28030" spans="30:30">
      <c r="AD28030" s="9"/>
    </row>
    <row r="28031" spans="30:30">
      <c r="AD28031" s="9"/>
    </row>
    <row r="28032" spans="30:30">
      <c r="AD28032" s="9"/>
    </row>
    <row r="28033" spans="30:30">
      <c r="AD28033" s="9"/>
    </row>
    <row r="28034" spans="30:30">
      <c r="AD28034" s="9"/>
    </row>
    <row r="28035" spans="30:30">
      <c r="AD28035" s="9"/>
    </row>
    <row r="28036" spans="30:30">
      <c r="AD28036" s="9"/>
    </row>
    <row r="28037" spans="30:30">
      <c r="AD28037" s="9"/>
    </row>
    <row r="28038" spans="30:30">
      <c r="AD28038" s="9"/>
    </row>
    <row r="28039" spans="30:30">
      <c r="AD28039" s="9"/>
    </row>
    <row r="28040" spans="30:30">
      <c r="AD28040" s="9"/>
    </row>
    <row r="28041" spans="30:30">
      <c r="AD28041" s="9"/>
    </row>
    <row r="28042" spans="30:30">
      <c r="AD28042" s="9"/>
    </row>
    <row r="28043" spans="30:30">
      <c r="AD28043" s="9"/>
    </row>
    <row r="28044" spans="30:30">
      <c r="AD28044" s="9"/>
    </row>
    <row r="28045" spans="30:30">
      <c r="AD28045" s="9"/>
    </row>
    <row r="28046" spans="30:30">
      <c r="AD28046" s="9"/>
    </row>
    <row r="28047" spans="30:30">
      <c r="AD28047" s="9"/>
    </row>
    <row r="28048" spans="30:30">
      <c r="AD28048" s="9"/>
    </row>
    <row r="28049" spans="30:30">
      <c r="AD28049" s="9"/>
    </row>
    <row r="28050" spans="30:30">
      <c r="AD28050" s="9"/>
    </row>
    <row r="28051" spans="30:30">
      <c r="AD28051" s="9"/>
    </row>
    <row r="28052" spans="30:30">
      <c r="AD28052" s="9"/>
    </row>
    <row r="28053" spans="30:30">
      <c r="AD28053" s="9"/>
    </row>
    <row r="28054" spans="30:30">
      <c r="AD28054" s="9"/>
    </row>
    <row r="28055" spans="30:30">
      <c r="AD28055" s="9"/>
    </row>
    <row r="28056" spans="30:30">
      <c r="AD28056" s="9"/>
    </row>
    <row r="28057" spans="30:30">
      <c r="AD28057" s="9"/>
    </row>
    <row r="28058" spans="30:30">
      <c r="AD28058" s="9"/>
    </row>
    <row r="28059" spans="30:30">
      <c r="AD28059" s="9"/>
    </row>
    <row r="28060" spans="30:30">
      <c r="AD28060" s="9"/>
    </row>
    <row r="28061" spans="30:30">
      <c r="AD28061" s="9"/>
    </row>
    <row r="28062" spans="30:30">
      <c r="AD28062" s="9"/>
    </row>
    <row r="28063" spans="30:30">
      <c r="AD28063" s="9"/>
    </row>
    <row r="28064" spans="30:30">
      <c r="AD28064" s="9"/>
    </row>
    <row r="28065" spans="30:30">
      <c r="AD28065" s="9"/>
    </row>
    <row r="28066" spans="30:30">
      <c r="AD28066" s="9"/>
    </row>
    <row r="28067" spans="30:30">
      <c r="AD28067" s="9"/>
    </row>
    <row r="28068" spans="30:30">
      <c r="AD28068" s="9"/>
    </row>
    <row r="28069" spans="30:30">
      <c r="AD28069" s="9"/>
    </row>
    <row r="28070" spans="30:30">
      <c r="AD28070" s="9"/>
    </row>
    <row r="28071" spans="30:30">
      <c r="AD28071" s="9"/>
    </row>
    <row r="28072" spans="30:30">
      <c r="AD28072" s="9"/>
    </row>
    <row r="28073" spans="30:30">
      <c r="AD28073" s="9"/>
    </row>
    <row r="28074" spans="30:30">
      <c r="AD28074" s="9"/>
    </row>
    <row r="28075" spans="30:30">
      <c r="AD28075" s="9"/>
    </row>
    <row r="28076" spans="30:30">
      <c r="AD28076" s="9"/>
    </row>
    <row r="28077" spans="30:30">
      <c r="AD28077" s="9"/>
    </row>
    <row r="28078" spans="30:30">
      <c r="AD28078" s="9"/>
    </row>
    <row r="28079" spans="30:30">
      <c r="AD28079" s="9"/>
    </row>
    <row r="28080" spans="30:30">
      <c r="AD28080" s="9"/>
    </row>
    <row r="28081" spans="30:30">
      <c r="AD28081" s="9"/>
    </row>
    <row r="28082" spans="30:30">
      <c r="AD28082" s="9"/>
    </row>
    <row r="28083" spans="30:30">
      <c r="AD28083" s="9"/>
    </row>
    <row r="28084" spans="30:30">
      <c r="AD28084" s="9"/>
    </row>
    <row r="28085" spans="30:30">
      <c r="AD28085" s="9"/>
    </row>
    <row r="28086" spans="30:30">
      <c r="AD28086" s="9"/>
    </row>
    <row r="28087" spans="30:30">
      <c r="AD28087" s="9"/>
    </row>
    <row r="28088" spans="30:30">
      <c r="AD28088" s="9"/>
    </row>
    <row r="28089" spans="30:30">
      <c r="AD28089" s="9"/>
    </row>
    <row r="28090" spans="30:30">
      <c r="AD28090" s="9"/>
    </row>
    <row r="28091" spans="30:30">
      <c r="AD28091" s="9"/>
    </row>
    <row r="28092" spans="30:30">
      <c r="AD28092" s="9"/>
    </row>
    <row r="28093" spans="30:30">
      <c r="AD28093" s="9"/>
    </row>
    <row r="28094" spans="30:30">
      <c r="AD28094" s="9"/>
    </row>
    <row r="28095" spans="30:30">
      <c r="AD28095" s="9"/>
    </row>
    <row r="28096" spans="30:30">
      <c r="AD28096" s="9"/>
    </row>
    <row r="28097" spans="30:30">
      <c r="AD28097" s="9"/>
    </row>
    <row r="28098" spans="30:30">
      <c r="AD28098" s="9"/>
    </row>
    <row r="28099" spans="30:30">
      <c r="AD28099" s="9"/>
    </row>
    <row r="28100" spans="30:30">
      <c r="AD28100" s="9"/>
    </row>
    <row r="28101" spans="30:30">
      <c r="AD28101" s="9"/>
    </row>
    <row r="28102" spans="30:30">
      <c r="AD28102" s="9"/>
    </row>
    <row r="28103" spans="30:30">
      <c r="AD28103" s="9"/>
    </row>
    <row r="28104" spans="30:30">
      <c r="AD28104" s="9"/>
    </row>
    <row r="28105" spans="30:30">
      <c r="AD28105" s="9"/>
    </row>
    <row r="28106" spans="30:30">
      <c r="AD28106" s="9"/>
    </row>
    <row r="28107" spans="30:30">
      <c r="AD28107" s="9"/>
    </row>
    <row r="28108" spans="30:30">
      <c r="AD28108" s="9"/>
    </row>
    <row r="28109" spans="30:30">
      <c r="AD28109" s="9"/>
    </row>
    <row r="28110" spans="30:30">
      <c r="AD28110" s="9"/>
    </row>
    <row r="28111" spans="30:30">
      <c r="AD28111" s="9"/>
    </row>
    <row r="28112" spans="30:30">
      <c r="AD28112" s="9"/>
    </row>
    <row r="28113" spans="30:30">
      <c r="AD28113" s="9"/>
    </row>
    <row r="28114" spans="30:30">
      <c r="AD28114" s="9"/>
    </row>
    <row r="28115" spans="30:30">
      <c r="AD28115" s="9"/>
    </row>
    <row r="28116" spans="30:30">
      <c r="AD28116" s="9"/>
    </row>
    <row r="28117" spans="30:30">
      <c r="AD28117" s="9"/>
    </row>
    <row r="28118" spans="30:30">
      <c r="AD28118" s="9"/>
    </row>
    <row r="28119" spans="30:30">
      <c r="AD28119" s="9"/>
    </row>
    <row r="28120" spans="30:30">
      <c r="AD28120" s="9"/>
    </row>
    <row r="28121" spans="30:30">
      <c r="AD28121" s="9"/>
    </row>
    <row r="28122" spans="30:30">
      <c r="AD28122" s="9"/>
    </row>
    <row r="28123" spans="30:30">
      <c r="AD28123" s="9"/>
    </row>
    <row r="28124" spans="30:30">
      <c r="AD28124" s="9"/>
    </row>
    <row r="28125" spans="30:30">
      <c r="AD28125" s="9"/>
    </row>
    <row r="28126" spans="30:30">
      <c r="AD28126" s="9"/>
    </row>
    <row r="28127" spans="30:30">
      <c r="AD28127" s="9"/>
    </row>
    <row r="28128" spans="30:30">
      <c r="AD28128" s="9"/>
    </row>
    <row r="28129" spans="30:30">
      <c r="AD28129" s="9"/>
    </row>
    <row r="28130" spans="30:30">
      <c r="AD28130" s="9"/>
    </row>
    <row r="28131" spans="30:30">
      <c r="AD28131" s="9"/>
    </row>
    <row r="28132" spans="30:30">
      <c r="AD28132" s="9"/>
    </row>
    <row r="28133" spans="30:30">
      <c r="AD28133" s="9"/>
    </row>
    <row r="28134" spans="30:30">
      <c r="AD28134" s="9"/>
    </row>
    <row r="28135" spans="30:30">
      <c r="AD28135" s="9"/>
    </row>
    <row r="28136" spans="30:30">
      <c r="AD28136" s="9"/>
    </row>
    <row r="28137" spans="30:30">
      <c r="AD28137" s="9"/>
    </row>
    <row r="28138" spans="30:30">
      <c r="AD28138" s="9"/>
    </row>
    <row r="28139" spans="30:30">
      <c r="AD28139" s="9"/>
    </row>
    <row r="28140" spans="30:30">
      <c r="AD28140" s="9"/>
    </row>
    <row r="28141" spans="30:30">
      <c r="AD28141" s="9"/>
    </row>
    <row r="28142" spans="30:30">
      <c r="AD28142" s="9"/>
    </row>
    <row r="28143" spans="30:30">
      <c r="AD28143" s="9"/>
    </row>
    <row r="28144" spans="30:30">
      <c r="AD28144" s="9"/>
    </row>
    <row r="28145" spans="30:30">
      <c r="AD28145" s="9"/>
    </row>
    <row r="28146" spans="30:30">
      <c r="AD28146" s="9"/>
    </row>
    <row r="28147" spans="30:30">
      <c r="AD28147" s="9"/>
    </row>
    <row r="28148" spans="30:30">
      <c r="AD28148" s="9"/>
    </row>
    <row r="28149" spans="30:30">
      <c r="AD28149" s="9"/>
    </row>
    <row r="28150" spans="30:30">
      <c r="AD28150" s="9"/>
    </row>
    <row r="28151" spans="30:30">
      <c r="AD28151" s="9"/>
    </row>
    <row r="28152" spans="30:30">
      <c r="AD28152" s="9"/>
    </row>
    <row r="28153" spans="30:30">
      <c r="AD28153" s="9"/>
    </row>
    <row r="28154" spans="30:30">
      <c r="AD28154" s="9"/>
    </row>
    <row r="28155" spans="30:30">
      <c r="AD28155" s="9"/>
    </row>
    <row r="28156" spans="30:30">
      <c r="AD28156" s="9"/>
    </row>
    <row r="28157" spans="30:30">
      <c r="AD28157" s="9"/>
    </row>
    <row r="28158" spans="30:30">
      <c r="AD28158" s="9"/>
    </row>
    <row r="28159" spans="30:30">
      <c r="AD28159" s="9"/>
    </row>
    <row r="28160" spans="30:30">
      <c r="AD28160" s="9"/>
    </row>
    <row r="28161" spans="30:30">
      <c r="AD28161" s="9"/>
    </row>
    <row r="28162" spans="30:30">
      <c r="AD28162" s="9"/>
    </row>
    <row r="28163" spans="30:30">
      <c r="AD28163" s="9"/>
    </row>
    <row r="28164" spans="30:30">
      <c r="AD28164" s="9"/>
    </row>
    <row r="28165" spans="30:30">
      <c r="AD28165" s="9"/>
    </row>
    <row r="28166" spans="30:30">
      <c r="AD28166" s="9"/>
    </row>
    <row r="28167" spans="30:30">
      <c r="AD28167" s="9"/>
    </row>
    <row r="28168" spans="30:30">
      <c r="AD28168" s="9"/>
    </row>
    <row r="28169" spans="30:30">
      <c r="AD28169" s="9"/>
    </row>
    <row r="28170" spans="30:30">
      <c r="AD28170" s="9"/>
    </row>
    <row r="28171" spans="30:30">
      <c r="AD28171" s="9"/>
    </row>
    <row r="28172" spans="30:30">
      <c r="AD28172" s="9"/>
    </row>
    <row r="28173" spans="30:30">
      <c r="AD28173" s="9"/>
    </row>
    <row r="28174" spans="30:30">
      <c r="AD28174" s="9"/>
    </row>
    <row r="28175" spans="30:30">
      <c r="AD28175" s="9"/>
    </row>
    <row r="28176" spans="30:30">
      <c r="AD28176" s="9"/>
    </row>
    <row r="28177" spans="30:30">
      <c r="AD28177" s="9"/>
    </row>
    <row r="28178" spans="30:30">
      <c r="AD28178" s="9"/>
    </row>
    <row r="28179" spans="30:30">
      <c r="AD28179" s="9"/>
    </row>
    <row r="28180" spans="30:30">
      <c r="AD28180" s="9"/>
    </row>
    <row r="28181" spans="30:30">
      <c r="AD28181" s="9"/>
    </row>
    <row r="28182" spans="30:30">
      <c r="AD28182" s="9"/>
    </row>
    <row r="28183" spans="30:30">
      <c r="AD28183" s="9"/>
    </row>
    <row r="28184" spans="30:30">
      <c r="AD28184" s="9"/>
    </row>
    <row r="28185" spans="30:30">
      <c r="AD28185" s="9"/>
    </row>
    <row r="28186" spans="30:30">
      <c r="AD28186" s="9"/>
    </row>
    <row r="28187" spans="30:30">
      <c r="AD28187" s="9"/>
    </row>
    <row r="28188" spans="30:30">
      <c r="AD28188" s="9"/>
    </row>
    <row r="28189" spans="30:30">
      <c r="AD28189" s="9"/>
    </row>
    <row r="28190" spans="30:30">
      <c r="AD28190" s="9"/>
    </row>
    <row r="28191" spans="30:30">
      <c r="AD28191" s="9"/>
    </row>
    <row r="28192" spans="30:30">
      <c r="AD28192" s="9"/>
    </row>
    <row r="28193" spans="30:30">
      <c r="AD28193" s="9"/>
    </row>
    <row r="28194" spans="30:30">
      <c r="AD28194" s="9"/>
    </row>
    <row r="28195" spans="30:30">
      <c r="AD28195" s="9"/>
    </row>
    <row r="28196" spans="30:30">
      <c r="AD28196" s="9"/>
    </row>
    <row r="28197" spans="30:30">
      <c r="AD28197" s="9"/>
    </row>
    <row r="28198" spans="30:30">
      <c r="AD28198" s="9"/>
    </row>
    <row r="28199" spans="30:30">
      <c r="AD28199" s="9"/>
    </row>
    <row r="28200" spans="30:30">
      <c r="AD28200" s="9"/>
    </row>
    <row r="28201" spans="30:30">
      <c r="AD28201" s="9"/>
    </row>
    <row r="28202" spans="30:30">
      <c r="AD28202" s="9"/>
    </row>
    <row r="28203" spans="30:30">
      <c r="AD28203" s="9"/>
    </row>
    <row r="28204" spans="30:30">
      <c r="AD28204" s="9"/>
    </row>
    <row r="28205" spans="30:30">
      <c r="AD28205" s="9"/>
    </row>
    <row r="28206" spans="30:30">
      <c r="AD28206" s="9"/>
    </row>
    <row r="28207" spans="30:30">
      <c r="AD28207" s="9"/>
    </row>
    <row r="28208" spans="30:30">
      <c r="AD28208" s="9"/>
    </row>
    <row r="28209" spans="30:30">
      <c r="AD28209" s="9"/>
    </row>
    <row r="28210" spans="30:30">
      <c r="AD28210" s="9"/>
    </row>
    <row r="28211" spans="30:30">
      <c r="AD28211" s="9"/>
    </row>
    <row r="28212" spans="30:30">
      <c r="AD28212" s="9"/>
    </row>
    <row r="28213" spans="30:30">
      <c r="AD28213" s="9"/>
    </row>
    <row r="28214" spans="30:30">
      <c r="AD28214" s="9"/>
    </row>
    <row r="28215" spans="30:30">
      <c r="AD28215" s="9"/>
    </row>
    <row r="28216" spans="30:30">
      <c r="AD28216" s="9"/>
    </row>
    <row r="28217" spans="30:30">
      <c r="AD28217" s="9"/>
    </row>
    <row r="28218" spans="30:30">
      <c r="AD28218" s="9"/>
    </row>
    <row r="28219" spans="30:30">
      <c r="AD28219" s="9"/>
    </row>
    <row r="28220" spans="30:30">
      <c r="AD28220" s="9"/>
    </row>
    <row r="28221" spans="30:30">
      <c r="AD28221" s="9"/>
    </row>
    <row r="28222" spans="30:30">
      <c r="AD28222" s="9"/>
    </row>
    <row r="28223" spans="30:30">
      <c r="AD28223" s="9"/>
    </row>
    <row r="28224" spans="30:30">
      <c r="AD28224" s="9"/>
    </row>
    <row r="28225" spans="30:30">
      <c r="AD28225" s="9"/>
    </row>
    <row r="28226" spans="30:30">
      <c r="AD28226" s="9"/>
    </row>
    <row r="28227" spans="30:30">
      <c r="AD28227" s="9"/>
    </row>
    <row r="28228" spans="30:30">
      <c r="AD28228" s="9"/>
    </row>
    <row r="28229" spans="30:30">
      <c r="AD28229" s="9"/>
    </row>
    <row r="28230" spans="30:30">
      <c r="AD28230" s="9"/>
    </row>
    <row r="28231" spans="30:30">
      <c r="AD28231" s="9"/>
    </row>
    <row r="28232" spans="30:30">
      <c r="AD28232" s="9"/>
    </row>
    <row r="28233" spans="30:30">
      <c r="AD28233" s="9"/>
    </row>
    <row r="28234" spans="30:30">
      <c r="AD28234" s="9"/>
    </row>
    <row r="28235" spans="30:30">
      <c r="AD28235" s="9"/>
    </row>
    <row r="28236" spans="30:30">
      <c r="AD28236" s="9"/>
    </row>
    <row r="28237" spans="30:30">
      <c r="AD28237" s="9"/>
    </row>
    <row r="28238" spans="30:30">
      <c r="AD28238" s="9"/>
    </row>
    <row r="28239" spans="30:30">
      <c r="AD28239" s="9"/>
    </row>
    <row r="28240" spans="30:30">
      <c r="AD28240" s="9"/>
    </row>
    <row r="28241" spans="30:30">
      <c r="AD28241" s="9"/>
    </row>
    <row r="28242" spans="30:30">
      <c r="AD28242" s="9"/>
    </row>
    <row r="28243" spans="30:30">
      <c r="AD28243" s="9"/>
    </row>
    <row r="28244" spans="30:30">
      <c r="AD28244" s="9"/>
    </row>
    <row r="28245" spans="30:30">
      <c r="AD28245" s="9"/>
    </row>
    <row r="28246" spans="30:30">
      <c r="AD28246" s="9"/>
    </row>
    <row r="28247" spans="30:30">
      <c r="AD28247" s="9"/>
    </row>
    <row r="28248" spans="30:30">
      <c r="AD28248" s="9"/>
    </row>
    <row r="28249" spans="30:30">
      <c r="AD28249" s="9"/>
    </row>
    <row r="28250" spans="30:30">
      <c r="AD28250" s="9"/>
    </row>
    <row r="28251" spans="30:30">
      <c r="AD28251" s="9"/>
    </row>
    <row r="28252" spans="30:30">
      <c r="AD28252" s="9"/>
    </row>
    <row r="28253" spans="30:30">
      <c r="AD28253" s="9"/>
    </row>
    <row r="28254" spans="30:30">
      <c r="AD28254" s="9"/>
    </row>
    <row r="28255" spans="30:30">
      <c r="AD28255" s="9"/>
    </row>
    <row r="28256" spans="30:30">
      <c r="AD28256" s="9"/>
    </row>
    <row r="28257" spans="30:30">
      <c r="AD28257" s="9"/>
    </row>
    <row r="28258" spans="30:30">
      <c r="AD28258" s="9"/>
    </row>
    <row r="28259" spans="30:30">
      <c r="AD28259" s="9"/>
    </row>
    <row r="28260" spans="30:30">
      <c r="AD28260" s="9"/>
    </row>
    <row r="28261" spans="30:30">
      <c r="AD28261" s="9"/>
    </row>
    <row r="28262" spans="30:30">
      <c r="AD28262" s="9"/>
    </row>
    <row r="28263" spans="30:30">
      <c r="AD28263" s="9"/>
    </row>
    <row r="28264" spans="30:30">
      <c r="AD28264" s="9"/>
    </row>
    <row r="28265" spans="30:30">
      <c r="AD28265" s="9"/>
    </row>
    <row r="28266" spans="30:30">
      <c r="AD28266" s="9"/>
    </row>
    <row r="28267" spans="30:30">
      <c r="AD28267" s="9"/>
    </row>
    <row r="28268" spans="30:30">
      <c r="AD28268" s="9"/>
    </row>
    <row r="28269" spans="30:30">
      <c r="AD28269" s="9"/>
    </row>
    <row r="28270" spans="30:30">
      <c r="AD28270" s="9"/>
    </row>
    <row r="28271" spans="30:30">
      <c r="AD28271" s="9"/>
    </row>
    <row r="28272" spans="30:30">
      <c r="AD28272" s="9"/>
    </row>
    <row r="28273" spans="30:30">
      <c r="AD28273" s="9"/>
    </row>
    <row r="28274" spans="30:30">
      <c r="AD28274" s="9"/>
    </row>
    <row r="28275" spans="30:30">
      <c r="AD28275" s="9"/>
    </row>
    <row r="28276" spans="30:30">
      <c r="AD28276" s="9"/>
    </row>
    <row r="28277" spans="30:30">
      <c r="AD28277" s="9"/>
    </row>
    <row r="28278" spans="30:30">
      <c r="AD28278" s="9"/>
    </row>
    <row r="28279" spans="30:30">
      <c r="AD28279" s="9"/>
    </row>
    <row r="28280" spans="30:30">
      <c r="AD28280" s="9"/>
    </row>
    <row r="28281" spans="30:30">
      <c r="AD28281" s="9"/>
    </row>
    <row r="28282" spans="30:30">
      <c r="AD28282" s="9"/>
    </row>
    <row r="28283" spans="30:30">
      <c r="AD28283" s="9"/>
    </row>
    <row r="28284" spans="30:30">
      <c r="AD28284" s="9"/>
    </row>
    <row r="28285" spans="30:30">
      <c r="AD28285" s="9"/>
    </row>
    <row r="28286" spans="30:30">
      <c r="AD28286" s="9"/>
    </row>
    <row r="28287" spans="30:30">
      <c r="AD28287" s="9"/>
    </row>
    <row r="28288" spans="30:30">
      <c r="AD28288" s="9"/>
    </row>
    <row r="28289" spans="30:30">
      <c r="AD28289" s="9"/>
    </row>
    <row r="28290" spans="30:30">
      <c r="AD28290" s="9"/>
    </row>
    <row r="28291" spans="30:30">
      <c r="AD28291" s="9"/>
    </row>
    <row r="28292" spans="30:30">
      <c r="AD28292" s="9"/>
    </row>
    <row r="28293" spans="30:30">
      <c r="AD28293" s="9"/>
    </row>
    <row r="28294" spans="30:30">
      <c r="AD28294" s="9"/>
    </row>
    <row r="28295" spans="30:30">
      <c r="AD28295" s="9"/>
    </row>
    <row r="28296" spans="30:30">
      <c r="AD28296" s="9"/>
    </row>
    <row r="28297" spans="30:30">
      <c r="AD28297" s="9"/>
    </row>
    <row r="28298" spans="30:30">
      <c r="AD28298" s="9"/>
    </row>
    <row r="28299" spans="30:30">
      <c r="AD28299" s="9"/>
    </row>
    <row r="28300" spans="30:30">
      <c r="AD28300" s="9"/>
    </row>
    <row r="28301" spans="30:30">
      <c r="AD28301" s="9"/>
    </row>
    <row r="28302" spans="30:30">
      <c r="AD28302" s="9"/>
    </row>
    <row r="28303" spans="30:30">
      <c r="AD28303" s="9"/>
    </row>
    <row r="28304" spans="30:30">
      <c r="AD28304" s="9"/>
    </row>
    <row r="28305" spans="30:30">
      <c r="AD28305" s="9"/>
    </row>
    <row r="28306" spans="30:30">
      <c r="AD28306" s="9"/>
    </row>
    <row r="28307" spans="30:30">
      <c r="AD28307" s="9"/>
    </row>
    <row r="28308" spans="30:30">
      <c r="AD28308" s="9"/>
    </row>
    <row r="28309" spans="30:30">
      <c r="AD28309" s="9"/>
    </row>
    <row r="28310" spans="30:30">
      <c r="AD28310" s="9"/>
    </row>
    <row r="28311" spans="30:30">
      <c r="AD28311" s="9"/>
    </row>
    <row r="28312" spans="30:30">
      <c r="AD28312" s="9"/>
    </row>
    <row r="28313" spans="30:30">
      <c r="AD28313" s="9"/>
    </row>
    <row r="28314" spans="30:30">
      <c r="AD28314" s="9"/>
    </row>
    <row r="28315" spans="30:30">
      <c r="AD28315" s="9"/>
    </row>
    <row r="28316" spans="30:30">
      <c r="AD28316" s="9"/>
    </row>
    <row r="28317" spans="30:30">
      <c r="AD28317" s="9"/>
    </row>
    <row r="28318" spans="30:30">
      <c r="AD28318" s="9"/>
    </row>
    <row r="28319" spans="30:30">
      <c r="AD28319" s="9"/>
    </row>
    <row r="28320" spans="30:30">
      <c r="AD28320" s="9"/>
    </row>
    <row r="28321" spans="30:30">
      <c r="AD28321" s="9"/>
    </row>
    <row r="28322" spans="30:30">
      <c r="AD28322" s="9"/>
    </row>
    <row r="28323" spans="30:30">
      <c r="AD28323" s="9"/>
    </row>
    <row r="28324" spans="30:30">
      <c r="AD28324" s="9"/>
    </row>
    <row r="28325" spans="30:30">
      <c r="AD28325" s="9"/>
    </row>
    <row r="28326" spans="30:30">
      <c r="AD28326" s="9"/>
    </row>
    <row r="28327" spans="30:30">
      <c r="AD28327" s="9"/>
    </row>
    <row r="28328" spans="30:30">
      <c r="AD28328" s="9"/>
    </row>
    <row r="28329" spans="30:30">
      <c r="AD28329" s="9"/>
    </row>
    <row r="28330" spans="30:30">
      <c r="AD28330" s="9"/>
    </row>
    <row r="28331" spans="30:30">
      <c r="AD28331" s="9"/>
    </row>
    <row r="28332" spans="30:30">
      <c r="AD28332" s="9"/>
    </row>
    <row r="28333" spans="30:30">
      <c r="AD28333" s="9"/>
    </row>
    <row r="28334" spans="30:30">
      <c r="AD28334" s="9"/>
    </row>
    <row r="28335" spans="30:30">
      <c r="AD28335" s="9"/>
    </row>
    <row r="28336" spans="30:30">
      <c r="AD28336" s="9"/>
    </row>
    <row r="28337" spans="30:30">
      <c r="AD28337" s="9"/>
    </row>
    <row r="28338" spans="30:30">
      <c r="AD28338" s="9"/>
    </row>
    <row r="28339" spans="30:30">
      <c r="AD28339" s="9"/>
    </row>
    <row r="28340" spans="30:30">
      <c r="AD28340" s="9"/>
    </row>
    <row r="28341" spans="30:30">
      <c r="AD28341" s="9"/>
    </row>
    <row r="28342" spans="30:30">
      <c r="AD28342" s="9"/>
    </row>
    <row r="28343" spans="30:30">
      <c r="AD28343" s="9"/>
    </row>
    <row r="28344" spans="30:30">
      <c r="AD28344" s="9"/>
    </row>
    <row r="28345" spans="30:30">
      <c r="AD28345" s="9"/>
    </row>
    <row r="28346" spans="30:30">
      <c r="AD28346" s="9"/>
    </row>
    <row r="28347" spans="30:30">
      <c r="AD28347" s="9"/>
    </row>
    <row r="28348" spans="30:30">
      <c r="AD28348" s="9"/>
    </row>
    <row r="28349" spans="30:30">
      <c r="AD28349" s="9"/>
    </row>
    <row r="28350" spans="30:30">
      <c r="AD28350" s="9"/>
    </row>
    <row r="28351" spans="30:30">
      <c r="AD28351" s="9"/>
    </row>
    <row r="28352" spans="30:30">
      <c r="AD28352" s="9"/>
    </row>
    <row r="28353" spans="30:30">
      <c r="AD28353" s="9"/>
    </row>
    <row r="28354" spans="30:30">
      <c r="AD28354" s="9"/>
    </row>
    <row r="28355" spans="30:30">
      <c r="AD28355" s="9"/>
    </row>
    <row r="28356" spans="30:30">
      <c r="AD28356" s="9"/>
    </row>
    <row r="28357" spans="30:30">
      <c r="AD28357" s="9"/>
    </row>
    <row r="28358" spans="30:30">
      <c r="AD28358" s="9"/>
    </row>
    <row r="28359" spans="30:30">
      <c r="AD28359" s="9"/>
    </row>
    <row r="28360" spans="30:30">
      <c r="AD28360" s="9"/>
    </row>
    <row r="28361" spans="30:30">
      <c r="AD28361" s="9"/>
    </row>
    <row r="28362" spans="30:30">
      <c r="AD28362" s="9"/>
    </row>
    <row r="28363" spans="30:30">
      <c r="AD28363" s="9"/>
    </row>
    <row r="28364" spans="30:30">
      <c r="AD28364" s="9"/>
    </row>
    <row r="28365" spans="30:30">
      <c r="AD28365" s="9"/>
    </row>
    <row r="28366" spans="30:30">
      <c r="AD28366" s="9"/>
    </row>
    <row r="28367" spans="30:30">
      <c r="AD28367" s="9"/>
    </row>
    <row r="28368" spans="30:30">
      <c r="AD28368" s="9"/>
    </row>
    <row r="28369" spans="30:30">
      <c r="AD28369" s="9"/>
    </row>
    <row r="28370" spans="30:30">
      <c r="AD28370" s="9"/>
    </row>
    <row r="28371" spans="30:30">
      <c r="AD28371" s="9"/>
    </row>
    <row r="28372" spans="30:30">
      <c r="AD28372" s="9"/>
    </row>
    <row r="28373" spans="30:30">
      <c r="AD28373" s="9"/>
    </row>
    <row r="28374" spans="30:30">
      <c r="AD28374" s="9"/>
    </row>
    <row r="28375" spans="30:30">
      <c r="AD28375" s="9"/>
    </row>
    <row r="28376" spans="30:30">
      <c r="AD28376" s="9"/>
    </row>
    <row r="28377" spans="30:30">
      <c r="AD28377" s="9"/>
    </row>
    <row r="28378" spans="30:30">
      <c r="AD28378" s="9"/>
    </row>
    <row r="28379" spans="30:30">
      <c r="AD28379" s="9"/>
    </row>
    <row r="28380" spans="30:30">
      <c r="AD28380" s="9"/>
    </row>
    <row r="28381" spans="30:30">
      <c r="AD28381" s="9"/>
    </row>
    <row r="28382" spans="30:30">
      <c r="AD28382" s="9"/>
    </row>
    <row r="28383" spans="30:30">
      <c r="AD28383" s="9"/>
    </row>
    <row r="28384" spans="30:30">
      <c r="AD28384" s="9"/>
    </row>
    <row r="28385" spans="30:30">
      <c r="AD28385" s="9"/>
    </row>
    <row r="28386" spans="30:30">
      <c r="AD28386" s="9"/>
    </row>
    <row r="28387" spans="30:30">
      <c r="AD28387" s="9"/>
    </row>
    <row r="28388" spans="30:30">
      <c r="AD28388" s="9"/>
    </row>
    <row r="28389" spans="30:30">
      <c r="AD28389" s="9"/>
    </row>
    <row r="28390" spans="30:30">
      <c r="AD28390" s="9"/>
    </row>
    <row r="28391" spans="30:30">
      <c r="AD28391" s="9"/>
    </row>
    <row r="28392" spans="30:30">
      <c r="AD28392" s="9"/>
    </row>
    <row r="28393" spans="30:30">
      <c r="AD28393" s="9"/>
    </row>
    <row r="28394" spans="30:30">
      <c r="AD28394" s="9"/>
    </row>
    <row r="28395" spans="30:30">
      <c r="AD28395" s="9"/>
    </row>
    <row r="28396" spans="30:30">
      <c r="AD28396" s="9"/>
    </row>
    <row r="28397" spans="30:30">
      <c r="AD28397" s="9"/>
    </row>
    <row r="28398" spans="30:30">
      <c r="AD28398" s="9"/>
    </row>
    <row r="28399" spans="30:30">
      <c r="AD28399" s="9"/>
    </row>
    <row r="28400" spans="30:30">
      <c r="AD28400" s="9"/>
    </row>
    <row r="28401" spans="30:30">
      <c r="AD28401" s="9"/>
    </row>
    <row r="28402" spans="30:30">
      <c r="AD28402" s="9"/>
    </row>
    <row r="28403" spans="30:30">
      <c r="AD28403" s="9"/>
    </row>
    <row r="28404" spans="30:30">
      <c r="AD28404" s="9"/>
    </row>
    <row r="28405" spans="30:30">
      <c r="AD28405" s="9"/>
    </row>
    <row r="28406" spans="30:30">
      <c r="AD28406" s="9"/>
    </row>
    <row r="28407" spans="30:30">
      <c r="AD28407" s="9"/>
    </row>
    <row r="28408" spans="30:30">
      <c r="AD28408" s="9"/>
    </row>
    <row r="28409" spans="30:30">
      <c r="AD28409" s="9"/>
    </row>
    <row r="28410" spans="30:30">
      <c r="AD28410" s="9"/>
    </row>
    <row r="28411" spans="30:30">
      <c r="AD28411" s="9"/>
    </row>
    <row r="28412" spans="30:30">
      <c r="AD28412" s="9"/>
    </row>
    <row r="28413" spans="30:30">
      <c r="AD28413" s="9"/>
    </row>
    <row r="28414" spans="30:30">
      <c r="AD28414" s="9"/>
    </row>
    <row r="28415" spans="30:30">
      <c r="AD28415" s="9"/>
    </row>
    <row r="28416" spans="30:30">
      <c r="AD28416" s="9"/>
    </row>
    <row r="28417" spans="30:30">
      <c r="AD28417" s="9"/>
    </row>
    <row r="28418" spans="30:30">
      <c r="AD28418" s="9"/>
    </row>
    <row r="28419" spans="30:30">
      <c r="AD28419" s="9"/>
    </row>
    <row r="28420" spans="30:30">
      <c r="AD28420" s="9"/>
    </row>
    <row r="28421" spans="30:30">
      <c r="AD28421" s="9"/>
    </row>
    <row r="28422" spans="30:30">
      <c r="AD28422" s="9"/>
    </row>
    <row r="28423" spans="30:30">
      <c r="AD28423" s="9"/>
    </row>
    <row r="28424" spans="30:30">
      <c r="AD28424" s="9"/>
    </row>
    <row r="28425" spans="30:30">
      <c r="AD28425" s="9"/>
    </row>
    <row r="28426" spans="30:30">
      <c r="AD28426" s="9"/>
    </row>
    <row r="28427" spans="30:30">
      <c r="AD28427" s="9"/>
    </row>
    <row r="28428" spans="30:30">
      <c r="AD28428" s="9"/>
    </row>
    <row r="28429" spans="30:30">
      <c r="AD28429" s="9"/>
    </row>
    <row r="28430" spans="30:30">
      <c r="AD28430" s="9"/>
    </row>
    <row r="28431" spans="30:30">
      <c r="AD28431" s="9"/>
    </row>
    <row r="28432" spans="30:30">
      <c r="AD28432" s="9"/>
    </row>
    <row r="28433" spans="30:30">
      <c r="AD28433" s="9"/>
    </row>
    <row r="28434" spans="30:30">
      <c r="AD28434" s="9"/>
    </row>
    <row r="28435" spans="30:30">
      <c r="AD28435" s="9"/>
    </row>
    <row r="28436" spans="30:30">
      <c r="AD28436" s="9"/>
    </row>
    <row r="28437" spans="30:30">
      <c r="AD28437" s="9"/>
    </row>
    <row r="28438" spans="30:30">
      <c r="AD28438" s="9"/>
    </row>
    <row r="28439" spans="30:30">
      <c r="AD28439" s="9"/>
    </row>
    <row r="28440" spans="30:30">
      <c r="AD28440" s="9"/>
    </row>
    <row r="28441" spans="30:30">
      <c r="AD28441" s="9"/>
    </row>
    <row r="28442" spans="30:30">
      <c r="AD28442" s="9"/>
    </row>
    <row r="28443" spans="30:30">
      <c r="AD28443" s="9"/>
    </row>
    <row r="28444" spans="30:30">
      <c r="AD28444" s="9"/>
    </row>
    <row r="28445" spans="30:30">
      <c r="AD28445" s="9"/>
    </row>
    <row r="28446" spans="30:30">
      <c r="AD28446" s="9"/>
    </row>
    <row r="28447" spans="30:30">
      <c r="AD28447" s="9"/>
    </row>
    <row r="28448" spans="30:30">
      <c r="AD28448" s="9"/>
    </row>
    <row r="28449" spans="30:30">
      <c r="AD28449" s="9"/>
    </row>
    <row r="28450" spans="30:30">
      <c r="AD28450" s="9"/>
    </row>
    <row r="28451" spans="30:30">
      <c r="AD28451" s="9"/>
    </row>
    <row r="28452" spans="30:30">
      <c r="AD28452" s="9"/>
    </row>
    <row r="28453" spans="30:30">
      <c r="AD28453" s="9"/>
    </row>
    <row r="28454" spans="30:30">
      <c r="AD28454" s="9"/>
    </row>
    <row r="28455" spans="30:30">
      <c r="AD28455" s="9"/>
    </row>
    <row r="28456" spans="30:30">
      <c r="AD28456" s="9"/>
    </row>
    <row r="28457" spans="30:30">
      <c r="AD28457" s="9"/>
    </row>
    <row r="28458" spans="30:30">
      <c r="AD28458" s="9"/>
    </row>
    <row r="28459" spans="30:30">
      <c r="AD28459" s="9"/>
    </row>
    <row r="28460" spans="30:30">
      <c r="AD28460" s="9"/>
    </row>
    <row r="28461" spans="30:30">
      <c r="AD28461" s="9"/>
    </row>
    <row r="28462" spans="30:30">
      <c r="AD28462" s="9"/>
    </row>
    <row r="28463" spans="30:30">
      <c r="AD28463" s="9"/>
    </row>
    <row r="28464" spans="30:30">
      <c r="AD28464" s="9"/>
    </row>
    <row r="28465" spans="30:30">
      <c r="AD28465" s="9"/>
    </row>
    <row r="28466" spans="30:30">
      <c r="AD28466" s="9"/>
    </row>
    <row r="28467" spans="30:30">
      <c r="AD28467" s="9"/>
    </row>
    <row r="28468" spans="30:30">
      <c r="AD28468" s="9"/>
    </row>
    <row r="28469" spans="30:30">
      <c r="AD28469" s="9"/>
    </row>
    <row r="28470" spans="30:30">
      <c r="AD28470" s="9"/>
    </row>
    <row r="28471" spans="30:30">
      <c r="AD28471" s="9"/>
    </row>
    <row r="28472" spans="30:30">
      <c r="AD28472" s="9"/>
    </row>
    <row r="28473" spans="30:30">
      <c r="AD28473" s="9"/>
    </row>
    <row r="28474" spans="30:30">
      <c r="AD28474" s="9"/>
    </row>
    <row r="28475" spans="30:30">
      <c r="AD28475" s="9"/>
    </row>
    <row r="28476" spans="30:30">
      <c r="AD28476" s="9"/>
    </row>
    <row r="28477" spans="30:30">
      <c r="AD28477" s="9"/>
    </row>
    <row r="28478" spans="30:30">
      <c r="AD28478" s="9"/>
    </row>
    <row r="28479" spans="30:30">
      <c r="AD28479" s="9"/>
    </row>
    <row r="28480" spans="30:30">
      <c r="AD28480" s="9"/>
    </row>
    <row r="28481" spans="30:30">
      <c r="AD28481" s="9"/>
    </row>
    <row r="28482" spans="30:30">
      <c r="AD28482" s="9"/>
    </row>
    <row r="28483" spans="30:30">
      <c r="AD28483" s="9"/>
    </row>
    <row r="28484" spans="30:30">
      <c r="AD28484" s="9"/>
    </row>
    <row r="28485" spans="30:30">
      <c r="AD28485" s="9"/>
    </row>
    <row r="28486" spans="30:30">
      <c r="AD28486" s="9"/>
    </row>
    <row r="28487" spans="30:30">
      <c r="AD28487" s="9"/>
    </row>
    <row r="28488" spans="30:30">
      <c r="AD28488" s="9"/>
    </row>
    <row r="28489" spans="30:30">
      <c r="AD28489" s="9"/>
    </row>
    <row r="28490" spans="30:30">
      <c r="AD28490" s="9"/>
    </row>
    <row r="28491" spans="30:30">
      <c r="AD28491" s="9"/>
    </row>
    <row r="28492" spans="30:30">
      <c r="AD28492" s="9"/>
    </row>
    <row r="28493" spans="30:30">
      <c r="AD28493" s="9"/>
    </row>
    <row r="28494" spans="30:30">
      <c r="AD28494" s="9"/>
    </row>
    <row r="28495" spans="30:30">
      <c r="AD28495" s="9"/>
    </row>
    <row r="28496" spans="30:30">
      <c r="AD28496" s="9"/>
    </row>
    <row r="28497" spans="30:30">
      <c r="AD28497" s="9"/>
    </row>
    <row r="28498" spans="30:30">
      <c r="AD28498" s="9"/>
    </row>
    <row r="28499" spans="30:30">
      <c r="AD28499" s="9"/>
    </row>
    <row r="28500" spans="30:30">
      <c r="AD28500" s="9"/>
    </row>
    <row r="28501" spans="30:30">
      <c r="AD28501" s="9"/>
    </row>
    <row r="28502" spans="30:30">
      <c r="AD28502" s="9"/>
    </row>
    <row r="28503" spans="30:30">
      <c r="AD28503" s="9"/>
    </row>
    <row r="28504" spans="30:30">
      <c r="AD28504" s="9"/>
    </row>
    <row r="28505" spans="30:30">
      <c r="AD28505" s="9"/>
    </row>
    <row r="28506" spans="30:30">
      <c r="AD28506" s="9"/>
    </row>
    <row r="28507" spans="30:30">
      <c r="AD28507" s="9"/>
    </row>
    <row r="28508" spans="30:30">
      <c r="AD28508" s="9"/>
    </row>
    <row r="28509" spans="30:30">
      <c r="AD28509" s="9"/>
    </row>
    <row r="28510" spans="30:30">
      <c r="AD28510" s="9"/>
    </row>
    <row r="28511" spans="30:30">
      <c r="AD28511" s="9"/>
    </row>
    <row r="28512" spans="30:30">
      <c r="AD28512" s="9"/>
    </row>
    <row r="28513" spans="30:30">
      <c r="AD28513" s="9"/>
    </row>
    <row r="28514" spans="30:30">
      <c r="AD28514" s="9"/>
    </row>
    <row r="28515" spans="30:30">
      <c r="AD28515" s="9"/>
    </row>
    <row r="28516" spans="30:30">
      <c r="AD28516" s="9"/>
    </row>
    <row r="28517" spans="30:30">
      <c r="AD28517" s="9"/>
    </row>
    <row r="28518" spans="30:30">
      <c r="AD28518" s="9"/>
    </row>
    <row r="28519" spans="30:30">
      <c r="AD28519" s="9"/>
    </row>
    <row r="28520" spans="30:30">
      <c r="AD28520" s="9"/>
    </row>
    <row r="28521" spans="30:30">
      <c r="AD28521" s="9"/>
    </row>
    <row r="28522" spans="30:30">
      <c r="AD28522" s="9"/>
    </row>
    <row r="28523" spans="30:30">
      <c r="AD28523" s="9"/>
    </row>
    <row r="28524" spans="30:30">
      <c r="AD28524" s="9"/>
    </row>
    <row r="28525" spans="30:30">
      <c r="AD28525" s="9"/>
    </row>
    <row r="28526" spans="30:30">
      <c r="AD28526" s="9"/>
    </row>
    <row r="28527" spans="30:30">
      <c r="AD28527" s="9"/>
    </row>
    <row r="28528" spans="30:30">
      <c r="AD28528" s="9"/>
    </row>
    <row r="28529" spans="30:30">
      <c r="AD28529" s="9"/>
    </row>
    <row r="28530" spans="30:30">
      <c r="AD28530" s="9"/>
    </row>
    <row r="28531" spans="30:30">
      <c r="AD28531" s="9"/>
    </row>
    <row r="28532" spans="30:30">
      <c r="AD28532" s="9"/>
    </row>
    <row r="28533" spans="30:30">
      <c r="AD28533" s="9"/>
    </row>
    <row r="28534" spans="30:30">
      <c r="AD28534" s="9"/>
    </row>
    <row r="28535" spans="30:30">
      <c r="AD28535" s="9"/>
    </row>
    <row r="28536" spans="30:30">
      <c r="AD28536" s="9"/>
    </row>
    <row r="28537" spans="30:30">
      <c r="AD28537" s="9"/>
    </row>
    <row r="28538" spans="30:30">
      <c r="AD28538" s="9"/>
    </row>
    <row r="28539" spans="30:30">
      <c r="AD28539" s="9"/>
    </row>
    <row r="28540" spans="30:30">
      <c r="AD28540" s="9"/>
    </row>
    <row r="28541" spans="30:30">
      <c r="AD28541" s="9"/>
    </row>
    <row r="28542" spans="30:30">
      <c r="AD28542" s="9"/>
    </row>
    <row r="28543" spans="30:30">
      <c r="AD28543" s="9"/>
    </row>
    <row r="28544" spans="30:30">
      <c r="AD28544" s="9"/>
    </row>
    <row r="28545" spans="30:30">
      <c r="AD28545" s="9"/>
    </row>
    <row r="28546" spans="30:30">
      <c r="AD28546" s="9"/>
    </row>
    <row r="28547" spans="30:30">
      <c r="AD28547" s="9"/>
    </row>
    <row r="28548" spans="30:30">
      <c r="AD28548" s="9"/>
    </row>
    <row r="28549" spans="30:30">
      <c r="AD28549" s="9"/>
    </row>
    <row r="28550" spans="30:30">
      <c r="AD28550" s="9"/>
    </row>
    <row r="28551" spans="30:30">
      <c r="AD28551" s="9"/>
    </row>
    <row r="28552" spans="30:30">
      <c r="AD28552" s="9"/>
    </row>
    <row r="28553" spans="30:30">
      <c r="AD28553" s="9"/>
    </row>
    <row r="28554" spans="30:30">
      <c r="AD28554" s="9"/>
    </row>
    <row r="28555" spans="30:30">
      <c r="AD28555" s="9"/>
    </row>
    <row r="28556" spans="30:30">
      <c r="AD28556" s="9"/>
    </row>
    <row r="28557" spans="30:30">
      <c r="AD28557" s="9"/>
    </row>
    <row r="28558" spans="30:30">
      <c r="AD28558" s="9"/>
    </row>
    <row r="28559" spans="30:30">
      <c r="AD28559" s="9"/>
    </row>
    <row r="28560" spans="30:30">
      <c r="AD28560" s="9"/>
    </row>
    <row r="28561" spans="30:30">
      <c r="AD28561" s="9"/>
    </row>
    <row r="28562" spans="30:30">
      <c r="AD28562" s="9"/>
    </row>
    <row r="28563" spans="30:30">
      <c r="AD28563" s="9"/>
    </row>
    <row r="28564" spans="30:30">
      <c r="AD28564" s="9"/>
    </row>
    <row r="28565" spans="30:30">
      <c r="AD28565" s="9"/>
    </row>
    <row r="28566" spans="30:30">
      <c r="AD28566" s="9"/>
    </row>
    <row r="28567" spans="30:30">
      <c r="AD28567" s="9"/>
    </row>
    <row r="28568" spans="30:30">
      <c r="AD28568" s="9"/>
    </row>
    <row r="28569" spans="30:30">
      <c r="AD28569" s="9"/>
    </row>
    <row r="28570" spans="30:30">
      <c r="AD28570" s="9"/>
    </row>
    <row r="28571" spans="30:30">
      <c r="AD28571" s="9"/>
    </row>
    <row r="28572" spans="30:30">
      <c r="AD28572" s="9"/>
    </row>
    <row r="28573" spans="30:30">
      <c r="AD28573" s="9"/>
    </row>
    <row r="28574" spans="30:30">
      <c r="AD28574" s="9"/>
    </row>
    <row r="28575" spans="30:30">
      <c r="AD28575" s="9"/>
    </row>
    <row r="28576" spans="30:30">
      <c r="AD28576" s="9"/>
    </row>
    <row r="28577" spans="30:30">
      <c r="AD28577" s="9"/>
    </row>
    <row r="28578" spans="30:30">
      <c r="AD28578" s="9"/>
    </row>
    <row r="28579" spans="30:30">
      <c r="AD28579" s="9"/>
    </row>
    <row r="28580" spans="30:30">
      <c r="AD28580" s="9"/>
    </row>
    <row r="28581" spans="30:30">
      <c r="AD28581" s="9"/>
    </row>
    <row r="28582" spans="30:30">
      <c r="AD28582" s="9"/>
    </row>
    <row r="28583" spans="30:30">
      <c r="AD28583" s="9"/>
    </row>
    <row r="28584" spans="30:30">
      <c r="AD28584" s="9"/>
    </row>
    <row r="28585" spans="30:30">
      <c r="AD28585" s="9"/>
    </row>
    <row r="28586" spans="30:30">
      <c r="AD28586" s="9"/>
    </row>
    <row r="28587" spans="30:30">
      <c r="AD28587" s="9"/>
    </row>
    <row r="28588" spans="30:30">
      <c r="AD28588" s="9"/>
    </row>
    <row r="28589" spans="30:30">
      <c r="AD28589" s="9"/>
    </row>
    <row r="28590" spans="30:30">
      <c r="AD28590" s="9"/>
    </row>
    <row r="28591" spans="30:30">
      <c r="AD28591" s="9"/>
    </row>
    <row r="28592" spans="30:30">
      <c r="AD28592" s="9"/>
    </row>
    <row r="28593" spans="30:30">
      <c r="AD28593" s="9"/>
    </row>
    <row r="28594" spans="30:30">
      <c r="AD28594" s="9"/>
    </row>
    <row r="28595" spans="30:30">
      <c r="AD28595" s="9"/>
    </row>
    <row r="28596" spans="30:30">
      <c r="AD28596" s="9"/>
    </row>
    <row r="28597" spans="30:30">
      <c r="AD28597" s="9"/>
    </row>
    <row r="28598" spans="30:30">
      <c r="AD28598" s="9"/>
    </row>
    <row r="28599" spans="30:30">
      <c r="AD28599" s="9"/>
    </row>
    <row r="28600" spans="30:30">
      <c r="AD28600" s="9"/>
    </row>
    <row r="28601" spans="30:30">
      <c r="AD28601" s="9"/>
    </row>
    <row r="28602" spans="30:30">
      <c r="AD28602" s="9"/>
    </row>
    <row r="28603" spans="30:30">
      <c r="AD28603" s="9"/>
    </row>
    <row r="28604" spans="30:30">
      <c r="AD28604" s="9"/>
    </row>
    <row r="28605" spans="30:30">
      <c r="AD28605" s="9"/>
    </row>
    <row r="28606" spans="30:30">
      <c r="AD28606" s="9"/>
    </row>
    <row r="28607" spans="30:30">
      <c r="AD28607" s="9"/>
    </row>
    <row r="28608" spans="30:30">
      <c r="AD28608" s="9"/>
    </row>
    <row r="28609" spans="30:30">
      <c r="AD28609" s="9"/>
    </row>
    <row r="28610" spans="30:30">
      <c r="AD28610" s="9"/>
    </row>
    <row r="28611" spans="30:30">
      <c r="AD28611" s="9"/>
    </row>
    <row r="28612" spans="30:30">
      <c r="AD28612" s="9"/>
    </row>
    <row r="28613" spans="30:30">
      <c r="AD28613" s="9"/>
    </row>
    <row r="28614" spans="30:30">
      <c r="AD28614" s="9"/>
    </row>
    <row r="28615" spans="30:30">
      <c r="AD28615" s="9"/>
    </row>
    <row r="28616" spans="30:30">
      <c r="AD28616" s="9"/>
    </row>
    <row r="28617" spans="30:30">
      <c r="AD28617" s="9"/>
    </row>
    <row r="28618" spans="30:30">
      <c r="AD28618" s="9"/>
    </row>
    <row r="28619" spans="30:30">
      <c r="AD28619" s="9"/>
    </row>
    <row r="28620" spans="30:30">
      <c r="AD28620" s="9"/>
    </row>
    <row r="28621" spans="30:30">
      <c r="AD28621" s="9"/>
    </row>
    <row r="28622" spans="30:30">
      <c r="AD28622" s="9"/>
    </row>
    <row r="28623" spans="30:30">
      <c r="AD28623" s="9"/>
    </row>
    <row r="28624" spans="30:30">
      <c r="AD28624" s="9"/>
    </row>
    <row r="28625" spans="30:30">
      <c r="AD28625" s="9"/>
    </row>
    <row r="28626" spans="30:30">
      <c r="AD28626" s="9"/>
    </row>
    <row r="28627" spans="30:30">
      <c r="AD28627" s="9"/>
    </row>
    <row r="28628" spans="30:30">
      <c r="AD28628" s="9"/>
    </row>
    <row r="28629" spans="30:30">
      <c r="AD28629" s="9"/>
    </row>
    <row r="28630" spans="30:30">
      <c r="AD28630" s="9"/>
    </row>
    <row r="28631" spans="30:30">
      <c r="AD28631" s="9"/>
    </row>
    <row r="28632" spans="30:30">
      <c r="AD28632" s="9"/>
    </row>
    <row r="28633" spans="30:30">
      <c r="AD28633" s="9"/>
    </row>
    <row r="28634" spans="30:30">
      <c r="AD28634" s="9"/>
    </row>
    <row r="28635" spans="30:30">
      <c r="AD28635" s="9"/>
    </row>
    <row r="28636" spans="30:30">
      <c r="AD28636" s="9"/>
    </row>
    <row r="28637" spans="30:30">
      <c r="AD28637" s="9"/>
    </row>
    <row r="28638" spans="30:30">
      <c r="AD28638" s="9"/>
    </row>
    <row r="28639" spans="30:30">
      <c r="AD28639" s="9"/>
    </row>
    <row r="28640" spans="30:30">
      <c r="AD28640" s="9"/>
    </row>
    <row r="28641" spans="30:30">
      <c r="AD28641" s="9"/>
    </row>
    <row r="28642" spans="30:30">
      <c r="AD28642" s="9"/>
    </row>
    <row r="28643" spans="30:30">
      <c r="AD28643" s="9"/>
    </row>
    <row r="28644" spans="30:30">
      <c r="AD28644" s="9"/>
    </row>
    <row r="28645" spans="30:30">
      <c r="AD28645" s="9"/>
    </row>
    <row r="28646" spans="30:30">
      <c r="AD28646" s="9"/>
    </row>
    <row r="28647" spans="30:30">
      <c r="AD28647" s="9"/>
    </row>
    <row r="28648" spans="30:30">
      <c r="AD28648" s="9"/>
    </row>
    <row r="28649" spans="30:30">
      <c r="AD28649" s="9"/>
    </row>
    <row r="28650" spans="30:30">
      <c r="AD28650" s="9"/>
    </row>
    <row r="28651" spans="30:30">
      <c r="AD28651" s="9"/>
    </row>
    <row r="28652" spans="30:30">
      <c r="AD28652" s="9"/>
    </row>
    <row r="28653" spans="30:30">
      <c r="AD28653" s="9"/>
    </row>
    <row r="28654" spans="30:30">
      <c r="AD28654" s="9"/>
    </row>
    <row r="28655" spans="30:30">
      <c r="AD28655" s="9"/>
    </row>
    <row r="28656" spans="30:30">
      <c r="AD28656" s="9"/>
    </row>
    <row r="28657" spans="30:30">
      <c r="AD28657" s="9"/>
    </row>
    <row r="28658" spans="30:30">
      <c r="AD28658" s="9"/>
    </row>
    <row r="28659" spans="30:30">
      <c r="AD28659" s="9"/>
    </row>
    <row r="28660" spans="30:30">
      <c r="AD28660" s="9"/>
    </row>
    <row r="28661" spans="30:30">
      <c r="AD28661" s="9"/>
    </row>
    <row r="28662" spans="30:30">
      <c r="AD28662" s="9"/>
    </row>
    <row r="28663" spans="30:30">
      <c r="AD28663" s="9"/>
    </row>
    <row r="28664" spans="30:30">
      <c r="AD28664" s="9"/>
    </row>
    <row r="28665" spans="30:30">
      <c r="AD28665" s="9"/>
    </row>
    <row r="28666" spans="30:30">
      <c r="AD28666" s="9"/>
    </row>
    <row r="28667" spans="30:30">
      <c r="AD28667" s="9"/>
    </row>
    <row r="28668" spans="30:30">
      <c r="AD28668" s="9"/>
    </row>
    <row r="28669" spans="30:30">
      <c r="AD28669" s="9"/>
    </row>
    <row r="28670" spans="30:30">
      <c r="AD28670" s="9"/>
    </row>
    <row r="28671" spans="30:30">
      <c r="AD28671" s="9"/>
    </row>
    <row r="28672" spans="30:30">
      <c r="AD28672" s="9"/>
    </row>
    <row r="28673" spans="30:30">
      <c r="AD28673" s="9"/>
    </row>
    <row r="28674" spans="30:30">
      <c r="AD28674" s="9"/>
    </row>
    <row r="28675" spans="30:30">
      <c r="AD28675" s="9"/>
    </row>
    <row r="28676" spans="30:30">
      <c r="AD28676" s="9"/>
    </row>
    <row r="28677" spans="30:30">
      <c r="AD28677" s="9"/>
    </row>
    <row r="28678" spans="30:30">
      <c r="AD28678" s="9"/>
    </row>
    <row r="28679" spans="30:30">
      <c r="AD28679" s="9"/>
    </row>
    <row r="28680" spans="30:30">
      <c r="AD28680" s="9"/>
    </row>
    <row r="28681" spans="30:30">
      <c r="AD28681" s="9"/>
    </row>
    <row r="28682" spans="30:30">
      <c r="AD28682" s="9"/>
    </row>
    <row r="28683" spans="30:30">
      <c r="AD28683" s="9"/>
    </row>
    <row r="28684" spans="30:30">
      <c r="AD28684" s="9"/>
    </row>
    <row r="28685" spans="30:30">
      <c r="AD28685" s="9"/>
    </row>
    <row r="28686" spans="30:30">
      <c r="AD28686" s="9"/>
    </row>
    <row r="28687" spans="30:30">
      <c r="AD28687" s="9"/>
    </row>
    <row r="28688" spans="30:30">
      <c r="AD28688" s="9"/>
    </row>
    <row r="28689" spans="30:30">
      <c r="AD28689" s="9"/>
    </row>
    <row r="28690" spans="30:30">
      <c r="AD28690" s="9"/>
    </row>
    <row r="28691" spans="30:30">
      <c r="AD28691" s="9"/>
    </row>
    <row r="28692" spans="30:30">
      <c r="AD28692" s="9"/>
    </row>
    <row r="28693" spans="30:30">
      <c r="AD28693" s="9"/>
    </row>
    <row r="28694" spans="30:30">
      <c r="AD28694" s="9"/>
    </row>
    <row r="28695" spans="30:30">
      <c r="AD28695" s="9"/>
    </row>
    <row r="28696" spans="30:30">
      <c r="AD28696" s="9"/>
    </row>
    <row r="28697" spans="30:30">
      <c r="AD28697" s="9"/>
    </row>
    <row r="28698" spans="30:30">
      <c r="AD28698" s="9"/>
    </row>
    <row r="28699" spans="30:30">
      <c r="AD28699" s="9"/>
    </row>
    <row r="28700" spans="30:30">
      <c r="AD28700" s="9"/>
    </row>
    <row r="28701" spans="30:30">
      <c r="AD28701" s="9"/>
    </row>
    <row r="28702" spans="30:30">
      <c r="AD28702" s="9"/>
    </row>
    <row r="28703" spans="30:30">
      <c r="AD28703" s="9"/>
    </row>
    <row r="28704" spans="30:30">
      <c r="AD28704" s="9"/>
    </row>
    <row r="28705" spans="30:30">
      <c r="AD28705" s="9"/>
    </row>
    <row r="28706" spans="30:30">
      <c r="AD28706" s="9"/>
    </row>
    <row r="28707" spans="30:30">
      <c r="AD28707" s="9"/>
    </row>
    <row r="28708" spans="30:30">
      <c r="AD28708" s="9"/>
    </row>
    <row r="28709" spans="30:30">
      <c r="AD28709" s="9"/>
    </row>
    <row r="28710" spans="30:30">
      <c r="AD28710" s="9"/>
    </row>
    <row r="28711" spans="30:30">
      <c r="AD28711" s="9"/>
    </row>
    <row r="28712" spans="30:30">
      <c r="AD28712" s="9"/>
    </row>
    <row r="28713" spans="30:30">
      <c r="AD28713" s="9"/>
    </row>
    <row r="28714" spans="30:30">
      <c r="AD28714" s="9"/>
    </row>
    <row r="28715" spans="30:30">
      <c r="AD28715" s="9"/>
    </row>
    <row r="28716" spans="30:30">
      <c r="AD28716" s="9"/>
    </row>
    <row r="28717" spans="30:30">
      <c r="AD28717" s="9"/>
    </row>
    <row r="28718" spans="30:30">
      <c r="AD28718" s="9"/>
    </row>
    <row r="28719" spans="30:30">
      <c r="AD28719" s="9"/>
    </row>
    <row r="28720" spans="30:30">
      <c r="AD28720" s="9"/>
    </row>
    <row r="28721" spans="30:30">
      <c r="AD28721" s="9"/>
    </row>
    <row r="28722" spans="30:30">
      <c r="AD28722" s="9"/>
    </row>
    <row r="28723" spans="30:30">
      <c r="AD28723" s="9"/>
    </row>
    <row r="28724" spans="30:30">
      <c r="AD28724" s="9"/>
    </row>
    <row r="28725" spans="30:30">
      <c r="AD28725" s="9"/>
    </row>
    <row r="28726" spans="30:30">
      <c r="AD28726" s="9"/>
    </row>
    <row r="28727" spans="30:30">
      <c r="AD28727" s="9"/>
    </row>
    <row r="28728" spans="30:30">
      <c r="AD28728" s="9"/>
    </row>
    <row r="28729" spans="30:30">
      <c r="AD28729" s="9"/>
    </row>
    <row r="28730" spans="30:30">
      <c r="AD28730" s="9"/>
    </row>
    <row r="28731" spans="30:30">
      <c r="AD28731" s="9"/>
    </row>
    <row r="28732" spans="30:30">
      <c r="AD28732" s="9"/>
    </row>
    <row r="28733" spans="30:30">
      <c r="AD28733" s="9"/>
    </row>
    <row r="28734" spans="30:30">
      <c r="AD28734" s="9"/>
    </row>
    <row r="28735" spans="30:30">
      <c r="AD28735" s="9"/>
    </row>
    <row r="28736" spans="30:30">
      <c r="AD28736" s="9"/>
    </row>
    <row r="28737" spans="30:30">
      <c r="AD28737" s="9"/>
    </row>
    <row r="28738" spans="30:30">
      <c r="AD28738" s="9"/>
    </row>
    <row r="28739" spans="30:30">
      <c r="AD28739" s="9"/>
    </row>
    <row r="28740" spans="30:30">
      <c r="AD28740" s="9"/>
    </row>
    <row r="28741" spans="30:30">
      <c r="AD28741" s="9"/>
    </row>
    <row r="28742" spans="30:30">
      <c r="AD28742" s="9"/>
    </row>
    <row r="28743" spans="30:30">
      <c r="AD28743" s="9"/>
    </row>
    <row r="28744" spans="30:30">
      <c r="AD28744" s="9"/>
    </row>
    <row r="28745" spans="30:30">
      <c r="AD28745" s="9"/>
    </row>
    <row r="28746" spans="30:30">
      <c r="AD28746" s="9"/>
    </row>
    <row r="28747" spans="30:30">
      <c r="AD28747" s="9"/>
    </row>
    <row r="28748" spans="30:30">
      <c r="AD28748" s="9"/>
    </row>
    <row r="28749" spans="30:30">
      <c r="AD28749" s="9"/>
    </row>
    <row r="28750" spans="30:30">
      <c r="AD28750" s="9"/>
    </row>
    <row r="28751" spans="30:30">
      <c r="AD28751" s="9"/>
    </row>
    <row r="28752" spans="30:30">
      <c r="AD28752" s="9"/>
    </row>
    <row r="28753" spans="30:30">
      <c r="AD28753" s="9"/>
    </row>
    <row r="28754" spans="30:30">
      <c r="AD28754" s="9"/>
    </row>
    <row r="28755" spans="30:30">
      <c r="AD28755" s="9"/>
    </row>
    <row r="28756" spans="30:30">
      <c r="AD28756" s="9"/>
    </row>
    <row r="28757" spans="30:30">
      <c r="AD28757" s="9"/>
    </row>
    <row r="28758" spans="30:30">
      <c r="AD28758" s="9"/>
    </row>
    <row r="28759" spans="30:30">
      <c r="AD28759" s="9"/>
    </row>
    <row r="28760" spans="30:30">
      <c r="AD28760" s="9"/>
    </row>
    <row r="28761" spans="30:30">
      <c r="AD28761" s="9"/>
    </row>
    <row r="28762" spans="30:30">
      <c r="AD28762" s="9"/>
    </row>
    <row r="28763" spans="30:30">
      <c r="AD28763" s="9"/>
    </row>
    <row r="28764" spans="30:30">
      <c r="AD28764" s="9"/>
    </row>
    <row r="28765" spans="30:30">
      <c r="AD28765" s="9"/>
    </row>
    <row r="28766" spans="30:30">
      <c r="AD28766" s="9"/>
    </row>
    <row r="28767" spans="30:30">
      <c r="AD28767" s="9"/>
    </row>
    <row r="28768" spans="30:30">
      <c r="AD28768" s="9"/>
    </row>
    <row r="28769" spans="30:30">
      <c r="AD28769" s="9"/>
    </row>
    <row r="28770" spans="30:30">
      <c r="AD28770" s="9"/>
    </row>
    <row r="28771" spans="30:30">
      <c r="AD28771" s="9"/>
    </row>
    <row r="28772" spans="30:30">
      <c r="AD28772" s="9"/>
    </row>
    <row r="28773" spans="30:30">
      <c r="AD28773" s="9"/>
    </row>
    <row r="28774" spans="30:30">
      <c r="AD28774" s="9"/>
    </row>
    <row r="28775" spans="30:30">
      <c r="AD28775" s="9"/>
    </row>
    <row r="28776" spans="30:30">
      <c r="AD28776" s="9"/>
    </row>
    <row r="28777" spans="30:30">
      <c r="AD28777" s="9"/>
    </row>
    <row r="28778" spans="30:30">
      <c r="AD28778" s="9"/>
    </row>
    <row r="28779" spans="30:30">
      <c r="AD28779" s="9"/>
    </row>
    <row r="28780" spans="30:30">
      <c r="AD28780" s="9"/>
    </row>
    <row r="28781" spans="30:30">
      <c r="AD28781" s="9"/>
    </row>
    <row r="28782" spans="30:30">
      <c r="AD28782" s="9"/>
    </row>
    <row r="28783" spans="30:30">
      <c r="AD28783" s="9"/>
    </row>
    <row r="28784" spans="30:30">
      <c r="AD28784" s="9"/>
    </row>
    <row r="28785" spans="30:30">
      <c r="AD28785" s="9"/>
    </row>
    <row r="28786" spans="30:30">
      <c r="AD28786" s="9"/>
    </row>
    <row r="28787" spans="30:30">
      <c r="AD28787" s="9"/>
    </row>
    <row r="28788" spans="30:30">
      <c r="AD28788" s="9"/>
    </row>
    <row r="28789" spans="30:30">
      <c r="AD28789" s="9"/>
    </row>
    <row r="28790" spans="30:30">
      <c r="AD28790" s="9"/>
    </row>
    <row r="28791" spans="30:30">
      <c r="AD28791" s="9"/>
    </row>
    <row r="28792" spans="30:30">
      <c r="AD28792" s="9"/>
    </row>
    <row r="28793" spans="30:30">
      <c r="AD28793" s="9"/>
    </row>
    <row r="28794" spans="30:30">
      <c r="AD28794" s="9"/>
    </row>
    <row r="28795" spans="30:30">
      <c r="AD28795" s="9"/>
    </row>
    <row r="28796" spans="30:30">
      <c r="AD28796" s="9"/>
    </row>
    <row r="28797" spans="30:30">
      <c r="AD28797" s="9"/>
    </row>
    <row r="28798" spans="30:30">
      <c r="AD28798" s="9"/>
    </row>
    <row r="28799" spans="30:30">
      <c r="AD28799" s="9"/>
    </row>
    <row r="28800" spans="30:30">
      <c r="AD28800" s="9"/>
    </row>
    <row r="28801" spans="30:30">
      <c r="AD28801" s="9"/>
    </row>
    <row r="28802" spans="30:30">
      <c r="AD28802" s="9"/>
    </row>
    <row r="28803" spans="30:30">
      <c r="AD28803" s="9"/>
    </row>
    <row r="28804" spans="30:30">
      <c r="AD28804" s="9"/>
    </row>
    <row r="28805" spans="30:30">
      <c r="AD28805" s="9"/>
    </row>
    <row r="28806" spans="30:30">
      <c r="AD28806" s="9"/>
    </row>
    <row r="28807" spans="30:30">
      <c r="AD28807" s="9"/>
    </row>
    <row r="28808" spans="30:30">
      <c r="AD28808" s="9"/>
    </row>
    <row r="28809" spans="30:30">
      <c r="AD28809" s="9"/>
    </row>
    <row r="28810" spans="30:30">
      <c r="AD28810" s="9"/>
    </row>
    <row r="28811" spans="30:30">
      <c r="AD28811" s="9"/>
    </row>
    <row r="28812" spans="30:30">
      <c r="AD28812" s="9"/>
    </row>
    <row r="28813" spans="30:30">
      <c r="AD28813" s="9"/>
    </row>
    <row r="28814" spans="30:30">
      <c r="AD28814" s="9"/>
    </row>
    <row r="28815" spans="30:30">
      <c r="AD28815" s="9"/>
    </row>
    <row r="28816" spans="30:30">
      <c r="AD28816" s="9"/>
    </row>
    <row r="28817" spans="30:30">
      <c r="AD28817" s="9"/>
    </row>
    <row r="28818" spans="30:30">
      <c r="AD28818" s="9"/>
    </row>
    <row r="28819" spans="30:30">
      <c r="AD28819" s="9"/>
    </row>
    <row r="28820" spans="30:30">
      <c r="AD28820" s="9"/>
    </row>
    <row r="28821" spans="30:30">
      <c r="AD28821" s="9"/>
    </row>
    <row r="28822" spans="30:30">
      <c r="AD28822" s="9"/>
    </row>
    <row r="28823" spans="30:30">
      <c r="AD28823" s="9"/>
    </row>
    <row r="28824" spans="30:30">
      <c r="AD28824" s="9"/>
    </row>
    <row r="28825" spans="30:30">
      <c r="AD28825" s="9"/>
    </row>
    <row r="28826" spans="30:30">
      <c r="AD28826" s="9"/>
    </row>
    <row r="28827" spans="30:30">
      <c r="AD28827" s="9"/>
    </row>
    <row r="28828" spans="30:30">
      <c r="AD28828" s="9"/>
    </row>
    <row r="28829" spans="30:30">
      <c r="AD28829" s="9"/>
    </row>
    <row r="28830" spans="30:30">
      <c r="AD28830" s="9"/>
    </row>
    <row r="28831" spans="30:30">
      <c r="AD28831" s="9"/>
    </row>
    <row r="28832" spans="30:30">
      <c r="AD28832" s="9"/>
    </row>
    <row r="28833" spans="30:30">
      <c r="AD28833" s="9"/>
    </row>
    <row r="28834" spans="30:30">
      <c r="AD28834" s="9"/>
    </row>
    <row r="28835" spans="30:30">
      <c r="AD28835" s="9"/>
    </row>
    <row r="28836" spans="30:30">
      <c r="AD28836" s="9"/>
    </row>
    <row r="28837" spans="30:30">
      <c r="AD28837" s="9"/>
    </row>
    <row r="28838" spans="30:30">
      <c r="AD28838" s="9"/>
    </row>
    <row r="28839" spans="30:30">
      <c r="AD28839" s="9"/>
    </row>
    <row r="28840" spans="30:30">
      <c r="AD28840" s="9"/>
    </row>
    <row r="28841" spans="30:30">
      <c r="AD28841" s="9"/>
    </row>
    <row r="28842" spans="30:30">
      <c r="AD28842" s="9"/>
    </row>
    <row r="28843" spans="30:30">
      <c r="AD28843" s="9"/>
    </row>
    <row r="28844" spans="30:30">
      <c r="AD28844" s="9"/>
    </row>
    <row r="28845" spans="30:30">
      <c r="AD28845" s="9"/>
    </row>
    <row r="28846" spans="30:30">
      <c r="AD28846" s="9"/>
    </row>
    <row r="28847" spans="30:30">
      <c r="AD28847" s="9"/>
    </row>
    <row r="28848" spans="30:30">
      <c r="AD28848" s="9"/>
    </row>
    <row r="28849" spans="30:30">
      <c r="AD28849" s="9"/>
    </row>
    <row r="28850" spans="30:30">
      <c r="AD28850" s="9"/>
    </row>
    <row r="28851" spans="30:30">
      <c r="AD28851" s="9"/>
    </row>
    <row r="28852" spans="30:30">
      <c r="AD28852" s="9"/>
    </row>
    <row r="28853" spans="30:30">
      <c r="AD28853" s="9"/>
    </row>
    <row r="28854" spans="30:30">
      <c r="AD28854" s="9"/>
    </row>
    <row r="28855" spans="30:30">
      <c r="AD28855" s="9"/>
    </row>
    <row r="28856" spans="30:30">
      <c r="AD28856" s="9"/>
    </row>
    <row r="28857" spans="30:30">
      <c r="AD28857" s="9"/>
    </row>
    <row r="28858" spans="30:30">
      <c r="AD28858" s="9"/>
    </row>
    <row r="28859" spans="30:30">
      <c r="AD28859" s="9"/>
    </row>
    <row r="28860" spans="30:30">
      <c r="AD28860" s="9"/>
    </row>
    <row r="28861" spans="30:30">
      <c r="AD28861" s="9"/>
    </row>
    <row r="28862" spans="30:30">
      <c r="AD28862" s="9"/>
    </row>
    <row r="28863" spans="30:30">
      <c r="AD28863" s="9"/>
    </row>
    <row r="28864" spans="30:30">
      <c r="AD28864" s="9"/>
    </row>
    <row r="28865" spans="30:30">
      <c r="AD28865" s="9"/>
    </row>
    <row r="28866" spans="30:30">
      <c r="AD28866" s="9"/>
    </row>
    <row r="28867" spans="30:30">
      <c r="AD28867" s="9"/>
    </row>
    <row r="28868" spans="30:30">
      <c r="AD28868" s="9"/>
    </row>
    <row r="28869" spans="30:30">
      <c r="AD28869" s="9"/>
    </row>
    <row r="28870" spans="30:30">
      <c r="AD28870" s="9"/>
    </row>
    <row r="28871" spans="30:30">
      <c r="AD28871" s="9"/>
    </row>
    <row r="28872" spans="30:30">
      <c r="AD28872" s="9"/>
    </row>
    <row r="28873" spans="30:30">
      <c r="AD28873" s="9"/>
    </row>
    <row r="28874" spans="30:30">
      <c r="AD28874" s="9"/>
    </row>
    <row r="28875" spans="30:30">
      <c r="AD28875" s="9"/>
    </row>
    <row r="28876" spans="30:30">
      <c r="AD28876" s="9"/>
    </row>
    <row r="28877" spans="30:30">
      <c r="AD28877" s="9"/>
    </row>
    <row r="28878" spans="30:30">
      <c r="AD28878" s="9"/>
    </row>
    <row r="28879" spans="30:30">
      <c r="AD28879" s="9"/>
    </row>
    <row r="28880" spans="30:30">
      <c r="AD28880" s="9"/>
    </row>
    <row r="28881" spans="30:30">
      <c r="AD28881" s="9"/>
    </row>
    <row r="28882" spans="30:30">
      <c r="AD28882" s="9"/>
    </row>
    <row r="28883" spans="30:30">
      <c r="AD28883" s="9"/>
    </row>
    <row r="28884" spans="30:30">
      <c r="AD28884" s="9"/>
    </row>
    <row r="28885" spans="30:30">
      <c r="AD28885" s="9"/>
    </row>
    <row r="28886" spans="30:30">
      <c r="AD28886" s="9"/>
    </row>
    <row r="28887" spans="30:30">
      <c r="AD28887" s="9"/>
    </row>
    <row r="28888" spans="30:30">
      <c r="AD28888" s="9"/>
    </row>
    <row r="28889" spans="30:30">
      <c r="AD28889" s="9"/>
    </row>
    <row r="28890" spans="30:30">
      <c r="AD28890" s="9"/>
    </row>
    <row r="28891" spans="30:30">
      <c r="AD28891" s="9"/>
    </row>
    <row r="28892" spans="30:30">
      <c r="AD28892" s="9"/>
    </row>
    <row r="28893" spans="30:30">
      <c r="AD28893" s="9"/>
    </row>
    <row r="28894" spans="30:30">
      <c r="AD28894" s="9"/>
    </row>
    <row r="28895" spans="30:30">
      <c r="AD28895" s="9"/>
    </row>
    <row r="28896" spans="30:30">
      <c r="AD28896" s="9"/>
    </row>
    <row r="28897" spans="30:30">
      <c r="AD28897" s="9"/>
    </row>
    <row r="28898" spans="30:30">
      <c r="AD28898" s="9"/>
    </row>
    <row r="28899" spans="30:30">
      <c r="AD28899" s="9"/>
    </row>
    <row r="28900" spans="30:30">
      <c r="AD28900" s="9"/>
    </row>
    <row r="28901" spans="30:30">
      <c r="AD28901" s="9"/>
    </row>
    <row r="28902" spans="30:30">
      <c r="AD28902" s="9"/>
    </row>
    <row r="28903" spans="30:30">
      <c r="AD28903" s="9"/>
    </row>
    <row r="28904" spans="30:30">
      <c r="AD28904" s="9"/>
    </row>
    <row r="28905" spans="30:30">
      <c r="AD28905" s="9"/>
    </row>
    <row r="28906" spans="30:30">
      <c r="AD28906" s="9"/>
    </row>
    <row r="28907" spans="30:30">
      <c r="AD28907" s="9"/>
    </row>
    <row r="28908" spans="30:30">
      <c r="AD28908" s="9"/>
    </row>
    <row r="28909" spans="30:30">
      <c r="AD28909" s="9"/>
    </row>
    <row r="28910" spans="30:30">
      <c r="AD28910" s="9"/>
    </row>
    <row r="28911" spans="30:30">
      <c r="AD28911" s="9"/>
    </row>
    <row r="28912" spans="30:30">
      <c r="AD28912" s="9"/>
    </row>
    <row r="28913" spans="30:30">
      <c r="AD28913" s="9"/>
    </row>
    <row r="28914" spans="30:30">
      <c r="AD28914" s="9"/>
    </row>
    <row r="28915" spans="30:30">
      <c r="AD28915" s="9"/>
    </row>
    <row r="28916" spans="30:30">
      <c r="AD28916" s="9"/>
    </row>
    <row r="28917" spans="30:30">
      <c r="AD28917" s="9"/>
    </row>
    <row r="28918" spans="30:30">
      <c r="AD28918" s="9"/>
    </row>
    <row r="28919" spans="30:30">
      <c r="AD28919" s="9"/>
    </row>
    <row r="28920" spans="30:30">
      <c r="AD28920" s="9"/>
    </row>
    <row r="28921" spans="30:30">
      <c r="AD28921" s="9"/>
    </row>
    <row r="28922" spans="30:30">
      <c r="AD28922" s="9"/>
    </row>
    <row r="28923" spans="30:30">
      <c r="AD28923" s="9"/>
    </row>
    <row r="28924" spans="30:30">
      <c r="AD28924" s="9"/>
    </row>
    <row r="28925" spans="30:30">
      <c r="AD28925" s="9"/>
    </row>
    <row r="28926" spans="30:30">
      <c r="AD28926" s="9"/>
    </row>
    <row r="28927" spans="30:30">
      <c r="AD28927" s="9"/>
    </row>
    <row r="28928" spans="30:30">
      <c r="AD28928" s="9"/>
    </row>
    <row r="28929" spans="30:30">
      <c r="AD28929" s="9"/>
    </row>
    <row r="28930" spans="30:30">
      <c r="AD28930" s="9"/>
    </row>
    <row r="28931" spans="30:30">
      <c r="AD28931" s="9"/>
    </row>
    <row r="28932" spans="30:30">
      <c r="AD28932" s="9"/>
    </row>
    <row r="28933" spans="30:30">
      <c r="AD28933" s="9"/>
    </row>
    <row r="28934" spans="30:30">
      <c r="AD28934" s="9"/>
    </row>
    <row r="28935" spans="30:30">
      <c r="AD28935" s="9"/>
    </row>
    <row r="28936" spans="30:30">
      <c r="AD28936" s="9"/>
    </row>
    <row r="28937" spans="30:30">
      <c r="AD28937" s="9"/>
    </row>
    <row r="28938" spans="30:30">
      <c r="AD28938" s="9"/>
    </row>
    <row r="28939" spans="30:30">
      <c r="AD28939" s="9"/>
    </row>
    <row r="28940" spans="30:30">
      <c r="AD28940" s="9"/>
    </row>
    <row r="28941" spans="30:30">
      <c r="AD28941" s="9"/>
    </row>
    <row r="28942" spans="30:30">
      <c r="AD28942" s="9"/>
    </row>
    <row r="28943" spans="30:30">
      <c r="AD28943" s="9"/>
    </row>
    <row r="28944" spans="30:30">
      <c r="AD28944" s="9"/>
    </row>
    <row r="28945" spans="30:30">
      <c r="AD28945" s="9"/>
    </row>
    <row r="28946" spans="30:30">
      <c r="AD28946" s="9"/>
    </row>
    <row r="28947" spans="30:30">
      <c r="AD28947" s="9"/>
    </row>
    <row r="28948" spans="30:30">
      <c r="AD28948" s="9"/>
    </row>
    <row r="28949" spans="30:30">
      <c r="AD28949" s="9"/>
    </row>
    <row r="28950" spans="30:30">
      <c r="AD28950" s="9"/>
    </row>
    <row r="28951" spans="30:30">
      <c r="AD28951" s="9"/>
    </row>
    <row r="28952" spans="30:30">
      <c r="AD28952" s="9"/>
    </row>
    <row r="28953" spans="30:30">
      <c r="AD28953" s="9"/>
    </row>
    <row r="28954" spans="30:30">
      <c r="AD28954" s="9"/>
    </row>
    <row r="28955" spans="30:30">
      <c r="AD28955" s="9"/>
    </row>
    <row r="28956" spans="30:30">
      <c r="AD28956" s="9"/>
    </row>
    <row r="28957" spans="30:30">
      <c r="AD28957" s="9"/>
    </row>
    <row r="28958" spans="30:30">
      <c r="AD28958" s="9"/>
    </row>
    <row r="28959" spans="30:30">
      <c r="AD28959" s="9"/>
    </row>
    <row r="28960" spans="30:30">
      <c r="AD28960" s="9"/>
    </row>
    <row r="28961" spans="30:30">
      <c r="AD28961" s="9"/>
    </row>
    <row r="28962" spans="30:30">
      <c r="AD28962" s="9"/>
    </row>
    <row r="28963" spans="30:30">
      <c r="AD28963" s="9"/>
    </row>
    <row r="28964" spans="30:30">
      <c r="AD28964" s="9"/>
    </row>
    <row r="28965" spans="30:30">
      <c r="AD28965" s="9"/>
    </row>
    <row r="28966" spans="30:30">
      <c r="AD28966" s="9"/>
    </row>
    <row r="28967" spans="30:30">
      <c r="AD28967" s="9"/>
    </row>
    <row r="28968" spans="30:30">
      <c r="AD28968" s="9"/>
    </row>
    <row r="28969" spans="30:30">
      <c r="AD28969" s="9"/>
    </row>
    <row r="28970" spans="30:30">
      <c r="AD28970" s="9"/>
    </row>
    <row r="28971" spans="30:30">
      <c r="AD28971" s="9"/>
    </row>
    <row r="28972" spans="30:30">
      <c r="AD28972" s="9"/>
    </row>
    <row r="28973" spans="30:30">
      <c r="AD28973" s="9"/>
    </row>
    <row r="28974" spans="30:30">
      <c r="AD28974" s="9"/>
    </row>
    <row r="28975" spans="30:30">
      <c r="AD28975" s="9"/>
    </row>
    <row r="28976" spans="30:30">
      <c r="AD28976" s="9"/>
    </row>
    <row r="28977" spans="30:30">
      <c r="AD28977" s="9"/>
    </row>
    <row r="28978" spans="30:30">
      <c r="AD28978" s="9"/>
    </row>
    <row r="28979" spans="30:30">
      <c r="AD28979" s="9"/>
    </row>
    <row r="28980" spans="30:30">
      <c r="AD28980" s="9"/>
    </row>
    <row r="28981" spans="30:30">
      <c r="AD28981" s="9"/>
    </row>
    <row r="28982" spans="30:30">
      <c r="AD28982" s="9"/>
    </row>
    <row r="28983" spans="30:30">
      <c r="AD28983" s="9"/>
    </row>
    <row r="28984" spans="30:30">
      <c r="AD28984" s="9"/>
    </row>
    <row r="28985" spans="30:30">
      <c r="AD28985" s="9"/>
    </row>
    <row r="28986" spans="30:30">
      <c r="AD28986" s="9"/>
    </row>
    <row r="28987" spans="30:30">
      <c r="AD28987" s="9"/>
    </row>
    <row r="28988" spans="30:30">
      <c r="AD28988" s="9"/>
    </row>
    <row r="28989" spans="30:30">
      <c r="AD28989" s="9"/>
    </row>
    <row r="28990" spans="30:30">
      <c r="AD28990" s="9"/>
    </row>
    <row r="28991" spans="30:30">
      <c r="AD28991" s="9"/>
    </row>
    <row r="28992" spans="30:30">
      <c r="AD28992" s="9"/>
    </row>
    <row r="28993" spans="30:30">
      <c r="AD28993" s="9"/>
    </row>
    <row r="28994" spans="30:30">
      <c r="AD28994" s="9"/>
    </row>
    <row r="28995" spans="30:30">
      <c r="AD28995" s="9"/>
    </row>
    <row r="28996" spans="30:30">
      <c r="AD28996" s="9"/>
    </row>
    <row r="28997" spans="30:30">
      <c r="AD28997" s="9"/>
    </row>
    <row r="28998" spans="30:30">
      <c r="AD28998" s="9"/>
    </row>
    <row r="28999" spans="30:30">
      <c r="AD28999" s="9"/>
    </row>
    <row r="29000" spans="30:30">
      <c r="AD29000" s="9"/>
    </row>
    <row r="29001" spans="30:30">
      <c r="AD29001" s="9"/>
    </row>
    <row r="29002" spans="30:30">
      <c r="AD29002" s="9"/>
    </row>
    <row r="29003" spans="30:30">
      <c r="AD29003" s="9"/>
    </row>
    <row r="29004" spans="30:30">
      <c r="AD29004" s="9"/>
    </row>
    <row r="29005" spans="30:30">
      <c r="AD29005" s="9"/>
    </row>
    <row r="29006" spans="30:30">
      <c r="AD29006" s="9"/>
    </row>
    <row r="29007" spans="30:30">
      <c r="AD29007" s="9"/>
    </row>
    <row r="29008" spans="30:30">
      <c r="AD29008" s="9"/>
    </row>
    <row r="29009" spans="30:30">
      <c r="AD29009" s="9"/>
    </row>
    <row r="29010" spans="30:30">
      <c r="AD29010" s="9"/>
    </row>
    <row r="29011" spans="30:30">
      <c r="AD29011" s="9"/>
    </row>
    <row r="29012" spans="30:30">
      <c r="AD29012" s="9"/>
    </row>
    <row r="29013" spans="30:30">
      <c r="AD29013" s="9"/>
    </row>
    <row r="29014" spans="30:30">
      <c r="AD29014" s="9"/>
    </row>
    <row r="29015" spans="30:30">
      <c r="AD29015" s="9"/>
    </row>
    <row r="29016" spans="30:30">
      <c r="AD29016" s="9"/>
    </row>
    <row r="29017" spans="30:30">
      <c r="AD29017" s="9"/>
    </row>
    <row r="29018" spans="30:30">
      <c r="AD29018" s="9"/>
    </row>
    <row r="29019" spans="30:30">
      <c r="AD29019" s="9"/>
    </row>
    <row r="29020" spans="30:30">
      <c r="AD29020" s="9"/>
    </row>
    <row r="29021" spans="30:30">
      <c r="AD29021" s="9"/>
    </row>
    <row r="29022" spans="30:30">
      <c r="AD29022" s="9"/>
    </row>
    <row r="29023" spans="30:30">
      <c r="AD29023" s="9"/>
    </row>
    <row r="29024" spans="30:30">
      <c r="AD29024" s="9"/>
    </row>
    <row r="29025" spans="30:30">
      <c r="AD29025" s="9"/>
    </row>
    <row r="29026" spans="30:30">
      <c r="AD29026" s="9"/>
    </row>
    <row r="29027" spans="30:30">
      <c r="AD29027" s="9"/>
    </row>
    <row r="29028" spans="30:30">
      <c r="AD29028" s="9"/>
    </row>
    <row r="29029" spans="30:30">
      <c r="AD29029" s="9"/>
    </row>
    <row r="29030" spans="30:30">
      <c r="AD29030" s="9"/>
    </row>
    <row r="29031" spans="30:30">
      <c r="AD29031" s="9"/>
    </row>
    <row r="29032" spans="30:30">
      <c r="AD29032" s="9"/>
    </row>
    <row r="29033" spans="30:30">
      <c r="AD29033" s="9"/>
    </row>
    <row r="29034" spans="30:30">
      <c r="AD29034" s="9"/>
    </row>
    <row r="29035" spans="30:30">
      <c r="AD29035" s="9"/>
    </row>
    <row r="29036" spans="30:30">
      <c r="AD29036" s="9"/>
    </row>
    <row r="29037" spans="30:30">
      <c r="AD29037" s="9"/>
    </row>
    <row r="29038" spans="30:30">
      <c r="AD29038" s="9"/>
    </row>
    <row r="29039" spans="30:30">
      <c r="AD29039" s="9"/>
    </row>
    <row r="29040" spans="30:30">
      <c r="AD29040" s="9"/>
    </row>
    <row r="29041" spans="30:30">
      <c r="AD29041" s="9"/>
    </row>
    <row r="29042" spans="30:30">
      <c r="AD29042" s="9"/>
    </row>
    <row r="29043" spans="30:30">
      <c r="AD29043" s="9"/>
    </row>
    <row r="29044" spans="30:30">
      <c r="AD29044" s="9"/>
    </row>
    <row r="29045" spans="30:30">
      <c r="AD29045" s="9"/>
    </row>
    <row r="29046" spans="30:30">
      <c r="AD29046" s="9"/>
    </row>
    <row r="29047" spans="30:30">
      <c r="AD29047" s="9"/>
    </row>
    <row r="29048" spans="30:30">
      <c r="AD29048" s="9"/>
    </row>
    <row r="29049" spans="30:30">
      <c r="AD29049" s="9"/>
    </row>
    <row r="29050" spans="30:30">
      <c r="AD29050" s="9"/>
    </row>
    <row r="29051" spans="30:30">
      <c r="AD29051" s="9"/>
    </row>
    <row r="29052" spans="30:30">
      <c r="AD29052" s="9"/>
    </row>
    <row r="29053" spans="30:30">
      <c r="AD29053" s="9"/>
    </row>
    <row r="29054" spans="30:30">
      <c r="AD29054" s="9"/>
    </row>
    <row r="29055" spans="30:30">
      <c r="AD29055" s="9"/>
    </row>
    <row r="29056" spans="30:30">
      <c r="AD29056" s="9"/>
    </row>
    <row r="29057" spans="30:30">
      <c r="AD29057" s="9"/>
    </row>
    <row r="29058" spans="30:30">
      <c r="AD29058" s="9"/>
    </row>
    <row r="29059" spans="30:30">
      <c r="AD29059" s="9"/>
    </row>
    <row r="29060" spans="30:30">
      <c r="AD29060" s="9"/>
    </row>
    <row r="29061" spans="30:30">
      <c r="AD29061" s="9"/>
    </row>
    <row r="29062" spans="30:30">
      <c r="AD29062" s="9"/>
    </row>
    <row r="29063" spans="30:30">
      <c r="AD29063" s="9"/>
    </row>
    <row r="29064" spans="30:30">
      <c r="AD29064" s="9"/>
    </row>
    <row r="29065" spans="30:30">
      <c r="AD29065" s="9"/>
    </row>
    <row r="29066" spans="30:30">
      <c r="AD29066" s="9"/>
    </row>
    <row r="29067" spans="30:30">
      <c r="AD29067" s="9"/>
    </row>
    <row r="29068" spans="30:30">
      <c r="AD29068" s="9"/>
    </row>
    <row r="29069" spans="30:30">
      <c r="AD29069" s="9"/>
    </row>
    <row r="29070" spans="30:30">
      <c r="AD29070" s="9"/>
    </row>
    <row r="29071" spans="30:30">
      <c r="AD29071" s="9"/>
    </row>
    <row r="29072" spans="30:30">
      <c r="AD29072" s="9"/>
    </row>
    <row r="29073" spans="30:30">
      <c r="AD29073" s="9"/>
    </row>
    <row r="29074" spans="30:30">
      <c r="AD29074" s="9"/>
    </row>
    <row r="29075" spans="30:30">
      <c r="AD29075" s="9"/>
    </row>
    <row r="29076" spans="30:30">
      <c r="AD29076" s="9"/>
    </row>
    <row r="29077" spans="30:30">
      <c r="AD29077" s="9"/>
    </row>
    <row r="29078" spans="30:30">
      <c r="AD29078" s="9"/>
    </row>
    <row r="29079" spans="30:30">
      <c r="AD29079" s="9"/>
    </row>
    <row r="29080" spans="30:30">
      <c r="AD29080" s="9"/>
    </row>
    <row r="29081" spans="30:30">
      <c r="AD29081" s="9"/>
    </row>
    <row r="29082" spans="30:30">
      <c r="AD29082" s="9"/>
    </row>
    <row r="29083" spans="30:30">
      <c r="AD29083" s="9"/>
    </row>
    <row r="29084" spans="30:30">
      <c r="AD29084" s="9"/>
    </row>
    <row r="29085" spans="30:30">
      <c r="AD29085" s="9"/>
    </row>
    <row r="29086" spans="30:30">
      <c r="AD29086" s="9"/>
    </row>
    <row r="29087" spans="30:30">
      <c r="AD29087" s="9"/>
    </row>
    <row r="29088" spans="30:30">
      <c r="AD29088" s="9"/>
    </row>
    <row r="29089" spans="30:30">
      <c r="AD29089" s="9"/>
    </row>
    <row r="29090" spans="30:30">
      <c r="AD29090" s="9"/>
    </row>
    <row r="29091" spans="30:30">
      <c r="AD29091" s="9"/>
    </row>
    <row r="29092" spans="30:30">
      <c r="AD29092" s="9"/>
    </row>
    <row r="29093" spans="30:30">
      <c r="AD29093" s="9"/>
    </row>
    <row r="29094" spans="30:30">
      <c r="AD29094" s="9"/>
    </row>
    <row r="29095" spans="30:30">
      <c r="AD29095" s="9"/>
    </row>
    <row r="29096" spans="30:30">
      <c r="AD29096" s="9"/>
    </row>
    <row r="29097" spans="30:30">
      <c r="AD29097" s="9"/>
    </row>
    <row r="29098" spans="30:30">
      <c r="AD29098" s="9"/>
    </row>
    <row r="29099" spans="30:30">
      <c r="AD29099" s="9"/>
    </row>
    <row r="29100" spans="30:30">
      <c r="AD29100" s="9"/>
    </row>
    <row r="29101" spans="30:30">
      <c r="AD29101" s="9"/>
    </row>
    <row r="29102" spans="30:30">
      <c r="AD29102" s="9"/>
    </row>
    <row r="29103" spans="30:30">
      <c r="AD29103" s="9"/>
    </row>
    <row r="29104" spans="30:30">
      <c r="AD29104" s="9"/>
    </row>
    <row r="29105" spans="30:30">
      <c r="AD29105" s="9"/>
    </row>
    <row r="29106" spans="30:30">
      <c r="AD29106" s="9"/>
    </row>
    <row r="29107" spans="30:30">
      <c r="AD29107" s="9"/>
    </row>
    <row r="29108" spans="30:30">
      <c r="AD29108" s="9"/>
    </row>
    <row r="29109" spans="30:30">
      <c r="AD29109" s="9"/>
    </row>
    <row r="29110" spans="30:30">
      <c r="AD29110" s="9"/>
    </row>
    <row r="29111" spans="30:30">
      <c r="AD29111" s="9"/>
    </row>
    <row r="29112" spans="30:30">
      <c r="AD29112" s="9"/>
    </row>
    <row r="29113" spans="30:30">
      <c r="AD29113" s="9"/>
    </row>
    <row r="29114" spans="30:30">
      <c r="AD29114" s="9"/>
    </row>
    <row r="29115" spans="30:30">
      <c r="AD29115" s="9"/>
    </row>
    <row r="29116" spans="30:30">
      <c r="AD29116" s="9"/>
    </row>
    <row r="29117" spans="30:30">
      <c r="AD29117" s="9"/>
    </row>
    <row r="29118" spans="30:30">
      <c r="AD29118" s="9"/>
    </row>
    <row r="29119" spans="30:30">
      <c r="AD29119" s="9"/>
    </row>
    <row r="29120" spans="30:30">
      <c r="AD29120" s="9"/>
    </row>
    <row r="29121" spans="30:30">
      <c r="AD29121" s="9"/>
    </row>
    <row r="29122" spans="30:30">
      <c r="AD29122" s="9"/>
    </row>
    <row r="29123" spans="30:30">
      <c r="AD29123" s="9"/>
    </row>
    <row r="29124" spans="30:30">
      <c r="AD29124" s="9"/>
    </row>
    <row r="29125" spans="30:30">
      <c r="AD29125" s="9"/>
    </row>
    <row r="29126" spans="30:30">
      <c r="AD29126" s="9"/>
    </row>
    <row r="29127" spans="30:30">
      <c r="AD29127" s="9"/>
    </row>
    <row r="29128" spans="30:30">
      <c r="AD29128" s="9"/>
    </row>
    <row r="29129" spans="30:30">
      <c r="AD29129" s="9"/>
    </row>
    <row r="29130" spans="30:30">
      <c r="AD29130" s="9"/>
    </row>
    <row r="29131" spans="30:30">
      <c r="AD29131" s="9"/>
    </row>
    <row r="29132" spans="30:30">
      <c r="AD29132" s="9"/>
    </row>
    <row r="29133" spans="30:30">
      <c r="AD29133" s="9"/>
    </row>
    <row r="29134" spans="30:30">
      <c r="AD29134" s="9"/>
    </row>
    <row r="29135" spans="30:30">
      <c r="AD29135" s="9"/>
    </row>
    <row r="29136" spans="30:30">
      <c r="AD29136" s="9"/>
    </row>
    <row r="29137" spans="30:30">
      <c r="AD29137" s="9"/>
    </row>
    <row r="29138" spans="30:30">
      <c r="AD29138" s="9"/>
    </row>
    <row r="29139" spans="30:30">
      <c r="AD29139" s="9"/>
    </row>
    <row r="29140" spans="30:30">
      <c r="AD29140" s="9"/>
    </row>
    <row r="29141" spans="30:30">
      <c r="AD29141" s="9"/>
    </row>
    <row r="29142" spans="30:30">
      <c r="AD29142" s="9"/>
    </row>
    <row r="29143" spans="30:30">
      <c r="AD29143" s="9"/>
    </row>
    <row r="29144" spans="30:30">
      <c r="AD29144" s="9"/>
    </row>
    <row r="29145" spans="30:30">
      <c r="AD29145" s="9"/>
    </row>
    <row r="29146" spans="30:30">
      <c r="AD29146" s="9"/>
    </row>
    <row r="29147" spans="30:30">
      <c r="AD29147" s="9"/>
    </row>
    <row r="29148" spans="30:30">
      <c r="AD29148" s="9"/>
    </row>
    <row r="29149" spans="30:30">
      <c r="AD29149" s="9"/>
    </row>
    <row r="29150" spans="30:30">
      <c r="AD29150" s="9"/>
    </row>
    <row r="29151" spans="30:30">
      <c r="AD29151" s="9"/>
    </row>
    <row r="29152" spans="30:30">
      <c r="AD29152" s="9"/>
    </row>
    <row r="29153" spans="30:30">
      <c r="AD29153" s="9"/>
    </row>
    <row r="29154" spans="30:30">
      <c r="AD29154" s="9"/>
    </row>
    <row r="29155" spans="30:30">
      <c r="AD29155" s="9"/>
    </row>
    <row r="29156" spans="30:30">
      <c r="AD29156" s="9"/>
    </row>
    <row r="29157" spans="30:30">
      <c r="AD29157" s="9"/>
    </row>
    <row r="29158" spans="30:30">
      <c r="AD29158" s="9"/>
    </row>
    <row r="29159" spans="30:30">
      <c r="AD29159" s="9"/>
    </row>
    <row r="29160" spans="30:30">
      <c r="AD29160" s="9"/>
    </row>
    <row r="29161" spans="30:30">
      <c r="AD29161" s="9"/>
    </row>
    <row r="29162" spans="30:30">
      <c r="AD29162" s="9"/>
    </row>
    <row r="29163" spans="30:30">
      <c r="AD29163" s="9"/>
    </row>
    <row r="29164" spans="30:30">
      <c r="AD29164" s="9"/>
    </row>
    <row r="29165" spans="30:30">
      <c r="AD29165" s="9"/>
    </row>
    <row r="29166" spans="30:30">
      <c r="AD29166" s="9"/>
    </row>
    <row r="29167" spans="30:30">
      <c r="AD29167" s="9"/>
    </row>
    <row r="29168" spans="30:30">
      <c r="AD29168" s="9"/>
    </row>
    <row r="29169" spans="30:30">
      <c r="AD29169" s="9"/>
    </row>
    <row r="29170" spans="30:30">
      <c r="AD29170" s="9"/>
    </row>
    <row r="29171" spans="30:30">
      <c r="AD29171" s="9"/>
    </row>
    <row r="29172" spans="30:30">
      <c r="AD29172" s="9"/>
    </row>
    <row r="29173" spans="30:30">
      <c r="AD29173" s="9"/>
    </row>
    <row r="29174" spans="30:30">
      <c r="AD29174" s="9"/>
    </row>
    <row r="29175" spans="30:30">
      <c r="AD29175" s="9"/>
    </row>
    <row r="29176" spans="30:30">
      <c r="AD29176" s="9"/>
    </row>
    <row r="29177" spans="30:30">
      <c r="AD29177" s="9"/>
    </row>
    <row r="29178" spans="30:30">
      <c r="AD29178" s="9"/>
    </row>
    <row r="29179" spans="30:30">
      <c r="AD29179" s="9"/>
    </row>
    <row r="29180" spans="30:30">
      <c r="AD29180" s="9"/>
    </row>
    <row r="29181" spans="30:30">
      <c r="AD29181" s="9"/>
    </row>
    <row r="29182" spans="30:30">
      <c r="AD29182" s="9"/>
    </row>
    <row r="29183" spans="30:30">
      <c r="AD29183" s="9"/>
    </row>
    <row r="29184" spans="30:30">
      <c r="AD29184" s="9"/>
    </row>
    <row r="29185" spans="30:30">
      <c r="AD29185" s="9"/>
    </row>
    <row r="29186" spans="30:30">
      <c r="AD29186" s="9"/>
    </row>
    <row r="29187" spans="30:30">
      <c r="AD29187" s="9"/>
    </row>
    <row r="29188" spans="30:30">
      <c r="AD29188" s="9"/>
    </row>
    <row r="29189" spans="30:30">
      <c r="AD29189" s="9"/>
    </row>
    <row r="29190" spans="30:30">
      <c r="AD29190" s="9"/>
    </row>
    <row r="29191" spans="30:30">
      <c r="AD29191" s="9"/>
    </row>
    <row r="29192" spans="30:30">
      <c r="AD29192" s="9"/>
    </row>
    <row r="29193" spans="30:30">
      <c r="AD29193" s="9"/>
    </row>
    <row r="29194" spans="30:30">
      <c r="AD29194" s="9"/>
    </row>
    <row r="29195" spans="30:30">
      <c r="AD29195" s="9"/>
    </row>
    <row r="29196" spans="30:30">
      <c r="AD29196" s="9"/>
    </row>
    <row r="29197" spans="30:30">
      <c r="AD29197" s="9"/>
    </row>
    <row r="29198" spans="30:30">
      <c r="AD29198" s="9"/>
    </row>
    <row r="29199" spans="30:30">
      <c r="AD29199" s="9"/>
    </row>
    <row r="29200" spans="30:30">
      <c r="AD29200" s="9"/>
    </row>
    <row r="29201" spans="30:30">
      <c r="AD29201" s="9"/>
    </row>
    <row r="29202" spans="30:30">
      <c r="AD29202" s="9"/>
    </row>
    <row r="29203" spans="30:30">
      <c r="AD29203" s="9"/>
    </row>
    <row r="29204" spans="30:30">
      <c r="AD29204" s="9"/>
    </row>
    <row r="29205" spans="30:30">
      <c r="AD29205" s="9"/>
    </row>
    <row r="29206" spans="30:30">
      <c r="AD29206" s="9"/>
    </row>
    <row r="29207" spans="30:30">
      <c r="AD29207" s="9"/>
    </row>
    <row r="29208" spans="30:30">
      <c r="AD29208" s="9"/>
    </row>
    <row r="29209" spans="30:30">
      <c r="AD29209" s="9"/>
    </row>
    <row r="29210" spans="30:30">
      <c r="AD29210" s="9"/>
    </row>
    <row r="29211" spans="30:30">
      <c r="AD29211" s="9"/>
    </row>
    <row r="29212" spans="30:30">
      <c r="AD29212" s="9"/>
    </row>
    <row r="29213" spans="30:30">
      <c r="AD29213" s="9"/>
    </row>
    <row r="29214" spans="30:30">
      <c r="AD29214" s="9"/>
    </row>
    <row r="29215" spans="30:30">
      <c r="AD29215" s="9"/>
    </row>
    <row r="29216" spans="30:30">
      <c r="AD29216" s="9"/>
    </row>
    <row r="29217" spans="30:30">
      <c r="AD29217" s="9"/>
    </row>
    <row r="29218" spans="30:30">
      <c r="AD29218" s="9"/>
    </row>
    <row r="29219" spans="30:30">
      <c r="AD29219" s="9"/>
    </row>
    <row r="29220" spans="30:30">
      <c r="AD29220" s="9"/>
    </row>
    <row r="29221" spans="30:30">
      <c r="AD29221" s="9"/>
    </row>
    <row r="29222" spans="30:30">
      <c r="AD29222" s="9"/>
    </row>
    <row r="29223" spans="30:30">
      <c r="AD29223" s="9"/>
    </row>
    <row r="29224" spans="30:30">
      <c r="AD29224" s="9"/>
    </row>
    <row r="29225" spans="30:30">
      <c r="AD29225" s="9"/>
    </row>
    <row r="29226" spans="30:30">
      <c r="AD29226" s="9"/>
    </row>
    <row r="29227" spans="30:30">
      <c r="AD29227" s="9"/>
    </row>
    <row r="29228" spans="30:30">
      <c r="AD29228" s="9"/>
    </row>
    <row r="29229" spans="30:30">
      <c r="AD29229" s="9"/>
    </row>
    <row r="29230" spans="30:30">
      <c r="AD29230" s="9"/>
    </row>
    <row r="29231" spans="30:30">
      <c r="AD29231" s="9"/>
    </row>
    <row r="29232" spans="30:30">
      <c r="AD29232" s="9"/>
    </row>
    <row r="29233" spans="30:30">
      <c r="AD29233" s="9"/>
    </row>
    <row r="29234" spans="30:30">
      <c r="AD29234" s="9"/>
    </row>
    <row r="29235" spans="30:30">
      <c r="AD29235" s="9"/>
    </row>
    <row r="29236" spans="30:30">
      <c r="AD29236" s="9"/>
    </row>
    <row r="29237" spans="30:30">
      <c r="AD29237" s="9"/>
    </row>
    <row r="29238" spans="30:30">
      <c r="AD29238" s="9"/>
    </row>
    <row r="29239" spans="30:30">
      <c r="AD29239" s="9"/>
    </row>
    <row r="29240" spans="30:30">
      <c r="AD29240" s="9"/>
    </row>
    <row r="29241" spans="30:30">
      <c r="AD29241" s="9"/>
    </row>
    <row r="29242" spans="30:30">
      <c r="AD29242" s="9"/>
    </row>
    <row r="29243" spans="30:30">
      <c r="AD29243" s="9"/>
    </row>
    <row r="29244" spans="30:30">
      <c r="AD29244" s="9"/>
    </row>
    <row r="29245" spans="30:30">
      <c r="AD29245" s="9"/>
    </row>
    <row r="29246" spans="30:30">
      <c r="AD29246" s="9"/>
    </row>
    <row r="29247" spans="30:30">
      <c r="AD29247" s="9"/>
    </row>
    <row r="29248" spans="30:30">
      <c r="AD29248" s="9"/>
    </row>
    <row r="29249" spans="30:30">
      <c r="AD29249" s="9"/>
    </row>
    <row r="29250" spans="30:30">
      <c r="AD29250" s="9"/>
    </row>
    <row r="29251" spans="30:30">
      <c r="AD29251" s="9"/>
    </row>
    <row r="29252" spans="30:30">
      <c r="AD29252" s="9"/>
    </row>
    <row r="29253" spans="30:30">
      <c r="AD29253" s="9"/>
    </row>
    <row r="29254" spans="30:30">
      <c r="AD29254" s="9"/>
    </row>
    <row r="29255" spans="30:30">
      <c r="AD29255" s="9"/>
    </row>
    <row r="29256" spans="30:30">
      <c r="AD29256" s="9"/>
    </row>
    <row r="29257" spans="30:30">
      <c r="AD29257" s="9"/>
    </row>
    <row r="29258" spans="30:30">
      <c r="AD29258" s="9"/>
    </row>
    <row r="29259" spans="30:30">
      <c r="AD29259" s="9"/>
    </row>
    <row r="29260" spans="30:30">
      <c r="AD29260" s="9"/>
    </row>
    <row r="29261" spans="30:30">
      <c r="AD29261" s="9"/>
    </row>
    <row r="29262" spans="30:30">
      <c r="AD29262" s="9"/>
    </row>
    <row r="29263" spans="30:30">
      <c r="AD29263" s="9"/>
    </row>
    <row r="29264" spans="30:30">
      <c r="AD29264" s="9"/>
    </row>
    <row r="29265" spans="30:30">
      <c r="AD29265" s="9"/>
    </row>
    <row r="29266" spans="30:30">
      <c r="AD29266" s="9"/>
    </row>
    <row r="29267" spans="30:30">
      <c r="AD29267" s="9"/>
    </row>
    <row r="29268" spans="30:30">
      <c r="AD29268" s="9"/>
    </row>
    <row r="29269" spans="30:30">
      <c r="AD29269" s="9"/>
    </row>
    <row r="29270" spans="30:30">
      <c r="AD29270" s="9"/>
    </row>
    <row r="29271" spans="30:30">
      <c r="AD29271" s="9"/>
    </row>
    <row r="29272" spans="30:30">
      <c r="AD29272" s="9"/>
    </row>
    <row r="29273" spans="30:30">
      <c r="AD29273" s="9"/>
    </row>
    <row r="29274" spans="30:30">
      <c r="AD29274" s="9"/>
    </row>
    <row r="29275" spans="30:30">
      <c r="AD29275" s="9"/>
    </row>
    <row r="29276" spans="30:30">
      <c r="AD29276" s="9"/>
    </row>
    <row r="29277" spans="30:30">
      <c r="AD29277" s="9"/>
    </row>
    <row r="29278" spans="30:30">
      <c r="AD29278" s="9"/>
    </row>
    <row r="29279" spans="30:30">
      <c r="AD29279" s="9"/>
    </row>
    <row r="29280" spans="30:30">
      <c r="AD29280" s="9"/>
    </row>
    <row r="29281" spans="30:30">
      <c r="AD29281" s="9"/>
    </row>
    <row r="29282" spans="30:30">
      <c r="AD29282" s="9"/>
    </row>
    <row r="29283" spans="30:30">
      <c r="AD29283" s="9"/>
    </row>
    <row r="29284" spans="30:30">
      <c r="AD29284" s="9"/>
    </row>
    <row r="29285" spans="30:30">
      <c r="AD29285" s="9"/>
    </row>
    <row r="29286" spans="30:30">
      <c r="AD29286" s="9"/>
    </row>
    <row r="29287" spans="30:30">
      <c r="AD29287" s="9"/>
    </row>
    <row r="29288" spans="30:30">
      <c r="AD29288" s="9"/>
    </row>
    <row r="29289" spans="30:30">
      <c r="AD29289" s="9"/>
    </row>
    <row r="29290" spans="30:30">
      <c r="AD29290" s="9"/>
    </row>
    <row r="29291" spans="30:30">
      <c r="AD29291" s="9"/>
    </row>
    <row r="29292" spans="30:30">
      <c r="AD29292" s="9"/>
    </row>
    <row r="29293" spans="30:30">
      <c r="AD29293" s="9"/>
    </row>
    <row r="29294" spans="30:30">
      <c r="AD29294" s="9"/>
    </row>
    <row r="29295" spans="30:30">
      <c r="AD29295" s="9"/>
    </row>
    <row r="29296" spans="30:30">
      <c r="AD29296" s="9"/>
    </row>
    <row r="29297" spans="30:30">
      <c r="AD29297" s="9"/>
    </row>
    <row r="29298" spans="30:30">
      <c r="AD29298" s="9"/>
    </row>
    <row r="29299" spans="30:30">
      <c r="AD29299" s="9"/>
    </row>
    <row r="29300" spans="30:30">
      <c r="AD29300" s="9"/>
    </row>
    <row r="29301" spans="30:30">
      <c r="AD29301" s="9"/>
    </row>
    <row r="29302" spans="30:30">
      <c r="AD29302" s="9"/>
    </row>
    <row r="29303" spans="30:30">
      <c r="AD29303" s="9"/>
    </row>
    <row r="29304" spans="30:30">
      <c r="AD29304" s="9"/>
    </row>
    <row r="29305" spans="30:30">
      <c r="AD29305" s="9"/>
    </row>
    <row r="29306" spans="30:30">
      <c r="AD29306" s="9"/>
    </row>
    <row r="29307" spans="30:30">
      <c r="AD29307" s="9"/>
    </row>
    <row r="29308" spans="30:30">
      <c r="AD29308" s="9"/>
    </row>
    <row r="29309" spans="30:30">
      <c r="AD29309" s="9"/>
    </row>
    <row r="29310" spans="30:30">
      <c r="AD29310" s="9"/>
    </row>
    <row r="29311" spans="30:30">
      <c r="AD29311" s="9"/>
    </row>
    <row r="29312" spans="30:30">
      <c r="AD29312" s="9"/>
    </row>
    <row r="29313" spans="30:30">
      <c r="AD29313" s="9"/>
    </row>
    <row r="29314" spans="30:30">
      <c r="AD29314" s="9"/>
    </row>
    <row r="29315" spans="30:30">
      <c r="AD29315" s="9"/>
    </row>
    <row r="29316" spans="30:30">
      <c r="AD29316" s="9"/>
    </row>
    <row r="29317" spans="30:30">
      <c r="AD29317" s="9"/>
    </row>
    <row r="29318" spans="30:30">
      <c r="AD29318" s="9"/>
    </row>
    <row r="29319" spans="30:30">
      <c r="AD29319" s="9"/>
    </row>
    <row r="29320" spans="30:30">
      <c r="AD29320" s="9"/>
    </row>
    <row r="29321" spans="30:30">
      <c r="AD29321" s="9"/>
    </row>
    <row r="29322" spans="30:30">
      <c r="AD29322" s="9"/>
    </row>
    <row r="29323" spans="30:30">
      <c r="AD29323" s="9"/>
    </row>
    <row r="29324" spans="30:30">
      <c r="AD29324" s="9"/>
    </row>
    <row r="29325" spans="30:30">
      <c r="AD29325" s="9"/>
    </row>
    <row r="29326" spans="30:30">
      <c r="AD29326" s="9"/>
    </row>
    <row r="29327" spans="30:30">
      <c r="AD29327" s="9"/>
    </row>
    <row r="29328" spans="30:30">
      <c r="AD29328" s="9"/>
    </row>
    <row r="29329" spans="30:30">
      <c r="AD29329" s="9"/>
    </row>
    <row r="29330" spans="30:30">
      <c r="AD29330" s="9"/>
    </row>
    <row r="29331" spans="30:30">
      <c r="AD29331" s="9"/>
    </row>
    <row r="29332" spans="30:30">
      <c r="AD29332" s="9"/>
    </row>
    <row r="29333" spans="30:30">
      <c r="AD29333" s="9"/>
    </row>
    <row r="29334" spans="30:30">
      <c r="AD29334" s="9"/>
    </row>
    <row r="29335" spans="30:30">
      <c r="AD29335" s="9"/>
    </row>
    <row r="29336" spans="30:30">
      <c r="AD29336" s="9"/>
    </row>
    <row r="29337" spans="30:30">
      <c r="AD29337" s="9"/>
    </row>
    <row r="29338" spans="30:30">
      <c r="AD29338" s="9"/>
    </row>
    <row r="29339" spans="30:30">
      <c r="AD29339" s="9"/>
    </row>
    <row r="29340" spans="30:30">
      <c r="AD29340" s="9"/>
    </row>
    <row r="29341" spans="30:30">
      <c r="AD29341" s="9"/>
    </row>
    <row r="29342" spans="30:30">
      <c r="AD29342" s="9"/>
    </row>
    <row r="29343" spans="30:30">
      <c r="AD29343" s="9"/>
    </row>
    <row r="29344" spans="30:30">
      <c r="AD29344" s="9"/>
    </row>
    <row r="29345" spans="30:30">
      <c r="AD29345" s="9"/>
    </row>
    <row r="29346" spans="30:30">
      <c r="AD29346" s="9"/>
    </row>
    <row r="29347" spans="30:30">
      <c r="AD29347" s="9"/>
    </row>
    <row r="29348" spans="30:30">
      <c r="AD29348" s="9"/>
    </row>
    <row r="29349" spans="30:30">
      <c r="AD29349" s="9"/>
    </row>
    <row r="29350" spans="30:30">
      <c r="AD29350" s="9"/>
    </row>
    <row r="29351" spans="30:30">
      <c r="AD29351" s="9"/>
    </row>
    <row r="29352" spans="30:30">
      <c r="AD29352" s="9"/>
    </row>
    <row r="29353" spans="30:30">
      <c r="AD29353" s="9"/>
    </row>
    <row r="29354" spans="30:30">
      <c r="AD29354" s="9"/>
    </row>
    <row r="29355" spans="30:30">
      <c r="AD29355" s="9"/>
    </row>
    <row r="29356" spans="30:30">
      <c r="AD29356" s="9"/>
    </row>
    <row r="29357" spans="30:30">
      <c r="AD29357" s="9"/>
    </row>
    <row r="29358" spans="30:30">
      <c r="AD29358" s="9"/>
    </row>
    <row r="29359" spans="30:30">
      <c r="AD29359" s="9"/>
    </row>
    <row r="29360" spans="30:30">
      <c r="AD29360" s="9"/>
    </row>
    <row r="29361" spans="30:30">
      <c r="AD29361" s="9"/>
    </row>
    <row r="29362" spans="30:30">
      <c r="AD29362" s="9"/>
    </row>
    <row r="29363" spans="30:30">
      <c r="AD29363" s="9"/>
    </row>
    <row r="29364" spans="30:30">
      <c r="AD29364" s="9"/>
    </row>
    <row r="29365" spans="30:30">
      <c r="AD29365" s="9"/>
    </row>
    <row r="29366" spans="30:30">
      <c r="AD29366" s="9"/>
    </row>
    <row r="29367" spans="30:30">
      <c r="AD29367" s="9"/>
    </row>
    <row r="29368" spans="30:30">
      <c r="AD29368" s="9"/>
    </row>
    <row r="29369" spans="30:30">
      <c r="AD29369" s="9"/>
    </row>
    <row r="29370" spans="30:30">
      <c r="AD29370" s="9"/>
    </row>
    <row r="29371" spans="30:30">
      <c r="AD29371" s="9"/>
    </row>
    <row r="29372" spans="30:30">
      <c r="AD29372" s="9"/>
    </row>
    <row r="29373" spans="30:30">
      <c r="AD29373" s="9"/>
    </row>
    <row r="29374" spans="30:30">
      <c r="AD29374" s="9"/>
    </row>
    <row r="29375" spans="30:30">
      <c r="AD29375" s="9"/>
    </row>
    <row r="29376" spans="30:30">
      <c r="AD29376" s="9"/>
    </row>
    <row r="29377" spans="30:30">
      <c r="AD29377" s="9"/>
    </row>
    <row r="29378" spans="30:30">
      <c r="AD29378" s="9"/>
    </row>
    <row r="29379" spans="30:30">
      <c r="AD29379" s="9"/>
    </row>
    <row r="29380" spans="30:30">
      <c r="AD29380" s="9"/>
    </row>
    <row r="29381" spans="30:30">
      <c r="AD29381" s="9"/>
    </row>
    <row r="29382" spans="30:30">
      <c r="AD29382" s="9"/>
    </row>
    <row r="29383" spans="30:30">
      <c r="AD29383" s="9"/>
    </row>
    <row r="29384" spans="30:30">
      <c r="AD29384" s="9"/>
    </row>
    <row r="29385" spans="30:30">
      <c r="AD29385" s="9"/>
    </row>
    <row r="29386" spans="30:30">
      <c r="AD29386" s="9"/>
    </row>
    <row r="29387" spans="30:30">
      <c r="AD29387" s="9"/>
    </row>
    <row r="29388" spans="30:30">
      <c r="AD29388" s="9"/>
    </row>
    <row r="29389" spans="30:30">
      <c r="AD29389" s="9"/>
    </row>
    <row r="29390" spans="30:30">
      <c r="AD29390" s="9"/>
    </row>
    <row r="29391" spans="30:30">
      <c r="AD29391" s="9"/>
    </row>
    <row r="29392" spans="30:30">
      <c r="AD29392" s="9"/>
    </row>
    <row r="29393" spans="30:30">
      <c r="AD29393" s="9"/>
    </row>
    <row r="29394" spans="30:30">
      <c r="AD29394" s="9"/>
    </row>
    <row r="29395" spans="30:30">
      <c r="AD29395" s="9"/>
    </row>
    <row r="29396" spans="30:30">
      <c r="AD29396" s="9"/>
    </row>
    <row r="29397" spans="30:30">
      <c r="AD29397" s="9"/>
    </row>
    <row r="29398" spans="30:30">
      <c r="AD29398" s="9"/>
    </row>
    <row r="29399" spans="30:30">
      <c r="AD29399" s="9"/>
    </row>
    <row r="29400" spans="30:30">
      <c r="AD29400" s="9"/>
    </row>
    <row r="29401" spans="30:30">
      <c r="AD29401" s="9"/>
    </row>
    <row r="29402" spans="30:30">
      <c r="AD29402" s="9"/>
    </row>
    <row r="29403" spans="30:30">
      <c r="AD29403" s="9"/>
    </row>
    <row r="29404" spans="30:30">
      <c r="AD29404" s="9"/>
    </row>
    <row r="29405" spans="30:30">
      <c r="AD29405" s="9"/>
    </row>
    <row r="29406" spans="30:30">
      <c r="AD29406" s="9"/>
    </row>
    <row r="29407" spans="30:30">
      <c r="AD29407" s="9"/>
    </row>
    <row r="29408" spans="30:30">
      <c r="AD29408" s="9"/>
    </row>
    <row r="29409" spans="30:30">
      <c r="AD29409" s="9"/>
    </row>
    <row r="29410" spans="30:30">
      <c r="AD29410" s="9"/>
    </row>
    <row r="29411" spans="30:30">
      <c r="AD29411" s="9"/>
    </row>
    <row r="29412" spans="30:30">
      <c r="AD29412" s="9"/>
    </row>
    <row r="29413" spans="30:30">
      <c r="AD29413" s="9"/>
    </row>
    <row r="29414" spans="30:30">
      <c r="AD29414" s="9"/>
    </row>
    <row r="29415" spans="30:30">
      <c r="AD29415" s="9"/>
    </row>
    <row r="29416" spans="30:30">
      <c r="AD29416" s="9"/>
    </row>
    <row r="29417" spans="30:30">
      <c r="AD29417" s="9"/>
    </row>
    <row r="29418" spans="30:30">
      <c r="AD29418" s="9"/>
    </row>
    <row r="29419" spans="30:30">
      <c r="AD29419" s="9"/>
    </row>
    <row r="29420" spans="30:30">
      <c r="AD29420" s="9"/>
    </row>
    <row r="29421" spans="30:30">
      <c r="AD29421" s="9"/>
    </row>
    <row r="29422" spans="30:30">
      <c r="AD29422" s="9"/>
    </row>
    <row r="29423" spans="30:30">
      <c r="AD29423" s="9"/>
    </row>
    <row r="29424" spans="30:30">
      <c r="AD29424" s="9"/>
    </row>
    <row r="29425" spans="30:30">
      <c r="AD29425" s="9"/>
    </row>
    <row r="29426" spans="30:30">
      <c r="AD29426" s="9"/>
    </row>
    <row r="29427" spans="30:30">
      <c r="AD29427" s="9"/>
    </row>
    <row r="29428" spans="30:30">
      <c r="AD29428" s="9"/>
    </row>
    <row r="29429" spans="30:30">
      <c r="AD29429" s="9"/>
    </row>
    <row r="29430" spans="30:30">
      <c r="AD29430" s="9"/>
    </row>
    <row r="29431" spans="30:30">
      <c r="AD29431" s="9"/>
    </row>
    <row r="29432" spans="30:30">
      <c r="AD29432" s="9"/>
    </row>
    <row r="29433" spans="30:30">
      <c r="AD29433" s="9"/>
    </row>
    <row r="29434" spans="30:30">
      <c r="AD29434" s="9"/>
    </row>
    <row r="29435" spans="30:30">
      <c r="AD29435" s="9"/>
    </row>
    <row r="29436" spans="30:30">
      <c r="AD29436" s="9"/>
    </row>
    <row r="29437" spans="30:30">
      <c r="AD29437" s="9"/>
    </row>
    <row r="29438" spans="30:30">
      <c r="AD29438" s="9"/>
    </row>
    <row r="29439" spans="30:30">
      <c r="AD29439" s="9"/>
    </row>
    <row r="29440" spans="30:30">
      <c r="AD29440" s="9"/>
    </row>
    <row r="29441" spans="30:30">
      <c r="AD29441" s="9"/>
    </row>
    <row r="29442" spans="30:30">
      <c r="AD29442" s="9"/>
    </row>
    <row r="29443" spans="30:30">
      <c r="AD29443" s="9"/>
    </row>
    <row r="29444" spans="30:30">
      <c r="AD29444" s="9"/>
    </row>
    <row r="29445" spans="30:30">
      <c r="AD29445" s="9"/>
    </row>
    <row r="29446" spans="30:30">
      <c r="AD29446" s="9"/>
    </row>
    <row r="29447" spans="30:30">
      <c r="AD29447" s="9"/>
    </row>
    <row r="29448" spans="30:30">
      <c r="AD29448" s="9"/>
    </row>
    <row r="29449" spans="30:30">
      <c r="AD29449" s="9"/>
    </row>
    <row r="29450" spans="30:30">
      <c r="AD29450" s="9"/>
    </row>
    <row r="29451" spans="30:30">
      <c r="AD29451" s="9"/>
    </row>
    <row r="29452" spans="30:30">
      <c r="AD29452" s="9"/>
    </row>
    <row r="29453" spans="30:30">
      <c r="AD29453" s="9"/>
    </row>
    <row r="29454" spans="30:30">
      <c r="AD29454" s="9"/>
    </row>
    <row r="29455" spans="30:30">
      <c r="AD29455" s="9"/>
    </row>
    <row r="29456" spans="30:30">
      <c r="AD29456" s="9"/>
    </row>
    <row r="29457" spans="30:30">
      <c r="AD29457" s="9"/>
    </row>
    <row r="29458" spans="30:30">
      <c r="AD29458" s="9"/>
    </row>
    <row r="29459" spans="30:30">
      <c r="AD29459" s="9"/>
    </row>
    <row r="29460" spans="30:30">
      <c r="AD29460" s="9"/>
    </row>
    <row r="29461" spans="30:30">
      <c r="AD29461" s="9"/>
    </row>
    <row r="29462" spans="30:30">
      <c r="AD29462" s="9"/>
    </row>
    <row r="29463" spans="30:30">
      <c r="AD29463" s="9"/>
    </row>
    <row r="29464" spans="30:30">
      <c r="AD29464" s="9"/>
    </row>
    <row r="29465" spans="30:30">
      <c r="AD29465" s="9"/>
    </row>
    <row r="29466" spans="30:30">
      <c r="AD29466" s="9"/>
    </row>
    <row r="29467" spans="30:30">
      <c r="AD29467" s="9"/>
    </row>
    <row r="29468" spans="30:30">
      <c r="AD29468" s="9"/>
    </row>
    <row r="29469" spans="30:30">
      <c r="AD29469" s="9"/>
    </row>
    <row r="29470" spans="30:30">
      <c r="AD29470" s="9"/>
    </row>
    <row r="29471" spans="30:30">
      <c r="AD29471" s="9"/>
    </row>
    <row r="29472" spans="30:30">
      <c r="AD29472" s="9"/>
    </row>
    <row r="29473" spans="30:30">
      <c r="AD29473" s="9"/>
    </row>
    <row r="29474" spans="30:30">
      <c r="AD29474" s="9"/>
    </row>
    <row r="29475" spans="30:30">
      <c r="AD29475" s="9"/>
    </row>
    <row r="29476" spans="30:30">
      <c r="AD29476" s="9"/>
    </row>
    <row r="29477" spans="30:30">
      <c r="AD29477" s="9"/>
    </row>
    <row r="29478" spans="30:30">
      <c r="AD29478" s="9"/>
    </row>
    <row r="29479" spans="30:30">
      <c r="AD29479" s="9"/>
    </row>
    <row r="29480" spans="30:30">
      <c r="AD29480" s="9"/>
    </row>
    <row r="29481" spans="30:30">
      <c r="AD29481" s="9"/>
    </row>
    <row r="29482" spans="30:30">
      <c r="AD29482" s="9"/>
    </row>
    <row r="29483" spans="30:30">
      <c r="AD29483" s="9"/>
    </row>
    <row r="29484" spans="30:30">
      <c r="AD29484" s="9"/>
    </row>
    <row r="29485" spans="30:30">
      <c r="AD29485" s="9"/>
    </row>
    <row r="29486" spans="30:30">
      <c r="AD29486" s="9"/>
    </row>
    <row r="29487" spans="30:30">
      <c r="AD29487" s="9"/>
    </row>
    <row r="29488" spans="30:30">
      <c r="AD29488" s="9"/>
    </row>
    <row r="29489" spans="30:30">
      <c r="AD29489" s="9"/>
    </row>
    <row r="29490" spans="30:30">
      <c r="AD29490" s="9"/>
    </row>
    <row r="29491" spans="30:30">
      <c r="AD29491" s="9"/>
    </row>
    <row r="29492" spans="30:30">
      <c r="AD29492" s="9"/>
    </row>
    <row r="29493" spans="30:30">
      <c r="AD29493" s="9"/>
    </row>
    <row r="29494" spans="30:30">
      <c r="AD29494" s="9"/>
    </row>
    <row r="29495" spans="30:30">
      <c r="AD29495" s="9"/>
    </row>
    <row r="29496" spans="30:30">
      <c r="AD29496" s="9"/>
    </row>
    <row r="29497" spans="30:30">
      <c r="AD29497" s="9"/>
    </row>
    <row r="29498" spans="30:30">
      <c r="AD29498" s="9"/>
    </row>
    <row r="29499" spans="30:30">
      <c r="AD29499" s="9"/>
    </row>
    <row r="29500" spans="30:30">
      <c r="AD29500" s="9"/>
    </row>
    <row r="29501" spans="30:30">
      <c r="AD29501" s="9"/>
    </row>
    <row r="29502" spans="30:30">
      <c r="AD29502" s="9"/>
    </row>
    <row r="29503" spans="30:30">
      <c r="AD29503" s="9"/>
    </row>
    <row r="29504" spans="30:30">
      <c r="AD29504" s="9"/>
    </row>
    <row r="29505" spans="30:30">
      <c r="AD29505" s="9"/>
    </row>
    <row r="29506" spans="30:30">
      <c r="AD29506" s="9"/>
    </row>
    <row r="29507" spans="30:30">
      <c r="AD29507" s="9"/>
    </row>
    <row r="29508" spans="30:30">
      <c r="AD29508" s="9"/>
    </row>
    <row r="29509" spans="30:30">
      <c r="AD29509" s="9"/>
    </row>
    <row r="29510" spans="30:30">
      <c r="AD29510" s="9"/>
    </row>
    <row r="29511" spans="30:30">
      <c r="AD29511" s="9"/>
    </row>
    <row r="29512" spans="30:30">
      <c r="AD29512" s="9"/>
    </row>
    <row r="29513" spans="30:30">
      <c r="AD29513" s="9"/>
    </row>
    <row r="29514" spans="30:30">
      <c r="AD29514" s="9"/>
    </row>
    <row r="29515" spans="30:30">
      <c r="AD29515" s="9"/>
    </row>
    <row r="29516" spans="30:30">
      <c r="AD29516" s="9"/>
    </row>
    <row r="29517" spans="30:30">
      <c r="AD29517" s="9"/>
    </row>
    <row r="29518" spans="30:30">
      <c r="AD29518" s="9"/>
    </row>
    <row r="29519" spans="30:30">
      <c r="AD29519" s="9"/>
    </row>
    <row r="29520" spans="30:30">
      <c r="AD29520" s="9"/>
    </row>
    <row r="29521" spans="30:30">
      <c r="AD29521" s="9"/>
    </row>
    <row r="29522" spans="30:30">
      <c r="AD29522" s="9"/>
    </row>
    <row r="29523" spans="30:30">
      <c r="AD29523" s="9"/>
    </row>
    <row r="29524" spans="30:30">
      <c r="AD29524" s="9"/>
    </row>
    <row r="29525" spans="30:30">
      <c r="AD29525" s="9"/>
    </row>
    <row r="29526" spans="30:30">
      <c r="AD29526" s="9"/>
    </row>
    <row r="29527" spans="30:30">
      <c r="AD29527" s="9"/>
    </row>
    <row r="29528" spans="30:30">
      <c r="AD29528" s="9"/>
    </row>
    <row r="29529" spans="30:30">
      <c r="AD29529" s="9"/>
    </row>
    <row r="29530" spans="30:30">
      <c r="AD29530" s="9"/>
    </row>
    <row r="29531" spans="30:30">
      <c r="AD29531" s="9"/>
    </row>
    <row r="29532" spans="30:30">
      <c r="AD29532" s="9"/>
    </row>
    <row r="29533" spans="30:30">
      <c r="AD29533" s="9"/>
    </row>
    <row r="29534" spans="30:30">
      <c r="AD29534" s="9"/>
    </row>
    <row r="29535" spans="30:30">
      <c r="AD29535" s="9"/>
    </row>
    <row r="29536" spans="30:30">
      <c r="AD29536" s="9"/>
    </row>
    <row r="29537" spans="30:30">
      <c r="AD29537" s="9"/>
    </row>
    <row r="29538" spans="30:30">
      <c r="AD29538" s="9"/>
    </row>
    <row r="29539" spans="30:30">
      <c r="AD29539" s="9"/>
    </row>
    <row r="29540" spans="30:30">
      <c r="AD29540" s="9"/>
    </row>
    <row r="29541" spans="30:30">
      <c r="AD29541" s="9"/>
    </row>
    <row r="29542" spans="30:30">
      <c r="AD29542" s="9"/>
    </row>
    <row r="29543" spans="30:30">
      <c r="AD29543" s="9"/>
    </row>
    <row r="29544" spans="30:30">
      <c r="AD29544" s="9"/>
    </row>
    <row r="29545" spans="30:30">
      <c r="AD29545" s="9"/>
    </row>
    <row r="29546" spans="30:30">
      <c r="AD29546" s="9"/>
    </row>
    <row r="29547" spans="30:30">
      <c r="AD29547" s="9"/>
    </row>
    <row r="29548" spans="30:30">
      <c r="AD29548" s="9"/>
    </row>
    <row r="29549" spans="30:30">
      <c r="AD29549" s="9"/>
    </row>
    <row r="29550" spans="30:30">
      <c r="AD29550" s="9"/>
    </row>
    <row r="29551" spans="30:30">
      <c r="AD29551" s="9"/>
    </row>
    <row r="29552" spans="30:30">
      <c r="AD29552" s="9"/>
    </row>
    <row r="29553" spans="30:30">
      <c r="AD29553" s="9"/>
    </row>
    <row r="29554" spans="30:30">
      <c r="AD29554" s="9"/>
    </row>
    <row r="29555" spans="30:30">
      <c r="AD29555" s="9"/>
    </row>
    <row r="29556" spans="30:30">
      <c r="AD29556" s="9"/>
    </row>
    <row r="29557" spans="30:30">
      <c r="AD29557" s="9"/>
    </row>
    <row r="29558" spans="30:30">
      <c r="AD29558" s="9"/>
    </row>
    <row r="29559" spans="30:30">
      <c r="AD29559" s="9"/>
    </row>
    <row r="29560" spans="30:30">
      <c r="AD29560" s="9"/>
    </row>
    <row r="29561" spans="30:30">
      <c r="AD29561" s="9"/>
    </row>
    <row r="29562" spans="30:30">
      <c r="AD29562" s="9"/>
    </row>
    <row r="29563" spans="30:30">
      <c r="AD29563" s="9"/>
    </row>
    <row r="29564" spans="30:30">
      <c r="AD29564" s="9"/>
    </row>
    <row r="29565" spans="30:30">
      <c r="AD29565" s="9"/>
    </row>
    <row r="29566" spans="30:30">
      <c r="AD29566" s="9"/>
    </row>
    <row r="29567" spans="30:30">
      <c r="AD29567" s="9"/>
    </row>
    <row r="29568" spans="30:30">
      <c r="AD29568" s="9"/>
    </row>
    <row r="29569" spans="30:30">
      <c r="AD29569" s="9"/>
    </row>
    <row r="29570" spans="30:30">
      <c r="AD29570" s="9"/>
    </row>
    <row r="29571" spans="30:30">
      <c r="AD29571" s="9"/>
    </row>
    <row r="29572" spans="30:30">
      <c r="AD29572" s="9"/>
    </row>
    <row r="29573" spans="30:30">
      <c r="AD29573" s="9"/>
    </row>
    <row r="29574" spans="30:30">
      <c r="AD29574" s="9"/>
    </row>
    <row r="29575" spans="30:30">
      <c r="AD29575" s="9"/>
    </row>
    <row r="29576" spans="30:30">
      <c r="AD29576" s="9"/>
    </row>
    <row r="29577" spans="30:30">
      <c r="AD29577" s="9"/>
    </row>
    <row r="29578" spans="30:30">
      <c r="AD29578" s="9"/>
    </row>
    <row r="29579" spans="30:30">
      <c r="AD29579" s="9"/>
    </row>
    <row r="29580" spans="30:30">
      <c r="AD29580" s="9"/>
    </row>
    <row r="29581" spans="30:30">
      <c r="AD29581" s="9"/>
    </row>
    <row r="29582" spans="30:30">
      <c r="AD29582" s="9"/>
    </row>
    <row r="29583" spans="30:30">
      <c r="AD29583" s="9"/>
    </row>
    <row r="29584" spans="30:30">
      <c r="AD29584" s="9"/>
    </row>
    <row r="29585" spans="30:30">
      <c r="AD29585" s="9"/>
    </row>
    <row r="29586" spans="30:30">
      <c r="AD29586" s="9"/>
    </row>
    <row r="29587" spans="30:30">
      <c r="AD29587" s="9"/>
    </row>
    <row r="29588" spans="30:30">
      <c r="AD29588" s="9"/>
    </row>
    <row r="29589" spans="30:30">
      <c r="AD29589" s="9"/>
    </row>
    <row r="29590" spans="30:30">
      <c r="AD29590" s="9"/>
    </row>
    <row r="29591" spans="30:30">
      <c r="AD29591" s="9"/>
    </row>
    <row r="29592" spans="30:30">
      <c r="AD29592" s="9"/>
    </row>
    <row r="29593" spans="30:30">
      <c r="AD29593" s="9"/>
    </row>
    <row r="29594" spans="30:30">
      <c r="AD29594" s="9"/>
    </row>
    <row r="29595" spans="30:30">
      <c r="AD29595" s="9"/>
    </row>
    <row r="29596" spans="30:30">
      <c r="AD29596" s="9"/>
    </row>
    <row r="29597" spans="30:30">
      <c r="AD29597" s="9"/>
    </row>
    <row r="29598" spans="30:30">
      <c r="AD29598" s="9"/>
    </row>
    <row r="29599" spans="30:30">
      <c r="AD29599" s="9"/>
    </row>
    <row r="29600" spans="30:30">
      <c r="AD29600" s="9"/>
    </row>
    <row r="29601" spans="30:30">
      <c r="AD29601" s="9"/>
    </row>
    <row r="29602" spans="30:30">
      <c r="AD29602" s="9"/>
    </row>
    <row r="29603" spans="30:30">
      <c r="AD29603" s="9"/>
    </row>
    <row r="29604" spans="30:30">
      <c r="AD29604" s="9"/>
    </row>
    <row r="29605" spans="30:30">
      <c r="AD29605" s="9"/>
    </row>
    <row r="29606" spans="30:30">
      <c r="AD29606" s="9"/>
    </row>
    <row r="29607" spans="30:30">
      <c r="AD29607" s="9"/>
    </row>
    <row r="29608" spans="30:30">
      <c r="AD29608" s="9"/>
    </row>
    <row r="29609" spans="30:30">
      <c r="AD29609" s="9"/>
    </row>
    <row r="29610" spans="30:30">
      <c r="AD29610" s="9"/>
    </row>
    <row r="29611" spans="30:30">
      <c r="AD29611" s="9"/>
    </row>
    <row r="29612" spans="30:30">
      <c r="AD29612" s="9"/>
    </row>
    <row r="29613" spans="30:30">
      <c r="AD29613" s="9"/>
    </row>
    <row r="29614" spans="30:30">
      <c r="AD29614" s="9"/>
    </row>
    <row r="29615" spans="30:30">
      <c r="AD29615" s="9"/>
    </row>
    <row r="29616" spans="30:30">
      <c r="AD29616" s="9"/>
    </row>
    <row r="29617" spans="30:30">
      <c r="AD29617" s="9"/>
    </row>
    <row r="29618" spans="30:30">
      <c r="AD29618" s="9"/>
    </row>
    <row r="29619" spans="30:30">
      <c r="AD29619" s="9"/>
    </row>
    <row r="29620" spans="30:30">
      <c r="AD29620" s="9"/>
    </row>
    <row r="29621" spans="30:30">
      <c r="AD29621" s="9"/>
    </row>
    <row r="29622" spans="30:30">
      <c r="AD29622" s="9"/>
    </row>
    <row r="29623" spans="30:30">
      <c r="AD29623" s="9"/>
    </row>
    <row r="29624" spans="30:30">
      <c r="AD29624" s="9"/>
    </row>
    <row r="29625" spans="30:30">
      <c r="AD29625" s="9"/>
    </row>
    <row r="29626" spans="30:30">
      <c r="AD29626" s="9"/>
    </row>
    <row r="29627" spans="30:30">
      <c r="AD29627" s="9"/>
    </row>
    <row r="29628" spans="30:30">
      <c r="AD29628" s="9"/>
    </row>
    <row r="29629" spans="30:30">
      <c r="AD29629" s="9"/>
    </row>
    <row r="29630" spans="30:30">
      <c r="AD29630" s="9"/>
    </row>
    <row r="29631" spans="30:30">
      <c r="AD29631" s="9"/>
    </row>
    <row r="29632" spans="30:30">
      <c r="AD29632" s="9"/>
    </row>
    <row r="29633" spans="30:30">
      <c r="AD29633" s="9"/>
    </row>
    <row r="29634" spans="30:30">
      <c r="AD29634" s="9"/>
    </row>
    <row r="29635" spans="30:30">
      <c r="AD29635" s="9"/>
    </row>
    <row r="29636" spans="30:30">
      <c r="AD29636" s="9"/>
    </row>
    <row r="29637" spans="30:30">
      <c r="AD29637" s="9"/>
    </row>
    <row r="29638" spans="30:30">
      <c r="AD29638" s="9"/>
    </row>
    <row r="29639" spans="30:30">
      <c r="AD29639" s="9"/>
    </row>
    <row r="29640" spans="30:30">
      <c r="AD29640" s="9"/>
    </row>
    <row r="29641" spans="30:30">
      <c r="AD29641" s="9"/>
    </row>
    <row r="29642" spans="30:30">
      <c r="AD29642" s="9"/>
    </row>
    <row r="29643" spans="30:30">
      <c r="AD29643" s="9"/>
    </row>
    <row r="29644" spans="30:30">
      <c r="AD29644" s="9"/>
    </row>
    <row r="29645" spans="30:30">
      <c r="AD29645" s="9"/>
    </row>
    <row r="29646" spans="30:30">
      <c r="AD29646" s="9"/>
    </row>
    <row r="29647" spans="30:30">
      <c r="AD29647" s="9"/>
    </row>
    <row r="29648" spans="30:30">
      <c r="AD29648" s="9"/>
    </row>
    <row r="29649" spans="30:30">
      <c r="AD29649" s="9"/>
    </row>
    <row r="29650" spans="30:30">
      <c r="AD29650" s="9"/>
    </row>
    <row r="29651" spans="30:30">
      <c r="AD29651" s="9"/>
    </row>
    <row r="29652" spans="30:30">
      <c r="AD29652" s="9"/>
    </row>
    <row r="29653" spans="30:30">
      <c r="AD29653" s="9"/>
    </row>
    <row r="29654" spans="30:30">
      <c r="AD29654" s="9"/>
    </row>
    <row r="29655" spans="30:30">
      <c r="AD29655" s="9"/>
    </row>
    <row r="29656" spans="30:30">
      <c r="AD29656" s="9"/>
    </row>
    <row r="29657" spans="30:30">
      <c r="AD29657" s="9"/>
    </row>
    <row r="29658" spans="30:30">
      <c r="AD29658" s="9"/>
    </row>
    <row r="29659" spans="30:30">
      <c r="AD29659" s="9"/>
    </row>
    <row r="29660" spans="30:30">
      <c r="AD29660" s="9"/>
    </row>
    <row r="29661" spans="30:30">
      <c r="AD29661" s="9"/>
    </row>
    <row r="29662" spans="30:30">
      <c r="AD29662" s="9"/>
    </row>
    <row r="29663" spans="30:30">
      <c r="AD29663" s="9"/>
    </row>
    <row r="29664" spans="30:30">
      <c r="AD29664" s="9"/>
    </row>
    <row r="29665" spans="30:30">
      <c r="AD29665" s="9"/>
    </row>
    <row r="29666" spans="30:30">
      <c r="AD29666" s="9"/>
    </row>
    <row r="29667" spans="30:30">
      <c r="AD29667" s="9"/>
    </row>
    <row r="29668" spans="30:30">
      <c r="AD29668" s="9"/>
    </row>
    <row r="29669" spans="30:30">
      <c r="AD29669" s="9"/>
    </row>
    <row r="29670" spans="30:30">
      <c r="AD29670" s="9"/>
    </row>
    <row r="29671" spans="30:30">
      <c r="AD29671" s="9"/>
    </row>
    <row r="29672" spans="30:30">
      <c r="AD29672" s="9"/>
    </row>
    <row r="29673" spans="30:30">
      <c r="AD29673" s="9"/>
    </row>
    <row r="29674" spans="30:30">
      <c r="AD29674" s="9"/>
    </row>
    <row r="29675" spans="30:30">
      <c r="AD29675" s="9"/>
    </row>
    <row r="29676" spans="30:30">
      <c r="AD29676" s="9"/>
    </row>
    <row r="29677" spans="30:30">
      <c r="AD29677" s="9"/>
    </row>
    <row r="29678" spans="30:30">
      <c r="AD29678" s="9"/>
    </row>
    <row r="29679" spans="30:30">
      <c r="AD29679" s="9"/>
    </row>
    <row r="29680" spans="30:30">
      <c r="AD29680" s="9"/>
    </row>
    <row r="29681" spans="30:30">
      <c r="AD29681" s="9"/>
    </row>
    <row r="29682" spans="30:30">
      <c r="AD29682" s="9"/>
    </row>
    <row r="29683" spans="30:30">
      <c r="AD29683" s="9"/>
    </row>
    <row r="29684" spans="30:30">
      <c r="AD29684" s="9"/>
    </row>
    <row r="29685" spans="30:30">
      <c r="AD29685" s="9"/>
    </row>
    <row r="29686" spans="30:30">
      <c r="AD29686" s="9"/>
    </row>
    <row r="29687" spans="30:30">
      <c r="AD29687" s="9"/>
    </row>
    <row r="29688" spans="30:30">
      <c r="AD29688" s="9"/>
    </row>
    <row r="29689" spans="30:30">
      <c r="AD29689" s="9"/>
    </row>
    <row r="29690" spans="30:30">
      <c r="AD29690" s="9"/>
    </row>
    <row r="29691" spans="30:30">
      <c r="AD29691" s="9"/>
    </row>
    <row r="29692" spans="30:30">
      <c r="AD29692" s="9"/>
    </row>
    <row r="29693" spans="30:30">
      <c r="AD29693" s="9"/>
    </row>
    <row r="29694" spans="30:30">
      <c r="AD29694" s="9"/>
    </row>
    <row r="29695" spans="30:30">
      <c r="AD29695" s="9"/>
    </row>
    <row r="29696" spans="30:30">
      <c r="AD29696" s="9"/>
    </row>
    <row r="29697" spans="30:30">
      <c r="AD29697" s="9"/>
    </row>
    <row r="29698" spans="30:30">
      <c r="AD29698" s="9"/>
    </row>
    <row r="29699" spans="30:30">
      <c r="AD29699" s="9"/>
    </row>
    <row r="29700" spans="30:30">
      <c r="AD29700" s="9"/>
    </row>
    <row r="29701" spans="30:30">
      <c r="AD29701" s="9"/>
    </row>
    <row r="29702" spans="30:30">
      <c r="AD29702" s="9"/>
    </row>
    <row r="29703" spans="30:30">
      <c r="AD29703" s="9"/>
    </row>
    <row r="29704" spans="30:30">
      <c r="AD29704" s="9"/>
    </row>
    <row r="29705" spans="30:30">
      <c r="AD29705" s="9"/>
    </row>
    <row r="29706" spans="30:30">
      <c r="AD29706" s="9"/>
    </row>
    <row r="29707" spans="30:30">
      <c r="AD29707" s="9"/>
    </row>
    <row r="29708" spans="30:30">
      <c r="AD29708" s="9"/>
    </row>
    <row r="29709" spans="30:30">
      <c r="AD29709" s="9"/>
    </row>
    <row r="29710" spans="30:30">
      <c r="AD29710" s="9"/>
    </row>
    <row r="29711" spans="30:30">
      <c r="AD29711" s="9"/>
    </row>
    <row r="29712" spans="30:30">
      <c r="AD29712" s="9"/>
    </row>
    <row r="29713" spans="30:30">
      <c r="AD29713" s="9"/>
    </row>
    <row r="29714" spans="30:30">
      <c r="AD29714" s="9"/>
    </row>
    <row r="29715" spans="30:30">
      <c r="AD29715" s="9"/>
    </row>
    <row r="29716" spans="30:30">
      <c r="AD29716" s="9"/>
    </row>
    <row r="29717" spans="30:30">
      <c r="AD29717" s="9"/>
    </row>
    <row r="29718" spans="30:30">
      <c r="AD29718" s="9"/>
    </row>
    <row r="29719" spans="30:30">
      <c r="AD29719" s="9"/>
    </row>
    <row r="29720" spans="30:30">
      <c r="AD29720" s="9"/>
    </row>
    <row r="29721" spans="30:30">
      <c r="AD29721" s="9"/>
    </row>
    <row r="29722" spans="30:30">
      <c r="AD29722" s="9"/>
    </row>
    <row r="29723" spans="30:30">
      <c r="AD29723" s="9"/>
    </row>
    <row r="29724" spans="30:30">
      <c r="AD29724" s="9"/>
    </row>
    <row r="29725" spans="30:30">
      <c r="AD29725" s="9"/>
    </row>
    <row r="29726" spans="30:30">
      <c r="AD29726" s="9"/>
    </row>
    <row r="29727" spans="30:30">
      <c r="AD29727" s="9"/>
    </row>
    <row r="29728" spans="30:30">
      <c r="AD29728" s="9"/>
    </row>
    <row r="29729" spans="30:30">
      <c r="AD29729" s="9"/>
    </row>
    <row r="29730" spans="30:30">
      <c r="AD29730" s="9"/>
    </row>
    <row r="29731" spans="30:30">
      <c r="AD29731" s="9"/>
    </row>
    <row r="29732" spans="30:30">
      <c r="AD29732" s="9"/>
    </row>
    <row r="29733" spans="30:30">
      <c r="AD29733" s="9"/>
    </row>
    <row r="29734" spans="30:30">
      <c r="AD29734" s="9"/>
    </row>
    <row r="29735" spans="30:30">
      <c r="AD29735" s="9"/>
    </row>
    <row r="29736" spans="30:30">
      <c r="AD29736" s="9"/>
    </row>
    <row r="29737" spans="30:30">
      <c r="AD29737" s="9"/>
    </row>
    <row r="29738" spans="30:30">
      <c r="AD29738" s="9"/>
    </row>
    <row r="29739" spans="30:30">
      <c r="AD29739" s="9"/>
    </row>
    <row r="29740" spans="30:30">
      <c r="AD29740" s="9"/>
    </row>
    <row r="29741" spans="30:30">
      <c r="AD29741" s="9"/>
    </row>
    <row r="29742" spans="30:30">
      <c r="AD29742" s="9"/>
    </row>
    <row r="29743" spans="30:30">
      <c r="AD29743" s="9"/>
    </row>
    <row r="29744" spans="30:30">
      <c r="AD29744" s="9"/>
    </row>
    <row r="29745" spans="30:30">
      <c r="AD29745" s="9"/>
    </row>
    <row r="29746" spans="30:30">
      <c r="AD29746" s="9"/>
    </row>
    <row r="29747" spans="30:30">
      <c r="AD29747" s="9"/>
    </row>
    <row r="29748" spans="30:30">
      <c r="AD29748" s="9"/>
    </row>
    <row r="29749" spans="30:30">
      <c r="AD29749" s="9"/>
    </row>
    <row r="29750" spans="30:30">
      <c r="AD29750" s="9"/>
    </row>
    <row r="29751" spans="30:30">
      <c r="AD29751" s="9"/>
    </row>
    <row r="29752" spans="30:30">
      <c r="AD29752" s="9"/>
    </row>
    <row r="29753" spans="30:30">
      <c r="AD29753" s="9"/>
    </row>
    <row r="29754" spans="30:30">
      <c r="AD29754" s="9"/>
    </row>
    <row r="29755" spans="30:30">
      <c r="AD29755" s="9"/>
    </row>
    <row r="29756" spans="30:30">
      <c r="AD29756" s="9"/>
    </row>
    <row r="29757" spans="30:30">
      <c r="AD29757" s="9"/>
    </row>
    <row r="29758" spans="30:30">
      <c r="AD29758" s="9"/>
    </row>
    <row r="29759" spans="30:30">
      <c r="AD29759" s="9"/>
    </row>
    <row r="29760" spans="30:30">
      <c r="AD29760" s="9"/>
    </row>
    <row r="29761" spans="30:30">
      <c r="AD29761" s="9"/>
    </row>
    <row r="29762" spans="30:30">
      <c r="AD29762" s="9"/>
    </row>
    <row r="29763" spans="30:30">
      <c r="AD29763" s="9"/>
    </row>
    <row r="29764" spans="30:30">
      <c r="AD29764" s="9"/>
    </row>
    <row r="29765" spans="30:30">
      <c r="AD29765" s="9"/>
    </row>
    <row r="29766" spans="30:30">
      <c r="AD29766" s="9"/>
    </row>
    <row r="29767" spans="30:30">
      <c r="AD29767" s="9"/>
    </row>
    <row r="29768" spans="30:30">
      <c r="AD29768" s="9"/>
    </row>
    <row r="29769" spans="30:30">
      <c r="AD29769" s="9"/>
    </row>
    <row r="29770" spans="30:30">
      <c r="AD29770" s="9"/>
    </row>
    <row r="29771" spans="30:30">
      <c r="AD29771" s="9"/>
    </row>
    <row r="29772" spans="30:30">
      <c r="AD29772" s="9"/>
    </row>
    <row r="29773" spans="30:30">
      <c r="AD29773" s="9"/>
    </row>
    <row r="29774" spans="30:30">
      <c r="AD29774" s="9"/>
    </row>
    <row r="29775" spans="30:30">
      <c r="AD29775" s="9"/>
    </row>
    <row r="29776" spans="30:30">
      <c r="AD29776" s="9"/>
    </row>
    <row r="29777" spans="30:30">
      <c r="AD29777" s="9"/>
    </row>
    <row r="29778" spans="30:30">
      <c r="AD29778" s="9"/>
    </row>
    <row r="29779" spans="30:30">
      <c r="AD29779" s="9"/>
    </row>
    <row r="29780" spans="30:30">
      <c r="AD29780" s="9"/>
    </row>
    <row r="29781" spans="30:30">
      <c r="AD29781" s="9"/>
    </row>
    <row r="29782" spans="30:30">
      <c r="AD29782" s="9"/>
    </row>
    <row r="29783" spans="30:30">
      <c r="AD29783" s="9"/>
    </row>
    <row r="29784" spans="30:30">
      <c r="AD29784" s="9"/>
    </row>
    <row r="29785" spans="30:30">
      <c r="AD29785" s="9"/>
    </row>
    <row r="29786" spans="30:30">
      <c r="AD29786" s="9"/>
    </row>
    <row r="29787" spans="30:30">
      <c r="AD29787" s="9"/>
    </row>
    <row r="29788" spans="30:30">
      <c r="AD29788" s="9"/>
    </row>
    <row r="29789" spans="30:30">
      <c r="AD29789" s="9"/>
    </row>
    <row r="29790" spans="30:30">
      <c r="AD29790" s="9"/>
    </row>
    <row r="29791" spans="30:30">
      <c r="AD29791" s="9"/>
    </row>
    <row r="29792" spans="30:30">
      <c r="AD29792" s="9"/>
    </row>
    <row r="29793" spans="30:30">
      <c r="AD29793" s="9"/>
    </row>
    <row r="29794" spans="30:30">
      <c r="AD29794" s="9"/>
    </row>
    <row r="29795" spans="30:30">
      <c r="AD29795" s="9"/>
    </row>
    <row r="29796" spans="30:30">
      <c r="AD29796" s="9"/>
    </row>
    <row r="29797" spans="30:30">
      <c r="AD29797" s="9"/>
    </row>
    <row r="29798" spans="30:30">
      <c r="AD29798" s="9"/>
    </row>
    <row r="29799" spans="30:30">
      <c r="AD29799" s="9"/>
    </row>
    <row r="29800" spans="30:30">
      <c r="AD29800" s="9"/>
    </row>
    <row r="29801" spans="30:30">
      <c r="AD29801" s="9"/>
    </row>
    <row r="29802" spans="30:30">
      <c r="AD29802" s="9"/>
    </row>
    <row r="29803" spans="30:30">
      <c r="AD29803" s="9"/>
    </row>
    <row r="29804" spans="30:30">
      <c r="AD29804" s="9"/>
    </row>
    <row r="29805" spans="30:30">
      <c r="AD29805" s="9"/>
    </row>
    <row r="29806" spans="30:30">
      <c r="AD29806" s="9"/>
    </row>
    <row r="29807" spans="30:30">
      <c r="AD29807" s="9"/>
    </row>
    <row r="29808" spans="30:30">
      <c r="AD29808" s="9"/>
    </row>
    <row r="29809" spans="30:30">
      <c r="AD29809" s="9"/>
    </row>
    <row r="29810" spans="30:30">
      <c r="AD29810" s="9"/>
    </row>
    <row r="29811" spans="30:30">
      <c r="AD29811" s="9"/>
    </row>
    <row r="29812" spans="30:30">
      <c r="AD29812" s="9"/>
    </row>
    <row r="29813" spans="30:30">
      <c r="AD29813" s="9"/>
    </row>
    <row r="29814" spans="30:30">
      <c r="AD29814" s="9"/>
    </row>
    <row r="29815" spans="30:30">
      <c r="AD29815" s="9"/>
    </row>
    <row r="29816" spans="30:30">
      <c r="AD29816" s="9"/>
    </row>
    <row r="29817" spans="30:30">
      <c r="AD29817" s="9"/>
    </row>
    <row r="29818" spans="30:30">
      <c r="AD29818" s="9"/>
    </row>
    <row r="29819" spans="30:30">
      <c r="AD29819" s="9"/>
    </row>
    <row r="29820" spans="30:30">
      <c r="AD29820" s="9"/>
    </row>
    <row r="29821" spans="30:30">
      <c r="AD29821" s="9"/>
    </row>
    <row r="29822" spans="30:30">
      <c r="AD29822" s="9"/>
    </row>
    <row r="29823" spans="30:30">
      <c r="AD29823" s="9"/>
    </row>
    <row r="29824" spans="30:30">
      <c r="AD29824" s="9"/>
    </row>
    <row r="29825" spans="30:30">
      <c r="AD29825" s="9"/>
    </row>
    <row r="29826" spans="30:30">
      <c r="AD29826" s="9"/>
    </row>
    <row r="29827" spans="30:30">
      <c r="AD29827" s="9"/>
    </row>
    <row r="29828" spans="30:30">
      <c r="AD29828" s="9"/>
    </row>
    <row r="29829" spans="30:30">
      <c r="AD29829" s="9"/>
    </row>
    <row r="29830" spans="30:30">
      <c r="AD29830" s="9"/>
    </row>
    <row r="29831" spans="30:30">
      <c r="AD29831" s="9"/>
    </row>
    <row r="29832" spans="30:30">
      <c r="AD29832" s="9"/>
    </row>
    <row r="29833" spans="30:30">
      <c r="AD29833" s="9"/>
    </row>
    <row r="29834" spans="30:30">
      <c r="AD29834" s="9"/>
    </row>
    <row r="29835" spans="30:30">
      <c r="AD29835" s="9"/>
    </row>
    <row r="29836" spans="30:30">
      <c r="AD29836" s="9"/>
    </row>
    <row r="29837" spans="30:30">
      <c r="AD29837" s="9"/>
    </row>
    <row r="29838" spans="30:30">
      <c r="AD29838" s="9"/>
    </row>
    <row r="29839" spans="30:30">
      <c r="AD29839" s="9"/>
    </row>
    <row r="29840" spans="30:30">
      <c r="AD29840" s="9"/>
    </row>
    <row r="29841" spans="30:30">
      <c r="AD29841" s="9"/>
    </row>
    <row r="29842" spans="30:30">
      <c r="AD29842" s="9"/>
    </row>
    <row r="29843" spans="30:30">
      <c r="AD29843" s="9"/>
    </row>
    <row r="29844" spans="30:30">
      <c r="AD29844" s="9"/>
    </row>
    <row r="29845" spans="30:30">
      <c r="AD29845" s="9"/>
    </row>
    <row r="29846" spans="30:30">
      <c r="AD29846" s="9"/>
    </row>
    <row r="29847" spans="30:30">
      <c r="AD29847" s="9"/>
    </row>
    <row r="29848" spans="30:30">
      <c r="AD29848" s="9"/>
    </row>
    <row r="29849" spans="30:30">
      <c r="AD29849" s="9"/>
    </row>
    <row r="29850" spans="30:30">
      <c r="AD29850" s="9"/>
    </row>
    <row r="29851" spans="30:30">
      <c r="AD29851" s="9"/>
    </row>
    <row r="29852" spans="30:30">
      <c r="AD29852" s="9"/>
    </row>
    <row r="29853" spans="30:30">
      <c r="AD29853" s="9"/>
    </row>
    <row r="29854" spans="30:30">
      <c r="AD29854" s="9"/>
    </row>
    <row r="29855" spans="30:30">
      <c r="AD29855" s="9"/>
    </row>
    <row r="29856" spans="30:30">
      <c r="AD29856" s="9"/>
    </row>
    <row r="29857" spans="30:30">
      <c r="AD29857" s="9"/>
    </row>
    <row r="29858" spans="30:30">
      <c r="AD29858" s="9"/>
    </row>
    <row r="29859" spans="30:30">
      <c r="AD29859" s="9"/>
    </row>
    <row r="29860" spans="30:30">
      <c r="AD29860" s="9"/>
    </row>
    <row r="29861" spans="30:30">
      <c r="AD29861" s="9"/>
    </row>
    <row r="29862" spans="30:30">
      <c r="AD29862" s="9"/>
    </row>
    <row r="29863" spans="30:30">
      <c r="AD29863" s="9"/>
    </row>
    <row r="29864" spans="30:30">
      <c r="AD29864" s="9"/>
    </row>
    <row r="29865" spans="30:30">
      <c r="AD29865" s="9"/>
    </row>
    <row r="29866" spans="30:30">
      <c r="AD29866" s="9"/>
    </row>
    <row r="29867" spans="30:30">
      <c r="AD29867" s="9"/>
    </row>
    <row r="29868" spans="30:30">
      <c r="AD29868" s="9"/>
    </row>
    <row r="29869" spans="30:30">
      <c r="AD29869" s="9"/>
    </row>
    <row r="29870" spans="30:30">
      <c r="AD29870" s="9"/>
    </row>
    <row r="29871" spans="30:30">
      <c r="AD29871" s="9"/>
    </row>
    <row r="29872" spans="30:30">
      <c r="AD29872" s="9"/>
    </row>
    <row r="29873" spans="30:30">
      <c r="AD29873" s="9"/>
    </row>
    <row r="29874" spans="30:30">
      <c r="AD29874" s="9"/>
    </row>
    <row r="29875" spans="30:30">
      <c r="AD29875" s="9"/>
    </row>
    <row r="29876" spans="30:30">
      <c r="AD29876" s="9"/>
    </row>
    <row r="29877" spans="30:30">
      <c r="AD29877" s="9"/>
    </row>
    <row r="29878" spans="30:30">
      <c r="AD29878" s="9"/>
    </row>
    <row r="29879" spans="30:30">
      <c r="AD29879" s="9"/>
    </row>
    <row r="29880" spans="30:30">
      <c r="AD29880" s="9"/>
    </row>
    <row r="29881" spans="30:30">
      <c r="AD29881" s="9"/>
    </row>
    <row r="29882" spans="30:30">
      <c r="AD29882" s="9"/>
    </row>
    <row r="29883" spans="30:30">
      <c r="AD29883" s="9"/>
    </row>
    <row r="29884" spans="30:30">
      <c r="AD29884" s="9"/>
    </row>
    <row r="29885" spans="30:30">
      <c r="AD29885" s="9"/>
    </row>
    <row r="29886" spans="30:30">
      <c r="AD29886" s="9"/>
    </row>
    <row r="29887" spans="30:30">
      <c r="AD29887" s="9"/>
    </row>
    <row r="29888" spans="30:30">
      <c r="AD29888" s="9"/>
    </row>
    <row r="29889" spans="30:30">
      <c r="AD29889" s="9"/>
    </row>
    <row r="29890" spans="30:30">
      <c r="AD29890" s="9"/>
    </row>
    <row r="29891" spans="30:30">
      <c r="AD29891" s="9"/>
    </row>
    <row r="29892" spans="30:30">
      <c r="AD29892" s="9"/>
    </row>
    <row r="29893" spans="30:30">
      <c r="AD29893" s="9"/>
    </row>
    <row r="29894" spans="30:30">
      <c r="AD29894" s="9"/>
    </row>
    <row r="29895" spans="30:30">
      <c r="AD29895" s="9"/>
    </row>
    <row r="29896" spans="30:30">
      <c r="AD29896" s="9"/>
    </row>
    <row r="29897" spans="30:30">
      <c r="AD29897" s="9"/>
    </row>
    <row r="29898" spans="30:30">
      <c r="AD29898" s="9"/>
    </row>
    <row r="29899" spans="30:30">
      <c r="AD29899" s="9"/>
    </row>
    <row r="29900" spans="30:30">
      <c r="AD29900" s="9"/>
    </row>
    <row r="29901" spans="30:30">
      <c r="AD29901" s="9"/>
    </row>
    <row r="29902" spans="30:30">
      <c r="AD29902" s="9"/>
    </row>
    <row r="29903" spans="30:30">
      <c r="AD29903" s="9"/>
    </row>
    <row r="29904" spans="30:30">
      <c r="AD29904" s="9"/>
    </row>
    <row r="29905" spans="30:30">
      <c r="AD29905" s="9"/>
    </row>
    <row r="29906" spans="30:30">
      <c r="AD29906" s="9"/>
    </row>
    <row r="29907" spans="30:30">
      <c r="AD29907" s="9"/>
    </row>
    <row r="29908" spans="30:30">
      <c r="AD29908" s="9"/>
    </row>
    <row r="29909" spans="30:30">
      <c r="AD29909" s="9"/>
    </row>
    <row r="29910" spans="30:30">
      <c r="AD29910" s="9"/>
    </row>
    <row r="29911" spans="30:30">
      <c r="AD29911" s="9"/>
    </row>
    <row r="29912" spans="30:30">
      <c r="AD29912" s="9"/>
    </row>
    <row r="29913" spans="30:30">
      <c r="AD29913" s="9"/>
    </row>
    <row r="29914" spans="30:30">
      <c r="AD29914" s="9"/>
    </row>
    <row r="29915" spans="30:30">
      <c r="AD29915" s="9"/>
    </row>
    <row r="29916" spans="30:30">
      <c r="AD29916" s="9"/>
    </row>
    <row r="29917" spans="30:30">
      <c r="AD29917" s="9"/>
    </row>
    <row r="29918" spans="30:30">
      <c r="AD29918" s="9"/>
    </row>
    <row r="29919" spans="30:30">
      <c r="AD29919" s="9"/>
    </row>
    <row r="29920" spans="30:30">
      <c r="AD29920" s="9"/>
    </row>
    <row r="29921" spans="30:30">
      <c r="AD29921" s="9"/>
    </row>
    <row r="29922" spans="30:30">
      <c r="AD29922" s="9"/>
    </row>
    <row r="29923" spans="30:30">
      <c r="AD29923" s="9"/>
    </row>
    <row r="29924" spans="30:30">
      <c r="AD29924" s="9"/>
    </row>
    <row r="29925" spans="30:30">
      <c r="AD29925" s="9"/>
    </row>
    <row r="29926" spans="30:30">
      <c r="AD29926" s="9"/>
    </row>
    <row r="29927" spans="30:30">
      <c r="AD29927" s="9"/>
    </row>
    <row r="29928" spans="30:30">
      <c r="AD29928" s="9"/>
    </row>
    <row r="29929" spans="30:30">
      <c r="AD29929" s="9"/>
    </row>
    <row r="29930" spans="30:30">
      <c r="AD29930" s="9"/>
    </row>
    <row r="29931" spans="30:30">
      <c r="AD29931" s="9"/>
    </row>
    <row r="29932" spans="30:30">
      <c r="AD29932" s="9"/>
    </row>
    <row r="29933" spans="30:30">
      <c r="AD29933" s="9"/>
    </row>
    <row r="29934" spans="30:30">
      <c r="AD29934" s="9"/>
    </row>
    <row r="29935" spans="30:30">
      <c r="AD29935" s="9"/>
    </row>
    <row r="29936" spans="30:30">
      <c r="AD29936" s="9"/>
    </row>
    <row r="29937" spans="30:30">
      <c r="AD29937" s="9"/>
    </row>
    <row r="29938" spans="30:30">
      <c r="AD29938" s="9"/>
    </row>
    <row r="29939" spans="30:30">
      <c r="AD29939" s="9"/>
    </row>
    <row r="29940" spans="30:30">
      <c r="AD29940" s="9"/>
    </row>
    <row r="29941" spans="30:30">
      <c r="AD29941" s="9"/>
    </row>
    <row r="29942" spans="30:30">
      <c r="AD29942" s="9"/>
    </row>
    <row r="29943" spans="30:30">
      <c r="AD29943" s="9"/>
    </row>
    <row r="29944" spans="30:30">
      <c r="AD29944" s="9"/>
    </row>
    <row r="29945" spans="30:30">
      <c r="AD29945" s="9"/>
    </row>
    <row r="29946" spans="30:30">
      <c r="AD29946" s="9"/>
    </row>
    <row r="29947" spans="30:30">
      <c r="AD29947" s="9"/>
    </row>
    <row r="29948" spans="30:30">
      <c r="AD29948" s="9"/>
    </row>
    <row r="29949" spans="30:30">
      <c r="AD29949" s="9"/>
    </row>
    <row r="29950" spans="30:30">
      <c r="AD29950" s="9"/>
    </row>
    <row r="29951" spans="30:30">
      <c r="AD29951" s="9"/>
    </row>
    <row r="29952" spans="30:30">
      <c r="AD29952" s="9"/>
    </row>
    <row r="29953" spans="30:30">
      <c r="AD29953" s="9"/>
    </row>
    <row r="29954" spans="30:30">
      <c r="AD29954" s="9"/>
    </row>
    <row r="29955" spans="30:30">
      <c r="AD29955" s="9"/>
    </row>
    <row r="29956" spans="30:30">
      <c r="AD29956" s="9"/>
    </row>
    <row r="29957" spans="30:30">
      <c r="AD29957" s="9"/>
    </row>
    <row r="29958" spans="30:30">
      <c r="AD29958" s="9"/>
    </row>
    <row r="29959" spans="30:30">
      <c r="AD29959" s="9"/>
    </row>
    <row r="29960" spans="30:30">
      <c r="AD29960" s="9"/>
    </row>
    <row r="29961" spans="30:30">
      <c r="AD29961" s="9"/>
    </row>
    <row r="29962" spans="30:30">
      <c r="AD29962" s="9"/>
    </row>
    <row r="29963" spans="30:30">
      <c r="AD29963" s="9"/>
    </row>
    <row r="29964" spans="30:30">
      <c r="AD29964" s="9"/>
    </row>
    <row r="29965" spans="30:30">
      <c r="AD29965" s="9"/>
    </row>
    <row r="29966" spans="30:30">
      <c r="AD29966" s="9"/>
    </row>
    <row r="29967" spans="30:30">
      <c r="AD29967" s="9"/>
    </row>
    <row r="29968" spans="30:30">
      <c r="AD29968" s="9"/>
    </row>
    <row r="29969" spans="30:30">
      <c r="AD29969" s="9"/>
    </row>
    <row r="29970" spans="30:30">
      <c r="AD29970" s="9"/>
    </row>
    <row r="29971" spans="30:30">
      <c r="AD29971" s="9"/>
    </row>
    <row r="29972" spans="30:30">
      <c r="AD29972" s="9"/>
    </row>
    <row r="29973" spans="30:30">
      <c r="AD29973" s="9"/>
    </row>
    <row r="29974" spans="30:30">
      <c r="AD29974" s="9"/>
    </row>
    <row r="29975" spans="30:30">
      <c r="AD29975" s="9"/>
    </row>
    <row r="29976" spans="30:30">
      <c r="AD29976" s="9"/>
    </row>
    <row r="29977" spans="30:30">
      <c r="AD29977" s="9"/>
    </row>
    <row r="29978" spans="30:30">
      <c r="AD29978" s="9"/>
    </row>
    <row r="29979" spans="30:30">
      <c r="AD29979" s="9"/>
    </row>
    <row r="29980" spans="30:30">
      <c r="AD29980" s="9"/>
    </row>
    <row r="29981" spans="30:30">
      <c r="AD29981" s="9"/>
    </row>
    <row r="29982" spans="30:30">
      <c r="AD29982" s="9"/>
    </row>
    <row r="29983" spans="30:30">
      <c r="AD29983" s="9"/>
    </row>
    <row r="29984" spans="30:30">
      <c r="AD29984" s="9"/>
    </row>
    <row r="29985" spans="30:30">
      <c r="AD29985" s="9"/>
    </row>
    <row r="29986" spans="30:30">
      <c r="AD29986" s="9"/>
    </row>
    <row r="29987" spans="30:30">
      <c r="AD29987" s="9"/>
    </row>
    <row r="29988" spans="30:30">
      <c r="AD29988" s="9"/>
    </row>
    <row r="29989" spans="30:30">
      <c r="AD29989" s="9"/>
    </row>
    <row r="29990" spans="30:30">
      <c r="AD29990" s="9"/>
    </row>
    <row r="29991" spans="30:30">
      <c r="AD29991" s="9"/>
    </row>
    <row r="29992" spans="30:30">
      <c r="AD29992" s="9"/>
    </row>
    <row r="29993" spans="30:30">
      <c r="AD29993" s="9"/>
    </row>
    <row r="29994" spans="30:30">
      <c r="AD29994" s="9"/>
    </row>
    <row r="29995" spans="30:30">
      <c r="AD29995" s="9"/>
    </row>
    <row r="29996" spans="30:30">
      <c r="AD29996" s="9"/>
    </row>
    <row r="29997" spans="30:30">
      <c r="AD29997" s="9"/>
    </row>
    <row r="29998" spans="30:30">
      <c r="AD29998" s="9"/>
    </row>
    <row r="29999" spans="30:30">
      <c r="AD29999" s="9"/>
    </row>
    <row r="30000" spans="30:30">
      <c r="AD30000" s="9"/>
    </row>
    <row r="30001" spans="30:30">
      <c r="AD30001" s="9"/>
    </row>
    <row r="30002" spans="30:30">
      <c r="AD30002" s="9"/>
    </row>
    <row r="30003" spans="30:30">
      <c r="AD30003" s="9"/>
    </row>
    <row r="30004" spans="30:30">
      <c r="AD30004" s="9"/>
    </row>
    <row r="30005" spans="30:30">
      <c r="AD30005" s="9"/>
    </row>
    <row r="30006" spans="30:30">
      <c r="AD30006" s="9"/>
    </row>
    <row r="30007" spans="30:30">
      <c r="AD30007" s="9"/>
    </row>
    <row r="30008" spans="30:30">
      <c r="AD30008" s="9"/>
    </row>
    <row r="30009" spans="30:30">
      <c r="AD30009" s="9"/>
    </row>
    <row r="30010" spans="30:30">
      <c r="AD30010" s="9"/>
    </row>
    <row r="30011" spans="30:30">
      <c r="AD30011" s="9"/>
    </row>
    <row r="30012" spans="30:30">
      <c r="AD30012" s="9"/>
    </row>
    <row r="30013" spans="30:30">
      <c r="AD30013" s="9"/>
    </row>
    <row r="30014" spans="30:30">
      <c r="AD30014" s="9"/>
    </row>
    <row r="30015" spans="30:30">
      <c r="AD30015" s="9"/>
    </row>
    <row r="30016" spans="30:30">
      <c r="AD30016" s="9"/>
    </row>
    <row r="30017" spans="30:30">
      <c r="AD30017" s="9"/>
    </row>
    <row r="30018" spans="30:30">
      <c r="AD30018" s="9"/>
    </row>
    <row r="30019" spans="30:30">
      <c r="AD30019" s="9"/>
    </row>
    <row r="30020" spans="30:30">
      <c r="AD30020" s="9"/>
    </row>
    <row r="30021" spans="30:30">
      <c r="AD30021" s="9"/>
    </row>
    <row r="30022" spans="30:30">
      <c r="AD30022" s="9"/>
    </row>
    <row r="30023" spans="30:30">
      <c r="AD30023" s="9"/>
    </row>
    <row r="30024" spans="30:30">
      <c r="AD30024" s="9"/>
    </row>
    <row r="30025" spans="30:30">
      <c r="AD30025" s="9"/>
    </row>
    <row r="30026" spans="30:30">
      <c r="AD30026" s="9"/>
    </row>
    <row r="30027" spans="30:30">
      <c r="AD30027" s="9"/>
    </row>
    <row r="30028" spans="30:30">
      <c r="AD30028" s="9"/>
    </row>
    <row r="30029" spans="30:30">
      <c r="AD30029" s="9"/>
    </row>
    <row r="30030" spans="30:30">
      <c r="AD30030" s="9"/>
    </row>
    <row r="30031" spans="30:30">
      <c r="AD30031" s="9"/>
    </row>
    <row r="30032" spans="30:30">
      <c r="AD30032" s="9"/>
    </row>
    <row r="30033" spans="30:30">
      <c r="AD30033" s="9"/>
    </row>
    <row r="30034" spans="30:30">
      <c r="AD30034" s="9"/>
    </row>
    <row r="30035" spans="30:30">
      <c r="AD30035" s="9"/>
    </row>
    <row r="30036" spans="30:30">
      <c r="AD30036" s="9"/>
    </row>
    <row r="30037" spans="30:30">
      <c r="AD30037" s="9"/>
    </row>
    <row r="30038" spans="30:30">
      <c r="AD30038" s="9"/>
    </row>
    <row r="30039" spans="30:30">
      <c r="AD30039" s="9"/>
    </row>
    <row r="30040" spans="30:30">
      <c r="AD30040" s="9"/>
    </row>
    <row r="30041" spans="30:30">
      <c r="AD30041" s="9"/>
    </row>
    <row r="30042" spans="30:30">
      <c r="AD30042" s="9"/>
    </row>
    <row r="30043" spans="30:30">
      <c r="AD30043" s="9"/>
    </row>
    <row r="30044" spans="30:30">
      <c r="AD30044" s="9"/>
    </row>
    <row r="30045" spans="30:30">
      <c r="AD30045" s="9"/>
    </row>
    <row r="30046" spans="30:30">
      <c r="AD30046" s="9"/>
    </row>
    <row r="30047" spans="30:30">
      <c r="AD30047" s="9"/>
    </row>
    <row r="30048" spans="30:30">
      <c r="AD30048" s="9"/>
    </row>
    <row r="30049" spans="30:30">
      <c r="AD30049" s="9"/>
    </row>
    <row r="30050" spans="30:30">
      <c r="AD30050" s="9"/>
    </row>
    <row r="30051" spans="30:30">
      <c r="AD30051" s="9"/>
    </row>
    <row r="30052" spans="30:30">
      <c r="AD30052" s="9"/>
    </row>
    <row r="30053" spans="30:30">
      <c r="AD30053" s="9"/>
    </row>
    <row r="30054" spans="30:30">
      <c r="AD30054" s="9"/>
    </row>
    <row r="30055" spans="30:30">
      <c r="AD30055" s="9"/>
    </row>
    <row r="30056" spans="30:30">
      <c r="AD30056" s="9"/>
    </row>
    <row r="30057" spans="30:30">
      <c r="AD30057" s="9"/>
    </row>
    <row r="30058" spans="30:30">
      <c r="AD30058" s="9"/>
    </row>
    <row r="30059" spans="30:30">
      <c r="AD30059" s="9"/>
    </row>
    <row r="30060" spans="30:30">
      <c r="AD30060" s="9"/>
    </row>
    <row r="30061" spans="30:30">
      <c r="AD30061" s="9"/>
    </row>
    <row r="30062" spans="30:30">
      <c r="AD30062" s="9"/>
    </row>
    <row r="30063" spans="30:30">
      <c r="AD30063" s="9"/>
    </row>
    <row r="30064" spans="30:30">
      <c r="AD30064" s="9"/>
    </row>
    <row r="30065" spans="30:30">
      <c r="AD30065" s="9"/>
    </row>
    <row r="30066" spans="30:30">
      <c r="AD30066" s="9"/>
    </row>
    <row r="30067" spans="30:30">
      <c r="AD30067" s="9"/>
    </row>
    <row r="30068" spans="30:30">
      <c r="AD30068" s="9"/>
    </row>
    <row r="30069" spans="30:30">
      <c r="AD30069" s="9"/>
    </row>
    <row r="30070" spans="30:30">
      <c r="AD30070" s="9"/>
    </row>
    <row r="30071" spans="30:30">
      <c r="AD30071" s="9"/>
    </row>
    <row r="30072" spans="30:30">
      <c r="AD30072" s="9"/>
    </row>
    <row r="30073" spans="30:30">
      <c r="AD30073" s="9"/>
    </row>
    <row r="30074" spans="30:30">
      <c r="AD30074" s="9"/>
    </row>
    <row r="30075" spans="30:30">
      <c r="AD30075" s="9"/>
    </row>
    <row r="30076" spans="30:30">
      <c r="AD30076" s="9"/>
    </row>
    <row r="30077" spans="30:30">
      <c r="AD30077" s="9"/>
    </row>
    <row r="30078" spans="30:30">
      <c r="AD30078" s="9"/>
    </row>
    <row r="30079" spans="30:30">
      <c r="AD30079" s="9"/>
    </row>
    <row r="30080" spans="30:30">
      <c r="AD30080" s="9"/>
    </row>
    <row r="30081" spans="30:30">
      <c r="AD30081" s="9"/>
    </row>
    <row r="30082" spans="30:30">
      <c r="AD30082" s="9"/>
    </row>
    <row r="30083" spans="30:30">
      <c r="AD30083" s="9"/>
    </row>
    <row r="30084" spans="30:30">
      <c r="AD30084" s="9"/>
    </row>
    <row r="30085" spans="30:30">
      <c r="AD30085" s="9"/>
    </row>
    <row r="30086" spans="30:30">
      <c r="AD30086" s="9"/>
    </row>
    <row r="30087" spans="30:30">
      <c r="AD30087" s="9"/>
    </row>
    <row r="30088" spans="30:30">
      <c r="AD30088" s="9"/>
    </row>
    <row r="30089" spans="30:30">
      <c r="AD30089" s="9"/>
    </row>
    <row r="30090" spans="30:30">
      <c r="AD30090" s="9"/>
    </row>
    <row r="30091" spans="30:30">
      <c r="AD30091" s="9"/>
    </row>
    <row r="30092" spans="30:30">
      <c r="AD30092" s="9"/>
    </row>
    <row r="30093" spans="30:30">
      <c r="AD30093" s="9"/>
    </row>
    <row r="30094" spans="30:30">
      <c r="AD30094" s="9"/>
    </row>
    <row r="30095" spans="30:30">
      <c r="AD30095" s="9"/>
    </row>
    <row r="30096" spans="30:30">
      <c r="AD30096" s="9"/>
    </row>
    <row r="30097" spans="30:30">
      <c r="AD30097" s="9"/>
    </row>
    <row r="30098" spans="30:30">
      <c r="AD30098" s="9"/>
    </row>
    <row r="30099" spans="30:30">
      <c r="AD30099" s="9"/>
    </row>
    <row r="30100" spans="30:30">
      <c r="AD30100" s="9"/>
    </row>
    <row r="30101" spans="30:30">
      <c r="AD30101" s="9"/>
    </row>
    <row r="30102" spans="30:30">
      <c r="AD30102" s="9"/>
    </row>
    <row r="30103" spans="30:30">
      <c r="AD30103" s="9"/>
    </row>
    <row r="30104" spans="30:30">
      <c r="AD30104" s="9"/>
    </row>
    <row r="30105" spans="30:30">
      <c r="AD30105" s="9"/>
    </row>
    <row r="30106" spans="30:30">
      <c r="AD30106" s="9"/>
    </row>
    <row r="30107" spans="30:30">
      <c r="AD30107" s="9"/>
    </row>
    <row r="30108" spans="30:30">
      <c r="AD30108" s="9"/>
    </row>
    <row r="30109" spans="30:30">
      <c r="AD30109" s="9"/>
    </row>
    <row r="30110" spans="30:30">
      <c r="AD30110" s="9"/>
    </row>
    <row r="30111" spans="30:30">
      <c r="AD30111" s="9"/>
    </row>
    <row r="30112" spans="30:30">
      <c r="AD30112" s="9"/>
    </row>
    <row r="30113" spans="30:30">
      <c r="AD30113" s="9"/>
    </row>
    <row r="30114" spans="30:30">
      <c r="AD30114" s="9"/>
    </row>
    <row r="30115" spans="30:30">
      <c r="AD30115" s="9"/>
    </row>
    <row r="30116" spans="30:30">
      <c r="AD30116" s="9"/>
    </row>
    <row r="30117" spans="30:30">
      <c r="AD30117" s="9"/>
    </row>
    <row r="30118" spans="30:30">
      <c r="AD30118" s="9"/>
    </row>
    <row r="30119" spans="30:30">
      <c r="AD30119" s="9"/>
    </row>
    <row r="30120" spans="30:30">
      <c r="AD30120" s="9"/>
    </row>
    <row r="30121" spans="30:30">
      <c r="AD30121" s="9"/>
    </row>
    <row r="30122" spans="30:30">
      <c r="AD30122" s="9"/>
    </row>
    <row r="30123" spans="30:30">
      <c r="AD30123" s="9"/>
    </row>
    <row r="30124" spans="30:30">
      <c r="AD30124" s="9"/>
    </row>
    <row r="30125" spans="30:30">
      <c r="AD30125" s="9"/>
    </row>
    <row r="30126" spans="30:30">
      <c r="AD30126" s="9"/>
    </row>
    <row r="30127" spans="30:30">
      <c r="AD30127" s="9"/>
    </row>
    <row r="30128" spans="30:30">
      <c r="AD30128" s="9"/>
    </row>
    <row r="30129" spans="30:30">
      <c r="AD30129" s="9"/>
    </row>
    <row r="30130" spans="30:30">
      <c r="AD30130" s="9"/>
    </row>
    <row r="30131" spans="30:30">
      <c r="AD30131" s="9"/>
    </row>
    <row r="30132" spans="30:30">
      <c r="AD30132" s="9"/>
    </row>
    <row r="30133" spans="30:30">
      <c r="AD30133" s="9"/>
    </row>
    <row r="30134" spans="30:30">
      <c r="AD30134" s="9"/>
    </row>
    <row r="30135" spans="30:30">
      <c r="AD30135" s="9"/>
    </row>
    <row r="30136" spans="30:30">
      <c r="AD30136" s="9"/>
    </row>
    <row r="30137" spans="30:30">
      <c r="AD30137" s="9"/>
    </row>
    <row r="30138" spans="30:30">
      <c r="AD30138" s="9"/>
    </row>
    <row r="30139" spans="30:30">
      <c r="AD30139" s="9"/>
    </row>
    <row r="30140" spans="30:30">
      <c r="AD30140" s="9"/>
    </row>
    <row r="30141" spans="30:30">
      <c r="AD30141" s="9"/>
    </row>
    <row r="30142" spans="30:30">
      <c r="AD30142" s="9"/>
    </row>
    <row r="30143" spans="30:30">
      <c r="AD30143" s="9"/>
    </row>
    <row r="30144" spans="30:30">
      <c r="AD30144" s="9"/>
    </row>
    <row r="30145" spans="30:30">
      <c r="AD30145" s="9"/>
    </row>
    <row r="30146" spans="30:30">
      <c r="AD30146" s="9"/>
    </row>
    <row r="30147" spans="30:30">
      <c r="AD30147" s="9"/>
    </row>
    <row r="30148" spans="30:30">
      <c r="AD30148" s="9"/>
    </row>
    <row r="30149" spans="30:30">
      <c r="AD30149" s="9"/>
    </row>
    <row r="30150" spans="30:30">
      <c r="AD30150" s="9"/>
    </row>
    <row r="30151" spans="30:30">
      <c r="AD30151" s="9"/>
    </row>
    <row r="30152" spans="30:30">
      <c r="AD30152" s="9"/>
    </row>
    <row r="30153" spans="30:30">
      <c r="AD30153" s="9"/>
    </row>
    <row r="30154" spans="30:30">
      <c r="AD30154" s="9"/>
    </row>
    <row r="30155" spans="30:30">
      <c r="AD30155" s="9"/>
    </row>
    <row r="30156" spans="30:30">
      <c r="AD30156" s="9"/>
    </row>
    <row r="30157" spans="30:30">
      <c r="AD30157" s="9"/>
    </row>
    <row r="30158" spans="30:30">
      <c r="AD30158" s="9"/>
    </row>
    <row r="30159" spans="30:30">
      <c r="AD30159" s="9"/>
    </row>
    <row r="30160" spans="30:30">
      <c r="AD30160" s="9"/>
    </row>
    <row r="30161" spans="30:30">
      <c r="AD30161" s="9"/>
    </row>
    <row r="30162" spans="30:30">
      <c r="AD30162" s="9"/>
    </row>
    <row r="30163" spans="30:30">
      <c r="AD30163" s="9"/>
    </row>
    <row r="30164" spans="30:30">
      <c r="AD30164" s="9"/>
    </row>
    <row r="30165" spans="30:30">
      <c r="AD30165" s="9"/>
    </row>
    <row r="30166" spans="30:30">
      <c r="AD30166" s="9"/>
    </row>
    <row r="30167" spans="30:30">
      <c r="AD30167" s="9"/>
    </row>
    <row r="30168" spans="30:30">
      <c r="AD30168" s="9"/>
    </row>
    <row r="30169" spans="30:30">
      <c r="AD30169" s="9"/>
    </row>
    <row r="30170" spans="30:30">
      <c r="AD30170" s="9"/>
    </row>
    <row r="30171" spans="30:30">
      <c r="AD30171" s="9"/>
    </row>
    <row r="30172" spans="30:30">
      <c r="AD30172" s="9"/>
    </row>
    <row r="30173" spans="30:30">
      <c r="AD30173" s="9"/>
    </row>
    <row r="30174" spans="30:30">
      <c r="AD30174" s="9"/>
    </row>
    <row r="30175" spans="30:30">
      <c r="AD30175" s="9"/>
    </row>
    <row r="30176" spans="30:30">
      <c r="AD30176" s="9"/>
    </row>
    <row r="30177" spans="30:30">
      <c r="AD30177" s="9"/>
    </row>
    <row r="30178" spans="30:30">
      <c r="AD30178" s="9"/>
    </row>
    <row r="30179" spans="30:30">
      <c r="AD30179" s="9"/>
    </row>
    <row r="30180" spans="30:30">
      <c r="AD30180" s="9"/>
    </row>
    <row r="30181" spans="30:30">
      <c r="AD30181" s="9"/>
    </row>
    <row r="30182" spans="30:30">
      <c r="AD30182" s="9"/>
    </row>
    <row r="30183" spans="30:30">
      <c r="AD30183" s="9"/>
    </row>
    <row r="30184" spans="30:30">
      <c r="AD30184" s="9"/>
    </row>
    <row r="30185" spans="30:30">
      <c r="AD30185" s="9"/>
    </row>
    <row r="30186" spans="30:30">
      <c r="AD30186" s="9"/>
    </row>
    <row r="30187" spans="30:30">
      <c r="AD30187" s="9"/>
    </row>
    <row r="30188" spans="30:30">
      <c r="AD30188" s="9"/>
    </row>
    <row r="30189" spans="30:30">
      <c r="AD30189" s="9"/>
    </row>
    <row r="30190" spans="30:30">
      <c r="AD30190" s="9"/>
    </row>
    <row r="30191" spans="30:30">
      <c r="AD30191" s="9"/>
    </row>
    <row r="30192" spans="30:30">
      <c r="AD30192" s="9"/>
    </row>
    <row r="30193" spans="30:30">
      <c r="AD30193" s="9"/>
    </row>
    <row r="30194" spans="30:30">
      <c r="AD30194" s="9"/>
    </row>
    <row r="30195" spans="30:30">
      <c r="AD30195" s="9"/>
    </row>
    <row r="30196" spans="30:30">
      <c r="AD30196" s="9"/>
    </row>
    <row r="30197" spans="30:30">
      <c r="AD30197" s="9"/>
    </row>
    <row r="30198" spans="30:30">
      <c r="AD30198" s="9"/>
    </row>
    <row r="30199" spans="30:30">
      <c r="AD30199" s="9"/>
    </row>
    <row r="30200" spans="30:30">
      <c r="AD30200" s="9"/>
    </row>
    <row r="30201" spans="30:30">
      <c r="AD30201" s="9"/>
    </row>
    <row r="30202" spans="30:30">
      <c r="AD30202" s="9"/>
    </row>
    <row r="30203" spans="30:30">
      <c r="AD30203" s="9"/>
    </row>
    <row r="30204" spans="30:30">
      <c r="AD30204" s="9"/>
    </row>
    <row r="30205" spans="30:30">
      <c r="AD30205" s="9"/>
    </row>
    <row r="30206" spans="30:30">
      <c r="AD30206" s="9"/>
    </row>
    <row r="30207" spans="30:30">
      <c r="AD30207" s="9"/>
    </row>
    <row r="30208" spans="30:30">
      <c r="AD30208" s="9"/>
    </row>
    <row r="30209" spans="30:30">
      <c r="AD30209" s="9"/>
    </row>
    <row r="30210" spans="30:30">
      <c r="AD30210" s="9"/>
    </row>
    <row r="30211" spans="30:30">
      <c r="AD30211" s="9"/>
    </row>
    <row r="30212" spans="30:30">
      <c r="AD30212" s="9"/>
    </row>
    <row r="30213" spans="30:30">
      <c r="AD30213" s="9"/>
    </row>
    <row r="30214" spans="30:30">
      <c r="AD30214" s="9"/>
    </row>
    <row r="30215" spans="30:30">
      <c r="AD30215" s="9"/>
    </row>
    <row r="30216" spans="30:30">
      <c r="AD30216" s="9"/>
    </row>
    <row r="30217" spans="30:30">
      <c r="AD30217" s="9"/>
    </row>
    <row r="30218" spans="30:30">
      <c r="AD30218" s="9"/>
    </row>
    <row r="30219" spans="30:30">
      <c r="AD30219" s="9"/>
    </row>
    <row r="30220" spans="30:30">
      <c r="AD30220" s="9"/>
    </row>
    <row r="30221" spans="30:30">
      <c r="AD30221" s="9"/>
    </row>
    <row r="30222" spans="30:30">
      <c r="AD30222" s="9"/>
    </row>
    <row r="30223" spans="30:30">
      <c r="AD30223" s="9"/>
    </row>
    <row r="30224" spans="30:30">
      <c r="AD30224" s="9"/>
    </row>
    <row r="30225" spans="30:30">
      <c r="AD30225" s="9"/>
    </row>
    <row r="30226" spans="30:30">
      <c r="AD30226" s="9"/>
    </row>
    <row r="30227" spans="30:30">
      <c r="AD30227" s="9"/>
    </row>
    <row r="30228" spans="30:30">
      <c r="AD30228" s="9"/>
    </row>
    <row r="30229" spans="30:30">
      <c r="AD30229" s="9"/>
    </row>
    <row r="30230" spans="30:30">
      <c r="AD30230" s="9"/>
    </row>
    <row r="30231" spans="30:30">
      <c r="AD30231" s="9"/>
    </row>
    <row r="30232" spans="30:30">
      <c r="AD30232" s="9"/>
    </row>
    <row r="30233" spans="30:30">
      <c r="AD30233" s="9"/>
    </row>
    <row r="30234" spans="30:30">
      <c r="AD30234" s="9"/>
    </row>
    <row r="30235" spans="30:30">
      <c r="AD30235" s="9"/>
    </row>
    <row r="30236" spans="30:30">
      <c r="AD30236" s="9"/>
    </row>
    <row r="30237" spans="30:30">
      <c r="AD30237" s="9"/>
    </row>
    <row r="30238" spans="30:30">
      <c r="AD30238" s="9"/>
    </row>
    <row r="30239" spans="30:30">
      <c r="AD30239" s="9"/>
    </row>
    <row r="30240" spans="30:30">
      <c r="AD30240" s="9"/>
    </row>
    <row r="30241" spans="30:30">
      <c r="AD30241" s="9"/>
    </row>
    <row r="30242" spans="30:30">
      <c r="AD30242" s="9"/>
    </row>
    <row r="30243" spans="30:30">
      <c r="AD30243" s="9"/>
    </row>
    <row r="30244" spans="30:30">
      <c r="AD30244" s="9"/>
    </row>
    <row r="30245" spans="30:30">
      <c r="AD30245" s="9"/>
    </row>
    <row r="30246" spans="30:30">
      <c r="AD30246" s="9"/>
    </row>
    <row r="30247" spans="30:30">
      <c r="AD30247" s="9"/>
    </row>
    <row r="30248" spans="30:30">
      <c r="AD30248" s="9"/>
    </row>
    <row r="30249" spans="30:30">
      <c r="AD30249" s="9"/>
    </row>
    <row r="30250" spans="30:30">
      <c r="AD30250" s="9"/>
    </row>
    <row r="30251" spans="30:30">
      <c r="AD30251" s="9"/>
    </row>
    <row r="30252" spans="30:30">
      <c r="AD30252" s="9"/>
    </row>
    <row r="30253" spans="30:30">
      <c r="AD30253" s="9"/>
    </row>
    <row r="30254" spans="30:30">
      <c r="AD30254" s="9"/>
    </row>
    <row r="30255" spans="30:30">
      <c r="AD30255" s="9"/>
    </row>
    <row r="30256" spans="30:30">
      <c r="AD30256" s="9"/>
    </row>
    <row r="30257" spans="30:30">
      <c r="AD30257" s="9"/>
    </row>
    <row r="30258" spans="30:30">
      <c r="AD30258" s="9"/>
    </row>
    <row r="30259" spans="30:30">
      <c r="AD30259" s="9"/>
    </row>
    <row r="30260" spans="30:30">
      <c r="AD30260" s="9"/>
    </row>
    <row r="30261" spans="30:30">
      <c r="AD30261" s="9"/>
    </row>
    <row r="30262" spans="30:30">
      <c r="AD30262" s="9"/>
    </row>
    <row r="30263" spans="30:30">
      <c r="AD30263" s="9"/>
    </row>
    <row r="30264" spans="30:30">
      <c r="AD30264" s="9"/>
    </row>
    <row r="30265" spans="30:30">
      <c r="AD30265" s="9"/>
    </row>
    <row r="30266" spans="30:30">
      <c r="AD30266" s="9"/>
    </row>
    <row r="30267" spans="30:30">
      <c r="AD30267" s="9"/>
    </row>
    <row r="30268" spans="30:30">
      <c r="AD30268" s="9"/>
    </row>
    <row r="30269" spans="30:30">
      <c r="AD30269" s="9"/>
    </row>
    <row r="30270" spans="30:30">
      <c r="AD30270" s="9"/>
    </row>
    <row r="30271" spans="30:30">
      <c r="AD30271" s="9"/>
    </row>
    <row r="30272" spans="30:30">
      <c r="AD30272" s="9"/>
    </row>
    <row r="30273" spans="30:30">
      <c r="AD30273" s="9"/>
    </row>
    <row r="30274" spans="30:30">
      <c r="AD30274" s="9"/>
    </row>
    <row r="30275" spans="30:30">
      <c r="AD30275" s="9"/>
    </row>
    <row r="30276" spans="30:30">
      <c r="AD30276" s="9"/>
    </row>
    <row r="30277" spans="30:30">
      <c r="AD30277" s="9"/>
    </row>
    <row r="30278" spans="30:30">
      <c r="AD30278" s="9"/>
    </row>
    <row r="30279" spans="30:30">
      <c r="AD30279" s="9"/>
    </row>
    <row r="30280" spans="30:30">
      <c r="AD30280" s="9"/>
    </row>
    <row r="30281" spans="30:30">
      <c r="AD30281" s="9"/>
    </row>
    <row r="30282" spans="30:30">
      <c r="AD30282" s="9"/>
    </row>
    <row r="30283" spans="30:30">
      <c r="AD30283" s="9"/>
    </row>
    <row r="30284" spans="30:30">
      <c r="AD30284" s="9"/>
    </row>
    <row r="30285" spans="30:30">
      <c r="AD30285" s="9"/>
    </row>
    <row r="30286" spans="30:30">
      <c r="AD30286" s="9"/>
    </row>
    <row r="30287" spans="30:30">
      <c r="AD30287" s="9"/>
    </row>
    <row r="30288" spans="30:30">
      <c r="AD30288" s="9"/>
    </row>
    <row r="30289" spans="30:30">
      <c r="AD30289" s="9"/>
    </row>
    <row r="30290" spans="30:30">
      <c r="AD30290" s="9"/>
    </row>
    <row r="30291" spans="30:30">
      <c r="AD30291" s="9"/>
    </row>
    <row r="30292" spans="30:30">
      <c r="AD30292" s="9"/>
    </row>
    <row r="30293" spans="30:30">
      <c r="AD30293" s="9"/>
    </row>
    <row r="30294" spans="30:30">
      <c r="AD30294" s="9"/>
    </row>
    <row r="30295" spans="30:30">
      <c r="AD30295" s="9"/>
    </row>
    <row r="30296" spans="30:30">
      <c r="AD30296" s="9"/>
    </row>
    <row r="30297" spans="30:30">
      <c r="AD30297" s="9"/>
    </row>
    <row r="30298" spans="30:30">
      <c r="AD30298" s="9"/>
    </row>
    <row r="30299" spans="30:30">
      <c r="AD30299" s="9"/>
    </row>
    <row r="30300" spans="30:30">
      <c r="AD30300" s="9"/>
    </row>
    <row r="30301" spans="30:30">
      <c r="AD30301" s="9"/>
    </row>
    <row r="30302" spans="30:30">
      <c r="AD30302" s="9"/>
    </row>
    <row r="30303" spans="30:30">
      <c r="AD30303" s="9"/>
    </row>
    <row r="30304" spans="30:30">
      <c r="AD30304" s="9"/>
    </row>
    <row r="30305" spans="30:30">
      <c r="AD30305" s="9"/>
    </row>
    <row r="30306" spans="30:30">
      <c r="AD30306" s="9"/>
    </row>
    <row r="30307" spans="30:30">
      <c r="AD30307" s="9"/>
    </row>
    <row r="30308" spans="30:30">
      <c r="AD30308" s="9"/>
    </row>
    <row r="30309" spans="30:30">
      <c r="AD30309" s="9"/>
    </row>
    <row r="30310" spans="30:30">
      <c r="AD30310" s="9"/>
    </row>
    <row r="30311" spans="30:30">
      <c r="AD30311" s="9"/>
    </row>
    <row r="30312" spans="30:30">
      <c r="AD30312" s="9"/>
    </row>
    <row r="30313" spans="30:30">
      <c r="AD30313" s="9"/>
    </row>
    <row r="30314" spans="30:30">
      <c r="AD30314" s="9"/>
    </row>
    <row r="30315" spans="30:30">
      <c r="AD30315" s="9"/>
    </row>
    <row r="30316" spans="30:30">
      <c r="AD30316" s="9"/>
    </row>
    <row r="30317" spans="30:30">
      <c r="AD30317" s="9"/>
    </row>
    <row r="30318" spans="30:30">
      <c r="AD30318" s="9"/>
    </row>
    <row r="30319" spans="30:30">
      <c r="AD30319" s="9"/>
    </row>
    <row r="30320" spans="30:30">
      <c r="AD30320" s="9"/>
    </row>
    <row r="30321" spans="30:30">
      <c r="AD30321" s="9"/>
    </row>
    <row r="30322" spans="30:30">
      <c r="AD30322" s="9"/>
    </row>
    <row r="30323" spans="30:30">
      <c r="AD30323" s="9"/>
    </row>
    <row r="30324" spans="30:30">
      <c r="AD30324" s="9"/>
    </row>
    <row r="30325" spans="30:30">
      <c r="AD30325" s="9"/>
    </row>
    <row r="30326" spans="30:30">
      <c r="AD30326" s="9"/>
    </row>
    <row r="30327" spans="30:30">
      <c r="AD30327" s="9"/>
    </row>
    <row r="30328" spans="30:30">
      <c r="AD30328" s="9"/>
    </row>
    <row r="30329" spans="30:30">
      <c r="AD30329" s="9"/>
    </row>
    <row r="30330" spans="30:30">
      <c r="AD30330" s="9"/>
    </row>
    <row r="30331" spans="30:30">
      <c r="AD30331" s="9"/>
    </row>
    <row r="30332" spans="30:30">
      <c r="AD30332" s="9"/>
    </row>
    <row r="30333" spans="30:30">
      <c r="AD30333" s="9"/>
    </row>
    <row r="30334" spans="30:30">
      <c r="AD30334" s="9"/>
    </row>
    <row r="30335" spans="30:30">
      <c r="AD30335" s="9"/>
    </row>
    <row r="30336" spans="30:30">
      <c r="AD30336" s="9"/>
    </row>
    <row r="30337" spans="30:30">
      <c r="AD30337" s="9"/>
    </row>
    <row r="30338" spans="30:30">
      <c r="AD30338" s="9"/>
    </row>
    <row r="30339" spans="30:30">
      <c r="AD30339" s="9"/>
    </row>
    <row r="30340" spans="30:30">
      <c r="AD30340" s="9"/>
    </row>
    <row r="30341" spans="30:30">
      <c r="AD30341" s="9"/>
    </row>
    <row r="30342" spans="30:30">
      <c r="AD30342" s="9"/>
    </row>
    <row r="30343" spans="30:30">
      <c r="AD30343" s="9"/>
    </row>
    <row r="30344" spans="30:30">
      <c r="AD30344" s="9"/>
    </row>
    <row r="30345" spans="30:30">
      <c r="AD30345" s="9"/>
    </row>
    <row r="30346" spans="30:30">
      <c r="AD30346" s="9"/>
    </row>
    <row r="30347" spans="30:30">
      <c r="AD30347" s="9"/>
    </row>
    <row r="30348" spans="30:30">
      <c r="AD30348" s="9"/>
    </row>
    <row r="30349" spans="30:30">
      <c r="AD30349" s="9"/>
    </row>
    <row r="30350" spans="30:30">
      <c r="AD30350" s="9"/>
    </row>
    <row r="30351" spans="30:30">
      <c r="AD30351" s="9"/>
    </row>
    <row r="30352" spans="30:30">
      <c r="AD30352" s="9"/>
    </row>
    <row r="30353" spans="30:30">
      <c r="AD30353" s="9"/>
    </row>
    <row r="30354" spans="30:30">
      <c r="AD30354" s="9"/>
    </row>
    <row r="30355" spans="30:30">
      <c r="AD30355" s="9"/>
    </row>
    <row r="30356" spans="30:30">
      <c r="AD30356" s="9"/>
    </row>
    <row r="30357" spans="30:30">
      <c r="AD30357" s="9"/>
    </row>
    <row r="30358" spans="30:30">
      <c r="AD30358" s="9"/>
    </row>
    <row r="30359" spans="30:30">
      <c r="AD30359" s="9"/>
    </row>
    <row r="30360" spans="30:30">
      <c r="AD30360" s="9"/>
    </row>
    <row r="30361" spans="30:30">
      <c r="AD30361" s="9"/>
    </row>
    <row r="30362" spans="30:30">
      <c r="AD30362" s="9"/>
    </row>
    <row r="30363" spans="30:30">
      <c r="AD30363" s="9"/>
    </row>
    <row r="30364" spans="30:30">
      <c r="AD30364" s="9"/>
    </row>
    <row r="30365" spans="30:30">
      <c r="AD30365" s="9"/>
    </row>
    <row r="30366" spans="30:30">
      <c r="AD30366" s="9"/>
    </row>
    <row r="30367" spans="30:30">
      <c r="AD30367" s="9"/>
    </row>
    <row r="30368" spans="30:30">
      <c r="AD30368" s="9"/>
    </row>
    <row r="30369" spans="30:30">
      <c r="AD30369" s="9"/>
    </row>
    <row r="30370" spans="30:30">
      <c r="AD30370" s="9"/>
    </row>
    <row r="30371" spans="30:30">
      <c r="AD30371" s="9"/>
    </row>
    <row r="30372" spans="30:30">
      <c r="AD30372" s="9"/>
    </row>
    <row r="30373" spans="30:30">
      <c r="AD30373" s="9"/>
    </row>
    <row r="30374" spans="30:30">
      <c r="AD30374" s="9"/>
    </row>
    <row r="30375" spans="30:30">
      <c r="AD30375" s="9"/>
    </row>
    <row r="30376" spans="30:30">
      <c r="AD30376" s="9"/>
    </row>
    <row r="30377" spans="30:30">
      <c r="AD30377" s="9"/>
    </row>
    <row r="30378" spans="30:30">
      <c r="AD30378" s="9"/>
    </row>
    <row r="30379" spans="30:30">
      <c r="AD30379" s="9"/>
    </row>
    <row r="30380" spans="30:30">
      <c r="AD30380" s="9"/>
    </row>
    <row r="30381" spans="30:30">
      <c r="AD30381" s="9"/>
    </row>
    <row r="30382" spans="30:30">
      <c r="AD30382" s="9"/>
    </row>
    <row r="30383" spans="30:30">
      <c r="AD30383" s="9"/>
    </row>
    <row r="30384" spans="30:30">
      <c r="AD30384" s="9"/>
    </row>
    <row r="30385" spans="30:30">
      <c r="AD30385" s="9"/>
    </row>
    <row r="30386" spans="30:30">
      <c r="AD30386" s="9"/>
    </row>
    <row r="30387" spans="30:30">
      <c r="AD30387" s="9"/>
    </row>
    <row r="30388" spans="30:30">
      <c r="AD30388" s="9"/>
    </row>
    <row r="30389" spans="30:30">
      <c r="AD30389" s="9"/>
    </row>
    <row r="30390" spans="30:30">
      <c r="AD30390" s="9"/>
    </row>
    <row r="30391" spans="30:30">
      <c r="AD30391" s="9"/>
    </row>
    <row r="30392" spans="30:30">
      <c r="AD30392" s="9"/>
    </row>
    <row r="30393" spans="30:30">
      <c r="AD30393" s="9"/>
    </row>
    <row r="30394" spans="30:30">
      <c r="AD30394" s="9"/>
    </row>
    <row r="30395" spans="30:30">
      <c r="AD30395" s="9"/>
    </row>
    <row r="30396" spans="30:30">
      <c r="AD30396" s="9"/>
    </row>
    <row r="30397" spans="30:30">
      <c r="AD30397" s="9"/>
    </row>
    <row r="30398" spans="30:30">
      <c r="AD30398" s="9"/>
    </row>
    <row r="30399" spans="30:30">
      <c r="AD30399" s="9"/>
    </row>
    <row r="30400" spans="30:30">
      <c r="AD30400" s="9"/>
    </row>
    <row r="30401" spans="30:30">
      <c r="AD30401" s="9"/>
    </row>
    <row r="30402" spans="30:30">
      <c r="AD30402" s="9"/>
    </row>
    <row r="30403" spans="30:30">
      <c r="AD30403" s="9"/>
    </row>
    <row r="30404" spans="30:30">
      <c r="AD30404" s="9"/>
    </row>
    <row r="30405" spans="30:30">
      <c r="AD30405" s="9"/>
    </row>
    <row r="30406" spans="30:30">
      <c r="AD30406" s="9"/>
    </row>
    <row r="30407" spans="30:30">
      <c r="AD30407" s="9"/>
    </row>
    <row r="30408" spans="30:30">
      <c r="AD30408" s="9"/>
    </row>
    <row r="30409" spans="30:30">
      <c r="AD30409" s="9"/>
    </row>
    <row r="30410" spans="30:30">
      <c r="AD30410" s="9"/>
    </row>
    <row r="30411" spans="30:30">
      <c r="AD30411" s="9"/>
    </row>
    <row r="30412" spans="30:30">
      <c r="AD30412" s="9"/>
    </row>
    <row r="30413" spans="30:30">
      <c r="AD30413" s="9"/>
    </row>
    <row r="30414" spans="30:30">
      <c r="AD30414" s="9"/>
    </row>
    <row r="30415" spans="30:30">
      <c r="AD30415" s="9"/>
    </row>
    <row r="30416" spans="30:30">
      <c r="AD30416" s="9"/>
    </row>
    <row r="30417" spans="30:30">
      <c r="AD30417" s="9"/>
    </row>
    <row r="30418" spans="30:30">
      <c r="AD30418" s="9"/>
    </row>
    <row r="30419" spans="30:30">
      <c r="AD30419" s="9"/>
    </row>
    <row r="30420" spans="30:30">
      <c r="AD30420" s="9"/>
    </row>
    <row r="30421" spans="30:30">
      <c r="AD30421" s="9"/>
    </row>
    <row r="30422" spans="30:30">
      <c r="AD30422" s="9"/>
    </row>
    <row r="30423" spans="30:30">
      <c r="AD30423" s="9"/>
    </row>
    <row r="30424" spans="30:30">
      <c r="AD30424" s="9"/>
    </row>
    <row r="30425" spans="30:30">
      <c r="AD30425" s="9"/>
    </row>
    <row r="30426" spans="30:30">
      <c r="AD30426" s="9"/>
    </row>
    <row r="30427" spans="30:30">
      <c r="AD30427" s="9"/>
    </row>
    <row r="30428" spans="30:30">
      <c r="AD30428" s="9"/>
    </row>
    <row r="30429" spans="30:30">
      <c r="AD30429" s="9"/>
    </row>
    <row r="30430" spans="30:30">
      <c r="AD30430" s="9"/>
    </row>
    <row r="30431" spans="30:30">
      <c r="AD30431" s="9"/>
    </row>
    <row r="30432" spans="30:30">
      <c r="AD30432" s="9"/>
    </row>
    <row r="30433" spans="30:30">
      <c r="AD30433" s="9"/>
    </row>
    <row r="30434" spans="30:30">
      <c r="AD30434" s="9"/>
    </row>
    <row r="30435" spans="30:30">
      <c r="AD30435" s="9"/>
    </row>
    <row r="30436" spans="30:30">
      <c r="AD30436" s="9"/>
    </row>
    <row r="30437" spans="30:30">
      <c r="AD30437" s="9"/>
    </row>
    <row r="30438" spans="30:30">
      <c r="AD30438" s="9"/>
    </row>
    <row r="30439" spans="30:30">
      <c r="AD30439" s="9"/>
    </row>
    <row r="30440" spans="30:30">
      <c r="AD30440" s="9"/>
    </row>
    <row r="30441" spans="30:30">
      <c r="AD30441" s="9"/>
    </row>
    <row r="30442" spans="30:30">
      <c r="AD30442" s="9"/>
    </row>
    <row r="30443" spans="30:30">
      <c r="AD30443" s="9"/>
    </row>
    <row r="30444" spans="30:30">
      <c r="AD30444" s="9"/>
    </row>
    <row r="30445" spans="30:30">
      <c r="AD30445" s="9"/>
    </row>
    <row r="30446" spans="30:30">
      <c r="AD30446" s="9"/>
    </row>
    <row r="30447" spans="30:30">
      <c r="AD30447" s="9"/>
    </row>
    <row r="30448" spans="30:30">
      <c r="AD30448" s="9"/>
    </row>
    <row r="30449" spans="30:30">
      <c r="AD30449" s="9"/>
    </row>
    <row r="30450" spans="30:30">
      <c r="AD30450" s="9"/>
    </row>
    <row r="30451" spans="30:30">
      <c r="AD30451" s="9"/>
    </row>
    <row r="30452" spans="30:30">
      <c r="AD30452" s="9"/>
    </row>
    <row r="30453" spans="30:30">
      <c r="AD30453" s="9"/>
    </row>
    <row r="30454" spans="30:30">
      <c r="AD30454" s="9"/>
    </row>
    <row r="30455" spans="30:30">
      <c r="AD30455" s="9"/>
    </row>
    <row r="30456" spans="30:30">
      <c r="AD30456" s="9"/>
    </row>
    <row r="30457" spans="30:30">
      <c r="AD30457" s="9"/>
    </row>
    <row r="30458" spans="30:30">
      <c r="AD30458" s="9"/>
    </row>
    <row r="30459" spans="30:30">
      <c r="AD30459" s="9"/>
    </row>
    <row r="30460" spans="30:30">
      <c r="AD30460" s="9"/>
    </row>
    <row r="30461" spans="30:30">
      <c r="AD30461" s="9"/>
    </row>
    <row r="30462" spans="30:30">
      <c r="AD30462" s="9"/>
    </row>
    <row r="30463" spans="30:30">
      <c r="AD30463" s="9"/>
    </row>
    <row r="30464" spans="30:30">
      <c r="AD30464" s="9"/>
    </row>
    <row r="30465" spans="30:30">
      <c r="AD30465" s="9"/>
    </row>
    <row r="30466" spans="30:30">
      <c r="AD30466" s="9"/>
    </row>
    <row r="30467" spans="30:30">
      <c r="AD30467" s="9"/>
    </row>
    <row r="30468" spans="30:30">
      <c r="AD30468" s="9"/>
    </row>
    <row r="30469" spans="30:30">
      <c r="AD30469" s="9"/>
    </row>
    <row r="30470" spans="30:30">
      <c r="AD30470" s="9"/>
    </row>
    <row r="30471" spans="30:30">
      <c r="AD30471" s="9"/>
    </row>
    <row r="30472" spans="30:30">
      <c r="AD30472" s="9"/>
    </row>
    <row r="30473" spans="30:30">
      <c r="AD30473" s="9"/>
    </row>
    <row r="30474" spans="30:30">
      <c r="AD30474" s="9"/>
    </row>
    <row r="30475" spans="30:30">
      <c r="AD30475" s="9"/>
    </row>
    <row r="30476" spans="30:30">
      <c r="AD30476" s="9"/>
    </row>
    <row r="30477" spans="30:30">
      <c r="AD30477" s="9"/>
    </row>
    <row r="30478" spans="30:30">
      <c r="AD30478" s="9"/>
    </row>
    <row r="30479" spans="30:30">
      <c r="AD30479" s="9"/>
    </row>
    <row r="30480" spans="30:30">
      <c r="AD30480" s="9"/>
    </row>
    <row r="30481" spans="30:30">
      <c r="AD30481" s="9"/>
    </row>
    <row r="30482" spans="30:30">
      <c r="AD30482" s="9"/>
    </row>
    <row r="30483" spans="30:30">
      <c r="AD30483" s="9"/>
    </row>
    <row r="30484" spans="30:30">
      <c r="AD30484" s="9"/>
    </row>
    <row r="30485" spans="30:30">
      <c r="AD30485" s="9"/>
    </row>
    <row r="30486" spans="30:30">
      <c r="AD30486" s="9"/>
    </row>
    <row r="30487" spans="30:30">
      <c r="AD30487" s="9"/>
    </row>
    <row r="30488" spans="30:30">
      <c r="AD30488" s="9"/>
    </row>
    <row r="30489" spans="30:30">
      <c r="AD30489" s="9"/>
    </row>
    <row r="30490" spans="30:30">
      <c r="AD30490" s="9"/>
    </row>
    <row r="30491" spans="30:30">
      <c r="AD30491" s="9"/>
    </row>
    <row r="30492" spans="30:30">
      <c r="AD30492" s="9"/>
    </row>
    <row r="30493" spans="30:30">
      <c r="AD30493" s="9"/>
    </row>
    <row r="30494" spans="30:30">
      <c r="AD30494" s="9"/>
    </row>
    <row r="30495" spans="30:30">
      <c r="AD30495" s="9"/>
    </row>
    <row r="30496" spans="30:30">
      <c r="AD30496" s="9"/>
    </row>
    <row r="30497" spans="30:30">
      <c r="AD30497" s="9"/>
    </row>
    <row r="30498" spans="30:30">
      <c r="AD30498" s="9"/>
    </row>
    <row r="30499" spans="30:30">
      <c r="AD30499" s="9"/>
    </row>
    <row r="30500" spans="30:30">
      <c r="AD30500" s="9"/>
    </row>
    <row r="30501" spans="30:30">
      <c r="AD30501" s="9"/>
    </row>
    <row r="30502" spans="30:30">
      <c r="AD30502" s="9"/>
    </row>
    <row r="30503" spans="30:30">
      <c r="AD30503" s="9"/>
    </row>
    <row r="30504" spans="30:30">
      <c r="AD30504" s="9"/>
    </row>
    <row r="30505" spans="30:30">
      <c r="AD30505" s="9"/>
    </row>
    <row r="30506" spans="30:30">
      <c r="AD30506" s="9"/>
    </row>
    <row r="30507" spans="30:30">
      <c r="AD30507" s="9"/>
    </row>
    <row r="30508" spans="30:30">
      <c r="AD30508" s="9"/>
    </row>
    <row r="30509" spans="30:30">
      <c r="AD30509" s="9"/>
    </row>
    <row r="30510" spans="30:30">
      <c r="AD30510" s="9"/>
    </row>
    <row r="30511" spans="30:30">
      <c r="AD30511" s="9"/>
    </row>
    <row r="30512" spans="30:30">
      <c r="AD30512" s="9"/>
    </row>
    <row r="30513" spans="30:30">
      <c r="AD30513" s="9"/>
    </row>
    <row r="30514" spans="30:30">
      <c r="AD30514" s="9"/>
    </row>
    <row r="30515" spans="30:30">
      <c r="AD30515" s="9"/>
    </row>
    <row r="30516" spans="30:30">
      <c r="AD30516" s="9"/>
    </row>
    <row r="30517" spans="30:30">
      <c r="AD30517" s="9"/>
    </row>
    <row r="30518" spans="30:30">
      <c r="AD30518" s="9"/>
    </row>
    <row r="30519" spans="30:30">
      <c r="AD30519" s="9"/>
    </row>
    <row r="30520" spans="30:30">
      <c r="AD30520" s="9"/>
    </row>
    <row r="30521" spans="30:30">
      <c r="AD30521" s="9"/>
    </row>
    <row r="30522" spans="30:30">
      <c r="AD30522" s="9"/>
    </row>
    <row r="30523" spans="30:30">
      <c r="AD30523" s="9"/>
    </row>
    <row r="30524" spans="30:30">
      <c r="AD30524" s="9"/>
    </row>
    <row r="30525" spans="30:30">
      <c r="AD30525" s="9"/>
    </row>
    <row r="30526" spans="30:30">
      <c r="AD30526" s="9"/>
    </row>
    <row r="30527" spans="30:30">
      <c r="AD30527" s="9"/>
    </row>
    <row r="30528" spans="30:30">
      <c r="AD30528" s="9"/>
    </row>
    <row r="30529" spans="30:30">
      <c r="AD30529" s="9"/>
    </row>
    <row r="30530" spans="30:30">
      <c r="AD30530" s="9"/>
    </row>
    <row r="30531" spans="30:30">
      <c r="AD30531" s="9"/>
    </row>
    <row r="30532" spans="30:30">
      <c r="AD30532" s="9"/>
    </row>
    <row r="30533" spans="30:30">
      <c r="AD30533" s="9"/>
    </row>
    <row r="30534" spans="30:30">
      <c r="AD30534" s="9"/>
    </row>
    <row r="30535" spans="30:30">
      <c r="AD30535" s="9"/>
    </row>
    <row r="30536" spans="30:30">
      <c r="AD30536" s="9"/>
    </row>
    <row r="30537" spans="30:30">
      <c r="AD30537" s="9"/>
    </row>
    <row r="30538" spans="30:30">
      <c r="AD30538" s="9"/>
    </row>
    <row r="30539" spans="30:30">
      <c r="AD30539" s="9"/>
    </row>
    <row r="30540" spans="30:30">
      <c r="AD30540" s="9"/>
    </row>
    <row r="30541" spans="30:30">
      <c r="AD30541" s="9"/>
    </row>
    <row r="30542" spans="30:30">
      <c r="AD30542" s="9"/>
    </row>
    <row r="30543" spans="30:30">
      <c r="AD30543" s="9"/>
    </row>
    <row r="30544" spans="30:30">
      <c r="AD30544" s="9"/>
    </row>
    <row r="30545" spans="30:30">
      <c r="AD30545" s="9"/>
    </row>
    <row r="30546" spans="30:30">
      <c r="AD30546" s="9"/>
    </row>
    <row r="30547" spans="30:30">
      <c r="AD30547" s="9"/>
    </row>
    <row r="30548" spans="30:30">
      <c r="AD30548" s="9"/>
    </row>
    <row r="30549" spans="30:30">
      <c r="AD30549" s="9"/>
    </row>
    <row r="30550" spans="30:30">
      <c r="AD30550" s="9"/>
    </row>
    <row r="30551" spans="30:30">
      <c r="AD30551" s="9"/>
    </row>
    <row r="30552" spans="30:30">
      <c r="AD30552" s="9"/>
    </row>
    <row r="30553" spans="30:30">
      <c r="AD30553" s="9"/>
    </row>
    <row r="30554" spans="30:30">
      <c r="AD30554" s="9"/>
    </row>
    <row r="30555" spans="30:30">
      <c r="AD30555" s="9"/>
    </row>
    <row r="30556" spans="30:30">
      <c r="AD30556" s="9"/>
    </row>
    <row r="30557" spans="30:30">
      <c r="AD30557" s="9"/>
    </row>
    <row r="30558" spans="30:30">
      <c r="AD30558" s="9"/>
    </row>
    <row r="30559" spans="30:30">
      <c r="AD30559" s="9"/>
    </row>
    <row r="30560" spans="30:30">
      <c r="AD30560" s="9"/>
    </row>
    <row r="30561" spans="30:30">
      <c r="AD30561" s="9"/>
    </row>
    <row r="30562" spans="30:30">
      <c r="AD30562" s="9"/>
    </row>
    <row r="30563" spans="30:30">
      <c r="AD30563" s="9"/>
    </row>
    <row r="30564" spans="30:30">
      <c r="AD30564" s="9"/>
    </row>
    <row r="30565" spans="30:30">
      <c r="AD30565" s="9"/>
    </row>
    <row r="30566" spans="30:30">
      <c r="AD30566" s="9"/>
    </row>
    <row r="30567" spans="30:30">
      <c r="AD30567" s="9"/>
    </row>
    <row r="30568" spans="30:30">
      <c r="AD30568" s="9"/>
    </row>
    <row r="30569" spans="30:30">
      <c r="AD30569" s="9"/>
    </row>
    <row r="30570" spans="30:30">
      <c r="AD30570" s="9"/>
    </row>
    <row r="30571" spans="30:30">
      <c r="AD30571" s="9"/>
    </row>
    <row r="30572" spans="30:30">
      <c r="AD30572" s="9"/>
    </row>
    <row r="30573" spans="30:30">
      <c r="AD30573" s="9"/>
    </row>
    <row r="30574" spans="30:30">
      <c r="AD30574" s="9"/>
    </row>
    <row r="30575" spans="30:30">
      <c r="AD30575" s="9"/>
    </row>
    <row r="30576" spans="30:30">
      <c r="AD30576" s="9"/>
    </row>
    <row r="30577" spans="30:30">
      <c r="AD30577" s="9"/>
    </row>
    <row r="30578" spans="30:30">
      <c r="AD30578" s="9"/>
    </row>
    <row r="30579" spans="30:30">
      <c r="AD30579" s="9"/>
    </row>
    <row r="30580" spans="30:30">
      <c r="AD30580" s="9"/>
    </row>
    <row r="30581" spans="30:30">
      <c r="AD30581" s="9"/>
    </row>
    <row r="30582" spans="30:30">
      <c r="AD30582" s="9"/>
    </row>
    <row r="30583" spans="30:30">
      <c r="AD30583" s="9"/>
    </row>
    <row r="30584" spans="30:30">
      <c r="AD30584" s="9"/>
    </row>
    <row r="30585" spans="30:30">
      <c r="AD30585" s="9"/>
    </row>
    <row r="30586" spans="30:30">
      <c r="AD30586" s="9"/>
    </row>
    <row r="30587" spans="30:30">
      <c r="AD30587" s="9"/>
    </row>
    <row r="30588" spans="30:30">
      <c r="AD30588" s="9"/>
    </row>
    <row r="30589" spans="30:30">
      <c r="AD30589" s="9"/>
    </row>
    <row r="30590" spans="30:30">
      <c r="AD30590" s="9"/>
    </row>
    <row r="30591" spans="30:30">
      <c r="AD30591" s="9"/>
    </row>
    <row r="30592" spans="30:30">
      <c r="AD30592" s="9"/>
    </row>
    <row r="30593" spans="30:30">
      <c r="AD30593" s="9"/>
    </row>
    <row r="30594" spans="30:30">
      <c r="AD30594" s="9"/>
    </row>
    <row r="30595" spans="30:30">
      <c r="AD30595" s="9"/>
    </row>
    <row r="30596" spans="30:30">
      <c r="AD30596" s="9"/>
    </row>
    <row r="30597" spans="30:30">
      <c r="AD30597" s="9"/>
    </row>
    <row r="30598" spans="30:30">
      <c r="AD30598" s="9"/>
    </row>
    <row r="30599" spans="30:30">
      <c r="AD30599" s="9"/>
    </row>
    <row r="30600" spans="30:30">
      <c r="AD30600" s="9"/>
    </row>
    <row r="30601" spans="30:30">
      <c r="AD30601" s="9"/>
    </row>
    <row r="30602" spans="30:30">
      <c r="AD30602" s="9"/>
    </row>
    <row r="30603" spans="30:30">
      <c r="AD30603" s="9"/>
    </row>
    <row r="30604" spans="30:30">
      <c r="AD30604" s="9"/>
    </row>
    <row r="30605" spans="30:30">
      <c r="AD30605" s="9"/>
    </row>
    <row r="30606" spans="30:30">
      <c r="AD30606" s="9"/>
    </row>
    <row r="30607" spans="30:30">
      <c r="AD30607" s="9"/>
    </row>
    <row r="30608" spans="30:30">
      <c r="AD30608" s="9"/>
    </row>
    <row r="30609" spans="30:30">
      <c r="AD30609" s="9"/>
    </row>
    <row r="30610" spans="30:30">
      <c r="AD30610" s="9"/>
    </row>
    <row r="30611" spans="30:30">
      <c r="AD30611" s="9"/>
    </row>
    <row r="30612" spans="30:30">
      <c r="AD30612" s="9"/>
    </row>
    <row r="30613" spans="30:30">
      <c r="AD30613" s="9"/>
    </row>
    <row r="30614" spans="30:30">
      <c r="AD30614" s="9"/>
    </row>
    <row r="30615" spans="30:30">
      <c r="AD30615" s="9"/>
    </row>
    <row r="30616" spans="30:30">
      <c r="AD30616" s="9"/>
    </row>
    <row r="30617" spans="30:30">
      <c r="AD30617" s="9"/>
    </row>
    <row r="30618" spans="30:30">
      <c r="AD30618" s="9"/>
    </row>
    <row r="30619" spans="30:30">
      <c r="AD30619" s="9"/>
    </row>
    <row r="30620" spans="30:30">
      <c r="AD30620" s="9"/>
    </row>
    <row r="30621" spans="30:30">
      <c r="AD30621" s="9"/>
    </row>
    <row r="30622" spans="30:30">
      <c r="AD30622" s="9"/>
    </row>
    <row r="30623" spans="30:30">
      <c r="AD30623" s="9"/>
    </row>
    <row r="30624" spans="30:30">
      <c r="AD30624" s="9"/>
    </row>
    <row r="30625" spans="30:30">
      <c r="AD30625" s="9"/>
    </row>
    <row r="30626" spans="30:30">
      <c r="AD30626" s="9"/>
    </row>
    <row r="30627" spans="30:30">
      <c r="AD30627" s="9"/>
    </row>
    <row r="30628" spans="30:30">
      <c r="AD30628" s="9"/>
    </row>
    <row r="30629" spans="30:30">
      <c r="AD30629" s="9"/>
    </row>
    <row r="30630" spans="30:30">
      <c r="AD30630" s="9"/>
    </row>
    <row r="30631" spans="30:30">
      <c r="AD30631" s="9"/>
    </row>
    <row r="30632" spans="30:30">
      <c r="AD30632" s="9"/>
    </row>
    <row r="30633" spans="30:30">
      <c r="AD30633" s="9"/>
    </row>
    <row r="30634" spans="30:30">
      <c r="AD30634" s="9"/>
    </row>
    <row r="30635" spans="30:30">
      <c r="AD30635" s="9"/>
    </row>
    <row r="30636" spans="30:30">
      <c r="AD30636" s="9"/>
    </row>
    <row r="30637" spans="30:30">
      <c r="AD30637" s="9"/>
    </row>
    <row r="30638" spans="30:30">
      <c r="AD30638" s="9"/>
    </row>
    <row r="30639" spans="30:30">
      <c r="AD30639" s="9"/>
    </row>
    <row r="30640" spans="30:30">
      <c r="AD30640" s="9"/>
    </row>
    <row r="30641" spans="30:30">
      <c r="AD30641" s="9"/>
    </row>
    <row r="30642" spans="30:30">
      <c r="AD30642" s="9"/>
    </row>
    <row r="30643" spans="30:30">
      <c r="AD30643" s="9"/>
    </row>
    <row r="30644" spans="30:30">
      <c r="AD30644" s="9"/>
    </row>
    <row r="30645" spans="30:30">
      <c r="AD30645" s="9"/>
    </row>
    <row r="30646" spans="30:30">
      <c r="AD30646" s="9"/>
    </row>
    <row r="30647" spans="30:30">
      <c r="AD30647" s="9"/>
    </row>
    <row r="30648" spans="30:30">
      <c r="AD30648" s="9"/>
    </row>
    <row r="30649" spans="30:30">
      <c r="AD30649" s="9"/>
    </row>
    <row r="30650" spans="30:30">
      <c r="AD30650" s="9"/>
    </row>
    <row r="30651" spans="30:30">
      <c r="AD30651" s="9"/>
    </row>
    <row r="30652" spans="30:30">
      <c r="AD30652" s="9"/>
    </row>
    <row r="30653" spans="30:30">
      <c r="AD30653" s="9"/>
    </row>
    <row r="30654" spans="30:30">
      <c r="AD30654" s="9"/>
    </row>
    <row r="30655" spans="30:30">
      <c r="AD30655" s="9"/>
    </row>
    <row r="30656" spans="30:30">
      <c r="AD30656" s="9"/>
    </row>
    <row r="30657" spans="30:30">
      <c r="AD30657" s="9"/>
    </row>
    <row r="30658" spans="30:30">
      <c r="AD30658" s="9"/>
    </row>
    <row r="30659" spans="30:30">
      <c r="AD30659" s="9"/>
    </row>
    <row r="30660" spans="30:30">
      <c r="AD30660" s="9"/>
    </row>
    <row r="30661" spans="30:30">
      <c r="AD30661" s="9"/>
    </row>
    <row r="30662" spans="30:30">
      <c r="AD30662" s="9"/>
    </row>
    <row r="30663" spans="30:30">
      <c r="AD30663" s="9"/>
    </row>
    <row r="30664" spans="30:30">
      <c r="AD30664" s="9"/>
    </row>
    <row r="30665" spans="30:30">
      <c r="AD30665" s="9"/>
    </row>
    <row r="30666" spans="30:30">
      <c r="AD30666" s="9"/>
    </row>
    <row r="30667" spans="30:30">
      <c r="AD30667" s="9"/>
    </row>
    <row r="30668" spans="30:30">
      <c r="AD30668" s="9"/>
    </row>
    <row r="30669" spans="30:30">
      <c r="AD30669" s="9"/>
    </row>
    <row r="30670" spans="30:30">
      <c r="AD30670" s="9"/>
    </row>
    <row r="30671" spans="30:30">
      <c r="AD30671" s="9"/>
    </row>
    <row r="30672" spans="30:30">
      <c r="AD30672" s="9"/>
    </row>
    <row r="30673" spans="30:30">
      <c r="AD30673" s="9"/>
    </row>
    <row r="30674" spans="30:30">
      <c r="AD30674" s="9"/>
    </row>
    <row r="30675" spans="30:30">
      <c r="AD30675" s="9"/>
    </row>
    <row r="30676" spans="30:30">
      <c r="AD30676" s="9"/>
    </row>
    <row r="30677" spans="30:30">
      <c r="AD30677" s="9"/>
    </row>
    <row r="30678" spans="30:30">
      <c r="AD30678" s="9"/>
    </row>
    <row r="30679" spans="30:30">
      <c r="AD30679" s="9"/>
    </row>
    <row r="30680" spans="30:30">
      <c r="AD30680" s="9"/>
    </row>
    <row r="30681" spans="30:30">
      <c r="AD30681" s="9"/>
    </row>
    <row r="30682" spans="30:30">
      <c r="AD30682" s="9"/>
    </row>
    <row r="30683" spans="30:30">
      <c r="AD30683" s="9"/>
    </row>
    <row r="30684" spans="30:30">
      <c r="AD30684" s="9"/>
    </row>
    <row r="30685" spans="30:30">
      <c r="AD30685" s="9"/>
    </row>
    <row r="30686" spans="30:30">
      <c r="AD30686" s="9"/>
    </row>
    <row r="30687" spans="30:30">
      <c r="AD30687" s="9"/>
    </row>
    <row r="30688" spans="30:30">
      <c r="AD30688" s="9"/>
    </row>
    <row r="30689" spans="30:30">
      <c r="AD30689" s="9"/>
    </row>
    <row r="30690" spans="30:30">
      <c r="AD30690" s="9"/>
    </row>
    <row r="30691" spans="30:30">
      <c r="AD30691" s="9"/>
    </row>
    <row r="30692" spans="30:30">
      <c r="AD30692" s="9"/>
    </row>
    <row r="30693" spans="30:30">
      <c r="AD30693" s="9"/>
    </row>
    <row r="30694" spans="30:30">
      <c r="AD30694" s="9"/>
    </row>
    <row r="30695" spans="30:30">
      <c r="AD30695" s="9"/>
    </row>
    <row r="30696" spans="30:30">
      <c r="AD30696" s="9"/>
    </row>
    <row r="30697" spans="30:30">
      <c r="AD30697" s="9"/>
    </row>
    <row r="30698" spans="30:30">
      <c r="AD30698" s="9"/>
    </row>
    <row r="30699" spans="30:30">
      <c r="AD30699" s="9"/>
    </row>
    <row r="30700" spans="30:30">
      <c r="AD30700" s="9"/>
    </row>
    <row r="30701" spans="30:30">
      <c r="AD30701" s="9"/>
    </row>
    <row r="30702" spans="30:30">
      <c r="AD30702" s="9"/>
    </row>
    <row r="30703" spans="30:30">
      <c r="AD30703" s="9"/>
    </row>
    <row r="30704" spans="30:30">
      <c r="AD30704" s="9"/>
    </row>
    <row r="30705" spans="30:30">
      <c r="AD30705" s="9"/>
    </row>
    <row r="30706" spans="30:30">
      <c r="AD30706" s="9"/>
    </row>
    <row r="30707" spans="30:30">
      <c r="AD30707" s="9"/>
    </row>
    <row r="30708" spans="30:30">
      <c r="AD30708" s="9"/>
    </row>
    <row r="30709" spans="30:30">
      <c r="AD30709" s="9"/>
    </row>
    <row r="30710" spans="30:30">
      <c r="AD30710" s="9"/>
    </row>
    <row r="30711" spans="30:30">
      <c r="AD30711" s="9"/>
    </row>
    <row r="30712" spans="30:30">
      <c r="AD30712" s="9"/>
    </row>
    <row r="30713" spans="30:30">
      <c r="AD30713" s="9"/>
    </row>
    <row r="30714" spans="30:30">
      <c r="AD30714" s="9"/>
    </row>
    <row r="30715" spans="30:30">
      <c r="AD30715" s="9"/>
    </row>
    <row r="30716" spans="30:30">
      <c r="AD30716" s="9"/>
    </row>
    <row r="30717" spans="30:30">
      <c r="AD30717" s="9"/>
    </row>
    <row r="30718" spans="30:30">
      <c r="AD30718" s="9"/>
    </row>
    <row r="30719" spans="30:30">
      <c r="AD30719" s="9"/>
    </row>
    <row r="30720" spans="30:30">
      <c r="AD30720" s="9"/>
    </row>
    <row r="30721" spans="30:30">
      <c r="AD30721" s="9"/>
    </row>
    <row r="30722" spans="30:30">
      <c r="AD30722" s="9"/>
    </row>
    <row r="30723" spans="30:30">
      <c r="AD30723" s="9"/>
    </row>
    <row r="30724" spans="30:30">
      <c r="AD30724" s="9"/>
    </row>
    <row r="30725" spans="30:30">
      <c r="AD30725" s="9"/>
    </row>
    <row r="30726" spans="30:30">
      <c r="AD30726" s="9"/>
    </row>
    <row r="30727" spans="30:30">
      <c r="AD30727" s="9"/>
    </row>
    <row r="30728" spans="30:30">
      <c r="AD30728" s="9"/>
    </row>
    <row r="30729" spans="30:30">
      <c r="AD30729" s="9"/>
    </row>
    <row r="30730" spans="30:30">
      <c r="AD30730" s="9"/>
    </row>
    <row r="30731" spans="30:30">
      <c r="AD30731" s="9"/>
    </row>
    <row r="30732" spans="30:30">
      <c r="AD30732" s="9"/>
    </row>
    <row r="30733" spans="30:30">
      <c r="AD30733" s="9"/>
    </row>
    <row r="30734" spans="30:30">
      <c r="AD30734" s="9"/>
    </row>
    <row r="30735" spans="30:30">
      <c r="AD30735" s="9"/>
    </row>
    <row r="30736" spans="30:30">
      <c r="AD30736" s="9"/>
    </row>
    <row r="30737" spans="30:30">
      <c r="AD30737" s="9"/>
    </row>
    <row r="30738" spans="30:30">
      <c r="AD30738" s="9"/>
    </row>
    <row r="30739" spans="30:30">
      <c r="AD30739" s="9"/>
    </row>
    <row r="30740" spans="30:30">
      <c r="AD30740" s="9"/>
    </row>
    <row r="30741" spans="30:30">
      <c r="AD30741" s="9"/>
    </row>
    <row r="30742" spans="30:30">
      <c r="AD30742" s="9"/>
    </row>
    <row r="30743" spans="30:30">
      <c r="AD30743" s="9"/>
    </row>
    <row r="30744" spans="30:30">
      <c r="AD30744" s="9"/>
    </row>
    <row r="30745" spans="30:30">
      <c r="AD30745" s="9"/>
    </row>
    <row r="30746" spans="30:30">
      <c r="AD30746" s="9"/>
    </row>
    <row r="30747" spans="30:30">
      <c r="AD30747" s="9"/>
    </row>
    <row r="30748" spans="30:30">
      <c r="AD30748" s="9"/>
    </row>
    <row r="30749" spans="30:30">
      <c r="AD30749" s="9"/>
    </row>
    <row r="30750" spans="30:30">
      <c r="AD30750" s="9"/>
    </row>
    <row r="30751" spans="30:30">
      <c r="AD30751" s="9"/>
    </row>
    <row r="30752" spans="30:30">
      <c r="AD30752" s="9"/>
    </row>
    <row r="30753" spans="30:30">
      <c r="AD30753" s="9"/>
    </row>
    <row r="30754" spans="30:30">
      <c r="AD30754" s="9"/>
    </row>
    <row r="30755" spans="30:30">
      <c r="AD30755" s="9"/>
    </row>
    <row r="30756" spans="30:30">
      <c r="AD30756" s="9"/>
    </row>
    <row r="30757" spans="30:30">
      <c r="AD30757" s="9"/>
    </row>
    <row r="30758" spans="30:30">
      <c r="AD30758" s="9"/>
    </row>
    <row r="30759" spans="30:30">
      <c r="AD30759" s="9"/>
    </row>
    <row r="30760" spans="30:30">
      <c r="AD30760" s="9"/>
    </row>
    <row r="30761" spans="30:30">
      <c r="AD30761" s="9"/>
    </row>
    <row r="30762" spans="30:30">
      <c r="AD30762" s="9"/>
    </row>
    <row r="30763" spans="30:30">
      <c r="AD30763" s="9"/>
    </row>
    <row r="30764" spans="30:30">
      <c r="AD30764" s="9"/>
    </row>
    <row r="30765" spans="30:30">
      <c r="AD30765" s="9"/>
    </row>
    <row r="30766" spans="30:30">
      <c r="AD30766" s="9"/>
    </row>
    <row r="30767" spans="30:30">
      <c r="AD30767" s="9"/>
    </row>
    <row r="30768" spans="30:30">
      <c r="AD30768" s="9"/>
    </row>
    <row r="30769" spans="30:30">
      <c r="AD30769" s="9"/>
    </row>
    <row r="30770" spans="30:30">
      <c r="AD30770" s="9"/>
    </row>
    <row r="30771" spans="30:30">
      <c r="AD30771" s="9"/>
    </row>
    <row r="30772" spans="30:30">
      <c r="AD30772" s="9"/>
    </row>
    <row r="30773" spans="30:30">
      <c r="AD30773" s="9"/>
    </row>
    <row r="30774" spans="30:30">
      <c r="AD30774" s="9"/>
    </row>
    <row r="30775" spans="30:30">
      <c r="AD30775" s="9"/>
    </row>
    <row r="30776" spans="30:30">
      <c r="AD30776" s="9"/>
    </row>
    <row r="30777" spans="30:30">
      <c r="AD30777" s="9"/>
    </row>
    <row r="30778" spans="30:30">
      <c r="AD30778" s="9"/>
    </row>
    <row r="30779" spans="30:30">
      <c r="AD30779" s="9"/>
    </row>
    <row r="30780" spans="30:30">
      <c r="AD30780" s="9"/>
    </row>
    <row r="30781" spans="30:30">
      <c r="AD30781" s="9"/>
    </row>
    <row r="30782" spans="30:30">
      <c r="AD30782" s="9"/>
    </row>
    <row r="30783" spans="30:30">
      <c r="AD30783" s="9"/>
    </row>
    <row r="30784" spans="30:30">
      <c r="AD30784" s="9"/>
    </row>
    <row r="30785" spans="30:30">
      <c r="AD30785" s="9"/>
    </row>
    <row r="30786" spans="30:30">
      <c r="AD30786" s="9"/>
    </row>
    <row r="30787" spans="30:30">
      <c r="AD30787" s="9"/>
    </row>
    <row r="30788" spans="30:30">
      <c r="AD30788" s="9"/>
    </row>
    <row r="30789" spans="30:30">
      <c r="AD30789" s="9"/>
    </row>
    <row r="30790" spans="30:30">
      <c r="AD30790" s="9"/>
    </row>
    <row r="30791" spans="30:30">
      <c r="AD30791" s="9"/>
    </row>
    <row r="30792" spans="30:30">
      <c r="AD30792" s="9"/>
    </row>
    <row r="30793" spans="30:30">
      <c r="AD30793" s="9"/>
    </row>
    <row r="30794" spans="30:30">
      <c r="AD30794" s="9"/>
    </row>
    <row r="30795" spans="30:30">
      <c r="AD30795" s="9"/>
    </row>
    <row r="30796" spans="30:30">
      <c r="AD30796" s="9"/>
    </row>
    <row r="30797" spans="30:30">
      <c r="AD30797" s="9"/>
    </row>
    <row r="30798" spans="30:30">
      <c r="AD30798" s="9"/>
    </row>
    <row r="30799" spans="30:30">
      <c r="AD30799" s="9"/>
    </row>
    <row r="30800" spans="30:30">
      <c r="AD30800" s="9"/>
    </row>
    <row r="30801" spans="30:30">
      <c r="AD30801" s="9"/>
    </row>
    <row r="30802" spans="30:30">
      <c r="AD30802" s="9"/>
    </row>
    <row r="30803" spans="30:30">
      <c r="AD30803" s="9"/>
    </row>
    <row r="30804" spans="30:30">
      <c r="AD30804" s="9"/>
    </row>
    <row r="30805" spans="30:30">
      <c r="AD30805" s="9"/>
    </row>
    <row r="30806" spans="30:30">
      <c r="AD30806" s="9"/>
    </row>
    <row r="30807" spans="30:30">
      <c r="AD30807" s="9"/>
    </row>
    <row r="30808" spans="30:30">
      <c r="AD30808" s="9"/>
    </row>
    <row r="30809" spans="30:30">
      <c r="AD30809" s="9"/>
    </row>
    <row r="30810" spans="30:30">
      <c r="AD30810" s="9"/>
    </row>
    <row r="30811" spans="30:30">
      <c r="AD30811" s="9"/>
    </row>
    <row r="30812" spans="30:30">
      <c r="AD30812" s="9"/>
    </row>
    <row r="30813" spans="30:30">
      <c r="AD30813" s="9"/>
    </row>
    <row r="30814" spans="30:30">
      <c r="AD30814" s="9"/>
    </row>
    <row r="30815" spans="30:30">
      <c r="AD30815" s="9"/>
    </row>
    <row r="30816" spans="30:30">
      <c r="AD30816" s="9"/>
    </row>
    <row r="30817" spans="30:30">
      <c r="AD30817" s="9"/>
    </row>
    <row r="30818" spans="30:30">
      <c r="AD30818" s="9"/>
    </row>
    <row r="30819" spans="30:30">
      <c r="AD30819" s="9"/>
    </row>
    <row r="30820" spans="30:30">
      <c r="AD30820" s="9"/>
    </row>
    <row r="30821" spans="30:30">
      <c r="AD30821" s="9"/>
    </row>
    <row r="30822" spans="30:30">
      <c r="AD30822" s="9"/>
    </row>
    <row r="30823" spans="30:30">
      <c r="AD30823" s="9"/>
    </row>
    <row r="30824" spans="30:30">
      <c r="AD30824" s="9"/>
    </row>
    <row r="30825" spans="30:30">
      <c r="AD30825" s="9"/>
    </row>
    <row r="30826" spans="30:30">
      <c r="AD30826" s="9"/>
    </row>
    <row r="30827" spans="30:30">
      <c r="AD30827" s="9"/>
    </row>
    <row r="30828" spans="30:30">
      <c r="AD30828" s="9"/>
    </row>
    <row r="30829" spans="30:30">
      <c r="AD30829" s="9"/>
    </row>
    <row r="30830" spans="30:30">
      <c r="AD30830" s="9"/>
    </row>
    <row r="30831" spans="30:30">
      <c r="AD30831" s="9"/>
    </row>
    <row r="30832" spans="30:30">
      <c r="AD30832" s="9"/>
    </row>
    <row r="30833" spans="30:30">
      <c r="AD30833" s="9"/>
    </row>
    <row r="30834" spans="30:30">
      <c r="AD30834" s="9"/>
    </row>
    <row r="30835" spans="30:30">
      <c r="AD30835" s="9"/>
    </row>
    <row r="30836" spans="30:30">
      <c r="AD30836" s="9"/>
    </row>
    <row r="30837" spans="30:30">
      <c r="AD30837" s="9"/>
    </row>
    <row r="30838" spans="30:30">
      <c r="AD30838" s="9"/>
    </row>
    <row r="30839" spans="30:30">
      <c r="AD30839" s="9"/>
    </row>
    <row r="30840" spans="30:30">
      <c r="AD30840" s="9"/>
    </row>
    <row r="30841" spans="30:30">
      <c r="AD30841" s="9"/>
    </row>
    <row r="30842" spans="30:30">
      <c r="AD30842" s="9"/>
    </row>
    <row r="30843" spans="30:30">
      <c r="AD30843" s="9"/>
    </row>
    <row r="30844" spans="30:30">
      <c r="AD30844" s="9"/>
    </row>
    <row r="30845" spans="30:30">
      <c r="AD30845" s="9"/>
    </row>
    <row r="30846" spans="30:30">
      <c r="AD30846" s="9"/>
    </row>
    <row r="30847" spans="30:30">
      <c r="AD30847" s="9"/>
    </row>
    <row r="30848" spans="30:30">
      <c r="AD30848" s="9"/>
    </row>
    <row r="30849" spans="30:30">
      <c r="AD30849" s="9"/>
    </row>
    <row r="30850" spans="30:30">
      <c r="AD30850" s="9"/>
    </row>
    <row r="30851" spans="30:30">
      <c r="AD30851" s="9"/>
    </row>
    <row r="30852" spans="30:30">
      <c r="AD30852" s="9"/>
    </row>
    <row r="30853" spans="30:30">
      <c r="AD30853" s="9"/>
    </row>
    <row r="30854" spans="30:30">
      <c r="AD30854" s="9"/>
    </row>
    <row r="30855" spans="30:30">
      <c r="AD30855" s="9"/>
    </row>
    <row r="30856" spans="30:30">
      <c r="AD30856" s="9"/>
    </row>
    <row r="30857" spans="30:30">
      <c r="AD30857" s="9"/>
    </row>
    <row r="30858" spans="30:30">
      <c r="AD30858" s="9"/>
    </row>
    <row r="30859" spans="30:30">
      <c r="AD30859" s="9"/>
    </row>
    <row r="30860" spans="30:30">
      <c r="AD30860" s="9"/>
    </row>
    <row r="30861" spans="30:30">
      <c r="AD30861" s="9"/>
    </row>
    <row r="30862" spans="30:30">
      <c r="AD30862" s="9"/>
    </row>
    <row r="30863" spans="30:30">
      <c r="AD30863" s="9"/>
    </row>
    <row r="30864" spans="30:30">
      <c r="AD30864" s="9"/>
    </row>
    <row r="30865" spans="30:30">
      <c r="AD30865" s="9"/>
    </row>
    <row r="30866" spans="30:30">
      <c r="AD30866" s="9"/>
    </row>
    <row r="30867" spans="30:30">
      <c r="AD30867" s="9"/>
    </row>
    <row r="30868" spans="30:30">
      <c r="AD30868" s="9"/>
    </row>
    <row r="30869" spans="30:30">
      <c r="AD30869" s="9"/>
    </row>
    <row r="30870" spans="30:30">
      <c r="AD30870" s="9"/>
    </row>
    <row r="30871" spans="30:30">
      <c r="AD30871" s="9"/>
    </row>
    <row r="30872" spans="30:30">
      <c r="AD30872" s="9"/>
    </row>
    <row r="30873" spans="30:30">
      <c r="AD30873" s="9"/>
    </row>
    <row r="30874" spans="30:30">
      <c r="AD30874" s="9"/>
    </row>
    <row r="30875" spans="30:30">
      <c r="AD30875" s="9"/>
    </row>
    <row r="30876" spans="30:30">
      <c r="AD30876" s="9"/>
    </row>
    <row r="30877" spans="30:30">
      <c r="AD30877" s="9"/>
    </row>
    <row r="30878" spans="30:30">
      <c r="AD30878" s="9"/>
    </row>
    <row r="30879" spans="30:30">
      <c r="AD30879" s="9"/>
    </row>
    <row r="30880" spans="30:30">
      <c r="AD30880" s="9"/>
    </row>
    <row r="30881" spans="30:30">
      <c r="AD30881" s="9"/>
    </row>
    <row r="30882" spans="30:30">
      <c r="AD30882" s="9"/>
    </row>
    <row r="30883" spans="30:30">
      <c r="AD30883" s="9"/>
    </row>
    <row r="30884" spans="30:30">
      <c r="AD30884" s="9"/>
    </row>
    <row r="30885" spans="30:30">
      <c r="AD30885" s="9"/>
    </row>
    <row r="30886" spans="30:30">
      <c r="AD30886" s="9"/>
    </row>
    <row r="30887" spans="30:30">
      <c r="AD30887" s="9"/>
    </row>
    <row r="30888" spans="30:30">
      <c r="AD30888" s="9"/>
    </row>
    <row r="30889" spans="30:30">
      <c r="AD30889" s="9"/>
    </row>
    <row r="30890" spans="30:30">
      <c r="AD30890" s="9"/>
    </row>
    <row r="30891" spans="30:30">
      <c r="AD30891" s="9"/>
    </row>
    <row r="30892" spans="30:30">
      <c r="AD30892" s="9"/>
    </row>
    <row r="30893" spans="30:30">
      <c r="AD30893" s="9"/>
    </row>
    <row r="30894" spans="30:30">
      <c r="AD30894" s="9"/>
    </row>
    <row r="30895" spans="30:30">
      <c r="AD30895" s="9"/>
    </row>
    <row r="30896" spans="30:30">
      <c r="AD30896" s="9"/>
    </row>
    <row r="30897" spans="30:30">
      <c r="AD30897" s="9"/>
    </row>
    <row r="30898" spans="30:30">
      <c r="AD30898" s="9"/>
    </row>
    <row r="30899" spans="30:30">
      <c r="AD30899" s="9"/>
    </row>
    <row r="30900" spans="30:30">
      <c r="AD30900" s="9"/>
    </row>
    <row r="30901" spans="30:30">
      <c r="AD30901" s="9"/>
    </row>
    <row r="30902" spans="30:30">
      <c r="AD30902" s="9"/>
    </row>
    <row r="30903" spans="30:30">
      <c r="AD30903" s="9"/>
    </row>
    <row r="30904" spans="30:30">
      <c r="AD30904" s="9"/>
    </row>
    <row r="30905" spans="30:30">
      <c r="AD30905" s="9"/>
    </row>
    <row r="30906" spans="30:30">
      <c r="AD30906" s="9"/>
    </row>
    <row r="30907" spans="30:30">
      <c r="AD30907" s="9"/>
    </row>
    <row r="30908" spans="30:30">
      <c r="AD30908" s="9"/>
    </row>
    <row r="30909" spans="30:30">
      <c r="AD30909" s="9"/>
    </row>
    <row r="30910" spans="30:30">
      <c r="AD30910" s="9"/>
    </row>
    <row r="30911" spans="30:30">
      <c r="AD30911" s="9"/>
    </row>
    <row r="30912" spans="30:30">
      <c r="AD30912" s="9"/>
    </row>
    <row r="30913" spans="30:30">
      <c r="AD30913" s="9"/>
    </row>
    <row r="30914" spans="30:30">
      <c r="AD30914" s="9"/>
    </row>
    <row r="30915" spans="30:30">
      <c r="AD30915" s="9"/>
    </row>
    <row r="30916" spans="30:30">
      <c r="AD30916" s="9"/>
    </row>
    <row r="30917" spans="30:30">
      <c r="AD30917" s="9"/>
    </row>
    <row r="30918" spans="30:30">
      <c r="AD30918" s="9"/>
    </row>
    <row r="30919" spans="30:30">
      <c r="AD30919" s="9"/>
    </row>
    <row r="30920" spans="30:30">
      <c r="AD30920" s="9"/>
    </row>
    <row r="30921" spans="30:30">
      <c r="AD30921" s="9"/>
    </row>
    <row r="30922" spans="30:30">
      <c r="AD30922" s="9"/>
    </row>
    <row r="30923" spans="30:30">
      <c r="AD30923" s="9"/>
    </row>
    <row r="30924" spans="30:30">
      <c r="AD30924" s="9"/>
    </row>
    <row r="30925" spans="30:30">
      <c r="AD30925" s="9"/>
    </row>
    <row r="30926" spans="30:30">
      <c r="AD30926" s="9"/>
    </row>
    <row r="30927" spans="30:30">
      <c r="AD30927" s="9"/>
    </row>
    <row r="30928" spans="30:30">
      <c r="AD30928" s="9"/>
    </row>
    <row r="30929" spans="30:30">
      <c r="AD30929" s="9"/>
    </row>
    <row r="30930" spans="30:30">
      <c r="AD30930" s="9"/>
    </row>
    <row r="30931" spans="30:30">
      <c r="AD30931" s="9"/>
    </row>
    <row r="30932" spans="30:30">
      <c r="AD30932" s="9"/>
    </row>
    <row r="30933" spans="30:30">
      <c r="AD30933" s="9"/>
    </row>
    <row r="30934" spans="30:30">
      <c r="AD30934" s="9"/>
    </row>
    <row r="30935" spans="30:30">
      <c r="AD30935" s="9"/>
    </row>
    <row r="30936" spans="30:30">
      <c r="AD30936" s="9"/>
    </row>
    <row r="30937" spans="30:30">
      <c r="AD30937" s="9"/>
    </row>
    <row r="30938" spans="30:30">
      <c r="AD30938" s="9"/>
    </row>
    <row r="30939" spans="30:30">
      <c r="AD30939" s="9"/>
    </row>
    <row r="30940" spans="30:30">
      <c r="AD30940" s="9"/>
    </row>
    <row r="30941" spans="30:30">
      <c r="AD30941" s="9"/>
    </row>
    <row r="30942" spans="30:30">
      <c r="AD30942" s="9"/>
    </row>
    <row r="30943" spans="30:30">
      <c r="AD30943" s="9"/>
    </row>
    <row r="30944" spans="30:30">
      <c r="AD30944" s="9"/>
    </row>
    <row r="30945" spans="30:30">
      <c r="AD30945" s="9"/>
    </row>
    <row r="30946" spans="30:30">
      <c r="AD30946" s="9"/>
    </row>
    <row r="30947" spans="30:30">
      <c r="AD30947" s="9"/>
    </row>
    <row r="30948" spans="30:30">
      <c r="AD30948" s="9"/>
    </row>
    <row r="30949" spans="30:30">
      <c r="AD30949" s="9"/>
    </row>
    <row r="30950" spans="30:30">
      <c r="AD30950" s="9"/>
    </row>
    <row r="30951" spans="30:30">
      <c r="AD30951" s="9"/>
    </row>
    <row r="30952" spans="30:30">
      <c r="AD30952" s="9"/>
    </row>
    <row r="30953" spans="30:30">
      <c r="AD30953" s="9"/>
    </row>
    <row r="30954" spans="30:30">
      <c r="AD30954" s="9"/>
    </row>
    <row r="30955" spans="30:30">
      <c r="AD30955" s="9"/>
    </row>
    <row r="30956" spans="30:30">
      <c r="AD30956" s="9"/>
    </row>
    <row r="30957" spans="30:30">
      <c r="AD30957" s="9"/>
    </row>
    <row r="30958" spans="30:30">
      <c r="AD30958" s="9"/>
    </row>
    <row r="30959" spans="30:30">
      <c r="AD30959" s="9"/>
    </row>
    <row r="30960" spans="30:30">
      <c r="AD30960" s="9"/>
    </row>
    <row r="30961" spans="30:30">
      <c r="AD30961" s="9"/>
    </row>
    <row r="30962" spans="30:30">
      <c r="AD30962" s="9"/>
    </row>
    <row r="30963" spans="30:30">
      <c r="AD30963" s="9"/>
    </row>
    <row r="30964" spans="30:30">
      <c r="AD30964" s="9"/>
    </row>
    <row r="30965" spans="30:30">
      <c r="AD30965" s="9"/>
    </row>
    <row r="30966" spans="30:30">
      <c r="AD30966" s="9"/>
    </row>
    <row r="30967" spans="30:30">
      <c r="AD30967" s="9"/>
    </row>
    <row r="30968" spans="30:30">
      <c r="AD30968" s="9"/>
    </row>
    <row r="30969" spans="30:30">
      <c r="AD30969" s="9"/>
    </row>
    <row r="30970" spans="30:30">
      <c r="AD30970" s="9"/>
    </row>
    <row r="30971" spans="30:30">
      <c r="AD30971" s="9"/>
    </row>
    <row r="30972" spans="30:30">
      <c r="AD30972" s="9"/>
    </row>
    <row r="30973" spans="30:30">
      <c r="AD30973" s="9"/>
    </row>
    <row r="30974" spans="30:30">
      <c r="AD30974" s="9"/>
    </row>
    <row r="30975" spans="30:30">
      <c r="AD30975" s="9"/>
    </row>
    <row r="30976" spans="30:30">
      <c r="AD30976" s="9"/>
    </row>
    <row r="30977" spans="30:30">
      <c r="AD30977" s="9"/>
    </row>
    <row r="30978" spans="30:30">
      <c r="AD30978" s="9"/>
    </row>
    <row r="30979" spans="30:30">
      <c r="AD30979" s="9"/>
    </row>
    <row r="30980" spans="30:30">
      <c r="AD30980" s="9"/>
    </row>
    <row r="30981" spans="30:30">
      <c r="AD30981" s="9"/>
    </row>
    <row r="30982" spans="30:30">
      <c r="AD30982" s="9"/>
    </row>
    <row r="30983" spans="30:30">
      <c r="AD30983" s="9"/>
    </row>
    <row r="30984" spans="30:30">
      <c r="AD30984" s="9"/>
    </row>
    <row r="30985" spans="30:30">
      <c r="AD30985" s="9"/>
    </row>
    <row r="30986" spans="30:30">
      <c r="AD30986" s="9"/>
    </row>
    <row r="30987" spans="30:30">
      <c r="AD30987" s="9"/>
    </row>
    <row r="30988" spans="30:30">
      <c r="AD30988" s="9"/>
    </row>
    <row r="30989" spans="30:30">
      <c r="AD30989" s="9"/>
    </row>
    <row r="30990" spans="30:30">
      <c r="AD30990" s="9"/>
    </row>
    <row r="30991" spans="30:30">
      <c r="AD30991" s="9"/>
    </row>
    <row r="30992" spans="30:30">
      <c r="AD30992" s="9"/>
    </row>
    <row r="30993" spans="30:30">
      <c r="AD30993" s="9"/>
    </row>
    <row r="30994" spans="30:30">
      <c r="AD30994" s="9"/>
    </row>
    <row r="30995" spans="30:30">
      <c r="AD30995" s="9"/>
    </row>
    <row r="30996" spans="30:30">
      <c r="AD30996" s="9"/>
    </row>
    <row r="30997" spans="30:30">
      <c r="AD30997" s="9"/>
    </row>
    <row r="30998" spans="30:30">
      <c r="AD30998" s="9"/>
    </row>
    <row r="30999" spans="30:30">
      <c r="AD30999" s="9"/>
    </row>
    <row r="31000" spans="30:30">
      <c r="AD31000" s="9"/>
    </row>
    <row r="31001" spans="30:30">
      <c r="AD31001" s="9"/>
    </row>
    <row r="31002" spans="30:30">
      <c r="AD31002" s="9"/>
    </row>
    <row r="31003" spans="30:30">
      <c r="AD31003" s="9"/>
    </row>
    <row r="31004" spans="30:30">
      <c r="AD31004" s="9"/>
    </row>
    <row r="31005" spans="30:30">
      <c r="AD31005" s="9"/>
    </row>
    <row r="31006" spans="30:30">
      <c r="AD31006" s="9"/>
    </row>
    <row r="31007" spans="30:30">
      <c r="AD31007" s="9"/>
    </row>
    <row r="31008" spans="30:30">
      <c r="AD31008" s="9"/>
    </row>
    <row r="31009" spans="30:30">
      <c r="AD31009" s="9"/>
    </row>
    <row r="31010" spans="30:30">
      <c r="AD31010" s="9"/>
    </row>
    <row r="31011" spans="30:30">
      <c r="AD31011" s="9"/>
    </row>
    <row r="31012" spans="30:30">
      <c r="AD31012" s="9"/>
    </row>
    <row r="31013" spans="30:30">
      <c r="AD31013" s="9"/>
    </row>
    <row r="31014" spans="30:30">
      <c r="AD31014" s="9"/>
    </row>
    <row r="31015" spans="30:30">
      <c r="AD31015" s="9"/>
    </row>
    <row r="31016" spans="30:30">
      <c r="AD31016" s="9"/>
    </row>
    <row r="31017" spans="30:30">
      <c r="AD31017" s="9"/>
    </row>
    <row r="31018" spans="30:30">
      <c r="AD31018" s="9"/>
    </row>
    <row r="31019" spans="30:30">
      <c r="AD31019" s="9"/>
    </row>
    <row r="31020" spans="30:30">
      <c r="AD31020" s="9"/>
    </row>
    <row r="31021" spans="30:30">
      <c r="AD31021" s="9"/>
    </row>
    <row r="31022" spans="30:30">
      <c r="AD31022" s="9"/>
    </row>
    <row r="31023" spans="30:30">
      <c r="AD31023" s="9"/>
    </row>
    <row r="31024" spans="30:30">
      <c r="AD31024" s="9"/>
    </row>
    <row r="31025" spans="30:30">
      <c r="AD31025" s="9"/>
    </row>
    <row r="31026" spans="30:30">
      <c r="AD31026" s="9"/>
    </row>
    <row r="31027" spans="30:30">
      <c r="AD31027" s="9"/>
    </row>
    <row r="31028" spans="30:30">
      <c r="AD31028" s="9"/>
    </row>
    <row r="31029" spans="30:30">
      <c r="AD31029" s="9"/>
    </row>
    <row r="31030" spans="30:30">
      <c r="AD31030" s="9"/>
    </row>
    <row r="31031" spans="30:30">
      <c r="AD31031" s="9"/>
    </row>
    <row r="31032" spans="30:30">
      <c r="AD31032" s="9"/>
    </row>
    <row r="31033" spans="30:30">
      <c r="AD31033" s="9"/>
    </row>
    <row r="31034" spans="30:30">
      <c r="AD31034" s="9"/>
    </row>
    <row r="31035" spans="30:30">
      <c r="AD31035" s="9"/>
    </row>
    <row r="31036" spans="30:30">
      <c r="AD31036" s="9"/>
    </row>
    <row r="31037" spans="30:30">
      <c r="AD31037" s="9"/>
    </row>
    <row r="31038" spans="30:30">
      <c r="AD31038" s="9"/>
    </row>
    <row r="31039" spans="30:30">
      <c r="AD31039" s="9"/>
    </row>
    <row r="31040" spans="30:30">
      <c r="AD31040" s="9"/>
    </row>
    <row r="31041" spans="30:30">
      <c r="AD31041" s="9"/>
    </row>
    <row r="31042" spans="30:30">
      <c r="AD31042" s="9"/>
    </row>
    <row r="31043" spans="30:30">
      <c r="AD31043" s="9"/>
    </row>
    <row r="31044" spans="30:30">
      <c r="AD31044" s="9"/>
    </row>
    <row r="31045" spans="30:30">
      <c r="AD31045" s="9"/>
    </row>
    <row r="31046" spans="30:30">
      <c r="AD31046" s="9"/>
    </row>
    <row r="31047" spans="30:30">
      <c r="AD31047" s="9"/>
    </row>
    <row r="31048" spans="30:30">
      <c r="AD31048" s="9"/>
    </row>
    <row r="31049" spans="30:30">
      <c r="AD31049" s="9"/>
    </row>
    <row r="31050" spans="30:30">
      <c r="AD31050" s="9"/>
    </row>
    <row r="31051" spans="30:30">
      <c r="AD31051" s="9"/>
    </row>
    <row r="31052" spans="30:30">
      <c r="AD31052" s="9"/>
    </row>
    <row r="31053" spans="30:30">
      <c r="AD31053" s="9"/>
    </row>
    <row r="31054" spans="30:30">
      <c r="AD31054" s="9"/>
    </row>
    <row r="31055" spans="30:30">
      <c r="AD31055" s="9"/>
    </row>
    <row r="31056" spans="30:30">
      <c r="AD31056" s="9"/>
    </row>
    <row r="31057" spans="30:30">
      <c r="AD31057" s="9"/>
    </row>
    <row r="31058" spans="30:30">
      <c r="AD31058" s="9"/>
    </row>
    <row r="31059" spans="30:30">
      <c r="AD31059" s="9"/>
    </row>
    <row r="31060" spans="30:30">
      <c r="AD31060" s="9"/>
    </row>
    <row r="31061" spans="30:30">
      <c r="AD31061" s="9"/>
    </row>
    <row r="31062" spans="30:30">
      <c r="AD31062" s="9"/>
    </row>
    <row r="31063" spans="30:30">
      <c r="AD31063" s="9"/>
    </row>
    <row r="31064" spans="30:30">
      <c r="AD31064" s="9"/>
    </row>
    <row r="31065" spans="30:30">
      <c r="AD31065" s="9"/>
    </row>
    <row r="31066" spans="30:30">
      <c r="AD31066" s="9"/>
    </row>
    <row r="31067" spans="30:30">
      <c r="AD31067" s="9"/>
    </row>
    <row r="31068" spans="30:30">
      <c r="AD31068" s="9"/>
    </row>
    <row r="31069" spans="30:30">
      <c r="AD31069" s="9"/>
    </row>
    <row r="31070" spans="30:30">
      <c r="AD31070" s="9"/>
    </row>
    <row r="31071" spans="30:30">
      <c r="AD31071" s="9"/>
    </row>
    <row r="31072" spans="30:30">
      <c r="AD31072" s="9"/>
    </row>
    <row r="31073" spans="30:30">
      <c r="AD31073" s="9"/>
    </row>
    <row r="31074" spans="30:30">
      <c r="AD31074" s="9"/>
    </row>
    <row r="31075" spans="30:30">
      <c r="AD31075" s="9"/>
    </row>
    <row r="31076" spans="30:30">
      <c r="AD31076" s="9"/>
    </row>
    <row r="31077" spans="30:30">
      <c r="AD31077" s="9"/>
    </row>
    <row r="31078" spans="30:30">
      <c r="AD31078" s="9"/>
    </row>
    <row r="31079" spans="30:30">
      <c r="AD31079" s="9"/>
    </row>
    <row r="31080" spans="30:30">
      <c r="AD31080" s="9"/>
    </row>
    <row r="31081" spans="30:30">
      <c r="AD31081" s="9"/>
    </row>
    <row r="31082" spans="30:30">
      <c r="AD31082" s="9"/>
    </row>
    <row r="31083" spans="30:30">
      <c r="AD31083" s="9"/>
    </row>
    <row r="31084" spans="30:30">
      <c r="AD31084" s="9"/>
    </row>
    <row r="31085" spans="30:30">
      <c r="AD31085" s="9"/>
    </row>
    <row r="31086" spans="30:30">
      <c r="AD31086" s="9"/>
    </row>
    <row r="31087" spans="30:30">
      <c r="AD31087" s="9"/>
    </row>
    <row r="31088" spans="30:30">
      <c r="AD31088" s="9"/>
    </row>
    <row r="31089" spans="30:30">
      <c r="AD31089" s="9"/>
    </row>
    <row r="31090" spans="30:30">
      <c r="AD31090" s="9"/>
    </row>
    <row r="31091" spans="30:30">
      <c r="AD31091" s="9"/>
    </row>
    <row r="31092" spans="30:30">
      <c r="AD31092" s="9"/>
    </row>
    <row r="31093" spans="30:30">
      <c r="AD31093" s="9"/>
    </row>
    <row r="31094" spans="30:30">
      <c r="AD31094" s="9"/>
    </row>
    <row r="31095" spans="30:30">
      <c r="AD31095" s="9"/>
    </row>
    <row r="31096" spans="30:30">
      <c r="AD31096" s="9"/>
    </row>
    <row r="31097" spans="30:30">
      <c r="AD31097" s="9"/>
    </row>
    <row r="31098" spans="30:30">
      <c r="AD31098" s="9"/>
    </row>
    <row r="31099" spans="30:30">
      <c r="AD31099" s="9"/>
    </row>
    <row r="31100" spans="30:30">
      <c r="AD31100" s="9"/>
    </row>
    <row r="31101" spans="30:30">
      <c r="AD31101" s="9"/>
    </row>
    <row r="31102" spans="30:30">
      <c r="AD31102" s="9"/>
    </row>
    <row r="31103" spans="30:30">
      <c r="AD31103" s="9"/>
    </row>
    <row r="31104" spans="30:30">
      <c r="AD31104" s="9"/>
    </row>
    <row r="31105" spans="30:30">
      <c r="AD31105" s="9"/>
    </row>
    <row r="31106" spans="30:30">
      <c r="AD31106" s="9"/>
    </row>
    <row r="31107" spans="30:30">
      <c r="AD31107" s="9"/>
    </row>
    <row r="31108" spans="30:30">
      <c r="AD31108" s="9"/>
    </row>
    <row r="31109" spans="30:30">
      <c r="AD31109" s="9"/>
    </row>
    <row r="31110" spans="30:30">
      <c r="AD31110" s="9"/>
    </row>
    <row r="31111" spans="30:30">
      <c r="AD31111" s="9"/>
    </row>
    <row r="31112" spans="30:30">
      <c r="AD31112" s="9"/>
    </row>
    <row r="31113" spans="30:30">
      <c r="AD31113" s="9"/>
    </row>
    <row r="31114" spans="30:30">
      <c r="AD31114" s="9"/>
    </row>
    <row r="31115" spans="30:30">
      <c r="AD31115" s="9"/>
    </row>
    <row r="31116" spans="30:30">
      <c r="AD31116" s="9"/>
    </row>
    <row r="31117" spans="30:30">
      <c r="AD31117" s="9"/>
    </row>
    <row r="31118" spans="30:30">
      <c r="AD31118" s="9"/>
    </row>
    <row r="31119" spans="30:30">
      <c r="AD31119" s="9"/>
    </row>
    <row r="31120" spans="30:30">
      <c r="AD31120" s="9"/>
    </row>
    <row r="31121" spans="30:30">
      <c r="AD31121" s="9"/>
    </row>
    <row r="31122" spans="30:30">
      <c r="AD31122" s="9"/>
    </row>
    <row r="31123" spans="30:30">
      <c r="AD31123" s="9"/>
    </row>
    <row r="31124" spans="30:30">
      <c r="AD31124" s="9"/>
    </row>
    <row r="31125" spans="30:30">
      <c r="AD31125" s="9"/>
    </row>
    <row r="31126" spans="30:30">
      <c r="AD31126" s="9"/>
    </row>
    <row r="31127" spans="30:30">
      <c r="AD31127" s="9"/>
    </row>
    <row r="31128" spans="30:30">
      <c r="AD31128" s="9"/>
    </row>
    <row r="31129" spans="30:30">
      <c r="AD31129" s="9"/>
    </row>
    <row r="31130" spans="30:30">
      <c r="AD31130" s="9"/>
    </row>
    <row r="31131" spans="30:30">
      <c r="AD31131" s="9"/>
    </row>
    <row r="31132" spans="30:30">
      <c r="AD31132" s="9"/>
    </row>
    <row r="31133" spans="30:30">
      <c r="AD31133" s="9"/>
    </row>
    <row r="31134" spans="30:30">
      <c r="AD31134" s="9"/>
    </row>
    <row r="31135" spans="30:30">
      <c r="AD31135" s="9"/>
    </row>
    <row r="31136" spans="30:30">
      <c r="AD31136" s="9"/>
    </row>
    <row r="31137" spans="30:30">
      <c r="AD31137" s="9"/>
    </row>
    <row r="31138" spans="30:30">
      <c r="AD31138" s="9"/>
    </row>
    <row r="31139" spans="30:30">
      <c r="AD31139" s="9"/>
    </row>
    <row r="31140" spans="30:30">
      <c r="AD31140" s="9"/>
    </row>
    <row r="31141" spans="30:30">
      <c r="AD31141" s="9"/>
    </row>
    <row r="31142" spans="30:30">
      <c r="AD31142" s="9"/>
    </row>
    <row r="31143" spans="30:30">
      <c r="AD31143" s="9"/>
    </row>
    <row r="31144" spans="30:30">
      <c r="AD31144" s="9"/>
    </row>
    <row r="31145" spans="30:30">
      <c r="AD31145" s="9"/>
    </row>
    <row r="31146" spans="30:30">
      <c r="AD31146" s="9"/>
    </row>
    <row r="31147" spans="30:30">
      <c r="AD31147" s="9"/>
    </row>
    <row r="31148" spans="30:30">
      <c r="AD31148" s="9"/>
    </row>
    <row r="31149" spans="30:30">
      <c r="AD31149" s="9"/>
    </row>
    <row r="31150" spans="30:30">
      <c r="AD31150" s="9"/>
    </row>
    <row r="31151" spans="30:30">
      <c r="AD31151" s="9"/>
    </row>
    <row r="31152" spans="30:30">
      <c r="AD31152" s="9"/>
    </row>
    <row r="31153" spans="30:30">
      <c r="AD31153" s="9"/>
    </row>
    <row r="31154" spans="30:30">
      <c r="AD31154" s="9"/>
    </row>
    <row r="31155" spans="30:30">
      <c r="AD31155" s="9"/>
    </row>
    <row r="31156" spans="30:30">
      <c r="AD31156" s="9"/>
    </row>
    <row r="31157" spans="30:30">
      <c r="AD31157" s="9"/>
    </row>
    <row r="31158" spans="30:30">
      <c r="AD31158" s="9"/>
    </row>
    <row r="31159" spans="30:30">
      <c r="AD31159" s="9"/>
    </row>
    <row r="31160" spans="30:30">
      <c r="AD31160" s="9"/>
    </row>
    <row r="31161" spans="30:30">
      <c r="AD31161" s="9"/>
    </row>
    <row r="31162" spans="30:30">
      <c r="AD31162" s="9"/>
    </row>
    <row r="31163" spans="30:30">
      <c r="AD31163" s="9"/>
    </row>
    <row r="31164" spans="30:30">
      <c r="AD31164" s="9"/>
    </row>
    <row r="31165" spans="30:30">
      <c r="AD31165" s="9"/>
    </row>
    <row r="31166" spans="30:30">
      <c r="AD31166" s="9"/>
    </row>
    <row r="31167" spans="30:30">
      <c r="AD31167" s="9"/>
    </row>
    <row r="31168" spans="30:30">
      <c r="AD31168" s="9"/>
    </row>
    <row r="31169" spans="30:30">
      <c r="AD31169" s="9"/>
    </row>
    <row r="31170" spans="30:30">
      <c r="AD31170" s="9"/>
    </row>
    <row r="31171" spans="30:30">
      <c r="AD31171" s="9"/>
    </row>
    <row r="31172" spans="30:30">
      <c r="AD31172" s="9"/>
    </row>
    <row r="31173" spans="30:30">
      <c r="AD31173" s="9"/>
    </row>
    <row r="31174" spans="30:30">
      <c r="AD31174" s="9"/>
    </row>
    <row r="31175" spans="30:30">
      <c r="AD31175" s="9"/>
    </row>
    <row r="31176" spans="30:30">
      <c r="AD31176" s="9"/>
    </row>
    <row r="31177" spans="30:30">
      <c r="AD31177" s="9"/>
    </row>
    <row r="31178" spans="30:30">
      <c r="AD31178" s="9"/>
    </row>
    <row r="31179" spans="30:30">
      <c r="AD31179" s="9"/>
    </row>
    <row r="31180" spans="30:30">
      <c r="AD31180" s="9"/>
    </row>
    <row r="31181" spans="30:30">
      <c r="AD31181" s="9"/>
    </row>
    <row r="31182" spans="30:30">
      <c r="AD31182" s="9"/>
    </row>
    <row r="31183" spans="30:30">
      <c r="AD31183" s="9"/>
    </row>
    <row r="31184" spans="30:30">
      <c r="AD31184" s="9"/>
    </row>
    <row r="31185" spans="30:30">
      <c r="AD31185" s="9"/>
    </row>
    <row r="31186" spans="30:30">
      <c r="AD31186" s="9"/>
    </row>
    <row r="31187" spans="30:30">
      <c r="AD31187" s="9"/>
    </row>
    <row r="31188" spans="30:30">
      <c r="AD31188" s="9"/>
    </row>
    <row r="31189" spans="30:30">
      <c r="AD31189" s="9"/>
    </row>
    <row r="31190" spans="30:30">
      <c r="AD31190" s="9"/>
    </row>
    <row r="31191" spans="30:30">
      <c r="AD31191" s="9"/>
    </row>
    <row r="31192" spans="30:30">
      <c r="AD31192" s="9"/>
    </row>
    <row r="31193" spans="30:30">
      <c r="AD31193" s="9"/>
    </row>
    <row r="31194" spans="30:30">
      <c r="AD31194" s="9"/>
    </row>
    <row r="31195" spans="30:30">
      <c r="AD31195" s="9"/>
    </row>
    <row r="31196" spans="30:30">
      <c r="AD31196" s="9"/>
    </row>
    <row r="31197" spans="30:30">
      <c r="AD31197" s="9"/>
    </row>
    <row r="31198" spans="30:30">
      <c r="AD31198" s="9"/>
    </row>
    <row r="31199" spans="30:30">
      <c r="AD31199" s="9"/>
    </row>
    <row r="31200" spans="30:30">
      <c r="AD31200" s="9"/>
    </row>
    <row r="31201" spans="30:30">
      <c r="AD31201" s="9"/>
    </row>
    <row r="31202" spans="30:30">
      <c r="AD31202" s="9"/>
    </row>
    <row r="31203" spans="30:30">
      <c r="AD31203" s="9"/>
    </row>
    <row r="31204" spans="30:30">
      <c r="AD31204" s="9"/>
    </row>
    <row r="31205" spans="30:30">
      <c r="AD31205" s="9"/>
    </row>
    <row r="31206" spans="30:30">
      <c r="AD31206" s="9"/>
    </row>
    <row r="31207" spans="30:30">
      <c r="AD31207" s="9"/>
    </row>
    <row r="31208" spans="30:30">
      <c r="AD31208" s="9"/>
    </row>
    <row r="31209" spans="30:30">
      <c r="AD31209" s="9"/>
    </row>
    <row r="31210" spans="30:30">
      <c r="AD31210" s="9"/>
    </row>
    <row r="31211" spans="30:30">
      <c r="AD31211" s="9"/>
    </row>
    <row r="31212" spans="30:30">
      <c r="AD31212" s="9"/>
    </row>
    <row r="31213" spans="30:30">
      <c r="AD31213" s="9"/>
    </row>
    <row r="31214" spans="30:30">
      <c r="AD31214" s="9"/>
    </row>
    <row r="31215" spans="30:30">
      <c r="AD31215" s="9"/>
    </row>
    <row r="31216" spans="30:30">
      <c r="AD31216" s="9"/>
    </row>
    <row r="31217" spans="30:30">
      <c r="AD31217" s="9"/>
    </row>
    <row r="31218" spans="30:30">
      <c r="AD31218" s="9"/>
    </row>
    <row r="31219" spans="30:30">
      <c r="AD31219" s="9"/>
    </row>
    <row r="31220" spans="30:30">
      <c r="AD31220" s="9"/>
    </row>
    <row r="31221" spans="30:30">
      <c r="AD31221" s="9"/>
    </row>
    <row r="31222" spans="30:30">
      <c r="AD31222" s="9"/>
    </row>
    <row r="31223" spans="30:30">
      <c r="AD31223" s="9"/>
    </row>
    <row r="31224" spans="30:30">
      <c r="AD31224" s="9"/>
    </row>
    <row r="31225" spans="30:30">
      <c r="AD31225" s="9"/>
    </row>
    <row r="31226" spans="30:30">
      <c r="AD31226" s="9"/>
    </row>
    <row r="31227" spans="30:30">
      <c r="AD31227" s="9"/>
    </row>
    <row r="31228" spans="30:30">
      <c r="AD31228" s="9"/>
    </row>
    <row r="31229" spans="30:30">
      <c r="AD31229" s="9"/>
    </row>
    <row r="31230" spans="30:30">
      <c r="AD31230" s="9"/>
    </row>
    <row r="31231" spans="30:30">
      <c r="AD31231" s="9"/>
    </row>
    <row r="31232" spans="30:30">
      <c r="AD31232" s="9"/>
    </row>
    <row r="31233" spans="30:30">
      <c r="AD31233" s="9"/>
    </row>
    <row r="31234" spans="30:30">
      <c r="AD31234" s="9"/>
    </row>
    <row r="31235" spans="30:30">
      <c r="AD31235" s="9"/>
    </row>
    <row r="31236" spans="30:30">
      <c r="AD31236" s="9"/>
    </row>
    <row r="31237" spans="30:30">
      <c r="AD31237" s="9"/>
    </row>
    <row r="31238" spans="30:30">
      <c r="AD31238" s="9"/>
    </row>
    <row r="31239" spans="30:30">
      <c r="AD31239" s="9"/>
    </row>
    <row r="31240" spans="30:30">
      <c r="AD31240" s="9"/>
    </row>
    <row r="31241" spans="30:30">
      <c r="AD31241" s="9"/>
    </row>
    <row r="31242" spans="30:30">
      <c r="AD31242" s="9"/>
    </row>
    <row r="31243" spans="30:30">
      <c r="AD31243" s="9"/>
    </row>
    <row r="31244" spans="30:30">
      <c r="AD31244" s="9"/>
    </row>
    <row r="31245" spans="30:30">
      <c r="AD31245" s="9"/>
    </row>
    <row r="31246" spans="30:30">
      <c r="AD31246" s="9"/>
    </row>
    <row r="31247" spans="30:30">
      <c r="AD31247" s="9"/>
    </row>
    <row r="31248" spans="30:30">
      <c r="AD31248" s="9"/>
    </row>
    <row r="31249" spans="30:30">
      <c r="AD31249" s="9"/>
    </row>
    <row r="31250" spans="30:30">
      <c r="AD31250" s="9"/>
    </row>
    <row r="31251" spans="30:30">
      <c r="AD31251" s="9"/>
    </row>
    <row r="31252" spans="30:30">
      <c r="AD31252" s="9"/>
    </row>
    <row r="31253" spans="30:30">
      <c r="AD31253" s="9"/>
    </row>
    <row r="31254" spans="30:30">
      <c r="AD31254" s="9"/>
    </row>
    <row r="31255" spans="30:30">
      <c r="AD31255" s="9"/>
    </row>
    <row r="31256" spans="30:30">
      <c r="AD31256" s="9"/>
    </row>
    <row r="31257" spans="30:30">
      <c r="AD31257" s="9"/>
    </row>
    <row r="31258" spans="30:30">
      <c r="AD31258" s="9"/>
    </row>
    <row r="31259" spans="30:30">
      <c r="AD31259" s="9"/>
    </row>
    <row r="31260" spans="30:30">
      <c r="AD31260" s="9"/>
    </row>
    <row r="31261" spans="30:30">
      <c r="AD31261" s="9"/>
    </row>
    <row r="31262" spans="30:30">
      <c r="AD31262" s="9"/>
    </row>
    <row r="31263" spans="30:30">
      <c r="AD31263" s="9"/>
    </row>
    <row r="31264" spans="30:30">
      <c r="AD31264" s="9"/>
    </row>
    <row r="31265" spans="30:30">
      <c r="AD31265" s="9"/>
    </row>
    <row r="31266" spans="30:30">
      <c r="AD31266" s="9"/>
    </row>
    <row r="31267" spans="30:30">
      <c r="AD31267" s="9"/>
    </row>
    <row r="31268" spans="30:30">
      <c r="AD31268" s="9"/>
    </row>
    <row r="31269" spans="30:30">
      <c r="AD31269" s="9"/>
    </row>
    <row r="31270" spans="30:30">
      <c r="AD31270" s="9"/>
    </row>
    <row r="31271" spans="30:30">
      <c r="AD31271" s="9"/>
    </row>
    <row r="31272" spans="30:30">
      <c r="AD31272" s="9"/>
    </row>
    <row r="31273" spans="30:30">
      <c r="AD31273" s="9"/>
    </row>
    <row r="31274" spans="30:30">
      <c r="AD31274" s="9"/>
    </row>
    <row r="31275" spans="30:30">
      <c r="AD31275" s="9"/>
    </row>
    <row r="31276" spans="30:30">
      <c r="AD31276" s="9"/>
    </row>
    <row r="31277" spans="30:30">
      <c r="AD31277" s="9"/>
    </row>
    <row r="31278" spans="30:30">
      <c r="AD31278" s="9"/>
    </row>
    <row r="31279" spans="30:30">
      <c r="AD31279" s="9"/>
    </row>
    <row r="31280" spans="30:30">
      <c r="AD31280" s="9"/>
    </row>
    <row r="31281" spans="30:30">
      <c r="AD31281" s="9"/>
    </row>
    <row r="31282" spans="30:30">
      <c r="AD31282" s="9"/>
    </row>
    <row r="31283" spans="30:30">
      <c r="AD31283" s="9"/>
    </row>
    <row r="31284" spans="30:30">
      <c r="AD31284" s="9"/>
    </row>
    <row r="31285" spans="30:30">
      <c r="AD31285" s="9"/>
    </row>
    <row r="31286" spans="30:30">
      <c r="AD31286" s="9"/>
    </row>
    <row r="31287" spans="30:30">
      <c r="AD31287" s="9"/>
    </row>
    <row r="31288" spans="30:30">
      <c r="AD31288" s="9"/>
    </row>
    <row r="31289" spans="30:30">
      <c r="AD31289" s="9"/>
    </row>
    <row r="31290" spans="30:30">
      <c r="AD31290" s="9"/>
    </row>
    <row r="31291" spans="30:30">
      <c r="AD31291" s="9"/>
    </row>
    <row r="31292" spans="30:30">
      <c r="AD31292" s="9"/>
    </row>
    <row r="31293" spans="30:30">
      <c r="AD31293" s="9"/>
    </row>
    <row r="31294" spans="30:30">
      <c r="AD31294" s="9"/>
    </row>
    <row r="31295" spans="30:30">
      <c r="AD31295" s="9"/>
    </row>
    <row r="31296" spans="30:30">
      <c r="AD31296" s="9"/>
    </row>
    <row r="31297" spans="30:30">
      <c r="AD31297" s="9"/>
    </row>
    <row r="31298" spans="30:30">
      <c r="AD31298" s="9"/>
    </row>
    <row r="31299" spans="30:30">
      <c r="AD31299" s="9"/>
    </row>
    <row r="31300" spans="30:30">
      <c r="AD31300" s="9"/>
    </row>
    <row r="31301" spans="30:30">
      <c r="AD31301" s="9"/>
    </row>
    <row r="31302" spans="30:30">
      <c r="AD31302" s="9"/>
    </row>
    <row r="31303" spans="30:30">
      <c r="AD31303" s="9"/>
    </row>
    <row r="31304" spans="30:30">
      <c r="AD31304" s="9"/>
    </row>
    <row r="31305" spans="30:30">
      <c r="AD31305" s="9"/>
    </row>
    <row r="31306" spans="30:30">
      <c r="AD31306" s="9"/>
    </row>
    <row r="31307" spans="30:30">
      <c r="AD31307" s="9"/>
    </row>
    <row r="31308" spans="30:30">
      <c r="AD31308" s="9"/>
    </row>
    <row r="31309" spans="30:30">
      <c r="AD31309" s="9"/>
    </row>
    <row r="31310" spans="30:30">
      <c r="AD31310" s="9"/>
    </row>
    <row r="31311" spans="30:30">
      <c r="AD31311" s="9"/>
    </row>
    <row r="31312" spans="30:30">
      <c r="AD31312" s="9"/>
    </row>
    <row r="31313" spans="30:30">
      <c r="AD31313" s="9"/>
    </row>
    <row r="31314" spans="30:30">
      <c r="AD31314" s="9"/>
    </row>
    <row r="31315" spans="30:30">
      <c r="AD31315" s="9"/>
    </row>
    <row r="31316" spans="30:30">
      <c r="AD31316" s="9"/>
    </row>
    <row r="31317" spans="30:30">
      <c r="AD31317" s="9"/>
    </row>
    <row r="31318" spans="30:30">
      <c r="AD31318" s="9"/>
    </row>
    <row r="31319" spans="30:30">
      <c r="AD31319" s="9"/>
    </row>
    <row r="31320" spans="30:30">
      <c r="AD31320" s="9"/>
    </row>
    <row r="31321" spans="30:30">
      <c r="AD31321" s="9"/>
    </row>
    <row r="31322" spans="30:30">
      <c r="AD31322" s="9"/>
    </row>
    <row r="31323" spans="30:30">
      <c r="AD31323" s="9"/>
    </row>
    <row r="31324" spans="30:30">
      <c r="AD31324" s="9"/>
    </row>
    <row r="31325" spans="30:30">
      <c r="AD31325" s="9"/>
    </row>
    <row r="31326" spans="30:30">
      <c r="AD31326" s="9"/>
    </row>
    <row r="31327" spans="30:30">
      <c r="AD31327" s="9"/>
    </row>
    <row r="31328" spans="30:30">
      <c r="AD31328" s="9"/>
    </row>
    <row r="31329" spans="30:30">
      <c r="AD31329" s="9"/>
    </row>
    <row r="31330" spans="30:30">
      <c r="AD31330" s="9"/>
    </row>
    <row r="31331" spans="30:30">
      <c r="AD31331" s="9"/>
    </row>
    <row r="31332" spans="30:30">
      <c r="AD31332" s="9"/>
    </row>
    <row r="31333" spans="30:30">
      <c r="AD31333" s="9"/>
    </row>
    <row r="31334" spans="30:30">
      <c r="AD31334" s="9"/>
    </row>
    <row r="31335" spans="30:30">
      <c r="AD31335" s="9"/>
    </row>
    <row r="31336" spans="30:30">
      <c r="AD31336" s="9"/>
    </row>
    <row r="31337" spans="30:30">
      <c r="AD31337" s="9"/>
    </row>
    <row r="31338" spans="30:30">
      <c r="AD31338" s="9"/>
    </row>
    <row r="31339" spans="30:30">
      <c r="AD31339" s="9"/>
    </row>
    <row r="31340" spans="30:30">
      <c r="AD31340" s="9"/>
    </row>
    <row r="31341" spans="30:30">
      <c r="AD31341" s="9"/>
    </row>
    <row r="31342" spans="30:30">
      <c r="AD31342" s="9"/>
    </row>
    <row r="31343" spans="30:30">
      <c r="AD31343" s="9"/>
    </row>
    <row r="31344" spans="30:30">
      <c r="AD31344" s="9"/>
    </row>
    <row r="31345" spans="30:30">
      <c r="AD31345" s="9"/>
    </row>
    <row r="31346" spans="30:30">
      <c r="AD31346" s="9"/>
    </row>
    <row r="31347" spans="30:30">
      <c r="AD31347" s="9"/>
    </row>
    <row r="31348" spans="30:30">
      <c r="AD31348" s="9"/>
    </row>
    <row r="31349" spans="30:30">
      <c r="AD31349" s="9"/>
    </row>
    <row r="31350" spans="30:30">
      <c r="AD31350" s="9"/>
    </row>
    <row r="31351" spans="30:30">
      <c r="AD31351" s="9"/>
    </row>
    <row r="31352" spans="30:30">
      <c r="AD31352" s="9"/>
    </row>
    <row r="31353" spans="30:30">
      <c r="AD31353" s="9"/>
    </row>
    <row r="31354" spans="30:30">
      <c r="AD31354" s="9"/>
    </row>
    <row r="31355" spans="30:30">
      <c r="AD31355" s="9"/>
    </row>
    <row r="31356" spans="30:30">
      <c r="AD31356" s="9"/>
    </row>
    <row r="31357" spans="30:30">
      <c r="AD31357" s="9"/>
    </row>
    <row r="31358" spans="30:30">
      <c r="AD31358" s="9"/>
    </row>
    <row r="31359" spans="30:30">
      <c r="AD31359" s="9"/>
    </row>
    <row r="31360" spans="30:30">
      <c r="AD31360" s="9"/>
    </row>
    <row r="31361" spans="30:30">
      <c r="AD31361" s="9"/>
    </row>
    <row r="31362" spans="30:30">
      <c r="AD31362" s="9"/>
    </row>
    <row r="31363" spans="30:30">
      <c r="AD31363" s="9"/>
    </row>
    <row r="31364" spans="30:30">
      <c r="AD31364" s="9"/>
    </row>
    <row r="31365" spans="30:30">
      <c r="AD31365" s="9"/>
    </row>
    <row r="31366" spans="30:30">
      <c r="AD31366" s="9"/>
    </row>
    <row r="31367" spans="30:30">
      <c r="AD31367" s="9"/>
    </row>
    <row r="31368" spans="30:30">
      <c r="AD31368" s="9"/>
    </row>
    <row r="31369" spans="30:30">
      <c r="AD31369" s="9"/>
    </row>
    <row r="31370" spans="30:30">
      <c r="AD31370" s="9"/>
    </row>
    <row r="31371" spans="30:30">
      <c r="AD31371" s="9"/>
    </row>
    <row r="31372" spans="30:30">
      <c r="AD31372" s="9"/>
    </row>
    <row r="31373" spans="30:30">
      <c r="AD31373" s="9"/>
    </row>
    <row r="31374" spans="30:30">
      <c r="AD31374" s="9"/>
    </row>
    <row r="31375" spans="30:30">
      <c r="AD31375" s="9"/>
    </row>
    <row r="31376" spans="30:30">
      <c r="AD31376" s="9"/>
    </row>
    <row r="31377" spans="30:30">
      <c r="AD31377" s="9"/>
    </row>
    <row r="31378" spans="30:30">
      <c r="AD31378" s="9"/>
    </row>
    <row r="31379" spans="30:30">
      <c r="AD31379" s="9"/>
    </row>
    <row r="31380" spans="30:30">
      <c r="AD31380" s="9"/>
    </row>
    <row r="31381" spans="30:30">
      <c r="AD31381" s="9"/>
    </row>
    <row r="31382" spans="30:30">
      <c r="AD31382" s="9"/>
    </row>
    <row r="31383" spans="30:30">
      <c r="AD31383" s="9"/>
    </row>
    <row r="31384" spans="30:30">
      <c r="AD31384" s="9"/>
    </row>
    <row r="31385" spans="30:30">
      <c r="AD31385" s="9"/>
    </row>
    <row r="31386" spans="30:30">
      <c r="AD31386" s="9"/>
    </row>
    <row r="31387" spans="30:30">
      <c r="AD31387" s="9"/>
    </row>
    <row r="31388" spans="30:30">
      <c r="AD31388" s="9"/>
    </row>
    <row r="31389" spans="30:30">
      <c r="AD31389" s="9"/>
    </row>
    <row r="31390" spans="30:30">
      <c r="AD31390" s="9"/>
    </row>
    <row r="31391" spans="30:30">
      <c r="AD31391" s="9"/>
    </row>
    <row r="31392" spans="30:30">
      <c r="AD31392" s="9"/>
    </row>
    <row r="31393" spans="30:30">
      <c r="AD31393" s="9"/>
    </row>
    <row r="31394" spans="30:30">
      <c r="AD31394" s="9"/>
    </row>
    <row r="31395" spans="30:30">
      <c r="AD31395" s="9"/>
    </row>
    <row r="31396" spans="30:30">
      <c r="AD31396" s="9"/>
    </row>
    <row r="31397" spans="30:30">
      <c r="AD31397" s="9"/>
    </row>
    <row r="31398" spans="30:30">
      <c r="AD31398" s="9"/>
    </row>
    <row r="31399" spans="30:30">
      <c r="AD31399" s="9"/>
    </row>
    <row r="31400" spans="30:30">
      <c r="AD31400" s="9"/>
    </row>
    <row r="31401" spans="30:30">
      <c r="AD31401" s="9"/>
    </row>
    <row r="31402" spans="30:30">
      <c r="AD31402" s="9"/>
    </row>
    <row r="31403" spans="30:30">
      <c r="AD31403" s="9"/>
    </row>
    <row r="31404" spans="30:30">
      <c r="AD31404" s="9"/>
    </row>
    <row r="31405" spans="30:30">
      <c r="AD31405" s="9"/>
    </row>
    <row r="31406" spans="30:30">
      <c r="AD31406" s="9"/>
    </row>
    <row r="31407" spans="30:30">
      <c r="AD31407" s="9"/>
    </row>
    <row r="31408" spans="30:30">
      <c r="AD31408" s="9"/>
    </row>
    <row r="31409" spans="30:30">
      <c r="AD31409" s="9"/>
    </row>
    <row r="31410" spans="30:30">
      <c r="AD31410" s="9"/>
    </row>
    <row r="31411" spans="30:30">
      <c r="AD31411" s="9"/>
    </row>
    <row r="31412" spans="30:30">
      <c r="AD31412" s="9"/>
    </row>
    <row r="31413" spans="30:30">
      <c r="AD31413" s="9"/>
    </row>
    <row r="31414" spans="30:30">
      <c r="AD31414" s="9"/>
    </row>
    <row r="31415" spans="30:30">
      <c r="AD31415" s="9"/>
    </row>
    <row r="31416" spans="30:30">
      <c r="AD31416" s="9"/>
    </row>
    <row r="31417" spans="30:30">
      <c r="AD31417" s="9"/>
    </row>
    <row r="31418" spans="30:30">
      <c r="AD31418" s="9"/>
    </row>
    <row r="31419" spans="30:30">
      <c r="AD31419" s="9"/>
    </row>
    <row r="31420" spans="30:30">
      <c r="AD31420" s="9"/>
    </row>
    <row r="31421" spans="30:30">
      <c r="AD31421" s="9"/>
    </row>
    <row r="31422" spans="30:30">
      <c r="AD31422" s="9"/>
    </row>
    <row r="31423" spans="30:30">
      <c r="AD31423" s="9"/>
    </row>
    <row r="31424" spans="30:30">
      <c r="AD31424" s="9"/>
    </row>
    <row r="31425" spans="30:30">
      <c r="AD31425" s="9"/>
    </row>
    <row r="31426" spans="30:30">
      <c r="AD31426" s="9"/>
    </row>
    <row r="31427" spans="30:30">
      <c r="AD31427" s="9"/>
    </row>
    <row r="31428" spans="30:30">
      <c r="AD31428" s="9"/>
    </row>
    <row r="31429" spans="30:30">
      <c r="AD31429" s="9"/>
    </row>
    <row r="31430" spans="30:30">
      <c r="AD31430" s="9"/>
    </row>
    <row r="31431" spans="30:30">
      <c r="AD31431" s="9"/>
    </row>
    <row r="31432" spans="30:30">
      <c r="AD31432" s="9"/>
    </row>
    <row r="31433" spans="30:30">
      <c r="AD31433" s="9"/>
    </row>
    <row r="31434" spans="30:30">
      <c r="AD31434" s="9"/>
    </row>
    <row r="31435" spans="30:30">
      <c r="AD31435" s="9"/>
    </row>
    <row r="31436" spans="30:30">
      <c r="AD31436" s="9"/>
    </row>
    <row r="31437" spans="30:30">
      <c r="AD31437" s="9"/>
    </row>
    <row r="31438" spans="30:30">
      <c r="AD31438" s="9"/>
    </row>
    <row r="31439" spans="30:30">
      <c r="AD31439" s="9"/>
    </row>
    <row r="31440" spans="30:30">
      <c r="AD31440" s="9"/>
    </row>
    <row r="31441" spans="30:30">
      <c r="AD31441" s="9"/>
    </row>
    <row r="31442" spans="30:30">
      <c r="AD31442" s="9"/>
    </row>
    <row r="31443" spans="30:30">
      <c r="AD31443" s="9"/>
    </row>
    <row r="31444" spans="30:30">
      <c r="AD31444" s="9"/>
    </row>
    <row r="31445" spans="30:30">
      <c r="AD31445" s="9"/>
    </row>
    <row r="31446" spans="30:30">
      <c r="AD31446" s="9"/>
    </row>
    <row r="31447" spans="30:30">
      <c r="AD31447" s="9"/>
    </row>
    <row r="31448" spans="30:30">
      <c r="AD31448" s="9"/>
    </row>
    <row r="31449" spans="30:30">
      <c r="AD31449" s="9"/>
    </row>
    <row r="31450" spans="30:30">
      <c r="AD31450" s="9"/>
    </row>
    <row r="31451" spans="30:30">
      <c r="AD31451" s="9"/>
    </row>
    <row r="31452" spans="30:30">
      <c r="AD31452" s="9"/>
    </row>
    <row r="31453" spans="30:30">
      <c r="AD31453" s="9"/>
    </row>
    <row r="31454" spans="30:30">
      <c r="AD31454" s="9"/>
    </row>
    <row r="31455" spans="30:30">
      <c r="AD31455" s="9"/>
    </row>
    <row r="31456" spans="30:30">
      <c r="AD31456" s="9"/>
    </row>
    <row r="31457" spans="30:30">
      <c r="AD31457" s="9"/>
    </row>
    <row r="31458" spans="30:30">
      <c r="AD31458" s="9"/>
    </row>
    <row r="31459" spans="30:30">
      <c r="AD31459" s="9"/>
    </row>
    <row r="31460" spans="30:30">
      <c r="AD31460" s="9"/>
    </row>
    <row r="31461" spans="30:30">
      <c r="AD31461" s="9"/>
    </row>
    <row r="31462" spans="30:30">
      <c r="AD31462" s="9"/>
    </row>
    <row r="31463" spans="30:30">
      <c r="AD31463" s="9"/>
    </row>
    <row r="31464" spans="30:30">
      <c r="AD31464" s="9"/>
    </row>
    <row r="31465" spans="30:30">
      <c r="AD31465" s="9"/>
    </row>
    <row r="31466" spans="30:30">
      <c r="AD31466" s="9"/>
    </row>
    <row r="31467" spans="30:30">
      <c r="AD31467" s="9"/>
    </row>
    <row r="31468" spans="30:30">
      <c r="AD31468" s="9"/>
    </row>
    <row r="31469" spans="30:30">
      <c r="AD31469" s="9"/>
    </row>
    <row r="31470" spans="30:30">
      <c r="AD31470" s="9"/>
    </row>
    <row r="31471" spans="30:30">
      <c r="AD31471" s="9"/>
    </row>
    <row r="31472" spans="30:30">
      <c r="AD31472" s="9"/>
    </row>
    <row r="31473" spans="30:30">
      <c r="AD31473" s="9"/>
    </row>
    <row r="31474" spans="30:30">
      <c r="AD31474" s="9"/>
    </row>
    <row r="31475" spans="30:30">
      <c r="AD31475" s="9"/>
    </row>
    <row r="31476" spans="30:30">
      <c r="AD31476" s="9"/>
    </row>
    <row r="31477" spans="30:30">
      <c r="AD31477" s="9"/>
    </row>
    <row r="31478" spans="30:30">
      <c r="AD31478" s="9"/>
    </row>
    <row r="31479" spans="30:30">
      <c r="AD31479" s="9"/>
    </row>
    <row r="31480" spans="30:30">
      <c r="AD31480" s="9"/>
    </row>
    <row r="31481" spans="30:30">
      <c r="AD31481" s="9"/>
    </row>
    <row r="31482" spans="30:30">
      <c r="AD31482" s="9"/>
    </row>
    <row r="31483" spans="30:30">
      <c r="AD31483" s="9"/>
    </row>
    <row r="31484" spans="30:30">
      <c r="AD31484" s="9"/>
    </row>
    <row r="31485" spans="30:30">
      <c r="AD31485" s="9"/>
    </row>
    <row r="31486" spans="30:30">
      <c r="AD31486" s="9"/>
    </row>
    <row r="31487" spans="30:30">
      <c r="AD31487" s="9"/>
    </row>
    <row r="31488" spans="30:30">
      <c r="AD31488" s="9"/>
    </row>
    <row r="31489" spans="30:30">
      <c r="AD31489" s="9"/>
    </row>
    <row r="31490" spans="30:30">
      <c r="AD31490" s="9"/>
    </row>
    <row r="31491" spans="30:30">
      <c r="AD31491" s="9"/>
    </row>
    <row r="31492" spans="30:30">
      <c r="AD31492" s="9"/>
    </row>
    <row r="31493" spans="30:30">
      <c r="AD31493" s="9"/>
    </row>
    <row r="31494" spans="30:30">
      <c r="AD31494" s="9"/>
    </row>
    <row r="31495" spans="30:30">
      <c r="AD31495" s="9"/>
    </row>
    <row r="31496" spans="30:30">
      <c r="AD31496" s="9"/>
    </row>
    <row r="31497" spans="30:30">
      <c r="AD31497" s="9"/>
    </row>
    <row r="31498" spans="30:30">
      <c r="AD31498" s="9"/>
    </row>
    <row r="31499" spans="30:30">
      <c r="AD31499" s="9"/>
    </row>
    <row r="31500" spans="30:30">
      <c r="AD31500" s="9"/>
    </row>
    <row r="31501" spans="30:30">
      <c r="AD31501" s="9"/>
    </row>
    <row r="31502" spans="30:30">
      <c r="AD31502" s="9"/>
    </row>
    <row r="31503" spans="30:30">
      <c r="AD31503" s="9"/>
    </row>
    <row r="31504" spans="30:30">
      <c r="AD31504" s="9"/>
    </row>
    <row r="31505" spans="30:30">
      <c r="AD31505" s="9"/>
    </row>
    <row r="31506" spans="30:30">
      <c r="AD31506" s="9"/>
    </row>
    <row r="31507" spans="30:30">
      <c r="AD31507" s="9"/>
    </row>
    <row r="31508" spans="30:30">
      <c r="AD31508" s="9"/>
    </row>
    <row r="31509" spans="30:30">
      <c r="AD31509" s="9"/>
    </row>
    <row r="31510" spans="30:30">
      <c r="AD31510" s="9"/>
    </row>
    <row r="31511" spans="30:30">
      <c r="AD31511" s="9"/>
    </row>
    <row r="31512" spans="30:30">
      <c r="AD31512" s="9"/>
    </row>
    <row r="31513" spans="30:30">
      <c r="AD31513" s="9"/>
    </row>
    <row r="31514" spans="30:30">
      <c r="AD31514" s="9"/>
    </row>
    <row r="31515" spans="30:30">
      <c r="AD31515" s="9"/>
    </row>
    <row r="31516" spans="30:30">
      <c r="AD31516" s="9"/>
    </row>
    <row r="31517" spans="30:30">
      <c r="AD31517" s="9"/>
    </row>
    <row r="31518" spans="30:30">
      <c r="AD31518" s="9"/>
    </row>
    <row r="31519" spans="30:30">
      <c r="AD31519" s="9"/>
    </row>
    <row r="31520" spans="30:30">
      <c r="AD31520" s="9"/>
    </row>
    <row r="31521" spans="30:30">
      <c r="AD31521" s="9"/>
    </row>
    <row r="31522" spans="30:30">
      <c r="AD31522" s="9"/>
    </row>
    <row r="31523" spans="30:30">
      <c r="AD31523" s="9"/>
    </row>
    <row r="31524" spans="30:30">
      <c r="AD31524" s="9"/>
    </row>
    <row r="31525" spans="30:30">
      <c r="AD31525" s="9"/>
    </row>
    <row r="31526" spans="30:30">
      <c r="AD31526" s="9"/>
    </row>
    <row r="31527" spans="30:30">
      <c r="AD31527" s="9"/>
    </row>
    <row r="31528" spans="30:30">
      <c r="AD31528" s="9"/>
    </row>
    <row r="31529" spans="30:30">
      <c r="AD31529" s="9"/>
    </row>
    <row r="31530" spans="30:30">
      <c r="AD31530" s="9"/>
    </row>
    <row r="31531" spans="30:30">
      <c r="AD31531" s="9"/>
    </row>
    <row r="31532" spans="30:30">
      <c r="AD31532" s="9"/>
    </row>
    <row r="31533" spans="30:30">
      <c r="AD31533" s="9"/>
    </row>
    <row r="31534" spans="30:30">
      <c r="AD31534" s="9"/>
    </row>
    <row r="31535" spans="30:30">
      <c r="AD31535" s="9"/>
    </row>
    <row r="31536" spans="30:30">
      <c r="AD31536" s="9"/>
    </row>
    <row r="31537" spans="30:30">
      <c r="AD31537" s="9"/>
    </row>
    <row r="31538" spans="30:30">
      <c r="AD31538" s="9"/>
    </row>
    <row r="31539" spans="30:30">
      <c r="AD31539" s="9"/>
    </row>
    <row r="31540" spans="30:30">
      <c r="AD31540" s="9"/>
    </row>
    <row r="31541" spans="30:30">
      <c r="AD31541" s="9"/>
    </row>
    <row r="31542" spans="30:30">
      <c r="AD31542" s="9"/>
    </row>
    <row r="31543" spans="30:30">
      <c r="AD31543" s="9"/>
    </row>
    <row r="31544" spans="30:30">
      <c r="AD31544" s="9"/>
    </row>
    <row r="31545" spans="30:30">
      <c r="AD31545" s="9"/>
    </row>
    <row r="31546" spans="30:30">
      <c r="AD31546" s="9"/>
    </row>
    <row r="31547" spans="30:30">
      <c r="AD31547" s="9"/>
    </row>
    <row r="31548" spans="30:30">
      <c r="AD31548" s="9"/>
    </row>
    <row r="31549" spans="30:30">
      <c r="AD31549" s="9"/>
    </row>
    <row r="31550" spans="30:30">
      <c r="AD31550" s="9"/>
    </row>
    <row r="31551" spans="30:30">
      <c r="AD31551" s="9"/>
    </row>
    <row r="31552" spans="30:30">
      <c r="AD31552" s="9"/>
    </row>
    <row r="31553" spans="30:30">
      <c r="AD31553" s="9"/>
    </row>
    <row r="31554" spans="30:30">
      <c r="AD31554" s="9"/>
    </row>
    <row r="31555" spans="30:30">
      <c r="AD31555" s="9"/>
    </row>
    <row r="31556" spans="30:30">
      <c r="AD31556" s="9"/>
    </row>
    <row r="31557" spans="30:30">
      <c r="AD31557" s="9"/>
    </row>
    <row r="31558" spans="30:30">
      <c r="AD31558" s="9"/>
    </row>
    <row r="31559" spans="30:30">
      <c r="AD31559" s="9"/>
    </row>
    <row r="31560" spans="30:30">
      <c r="AD31560" s="9"/>
    </row>
    <row r="31561" spans="30:30">
      <c r="AD31561" s="9"/>
    </row>
    <row r="31562" spans="30:30">
      <c r="AD31562" s="9"/>
    </row>
    <row r="31563" spans="30:30">
      <c r="AD31563" s="9"/>
    </row>
    <row r="31564" spans="30:30">
      <c r="AD31564" s="9"/>
    </row>
    <row r="31565" spans="30:30">
      <c r="AD31565" s="9"/>
    </row>
    <row r="31566" spans="30:30">
      <c r="AD31566" s="9"/>
    </row>
    <row r="31567" spans="30:30">
      <c r="AD31567" s="9"/>
    </row>
    <row r="31568" spans="30:30">
      <c r="AD31568" s="9"/>
    </row>
    <row r="31569" spans="30:30">
      <c r="AD31569" s="9"/>
    </row>
    <row r="31570" spans="30:30">
      <c r="AD31570" s="9"/>
    </row>
    <row r="31571" spans="30:30">
      <c r="AD31571" s="9"/>
    </row>
    <row r="31572" spans="30:30">
      <c r="AD31572" s="9"/>
    </row>
    <row r="31573" spans="30:30">
      <c r="AD31573" s="9"/>
    </row>
    <row r="31574" spans="30:30">
      <c r="AD31574" s="9"/>
    </row>
    <row r="31575" spans="30:30">
      <c r="AD31575" s="9"/>
    </row>
    <row r="31576" spans="30:30">
      <c r="AD31576" s="9"/>
    </row>
    <row r="31577" spans="30:30">
      <c r="AD31577" s="9"/>
    </row>
    <row r="31578" spans="30:30">
      <c r="AD31578" s="9"/>
    </row>
    <row r="31579" spans="30:30">
      <c r="AD31579" s="9"/>
    </row>
    <row r="31580" spans="30:30">
      <c r="AD31580" s="9"/>
    </row>
    <row r="31581" spans="30:30">
      <c r="AD31581" s="9"/>
    </row>
    <row r="31582" spans="30:30">
      <c r="AD31582" s="9"/>
    </row>
    <row r="31583" spans="30:30">
      <c r="AD31583" s="9"/>
    </row>
    <row r="31584" spans="30:30">
      <c r="AD31584" s="9"/>
    </row>
    <row r="31585" spans="30:30">
      <c r="AD31585" s="9"/>
    </row>
    <row r="31586" spans="30:30">
      <c r="AD31586" s="9"/>
    </row>
    <row r="31587" spans="30:30">
      <c r="AD31587" s="9"/>
    </row>
    <row r="31588" spans="30:30">
      <c r="AD31588" s="9"/>
    </row>
    <row r="31589" spans="30:30">
      <c r="AD31589" s="9"/>
    </row>
    <row r="31590" spans="30:30">
      <c r="AD31590" s="9"/>
    </row>
    <row r="31591" spans="30:30">
      <c r="AD31591" s="9"/>
    </row>
    <row r="31592" spans="30:30">
      <c r="AD31592" s="9"/>
    </row>
    <row r="31593" spans="30:30">
      <c r="AD31593" s="9"/>
    </row>
    <row r="31594" spans="30:30">
      <c r="AD31594" s="9"/>
    </row>
    <row r="31595" spans="30:30">
      <c r="AD31595" s="9"/>
    </row>
    <row r="31596" spans="30:30">
      <c r="AD31596" s="9"/>
    </row>
    <row r="31597" spans="30:30">
      <c r="AD31597" s="9"/>
    </row>
    <row r="31598" spans="30:30">
      <c r="AD31598" s="9"/>
    </row>
    <row r="31599" spans="30:30">
      <c r="AD31599" s="9"/>
    </row>
    <row r="31600" spans="30:30">
      <c r="AD31600" s="9"/>
    </row>
    <row r="31601" spans="30:30">
      <c r="AD31601" s="9"/>
    </row>
    <row r="31602" spans="30:30">
      <c r="AD31602" s="9"/>
    </row>
    <row r="31603" spans="30:30">
      <c r="AD31603" s="9"/>
    </row>
    <row r="31604" spans="30:30">
      <c r="AD31604" s="9"/>
    </row>
    <row r="31605" spans="30:30">
      <c r="AD31605" s="9"/>
    </row>
    <row r="31606" spans="30:30">
      <c r="AD31606" s="9"/>
    </row>
    <row r="31607" spans="30:30">
      <c r="AD31607" s="9"/>
    </row>
    <row r="31608" spans="30:30">
      <c r="AD31608" s="9"/>
    </row>
    <row r="31609" spans="30:30">
      <c r="AD31609" s="9"/>
    </row>
    <row r="31610" spans="30:30">
      <c r="AD31610" s="9"/>
    </row>
    <row r="31611" spans="30:30">
      <c r="AD31611" s="9"/>
    </row>
    <row r="31612" spans="30:30">
      <c r="AD31612" s="9"/>
    </row>
    <row r="31613" spans="30:30">
      <c r="AD31613" s="9"/>
    </row>
    <row r="31614" spans="30:30">
      <c r="AD31614" s="9"/>
    </row>
    <row r="31615" spans="30:30">
      <c r="AD31615" s="9"/>
    </row>
    <row r="31616" spans="30:30">
      <c r="AD31616" s="9"/>
    </row>
    <row r="31617" spans="30:30">
      <c r="AD31617" s="9"/>
    </row>
    <row r="31618" spans="30:30">
      <c r="AD31618" s="9"/>
    </row>
    <row r="31619" spans="30:30">
      <c r="AD31619" s="9"/>
    </row>
    <row r="31620" spans="30:30">
      <c r="AD31620" s="9"/>
    </row>
    <row r="31621" spans="30:30">
      <c r="AD31621" s="9"/>
    </row>
    <row r="31622" spans="30:30">
      <c r="AD31622" s="9"/>
    </row>
    <row r="31623" spans="30:30">
      <c r="AD31623" s="9"/>
    </row>
    <row r="31624" spans="30:30">
      <c r="AD31624" s="9"/>
    </row>
    <row r="31625" spans="30:30">
      <c r="AD31625" s="9"/>
    </row>
    <row r="31626" spans="30:30">
      <c r="AD31626" s="9"/>
    </row>
    <row r="31627" spans="30:30">
      <c r="AD31627" s="9"/>
    </row>
    <row r="31628" spans="30:30">
      <c r="AD31628" s="9"/>
    </row>
    <row r="31629" spans="30:30">
      <c r="AD31629" s="9"/>
    </row>
    <row r="31630" spans="30:30">
      <c r="AD31630" s="9"/>
    </row>
    <row r="31631" spans="30:30">
      <c r="AD31631" s="9"/>
    </row>
    <row r="31632" spans="30:30">
      <c r="AD31632" s="9"/>
    </row>
    <row r="31633" spans="30:30">
      <c r="AD31633" s="9"/>
    </row>
    <row r="31634" spans="30:30">
      <c r="AD31634" s="9"/>
    </row>
    <row r="31635" spans="30:30">
      <c r="AD31635" s="9"/>
    </row>
    <row r="31636" spans="30:30">
      <c r="AD31636" s="9"/>
    </row>
    <row r="31637" spans="30:30">
      <c r="AD31637" s="9"/>
    </row>
    <row r="31638" spans="30:30">
      <c r="AD31638" s="9"/>
    </row>
    <row r="31639" spans="30:30">
      <c r="AD31639" s="9"/>
    </row>
    <row r="31640" spans="30:30">
      <c r="AD31640" s="9"/>
    </row>
    <row r="31641" spans="30:30">
      <c r="AD31641" s="9"/>
    </row>
    <row r="31642" spans="30:30">
      <c r="AD31642" s="9"/>
    </row>
    <row r="31643" spans="30:30">
      <c r="AD31643" s="9"/>
    </row>
    <row r="31644" spans="30:30">
      <c r="AD31644" s="9"/>
    </row>
    <row r="31645" spans="30:30">
      <c r="AD31645" s="9"/>
    </row>
    <row r="31646" spans="30:30">
      <c r="AD31646" s="9"/>
    </row>
    <row r="31647" spans="30:30">
      <c r="AD31647" s="9"/>
    </row>
    <row r="31648" spans="30:30">
      <c r="AD31648" s="9"/>
    </row>
    <row r="31649" spans="30:30">
      <c r="AD31649" s="9"/>
    </row>
    <row r="31650" spans="30:30">
      <c r="AD31650" s="9"/>
    </row>
    <row r="31651" spans="30:30">
      <c r="AD31651" s="9"/>
    </row>
    <row r="31652" spans="30:30">
      <c r="AD31652" s="9"/>
    </row>
    <row r="31653" spans="30:30">
      <c r="AD31653" s="9"/>
    </row>
    <row r="31654" spans="30:30">
      <c r="AD31654" s="9"/>
    </row>
    <row r="31655" spans="30:30">
      <c r="AD31655" s="9"/>
    </row>
    <row r="31656" spans="30:30">
      <c r="AD31656" s="9"/>
    </row>
    <row r="31657" spans="30:30">
      <c r="AD31657" s="9"/>
    </row>
    <row r="31658" spans="30:30">
      <c r="AD31658" s="9"/>
    </row>
    <row r="31659" spans="30:30">
      <c r="AD31659" s="9"/>
    </row>
    <row r="31660" spans="30:30">
      <c r="AD31660" s="9"/>
    </row>
    <row r="31661" spans="30:30">
      <c r="AD31661" s="9"/>
    </row>
    <row r="31662" spans="30:30">
      <c r="AD31662" s="9"/>
    </row>
    <row r="31663" spans="30:30">
      <c r="AD31663" s="9"/>
    </row>
    <row r="31664" spans="30:30">
      <c r="AD31664" s="9"/>
    </row>
    <row r="31665" spans="30:30">
      <c r="AD31665" s="9"/>
    </row>
    <row r="31666" spans="30:30">
      <c r="AD31666" s="9"/>
    </row>
    <row r="31667" spans="30:30">
      <c r="AD31667" s="9"/>
    </row>
    <row r="31668" spans="30:30">
      <c r="AD31668" s="9"/>
    </row>
    <row r="31669" spans="30:30">
      <c r="AD31669" s="9"/>
    </row>
    <row r="31670" spans="30:30">
      <c r="AD31670" s="9"/>
    </row>
    <row r="31671" spans="30:30">
      <c r="AD31671" s="9"/>
    </row>
    <row r="31672" spans="30:30">
      <c r="AD31672" s="9"/>
    </row>
    <row r="31673" spans="30:30">
      <c r="AD31673" s="9"/>
    </row>
    <row r="31674" spans="30:30">
      <c r="AD31674" s="9"/>
    </row>
    <row r="31675" spans="30:30">
      <c r="AD31675" s="9"/>
    </row>
    <row r="31676" spans="30:30">
      <c r="AD31676" s="9"/>
    </row>
    <row r="31677" spans="30:30">
      <c r="AD31677" s="9"/>
    </row>
    <row r="31678" spans="30:30">
      <c r="AD31678" s="9"/>
    </row>
    <row r="31679" spans="30:30">
      <c r="AD31679" s="9"/>
    </row>
    <row r="31680" spans="30:30">
      <c r="AD31680" s="9"/>
    </row>
    <row r="31681" spans="30:30">
      <c r="AD31681" s="9"/>
    </row>
    <row r="31682" spans="30:30">
      <c r="AD31682" s="9"/>
    </row>
    <row r="31683" spans="30:30">
      <c r="AD31683" s="9"/>
    </row>
    <row r="31684" spans="30:30">
      <c r="AD31684" s="9"/>
    </row>
    <row r="31685" spans="30:30">
      <c r="AD31685" s="9"/>
    </row>
    <row r="31686" spans="30:30">
      <c r="AD31686" s="9"/>
    </row>
    <row r="31687" spans="30:30">
      <c r="AD31687" s="9"/>
    </row>
    <row r="31688" spans="30:30">
      <c r="AD31688" s="9"/>
    </row>
    <row r="31689" spans="30:30">
      <c r="AD31689" s="9"/>
    </row>
    <row r="31690" spans="30:30">
      <c r="AD31690" s="9"/>
    </row>
    <row r="31691" spans="30:30">
      <c r="AD31691" s="9"/>
    </row>
    <row r="31692" spans="30:30">
      <c r="AD31692" s="9"/>
    </row>
    <row r="31693" spans="30:30">
      <c r="AD31693" s="9"/>
    </row>
    <row r="31694" spans="30:30">
      <c r="AD31694" s="9"/>
    </row>
    <row r="31695" spans="30:30">
      <c r="AD31695" s="9"/>
    </row>
    <row r="31696" spans="30:30">
      <c r="AD31696" s="9"/>
    </row>
    <row r="31697" spans="30:30">
      <c r="AD31697" s="9"/>
    </row>
    <row r="31698" spans="30:30">
      <c r="AD31698" s="9"/>
    </row>
    <row r="31699" spans="30:30">
      <c r="AD31699" s="9"/>
    </row>
    <row r="31700" spans="30:30">
      <c r="AD31700" s="9"/>
    </row>
    <row r="31701" spans="30:30">
      <c r="AD31701" s="9"/>
    </row>
    <row r="31702" spans="30:30">
      <c r="AD31702" s="9"/>
    </row>
    <row r="31703" spans="30:30">
      <c r="AD31703" s="9"/>
    </row>
    <row r="31704" spans="30:30">
      <c r="AD31704" s="9"/>
    </row>
    <row r="31705" spans="30:30">
      <c r="AD31705" s="9"/>
    </row>
    <row r="31706" spans="30:30">
      <c r="AD31706" s="9"/>
    </row>
    <row r="31707" spans="30:30">
      <c r="AD31707" s="9"/>
    </row>
    <row r="31708" spans="30:30">
      <c r="AD31708" s="9"/>
    </row>
    <row r="31709" spans="30:30">
      <c r="AD31709" s="9"/>
    </row>
    <row r="31710" spans="30:30">
      <c r="AD31710" s="9"/>
    </row>
    <row r="31711" spans="30:30">
      <c r="AD31711" s="9"/>
    </row>
    <row r="31712" spans="30:30">
      <c r="AD31712" s="9"/>
    </row>
    <row r="31713" spans="30:30">
      <c r="AD31713" s="9"/>
    </row>
    <row r="31714" spans="30:30">
      <c r="AD31714" s="9"/>
    </row>
    <row r="31715" spans="30:30">
      <c r="AD31715" s="9"/>
    </row>
    <row r="31716" spans="30:30">
      <c r="AD31716" s="9"/>
    </row>
    <row r="31717" spans="30:30">
      <c r="AD31717" s="9"/>
    </row>
    <row r="31718" spans="30:30">
      <c r="AD31718" s="9"/>
    </row>
    <row r="31719" spans="30:30">
      <c r="AD31719" s="9"/>
    </row>
    <row r="31720" spans="30:30">
      <c r="AD31720" s="9"/>
    </row>
    <row r="31721" spans="30:30">
      <c r="AD31721" s="9"/>
    </row>
    <row r="31722" spans="30:30">
      <c r="AD31722" s="9"/>
    </row>
    <row r="31723" spans="30:30">
      <c r="AD31723" s="9"/>
    </row>
    <row r="31724" spans="30:30">
      <c r="AD31724" s="9"/>
    </row>
    <row r="31725" spans="30:30">
      <c r="AD31725" s="9"/>
    </row>
    <row r="31726" spans="30:30">
      <c r="AD31726" s="9"/>
    </row>
    <row r="31727" spans="30:30">
      <c r="AD31727" s="9"/>
    </row>
    <row r="31728" spans="30:30">
      <c r="AD31728" s="9"/>
    </row>
    <row r="31729" spans="30:30">
      <c r="AD31729" s="9"/>
    </row>
    <row r="31730" spans="30:30">
      <c r="AD31730" s="9"/>
    </row>
    <row r="31731" spans="30:30">
      <c r="AD31731" s="9"/>
    </row>
    <row r="31732" spans="30:30">
      <c r="AD31732" s="9"/>
    </row>
    <row r="31733" spans="30:30">
      <c r="AD31733" s="9"/>
    </row>
    <row r="31734" spans="30:30">
      <c r="AD31734" s="9"/>
    </row>
    <row r="31735" spans="30:30">
      <c r="AD31735" s="9"/>
    </row>
    <row r="31736" spans="30:30">
      <c r="AD31736" s="9"/>
    </row>
    <row r="31737" spans="30:30">
      <c r="AD31737" s="9"/>
    </row>
    <row r="31738" spans="30:30">
      <c r="AD31738" s="9"/>
    </row>
    <row r="31739" spans="30:30">
      <c r="AD31739" s="9"/>
    </row>
    <row r="31740" spans="30:30">
      <c r="AD31740" s="9"/>
    </row>
    <row r="31741" spans="30:30">
      <c r="AD31741" s="9"/>
    </row>
    <row r="31742" spans="30:30">
      <c r="AD31742" s="9"/>
    </row>
    <row r="31743" spans="30:30">
      <c r="AD31743" s="9"/>
    </row>
    <row r="31744" spans="30:30">
      <c r="AD31744" s="9"/>
    </row>
    <row r="31745" spans="30:30">
      <c r="AD31745" s="9"/>
    </row>
    <row r="31746" spans="30:30">
      <c r="AD31746" s="9"/>
    </row>
    <row r="31747" spans="30:30">
      <c r="AD31747" s="9"/>
    </row>
    <row r="31748" spans="30:30">
      <c r="AD31748" s="9"/>
    </row>
    <row r="31749" spans="30:30">
      <c r="AD31749" s="9"/>
    </row>
    <row r="31750" spans="30:30">
      <c r="AD31750" s="9"/>
    </row>
    <row r="31751" spans="30:30">
      <c r="AD31751" s="9"/>
    </row>
    <row r="31752" spans="30:30">
      <c r="AD31752" s="9"/>
    </row>
    <row r="31753" spans="30:30">
      <c r="AD31753" s="9"/>
    </row>
    <row r="31754" spans="30:30">
      <c r="AD31754" s="9"/>
    </row>
    <row r="31755" spans="30:30">
      <c r="AD31755" s="9"/>
    </row>
    <row r="31756" spans="30:30">
      <c r="AD31756" s="9"/>
    </row>
    <row r="31757" spans="30:30">
      <c r="AD31757" s="9"/>
    </row>
    <row r="31758" spans="30:30">
      <c r="AD31758" s="9"/>
    </row>
    <row r="31759" spans="30:30">
      <c r="AD31759" s="9"/>
    </row>
    <row r="31760" spans="30:30">
      <c r="AD31760" s="9"/>
    </row>
    <row r="31761" spans="30:30">
      <c r="AD31761" s="9"/>
    </row>
    <row r="31762" spans="30:30">
      <c r="AD31762" s="9"/>
    </row>
    <row r="31763" spans="30:30">
      <c r="AD31763" s="9"/>
    </row>
    <row r="31764" spans="30:30">
      <c r="AD31764" s="9"/>
    </row>
    <row r="31765" spans="30:30">
      <c r="AD31765" s="9"/>
    </row>
    <row r="31766" spans="30:30">
      <c r="AD31766" s="9"/>
    </row>
    <row r="31767" spans="30:30">
      <c r="AD31767" s="9"/>
    </row>
    <row r="31768" spans="30:30">
      <c r="AD31768" s="9"/>
    </row>
    <row r="31769" spans="30:30">
      <c r="AD31769" s="9"/>
    </row>
    <row r="31770" spans="30:30">
      <c r="AD31770" s="9"/>
    </row>
    <row r="31771" spans="30:30">
      <c r="AD31771" s="9"/>
    </row>
    <row r="31772" spans="30:30">
      <c r="AD31772" s="9"/>
    </row>
    <row r="31773" spans="30:30">
      <c r="AD31773" s="9"/>
    </row>
    <row r="31774" spans="30:30">
      <c r="AD31774" s="9"/>
    </row>
    <row r="31775" spans="30:30">
      <c r="AD31775" s="9"/>
    </row>
    <row r="31776" spans="30:30">
      <c r="AD31776" s="9"/>
    </row>
    <row r="31777" spans="30:30">
      <c r="AD31777" s="9"/>
    </row>
    <row r="31778" spans="30:30">
      <c r="AD31778" s="9"/>
    </row>
    <row r="31779" spans="30:30">
      <c r="AD31779" s="9"/>
    </row>
    <row r="31780" spans="30:30">
      <c r="AD31780" s="9"/>
    </row>
    <row r="31781" spans="30:30">
      <c r="AD31781" s="9"/>
    </row>
    <row r="31782" spans="30:30">
      <c r="AD31782" s="9"/>
    </row>
    <row r="31783" spans="30:30">
      <c r="AD31783" s="9"/>
    </row>
    <row r="31784" spans="30:30">
      <c r="AD31784" s="9"/>
    </row>
    <row r="31785" spans="30:30">
      <c r="AD31785" s="9"/>
    </row>
    <row r="31786" spans="30:30">
      <c r="AD31786" s="9"/>
    </row>
    <row r="31787" spans="30:30">
      <c r="AD31787" s="9"/>
    </row>
    <row r="31788" spans="30:30">
      <c r="AD31788" s="9"/>
    </row>
    <row r="31789" spans="30:30">
      <c r="AD31789" s="9"/>
    </row>
    <row r="31790" spans="30:30">
      <c r="AD31790" s="9"/>
    </row>
    <row r="31791" spans="30:30">
      <c r="AD31791" s="9"/>
    </row>
    <row r="31792" spans="30:30">
      <c r="AD31792" s="9"/>
    </row>
    <row r="31793" spans="30:30">
      <c r="AD31793" s="9"/>
    </row>
    <row r="31794" spans="30:30">
      <c r="AD31794" s="9"/>
    </row>
    <row r="31795" spans="30:30">
      <c r="AD31795" s="9"/>
    </row>
    <row r="31796" spans="30:30">
      <c r="AD31796" s="9"/>
    </row>
    <row r="31797" spans="30:30">
      <c r="AD31797" s="9"/>
    </row>
    <row r="31798" spans="30:30">
      <c r="AD31798" s="9"/>
    </row>
    <row r="31799" spans="30:30">
      <c r="AD31799" s="9"/>
    </row>
    <row r="31800" spans="30:30">
      <c r="AD31800" s="9"/>
    </row>
    <row r="31801" spans="30:30">
      <c r="AD31801" s="9"/>
    </row>
    <row r="31802" spans="30:30">
      <c r="AD31802" s="9"/>
    </row>
    <row r="31803" spans="30:30">
      <c r="AD31803" s="9"/>
    </row>
    <row r="31804" spans="30:30">
      <c r="AD31804" s="9"/>
    </row>
    <row r="31805" spans="30:30">
      <c r="AD31805" s="9"/>
    </row>
    <row r="31806" spans="30:30">
      <c r="AD31806" s="9"/>
    </row>
    <row r="31807" spans="30:30">
      <c r="AD31807" s="9"/>
    </row>
    <row r="31808" spans="30:30">
      <c r="AD31808" s="9"/>
    </row>
    <row r="31809" spans="30:30">
      <c r="AD31809" s="9"/>
    </row>
    <row r="31810" spans="30:30">
      <c r="AD31810" s="9"/>
    </row>
    <row r="31811" spans="30:30">
      <c r="AD31811" s="9"/>
    </row>
    <row r="31812" spans="30:30">
      <c r="AD31812" s="9"/>
    </row>
    <row r="31813" spans="30:30">
      <c r="AD31813" s="9"/>
    </row>
    <row r="31814" spans="30:30">
      <c r="AD31814" s="9"/>
    </row>
    <row r="31815" spans="30:30">
      <c r="AD31815" s="9"/>
    </row>
    <row r="31816" spans="30:30">
      <c r="AD31816" s="9"/>
    </row>
    <row r="31817" spans="30:30">
      <c r="AD31817" s="9"/>
    </row>
    <row r="31818" spans="30:30">
      <c r="AD31818" s="9"/>
    </row>
    <row r="31819" spans="30:30">
      <c r="AD31819" s="9"/>
    </row>
    <row r="31820" spans="30:30">
      <c r="AD31820" s="9"/>
    </row>
    <row r="31821" spans="30:30">
      <c r="AD31821" s="9"/>
    </row>
    <row r="31822" spans="30:30">
      <c r="AD31822" s="9"/>
    </row>
    <row r="31823" spans="30:30">
      <c r="AD31823" s="9"/>
    </row>
    <row r="31824" spans="30:30">
      <c r="AD31824" s="9"/>
    </row>
    <row r="31825" spans="30:30">
      <c r="AD31825" s="9"/>
    </row>
    <row r="31826" spans="30:30">
      <c r="AD31826" s="9"/>
    </row>
    <row r="31827" spans="30:30">
      <c r="AD31827" s="9"/>
    </row>
    <row r="31828" spans="30:30">
      <c r="AD31828" s="9"/>
    </row>
    <row r="31829" spans="30:30">
      <c r="AD31829" s="9"/>
    </row>
    <row r="31830" spans="30:30">
      <c r="AD31830" s="9"/>
    </row>
    <row r="31831" spans="30:30">
      <c r="AD31831" s="9"/>
    </row>
    <row r="31832" spans="30:30">
      <c r="AD31832" s="9"/>
    </row>
    <row r="31833" spans="30:30">
      <c r="AD31833" s="9"/>
    </row>
    <row r="31834" spans="30:30">
      <c r="AD31834" s="9"/>
    </row>
    <row r="31835" spans="30:30">
      <c r="AD31835" s="9"/>
    </row>
    <row r="31836" spans="30:30">
      <c r="AD31836" s="9"/>
    </row>
    <row r="31837" spans="30:30">
      <c r="AD31837" s="9"/>
    </row>
    <row r="31838" spans="30:30">
      <c r="AD31838" s="9"/>
    </row>
    <row r="31839" spans="30:30">
      <c r="AD31839" s="9"/>
    </row>
    <row r="31840" spans="30:30">
      <c r="AD31840" s="9"/>
    </row>
    <row r="31841" spans="30:30">
      <c r="AD31841" s="9"/>
    </row>
    <row r="31842" spans="30:30">
      <c r="AD31842" s="9"/>
    </row>
    <row r="31843" spans="30:30">
      <c r="AD31843" s="9"/>
    </row>
    <row r="31844" spans="30:30">
      <c r="AD31844" s="9"/>
    </row>
    <row r="31845" spans="30:30">
      <c r="AD31845" s="9"/>
    </row>
    <row r="31846" spans="30:30">
      <c r="AD31846" s="9"/>
    </row>
    <row r="31847" spans="30:30">
      <c r="AD31847" s="9"/>
    </row>
    <row r="31848" spans="30:30">
      <c r="AD31848" s="9"/>
    </row>
    <row r="31849" spans="30:30">
      <c r="AD31849" s="9"/>
    </row>
    <row r="31850" spans="30:30">
      <c r="AD31850" s="9"/>
    </row>
    <row r="31851" spans="30:30">
      <c r="AD31851" s="9"/>
    </row>
    <row r="31852" spans="30:30">
      <c r="AD31852" s="9"/>
    </row>
    <row r="31853" spans="30:30">
      <c r="AD31853" s="9"/>
    </row>
    <row r="31854" spans="30:30">
      <c r="AD31854" s="9"/>
    </row>
    <row r="31855" spans="30:30">
      <c r="AD31855" s="9"/>
    </row>
    <row r="31856" spans="30:30">
      <c r="AD31856" s="9"/>
    </row>
    <row r="31857" spans="30:30">
      <c r="AD31857" s="9"/>
    </row>
    <row r="31858" spans="30:30">
      <c r="AD31858" s="9"/>
    </row>
    <row r="31859" spans="30:30">
      <c r="AD31859" s="9"/>
    </row>
    <row r="31860" spans="30:30">
      <c r="AD31860" s="9"/>
    </row>
    <row r="31861" spans="30:30">
      <c r="AD31861" s="9"/>
    </row>
    <row r="31862" spans="30:30">
      <c r="AD31862" s="9"/>
    </row>
    <row r="31863" spans="30:30">
      <c r="AD31863" s="9"/>
    </row>
    <row r="31864" spans="30:30">
      <c r="AD31864" s="9"/>
    </row>
    <row r="31865" spans="30:30">
      <c r="AD31865" s="9"/>
    </row>
    <row r="31866" spans="30:30">
      <c r="AD31866" s="9"/>
    </row>
    <row r="31867" spans="30:30">
      <c r="AD31867" s="9"/>
    </row>
    <row r="31868" spans="30:30">
      <c r="AD31868" s="9"/>
    </row>
    <row r="31869" spans="30:30">
      <c r="AD31869" s="9"/>
    </row>
    <row r="31870" spans="30:30">
      <c r="AD31870" s="9"/>
    </row>
    <row r="31871" spans="30:30">
      <c r="AD31871" s="9"/>
    </row>
    <row r="31872" spans="30:30">
      <c r="AD31872" s="9"/>
    </row>
    <row r="31873" spans="30:30">
      <c r="AD31873" s="9"/>
    </row>
    <row r="31874" spans="30:30">
      <c r="AD31874" s="9"/>
    </row>
    <row r="31875" spans="30:30">
      <c r="AD31875" s="9"/>
    </row>
    <row r="31876" spans="30:30">
      <c r="AD31876" s="9"/>
    </row>
    <row r="31877" spans="30:30">
      <c r="AD31877" s="9"/>
    </row>
    <row r="31878" spans="30:30">
      <c r="AD31878" s="9"/>
    </row>
    <row r="31879" spans="30:30">
      <c r="AD31879" s="9"/>
    </row>
    <row r="31880" spans="30:30">
      <c r="AD31880" s="9"/>
    </row>
    <row r="31881" spans="30:30">
      <c r="AD31881" s="9"/>
    </row>
    <row r="31882" spans="30:30">
      <c r="AD31882" s="9"/>
    </row>
    <row r="31883" spans="30:30">
      <c r="AD31883" s="9"/>
    </row>
    <row r="31884" spans="30:30">
      <c r="AD31884" s="9"/>
    </row>
    <row r="31885" spans="30:30">
      <c r="AD31885" s="9"/>
    </row>
    <row r="31886" spans="30:30">
      <c r="AD31886" s="9"/>
    </row>
    <row r="31887" spans="30:30">
      <c r="AD31887" s="9"/>
    </row>
    <row r="31888" spans="30:30">
      <c r="AD31888" s="9"/>
    </row>
    <row r="31889" spans="30:30">
      <c r="AD31889" s="9"/>
    </row>
    <row r="31890" spans="30:30">
      <c r="AD31890" s="9"/>
    </row>
    <row r="31891" spans="30:30">
      <c r="AD31891" s="9"/>
    </row>
    <row r="31892" spans="30:30">
      <c r="AD31892" s="9"/>
    </row>
    <row r="31893" spans="30:30">
      <c r="AD31893" s="9"/>
    </row>
    <row r="31894" spans="30:30">
      <c r="AD31894" s="9"/>
    </row>
    <row r="31895" spans="30:30">
      <c r="AD31895" s="9"/>
    </row>
    <row r="31896" spans="30:30">
      <c r="AD31896" s="9"/>
    </row>
    <row r="31897" spans="30:30">
      <c r="AD31897" s="9"/>
    </row>
    <row r="31898" spans="30:30">
      <c r="AD31898" s="9"/>
    </row>
    <row r="31899" spans="30:30">
      <c r="AD31899" s="9"/>
    </row>
    <row r="31900" spans="30:30">
      <c r="AD31900" s="9"/>
    </row>
    <row r="31901" spans="30:30">
      <c r="AD31901" s="9"/>
    </row>
    <row r="31902" spans="30:30">
      <c r="AD31902" s="9"/>
    </row>
    <row r="31903" spans="30:30">
      <c r="AD31903" s="9"/>
    </row>
    <row r="31904" spans="30:30">
      <c r="AD31904" s="9"/>
    </row>
    <row r="31905" spans="30:30">
      <c r="AD31905" s="9"/>
    </row>
    <row r="31906" spans="30:30">
      <c r="AD31906" s="9"/>
    </row>
    <row r="31907" spans="30:30">
      <c r="AD31907" s="9"/>
    </row>
    <row r="31908" spans="30:30">
      <c r="AD31908" s="9"/>
    </row>
    <row r="31909" spans="30:30">
      <c r="AD31909" s="9"/>
    </row>
    <row r="31910" spans="30:30">
      <c r="AD31910" s="9"/>
    </row>
    <row r="31911" spans="30:30">
      <c r="AD31911" s="9"/>
    </row>
    <row r="31912" spans="30:30">
      <c r="AD31912" s="9"/>
    </row>
    <row r="31913" spans="30:30">
      <c r="AD31913" s="9"/>
    </row>
    <row r="31914" spans="30:30">
      <c r="AD31914" s="9"/>
    </row>
    <row r="31915" spans="30:30">
      <c r="AD31915" s="9"/>
    </row>
    <row r="31916" spans="30:30">
      <c r="AD31916" s="9"/>
    </row>
    <row r="31917" spans="30:30">
      <c r="AD31917" s="9"/>
    </row>
    <row r="31918" spans="30:30">
      <c r="AD31918" s="9"/>
    </row>
    <row r="31919" spans="30:30">
      <c r="AD31919" s="9"/>
    </row>
    <row r="31920" spans="30:30">
      <c r="AD31920" s="9"/>
    </row>
    <row r="31921" spans="30:30">
      <c r="AD31921" s="9"/>
    </row>
    <row r="31922" spans="30:30">
      <c r="AD31922" s="9"/>
    </row>
    <row r="31923" spans="30:30">
      <c r="AD31923" s="9"/>
    </row>
    <row r="31924" spans="30:30">
      <c r="AD31924" s="9"/>
    </row>
    <row r="31925" spans="30:30">
      <c r="AD31925" s="9"/>
    </row>
    <row r="31926" spans="30:30">
      <c r="AD31926" s="9"/>
    </row>
    <row r="31927" spans="30:30">
      <c r="AD31927" s="9"/>
    </row>
    <row r="31928" spans="30:30">
      <c r="AD31928" s="9"/>
    </row>
    <row r="31929" spans="30:30">
      <c r="AD31929" s="9"/>
    </row>
    <row r="31930" spans="30:30">
      <c r="AD31930" s="9"/>
    </row>
    <row r="31931" spans="30:30">
      <c r="AD31931" s="9"/>
    </row>
    <row r="31932" spans="30:30">
      <c r="AD31932" s="9"/>
    </row>
    <row r="31933" spans="30:30">
      <c r="AD31933" s="9"/>
    </row>
    <row r="31934" spans="30:30">
      <c r="AD31934" s="9"/>
    </row>
    <row r="31935" spans="30:30">
      <c r="AD31935" s="9"/>
    </row>
    <row r="31936" spans="30:30">
      <c r="AD31936" s="9"/>
    </row>
    <row r="31937" spans="30:30">
      <c r="AD31937" s="9"/>
    </row>
    <row r="31938" spans="30:30">
      <c r="AD31938" s="9"/>
    </row>
    <row r="31939" spans="30:30">
      <c r="AD31939" s="9"/>
    </row>
    <row r="31940" spans="30:30">
      <c r="AD31940" s="9"/>
    </row>
    <row r="31941" spans="30:30">
      <c r="AD31941" s="9"/>
    </row>
    <row r="31942" spans="30:30">
      <c r="AD31942" s="9"/>
    </row>
    <row r="31943" spans="30:30">
      <c r="AD31943" s="9"/>
    </row>
    <row r="31944" spans="30:30">
      <c r="AD31944" s="9"/>
    </row>
    <row r="31945" spans="30:30">
      <c r="AD31945" s="9"/>
    </row>
    <row r="31946" spans="30:30">
      <c r="AD31946" s="9"/>
    </row>
    <row r="31947" spans="30:30">
      <c r="AD31947" s="9"/>
    </row>
    <row r="31948" spans="30:30">
      <c r="AD31948" s="9"/>
    </row>
    <row r="31949" spans="30:30">
      <c r="AD31949" s="9"/>
    </row>
    <row r="31950" spans="30:30">
      <c r="AD31950" s="9"/>
    </row>
    <row r="31951" spans="30:30">
      <c r="AD31951" s="9"/>
    </row>
    <row r="31952" spans="30:30">
      <c r="AD31952" s="9"/>
    </row>
    <row r="31953" spans="30:30">
      <c r="AD31953" s="9"/>
    </row>
    <row r="31954" spans="30:30">
      <c r="AD31954" s="9"/>
    </row>
    <row r="31955" spans="30:30">
      <c r="AD31955" s="9"/>
    </row>
    <row r="31956" spans="30:30">
      <c r="AD31956" s="9"/>
    </row>
    <row r="31957" spans="30:30">
      <c r="AD31957" s="9"/>
    </row>
    <row r="31958" spans="30:30">
      <c r="AD31958" s="9"/>
    </row>
    <row r="31959" spans="30:30">
      <c r="AD31959" s="9"/>
    </row>
    <row r="31960" spans="30:30">
      <c r="AD31960" s="9"/>
    </row>
    <row r="31961" spans="30:30">
      <c r="AD31961" s="9"/>
    </row>
    <row r="31962" spans="30:30">
      <c r="AD31962" s="9"/>
    </row>
    <row r="31963" spans="30:30">
      <c r="AD31963" s="9"/>
    </row>
    <row r="31964" spans="30:30">
      <c r="AD31964" s="9"/>
    </row>
    <row r="31965" spans="30:30">
      <c r="AD31965" s="9"/>
    </row>
    <row r="31966" spans="30:30">
      <c r="AD31966" s="9"/>
    </row>
    <row r="31967" spans="30:30">
      <c r="AD31967" s="9"/>
    </row>
    <row r="31968" spans="30:30">
      <c r="AD31968" s="9"/>
    </row>
    <row r="31969" spans="30:30">
      <c r="AD31969" s="9"/>
    </row>
    <row r="31970" spans="30:30">
      <c r="AD31970" s="9"/>
    </row>
    <row r="31971" spans="30:30">
      <c r="AD31971" s="9"/>
    </row>
    <row r="31972" spans="30:30">
      <c r="AD31972" s="9"/>
    </row>
    <row r="31973" spans="30:30">
      <c r="AD31973" s="9"/>
    </row>
    <row r="31974" spans="30:30">
      <c r="AD31974" s="9"/>
    </row>
    <row r="31975" spans="30:30">
      <c r="AD31975" s="9"/>
    </row>
    <row r="31976" spans="30:30">
      <c r="AD31976" s="9"/>
    </row>
    <row r="31977" spans="30:30">
      <c r="AD31977" s="9"/>
    </row>
    <row r="31978" spans="30:30">
      <c r="AD31978" s="9"/>
    </row>
    <row r="31979" spans="30:30">
      <c r="AD31979" s="9"/>
    </row>
    <row r="31980" spans="30:30">
      <c r="AD31980" s="9"/>
    </row>
    <row r="31981" spans="30:30">
      <c r="AD31981" s="9"/>
    </row>
    <row r="31982" spans="30:30">
      <c r="AD31982" s="9"/>
    </row>
    <row r="31983" spans="30:30">
      <c r="AD31983" s="9"/>
    </row>
    <row r="31984" spans="30:30">
      <c r="AD31984" s="9"/>
    </row>
    <row r="31985" spans="30:30">
      <c r="AD31985" s="9"/>
    </row>
    <row r="31986" spans="30:30">
      <c r="AD31986" s="9"/>
    </row>
    <row r="31987" spans="30:30">
      <c r="AD31987" s="9"/>
    </row>
    <row r="31988" spans="30:30">
      <c r="AD31988" s="9"/>
    </row>
    <row r="31989" spans="30:30">
      <c r="AD31989" s="9"/>
    </row>
    <row r="31990" spans="30:30">
      <c r="AD31990" s="9"/>
    </row>
    <row r="31991" spans="30:30">
      <c r="AD31991" s="9"/>
    </row>
    <row r="31992" spans="30:30">
      <c r="AD31992" s="9"/>
    </row>
    <row r="31993" spans="30:30">
      <c r="AD31993" s="9"/>
    </row>
    <row r="31994" spans="30:30">
      <c r="AD31994" s="9"/>
    </row>
    <row r="31995" spans="30:30">
      <c r="AD31995" s="9"/>
    </row>
    <row r="31996" spans="30:30">
      <c r="AD31996" s="9"/>
    </row>
    <row r="31997" spans="30:30">
      <c r="AD31997" s="9"/>
    </row>
    <row r="31998" spans="30:30">
      <c r="AD31998" s="9"/>
    </row>
    <row r="31999" spans="30:30">
      <c r="AD31999" s="9"/>
    </row>
    <row r="32000" spans="30:30">
      <c r="AD32000" s="9"/>
    </row>
    <row r="32001" spans="30:30">
      <c r="AD32001" s="9"/>
    </row>
    <row r="32002" spans="30:30">
      <c r="AD32002" s="9"/>
    </row>
    <row r="32003" spans="30:30">
      <c r="AD32003" s="9"/>
    </row>
    <row r="32004" spans="30:30">
      <c r="AD32004" s="9"/>
    </row>
    <row r="32005" spans="30:30">
      <c r="AD32005" s="9"/>
    </row>
    <row r="32006" spans="30:30">
      <c r="AD32006" s="9"/>
    </row>
    <row r="32007" spans="30:30">
      <c r="AD32007" s="9"/>
    </row>
    <row r="32008" spans="30:30">
      <c r="AD32008" s="9"/>
    </row>
    <row r="32009" spans="30:30">
      <c r="AD32009" s="9"/>
    </row>
    <row r="32010" spans="30:30">
      <c r="AD32010" s="9"/>
    </row>
    <row r="32011" spans="30:30">
      <c r="AD32011" s="9"/>
    </row>
    <row r="32012" spans="30:30">
      <c r="AD32012" s="9"/>
    </row>
    <row r="32013" spans="30:30">
      <c r="AD32013" s="9"/>
    </row>
    <row r="32014" spans="30:30">
      <c r="AD32014" s="9"/>
    </row>
    <row r="32015" spans="30:30">
      <c r="AD32015" s="9"/>
    </row>
    <row r="32016" spans="30:30">
      <c r="AD32016" s="9"/>
    </row>
    <row r="32017" spans="30:30">
      <c r="AD32017" s="9"/>
    </row>
    <row r="32018" spans="30:30">
      <c r="AD32018" s="9"/>
    </row>
    <row r="32019" spans="30:30">
      <c r="AD32019" s="9"/>
    </row>
    <row r="32020" spans="30:30">
      <c r="AD32020" s="9"/>
    </row>
    <row r="32021" spans="30:30">
      <c r="AD32021" s="9"/>
    </row>
    <row r="32022" spans="30:30">
      <c r="AD32022" s="9"/>
    </row>
    <row r="32023" spans="30:30">
      <c r="AD32023" s="9"/>
    </row>
    <row r="32024" spans="30:30">
      <c r="AD32024" s="9"/>
    </row>
    <row r="32025" spans="30:30">
      <c r="AD32025" s="9"/>
    </row>
    <row r="32026" spans="30:30">
      <c r="AD32026" s="9"/>
    </row>
    <row r="32027" spans="30:30">
      <c r="AD32027" s="9"/>
    </row>
    <row r="32028" spans="30:30">
      <c r="AD32028" s="9"/>
    </row>
    <row r="32029" spans="30:30">
      <c r="AD32029" s="9"/>
    </row>
    <row r="32030" spans="30:30">
      <c r="AD32030" s="9"/>
    </row>
    <row r="32031" spans="30:30">
      <c r="AD32031" s="9"/>
    </row>
    <row r="32032" spans="30:30">
      <c r="AD32032" s="9"/>
    </row>
    <row r="32033" spans="30:30">
      <c r="AD32033" s="9"/>
    </row>
    <row r="32034" spans="30:30">
      <c r="AD32034" s="9"/>
    </row>
    <row r="32035" spans="30:30">
      <c r="AD32035" s="9"/>
    </row>
    <row r="32036" spans="30:30">
      <c r="AD32036" s="9"/>
    </row>
    <row r="32037" spans="30:30">
      <c r="AD32037" s="9"/>
    </row>
    <row r="32038" spans="30:30">
      <c r="AD32038" s="9"/>
    </row>
    <row r="32039" spans="30:30">
      <c r="AD32039" s="9"/>
    </row>
    <row r="32040" spans="30:30">
      <c r="AD32040" s="9"/>
    </row>
    <row r="32041" spans="30:30">
      <c r="AD32041" s="9"/>
    </row>
    <row r="32042" spans="30:30">
      <c r="AD32042" s="9"/>
    </row>
    <row r="32043" spans="30:30">
      <c r="AD32043" s="9"/>
    </row>
    <row r="32044" spans="30:30">
      <c r="AD32044" s="9"/>
    </row>
    <row r="32045" spans="30:30">
      <c r="AD32045" s="9"/>
    </row>
    <row r="32046" spans="30:30">
      <c r="AD32046" s="9"/>
    </row>
    <row r="32047" spans="30:30">
      <c r="AD32047" s="9"/>
    </row>
    <row r="32048" spans="30:30">
      <c r="AD32048" s="9"/>
    </row>
    <row r="32049" spans="30:30">
      <c r="AD32049" s="9"/>
    </row>
    <row r="32050" spans="30:30">
      <c r="AD32050" s="9"/>
    </row>
    <row r="32051" spans="30:30">
      <c r="AD32051" s="9"/>
    </row>
    <row r="32052" spans="30:30">
      <c r="AD32052" s="9"/>
    </row>
    <row r="32053" spans="30:30">
      <c r="AD32053" s="9"/>
    </row>
    <row r="32054" spans="30:30">
      <c r="AD32054" s="9"/>
    </row>
    <row r="32055" spans="30:30">
      <c r="AD32055" s="9"/>
    </row>
    <row r="32056" spans="30:30">
      <c r="AD32056" s="9"/>
    </row>
    <row r="32057" spans="30:30">
      <c r="AD32057" s="9"/>
    </row>
    <row r="32058" spans="30:30">
      <c r="AD32058" s="9"/>
    </row>
    <row r="32059" spans="30:30">
      <c r="AD32059" s="9"/>
    </row>
    <row r="32060" spans="30:30">
      <c r="AD32060" s="9"/>
    </row>
    <row r="32061" spans="30:30">
      <c r="AD32061" s="9"/>
    </row>
    <row r="32062" spans="30:30">
      <c r="AD32062" s="9"/>
    </row>
    <row r="32063" spans="30:30">
      <c r="AD32063" s="9"/>
    </row>
    <row r="32064" spans="30:30">
      <c r="AD32064" s="9"/>
    </row>
    <row r="32065" spans="30:30">
      <c r="AD32065" s="9"/>
    </row>
    <row r="32066" spans="30:30">
      <c r="AD32066" s="9"/>
    </row>
    <row r="32067" spans="30:30">
      <c r="AD32067" s="9"/>
    </row>
    <row r="32068" spans="30:30">
      <c r="AD32068" s="9"/>
    </row>
    <row r="32069" spans="30:30">
      <c r="AD32069" s="9"/>
    </row>
    <row r="32070" spans="30:30">
      <c r="AD32070" s="9"/>
    </row>
    <row r="32071" spans="30:30">
      <c r="AD32071" s="9"/>
    </row>
    <row r="32072" spans="30:30">
      <c r="AD32072" s="9"/>
    </row>
    <row r="32073" spans="30:30">
      <c r="AD32073" s="9"/>
    </row>
    <row r="32074" spans="30:30">
      <c r="AD32074" s="9"/>
    </row>
    <row r="32075" spans="30:30">
      <c r="AD32075" s="9"/>
    </row>
    <row r="32076" spans="30:30">
      <c r="AD32076" s="9"/>
    </row>
    <row r="32077" spans="30:30">
      <c r="AD32077" s="9"/>
    </row>
    <row r="32078" spans="30:30">
      <c r="AD32078" s="9"/>
    </row>
    <row r="32079" spans="30:30">
      <c r="AD32079" s="9"/>
    </row>
    <row r="32080" spans="30:30">
      <c r="AD32080" s="9"/>
    </row>
    <row r="32081" spans="30:30">
      <c r="AD32081" s="9"/>
    </row>
    <row r="32082" spans="30:30">
      <c r="AD32082" s="9"/>
    </row>
    <row r="32083" spans="30:30">
      <c r="AD32083" s="9"/>
    </row>
    <row r="32084" spans="30:30">
      <c r="AD32084" s="9"/>
    </row>
    <row r="32085" spans="30:30">
      <c r="AD32085" s="9"/>
    </row>
    <row r="32086" spans="30:30">
      <c r="AD32086" s="9"/>
    </row>
    <row r="32087" spans="30:30">
      <c r="AD32087" s="9"/>
    </row>
    <row r="32088" spans="30:30">
      <c r="AD32088" s="9"/>
    </row>
    <row r="32089" spans="30:30">
      <c r="AD32089" s="9"/>
    </row>
    <row r="32090" spans="30:30">
      <c r="AD32090" s="9"/>
    </row>
    <row r="32091" spans="30:30">
      <c r="AD32091" s="9"/>
    </row>
    <row r="32092" spans="30:30">
      <c r="AD32092" s="9"/>
    </row>
    <row r="32093" spans="30:30">
      <c r="AD32093" s="9"/>
    </row>
    <row r="32094" spans="30:30">
      <c r="AD32094" s="9"/>
    </row>
    <row r="32095" spans="30:30">
      <c r="AD32095" s="9"/>
    </row>
    <row r="32096" spans="30:30">
      <c r="AD32096" s="9"/>
    </row>
    <row r="32097" spans="30:30">
      <c r="AD32097" s="9"/>
    </row>
    <row r="32098" spans="30:30">
      <c r="AD32098" s="9"/>
    </row>
    <row r="32099" spans="30:30">
      <c r="AD32099" s="9"/>
    </row>
    <row r="32100" spans="30:30">
      <c r="AD32100" s="9"/>
    </row>
    <row r="32101" spans="30:30">
      <c r="AD32101" s="9"/>
    </row>
    <row r="32102" spans="30:30">
      <c r="AD32102" s="9"/>
    </row>
    <row r="32103" spans="30:30">
      <c r="AD32103" s="9"/>
    </row>
    <row r="32104" spans="30:30">
      <c r="AD32104" s="9"/>
    </row>
    <row r="32105" spans="30:30">
      <c r="AD32105" s="9"/>
    </row>
    <row r="32106" spans="30:30">
      <c r="AD32106" s="9"/>
    </row>
    <row r="32107" spans="30:30">
      <c r="AD32107" s="9"/>
    </row>
    <row r="32108" spans="30:30">
      <c r="AD32108" s="9"/>
    </row>
    <row r="32109" spans="30:30">
      <c r="AD32109" s="9"/>
    </row>
    <row r="32110" spans="30:30">
      <c r="AD32110" s="9"/>
    </row>
    <row r="32111" spans="30:30">
      <c r="AD32111" s="9"/>
    </row>
    <row r="32112" spans="30:30">
      <c r="AD32112" s="9"/>
    </row>
    <row r="32113" spans="30:30">
      <c r="AD32113" s="9"/>
    </row>
    <row r="32114" spans="30:30">
      <c r="AD32114" s="9"/>
    </row>
    <row r="32115" spans="30:30">
      <c r="AD32115" s="9"/>
    </row>
    <row r="32116" spans="30:30">
      <c r="AD32116" s="9"/>
    </row>
    <row r="32117" spans="30:30">
      <c r="AD32117" s="9"/>
    </row>
    <row r="32118" spans="30:30">
      <c r="AD32118" s="9"/>
    </row>
    <row r="32119" spans="30:30">
      <c r="AD32119" s="9"/>
    </row>
    <row r="32120" spans="30:30">
      <c r="AD32120" s="9"/>
    </row>
    <row r="32121" spans="30:30">
      <c r="AD32121" s="9"/>
    </row>
    <row r="32122" spans="30:30">
      <c r="AD32122" s="9"/>
    </row>
    <row r="32123" spans="30:30">
      <c r="AD32123" s="9"/>
    </row>
    <row r="32124" spans="30:30">
      <c r="AD32124" s="9"/>
    </row>
    <row r="32125" spans="30:30">
      <c r="AD32125" s="9"/>
    </row>
    <row r="32126" spans="30:30">
      <c r="AD32126" s="9"/>
    </row>
    <row r="32127" spans="30:30">
      <c r="AD32127" s="9"/>
    </row>
    <row r="32128" spans="30:30">
      <c r="AD32128" s="9"/>
    </row>
    <row r="32129" spans="30:30">
      <c r="AD32129" s="9"/>
    </row>
    <row r="32130" spans="30:30">
      <c r="AD32130" s="9"/>
    </row>
    <row r="32131" spans="30:30">
      <c r="AD32131" s="9"/>
    </row>
    <row r="32132" spans="30:30">
      <c r="AD32132" s="9"/>
    </row>
    <row r="32133" spans="30:30">
      <c r="AD32133" s="9"/>
    </row>
    <row r="32134" spans="30:30">
      <c r="AD32134" s="9"/>
    </row>
    <row r="32135" spans="30:30">
      <c r="AD32135" s="9"/>
    </row>
    <row r="32136" spans="30:30">
      <c r="AD32136" s="9"/>
    </row>
    <row r="32137" spans="30:30">
      <c r="AD32137" s="9"/>
    </row>
    <row r="32138" spans="30:30">
      <c r="AD32138" s="9"/>
    </row>
    <row r="32139" spans="30:30">
      <c r="AD32139" s="9"/>
    </row>
    <row r="32140" spans="30:30">
      <c r="AD32140" s="9"/>
    </row>
    <row r="32141" spans="30:30">
      <c r="AD32141" s="9"/>
    </row>
    <row r="32142" spans="30:30">
      <c r="AD32142" s="9"/>
    </row>
    <row r="32143" spans="30:30">
      <c r="AD32143" s="9"/>
    </row>
    <row r="32144" spans="30:30">
      <c r="AD32144" s="9"/>
    </row>
    <row r="32145" spans="30:30">
      <c r="AD32145" s="9"/>
    </row>
    <row r="32146" spans="30:30">
      <c r="AD32146" s="9"/>
    </row>
    <row r="32147" spans="30:30">
      <c r="AD32147" s="9"/>
    </row>
    <row r="32148" spans="30:30">
      <c r="AD32148" s="9"/>
    </row>
    <row r="32149" spans="30:30">
      <c r="AD32149" s="9"/>
    </row>
    <row r="32150" spans="30:30">
      <c r="AD32150" s="9"/>
    </row>
    <row r="32151" spans="30:30">
      <c r="AD32151" s="9"/>
    </row>
    <row r="32152" spans="30:30">
      <c r="AD32152" s="9"/>
    </row>
    <row r="32153" spans="30:30">
      <c r="AD32153" s="9"/>
    </row>
    <row r="32154" spans="30:30">
      <c r="AD32154" s="9"/>
    </row>
    <row r="32155" spans="30:30">
      <c r="AD32155" s="9"/>
    </row>
    <row r="32156" spans="30:30">
      <c r="AD32156" s="9"/>
    </row>
    <row r="32157" spans="30:30">
      <c r="AD32157" s="9"/>
    </row>
    <row r="32158" spans="30:30">
      <c r="AD32158" s="9"/>
    </row>
    <row r="32159" spans="30:30">
      <c r="AD32159" s="9"/>
    </row>
    <row r="32160" spans="30:30">
      <c r="AD32160" s="9"/>
    </row>
    <row r="32161" spans="30:30">
      <c r="AD32161" s="9"/>
    </row>
    <row r="32162" spans="30:30">
      <c r="AD32162" s="9"/>
    </row>
    <row r="32163" spans="30:30">
      <c r="AD32163" s="9"/>
    </row>
    <row r="32164" spans="30:30">
      <c r="AD32164" s="9"/>
    </row>
    <row r="32165" spans="30:30">
      <c r="AD32165" s="9"/>
    </row>
    <row r="32166" spans="30:30">
      <c r="AD32166" s="9"/>
    </row>
    <row r="32167" spans="30:30">
      <c r="AD32167" s="9"/>
    </row>
    <row r="32168" spans="30:30">
      <c r="AD32168" s="9"/>
    </row>
    <row r="32169" spans="30:30">
      <c r="AD32169" s="9"/>
    </row>
    <row r="32170" spans="30:30">
      <c r="AD32170" s="9"/>
    </row>
    <row r="32171" spans="30:30">
      <c r="AD32171" s="9"/>
    </row>
    <row r="32172" spans="30:30">
      <c r="AD32172" s="9"/>
    </row>
    <row r="32173" spans="30:30">
      <c r="AD32173" s="9"/>
    </row>
    <row r="32174" spans="30:30">
      <c r="AD32174" s="9"/>
    </row>
    <row r="32175" spans="30:30">
      <c r="AD32175" s="9"/>
    </row>
    <row r="32176" spans="30:30">
      <c r="AD32176" s="9"/>
    </row>
    <row r="32177" spans="30:30">
      <c r="AD32177" s="9"/>
    </row>
    <row r="32178" spans="30:30">
      <c r="AD32178" s="9"/>
    </row>
    <row r="32179" spans="30:30">
      <c r="AD32179" s="9"/>
    </row>
    <row r="32180" spans="30:30">
      <c r="AD32180" s="9"/>
    </row>
    <row r="32181" spans="30:30">
      <c r="AD32181" s="9"/>
    </row>
    <row r="32182" spans="30:30">
      <c r="AD32182" s="9"/>
    </row>
    <row r="32183" spans="30:30">
      <c r="AD32183" s="9"/>
    </row>
    <row r="32184" spans="30:30">
      <c r="AD32184" s="9"/>
    </row>
    <row r="32185" spans="30:30">
      <c r="AD32185" s="9"/>
    </row>
    <row r="32186" spans="30:30">
      <c r="AD32186" s="9"/>
    </row>
    <row r="32187" spans="30:30">
      <c r="AD32187" s="9"/>
    </row>
    <row r="32188" spans="30:30">
      <c r="AD32188" s="9"/>
    </row>
    <row r="32189" spans="30:30">
      <c r="AD32189" s="9"/>
    </row>
    <row r="32190" spans="30:30">
      <c r="AD32190" s="9"/>
    </row>
    <row r="32191" spans="30:30">
      <c r="AD32191" s="9"/>
    </row>
    <row r="32192" spans="30:30">
      <c r="AD32192" s="9"/>
    </row>
    <row r="32193" spans="30:30">
      <c r="AD32193" s="9"/>
    </row>
    <row r="32194" spans="30:30">
      <c r="AD32194" s="9"/>
    </row>
    <row r="32195" spans="30:30">
      <c r="AD32195" s="9"/>
    </row>
    <row r="32196" spans="30:30">
      <c r="AD32196" s="9"/>
    </row>
    <row r="32197" spans="30:30">
      <c r="AD32197" s="9"/>
    </row>
    <row r="32198" spans="30:30">
      <c r="AD32198" s="9"/>
    </row>
    <row r="32199" spans="30:30">
      <c r="AD32199" s="9"/>
    </row>
    <row r="32200" spans="30:30">
      <c r="AD32200" s="9"/>
    </row>
    <row r="32201" spans="30:30">
      <c r="AD32201" s="9"/>
    </row>
    <row r="32202" spans="30:30">
      <c r="AD32202" s="9"/>
    </row>
    <row r="32203" spans="30:30">
      <c r="AD32203" s="9"/>
    </row>
    <row r="32204" spans="30:30">
      <c r="AD32204" s="9"/>
    </row>
    <row r="32205" spans="30:30">
      <c r="AD32205" s="9"/>
    </row>
    <row r="32206" spans="30:30">
      <c r="AD32206" s="9"/>
    </row>
    <row r="32207" spans="30:30">
      <c r="AD32207" s="9"/>
    </row>
    <row r="32208" spans="30:30">
      <c r="AD32208" s="9"/>
    </row>
    <row r="32209" spans="30:30">
      <c r="AD32209" s="9"/>
    </row>
    <row r="32210" spans="30:30">
      <c r="AD32210" s="9"/>
    </row>
    <row r="32211" spans="30:30">
      <c r="AD32211" s="9"/>
    </row>
    <row r="32212" spans="30:30">
      <c r="AD32212" s="9"/>
    </row>
    <row r="32213" spans="30:30">
      <c r="AD32213" s="9"/>
    </row>
    <row r="32214" spans="30:30">
      <c r="AD32214" s="9"/>
    </row>
    <row r="32215" spans="30:30">
      <c r="AD32215" s="9"/>
    </row>
    <row r="32216" spans="30:30">
      <c r="AD32216" s="9"/>
    </row>
    <row r="32217" spans="30:30">
      <c r="AD32217" s="9"/>
    </row>
    <row r="32218" spans="30:30">
      <c r="AD32218" s="9"/>
    </row>
    <row r="32219" spans="30:30">
      <c r="AD32219" s="9"/>
    </row>
    <row r="32220" spans="30:30">
      <c r="AD32220" s="9"/>
    </row>
    <row r="32221" spans="30:30">
      <c r="AD32221" s="9"/>
    </row>
    <row r="32222" spans="30:30">
      <c r="AD32222" s="9"/>
    </row>
    <row r="32223" spans="30:30">
      <c r="AD32223" s="9"/>
    </row>
    <row r="32224" spans="30:30">
      <c r="AD32224" s="9"/>
    </row>
    <row r="32225" spans="30:30">
      <c r="AD32225" s="9"/>
    </row>
    <row r="32226" spans="30:30">
      <c r="AD32226" s="9"/>
    </row>
    <row r="32227" spans="30:30">
      <c r="AD32227" s="9"/>
    </row>
    <row r="32228" spans="30:30">
      <c r="AD32228" s="9"/>
    </row>
    <row r="32229" spans="30:30">
      <c r="AD32229" s="9"/>
    </row>
    <row r="32230" spans="30:30">
      <c r="AD32230" s="9"/>
    </row>
    <row r="32231" spans="30:30">
      <c r="AD32231" s="9"/>
    </row>
    <row r="32232" spans="30:30">
      <c r="AD32232" s="9"/>
    </row>
    <row r="32233" spans="30:30">
      <c r="AD32233" s="9"/>
    </row>
    <row r="32234" spans="30:30">
      <c r="AD32234" s="9"/>
    </row>
    <row r="32235" spans="30:30">
      <c r="AD32235" s="9"/>
    </row>
    <row r="32236" spans="30:30">
      <c r="AD32236" s="9"/>
    </row>
    <row r="32237" spans="30:30">
      <c r="AD32237" s="9"/>
    </row>
    <row r="32238" spans="30:30">
      <c r="AD32238" s="9"/>
    </row>
    <row r="32239" spans="30:30">
      <c r="AD32239" s="9"/>
    </row>
    <row r="32240" spans="30:30">
      <c r="AD32240" s="9"/>
    </row>
    <row r="32241" spans="30:30">
      <c r="AD32241" s="9"/>
    </row>
    <row r="32242" spans="30:30">
      <c r="AD32242" s="9"/>
    </row>
    <row r="32243" spans="30:30">
      <c r="AD32243" s="9"/>
    </row>
    <row r="32244" spans="30:30">
      <c r="AD32244" s="9"/>
    </row>
    <row r="32245" spans="30:30">
      <c r="AD32245" s="9"/>
    </row>
    <row r="32246" spans="30:30">
      <c r="AD32246" s="9"/>
    </row>
    <row r="32247" spans="30:30">
      <c r="AD32247" s="9"/>
    </row>
    <row r="32248" spans="30:30">
      <c r="AD32248" s="9"/>
    </row>
    <row r="32249" spans="30:30">
      <c r="AD32249" s="9"/>
    </row>
    <row r="32250" spans="30:30">
      <c r="AD32250" s="9"/>
    </row>
    <row r="32251" spans="30:30">
      <c r="AD32251" s="9"/>
    </row>
    <row r="32252" spans="30:30">
      <c r="AD32252" s="9"/>
    </row>
    <row r="32253" spans="30:30">
      <c r="AD32253" s="9"/>
    </row>
    <row r="32254" spans="30:30">
      <c r="AD32254" s="9"/>
    </row>
    <row r="32255" spans="30:30">
      <c r="AD32255" s="9"/>
    </row>
    <row r="32256" spans="30:30">
      <c r="AD32256" s="9"/>
    </row>
    <row r="32257" spans="30:30">
      <c r="AD32257" s="9"/>
    </row>
    <row r="32258" spans="30:30">
      <c r="AD32258" s="9"/>
    </row>
    <row r="32259" spans="30:30">
      <c r="AD32259" s="9"/>
    </row>
    <row r="32260" spans="30:30">
      <c r="AD32260" s="9"/>
    </row>
    <row r="32261" spans="30:30">
      <c r="AD32261" s="9"/>
    </row>
    <row r="32262" spans="30:30">
      <c r="AD32262" s="9"/>
    </row>
    <row r="32263" spans="30:30">
      <c r="AD32263" s="9"/>
    </row>
    <row r="32264" spans="30:30">
      <c r="AD32264" s="9"/>
    </row>
    <row r="32265" spans="30:30">
      <c r="AD32265" s="9"/>
    </row>
    <row r="32266" spans="30:30">
      <c r="AD32266" s="9"/>
    </row>
    <row r="32267" spans="30:30">
      <c r="AD32267" s="9"/>
    </row>
    <row r="32268" spans="30:30">
      <c r="AD32268" s="9"/>
    </row>
    <row r="32269" spans="30:30">
      <c r="AD32269" s="9"/>
    </row>
    <row r="32270" spans="30:30">
      <c r="AD32270" s="9"/>
    </row>
    <row r="32271" spans="30:30">
      <c r="AD32271" s="9"/>
    </row>
    <row r="32272" spans="30:30">
      <c r="AD32272" s="9"/>
    </row>
    <row r="32273" spans="30:30">
      <c r="AD32273" s="9"/>
    </row>
    <row r="32274" spans="30:30">
      <c r="AD32274" s="9"/>
    </row>
    <row r="32275" spans="30:30">
      <c r="AD32275" s="9"/>
    </row>
    <row r="32276" spans="30:30">
      <c r="AD32276" s="9"/>
    </row>
    <row r="32277" spans="30:30">
      <c r="AD32277" s="9"/>
    </row>
    <row r="32278" spans="30:30">
      <c r="AD32278" s="9"/>
    </row>
    <row r="32279" spans="30:30">
      <c r="AD32279" s="9"/>
    </row>
    <row r="32280" spans="30:30">
      <c r="AD32280" s="9"/>
    </row>
    <row r="32281" spans="30:30">
      <c r="AD32281" s="9"/>
    </row>
    <row r="32282" spans="30:30">
      <c r="AD32282" s="9"/>
    </row>
    <row r="32283" spans="30:30">
      <c r="AD32283" s="9"/>
    </row>
    <row r="32284" spans="30:30">
      <c r="AD32284" s="9"/>
    </row>
    <row r="32285" spans="30:30">
      <c r="AD32285" s="9"/>
    </row>
    <row r="32286" spans="30:30">
      <c r="AD32286" s="9"/>
    </row>
    <row r="32287" spans="30:30">
      <c r="AD32287" s="9"/>
    </row>
    <row r="32288" spans="30:30">
      <c r="AD32288" s="9"/>
    </row>
    <row r="32289" spans="30:30">
      <c r="AD32289" s="9"/>
    </row>
    <row r="32290" spans="30:30">
      <c r="AD32290" s="9"/>
    </row>
    <row r="32291" spans="30:30">
      <c r="AD32291" s="9"/>
    </row>
    <row r="32292" spans="30:30">
      <c r="AD32292" s="9"/>
    </row>
    <row r="32293" spans="30:30">
      <c r="AD32293" s="9"/>
    </row>
    <row r="32294" spans="30:30">
      <c r="AD32294" s="9"/>
    </row>
    <row r="32295" spans="30:30">
      <c r="AD32295" s="9"/>
    </row>
    <row r="32296" spans="30:30">
      <c r="AD32296" s="9"/>
    </row>
    <row r="32297" spans="30:30">
      <c r="AD32297" s="9"/>
    </row>
    <row r="32298" spans="30:30">
      <c r="AD32298" s="9"/>
    </row>
    <row r="32299" spans="30:30">
      <c r="AD32299" s="9"/>
    </row>
    <row r="32300" spans="30:30">
      <c r="AD32300" s="9"/>
    </row>
    <row r="32301" spans="30:30">
      <c r="AD32301" s="9"/>
    </row>
    <row r="32302" spans="30:30">
      <c r="AD32302" s="9"/>
    </row>
    <row r="32303" spans="30:30">
      <c r="AD32303" s="9"/>
    </row>
    <row r="32304" spans="30:30">
      <c r="AD32304" s="9"/>
    </row>
    <row r="32305" spans="30:30">
      <c r="AD32305" s="9"/>
    </row>
    <row r="32306" spans="30:30">
      <c r="AD32306" s="9"/>
    </row>
    <row r="32307" spans="30:30">
      <c r="AD32307" s="9"/>
    </row>
    <row r="32308" spans="30:30">
      <c r="AD32308" s="9"/>
    </row>
    <row r="32309" spans="30:30">
      <c r="AD32309" s="9"/>
    </row>
    <row r="32310" spans="30:30">
      <c r="AD32310" s="9"/>
    </row>
    <row r="32311" spans="30:30">
      <c r="AD32311" s="9"/>
    </row>
    <row r="32312" spans="30:30">
      <c r="AD32312" s="9"/>
    </row>
    <row r="32313" spans="30:30">
      <c r="AD32313" s="9"/>
    </row>
    <row r="32314" spans="30:30">
      <c r="AD32314" s="9"/>
    </row>
    <row r="32315" spans="30:30">
      <c r="AD32315" s="9"/>
    </row>
    <row r="32316" spans="30:30">
      <c r="AD32316" s="9"/>
    </row>
    <row r="32317" spans="30:30">
      <c r="AD32317" s="9"/>
    </row>
    <row r="32318" spans="30:30">
      <c r="AD32318" s="9"/>
    </row>
    <row r="32319" spans="30:30">
      <c r="AD32319" s="9"/>
    </row>
    <row r="32320" spans="30:30">
      <c r="AD32320" s="9"/>
    </row>
    <row r="32321" spans="30:30">
      <c r="AD32321" s="9"/>
    </row>
    <row r="32322" spans="30:30">
      <c r="AD32322" s="9"/>
    </row>
    <row r="32323" spans="30:30">
      <c r="AD32323" s="9"/>
    </row>
    <row r="32324" spans="30:30">
      <c r="AD32324" s="9"/>
    </row>
    <row r="32325" spans="30:30">
      <c r="AD32325" s="9"/>
    </row>
    <row r="32326" spans="30:30">
      <c r="AD32326" s="9"/>
    </row>
    <row r="32327" spans="30:30">
      <c r="AD32327" s="9"/>
    </row>
    <row r="32328" spans="30:30">
      <c r="AD32328" s="9"/>
    </row>
    <row r="32329" spans="30:30">
      <c r="AD32329" s="9"/>
    </row>
    <row r="32330" spans="30:30">
      <c r="AD32330" s="9"/>
    </row>
    <row r="32331" spans="30:30">
      <c r="AD32331" s="9"/>
    </row>
    <row r="32332" spans="30:30">
      <c r="AD32332" s="9"/>
    </row>
    <row r="32333" spans="30:30">
      <c r="AD32333" s="9"/>
    </row>
    <row r="32334" spans="30:30">
      <c r="AD32334" s="9"/>
    </row>
    <row r="32335" spans="30:30">
      <c r="AD32335" s="9"/>
    </row>
    <row r="32336" spans="30:30">
      <c r="AD32336" s="9"/>
    </row>
    <row r="32337" spans="30:30">
      <c r="AD32337" s="9"/>
    </row>
    <row r="32338" spans="30:30">
      <c r="AD32338" s="9"/>
    </row>
    <row r="32339" spans="30:30">
      <c r="AD32339" s="9"/>
    </row>
    <row r="32340" spans="30:30">
      <c r="AD32340" s="9"/>
    </row>
    <row r="32341" spans="30:30">
      <c r="AD32341" s="9"/>
    </row>
    <row r="32342" spans="30:30">
      <c r="AD32342" s="9"/>
    </row>
    <row r="32343" spans="30:30">
      <c r="AD32343" s="9"/>
    </row>
    <row r="32344" spans="30:30">
      <c r="AD32344" s="9"/>
    </row>
    <row r="32345" spans="30:30">
      <c r="AD32345" s="9"/>
    </row>
    <row r="32346" spans="30:30">
      <c r="AD32346" s="9"/>
    </row>
    <row r="32347" spans="30:30">
      <c r="AD32347" s="9"/>
    </row>
    <row r="32348" spans="30:30">
      <c r="AD32348" s="9"/>
    </row>
    <row r="32349" spans="30:30">
      <c r="AD32349" s="9"/>
    </row>
    <row r="32350" spans="30:30">
      <c r="AD32350" s="9"/>
    </row>
    <row r="32351" spans="30:30">
      <c r="AD32351" s="9"/>
    </row>
    <row r="32352" spans="30:30">
      <c r="AD32352" s="9"/>
    </row>
    <row r="32353" spans="30:30">
      <c r="AD32353" s="9"/>
    </row>
    <row r="32354" spans="30:30">
      <c r="AD32354" s="9"/>
    </row>
    <row r="32355" spans="30:30">
      <c r="AD32355" s="9"/>
    </row>
    <row r="32356" spans="30:30">
      <c r="AD32356" s="9"/>
    </row>
    <row r="32357" spans="30:30">
      <c r="AD32357" s="9"/>
    </row>
    <row r="32358" spans="30:30">
      <c r="AD32358" s="9"/>
    </row>
    <row r="32359" spans="30:30">
      <c r="AD32359" s="9"/>
    </row>
    <row r="32360" spans="30:30">
      <c r="AD32360" s="9"/>
    </row>
    <row r="32361" spans="30:30">
      <c r="AD32361" s="9"/>
    </row>
    <row r="32362" spans="30:30">
      <c r="AD32362" s="9"/>
    </row>
    <row r="32363" spans="30:30">
      <c r="AD32363" s="9"/>
    </row>
    <row r="32364" spans="30:30">
      <c r="AD32364" s="9"/>
    </row>
    <row r="32365" spans="30:30">
      <c r="AD32365" s="9"/>
    </row>
    <row r="32366" spans="30:30">
      <c r="AD32366" s="9"/>
    </row>
    <row r="32367" spans="30:30">
      <c r="AD32367" s="9"/>
    </row>
    <row r="32368" spans="30:30">
      <c r="AD32368" s="9"/>
    </row>
    <row r="32369" spans="30:30">
      <c r="AD32369" s="9"/>
    </row>
    <row r="32370" spans="30:30">
      <c r="AD32370" s="9"/>
    </row>
    <row r="32371" spans="30:30">
      <c r="AD32371" s="9"/>
    </row>
    <row r="32372" spans="30:30">
      <c r="AD32372" s="9"/>
    </row>
    <row r="32373" spans="30:30">
      <c r="AD32373" s="9"/>
    </row>
    <row r="32374" spans="30:30">
      <c r="AD32374" s="9"/>
    </row>
    <row r="32375" spans="30:30">
      <c r="AD32375" s="9"/>
    </row>
    <row r="32376" spans="30:30">
      <c r="AD32376" s="9"/>
    </row>
    <row r="32377" spans="30:30">
      <c r="AD32377" s="9"/>
    </row>
    <row r="32378" spans="30:30">
      <c r="AD32378" s="9"/>
    </row>
    <row r="32379" spans="30:30">
      <c r="AD32379" s="9"/>
    </row>
    <row r="32380" spans="30:30">
      <c r="AD32380" s="9"/>
    </row>
    <row r="32381" spans="30:30">
      <c r="AD32381" s="9"/>
    </row>
    <row r="32382" spans="30:30">
      <c r="AD32382" s="9"/>
    </row>
    <row r="32383" spans="30:30">
      <c r="AD32383" s="9"/>
    </row>
    <row r="32384" spans="30:30">
      <c r="AD32384" s="9"/>
    </row>
    <row r="32385" spans="30:30">
      <c r="AD32385" s="9"/>
    </row>
    <row r="32386" spans="30:30">
      <c r="AD32386" s="9"/>
    </row>
    <row r="32387" spans="30:30">
      <c r="AD32387" s="9"/>
    </row>
    <row r="32388" spans="30:30">
      <c r="AD32388" s="9"/>
    </row>
    <row r="32389" spans="30:30">
      <c r="AD32389" s="9"/>
    </row>
    <row r="32390" spans="30:30">
      <c r="AD32390" s="9"/>
    </row>
    <row r="32391" spans="30:30">
      <c r="AD32391" s="9"/>
    </row>
    <row r="32392" spans="30:30">
      <c r="AD32392" s="9"/>
    </row>
    <row r="32393" spans="30:30">
      <c r="AD32393" s="9"/>
    </row>
    <row r="32394" spans="30:30">
      <c r="AD32394" s="9"/>
    </row>
    <row r="32395" spans="30:30">
      <c r="AD32395" s="9"/>
    </row>
    <row r="32396" spans="30:30">
      <c r="AD32396" s="9"/>
    </row>
    <row r="32397" spans="30:30">
      <c r="AD32397" s="9"/>
    </row>
    <row r="32398" spans="30:30">
      <c r="AD32398" s="9"/>
    </row>
    <row r="32399" spans="30:30">
      <c r="AD32399" s="9"/>
    </row>
    <row r="32400" spans="30:30">
      <c r="AD32400" s="9"/>
    </row>
    <row r="32401" spans="30:30">
      <c r="AD32401" s="9"/>
    </row>
    <row r="32402" spans="30:30">
      <c r="AD32402" s="9"/>
    </row>
    <row r="32403" spans="30:30">
      <c r="AD32403" s="9"/>
    </row>
    <row r="32404" spans="30:30">
      <c r="AD32404" s="9"/>
    </row>
    <row r="32405" spans="30:30">
      <c r="AD32405" s="9"/>
    </row>
    <row r="32406" spans="30:30">
      <c r="AD32406" s="9"/>
    </row>
    <row r="32407" spans="30:30">
      <c r="AD32407" s="9"/>
    </row>
    <row r="32408" spans="30:30">
      <c r="AD32408" s="9"/>
    </row>
    <row r="32409" spans="30:30">
      <c r="AD32409" s="9"/>
    </row>
    <row r="32410" spans="30:30">
      <c r="AD32410" s="9"/>
    </row>
    <row r="32411" spans="30:30">
      <c r="AD32411" s="9"/>
    </row>
    <row r="32412" spans="30:30">
      <c r="AD32412" s="9"/>
    </row>
    <row r="32413" spans="30:30">
      <c r="AD32413" s="9"/>
    </row>
    <row r="32414" spans="30:30">
      <c r="AD32414" s="9"/>
    </row>
    <row r="32415" spans="30:30">
      <c r="AD32415" s="9"/>
    </row>
    <row r="32416" spans="30:30">
      <c r="AD32416" s="9"/>
    </row>
    <row r="32417" spans="30:30">
      <c r="AD32417" s="9"/>
    </row>
    <row r="32418" spans="30:30">
      <c r="AD32418" s="9"/>
    </row>
    <row r="32419" spans="30:30">
      <c r="AD32419" s="9"/>
    </row>
    <row r="32420" spans="30:30">
      <c r="AD32420" s="9"/>
    </row>
    <row r="32421" spans="30:30">
      <c r="AD32421" s="9"/>
    </row>
    <row r="32422" spans="30:30">
      <c r="AD32422" s="9"/>
    </row>
    <row r="32423" spans="30:30">
      <c r="AD32423" s="9"/>
    </row>
    <row r="32424" spans="30:30">
      <c r="AD32424" s="9"/>
    </row>
    <row r="32425" spans="30:30">
      <c r="AD32425" s="9"/>
    </row>
    <row r="32426" spans="30:30">
      <c r="AD32426" s="9"/>
    </row>
    <row r="32427" spans="30:30">
      <c r="AD32427" s="9"/>
    </row>
    <row r="32428" spans="30:30">
      <c r="AD32428" s="9"/>
    </row>
    <row r="32429" spans="30:30">
      <c r="AD32429" s="9"/>
    </row>
    <row r="32430" spans="30:30">
      <c r="AD32430" s="9"/>
    </row>
    <row r="32431" spans="30:30">
      <c r="AD32431" s="9"/>
    </row>
    <row r="32432" spans="30:30">
      <c r="AD32432" s="9"/>
    </row>
    <row r="32433" spans="30:30">
      <c r="AD32433" s="9"/>
    </row>
    <row r="32434" spans="30:30">
      <c r="AD32434" s="9"/>
    </row>
    <row r="32435" spans="30:30">
      <c r="AD32435" s="9"/>
    </row>
    <row r="32436" spans="30:30">
      <c r="AD32436" s="9"/>
    </row>
    <row r="32437" spans="30:30">
      <c r="AD32437" s="9"/>
    </row>
    <row r="32438" spans="30:30">
      <c r="AD32438" s="9"/>
    </row>
    <row r="32439" spans="30:30">
      <c r="AD32439" s="9"/>
    </row>
    <row r="32440" spans="30:30">
      <c r="AD32440" s="9"/>
    </row>
    <row r="32441" spans="30:30">
      <c r="AD32441" s="9"/>
    </row>
    <row r="32442" spans="30:30">
      <c r="AD32442" s="9"/>
    </row>
    <row r="32443" spans="30:30">
      <c r="AD32443" s="9"/>
    </row>
    <row r="32444" spans="30:30">
      <c r="AD32444" s="9"/>
    </row>
    <row r="32445" spans="30:30">
      <c r="AD32445" s="9"/>
    </row>
    <row r="32446" spans="30:30">
      <c r="AD32446" s="9"/>
    </row>
    <row r="32447" spans="30:30">
      <c r="AD32447" s="9"/>
    </row>
    <row r="32448" spans="30:30">
      <c r="AD32448" s="9"/>
    </row>
    <row r="32449" spans="30:30">
      <c r="AD32449" s="9"/>
    </row>
    <row r="32450" spans="30:30">
      <c r="AD32450" s="9"/>
    </row>
    <row r="32451" spans="30:30">
      <c r="AD32451" s="9"/>
    </row>
    <row r="32452" spans="30:30">
      <c r="AD32452" s="9"/>
    </row>
    <row r="32453" spans="30:30">
      <c r="AD32453" s="9"/>
    </row>
    <row r="32454" spans="30:30">
      <c r="AD32454" s="9"/>
    </row>
    <row r="32455" spans="30:30">
      <c r="AD32455" s="9"/>
    </row>
    <row r="32456" spans="30:30">
      <c r="AD32456" s="9"/>
    </row>
    <row r="32457" spans="30:30">
      <c r="AD32457" s="9"/>
    </row>
    <row r="32458" spans="30:30">
      <c r="AD32458" s="9"/>
    </row>
    <row r="32459" spans="30:30">
      <c r="AD32459" s="9"/>
    </row>
    <row r="32460" spans="30:30">
      <c r="AD32460" s="9"/>
    </row>
    <row r="32461" spans="30:30">
      <c r="AD32461" s="9"/>
    </row>
    <row r="32462" spans="30:30">
      <c r="AD32462" s="9"/>
    </row>
    <row r="32463" spans="30:30">
      <c r="AD32463" s="9"/>
    </row>
    <row r="32464" spans="30:30">
      <c r="AD32464" s="9"/>
    </row>
    <row r="32465" spans="30:30">
      <c r="AD32465" s="9"/>
    </row>
    <row r="32466" spans="30:30">
      <c r="AD32466" s="9"/>
    </row>
    <row r="32467" spans="30:30">
      <c r="AD32467" s="9"/>
    </row>
    <row r="32468" spans="30:30">
      <c r="AD32468" s="9"/>
    </row>
    <row r="32469" spans="30:30">
      <c r="AD32469" s="9"/>
    </row>
    <row r="32470" spans="30:30">
      <c r="AD32470" s="9"/>
    </row>
    <row r="32471" spans="30:30">
      <c r="AD32471" s="9"/>
    </row>
    <row r="32472" spans="30:30">
      <c r="AD32472" s="9"/>
    </row>
    <row r="32473" spans="30:30">
      <c r="AD32473" s="9"/>
    </row>
    <row r="32474" spans="30:30">
      <c r="AD32474" s="9"/>
    </row>
    <row r="32475" spans="30:30">
      <c r="AD32475" s="9"/>
    </row>
    <row r="32476" spans="30:30">
      <c r="AD32476" s="9"/>
    </row>
    <row r="32477" spans="30:30">
      <c r="AD32477" s="9"/>
    </row>
    <row r="32478" spans="30:30">
      <c r="AD32478" s="9"/>
    </row>
    <row r="32479" spans="30:30">
      <c r="AD32479" s="9"/>
    </row>
    <row r="32480" spans="30:30">
      <c r="AD32480" s="9"/>
    </row>
    <row r="32481" spans="30:30">
      <c r="AD32481" s="9"/>
    </row>
    <row r="32482" spans="30:30">
      <c r="AD32482" s="9"/>
    </row>
    <row r="32483" spans="30:30">
      <c r="AD32483" s="9"/>
    </row>
    <row r="32484" spans="30:30">
      <c r="AD32484" s="9"/>
    </row>
    <row r="32485" spans="30:30">
      <c r="AD32485" s="9"/>
    </row>
    <row r="32486" spans="30:30">
      <c r="AD32486" s="9"/>
    </row>
    <row r="32487" spans="30:30">
      <c r="AD32487" s="9"/>
    </row>
    <row r="32488" spans="30:30">
      <c r="AD32488" s="9"/>
    </row>
    <row r="32489" spans="30:30">
      <c r="AD32489" s="9"/>
    </row>
    <row r="32490" spans="30:30">
      <c r="AD32490" s="9"/>
    </row>
    <row r="32491" spans="30:30">
      <c r="AD32491" s="9"/>
    </row>
    <row r="32492" spans="30:30">
      <c r="AD32492" s="9"/>
    </row>
    <row r="32493" spans="30:30">
      <c r="AD32493" s="9"/>
    </row>
    <row r="32494" spans="30:30">
      <c r="AD32494" s="9"/>
    </row>
    <row r="32495" spans="30:30">
      <c r="AD32495" s="9"/>
    </row>
    <row r="32496" spans="30:30">
      <c r="AD32496" s="9"/>
    </row>
    <row r="32497" spans="30:30">
      <c r="AD32497" s="9"/>
    </row>
    <row r="32498" spans="30:30">
      <c r="AD32498" s="9"/>
    </row>
    <row r="32499" spans="30:30">
      <c r="AD32499" s="9"/>
    </row>
    <row r="32500" spans="30:30">
      <c r="AD32500" s="9"/>
    </row>
    <row r="32501" spans="30:30">
      <c r="AD32501" s="9"/>
    </row>
    <row r="32502" spans="30:30">
      <c r="AD32502" s="9"/>
    </row>
    <row r="32503" spans="30:30">
      <c r="AD32503" s="9"/>
    </row>
    <row r="32504" spans="30:30">
      <c r="AD32504" s="9"/>
    </row>
    <row r="32505" spans="30:30">
      <c r="AD32505" s="9"/>
    </row>
    <row r="32506" spans="30:30">
      <c r="AD32506" s="9"/>
    </row>
    <row r="32507" spans="30:30">
      <c r="AD32507" s="9"/>
    </row>
    <row r="32508" spans="30:30">
      <c r="AD32508" s="9"/>
    </row>
    <row r="32509" spans="30:30">
      <c r="AD32509" s="9"/>
    </row>
    <row r="32510" spans="30:30">
      <c r="AD32510" s="9"/>
    </row>
    <row r="32511" spans="30:30">
      <c r="AD32511" s="9"/>
    </row>
    <row r="32512" spans="30:30">
      <c r="AD32512" s="9"/>
    </row>
    <row r="32513" spans="30:30">
      <c r="AD32513" s="9"/>
    </row>
    <row r="32514" spans="30:30">
      <c r="AD32514" s="9"/>
    </row>
    <row r="32515" spans="30:30">
      <c r="AD32515" s="9"/>
    </row>
    <row r="32516" spans="30:30">
      <c r="AD32516" s="9"/>
    </row>
    <row r="32517" spans="30:30">
      <c r="AD32517" s="9"/>
    </row>
    <row r="32518" spans="30:30">
      <c r="AD32518" s="9"/>
    </row>
    <row r="32519" spans="30:30">
      <c r="AD32519" s="9"/>
    </row>
    <row r="32520" spans="30:30">
      <c r="AD32520" s="9"/>
    </row>
    <row r="32521" spans="30:30">
      <c r="AD32521" s="9"/>
    </row>
    <row r="32522" spans="30:30">
      <c r="AD32522" s="9"/>
    </row>
    <row r="32523" spans="30:30">
      <c r="AD32523" s="9"/>
    </row>
    <row r="32524" spans="30:30">
      <c r="AD32524" s="9"/>
    </row>
    <row r="32525" spans="30:30">
      <c r="AD32525" s="9"/>
    </row>
    <row r="32526" spans="30:30">
      <c r="AD32526" s="9"/>
    </row>
    <row r="32527" spans="30:30">
      <c r="AD32527" s="9"/>
    </row>
    <row r="32528" spans="30:30">
      <c r="AD32528" s="9"/>
    </row>
    <row r="32529" spans="30:30">
      <c r="AD32529" s="9"/>
    </row>
    <row r="32530" spans="30:30">
      <c r="AD32530" s="9"/>
    </row>
    <row r="32531" spans="30:30">
      <c r="AD32531" s="9"/>
    </row>
    <row r="32532" spans="30:30">
      <c r="AD32532" s="9"/>
    </row>
    <row r="32533" spans="30:30">
      <c r="AD32533" s="9"/>
    </row>
    <row r="32534" spans="30:30">
      <c r="AD32534" s="9"/>
    </row>
    <row r="32535" spans="30:30">
      <c r="AD32535" s="9"/>
    </row>
    <row r="32536" spans="30:30">
      <c r="AD32536" s="9"/>
    </row>
    <row r="32537" spans="30:30">
      <c r="AD32537" s="9"/>
    </row>
    <row r="32538" spans="30:30">
      <c r="AD32538" s="9"/>
    </row>
    <row r="32539" spans="30:30">
      <c r="AD32539" s="9"/>
    </row>
    <row r="32540" spans="30:30">
      <c r="AD32540" s="9"/>
    </row>
    <row r="32541" spans="30:30">
      <c r="AD32541" s="9"/>
    </row>
    <row r="32542" spans="30:30">
      <c r="AD32542" s="9"/>
    </row>
    <row r="32543" spans="30:30">
      <c r="AD32543" s="9"/>
    </row>
    <row r="32544" spans="30:30">
      <c r="AD32544" s="9"/>
    </row>
    <row r="32545" spans="30:30">
      <c r="AD32545" s="9"/>
    </row>
    <row r="32546" spans="30:30">
      <c r="AD32546" s="9"/>
    </row>
    <row r="32547" spans="30:30">
      <c r="AD32547" s="9"/>
    </row>
    <row r="32548" spans="30:30">
      <c r="AD32548" s="9"/>
    </row>
    <row r="32549" spans="30:30">
      <c r="AD32549" s="9"/>
    </row>
    <row r="32550" spans="30:30">
      <c r="AD32550" s="9"/>
    </row>
    <row r="32551" spans="30:30">
      <c r="AD32551" s="9"/>
    </row>
    <row r="32552" spans="30:30">
      <c r="AD32552" s="9"/>
    </row>
    <row r="32553" spans="30:30">
      <c r="AD32553" s="9"/>
    </row>
    <row r="32554" spans="30:30">
      <c r="AD32554" s="9"/>
    </row>
    <row r="32555" spans="30:30">
      <c r="AD32555" s="9"/>
    </row>
    <row r="32556" spans="30:30">
      <c r="AD32556" s="9"/>
    </row>
    <row r="32557" spans="30:30">
      <c r="AD32557" s="9"/>
    </row>
    <row r="32558" spans="30:30">
      <c r="AD32558" s="9"/>
    </row>
    <row r="32559" spans="30:30">
      <c r="AD32559" s="9"/>
    </row>
    <row r="32560" spans="30:30">
      <c r="AD32560" s="9"/>
    </row>
    <row r="32561" spans="30:30">
      <c r="AD32561" s="9"/>
    </row>
    <row r="32562" spans="30:30">
      <c r="AD32562" s="9"/>
    </row>
    <row r="32563" spans="30:30">
      <c r="AD32563" s="9"/>
    </row>
    <row r="32564" spans="30:30">
      <c r="AD32564" s="9"/>
    </row>
    <row r="32565" spans="30:30">
      <c r="AD32565" s="9"/>
    </row>
    <row r="32566" spans="30:30">
      <c r="AD32566" s="9"/>
    </row>
    <row r="32567" spans="30:30">
      <c r="AD32567" s="9"/>
    </row>
    <row r="32568" spans="30:30">
      <c r="AD32568" s="9"/>
    </row>
    <row r="32569" spans="30:30">
      <c r="AD32569" s="9"/>
    </row>
    <row r="32570" spans="30:30">
      <c r="AD32570" s="9"/>
    </row>
    <row r="32571" spans="30:30">
      <c r="AD32571" s="9"/>
    </row>
    <row r="32572" spans="30:30">
      <c r="AD32572" s="9"/>
    </row>
    <row r="32573" spans="30:30">
      <c r="AD32573" s="9"/>
    </row>
    <row r="32574" spans="30:30">
      <c r="AD32574" s="9"/>
    </row>
    <row r="32575" spans="30:30">
      <c r="AD32575" s="9"/>
    </row>
    <row r="32576" spans="30:30">
      <c r="AD32576" s="9"/>
    </row>
    <row r="32577" spans="30:30">
      <c r="AD32577" s="9"/>
    </row>
    <row r="32578" spans="30:30">
      <c r="AD32578" s="9"/>
    </row>
    <row r="32579" spans="30:30">
      <c r="AD32579" s="9"/>
    </row>
    <row r="32580" spans="30:30">
      <c r="AD32580" s="9"/>
    </row>
    <row r="32581" spans="30:30">
      <c r="AD32581" s="9"/>
    </row>
    <row r="32582" spans="30:30">
      <c r="AD32582" s="9"/>
    </row>
    <row r="32583" spans="30:30">
      <c r="AD32583" s="9"/>
    </row>
    <row r="32584" spans="30:30">
      <c r="AD32584" s="9"/>
    </row>
    <row r="32585" spans="30:30">
      <c r="AD32585" s="9"/>
    </row>
    <row r="32586" spans="30:30">
      <c r="AD32586" s="9"/>
    </row>
    <row r="32587" spans="30:30">
      <c r="AD32587" s="9"/>
    </row>
    <row r="32588" spans="30:30">
      <c r="AD32588" s="9"/>
    </row>
    <row r="32589" spans="30:30">
      <c r="AD32589" s="9"/>
    </row>
    <row r="32590" spans="30:30">
      <c r="AD32590" s="9"/>
    </row>
    <row r="32591" spans="30:30">
      <c r="AD32591" s="9"/>
    </row>
    <row r="32592" spans="30:30">
      <c r="AD32592" s="9"/>
    </row>
    <row r="32593" spans="30:30">
      <c r="AD32593" s="9"/>
    </row>
    <row r="32594" spans="30:30">
      <c r="AD32594" s="9"/>
    </row>
    <row r="32595" spans="30:30">
      <c r="AD32595" s="9"/>
    </row>
    <row r="32596" spans="30:30">
      <c r="AD32596" s="9"/>
    </row>
    <row r="32597" spans="30:30">
      <c r="AD32597" s="9"/>
    </row>
    <row r="32598" spans="30:30">
      <c r="AD32598" s="9"/>
    </row>
    <row r="32599" spans="30:30">
      <c r="AD32599" s="9"/>
    </row>
    <row r="32600" spans="30:30">
      <c r="AD32600" s="9"/>
    </row>
    <row r="32601" spans="30:30">
      <c r="AD32601" s="9"/>
    </row>
    <row r="32602" spans="30:30">
      <c r="AD32602" s="9"/>
    </row>
    <row r="32603" spans="30:30">
      <c r="AD32603" s="9"/>
    </row>
    <row r="32604" spans="30:30">
      <c r="AD32604" s="9"/>
    </row>
    <row r="32605" spans="30:30">
      <c r="AD32605" s="9"/>
    </row>
    <row r="32606" spans="30:30">
      <c r="AD32606" s="9"/>
    </row>
    <row r="32607" spans="30:30">
      <c r="AD32607" s="9"/>
    </row>
    <row r="32608" spans="30:30">
      <c r="AD32608" s="9"/>
    </row>
    <row r="32609" spans="30:30">
      <c r="AD32609" s="9"/>
    </row>
    <row r="32610" spans="30:30">
      <c r="AD32610" s="9"/>
    </row>
    <row r="32611" spans="30:30">
      <c r="AD32611" s="9"/>
    </row>
    <row r="32612" spans="30:30">
      <c r="AD32612" s="9"/>
    </row>
    <row r="32613" spans="30:30">
      <c r="AD32613" s="9"/>
    </row>
    <row r="32614" spans="30:30">
      <c r="AD32614" s="9"/>
    </row>
    <row r="32615" spans="30:30">
      <c r="AD32615" s="9"/>
    </row>
    <row r="32616" spans="30:30">
      <c r="AD32616" s="9"/>
    </row>
    <row r="32617" spans="30:30">
      <c r="AD32617" s="9"/>
    </row>
    <row r="32618" spans="30:30">
      <c r="AD32618" s="9"/>
    </row>
    <row r="32619" spans="30:30">
      <c r="AD32619" s="9"/>
    </row>
    <row r="32620" spans="30:30">
      <c r="AD32620" s="9"/>
    </row>
    <row r="32621" spans="30:30">
      <c r="AD32621" s="9"/>
    </row>
    <row r="32622" spans="30:30">
      <c r="AD32622" s="9"/>
    </row>
    <row r="32623" spans="30:30">
      <c r="AD32623" s="9"/>
    </row>
    <row r="32624" spans="30:30">
      <c r="AD32624" s="9"/>
    </row>
    <row r="32625" spans="30:30">
      <c r="AD32625" s="9"/>
    </row>
    <row r="32626" spans="30:30">
      <c r="AD32626" s="9"/>
    </row>
    <row r="32627" spans="30:30">
      <c r="AD32627" s="9"/>
    </row>
    <row r="32628" spans="30:30">
      <c r="AD32628" s="9"/>
    </row>
    <row r="32629" spans="30:30">
      <c r="AD32629" s="9"/>
    </row>
    <row r="32630" spans="30:30">
      <c r="AD32630" s="9"/>
    </row>
    <row r="32631" spans="30:30">
      <c r="AD32631" s="9"/>
    </row>
    <row r="32632" spans="30:30">
      <c r="AD32632" s="9"/>
    </row>
    <row r="32633" spans="30:30">
      <c r="AD32633" s="9"/>
    </row>
    <row r="32634" spans="30:30">
      <c r="AD32634" s="9"/>
    </row>
    <row r="32635" spans="30:30">
      <c r="AD32635" s="9"/>
    </row>
    <row r="32636" spans="30:30">
      <c r="AD32636" s="9"/>
    </row>
    <row r="32637" spans="30:30">
      <c r="AD32637" s="9"/>
    </row>
    <row r="32638" spans="30:30">
      <c r="AD32638" s="9"/>
    </row>
    <row r="32639" spans="30:30">
      <c r="AD32639" s="9"/>
    </row>
    <row r="32640" spans="30:30">
      <c r="AD32640" s="9"/>
    </row>
    <row r="32641" spans="30:30">
      <c r="AD32641" s="9"/>
    </row>
    <row r="32642" spans="30:30">
      <c r="AD32642" s="9"/>
    </row>
    <row r="32643" spans="30:30">
      <c r="AD32643" s="9"/>
    </row>
    <row r="32644" spans="30:30">
      <c r="AD32644" s="9"/>
    </row>
    <row r="32645" spans="30:30">
      <c r="AD32645" s="9"/>
    </row>
    <row r="32646" spans="30:30">
      <c r="AD32646" s="9"/>
    </row>
    <row r="32647" spans="30:30">
      <c r="AD32647" s="9"/>
    </row>
    <row r="32648" spans="30:30">
      <c r="AD32648" s="9"/>
    </row>
    <row r="32649" spans="30:30">
      <c r="AD32649" s="9"/>
    </row>
    <row r="32650" spans="30:30">
      <c r="AD32650" s="9"/>
    </row>
    <row r="32651" spans="30:30">
      <c r="AD32651" s="9"/>
    </row>
    <row r="32652" spans="30:30">
      <c r="AD32652" s="9"/>
    </row>
    <row r="32653" spans="30:30">
      <c r="AD32653" s="9"/>
    </row>
    <row r="32654" spans="30:30">
      <c r="AD32654" s="9"/>
    </row>
    <row r="32655" spans="30:30">
      <c r="AD32655" s="9"/>
    </row>
    <row r="32656" spans="30:30">
      <c r="AD32656" s="9"/>
    </row>
    <row r="32657" spans="30:30">
      <c r="AD32657" s="9"/>
    </row>
    <row r="32658" spans="30:30">
      <c r="AD32658" s="9"/>
    </row>
    <row r="32659" spans="30:30">
      <c r="AD32659" s="9"/>
    </row>
    <row r="32660" spans="30:30">
      <c r="AD32660" s="9"/>
    </row>
    <row r="32661" spans="30:30">
      <c r="AD32661" s="9"/>
    </row>
    <row r="32662" spans="30:30">
      <c r="AD32662" s="9"/>
    </row>
    <row r="32663" spans="30:30">
      <c r="AD32663" s="9"/>
    </row>
    <row r="32664" spans="30:30">
      <c r="AD32664" s="9"/>
    </row>
    <row r="32665" spans="30:30">
      <c r="AD32665" s="9"/>
    </row>
    <row r="32666" spans="30:30">
      <c r="AD32666" s="9"/>
    </row>
    <row r="32667" spans="30:30">
      <c r="AD32667" s="9"/>
    </row>
    <row r="32668" spans="30:30">
      <c r="AD32668" s="9"/>
    </row>
    <row r="32669" spans="30:30">
      <c r="AD32669" s="9"/>
    </row>
    <row r="32670" spans="30:30">
      <c r="AD32670" s="9"/>
    </row>
    <row r="32671" spans="30:30">
      <c r="AD32671" s="9"/>
    </row>
    <row r="32672" spans="30:30">
      <c r="AD32672" s="9"/>
    </row>
    <row r="32673" spans="30:30">
      <c r="AD32673" s="9"/>
    </row>
    <row r="32674" spans="30:30">
      <c r="AD32674" s="9"/>
    </row>
    <row r="32675" spans="30:30">
      <c r="AD32675" s="9"/>
    </row>
    <row r="32676" spans="30:30">
      <c r="AD32676" s="9"/>
    </row>
    <row r="32677" spans="30:30">
      <c r="AD32677" s="9"/>
    </row>
    <row r="32678" spans="30:30">
      <c r="AD32678" s="9"/>
    </row>
    <row r="32679" spans="30:30">
      <c r="AD32679" s="9"/>
    </row>
    <row r="32680" spans="30:30">
      <c r="AD32680" s="9"/>
    </row>
    <row r="32681" spans="30:30">
      <c r="AD32681" s="9"/>
    </row>
    <row r="32682" spans="30:30">
      <c r="AD32682" s="9"/>
    </row>
    <row r="32683" spans="30:30">
      <c r="AD32683" s="9"/>
    </row>
    <row r="32684" spans="30:30">
      <c r="AD32684" s="9"/>
    </row>
    <row r="32685" spans="30:30">
      <c r="AD32685" s="9"/>
    </row>
    <row r="32686" spans="30:30">
      <c r="AD32686" s="9"/>
    </row>
    <row r="32687" spans="30:30">
      <c r="AD32687" s="9"/>
    </row>
    <row r="32688" spans="30:30">
      <c r="AD32688" s="9"/>
    </row>
    <row r="32689" spans="30:30">
      <c r="AD32689" s="9"/>
    </row>
    <row r="32690" spans="30:30">
      <c r="AD32690" s="9"/>
    </row>
    <row r="32691" spans="30:30">
      <c r="AD32691" s="9"/>
    </row>
    <row r="32692" spans="30:30">
      <c r="AD32692" s="9"/>
    </row>
    <row r="32693" spans="30:30">
      <c r="AD32693" s="9"/>
    </row>
    <row r="32694" spans="30:30">
      <c r="AD32694" s="9"/>
    </row>
    <row r="32695" spans="30:30">
      <c r="AD32695" s="9"/>
    </row>
    <row r="32696" spans="30:30">
      <c r="AD32696" s="9"/>
    </row>
    <row r="32697" spans="30:30">
      <c r="AD32697" s="9"/>
    </row>
    <row r="32698" spans="30:30">
      <c r="AD32698" s="9"/>
    </row>
    <row r="32699" spans="30:30">
      <c r="AD32699" s="9"/>
    </row>
    <row r="32700" spans="30:30">
      <c r="AD32700" s="9"/>
    </row>
    <row r="32701" spans="30:30">
      <c r="AD32701" s="9"/>
    </row>
    <row r="32702" spans="30:30">
      <c r="AD32702" s="9"/>
    </row>
    <row r="32703" spans="30:30">
      <c r="AD32703" s="9"/>
    </row>
    <row r="32704" spans="30:30">
      <c r="AD32704" s="9"/>
    </row>
    <row r="32705" spans="30:30">
      <c r="AD32705" s="9"/>
    </row>
    <row r="32706" spans="30:30">
      <c r="AD32706" s="9"/>
    </row>
    <row r="32707" spans="30:30">
      <c r="AD32707" s="9"/>
    </row>
    <row r="32708" spans="30:30">
      <c r="AD32708" s="9"/>
    </row>
    <row r="32709" spans="30:30">
      <c r="AD32709" s="9"/>
    </row>
    <row r="32710" spans="30:30">
      <c r="AD32710" s="9"/>
    </row>
    <row r="32711" spans="30:30">
      <c r="AD32711" s="9"/>
    </row>
    <row r="32712" spans="30:30">
      <c r="AD32712" s="9"/>
    </row>
    <row r="32713" spans="30:30">
      <c r="AD32713" s="9"/>
    </row>
    <row r="32714" spans="30:30">
      <c r="AD32714" s="9"/>
    </row>
    <row r="32715" spans="30:30">
      <c r="AD32715" s="9"/>
    </row>
    <row r="32716" spans="30:30">
      <c r="AD32716" s="9"/>
    </row>
    <row r="32717" spans="30:30">
      <c r="AD32717" s="9"/>
    </row>
    <row r="32718" spans="30:30">
      <c r="AD32718" s="9"/>
    </row>
    <row r="32719" spans="30:30">
      <c r="AD32719" s="9"/>
    </row>
    <row r="32720" spans="30:30">
      <c r="AD32720" s="9"/>
    </row>
    <row r="32721" spans="30:30">
      <c r="AD32721" s="9"/>
    </row>
    <row r="32722" spans="30:30">
      <c r="AD32722" s="9"/>
    </row>
    <row r="32723" spans="30:30">
      <c r="AD32723" s="9"/>
    </row>
    <row r="32724" spans="30:30">
      <c r="AD32724" s="9"/>
    </row>
    <row r="32725" spans="30:30">
      <c r="AD32725" s="9"/>
    </row>
    <row r="32726" spans="30:30">
      <c r="AD32726" s="9"/>
    </row>
    <row r="32727" spans="30:30">
      <c r="AD32727" s="9"/>
    </row>
    <row r="32728" spans="30:30">
      <c r="AD32728" s="9"/>
    </row>
    <row r="32729" spans="30:30">
      <c r="AD32729" s="9"/>
    </row>
    <row r="32730" spans="30:30">
      <c r="AD32730" s="9"/>
    </row>
    <row r="32731" spans="30:30">
      <c r="AD32731" s="9"/>
    </row>
    <row r="32732" spans="30:30">
      <c r="AD32732" s="9"/>
    </row>
    <row r="32733" spans="30:30">
      <c r="AD32733" s="9"/>
    </row>
    <row r="32734" spans="30:30">
      <c r="AD32734" s="9"/>
    </row>
    <row r="32735" spans="30:30">
      <c r="AD32735" s="9"/>
    </row>
    <row r="32736" spans="30:30">
      <c r="AD32736" s="9"/>
    </row>
    <row r="32737" spans="30:30">
      <c r="AD32737" s="9"/>
    </row>
    <row r="32738" spans="30:30">
      <c r="AD32738" s="9"/>
    </row>
    <row r="32739" spans="30:30">
      <c r="AD32739" s="9"/>
    </row>
    <row r="32740" spans="30:30">
      <c r="AD32740" s="9"/>
    </row>
    <row r="32741" spans="30:30">
      <c r="AD32741" s="9"/>
    </row>
    <row r="32742" spans="30:30">
      <c r="AD32742" s="9"/>
    </row>
    <row r="32743" spans="30:30">
      <c r="AD32743" s="9"/>
    </row>
    <row r="32744" spans="30:30">
      <c r="AD32744" s="9"/>
    </row>
    <row r="32745" spans="30:30">
      <c r="AD32745" s="9"/>
    </row>
    <row r="32746" spans="30:30">
      <c r="AD32746" s="9"/>
    </row>
    <row r="32747" spans="30:30">
      <c r="AD32747" s="9"/>
    </row>
    <row r="32748" spans="30:30">
      <c r="AD32748" s="9"/>
    </row>
    <row r="32749" spans="30:30">
      <c r="AD32749" s="9"/>
    </row>
    <row r="32750" spans="30:30">
      <c r="AD32750" s="9"/>
    </row>
    <row r="32751" spans="30:30">
      <c r="AD32751" s="9"/>
    </row>
    <row r="32752" spans="30:30">
      <c r="AD32752" s="9"/>
    </row>
    <row r="32753" spans="30:30">
      <c r="AD32753" s="9"/>
    </row>
    <row r="32754" spans="30:30">
      <c r="AD32754" s="9"/>
    </row>
    <row r="32755" spans="30:30">
      <c r="AD32755" s="9"/>
    </row>
    <row r="32756" spans="30:30">
      <c r="AD32756" s="9"/>
    </row>
    <row r="32757" spans="30:30">
      <c r="AD32757" s="9"/>
    </row>
    <row r="32758" spans="30:30">
      <c r="AD32758" s="9"/>
    </row>
    <row r="32759" spans="30:30">
      <c r="AD32759" s="9"/>
    </row>
    <row r="32760" spans="30:30">
      <c r="AD32760" s="9"/>
    </row>
    <row r="32761" spans="30:30">
      <c r="AD32761" s="9"/>
    </row>
    <row r="32762" spans="30:30">
      <c r="AD32762" s="9"/>
    </row>
    <row r="32763" spans="30:30">
      <c r="AD32763" s="9"/>
    </row>
    <row r="32764" spans="30:30">
      <c r="AD32764" s="9"/>
    </row>
    <row r="32765" spans="30:30">
      <c r="AD32765" s="9"/>
    </row>
    <row r="32766" spans="30:30">
      <c r="AD32766" s="9"/>
    </row>
    <row r="32767" spans="30:30">
      <c r="AD32767" s="9"/>
    </row>
    <row r="32768" spans="30:30">
      <c r="AD32768" s="9"/>
    </row>
    <row r="32769" spans="30:30">
      <c r="AD32769" s="9"/>
    </row>
    <row r="32770" spans="30:30">
      <c r="AD32770" s="9"/>
    </row>
    <row r="32771" spans="30:30">
      <c r="AD32771" s="9"/>
    </row>
    <row r="32772" spans="30:30">
      <c r="AD32772" s="9"/>
    </row>
    <row r="32773" spans="30:30">
      <c r="AD32773" s="9"/>
    </row>
    <row r="32774" spans="30:30">
      <c r="AD32774" s="9"/>
    </row>
    <row r="32775" spans="30:30">
      <c r="AD32775" s="9"/>
    </row>
    <row r="32776" spans="30:30">
      <c r="AD32776" s="9"/>
    </row>
    <row r="32777" spans="30:30">
      <c r="AD32777" s="9"/>
    </row>
    <row r="32778" spans="30:30">
      <c r="AD32778" s="9"/>
    </row>
    <row r="32779" spans="30:30">
      <c r="AD32779" s="9"/>
    </row>
    <row r="32780" spans="30:30">
      <c r="AD32780" s="9"/>
    </row>
    <row r="32781" spans="30:30">
      <c r="AD32781" s="9"/>
    </row>
    <row r="32782" spans="30:30">
      <c r="AD32782" s="9"/>
    </row>
    <row r="32783" spans="30:30">
      <c r="AD32783" s="9"/>
    </row>
    <row r="32784" spans="30:30">
      <c r="AD32784" s="9"/>
    </row>
    <row r="32785" spans="30:30">
      <c r="AD32785" s="9"/>
    </row>
    <row r="32786" spans="30:30">
      <c r="AD32786" s="9"/>
    </row>
    <row r="32787" spans="30:30">
      <c r="AD32787" s="9"/>
    </row>
    <row r="32788" spans="30:30">
      <c r="AD32788" s="9"/>
    </row>
    <row r="32789" spans="30:30">
      <c r="AD32789" s="9"/>
    </row>
    <row r="32790" spans="30:30">
      <c r="AD32790" s="9"/>
    </row>
    <row r="32791" spans="30:30">
      <c r="AD32791" s="9"/>
    </row>
    <row r="32792" spans="30:30">
      <c r="AD32792" s="9"/>
    </row>
    <row r="32793" spans="30:30">
      <c r="AD32793" s="9"/>
    </row>
    <row r="32794" spans="30:30">
      <c r="AD32794" s="9"/>
    </row>
    <row r="32795" spans="30:30">
      <c r="AD32795" s="9"/>
    </row>
    <row r="32796" spans="30:30">
      <c r="AD32796" s="9"/>
    </row>
    <row r="32797" spans="30:30">
      <c r="AD32797" s="9"/>
    </row>
    <row r="32798" spans="30:30">
      <c r="AD32798" s="9"/>
    </row>
    <row r="32799" spans="30:30">
      <c r="AD32799" s="9"/>
    </row>
    <row r="32800" spans="30:30">
      <c r="AD32800" s="9"/>
    </row>
    <row r="32801" spans="30:30">
      <c r="AD32801" s="9"/>
    </row>
    <row r="32802" spans="30:30">
      <c r="AD32802" s="9"/>
    </row>
    <row r="32803" spans="30:30">
      <c r="AD32803" s="9"/>
    </row>
    <row r="32804" spans="30:30">
      <c r="AD32804" s="9"/>
    </row>
    <row r="32805" spans="30:30">
      <c r="AD32805" s="9"/>
    </row>
    <row r="32806" spans="30:30">
      <c r="AD32806" s="9"/>
    </row>
    <row r="32807" spans="30:30">
      <c r="AD32807" s="9"/>
    </row>
    <row r="32808" spans="30:30">
      <c r="AD32808" s="9"/>
    </row>
    <row r="32809" spans="30:30">
      <c r="AD32809" s="9"/>
    </row>
    <row r="32810" spans="30:30">
      <c r="AD32810" s="9"/>
    </row>
    <row r="32811" spans="30:30">
      <c r="AD32811" s="9"/>
    </row>
    <row r="32812" spans="30:30">
      <c r="AD32812" s="9"/>
    </row>
    <row r="32813" spans="30:30">
      <c r="AD32813" s="9"/>
    </row>
    <row r="32814" spans="30:30">
      <c r="AD32814" s="9"/>
    </row>
    <row r="32815" spans="30:30">
      <c r="AD32815" s="9"/>
    </row>
    <row r="32816" spans="30:30">
      <c r="AD32816" s="9"/>
    </row>
    <row r="32817" spans="30:30">
      <c r="AD32817" s="9"/>
    </row>
    <row r="32818" spans="30:30">
      <c r="AD32818" s="9"/>
    </row>
    <row r="32819" spans="30:30">
      <c r="AD32819" s="9"/>
    </row>
    <row r="32820" spans="30:30">
      <c r="AD32820" s="9"/>
    </row>
    <row r="32821" spans="30:30">
      <c r="AD32821" s="9"/>
    </row>
    <row r="32822" spans="30:30">
      <c r="AD32822" s="9"/>
    </row>
    <row r="32823" spans="30:30">
      <c r="AD32823" s="9"/>
    </row>
    <row r="32824" spans="30:30">
      <c r="AD32824" s="9"/>
    </row>
    <row r="32825" spans="30:30">
      <c r="AD32825" s="9"/>
    </row>
    <row r="32826" spans="30:30">
      <c r="AD32826" s="9"/>
    </row>
    <row r="32827" spans="30:30">
      <c r="AD32827" s="9"/>
    </row>
    <row r="32828" spans="30:30">
      <c r="AD32828" s="9"/>
    </row>
    <row r="32829" spans="30:30">
      <c r="AD32829" s="9"/>
    </row>
    <row r="32830" spans="30:30">
      <c r="AD32830" s="9"/>
    </row>
    <row r="32831" spans="30:30">
      <c r="AD32831" s="9"/>
    </row>
    <row r="32832" spans="30:30">
      <c r="AD32832" s="9"/>
    </row>
    <row r="32833" spans="30:30">
      <c r="AD32833" s="9"/>
    </row>
    <row r="32834" spans="30:30">
      <c r="AD32834" s="9"/>
    </row>
    <row r="32835" spans="30:30">
      <c r="AD32835" s="9"/>
    </row>
    <row r="32836" spans="30:30">
      <c r="AD32836" s="9"/>
    </row>
    <row r="32837" spans="30:30">
      <c r="AD32837" s="9"/>
    </row>
    <row r="32838" spans="30:30">
      <c r="AD32838" s="9"/>
    </row>
    <row r="32839" spans="30:30">
      <c r="AD32839" s="9"/>
    </row>
    <row r="32840" spans="30:30">
      <c r="AD32840" s="9"/>
    </row>
    <row r="32841" spans="30:30">
      <c r="AD32841" s="9"/>
    </row>
    <row r="32842" spans="30:30">
      <c r="AD32842" s="9"/>
    </row>
    <row r="32843" spans="30:30">
      <c r="AD32843" s="9"/>
    </row>
    <row r="32844" spans="30:30">
      <c r="AD32844" s="9"/>
    </row>
    <row r="32845" spans="30:30">
      <c r="AD32845" s="9"/>
    </row>
    <row r="32846" spans="30:30">
      <c r="AD32846" s="9"/>
    </row>
    <row r="32847" spans="30:30">
      <c r="AD32847" s="9"/>
    </row>
    <row r="32848" spans="30:30">
      <c r="AD32848" s="9"/>
    </row>
    <row r="32849" spans="30:30">
      <c r="AD32849" s="9"/>
    </row>
    <row r="32850" spans="30:30">
      <c r="AD32850" s="9"/>
    </row>
    <row r="32851" spans="30:30">
      <c r="AD32851" s="9"/>
    </row>
    <row r="32852" spans="30:30">
      <c r="AD32852" s="9"/>
    </row>
    <row r="32853" spans="30:30">
      <c r="AD32853" s="9"/>
    </row>
    <row r="32854" spans="30:30">
      <c r="AD32854" s="9"/>
    </row>
    <row r="32855" spans="30:30">
      <c r="AD32855" s="9"/>
    </row>
    <row r="32856" spans="30:30">
      <c r="AD32856" s="9"/>
    </row>
    <row r="32857" spans="30:30">
      <c r="AD32857" s="9"/>
    </row>
    <row r="32858" spans="30:30">
      <c r="AD32858" s="9"/>
    </row>
    <row r="32859" spans="30:30">
      <c r="AD32859" s="9"/>
    </row>
    <row r="32860" spans="30:30">
      <c r="AD32860" s="9"/>
    </row>
    <row r="32861" spans="30:30">
      <c r="AD32861" s="9"/>
    </row>
    <row r="32862" spans="30:30">
      <c r="AD32862" s="9"/>
    </row>
    <row r="32863" spans="30:30">
      <c r="AD32863" s="9"/>
    </row>
    <row r="32864" spans="30:30">
      <c r="AD32864" s="9"/>
    </row>
    <row r="32865" spans="30:30">
      <c r="AD32865" s="9"/>
    </row>
    <row r="32866" spans="30:30">
      <c r="AD32866" s="9"/>
    </row>
    <row r="32867" spans="30:30">
      <c r="AD32867" s="9"/>
    </row>
    <row r="32868" spans="30:30">
      <c r="AD32868" s="9"/>
    </row>
    <row r="32869" spans="30:30">
      <c r="AD32869" s="9"/>
    </row>
    <row r="32870" spans="30:30">
      <c r="AD32870" s="9"/>
    </row>
    <row r="32871" spans="30:30">
      <c r="AD32871" s="9"/>
    </row>
    <row r="32872" spans="30:30">
      <c r="AD32872" s="9"/>
    </row>
    <row r="32873" spans="30:30">
      <c r="AD32873" s="9"/>
    </row>
    <row r="32874" spans="30:30">
      <c r="AD32874" s="9"/>
    </row>
    <row r="32875" spans="30:30">
      <c r="AD32875" s="9"/>
    </row>
    <row r="32876" spans="30:30">
      <c r="AD32876" s="9"/>
    </row>
    <row r="32877" spans="30:30">
      <c r="AD32877" s="9"/>
    </row>
    <row r="32878" spans="30:30">
      <c r="AD32878" s="9"/>
    </row>
    <row r="32879" spans="30:30">
      <c r="AD32879" s="9"/>
    </row>
    <row r="32880" spans="30:30">
      <c r="AD32880" s="9"/>
    </row>
    <row r="32881" spans="30:30">
      <c r="AD32881" s="9"/>
    </row>
    <row r="32882" spans="30:30">
      <c r="AD32882" s="9"/>
    </row>
    <row r="32883" spans="30:30">
      <c r="AD32883" s="9"/>
    </row>
    <row r="32884" spans="30:30">
      <c r="AD32884" s="9"/>
    </row>
    <row r="32885" spans="30:30">
      <c r="AD32885" s="9"/>
    </row>
    <row r="32886" spans="30:30">
      <c r="AD32886" s="9"/>
    </row>
    <row r="32887" spans="30:30">
      <c r="AD32887" s="9"/>
    </row>
    <row r="32888" spans="30:30">
      <c r="AD32888" s="9"/>
    </row>
    <row r="32889" spans="30:30">
      <c r="AD32889" s="9"/>
    </row>
    <row r="32890" spans="30:30">
      <c r="AD32890" s="9"/>
    </row>
    <row r="32891" spans="30:30">
      <c r="AD32891" s="9"/>
    </row>
    <row r="32892" spans="30:30">
      <c r="AD32892" s="9"/>
    </row>
    <row r="32893" spans="30:30">
      <c r="AD32893" s="9"/>
    </row>
    <row r="32894" spans="30:30">
      <c r="AD32894" s="9"/>
    </row>
    <row r="32895" spans="30:30">
      <c r="AD32895" s="9"/>
    </row>
    <row r="32896" spans="30:30">
      <c r="AD32896" s="9"/>
    </row>
    <row r="32897" spans="30:30">
      <c r="AD32897" s="9"/>
    </row>
    <row r="32898" spans="30:30">
      <c r="AD32898" s="9"/>
    </row>
    <row r="32899" spans="30:30">
      <c r="AD32899" s="9"/>
    </row>
    <row r="32900" spans="30:30">
      <c r="AD32900" s="9"/>
    </row>
    <row r="32901" spans="30:30">
      <c r="AD32901" s="9"/>
    </row>
    <row r="32902" spans="30:30">
      <c r="AD32902" s="9"/>
    </row>
    <row r="32903" spans="30:30">
      <c r="AD32903" s="9"/>
    </row>
    <row r="32904" spans="30:30">
      <c r="AD32904" s="9"/>
    </row>
    <row r="32905" spans="30:30">
      <c r="AD32905" s="9"/>
    </row>
    <row r="32906" spans="30:30">
      <c r="AD32906" s="9"/>
    </row>
    <row r="32907" spans="30:30">
      <c r="AD32907" s="9"/>
    </row>
    <row r="32908" spans="30:30">
      <c r="AD32908" s="9"/>
    </row>
    <row r="32909" spans="30:30">
      <c r="AD32909" s="9"/>
    </row>
    <row r="32910" spans="30:30">
      <c r="AD32910" s="9"/>
    </row>
    <row r="32911" spans="30:30">
      <c r="AD32911" s="9"/>
    </row>
    <row r="32912" spans="30:30">
      <c r="AD32912" s="9"/>
    </row>
    <row r="32913" spans="30:30">
      <c r="AD32913" s="9"/>
    </row>
    <row r="32914" spans="30:30">
      <c r="AD32914" s="9"/>
    </row>
    <row r="32915" spans="30:30">
      <c r="AD32915" s="9"/>
    </row>
    <row r="32916" spans="30:30">
      <c r="AD32916" s="9"/>
    </row>
    <row r="32917" spans="30:30">
      <c r="AD32917" s="9"/>
    </row>
    <row r="32918" spans="30:30">
      <c r="AD32918" s="9"/>
    </row>
    <row r="32919" spans="30:30">
      <c r="AD32919" s="9"/>
    </row>
    <row r="32920" spans="30:30">
      <c r="AD32920" s="9"/>
    </row>
    <row r="32921" spans="30:30">
      <c r="AD32921" s="9"/>
    </row>
    <row r="32922" spans="30:30">
      <c r="AD32922" s="9"/>
    </row>
    <row r="32923" spans="30:30">
      <c r="AD32923" s="9"/>
    </row>
    <row r="32924" spans="30:30">
      <c r="AD32924" s="9"/>
    </row>
    <row r="32925" spans="30:30">
      <c r="AD32925" s="9"/>
    </row>
    <row r="32926" spans="30:30">
      <c r="AD32926" s="9"/>
    </row>
    <row r="32927" spans="30:30">
      <c r="AD32927" s="9"/>
    </row>
    <row r="32928" spans="30:30">
      <c r="AD32928" s="9"/>
    </row>
    <row r="32929" spans="30:30">
      <c r="AD32929" s="9"/>
    </row>
    <row r="32930" spans="30:30">
      <c r="AD32930" s="9"/>
    </row>
    <row r="32931" spans="30:30">
      <c r="AD32931" s="9"/>
    </row>
    <row r="32932" spans="30:30">
      <c r="AD32932" s="9"/>
    </row>
    <row r="32933" spans="30:30">
      <c r="AD32933" s="9"/>
    </row>
    <row r="32934" spans="30:30">
      <c r="AD32934" s="9"/>
    </row>
    <row r="32935" spans="30:30">
      <c r="AD32935" s="9"/>
    </row>
    <row r="32936" spans="30:30">
      <c r="AD32936" s="9"/>
    </row>
    <row r="32937" spans="30:30">
      <c r="AD32937" s="9"/>
    </row>
    <row r="32938" spans="30:30">
      <c r="AD32938" s="9"/>
    </row>
    <row r="32939" spans="30:30">
      <c r="AD32939" s="9"/>
    </row>
    <row r="32940" spans="30:30">
      <c r="AD32940" s="9"/>
    </row>
    <row r="32941" spans="30:30">
      <c r="AD32941" s="9"/>
    </row>
    <row r="32942" spans="30:30">
      <c r="AD32942" s="9"/>
    </row>
    <row r="32943" spans="30:30">
      <c r="AD32943" s="9"/>
    </row>
    <row r="32944" spans="30:30">
      <c r="AD32944" s="9"/>
    </row>
    <row r="32945" spans="30:30">
      <c r="AD32945" s="9"/>
    </row>
    <row r="32946" spans="30:30">
      <c r="AD32946" s="9"/>
    </row>
    <row r="32947" spans="30:30">
      <c r="AD32947" s="9"/>
    </row>
    <row r="32948" spans="30:30">
      <c r="AD32948" s="9"/>
    </row>
    <row r="32949" spans="30:30">
      <c r="AD32949" s="9"/>
    </row>
    <row r="32950" spans="30:30">
      <c r="AD32950" s="9"/>
    </row>
    <row r="32951" spans="30:30">
      <c r="AD32951" s="9"/>
    </row>
    <row r="32952" spans="30:30">
      <c r="AD32952" s="9"/>
    </row>
    <row r="32953" spans="30:30">
      <c r="AD32953" s="9"/>
    </row>
    <row r="32954" spans="30:30">
      <c r="AD32954" s="9"/>
    </row>
    <row r="32955" spans="30:30">
      <c r="AD32955" s="9"/>
    </row>
    <row r="32956" spans="30:30">
      <c r="AD32956" s="9"/>
    </row>
    <row r="32957" spans="30:30">
      <c r="AD32957" s="9"/>
    </row>
    <row r="32958" spans="30:30">
      <c r="AD32958" s="9"/>
    </row>
    <row r="32959" spans="30:30">
      <c r="AD32959" s="9"/>
    </row>
    <row r="32960" spans="30:30">
      <c r="AD32960" s="9"/>
    </row>
    <row r="32961" spans="30:30">
      <c r="AD32961" s="9"/>
    </row>
    <row r="32962" spans="30:30">
      <c r="AD32962" s="9"/>
    </row>
    <row r="32963" spans="30:30">
      <c r="AD32963" s="9"/>
    </row>
    <row r="32964" spans="30:30">
      <c r="AD32964" s="9"/>
    </row>
    <row r="32965" spans="30:30">
      <c r="AD32965" s="9"/>
    </row>
    <row r="32966" spans="30:30">
      <c r="AD32966" s="9"/>
    </row>
    <row r="32967" spans="30:30">
      <c r="AD32967" s="9"/>
    </row>
    <row r="32968" spans="30:30">
      <c r="AD32968" s="9"/>
    </row>
    <row r="32969" spans="30:30">
      <c r="AD32969" s="9"/>
    </row>
    <row r="32970" spans="30:30">
      <c r="AD32970" s="9"/>
    </row>
    <row r="32971" spans="30:30">
      <c r="AD32971" s="9"/>
    </row>
    <row r="32972" spans="30:30">
      <c r="AD32972" s="9"/>
    </row>
    <row r="32973" spans="30:30">
      <c r="AD32973" s="9"/>
    </row>
    <row r="32974" spans="30:30">
      <c r="AD32974" s="9"/>
    </row>
    <row r="32975" spans="30:30">
      <c r="AD32975" s="9"/>
    </row>
    <row r="32976" spans="30:30">
      <c r="AD32976" s="9"/>
    </row>
    <row r="32977" spans="30:30">
      <c r="AD32977" s="9"/>
    </row>
    <row r="32978" spans="30:30">
      <c r="AD32978" s="9"/>
    </row>
    <row r="32979" spans="30:30">
      <c r="AD32979" s="9"/>
    </row>
    <row r="32980" spans="30:30">
      <c r="AD32980" s="9"/>
    </row>
    <row r="32981" spans="30:30">
      <c r="AD32981" s="9"/>
    </row>
    <row r="32982" spans="30:30">
      <c r="AD32982" s="9"/>
    </row>
    <row r="32983" spans="30:30">
      <c r="AD32983" s="9"/>
    </row>
    <row r="32984" spans="30:30">
      <c r="AD32984" s="9"/>
    </row>
    <row r="32985" spans="30:30">
      <c r="AD32985" s="9"/>
    </row>
    <row r="32986" spans="30:30">
      <c r="AD32986" s="9"/>
    </row>
    <row r="32987" spans="30:30">
      <c r="AD32987" s="9"/>
    </row>
    <row r="32988" spans="30:30">
      <c r="AD32988" s="9"/>
    </row>
    <row r="32989" spans="30:30">
      <c r="AD32989" s="9"/>
    </row>
    <row r="32990" spans="30:30">
      <c r="AD32990" s="9"/>
    </row>
    <row r="32991" spans="30:30">
      <c r="AD32991" s="9"/>
    </row>
    <row r="32992" spans="30:30">
      <c r="AD32992" s="9"/>
    </row>
    <row r="32993" spans="30:30">
      <c r="AD32993" s="9"/>
    </row>
    <row r="32994" spans="30:30">
      <c r="AD32994" s="9"/>
    </row>
    <row r="32995" spans="30:30">
      <c r="AD32995" s="9"/>
    </row>
    <row r="32996" spans="30:30">
      <c r="AD32996" s="9"/>
    </row>
    <row r="32997" spans="30:30">
      <c r="AD32997" s="9"/>
    </row>
    <row r="32998" spans="30:30">
      <c r="AD32998" s="9"/>
    </row>
    <row r="32999" spans="30:30">
      <c r="AD32999" s="9"/>
    </row>
    <row r="33000" spans="30:30">
      <c r="AD33000" s="9"/>
    </row>
    <row r="33001" spans="30:30">
      <c r="AD33001" s="9"/>
    </row>
    <row r="33002" spans="30:30">
      <c r="AD33002" s="9"/>
    </row>
    <row r="33003" spans="30:30">
      <c r="AD33003" s="9"/>
    </row>
    <row r="33004" spans="30:30">
      <c r="AD33004" s="9"/>
    </row>
    <row r="33005" spans="30:30">
      <c r="AD33005" s="9"/>
    </row>
    <row r="33006" spans="30:30">
      <c r="AD33006" s="9"/>
    </row>
    <row r="33007" spans="30:30">
      <c r="AD33007" s="9"/>
    </row>
    <row r="33008" spans="30:30">
      <c r="AD33008" s="9"/>
    </row>
    <row r="33009" spans="30:30">
      <c r="AD33009" s="9"/>
    </row>
    <row r="33010" spans="30:30">
      <c r="AD33010" s="9"/>
    </row>
    <row r="33011" spans="30:30">
      <c r="AD33011" s="9"/>
    </row>
    <row r="33012" spans="30:30">
      <c r="AD33012" s="9"/>
    </row>
    <row r="33013" spans="30:30">
      <c r="AD33013" s="9"/>
    </row>
    <row r="33014" spans="30:30">
      <c r="AD33014" s="9"/>
    </row>
    <row r="33015" spans="30:30">
      <c r="AD33015" s="9"/>
    </row>
    <row r="33016" spans="30:30">
      <c r="AD33016" s="9"/>
    </row>
    <row r="33017" spans="30:30">
      <c r="AD33017" s="9"/>
    </row>
    <row r="33018" spans="30:30">
      <c r="AD33018" s="9"/>
    </row>
    <row r="33019" spans="30:30">
      <c r="AD33019" s="9"/>
    </row>
    <row r="33020" spans="30:30">
      <c r="AD33020" s="9"/>
    </row>
    <row r="33021" spans="30:30">
      <c r="AD33021" s="9"/>
    </row>
    <row r="33022" spans="30:30">
      <c r="AD33022" s="9"/>
    </row>
    <row r="33023" spans="30:30">
      <c r="AD33023" s="9"/>
    </row>
    <row r="33024" spans="30:30">
      <c r="AD33024" s="9"/>
    </row>
    <row r="33025" spans="30:30">
      <c r="AD33025" s="9"/>
    </row>
    <row r="33026" spans="30:30">
      <c r="AD33026" s="9"/>
    </row>
    <row r="33027" spans="30:30">
      <c r="AD33027" s="9"/>
    </row>
    <row r="33028" spans="30:30">
      <c r="AD33028" s="9"/>
    </row>
    <row r="33029" spans="30:30">
      <c r="AD33029" s="9"/>
    </row>
    <row r="33030" spans="30:30">
      <c r="AD33030" s="9"/>
    </row>
    <row r="33031" spans="30:30">
      <c r="AD33031" s="9"/>
    </row>
    <row r="33032" spans="30:30">
      <c r="AD33032" s="9"/>
    </row>
    <row r="33033" spans="30:30">
      <c r="AD33033" s="9"/>
    </row>
    <row r="33034" spans="30:30">
      <c r="AD33034" s="9"/>
    </row>
    <row r="33035" spans="30:30">
      <c r="AD33035" s="9"/>
    </row>
    <row r="33036" spans="30:30">
      <c r="AD33036" s="9"/>
    </row>
    <row r="33037" spans="30:30">
      <c r="AD33037" s="9"/>
    </row>
    <row r="33038" spans="30:30">
      <c r="AD33038" s="9"/>
    </row>
    <row r="33039" spans="30:30">
      <c r="AD33039" s="9"/>
    </row>
    <row r="33040" spans="30:30">
      <c r="AD33040" s="9"/>
    </row>
    <row r="33041" spans="30:30">
      <c r="AD33041" s="9"/>
    </row>
    <row r="33042" spans="30:30">
      <c r="AD33042" s="9"/>
    </row>
    <row r="33043" spans="30:30">
      <c r="AD33043" s="9"/>
    </row>
    <row r="33044" spans="30:30">
      <c r="AD33044" s="9"/>
    </row>
    <row r="33045" spans="30:30">
      <c r="AD33045" s="9"/>
    </row>
    <row r="33046" spans="30:30">
      <c r="AD33046" s="9"/>
    </row>
    <row r="33047" spans="30:30">
      <c r="AD33047" s="9"/>
    </row>
    <row r="33048" spans="30:30">
      <c r="AD33048" s="9"/>
    </row>
    <row r="33049" spans="30:30">
      <c r="AD33049" s="9"/>
    </row>
    <row r="33050" spans="30:30">
      <c r="AD33050" s="9"/>
    </row>
    <row r="33051" spans="30:30">
      <c r="AD33051" s="9"/>
    </row>
    <row r="33052" spans="30:30">
      <c r="AD33052" s="9"/>
    </row>
    <row r="33053" spans="30:30">
      <c r="AD33053" s="9"/>
    </row>
    <row r="33054" spans="30:30">
      <c r="AD33054" s="9"/>
    </row>
    <row r="33055" spans="30:30">
      <c r="AD33055" s="9"/>
    </row>
    <row r="33056" spans="30:30">
      <c r="AD33056" s="9"/>
    </row>
    <row r="33057" spans="30:30">
      <c r="AD33057" s="9"/>
    </row>
    <row r="33058" spans="30:30">
      <c r="AD33058" s="9"/>
    </row>
    <row r="33059" spans="30:30">
      <c r="AD33059" s="9"/>
    </row>
    <row r="33060" spans="30:30">
      <c r="AD33060" s="9"/>
    </row>
    <row r="33061" spans="30:30">
      <c r="AD33061" s="9"/>
    </row>
    <row r="33062" spans="30:30">
      <c r="AD33062" s="9"/>
    </row>
    <row r="33063" spans="30:30">
      <c r="AD33063" s="9"/>
    </row>
    <row r="33064" spans="30:30">
      <c r="AD33064" s="9"/>
    </row>
    <row r="33065" spans="30:30">
      <c r="AD33065" s="9"/>
    </row>
    <row r="33066" spans="30:30">
      <c r="AD33066" s="9"/>
    </row>
    <row r="33067" spans="30:30">
      <c r="AD33067" s="9"/>
    </row>
    <row r="33068" spans="30:30">
      <c r="AD33068" s="9"/>
    </row>
    <row r="33069" spans="30:30">
      <c r="AD33069" s="9"/>
    </row>
    <row r="33070" spans="30:30">
      <c r="AD33070" s="9"/>
    </row>
    <row r="33071" spans="30:30">
      <c r="AD33071" s="9"/>
    </row>
    <row r="33072" spans="30:30">
      <c r="AD33072" s="9"/>
    </row>
    <row r="33073" spans="30:30">
      <c r="AD33073" s="9"/>
    </row>
    <row r="33074" spans="30:30">
      <c r="AD33074" s="9"/>
    </row>
    <row r="33075" spans="30:30">
      <c r="AD33075" s="9"/>
    </row>
    <row r="33076" spans="30:30">
      <c r="AD33076" s="9"/>
    </row>
    <row r="33077" spans="30:30">
      <c r="AD33077" s="9"/>
    </row>
    <row r="33078" spans="30:30">
      <c r="AD33078" s="9"/>
    </row>
    <row r="33079" spans="30:30">
      <c r="AD33079" s="9"/>
    </row>
    <row r="33080" spans="30:30">
      <c r="AD33080" s="9"/>
    </row>
    <row r="33081" spans="30:30">
      <c r="AD33081" s="9"/>
    </row>
    <row r="33082" spans="30:30">
      <c r="AD33082" s="9"/>
    </row>
    <row r="33083" spans="30:30">
      <c r="AD33083" s="9"/>
    </row>
    <row r="33084" spans="30:30">
      <c r="AD33084" s="9"/>
    </row>
    <row r="33085" spans="30:30">
      <c r="AD33085" s="9"/>
    </row>
    <row r="33086" spans="30:30">
      <c r="AD33086" s="9"/>
    </row>
    <row r="33087" spans="30:30">
      <c r="AD33087" s="9"/>
    </row>
    <row r="33088" spans="30:30">
      <c r="AD33088" s="9"/>
    </row>
    <row r="33089" spans="30:30">
      <c r="AD33089" s="9"/>
    </row>
    <row r="33090" spans="30:30">
      <c r="AD33090" s="9"/>
    </row>
    <row r="33091" spans="30:30">
      <c r="AD33091" s="9"/>
    </row>
    <row r="33092" spans="30:30">
      <c r="AD33092" s="9"/>
    </row>
    <row r="33093" spans="30:30">
      <c r="AD33093" s="9"/>
    </row>
    <row r="33094" spans="30:30">
      <c r="AD33094" s="9"/>
    </row>
    <row r="33095" spans="30:30">
      <c r="AD33095" s="9"/>
    </row>
    <row r="33096" spans="30:30">
      <c r="AD33096" s="9"/>
    </row>
    <row r="33097" spans="30:30">
      <c r="AD33097" s="9"/>
    </row>
    <row r="33098" spans="30:30">
      <c r="AD33098" s="9"/>
    </row>
    <row r="33099" spans="30:30">
      <c r="AD33099" s="9"/>
    </row>
    <row r="33100" spans="30:30">
      <c r="AD33100" s="9"/>
    </row>
    <row r="33101" spans="30:30">
      <c r="AD33101" s="9"/>
    </row>
    <row r="33102" spans="30:30">
      <c r="AD33102" s="9"/>
    </row>
    <row r="33103" spans="30:30">
      <c r="AD33103" s="9"/>
    </row>
    <row r="33104" spans="30:30">
      <c r="AD33104" s="9"/>
    </row>
    <row r="33105" spans="30:30">
      <c r="AD33105" s="9"/>
    </row>
    <row r="33106" spans="30:30">
      <c r="AD33106" s="9"/>
    </row>
    <row r="33107" spans="30:30">
      <c r="AD33107" s="9"/>
    </row>
    <row r="33108" spans="30:30">
      <c r="AD33108" s="9"/>
    </row>
    <row r="33109" spans="30:30">
      <c r="AD33109" s="9"/>
    </row>
    <row r="33110" spans="30:30">
      <c r="AD33110" s="9"/>
    </row>
    <row r="33111" spans="30:30">
      <c r="AD33111" s="9"/>
    </row>
    <row r="33112" spans="30:30">
      <c r="AD33112" s="9"/>
    </row>
    <row r="33113" spans="30:30">
      <c r="AD33113" s="9"/>
    </row>
    <row r="33114" spans="30:30">
      <c r="AD33114" s="9"/>
    </row>
    <row r="33115" spans="30:30">
      <c r="AD33115" s="9"/>
    </row>
    <row r="33116" spans="30:30">
      <c r="AD33116" s="9"/>
    </row>
    <row r="33117" spans="30:30">
      <c r="AD33117" s="9"/>
    </row>
    <row r="33118" spans="30:30">
      <c r="AD33118" s="9"/>
    </row>
    <row r="33119" spans="30:30">
      <c r="AD33119" s="9"/>
    </row>
    <row r="33120" spans="30:30">
      <c r="AD33120" s="9"/>
    </row>
    <row r="33121" spans="30:30">
      <c r="AD33121" s="9"/>
    </row>
    <row r="33122" spans="30:30">
      <c r="AD33122" s="9"/>
    </row>
    <row r="33123" spans="30:30">
      <c r="AD33123" s="9"/>
    </row>
    <row r="33124" spans="30:30">
      <c r="AD33124" s="9"/>
    </row>
    <row r="33125" spans="30:30">
      <c r="AD33125" s="9"/>
    </row>
    <row r="33126" spans="30:30">
      <c r="AD33126" s="9"/>
    </row>
    <row r="33127" spans="30:30">
      <c r="AD33127" s="9"/>
    </row>
    <row r="33128" spans="30:30">
      <c r="AD33128" s="9"/>
    </row>
    <row r="33129" spans="30:30">
      <c r="AD33129" s="9"/>
    </row>
    <row r="33130" spans="30:30">
      <c r="AD33130" s="9"/>
    </row>
    <row r="33131" spans="30:30">
      <c r="AD33131" s="9"/>
    </row>
    <row r="33132" spans="30:30">
      <c r="AD33132" s="9"/>
    </row>
    <row r="33133" spans="30:30">
      <c r="AD33133" s="9"/>
    </row>
    <row r="33134" spans="30:30">
      <c r="AD33134" s="9"/>
    </row>
    <row r="33135" spans="30:30">
      <c r="AD33135" s="9"/>
    </row>
    <row r="33136" spans="30:30">
      <c r="AD33136" s="9"/>
    </row>
    <row r="33137" spans="30:30">
      <c r="AD33137" s="9"/>
    </row>
    <row r="33138" spans="30:30">
      <c r="AD33138" s="9"/>
    </row>
    <row r="33139" spans="30:30">
      <c r="AD33139" s="9"/>
    </row>
    <row r="33140" spans="30:30">
      <c r="AD33140" s="9"/>
    </row>
    <row r="33141" spans="30:30">
      <c r="AD33141" s="9"/>
    </row>
    <row r="33142" spans="30:30">
      <c r="AD33142" s="9"/>
    </row>
    <row r="33143" spans="30:30">
      <c r="AD33143" s="9"/>
    </row>
    <row r="33144" spans="30:30">
      <c r="AD33144" s="9"/>
    </row>
    <row r="33145" spans="30:30">
      <c r="AD33145" s="9"/>
    </row>
    <row r="33146" spans="30:30">
      <c r="AD33146" s="9"/>
    </row>
    <row r="33147" spans="30:30">
      <c r="AD33147" s="9"/>
    </row>
    <row r="33148" spans="30:30">
      <c r="AD33148" s="9"/>
    </row>
    <row r="33149" spans="30:30">
      <c r="AD33149" s="9"/>
    </row>
    <row r="33150" spans="30:30">
      <c r="AD33150" s="9"/>
    </row>
    <row r="33151" spans="30:30">
      <c r="AD33151" s="9"/>
    </row>
    <row r="33152" spans="30:30">
      <c r="AD33152" s="9"/>
    </row>
    <row r="33153" spans="30:30">
      <c r="AD33153" s="9"/>
    </row>
    <row r="33154" spans="30:30">
      <c r="AD33154" s="9"/>
    </row>
    <row r="33155" spans="30:30">
      <c r="AD33155" s="9"/>
    </row>
    <row r="33156" spans="30:30">
      <c r="AD33156" s="9"/>
    </row>
    <row r="33157" spans="30:30">
      <c r="AD33157" s="9"/>
    </row>
    <row r="33158" spans="30:30">
      <c r="AD33158" s="9"/>
    </row>
    <row r="33159" spans="30:30">
      <c r="AD33159" s="9"/>
    </row>
    <row r="33160" spans="30:30">
      <c r="AD33160" s="9"/>
    </row>
    <row r="33161" spans="30:30">
      <c r="AD33161" s="9"/>
    </row>
    <row r="33162" spans="30:30">
      <c r="AD33162" s="9"/>
    </row>
    <row r="33163" spans="30:30">
      <c r="AD33163" s="9"/>
    </row>
    <row r="33164" spans="30:30">
      <c r="AD33164" s="9"/>
    </row>
    <row r="33165" spans="30:30">
      <c r="AD33165" s="9"/>
    </row>
    <row r="33166" spans="30:30">
      <c r="AD33166" s="9"/>
    </row>
    <row r="33167" spans="30:30">
      <c r="AD33167" s="9"/>
    </row>
    <row r="33168" spans="30:30">
      <c r="AD33168" s="9"/>
    </row>
    <row r="33169" spans="30:30">
      <c r="AD33169" s="9"/>
    </row>
    <row r="33170" spans="30:30">
      <c r="AD33170" s="9"/>
    </row>
    <row r="33171" spans="30:30">
      <c r="AD33171" s="9"/>
    </row>
    <row r="33172" spans="30:30">
      <c r="AD33172" s="9"/>
    </row>
    <row r="33173" spans="30:30">
      <c r="AD33173" s="9"/>
    </row>
    <row r="33174" spans="30:30">
      <c r="AD33174" s="9"/>
    </row>
    <row r="33175" spans="30:30">
      <c r="AD33175" s="9"/>
    </row>
    <row r="33176" spans="30:30">
      <c r="AD33176" s="9"/>
    </row>
    <row r="33177" spans="30:30">
      <c r="AD33177" s="9"/>
    </row>
    <row r="33178" spans="30:30">
      <c r="AD33178" s="9"/>
    </row>
    <row r="33179" spans="30:30">
      <c r="AD33179" s="9"/>
    </row>
    <row r="33180" spans="30:30">
      <c r="AD33180" s="9"/>
    </row>
    <row r="33181" spans="30:30">
      <c r="AD33181" s="9"/>
    </row>
    <row r="33182" spans="30:30">
      <c r="AD33182" s="9"/>
    </row>
    <row r="33183" spans="30:30">
      <c r="AD33183" s="9"/>
    </row>
    <row r="33184" spans="30:30">
      <c r="AD33184" s="9"/>
    </row>
    <row r="33185" spans="30:30">
      <c r="AD33185" s="9"/>
    </row>
    <row r="33186" spans="30:30">
      <c r="AD33186" s="9"/>
    </row>
    <row r="33187" spans="30:30">
      <c r="AD33187" s="9"/>
    </row>
    <row r="33188" spans="30:30">
      <c r="AD33188" s="9"/>
    </row>
    <row r="33189" spans="30:30">
      <c r="AD33189" s="9"/>
    </row>
    <row r="33190" spans="30:30">
      <c r="AD33190" s="9"/>
    </row>
    <row r="33191" spans="30:30">
      <c r="AD33191" s="9"/>
    </row>
    <row r="33192" spans="30:30">
      <c r="AD33192" s="9"/>
    </row>
    <row r="33193" spans="30:30">
      <c r="AD33193" s="9"/>
    </row>
    <row r="33194" spans="30:30">
      <c r="AD33194" s="9"/>
    </row>
    <row r="33195" spans="30:30">
      <c r="AD33195" s="9"/>
    </row>
    <row r="33196" spans="30:30">
      <c r="AD33196" s="9"/>
    </row>
    <row r="33197" spans="30:30">
      <c r="AD33197" s="9"/>
    </row>
    <row r="33198" spans="30:30">
      <c r="AD33198" s="9"/>
    </row>
    <row r="33199" spans="30:30">
      <c r="AD33199" s="9"/>
    </row>
    <row r="33200" spans="30:30">
      <c r="AD33200" s="9"/>
    </row>
    <row r="33201" spans="30:30">
      <c r="AD33201" s="9"/>
    </row>
    <row r="33202" spans="30:30">
      <c r="AD33202" s="9"/>
    </row>
    <row r="33203" spans="30:30">
      <c r="AD33203" s="9"/>
    </row>
    <row r="33204" spans="30:30">
      <c r="AD33204" s="9"/>
    </row>
    <row r="33205" spans="30:30">
      <c r="AD33205" s="9"/>
    </row>
    <row r="33206" spans="30:30">
      <c r="AD33206" s="9"/>
    </row>
    <row r="33207" spans="30:30">
      <c r="AD33207" s="9"/>
    </row>
    <row r="33208" spans="30:30">
      <c r="AD33208" s="9"/>
    </row>
    <row r="33209" spans="30:30">
      <c r="AD33209" s="9"/>
    </row>
    <row r="33210" spans="30:30">
      <c r="AD33210" s="9"/>
    </row>
    <row r="33211" spans="30:30">
      <c r="AD33211" s="9"/>
    </row>
    <row r="33212" spans="30:30">
      <c r="AD33212" s="9"/>
    </row>
    <row r="33213" spans="30:30">
      <c r="AD33213" s="9"/>
    </row>
    <row r="33214" spans="30:30">
      <c r="AD33214" s="9"/>
    </row>
    <row r="33215" spans="30:30">
      <c r="AD33215" s="9"/>
    </row>
    <row r="33216" spans="30:30">
      <c r="AD33216" s="9"/>
    </row>
    <row r="33217" spans="30:30">
      <c r="AD33217" s="9"/>
    </row>
    <row r="33218" spans="30:30">
      <c r="AD33218" s="9"/>
    </row>
    <row r="33219" spans="30:30">
      <c r="AD33219" s="9"/>
    </row>
    <row r="33220" spans="30:30">
      <c r="AD33220" s="9"/>
    </row>
    <row r="33221" spans="30:30">
      <c r="AD33221" s="9"/>
    </row>
    <row r="33222" spans="30:30">
      <c r="AD33222" s="9"/>
    </row>
    <row r="33223" spans="30:30">
      <c r="AD33223" s="9"/>
    </row>
    <row r="33224" spans="30:30">
      <c r="AD33224" s="9"/>
    </row>
    <row r="33225" spans="30:30">
      <c r="AD33225" s="9"/>
    </row>
    <row r="33226" spans="30:30">
      <c r="AD33226" s="9"/>
    </row>
    <row r="33227" spans="30:30">
      <c r="AD33227" s="9"/>
    </row>
    <row r="33228" spans="30:30">
      <c r="AD33228" s="9"/>
    </row>
    <row r="33229" spans="30:30">
      <c r="AD33229" s="9"/>
    </row>
    <row r="33230" spans="30:30">
      <c r="AD33230" s="9"/>
    </row>
    <row r="33231" spans="30:30">
      <c r="AD33231" s="9"/>
    </row>
    <row r="33232" spans="30:30">
      <c r="AD33232" s="9"/>
    </row>
    <row r="33233" spans="30:30">
      <c r="AD33233" s="9"/>
    </row>
    <row r="33234" spans="30:30">
      <c r="AD33234" s="9"/>
    </row>
    <row r="33235" spans="30:30">
      <c r="AD33235" s="9"/>
    </row>
    <row r="33236" spans="30:30">
      <c r="AD33236" s="9"/>
    </row>
    <row r="33237" spans="30:30">
      <c r="AD33237" s="9"/>
    </row>
    <row r="33238" spans="30:30">
      <c r="AD33238" s="9"/>
    </row>
    <row r="33239" spans="30:30">
      <c r="AD33239" s="9"/>
    </row>
    <row r="33240" spans="30:30">
      <c r="AD33240" s="9"/>
    </row>
    <row r="33241" spans="30:30">
      <c r="AD33241" s="9"/>
    </row>
    <row r="33242" spans="30:30">
      <c r="AD33242" s="9"/>
    </row>
    <row r="33243" spans="30:30">
      <c r="AD33243" s="9"/>
    </row>
    <row r="33244" spans="30:30">
      <c r="AD33244" s="9"/>
    </row>
    <row r="33245" spans="30:30">
      <c r="AD33245" s="9"/>
    </row>
    <row r="33246" spans="30:30">
      <c r="AD33246" s="9"/>
    </row>
    <row r="33247" spans="30:30">
      <c r="AD33247" s="9"/>
    </row>
    <row r="33248" spans="30:30">
      <c r="AD33248" s="9"/>
    </row>
    <row r="33249" spans="30:30">
      <c r="AD33249" s="9"/>
    </row>
    <row r="33250" spans="30:30">
      <c r="AD33250" s="9"/>
    </row>
    <row r="33251" spans="30:30">
      <c r="AD33251" s="9"/>
    </row>
    <row r="33252" spans="30:30">
      <c r="AD33252" s="9"/>
    </row>
    <row r="33253" spans="30:30">
      <c r="AD33253" s="9"/>
    </row>
    <row r="33254" spans="30:30">
      <c r="AD33254" s="9"/>
    </row>
    <row r="33255" spans="30:30">
      <c r="AD33255" s="9"/>
    </row>
    <row r="33256" spans="30:30">
      <c r="AD33256" s="9"/>
    </row>
    <row r="33257" spans="30:30">
      <c r="AD33257" s="9"/>
    </row>
    <row r="33258" spans="30:30">
      <c r="AD33258" s="9"/>
    </row>
    <row r="33259" spans="30:30">
      <c r="AD33259" s="9"/>
    </row>
    <row r="33260" spans="30:30">
      <c r="AD33260" s="9"/>
    </row>
    <row r="33261" spans="30:30">
      <c r="AD33261" s="9"/>
    </row>
    <row r="33262" spans="30:30">
      <c r="AD33262" s="9"/>
    </row>
    <row r="33263" spans="30:30">
      <c r="AD33263" s="9"/>
    </row>
    <row r="33264" spans="30:30">
      <c r="AD33264" s="9"/>
    </row>
    <row r="33265" spans="30:30">
      <c r="AD33265" s="9"/>
    </row>
    <row r="33266" spans="30:30">
      <c r="AD33266" s="9"/>
    </row>
    <row r="33267" spans="30:30">
      <c r="AD33267" s="9"/>
    </row>
    <row r="33268" spans="30:30">
      <c r="AD33268" s="9"/>
    </row>
    <row r="33269" spans="30:30">
      <c r="AD33269" s="9"/>
    </row>
    <row r="33270" spans="30:30">
      <c r="AD33270" s="9"/>
    </row>
    <row r="33271" spans="30:30">
      <c r="AD33271" s="9"/>
    </row>
    <row r="33272" spans="30:30">
      <c r="AD33272" s="9"/>
    </row>
    <row r="33273" spans="30:30">
      <c r="AD33273" s="9"/>
    </row>
    <row r="33274" spans="30:30">
      <c r="AD33274" s="9"/>
    </row>
    <row r="33275" spans="30:30">
      <c r="AD33275" s="9"/>
    </row>
    <row r="33276" spans="30:30">
      <c r="AD33276" s="9"/>
    </row>
    <row r="33277" spans="30:30">
      <c r="AD33277" s="9"/>
    </row>
    <row r="33278" spans="30:30">
      <c r="AD33278" s="9"/>
    </row>
    <row r="33279" spans="30:30">
      <c r="AD33279" s="9"/>
    </row>
    <row r="33280" spans="30:30">
      <c r="AD33280" s="9"/>
    </row>
    <row r="33281" spans="30:30">
      <c r="AD33281" s="9"/>
    </row>
    <row r="33282" spans="30:30">
      <c r="AD33282" s="9"/>
    </row>
    <row r="33283" spans="30:30">
      <c r="AD33283" s="9"/>
    </row>
    <row r="33284" spans="30:30">
      <c r="AD33284" s="9"/>
    </row>
    <row r="33285" spans="30:30">
      <c r="AD33285" s="9"/>
    </row>
    <row r="33286" spans="30:30">
      <c r="AD33286" s="9"/>
    </row>
    <row r="33287" spans="30:30">
      <c r="AD33287" s="9"/>
    </row>
    <row r="33288" spans="30:30">
      <c r="AD33288" s="9"/>
    </row>
    <row r="33289" spans="30:30">
      <c r="AD33289" s="9"/>
    </row>
    <row r="33290" spans="30:30">
      <c r="AD33290" s="9"/>
    </row>
    <row r="33291" spans="30:30">
      <c r="AD33291" s="9"/>
    </row>
    <row r="33292" spans="30:30">
      <c r="AD33292" s="9"/>
    </row>
    <row r="33293" spans="30:30">
      <c r="AD33293" s="9"/>
    </row>
    <row r="33294" spans="30:30">
      <c r="AD33294" s="9"/>
    </row>
    <row r="33295" spans="30:30">
      <c r="AD33295" s="9"/>
    </row>
    <row r="33296" spans="30:30">
      <c r="AD33296" s="9"/>
    </row>
    <row r="33297" spans="30:30">
      <c r="AD33297" s="9"/>
    </row>
    <row r="33298" spans="30:30">
      <c r="AD33298" s="9"/>
    </row>
    <row r="33299" spans="30:30">
      <c r="AD33299" s="9"/>
    </row>
    <row r="33300" spans="30:30">
      <c r="AD33300" s="9"/>
    </row>
    <row r="33301" spans="30:30">
      <c r="AD33301" s="9"/>
    </row>
    <row r="33302" spans="30:30">
      <c r="AD33302" s="9"/>
    </row>
    <row r="33303" spans="30:30">
      <c r="AD33303" s="9"/>
    </row>
    <row r="33304" spans="30:30">
      <c r="AD33304" s="9"/>
    </row>
    <row r="33305" spans="30:30">
      <c r="AD33305" s="9"/>
    </row>
    <row r="33306" spans="30:30">
      <c r="AD33306" s="9"/>
    </row>
    <row r="33307" spans="30:30">
      <c r="AD33307" s="9"/>
    </row>
    <row r="33308" spans="30:30">
      <c r="AD33308" s="9"/>
    </row>
    <row r="33309" spans="30:30">
      <c r="AD33309" s="9"/>
    </row>
    <row r="33310" spans="30:30">
      <c r="AD33310" s="9"/>
    </row>
    <row r="33311" spans="30:30">
      <c r="AD33311" s="9"/>
    </row>
    <row r="33312" spans="30:30">
      <c r="AD33312" s="9"/>
    </row>
    <row r="33313" spans="30:30">
      <c r="AD33313" s="9"/>
    </row>
    <row r="33314" spans="30:30">
      <c r="AD33314" s="9"/>
    </row>
    <row r="33315" spans="30:30">
      <c r="AD33315" s="9"/>
    </row>
    <row r="33316" spans="30:30">
      <c r="AD33316" s="9"/>
    </row>
    <row r="33317" spans="30:30">
      <c r="AD33317" s="9"/>
    </row>
    <row r="33318" spans="30:30">
      <c r="AD33318" s="9"/>
    </row>
    <row r="33319" spans="30:30">
      <c r="AD33319" s="9"/>
    </row>
    <row r="33320" spans="30:30">
      <c r="AD33320" s="9"/>
    </row>
    <row r="33321" spans="30:30">
      <c r="AD33321" s="9"/>
    </row>
    <row r="33322" spans="30:30">
      <c r="AD33322" s="9"/>
    </row>
    <row r="33323" spans="30:30">
      <c r="AD33323" s="9"/>
    </row>
    <row r="33324" spans="30:30">
      <c r="AD33324" s="9"/>
    </row>
    <row r="33325" spans="30:30">
      <c r="AD33325" s="9"/>
    </row>
    <row r="33326" spans="30:30">
      <c r="AD33326" s="9"/>
    </row>
    <row r="33327" spans="30:30">
      <c r="AD33327" s="9"/>
    </row>
    <row r="33328" spans="30:30">
      <c r="AD33328" s="9"/>
    </row>
    <row r="33329" spans="30:30">
      <c r="AD33329" s="9"/>
    </row>
    <row r="33330" spans="30:30">
      <c r="AD33330" s="9"/>
    </row>
    <row r="33331" spans="30:30">
      <c r="AD33331" s="9"/>
    </row>
    <row r="33332" spans="30:30">
      <c r="AD33332" s="9"/>
    </row>
    <row r="33333" spans="30:30">
      <c r="AD33333" s="9"/>
    </row>
    <row r="33334" spans="30:30">
      <c r="AD33334" s="9"/>
    </row>
    <row r="33335" spans="30:30">
      <c r="AD33335" s="9"/>
    </row>
    <row r="33336" spans="30:30">
      <c r="AD33336" s="9"/>
    </row>
    <row r="33337" spans="30:30">
      <c r="AD33337" s="9"/>
    </row>
    <row r="33338" spans="30:30">
      <c r="AD33338" s="9"/>
    </row>
    <row r="33339" spans="30:30">
      <c r="AD33339" s="9"/>
    </row>
    <row r="33340" spans="30:30">
      <c r="AD33340" s="9"/>
    </row>
    <row r="33341" spans="30:30">
      <c r="AD33341" s="9"/>
    </row>
    <row r="33342" spans="30:30">
      <c r="AD33342" s="9"/>
    </row>
    <row r="33343" spans="30:30">
      <c r="AD33343" s="9"/>
    </row>
    <row r="33344" spans="30:30">
      <c r="AD33344" s="9"/>
    </row>
    <row r="33345" spans="30:30">
      <c r="AD33345" s="9"/>
    </row>
    <row r="33346" spans="30:30">
      <c r="AD33346" s="9"/>
    </row>
    <row r="33347" spans="30:30">
      <c r="AD33347" s="9"/>
    </row>
    <row r="33348" spans="30:30">
      <c r="AD33348" s="9"/>
    </row>
    <row r="33349" spans="30:30">
      <c r="AD33349" s="9"/>
    </row>
    <row r="33350" spans="30:30">
      <c r="AD33350" s="9"/>
    </row>
    <row r="33351" spans="30:30">
      <c r="AD33351" s="9"/>
    </row>
    <row r="33352" spans="30:30">
      <c r="AD33352" s="9"/>
    </row>
    <row r="33353" spans="30:30">
      <c r="AD33353" s="9"/>
    </row>
    <row r="33354" spans="30:30">
      <c r="AD33354" s="9"/>
    </row>
    <row r="33355" spans="30:30">
      <c r="AD33355" s="9"/>
    </row>
    <row r="33356" spans="30:30">
      <c r="AD33356" s="9"/>
    </row>
    <row r="33357" spans="30:30">
      <c r="AD33357" s="9"/>
    </row>
    <row r="33358" spans="30:30">
      <c r="AD33358" s="9"/>
    </row>
    <row r="33359" spans="30:30">
      <c r="AD33359" s="9"/>
    </row>
    <row r="33360" spans="30:30">
      <c r="AD33360" s="9"/>
    </row>
    <row r="33361" spans="30:30">
      <c r="AD33361" s="9"/>
    </row>
    <row r="33362" spans="30:30">
      <c r="AD33362" s="9"/>
    </row>
    <row r="33363" spans="30:30">
      <c r="AD33363" s="9"/>
    </row>
    <row r="33364" spans="30:30">
      <c r="AD33364" s="9"/>
    </row>
    <row r="33365" spans="30:30">
      <c r="AD33365" s="9"/>
    </row>
    <row r="33366" spans="30:30">
      <c r="AD33366" s="9"/>
    </row>
    <row r="33367" spans="30:30">
      <c r="AD33367" s="9"/>
    </row>
    <row r="33368" spans="30:30">
      <c r="AD33368" s="9"/>
    </row>
    <row r="33369" spans="30:30">
      <c r="AD33369" s="9"/>
    </row>
    <row r="33370" spans="30:30">
      <c r="AD33370" s="9"/>
    </row>
    <row r="33371" spans="30:30">
      <c r="AD33371" s="9"/>
    </row>
    <row r="33372" spans="30:30">
      <c r="AD33372" s="9"/>
    </row>
    <row r="33373" spans="30:30">
      <c r="AD33373" s="9"/>
    </row>
    <row r="33374" spans="30:30">
      <c r="AD33374" s="9"/>
    </row>
    <row r="33375" spans="30:30">
      <c r="AD33375" s="9"/>
    </row>
    <row r="33376" spans="30:30">
      <c r="AD33376" s="9"/>
    </row>
    <row r="33377" spans="30:30">
      <c r="AD33377" s="9"/>
    </row>
    <row r="33378" spans="30:30">
      <c r="AD33378" s="9"/>
    </row>
    <row r="33379" spans="30:30">
      <c r="AD33379" s="9"/>
    </row>
    <row r="33380" spans="30:30">
      <c r="AD33380" s="9"/>
    </row>
    <row r="33381" spans="30:30">
      <c r="AD33381" s="9"/>
    </row>
    <row r="33382" spans="30:30">
      <c r="AD33382" s="9"/>
    </row>
    <row r="33383" spans="30:30">
      <c r="AD33383" s="9"/>
    </row>
    <row r="33384" spans="30:30">
      <c r="AD33384" s="9"/>
    </row>
    <row r="33385" spans="30:30">
      <c r="AD33385" s="9"/>
    </row>
    <row r="33386" spans="30:30">
      <c r="AD33386" s="9"/>
    </row>
    <row r="33387" spans="30:30">
      <c r="AD33387" s="9"/>
    </row>
    <row r="33388" spans="30:30">
      <c r="AD33388" s="9"/>
    </row>
    <row r="33389" spans="30:30">
      <c r="AD33389" s="9"/>
    </row>
    <row r="33390" spans="30:30">
      <c r="AD33390" s="9"/>
    </row>
    <row r="33391" spans="30:30">
      <c r="AD33391" s="9"/>
    </row>
    <row r="33392" spans="30:30">
      <c r="AD33392" s="9"/>
    </row>
    <row r="33393" spans="30:30">
      <c r="AD33393" s="9"/>
    </row>
    <row r="33394" spans="30:30">
      <c r="AD33394" s="9"/>
    </row>
    <row r="33395" spans="30:30">
      <c r="AD33395" s="9"/>
    </row>
    <row r="33396" spans="30:30">
      <c r="AD33396" s="9"/>
    </row>
    <row r="33397" spans="30:30">
      <c r="AD33397" s="9"/>
    </row>
    <row r="33398" spans="30:30">
      <c r="AD33398" s="9"/>
    </row>
    <row r="33399" spans="30:30">
      <c r="AD33399" s="9"/>
    </row>
    <row r="33400" spans="30:30">
      <c r="AD33400" s="9"/>
    </row>
    <row r="33401" spans="30:30">
      <c r="AD33401" s="9"/>
    </row>
    <row r="33402" spans="30:30">
      <c r="AD33402" s="9"/>
    </row>
    <row r="33403" spans="30:30">
      <c r="AD33403" s="9"/>
    </row>
    <row r="33404" spans="30:30">
      <c r="AD33404" s="9"/>
    </row>
    <row r="33405" spans="30:30">
      <c r="AD33405" s="9"/>
    </row>
    <row r="33406" spans="30:30">
      <c r="AD33406" s="9"/>
    </row>
    <row r="33407" spans="30:30">
      <c r="AD33407" s="9"/>
    </row>
    <row r="33408" spans="30:30">
      <c r="AD33408" s="9"/>
    </row>
    <row r="33409" spans="30:30">
      <c r="AD33409" s="9"/>
    </row>
    <row r="33410" spans="30:30">
      <c r="AD33410" s="9"/>
    </row>
    <row r="33411" spans="30:30">
      <c r="AD33411" s="9"/>
    </row>
    <row r="33412" spans="30:30">
      <c r="AD33412" s="9"/>
    </row>
    <row r="33413" spans="30:30">
      <c r="AD33413" s="9"/>
    </row>
    <row r="33414" spans="30:30">
      <c r="AD33414" s="9"/>
    </row>
    <row r="33415" spans="30:30">
      <c r="AD33415" s="9"/>
    </row>
    <row r="33416" spans="30:30">
      <c r="AD33416" s="9"/>
    </row>
    <row r="33417" spans="30:30">
      <c r="AD33417" s="9"/>
    </row>
    <row r="33418" spans="30:30">
      <c r="AD33418" s="9"/>
    </row>
    <row r="33419" spans="30:30">
      <c r="AD33419" s="9"/>
    </row>
    <row r="33420" spans="30:30">
      <c r="AD33420" s="9"/>
    </row>
    <row r="33421" spans="30:30">
      <c r="AD33421" s="9"/>
    </row>
    <row r="33422" spans="30:30">
      <c r="AD33422" s="9"/>
    </row>
    <row r="33423" spans="30:30">
      <c r="AD33423" s="9"/>
    </row>
    <row r="33424" spans="30:30">
      <c r="AD33424" s="9"/>
    </row>
    <row r="33425" spans="30:30">
      <c r="AD33425" s="9"/>
    </row>
    <row r="33426" spans="30:30">
      <c r="AD33426" s="9"/>
    </row>
    <row r="33427" spans="30:30">
      <c r="AD33427" s="9"/>
    </row>
    <row r="33428" spans="30:30">
      <c r="AD33428" s="9"/>
    </row>
    <row r="33429" spans="30:30">
      <c r="AD33429" s="9"/>
    </row>
    <row r="33430" spans="30:30">
      <c r="AD33430" s="9"/>
    </row>
    <row r="33431" spans="30:30">
      <c r="AD33431" s="9"/>
    </row>
    <row r="33432" spans="30:30">
      <c r="AD33432" s="9"/>
    </row>
    <row r="33433" spans="30:30">
      <c r="AD33433" s="9"/>
    </row>
    <row r="33434" spans="30:30">
      <c r="AD33434" s="9"/>
    </row>
    <row r="33435" spans="30:30">
      <c r="AD33435" s="9"/>
    </row>
    <row r="33436" spans="30:30">
      <c r="AD33436" s="9"/>
    </row>
    <row r="33437" spans="30:30">
      <c r="AD33437" s="9"/>
    </row>
    <row r="33438" spans="30:30">
      <c r="AD33438" s="9"/>
    </row>
    <row r="33439" spans="30:30">
      <c r="AD33439" s="9"/>
    </row>
    <row r="33440" spans="30:30">
      <c r="AD33440" s="9"/>
    </row>
    <row r="33441" spans="30:30">
      <c r="AD33441" s="9"/>
    </row>
    <row r="33442" spans="30:30">
      <c r="AD33442" s="9"/>
    </row>
    <row r="33443" spans="30:30">
      <c r="AD33443" s="9"/>
    </row>
    <row r="33444" spans="30:30">
      <c r="AD33444" s="9"/>
    </row>
    <row r="33445" spans="30:30">
      <c r="AD33445" s="9"/>
    </row>
    <row r="33446" spans="30:30">
      <c r="AD33446" s="9"/>
    </row>
    <row r="33447" spans="30:30">
      <c r="AD33447" s="9"/>
    </row>
    <row r="33448" spans="30:30">
      <c r="AD33448" s="9"/>
    </row>
    <row r="33449" spans="30:30">
      <c r="AD33449" s="9"/>
    </row>
    <row r="33450" spans="30:30">
      <c r="AD33450" s="9"/>
    </row>
    <row r="33451" spans="30:30">
      <c r="AD33451" s="9"/>
    </row>
    <row r="33452" spans="30:30">
      <c r="AD33452" s="9"/>
    </row>
    <row r="33453" spans="30:30">
      <c r="AD33453" s="9"/>
    </row>
    <row r="33454" spans="30:30">
      <c r="AD33454" s="9"/>
    </row>
    <row r="33455" spans="30:30">
      <c r="AD33455" s="9"/>
    </row>
    <row r="33456" spans="30:30">
      <c r="AD33456" s="9"/>
    </row>
    <row r="33457" spans="30:30">
      <c r="AD33457" s="9"/>
    </row>
    <row r="33458" spans="30:30">
      <c r="AD33458" s="9"/>
    </row>
    <row r="33459" spans="30:30">
      <c r="AD33459" s="9"/>
    </row>
    <row r="33460" spans="30:30">
      <c r="AD33460" s="9"/>
    </row>
    <row r="33461" spans="30:30">
      <c r="AD33461" s="9"/>
    </row>
    <row r="33462" spans="30:30">
      <c r="AD33462" s="9"/>
    </row>
    <row r="33463" spans="30:30">
      <c r="AD33463" s="9"/>
    </row>
    <row r="33464" spans="30:30">
      <c r="AD33464" s="9"/>
    </row>
    <row r="33465" spans="30:30">
      <c r="AD33465" s="9"/>
    </row>
    <row r="33466" spans="30:30">
      <c r="AD33466" s="9"/>
    </row>
    <row r="33467" spans="30:30">
      <c r="AD33467" s="9"/>
    </row>
    <row r="33468" spans="30:30">
      <c r="AD33468" s="9"/>
    </row>
    <row r="33469" spans="30:30">
      <c r="AD33469" s="9"/>
    </row>
    <row r="33470" spans="30:30">
      <c r="AD33470" s="9"/>
    </row>
    <row r="33471" spans="30:30">
      <c r="AD33471" s="9"/>
    </row>
    <row r="33472" spans="30:30">
      <c r="AD33472" s="9"/>
    </row>
    <row r="33473" spans="30:30">
      <c r="AD33473" s="9"/>
    </row>
    <row r="33474" spans="30:30">
      <c r="AD33474" s="9"/>
    </row>
    <row r="33475" spans="30:30">
      <c r="AD33475" s="9"/>
    </row>
    <row r="33476" spans="30:30">
      <c r="AD33476" s="9"/>
    </row>
    <row r="33477" spans="30:30">
      <c r="AD33477" s="9"/>
    </row>
    <row r="33478" spans="30:30">
      <c r="AD33478" s="9"/>
    </row>
    <row r="33479" spans="30:30">
      <c r="AD33479" s="9"/>
    </row>
    <row r="33480" spans="30:30">
      <c r="AD33480" s="9"/>
    </row>
    <row r="33481" spans="30:30">
      <c r="AD33481" s="9"/>
    </row>
    <row r="33482" spans="30:30">
      <c r="AD33482" s="9"/>
    </row>
    <row r="33483" spans="30:30">
      <c r="AD33483" s="9"/>
    </row>
    <row r="33484" spans="30:30">
      <c r="AD33484" s="9"/>
    </row>
    <row r="33485" spans="30:30">
      <c r="AD33485" s="9"/>
    </row>
    <row r="33486" spans="30:30">
      <c r="AD33486" s="9"/>
    </row>
    <row r="33487" spans="30:30">
      <c r="AD33487" s="9"/>
    </row>
    <row r="33488" spans="30:30">
      <c r="AD33488" s="9"/>
    </row>
    <row r="33489" spans="30:30">
      <c r="AD33489" s="9"/>
    </row>
    <row r="33490" spans="30:30">
      <c r="AD33490" s="9"/>
    </row>
    <row r="33491" spans="30:30">
      <c r="AD33491" s="9"/>
    </row>
    <row r="33492" spans="30:30">
      <c r="AD33492" s="9"/>
    </row>
    <row r="33493" spans="30:30">
      <c r="AD33493" s="9"/>
    </row>
    <row r="33494" spans="30:30">
      <c r="AD33494" s="9"/>
    </row>
    <row r="33495" spans="30:30">
      <c r="AD33495" s="9"/>
    </row>
    <row r="33496" spans="30:30">
      <c r="AD33496" s="9"/>
    </row>
    <row r="33497" spans="30:30">
      <c r="AD33497" s="9"/>
    </row>
    <row r="33498" spans="30:30">
      <c r="AD33498" s="9"/>
    </row>
    <row r="33499" spans="30:30">
      <c r="AD33499" s="9"/>
    </row>
    <row r="33500" spans="30:30">
      <c r="AD33500" s="9"/>
    </row>
    <row r="33501" spans="30:30">
      <c r="AD33501" s="9"/>
    </row>
    <row r="33502" spans="30:30">
      <c r="AD33502" s="9"/>
    </row>
    <row r="33503" spans="30:30">
      <c r="AD33503" s="9"/>
    </row>
    <row r="33504" spans="30:30">
      <c r="AD33504" s="9"/>
    </row>
    <row r="33505" spans="30:30">
      <c r="AD33505" s="9"/>
    </row>
    <row r="33506" spans="30:30">
      <c r="AD33506" s="9"/>
    </row>
    <row r="33507" spans="30:30">
      <c r="AD33507" s="9"/>
    </row>
    <row r="33508" spans="30:30">
      <c r="AD33508" s="9"/>
    </row>
    <row r="33509" spans="30:30">
      <c r="AD33509" s="9"/>
    </row>
    <row r="33510" spans="30:30">
      <c r="AD33510" s="9"/>
    </row>
    <row r="33511" spans="30:30">
      <c r="AD33511" s="9"/>
    </row>
    <row r="33512" spans="30:30">
      <c r="AD33512" s="9"/>
    </row>
    <row r="33513" spans="30:30">
      <c r="AD33513" s="9"/>
    </row>
    <row r="33514" spans="30:30">
      <c r="AD33514" s="9"/>
    </row>
    <row r="33515" spans="30:30">
      <c r="AD33515" s="9"/>
    </row>
    <row r="33516" spans="30:30">
      <c r="AD33516" s="9"/>
    </row>
    <row r="33517" spans="30:30">
      <c r="AD33517" s="9"/>
    </row>
    <row r="33518" spans="30:30">
      <c r="AD33518" s="9"/>
    </row>
    <row r="33519" spans="30:30">
      <c r="AD33519" s="9"/>
    </row>
    <row r="33520" spans="30:30">
      <c r="AD33520" s="9"/>
    </row>
    <row r="33521" spans="30:30">
      <c r="AD33521" s="9"/>
    </row>
    <row r="33522" spans="30:30">
      <c r="AD33522" s="9"/>
    </row>
    <row r="33523" spans="30:30">
      <c r="AD33523" s="9"/>
    </row>
    <row r="33524" spans="30:30">
      <c r="AD33524" s="9"/>
    </row>
    <row r="33525" spans="30:30">
      <c r="AD33525" s="9"/>
    </row>
    <row r="33526" spans="30:30">
      <c r="AD33526" s="9"/>
    </row>
    <row r="33527" spans="30:30">
      <c r="AD33527" s="9"/>
    </row>
    <row r="33528" spans="30:30">
      <c r="AD33528" s="9"/>
    </row>
    <row r="33529" spans="30:30">
      <c r="AD33529" s="9"/>
    </row>
    <row r="33530" spans="30:30">
      <c r="AD33530" s="9"/>
    </row>
    <row r="33531" spans="30:30">
      <c r="AD33531" s="9"/>
    </row>
    <row r="33532" spans="30:30">
      <c r="AD33532" s="9"/>
    </row>
    <row r="33533" spans="30:30">
      <c r="AD33533" s="9"/>
    </row>
    <row r="33534" spans="30:30">
      <c r="AD33534" s="9"/>
    </row>
    <row r="33535" spans="30:30">
      <c r="AD33535" s="9"/>
    </row>
    <row r="33536" spans="30:30">
      <c r="AD33536" s="9"/>
    </row>
    <row r="33537" spans="30:30">
      <c r="AD33537" s="9"/>
    </row>
    <row r="33538" spans="30:30">
      <c r="AD33538" s="9"/>
    </row>
    <row r="33539" spans="30:30">
      <c r="AD33539" s="9"/>
    </row>
    <row r="33540" spans="30:30">
      <c r="AD33540" s="9"/>
    </row>
    <row r="33541" spans="30:30">
      <c r="AD33541" s="9"/>
    </row>
    <row r="33542" spans="30:30">
      <c r="AD33542" s="9"/>
    </row>
    <row r="33543" spans="30:30">
      <c r="AD33543" s="9"/>
    </row>
    <row r="33544" spans="30:30">
      <c r="AD33544" s="9"/>
    </row>
    <row r="33545" spans="30:30">
      <c r="AD33545" s="9"/>
    </row>
    <row r="33546" spans="30:30">
      <c r="AD33546" s="9"/>
    </row>
    <row r="33547" spans="30:30">
      <c r="AD33547" s="9"/>
    </row>
    <row r="33548" spans="30:30">
      <c r="AD33548" s="9"/>
    </row>
    <row r="33549" spans="30:30">
      <c r="AD33549" s="9"/>
    </row>
    <row r="33550" spans="30:30">
      <c r="AD33550" s="9"/>
    </row>
    <row r="33551" spans="30:30">
      <c r="AD33551" s="9"/>
    </row>
    <row r="33552" spans="30:30">
      <c r="AD33552" s="9"/>
    </row>
    <row r="33553" spans="30:30">
      <c r="AD33553" s="9"/>
    </row>
    <row r="33554" spans="30:30">
      <c r="AD33554" s="9"/>
    </row>
    <row r="33555" spans="30:30">
      <c r="AD33555" s="9"/>
    </row>
    <row r="33556" spans="30:30">
      <c r="AD33556" s="9"/>
    </row>
    <row r="33557" spans="30:30">
      <c r="AD33557" s="9"/>
    </row>
    <row r="33558" spans="30:30">
      <c r="AD33558" s="9"/>
    </row>
    <row r="33559" spans="30:30">
      <c r="AD33559" s="9"/>
    </row>
    <row r="33560" spans="30:30">
      <c r="AD33560" s="9"/>
    </row>
    <row r="33561" spans="30:30">
      <c r="AD33561" s="9"/>
    </row>
    <row r="33562" spans="30:30">
      <c r="AD33562" s="9"/>
    </row>
    <row r="33563" spans="30:30">
      <c r="AD33563" s="9"/>
    </row>
    <row r="33564" spans="30:30">
      <c r="AD33564" s="9"/>
    </row>
    <row r="33565" spans="30:30">
      <c r="AD33565" s="9"/>
    </row>
    <row r="33566" spans="30:30">
      <c r="AD33566" s="9"/>
    </row>
    <row r="33567" spans="30:30">
      <c r="AD33567" s="9"/>
    </row>
    <row r="33568" spans="30:30">
      <c r="AD33568" s="9"/>
    </row>
    <row r="33569" spans="30:30">
      <c r="AD33569" s="9"/>
    </row>
    <row r="33570" spans="30:30">
      <c r="AD33570" s="9"/>
    </row>
    <row r="33571" spans="30:30">
      <c r="AD33571" s="9"/>
    </row>
    <row r="33572" spans="30:30">
      <c r="AD33572" s="9"/>
    </row>
    <row r="33573" spans="30:30">
      <c r="AD33573" s="9"/>
    </row>
    <row r="33574" spans="30:30">
      <c r="AD33574" s="9"/>
    </row>
    <row r="33575" spans="30:30">
      <c r="AD33575" s="9"/>
    </row>
    <row r="33576" spans="30:30">
      <c r="AD33576" s="9"/>
    </row>
    <row r="33577" spans="30:30">
      <c r="AD33577" s="9"/>
    </row>
    <row r="33578" spans="30:30">
      <c r="AD33578" s="9"/>
    </row>
    <row r="33579" spans="30:30">
      <c r="AD33579" s="9"/>
    </row>
    <row r="33580" spans="30:30">
      <c r="AD33580" s="9"/>
    </row>
    <row r="33581" spans="30:30">
      <c r="AD33581" s="9"/>
    </row>
    <row r="33582" spans="30:30">
      <c r="AD33582" s="9"/>
    </row>
    <row r="33583" spans="30:30">
      <c r="AD33583" s="9"/>
    </row>
    <row r="33584" spans="30:30">
      <c r="AD33584" s="9"/>
    </row>
    <row r="33585" spans="30:30">
      <c r="AD33585" s="9"/>
    </row>
    <row r="33586" spans="30:30">
      <c r="AD33586" s="9"/>
    </row>
    <row r="33587" spans="30:30">
      <c r="AD33587" s="9"/>
    </row>
    <row r="33588" spans="30:30">
      <c r="AD33588" s="9"/>
    </row>
    <row r="33589" spans="30:30">
      <c r="AD33589" s="9"/>
    </row>
    <row r="33590" spans="30:30">
      <c r="AD33590" s="9"/>
    </row>
    <row r="33591" spans="30:30">
      <c r="AD33591" s="9"/>
    </row>
    <row r="33592" spans="30:30">
      <c r="AD33592" s="9"/>
    </row>
    <row r="33593" spans="30:30">
      <c r="AD33593" s="9"/>
    </row>
    <row r="33594" spans="30:30">
      <c r="AD33594" s="9"/>
    </row>
    <row r="33595" spans="30:30">
      <c r="AD33595" s="9"/>
    </row>
    <row r="33596" spans="30:30">
      <c r="AD33596" s="9"/>
    </row>
    <row r="33597" spans="30:30">
      <c r="AD33597" s="9"/>
    </row>
    <row r="33598" spans="30:30">
      <c r="AD33598" s="9"/>
    </row>
    <row r="33599" spans="30:30">
      <c r="AD33599" s="9"/>
    </row>
    <row r="33600" spans="30:30">
      <c r="AD33600" s="9"/>
    </row>
    <row r="33601" spans="30:30">
      <c r="AD33601" s="9"/>
    </row>
    <row r="33602" spans="30:30">
      <c r="AD33602" s="9"/>
    </row>
    <row r="33603" spans="30:30">
      <c r="AD33603" s="9"/>
    </row>
    <row r="33604" spans="30:30">
      <c r="AD33604" s="9"/>
    </row>
    <row r="33605" spans="30:30">
      <c r="AD33605" s="9"/>
    </row>
    <row r="33606" spans="30:30">
      <c r="AD33606" s="9"/>
    </row>
    <row r="33607" spans="30:30">
      <c r="AD33607" s="9"/>
    </row>
    <row r="33608" spans="30:30">
      <c r="AD33608" s="9"/>
    </row>
    <row r="33609" spans="30:30">
      <c r="AD33609" s="9"/>
    </row>
    <row r="33610" spans="30:30">
      <c r="AD33610" s="9"/>
    </row>
    <row r="33611" spans="30:30">
      <c r="AD33611" s="9"/>
    </row>
    <row r="33612" spans="30:30">
      <c r="AD33612" s="9"/>
    </row>
    <row r="33613" spans="30:30">
      <c r="AD33613" s="9"/>
    </row>
    <row r="33614" spans="30:30">
      <c r="AD33614" s="9"/>
    </row>
    <row r="33615" spans="30:30">
      <c r="AD33615" s="9"/>
    </row>
    <row r="33616" spans="30:30">
      <c r="AD33616" s="9"/>
    </row>
    <row r="33617" spans="30:30">
      <c r="AD33617" s="9"/>
    </row>
    <row r="33618" spans="30:30">
      <c r="AD33618" s="9"/>
    </row>
    <row r="33619" spans="30:30">
      <c r="AD33619" s="9"/>
    </row>
    <row r="33620" spans="30:30">
      <c r="AD33620" s="9"/>
    </row>
    <row r="33621" spans="30:30">
      <c r="AD33621" s="9"/>
    </row>
    <row r="33622" spans="30:30">
      <c r="AD33622" s="9"/>
    </row>
    <row r="33623" spans="30:30">
      <c r="AD33623" s="9"/>
    </row>
    <row r="33624" spans="30:30">
      <c r="AD33624" s="9"/>
    </row>
    <row r="33625" spans="30:30">
      <c r="AD33625" s="9"/>
    </row>
    <row r="33626" spans="30:30">
      <c r="AD33626" s="9"/>
    </row>
    <row r="33627" spans="30:30">
      <c r="AD33627" s="9"/>
    </row>
    <row r="33628" spans="30:30">
      <c r="AD33628" s="9"/>
    </row>
    <row r="33629" spans="30:30">
      <c r="AD33629" s="9"/>
    </row>
    <row r="33630" spans="30:30">
      <c r="AD33630" s="9"/>
    </row>
    <row r="33631" spans="30:30">
      <c r="AD33631" s="9"/>
    </row>
    <row r="33632" spans="30:30">
      <c r="AD33632" s="9"/>
    </row>
    <row r="33633" spans="30:30">
      <c r="AD33633" s="9"/>
    </row>
    <row r="33634" spans="30:30">
      <c r="AD33634" s="9"/>
    </row>
    <row r="33635" spans="30:30">
      <c r="AD33635" s="9"/>
    </row>
    <row r="33636" spans="30:30">
      <c r="AD33636" s="9"/>
    </row>
    <row r="33637" spans="30:30">
      <c r="AD33637" s="9"/>
    </row>
    <row r="33638" spans="30:30">
      <c r="AD33638" s="9"/>
    </row>
    <row r="33639" spans="30:30">
      <c r="AD33639" s="9"/>
    </row>
    <row r="33640" spans="30:30">
      <c r="AD33640" s="9"/>
    </row>
    <row r="33641" spans="30:30">
      <c r="AD33641" s="9"/>
    </row>
    <row r="33642" spans="30:30">
      <c r="AD33642" s="9"/>
    </row>
    <row r="33643" spans="30:30">
      <c r="AD33643" s="9"/>
    </row>
    <row r="33644" spans="30:30">
      <c r="AD33644" s="9"/>
    </row>
    <row r="33645" spans="30:30">
      <c r="AD33645" s="9"/>
    </row>
    <row r="33646" spans="30:30">
      <c r="AD33646" s="9"/>
    </row>
    <row r="33647" spans="30:30">
      <c r="AD33647" s="9"/>
    </row>
    <row r="33648" spans="30:30">
      <c r="AD33648" s="9"/>
    </row>
    <row r="33649" spans="30:30">
      <c r="AD33649" s="9"/>
    </row>
    <row r="33650" spans="30:30">
      <c r="AD33650" s="9"/>
    </row>
    <row r="33651" spans="30:30">
      <c r="AD33651" s="9"/>
    </row>
    <row r="33652" spans="30:30">
      <c r="AD33652" s="9"/>
    </row>
    <row r="33653" spans="30:30">
      <c r="AD33653" s="9"/>
    </row>
    <row r="33654" spans="30:30">
      <c r="AD33654" s="9"/>
    </row>
    <row r="33655" spans="30:30">
      <c r="AD33655" s="9"/>
    </row>
    <row r="33656" spans="30:30">
      <c r="AD33656" s="9"/>
    </row>
    <row r="33657" spans="30:30">
      <c r="AD33657" s="9"/>
    </row>
    <row r="33658" spans="30:30">
      <c r="AD33658" s="9"/>
    </row>
    <row r="33659" spans="30:30">
      <c r="AD33659" s="9"/>
    </row>
    <row r="33660" spans="30:30">
      <c r="AD33660" s="9"/>
    </row>
    <row r="33661" spans="30:30">
      <c r="AD33661" s="9"/>
    </row>
    <row r="33662" spans="30:30">
      <c r="AD33662" s="9"/>
    </row>
    <row r="33663" spans="30:30">
      <c r="AD33663" s="9"/>
    </row>
    <row r="33664" spans="30:30">
      <c r="AD33664" s="9"/>
    </row>
    <row r="33665" spans="30:30">
      <c r="AD33665" s="9"/>
    </row>
    <row r="33666" spans="30:30">
      <c r="AD33666" s="9"/>
    </row>
    <row r="33667" spans="30:30">
      <c r="AD33667" s="9"/>
    </row>
    <row r="33668" spans="30:30">
      <c r="AD33668" s="9"/>
    </row>
    <row r="33669" spans="30:30">
      <c r="AD33669" s="9"/>
    </row>
    <row r="33670" spans="30:30">
      <c r="AD33670" s="9"/>
    </row>
    <row r="33671" spans="30:30">
      <c r="AD33671" s="9"/>
    </row>
    <row r="33672" spans="30:30">
      <c r="AD33672" s="9"/>
    </row>
    <row r="33673" spans="30:30">
      <c r="AD33673" s="9"/>
    </row>
    <row r="33674" spans="30:30">
      <c r="AD33674" s="9"/>
    </row>
    <row r="33675" spans="30:30">
      <c r="AD33675" s="9"/>
    </row>
    <row r="33676" spans="30:30">
      <c r="AD33676" s="9"/>
    </row>
    <row r="33677" spans="30:30">
      <c r="AD33677" s="9"/>
    </row>
    <row r="33678" spans="30:30">
      <c r="AD33678" s="9"/>
    </row>
    <row r="33679" spans="30:30">
      <c r="AD33679" s="9"/>
    </row>
    <row r="33680" spans="30:30">
      <c r="AD33680" s="9"/>
    </row>
    <row r="33681" spans="30:30">
      <c r="AD33681" s="9"/>
    </row>
    <row r="33682" spans="30:30">
      <c r="AD33682" s="9"/>
    </row>
    <row r="33683" spans="30:30">
      <c r="AD33683" s="9"/>
    </row>
    <row r="33684" spans="30:30">
      <c r="AD33684" s="9"/>
    </row>
    <row r="33685" spans="30:30">
      <c r="AD33685" s="9"/>
    </row>
    <row r="33686" spans="30:30">
      <c r="AD33686" s="9"/>
    </row>
    <row r="33687" spans="30:30">
      <c r="AD33687" s="9"/>
    </row>
    <row r="33688" spans="30:30">
      <c r="AD33688" s="9"/>
    </row>
    <row r="33689" spans="30:30">
      <c r="AD33689" s="9"/>
    </row>
    <row r="33690" spans="30:30">
      <c r="AD33690" s="9"/>
    </row>
    <row r="33691" spans="30:30">
      <c r="AD33691" s="9"/>
    </row>
    <row r="33692" spans="30:30">
      <c r="AD33692" s="9"/>
    </row>
    <row r="33693" spans="30:30">
      <c r="AD33693" s="9"/>
    </row>
    <row r="33694" spans="30:30">
      <c r="AD33694" s="9"/>
    </row>
    <row r="33695" spans="30:30">
      <c r="AD33695" s="9"/>
    </row>
    <row r="33696" spans="30:30">
      <c r="AD33696" s="9"/>
    </row>
    <row r="33697" spans="30:30">
      <c r="AD33697" s="9"/>
    </row>
    <row r="33698" spans="30:30">
      <c r="AD33698" s="9"/>
    </row>
    <row r="33699" spans="30:30">
      <c r="AD33699" s="9"/>
    </row>
    <row r="33700" spans="30:30">
      <c r="AD33700" s="9"/>
    </row>
    <row r="33701" spans="30:30">
      <c r="AD33701" s="9"/>
    </row>
    <row r="33702" spans="30:30">
      <c r="AD33702" s="9"/>
    </row>
    <row r="33703" spans="30:30">
      <c r="AD33703" s="9"/>
    </row>
    <row r="33704" spans="30:30">
      <c r="AD33704" s="9"/>
    </row>
    <row r="33705" spans="30:30">
      <c r="AD33705" s="9"/>
    </row>
    <row r="33706" spans="30:30">
      <c r="AD33706" s="9"/>
    </row>
    <row r="33707" spans="30:30">
      <c r="AD33707" s="9"/>
    </row>
    <row r="33708" spans="30:30">
      <c r="AD33708" s="9"/>
    </row>
    <row r="33709" spans="30:30">
      <c r="AD33709" s="9"/>
    </row>
    <row r="33710" spans="30:30">
      <c r="AD33710" s="9"/>
    </row>
    <row r="33711" spans="30:30">
      <c r="AD33711" s="9"/>
    </row>
    <row r="33712" spans="30:30">
      <c r="AD33712" s="9"/>
    </row>
    <row r="33713" spans="30:30">
      <c r="AD33713" s="9"/>
    </row>
    <row r="33714" spans="30:30">
      <c r="AD33714" s="9"/>
    </row>
    <row r="33715" spans="30:30">
      <c r="AD33715" s="9"/>
    </row>
    <row r="33716" spans="30:30">
      <c r="AD33716" s="9"/>
    </row>
    <row r="33717" spans="30:30">
      <c r="AD33717" s="9"/>
    </row>
    <row r="33718" spans="30:30">
      <c r="AD33718" s="9"/>
    </row>
    <row r="33719" spans="30:30">
      <c r="AD33719" s="9"/>
    </row>
    <row r="33720" spans="30:30">
      <c r="AD33720" s="9"/>
    </row>
    <row r="33721" spans="30:30">
      <c r="AD33721" s="9"/>
    </row>
    <row r="33722" spans="30:30">
      <c r="AD33722" s="9"/>
    </row>
    <row r="33723" spans="30:30">
      <c r="AD33723" s="9"/>
    </row>
    <row r="33724" spans="30:30">
      <c r="AD33724" s="9"/>
    </row>
    <row r="33725" spans="30:30">
      <c r="AD33725" s="9"/>
    </row>
    <row r="33726" spans="30:30">
      <c r="AD33726" s="9"/>
    </row>
    <row r="33727" spans="30:30">
      <c r="AD33727" s="9"/>
    </row>
    <row r="33728" spans="30:30">
      <c r="AD33728" s="9"/>
    </row>
    <row r="33729" spans="30:30">
      <c r="AD33729" s="9"/>
    </row>
    <row r="33730" spans="30:30">
      <c r="AD33730" s="9"/>
    </row>
    <row r="33731" spans="30:30">
      <c r="AD33731" s="9"/>
    </row>
    <row r="33732" spans="30:30">
      <c r="AD33732" s="9"/>
    </row>
    <row r="33733" spans="30:30">
      <c r="AD33733" s="9"/>
    </row>
    <row r="33734" spans="30:30">
      <c r="AD33734" s="9"/>
    </row>
    <row r="33735" spans="30:30">
      <c r="AD33735" s="9"/>
    </row>
    <row r="33736" spans="30:30">
      <c r="AD33736" s="9"/>
    </row>
    <row r="33737" spans="30:30">
      <c r="AD33737" s="9"/>
    </row>
    <row r="33738" spans="30:30">
      <c r="AD33738" s="9"/>
    </row>
    <row r="33739" spans="30:30">
      <c r="AD33739" s="9"/>
    </row>
    <row r="33740" spans="30:30">
      <c r="AD33740" s="9"/>
    </row>
    <row r="33741" spans="30:30">
      <c r="AD33741" s="9"/>
    </row>
    <row r="33742" spans="30:30">
      <c r="AD33742" s="9"/>
    </row>
    <row r="33743" spans="30:30">
      <c r="AD33743" s="9"/>
    </row>
    <row r="33744" spans="30:30">
      <c r="AD33744" s="9"/>
    </row>
    <row r="33745" spans="30:30">
      <c r="AD33745" s="9"/>
    </row>
    <row r="33746" spans="30:30">
      <c r="AD33746" s="9"/>
    </row>
    <row r="33747" spans="30:30">
      <c r="AD33747" s="9"/>
    </row>
    <row r="33748" spans="30:30">
      <c r="AD33748" s="9"/>
    </row>
    <row r="33749" spans="30:30">
      <c r="AD33749" s="9"/>
    </row>
    <row r="33750" spans="30:30">
      <c r="AD33750" s="9"/>
    </row>
    <row r="33751" spans="30:30">
      <c r="AD33751" s="9"/>
    </row>
    <row r="33752" spans="30:30">
      <c r="AD33752" s="9"/>
    </row>
    <row r="33753" spans="30:30">
      <c r="AD33753" s="9"/>
    </row>
    <row r="33754" spans="30:30">
      <c r="AD33754" s="9"/>
    </row>
    <row r="33755" spans="30:30">
      <c r="AD33755" s="9"/>
    </row>
    <row r="33756" spans="30:30">
      <c r="AD33756" s="9"/>
    </row>
    <row r="33757" spans="30:30">
      <c r="AD33757" s="9"/>
    </row>
    <row r="33758" spans="30:30">
      <c r="AD33758" s="9"/>
    </row>
    <row r="33759" spans="30:30">
      <c r="AD33759" s="9"/>
    </row>
    <row r="33760" spans="30:30">
      <c r="AD33760" s="9"/>
    </row>
    <row r="33761" spans="30:30">
      <c r="AD33761" s="9"/>
    </row>
    <row r="33762" spans="30:30">
      <c r="AD33762" s="9"/>
    </row>
    <row r="33763" spans="30:30">
      <c r="AD33763" s="9"/>
    </row>
    <row r="33764" spans="30:30">
      <c r="AD33764" s="9"/>
    </row>
    <row r="33765" spans="30:30">
      <c r="AD33765" s="9"/>
    </row>
    <row r="33766" spans="30:30">
      <c r="AD33766" s="9"/>
    </row>
    <row r="33767" spans="30:30">
      <c r="AD33767" s="9"/>
    </row>
    <row r="33768" spans="30:30">
      <c r="AD33768" s="9"/>
    </row>
    <row r="33769" spans="30:30">
      <c r="AD33769" s="9"/>
    </row>
    <row r="33770" spans="30:30">
      <c r="AD33770" s="9"/>
    </row>
    <row r="33771" spans="30:30">
      <c r="AD33771" s="9"/>
    </row>
    <row r="33772" spans="30:30">
      <c r="AD33772" s="9"/>
    </row>
    <row r="33773" spans="30:30">
      <c r="AD33773" s="9"/>
    </row>
    <row r="33774" spans="30:30">
      <c r="AD33774" s="9"/>
    </row>
    <row r="33775" spans="30:30">
      <c r="AD33775" s="9"/>
    </row>
    <row r="33776" spans="30:30">
      <c r="AD33776" s="9"/>
    </row>
    <row r="33777" spans="30:30">
      <c r="AD33777" s="9"/>
    </row>
    <row r="33778" spans="30:30">
      <c r="AD33778" s="9"/>
    </row>
    <row r="33779" spans="30:30">
      <c r="AD33779" s="9"/>
    </row>
    <row r="33780" spans="30:30">
      <c r="AD33780" s="9"/>
    </row>
    <row r="33781" spans="30:30">
      <c r="AD33781" s="9"/>
    </row>
    <row r="33782" spans="30:30">
      <c r="AD33782" s="9"/>
    </row>
    <row r="33783" spans="30:30">
      <c r="AD33783" s="9"/>
    </row>
    <row r="33784" spans="30:30">
      <c r="AD33784" s="9"/>
    </row>
    <row r="33785" spans="30:30">
      <c r="AD33785" s="9"/>
    </row>
    <row r="33786" spans="30:30">
      <c r="AD33786" s="9"/>
    </row>
    <row r="33787" spans="30:30">
      <c r="AD33787" s="9"/>
    </row>
    <row r="33788" spans="30:30">
      <c r="AD33788" s="9"/>
    </row>
    <row r="33789" spans="30:30">
      <c r="AD33789" s="9"/>
    </row>
    <row r="33790" spans="30:30">
      <c r="AD33790" s="9"/>
    </row>
    <row r="33791" spans="30:30">
      <c r="AD33791" s="9"/>
    </row>
    <row r="33792" spans="30:30">
      <c r="AD33792" s="9"/>
    </row>
    <row r="33793" spans="30:30">
      <c r="AD33793" s="9"/>
    </row>
    <row r="33794" spans="30:30">
      <c r="AD33794" s="9"/>
    </row>
    <row r="33795" spans="30:30">
      <c r="AD33795" s="9"/>
    </row>
    <row r="33796" spans="30:30">
      <c r="AD33796" s="9"/>
    </row>
    <row r="33797" spans="30:30">
      <c r="AD33797" s="9"/>
    </row>
    <row r="33798" spans="30:30">
      <c r="AD33798" s="9"/>
    </row>
    <row r="33799" spans="30:30">
      <c r="AD33799" s="9"/>
    </row>
    <row r="33800" spans="30:30">
      <c r="AD33800" s="9"/>
    </row>
    <row r="33801" spans="30:30">
      <c r="AD33801" s="9"/>
    </row>
    <row r="33802" spans="30:30">
      <c r="AD33802" s="9"/>
    </row>
    <row r="33803" spans="30:30">
      <c r="AD33803" s="9"/>
    </row>
    <row r="33804" spans="30:30">
      <c r="AD33804" s="9"/>
    </row>
    <row r="33805" spans="30:30">
      <c r="AD33805" s="9"/>
    </row>
    <row r="33806" spans="30:30">
      <c r="AD33806" s="9"/>
    </row>
    <row r="33807" spans="30:30">
      <c r="AD33807" s="9"/>
    </row>
    <row r="33808" spans="30:30">
      <c r="AD33808" s="9"/>
    </row>
    <row r="33809" spans="30:30">
      <c r="AD33809" s="9"/>
    </row>
    <row r="33810" spans="30:30">
      <c r="AD33810" s="9"/>
    </row>
    <row r="33811" spans="30:30">
      <c r="AD33811" s="9"/>
    </row>
    <row r="33812" spans="30:30">
      <c r="AD33812" s="9"/>
    </row>
    <row r="33813" spans="30:30">
      <c r="AD33813" s="9"/>
    </row>
    <row r="33814" spans="30:30">
      <c r="AD33814" s="9"/>
    </row>
    <row r="33815" spans="30:30">
      <c r="AD33815" s="9"/>
    </row>
    <row r="33816" spans="30:30">
      <c r="AD33816" s="9"/>
    </row>
    <row r="33817" spans="30:30">
      <c r="AD33817" s="9"/>
    </row>
    <row r="33818" spans="30:30">
      <c r="AD33818" s="9"/>
    </row>
    <row r="33819" spans="30:30">
      <c r="AD33819" s="9"/>
    </row>
    <row r="33820" spans="30:30">
      <c r="AD33820" s="9"/>
    </row>
    <row r="33821" spans="30:30">
      <c r="AD33821" s="9"/>
    </row>
    <row r="33822" spans="30:30">
      <c r="AD33822" s="9"/>
    </row>
    <row r="33823" spans="30:30">
      <c r="AD33823" s="9"/>
    </row>
    <row r="33824" spans="30:30">
      <c r="AD33824" s="9"/>
    </row>
    <row r="33825" spans="30:30">
      <c r="AD33825" s="9"/>
    </row>
    <row r="33826" spans="30:30">
      <c r="AD33826" s="9"/>
    </row>
    <row r="33827" spans="30:30">
      <c r="AD33827" s="9"/>
    </row>
    <row r="33828" spans="30:30">
      <c r="AD33828" s="9"/>
    </row>
    <row r="33829" spans="30:30">
      <c r="AD33829" s="9"/>
    </row>
    <row r="33830" spans="30:30">
      <c r="AD33830" s="9"/>
    </row>
    <row r="33831" spans="30:30">
      <c r="AD33831" s="9"/>
    </row>
    <row r="33832" spans="30:30">
      <c r="AD33832" s="9"/>
    </row>
    <row r="33833" spans="30:30">
      <c r="AD33833" s="9"/>
    </row>
    <row r="33834" spans="30:30">
      <c r="AD33834" s="9"/>
    </row>
    <row r="33835" spans="30:30">
      <c r="AD33835" s="9"/>
    </row>
    <row r="33836" spans="30:30">
      <c r="AD33836" s="9"/>
    </row>
    <row r="33837" spans="30:30">
      <c r="AD33837" s="9"/>
    </row>
    <row r="33838" spans="30:30">
      <c r="AD33838" s="9"/>
    </row>
    <row r="33839" spans="30:30">
      <c r="AD33839" s="9"/>
    </row>
    <row r="33840" spans="30:30">
      <c r="AD33840" s="9"/>
    </row>
    <row r="33841" spans="30:30">
      <c r="AD33841" s="9"/>
    </row>
    <row r="33842" spans="30:30">
      <c r="AD33842" s="9"/>
    </row>
    <row r="33843" spans="30:30">
      <c r="AD33843" s="9"/>
    </row>
    <row r="33844" spans="30:30">
      <c r="AD33844" s="9"/>
    </row>
    <row r="33845" spans="30:30">
      <c r="AD33845" s="9"/>
    </row>
    <row r="33846" spans="30:30">
      <c r="AD33846" s="9"/>
    </row>
    <row r="33847" spans="30:30">
      <c r="AD33847" s="9"/>
    </row>
    <row r="33848" spans="30:30">
      <c r="AD33848" s="9"/>
    </row>
    <row r="33849" spans="30:30">
      <c r="AD33849" s="9"/>
    </row>
    <row r="33850" spans="30:30">
      <c r="AD33850" s="9"/>
    </row>
    <row r="33851" spans="30:30">
      <c r="AD33851" s="9"/>
    </row>
    <row r="33852" spans="30:30">
      <c r="AD33852" s="9"/>
    </row>
    <row r="33853" spans="30:30">
      <c r="AD33853" s="9"/>
    </row>
    <row r="33854" spans="30:30">
      <c r="AD33854" s="9"/>
    </row>
    <row r="33855" spans="30:30">
      <c r="AD33855" s="9"/>
    </row>
    <row r="33856" spans="30:30">
      <c r="AD33856" s="9"/>
    </row>
    <row r="33857" spans="30:30">
      <c r="AD33857" s="9"/>
    </row>
    <row r="33858" spans="30:30">
      <c r="AD33858" s="9"/>
    </row>
    <row r="33859" spans="30:30">
      <c r="AD33859" s="9"/>
    </row>
    <row r="33860" spans="30:30">
      <c r="AD33860" s="9"/>
    </row>
    <row r="33861" spans="30:30">
      <c r="AD33861" s="9"/>
    </row>
    <row r="33862" spans="30:30">
      <c r="AD33862" s="9"/>
    </row>
    <row r="33863" spans="30:30">
      <c r="AD33863" s="9"/>
    </row>
    <row r="33864" spans="30:30">
      <c r="AD33864" s="9"/>
    </row>
    <row r="33865" spans="30:30">
      <c r="AD33865" s="9"/>
    </row>
    <row r="33866" spans="30:30">
      <c r="AD33866" s="9"/>
    </row>
    <row r="33867" spans="30:30">
      <c r="AD33867" s="9"/>
    </row>
    <row r="33868" spans="30:30">
      <c r="AD33868" s="9"/>
    </row>
    <row r="33869" spans="30:30">
      <c r="AD33869" s="9"/>
    </row>
    <row r="33870" spans="30:30">
      <c r="AD33870" s="9"/>
    </row>
    <row r="33871" spans="30:30">
      <c r="AD33871" s="9"/>
    </row>
    <row r="33872" spans="30:30">
      <c r="AD33872" s="9"/>
    </row>
    <row r="33873" spans="30:30">
      <c r="AD33873" s="9"/>
    </row>
    <row r="33874" spans="30:30">
      <c r="AD33874" s="9"/>
    </row>
    <row r="33875" spans="30:30">
      <c r="AD33875" s="9"/>
    </row>
    <row r="33876" spans="30:30">
      <c r="AD33876" s="9"/>
    </row>
    <row r="33877" spans="30:30">
      <c r="AD33877" s="9"/>
    </row>
    <row r="33878" spans="30:30">
      <c r="AD33878" s="9"/>
    </row>
    <row r="33879" spans="30:30">
      <c r="AD33879" s="9"/>
    </row>
    <row r="33880" spans="30:30">
      <c r="AD33880" s="9"/>
    </row>
    <row r="33881" spans="30:30">
      <c r="AD33881" s="9"/>
    </row>
    <row r="33882" spans="30:30">
      <c r="AD33882" s="9"/>
    </row>
    <row r="33883" spans="30:30">
      <c r="AD33883" s="9"/>
    </row>
    <row r="33884" spans="30:30">
      <c r="AD33884" s="9"/>
    </row>
    <row r="33885" spans="30:30">
      <c r="AD33885" s="9"/>
    </row>
    <row r="33886" spans="30:30">
      <c r="AD33886" s="9"/>
    </row>
    <row r="33887" spans="30:30">
      <c r="AD33887" s="9"/>
    </row>
    <row r="33888" spans="30:30">
      <c r="AD33888" s="9"/>
    </row>
    <row r="33889" spans="30:30">
      <c r="AD33889" s="9"/>
    </row>
    <row r="33890" spans="30:30">
      <c r="AD33890" s="9"/>
    </row>
    <row r="33891" spans="30:30">
      <c r="AD33891" s="9"/>
    </row>
    <row r="33892" spans="30:30">
      <c r="AD33892" s="9"/>
    </row>
    <row r="33893" spans="30:30">
      <c r="AD33893" s="9"/>
    </row>
    <row r="33894" spans="30:30">
      <c r="AD33894" s="9"/>
    </row>
    <row r="33895" spans="30:30">
      <c r="AD33895" s="9"/>
    </row>
    <row r="33896" spans="30:30">
      <c r="AD33896" s="9"/>
    </row>
    <row r="33897" spans="30:30">
      <c r="AD33897" s="9"/>
    </row>
    <row r="33898" spans="30:30">
      <c r="AD33898" s="9"/>
    </row>
    <row r="33899" spans="30:30">
      <c r="AD33899" s="9"/>
    </row>
    <row r="33900" spans="30:30">
      <c r="AD33900" s="9"/>
    </row>
    <row r="33901" spans="30:30">
      <c r="AD33901" s="9"/>
    </row>
    <row r="33902" spans="30:30">
      <c r="AD33902" s="9"/>
    </row>
    <row r="33903" spans="30:30">
      <c r="AD33903" s="9"/>
    </row>
    <row r="33904" spans="30:30">
      <c r="AD33904" s="9"/>
    </row>
    <row r="33905" spans="30:30">
      <c r="AD33905" s="9"/>
    </row>
    <row r="33906" spans="30:30">
      <c r="AD33906" s="9"/>
    </row>
    <row r="33907" spans="30:30">
      <c r="AD33907" s="9"/>
    </row>
    <row r="33908" spans="30:30">
      <c r="AD33908" s="9"/>
    </row>
    <row r="33909" spans="30:30">
      <c r="AD33909" s="9"/>
    </row>
    <row r="33910" spans="30:30">
      <c r="AD33910" s="9"/>
    </row>
    <row r="33911" spans="30:30">
      <c r="AD33911" s="9"/>
    </row>
    <row r="33912" spans="30:30">
      <c r="AD33912" s="9"/>
    </row>
    <row r="33913" spans="30:30">
      <c r="AD33913" s="9"/>
    </row>
    <row r="33914" spans="30:30">
      <c r="AD33914" s="9"/>
    </row>
    <row r="33915" spans="30:30">
      <c r="AD33915" s="9"/>
    </row>
    <row r="33916" spans="30:30">
      <c r="AD33916" s="9"/>
    </row>
    <row r="33917" spans="30:30">
      <c r="AD33917" s="9"/>
    </row>
    <row r="33918" spans="30:30">
      <c r="AD33918" s="9"/>
    </row>
    <row r="33919" spans="30:30">
      <c r="AD33919" s="9"/>
    </row>
    <row r="33920" spans="30:30">
      <c r="AD33920" s="9"/>
    </row>
    <row r="33921" spans="30:30">
      <c r="AD33921" s="9"/>
    </row>
    <row r="33922" spans="30:30">
      <c r="AD33922" s="9"/>
    </row>
    <row r="33923" spans="30:30">
      <c r="AD33923" s="9"/>
    </row>
    <row r="33924" spans="30:30">
      <c r="AD33924" s="9"/>
    </row>
    <row r="33925" spans="30:30">
      <c r="AD33925" s="9"/>
    </row>
    <row r="33926" spans="30:30">
      <c r="AD33926" s="9"/>
    </row>
    <row r="33927" spans="30:30">
      <c r="AD33927" s="9"/>
    </row>
    <row r="33928" spans="30:30">
      <c r="AD33928" s="9"/>
    </row>
    <row r="33929" spans="30:30">
      <c r="AD33929" s="9"/>
    </row>
    <row r="33930" spans="30:30">
      <c r="AD33930" s="9"/>
    </row>
    <row r="33931" spans="30:30">
      <c r="AD33931" s="9"/>
    </row>
    <row r="33932" spans="30:30">
      <c r="AD33932" s="9"/>
    </row>
    <row r="33933" spans="30:30">
      <c r="AD33933" s="9"/>
    </row>
    <row r="33934" spans="30:30">
      <c r="AD33934" s="9"/>
    </row>
    <row r="33935" spans="30:30">
      <c r="AD33935" s="9"/>
    </row>
    <row r="33936" spans="30:30">
      <c r="AD33936" s="9"/>
    </row>
    <row r="33937" spans="30:30">
      <c r="AD33937" s="9"/>
    </row>
    <row r="33938" spans="30:30">
      <c r="AD33938" s="9"/>
    </row>
    <row r="33939" spans="30:30">
      <c r="AD33939" s="9"/>
    </row>
    <row r="33940" spans="30:30">
      <c r="AD33940" s="9"/>
    </row>
    <row r="33941" spans="30:30">
      <c r="AD33941" s="9"/>
    </row>
    <row r="33942" spans="30:30">
      <c r="AD33942" s="9"/>
    </row>
    <row r="33943" spans="30:30">
      <c r="AD33943" s="9"/>
    </row>
    <row r="33944" spans="30:30">
      <c r="AD33944" s="9"/>
    </row>
    <row r="33945" spans="30:30">
      <c r="AD33945" s="9"/>
    </row>
    <row r="33946" spans="30:30">
      <c r="AD33946" s="9"/>
    </row>
    <row r="33947" spans="30:30">
      <c r="AD33947" s="9"/>
    </row>
    <row r="33948" spans="30:30">
      <c r="AD33948" s="9"/>
    </row>
    <row r="33949" spans="30:30">
      <c r="AD33949" s="9"/>
    </row>
    <row r="33950" spans="30:30">
      <c r="AD33950" s="9"/>
    </row>
    <row r="33951" spans="30:30">
      <c r="AD33951" s="9"/>
    </row>
    <row r="33952" spans="30:30">
      <c r="AD33952" s="9"/>
    </row>
    <row r="33953" spans="30:30">
      <c r="AD33953" s="9"/>
    </row>
    <row r="33954" spans="30:30">
      <c r="AD33954" s="9"/>
    </row>
    <row r="33955" spans="30:30">
      <c r="AD33955" s="9"/>
    </row>
    <row r="33956" spans="30:30">
      <c r="AD33956" s="9"/>
    </row>
    <row r="33957" spans="30:30">
      <c r="AD33957" s="9"/>
    </row>
    <row r="33958" spans="30:30">
      <c r="AD33958" s="9"/>
    </row>
    <row r="33959" spans="30:30">
      <c r="AD33959" s="9"/>
    </row>
    <row r="33960" spans="30:30">
      <c r="AD33960" s="9"/>
    </row>
    <row r="33961" spans="30:30">
      <c r="AD33961" s="9"/>
    </row>
    <row r="33962" spans="30:30">
      <c r="AD33962" s="9"/>
    </row>
    <row r="33963" spans="30:30">
      <c r="AD33963" s="9"/>
    </row>
    <row r="33964" spans="30:30">
      <c r="AD33964" s="9"/>
    </row>
    <row r="33965" spans="30:30">
      <c r="AD33965" s="9"/>
    </row>
    <row r="33966" spans="30:30">
      <c r="AD33966" s="9"/>
    </row>
    <row r="33967" spans="30:30">
      <c r="AD33967" s="9"/>
    </row>
    <row r="33968" spans="30:30">
      <c r="AD33968" s="9"/>
    </row>
    <row r="33969" spans="30:30">
      <c r="AD33969" s="9"/>
    </row>
    <row r="33970" spans="30:30">
      <c r="AD33970" s="9"/>
    </row>
    <row r="33971" spans="30:30">
      <c r="AD33971" s="9"/>
    </row>
    <row r="33972" spans="30:30">
      <c r="AD33972" s="9"/>
    </row>
    <row r="33973" spans="30:30">
      <c r="AD33973" s="9"/>
    </row>
    <row r="33974" spans="30:30">
      <c r="AD33974" s="9"/>
    </row>
    <row r="33975" spans="30:30">
      <c r="AD33975" s="9"/>
    </row>
    <row r="33976" spans="30:30">
      <c r="AD33976" s="9"/>
    </row>
    <row r="33977" spans="30:30">
      <c r="AD33977" s="9"/>
    </row>
    <row r="33978" spans="30:30">
      <c r="AD33978" s="9"/>
    </row>
    <row r="33979" spans="30:30">
      <c r="AD33979" s="9"/>
    </row>
    <row r="33980" spans="30:30">
      <c r="AD33980" s="9"/>
    </row>
    <row r="33981" spans="30:30">
      <c r="AD33981" s="9"/>
    </row>
    <row r="33982" spans="30:30">
      <c r="AD33982" s="9"/>
    </row>
    <row r="33983" spans="30:30">
      <c r="AD33983" s="9"/>
    </row>
    <row r="33984" spans="30:30">
      <c r="AD33984" s="9"/>
    </row>
    <row r="33985" spans="30:30">
      <c r="AD33985" s="9"/>
    </row>
    <row r="33986" spans="30:30">
      <c r="AD33986" s="9"/>
    </row>
    <row r="33987" spans="30:30">
      <c r="AD33987" s="9"/>
    </row>
    <row r="33988" spans="30:30">
      <c r="AD33988" s="9"/>
    </row>
    <row r="33989" spans="30:30">
      <c r="AD33989" s="9"/>
    </row>
    <row r="33990" spans="30:30">
      <c r="AD33990" s="9"/>
    </row>
    <row r="33991" spans="30:30">
      <c r="AD33991" s="9"/>
    </row>
    <row r="33992" spans="30:30">
      <c r="AD33992" s="9"/>
    </row>
    <row r="33993" spans="30:30">
      <c r="AD33993" s="9"/>
    </row>
    <row r="33994" spans="30:30">
      <c r="AD33994" s="9"/>
    </row>
    <row r="33995" spans="30:30">
      <c r="AD33995" s="9"/>
    </row>
    <row r="33996" spans="30:30">
      <c r="AD33996" s="9"/>
    </row>
    <row r="33997" spans="30:30">
      <c r="AD33997" s="9"/>
    </row>
    <row r="33998" spans="30:30">
      <c r="AD33998" s="9"/>
    </row>
    <row r="33999" spans="30:30">
      <c r="AD33999" s="9"/>
    </row>
    <row r="34000" spans="30:30">
      <c r="AD34000" s="9"/>
    </row>
    <row r="34001" spans="30:30">
      <c r="AD34001" s="9"/>
    </row>
    <row r="34002" spans="30:30">
      <c r="AD34002" s="9"/>
    </row>
    <row r="34003" spans="30:30">
      <c r="AD34003" s="9"/>
    </row>
    <row r="34004" spans="30:30">
      <c r="AD34004" s="9"/>
    </row>
    <row r="34005" spans="30:30">
      <c r="AD34005" s="9"/>
    </row>
    <row r="34006" spans="30:30">
      <c r="AD34006" s="9"/>
    </row>
    <row r="34007" spans="30:30">
      <c r="AD34007" s="9"/>
    </row>
    <row r="34008" spans="30:30">
      <c r="AD34008" s="9"/>
    </row>
    <row r="34009" spans="30:30">
      <c r="AD34009" s="9"/>
    </row>
    <row r="34010" spans="30:30">
      <c r="AD34010" s="9"/>
    </row>
    <row r="34011" spans="30:30">
      <c r="AD34011" s="9"/>
    </row>
    <row r="34012" spans="30:30">
      <c r="AD34012" s="9"/>
    </row>
    <row r="34013" spans="30:30">
      <c r="AD34013" s="9"/>
    </row>
    <row r="34014" spans="30:30">
      <c r="AD34014" s="9"/>
    </row>
    <row r="34015" spans="30:30">
      <c r="AD34015" s="9"/>
    </row>
    <row r="34016" spans="30:30">
      <c r="AD34016" s="9"/>
    </row>
    <row r="34017" spans="30:30">
      <c r="AD34017" s="9"/>
    </row>
    <row r="34018" spans="30:30">
      <c r="AD34018" s="9"/>
    </row>
    <row r="34019" spans="30:30">
      <c r="AD34019" s="9"/>
    </row>
    <row r="34020" spans="30:30">
      <c r="AD34020" s="9"/>
    </row>
    <row r="34021" spans="30:30">
      <c r="AD34021" s="9"/>
    </row>
    <row r="34022" spans="30:30">
      <c r="AD34022" s="9"/>
    </row>
    <row r="34023" spans="30:30">
      <c r="AD34023" s="9"/>
    </row>
    <row r="34024" spans="30:30">
      <c r="AD34024" s="9"/>
    </row>
    <row r="34025" spans="30:30">
      <c r="AD34025" s="9"/>
    </row>
    <row r="34026" spans="30:30">
      <c r="AD34026" s="9"/>
    </row>
    <row r="34027" spans="30:30">
      <c r="AD34027" s="9"/>
    </row>
    <row r="34028" spans="30:30">
      <c r="AD34028" s="9"/>
    </row>
    <row r="34029" spans="30:30">
      <c r="AD34029" s="9"/>
    </row>
    <row r="34030" spans="30:30">
      <c r="AD34030" s="9"/>
    </row>
    <row r="34031" spans="30:30">
      <c r="AD34031" s="9"/>
    </row>
    <row r="34032" spans="30:30">
      <c r="AD34032" s="9"/>
    </row>
    <row r="34033" spans="30:30">
      <c r="AD34033" s="9"/>
    </row>
    <row r="34034" spans="30:30">
      <c r="AD34034" s="9"/>
    </row>
    <row r="34035" spans="30:30">
      <c r="AD34035" s="9"/>
    </row>
    <row r="34036" spans="30:30">
      <c r="AD34036" s="9"/>
    </row>
    <row r="34037" spans="30:30">
      <c r="AD34037" s="9"/>
    </row>
    <row r="34038" spans="30:30">
      <c r="AD34038" s="9"/>
    </row>
    <row r="34039" spans="30:30">
      <c r="AD34039" s="9"/>
    </row>
    <row r="34040" spans="30:30">
      <c r="AD34040" s="9"/>
    </row>
    <row r="34041" spans="30:30">
      <c r="AD34041" s="9"/>
    </row>
    <row r="34042" spans="30:30">
      <c r="AD34042" s="9"/>
    </row>
    <row r="34043" spans="30:30">
      <c r="AD34043" s="9"/>
    </row>
    <row r="34044" spans="30:30">
      <c r="AD34044" s="9"/>
    </row>
    <row r="34045" spans="30:30">
      <c r="AD34045" s="9"/>
    </row>
    <row r="34046" spans="30:30">
      <c r="AD34046" s="9"/>
    </row>
    <row r="34047" spans="30:30">
      <c r="AD34047" s="9"/>
    </row>
    <row r="34048" spans="30:30">
      <c r="AD34048" s="9"/>
    </row>
    <row r="34049" spans="30:30">
      <c r="AD34049" s="9"/>
    </row>
    <row r="34050" spans="30:30">
      <c r="AD34050" s="9"/>
    </row>
    <row r="34051" spans="30:30">
      <c r="AD34051" s="9"/>
    </row>
    <row r="34052" spans="30:30">
      <c r="AD34052" s="9"/>
    </row>
    <row r="34053" spans="30:30">
      <c r="AD34053" s="9"/>
    </row>
    <row r="34054" spans="30:30">
      <c r="AD34054" s="9"/>
    </row>
    <row r="34055" spans="30:30">
      <c r="AD34055" s="9"/>
    </row>
    <row r="34056" spans="30:30">
      <c r="AD34056" s="9"/>
    </row>
    <row r="34057" spans="30:30">
      <c r="AD34057" s="9"/>
    </row>
    <row r="34058" spans="30:30">
      <c r="AD34058" s="9"/>
    </row>
    <row r="34059" spans="30:30">
      <c r="AD34059" s="9"/>
    </row>
    <row r="34060" spans="30:30">
      <c r="AD34060" s="9"/>
    </row>
    <row r="34061" spans="30:30">
      <c r="AD34061" s="9"/>
    </row>
    <row r="34062" spans="30:30">
      <c r="AD34062" s="9"/>
    </row>
    <row r="34063" spans="30:30">
      <c r="AD34063" s="9"/>
    </row>
    <row r="34064" spans="30:30">
      <c r="AD34064" s="9"/>
    </row>
    <row r="34065" spans="30:30">
      <c r="AD34065" s="9"/>
    </row>
    <row r="34066" spans="30:30">
      <c r="AD34066" s="9"/>
    </row>
    <row r="34067" spans="30:30">
      <c r="AD34067" s="9"/>
    </row>
    <row r="34068" spans="30:30">
      <c r="AD34068" s="9"/>
    </row>
    <row r="34069" spans="30:30">
      <c r="AD34069" s="9"/>
    </row>
    <row r="34070" spans="30:30">
      <c r="AD34070" s="9"/>
    </row>
    <row r="34071" spans="30:30">
      <c r="AD34071" s="9"/>
    </row>
    <row r="34072" spans="30:30">
      <c r="AD34072" s="9"/>
    </row>
    <row r="34073" spans="30:30">
      <c r="AD34073" s="9"/>
    </row>
    <row r="34074" spans="30:30">
      <c r="AD34074" s="9"/>
    </row>
    <row r="34075" spans="30:30">
      <c r="AD34075" s="9"/>
    </row>
    <row r="34076" spans="30:30">
      <c r="AD34076" s="9"/>
    </row>
    <row r="34077" spans="30:30">
      <c r="AD34077" s="9"/>
    </row>
    <row r="34078" spans="30:30">
      <c r="AD34078" s="9"/>
    </row>
    <row r="34079" spans="30:30">
      <c r="AD34079" s="9"/>
    </row>
    <row r="34080" spans="30:30">
      <c r="AD34080" s="9"/>
    </row>
    <row r="34081" spans="30:30">
      <c r="AD34081" s="9"/>
    </row>
    <row r="34082" spans="30:30">
      <c r="AD34082" s="9"/>
    </row>
    <row r="34083" spans="30:30">
      <c r="AD34083" s="9"/>
    </row>
    <row r="34084" spans="30:30">
      <c r="AD34084" s="9"/>
    </row>
    <row r="34085" spans="30:30">
      <c r="AD34085" s="9"/>
    </row>
    <row r="34086" spans="30:30">
      <c r="AD34086" s="9"/>
    </row>
    <row r="34087" spans="30:30">
      <c r="AD34087" s="9"/>
    </row>
    <row r="34088" spans="30:30">
      <c r="AD34088" s="9"/>
    </row>
    <row r="34089" spans="30:30">
      <c r="AD34089" s="9"/>
    </row>
    <row r="34090" spans="30:30">
      <c r="AD34090" s="9"/>
    </row>
    <row r="34091" spans="30:30">
      <c r="AD34091" s="9"/>
    </row>
    <row r="34092" spans="30:30">
      <c r="AD34092" s="9"/>
    </row>
    <row r="34093" spans="30:30">
      <c r="AD34093" s="9"/>
    </row>
    <row r="34094" spans="30:30">
      <c r="AD34094" s="9"/>
    </row>
    <row r="34095" spans="30:30">
      <c r="AD34095" s="9"/>
    </row>
    <row r="34096" spans="30:30">
      <c r="AD34096" s="9"/>
    </row>
    <row r="34097" spans="30:30">
      <c r="AD34097" s="9"/>
    </row>
    <row r="34098" spans="30:30">
      <c r="AD34098" s="9"/>
    </row>
    <row r="34099" spans="30:30">
      <c r="AD34099" s="9"/>
    </row>
    <row r="34100" spans="30:30">
      <c r="AD34100" s="9"/>
    </row>
    <row r="34101" spans="30:30">
      <c r="AD34101" s="9"/>
    </row>
    <row r="34102" spans="30:30">
      <c r="AD34102" s="9"/>
    </row>
    <row r="34103" spans="30:30">
      <c r="AD34103" s="9"/>
    </row>
    <row r="34104" spans="30:30">
      <c r="AD34104" s="9"/>
    </row>
    <row r="34105" spans="30:30">
      <c r="AD34105" s="9"/>
    </row>
    <row r="34106" spans="30:30">
      <c r="AD34106" s="9"/>
    </row>
    <row r="34107" spans="30:30">
      <c r="AD34107" s="9"/>
    </row>
    <row r="34108" spans="30:30">
      <c r="AD34108" s="9"/>
    </row>
    <row r="34109" spans="30:30">
      <c r="AD34109" s="9"/>
    </row>
    <row r="34110" spans="30:30">
      <c r="AD34110" s="9"/>
    </row>
    <row r="34111" spans="30:30">
      <c r="AD34111" s="9"/>
    </row>
    <row r="34112" spans="30:30">
      <c r="AD34112" s="9"/>
    </row>
    <row r="34113" spans="30:30">
      <c r="AD34113" s="9"/>
    </row>
    <row r="34114" spans="30:30">
      <c r="AD34114" s="9"/>
    </row>
    <row r="34115" spans="30:30">
      <c r="AD34115" s="9"/>
    </row>
    <row r="34116" spans="30:30">
      <c r="AD34116" s="9"/>
    </row>
    <row r="34117" spans="30:30">
      <c r="AD34117" s="9"/>
    </row>
    <row r="34118" spans="30:30">
      <c r="AD34118" s="9"/>
    </row>
    <row r="34119" spans="30:30">
      <c r="AD34119" s="9"/>
    </row>
    <row r="34120" spans="30:30">
      <c r="AD34120" s="9"/>
    </row>
    <row r="34121" spans="30:30">
      <c r="AD34121" s="9"/>
    </row>
    <row r="34122" spans="30:30">
      <c r="AD34122" s="9"/>
    </row>
    <row r="34123" spans="30:30">
      <c r="AD34123" s="9"/>
    </row>
    <row r="34124" spans="30:30">
      <c r="AD34124" s="9"/>
    </row>
    <row r="34125" spans="30:30">
      <c r="AD34125" s="9"/>
    </row>
    <row r="34126" spans="30:30">
      <c r="AD34126" s="9"/>
    </row>
    <row r="34127" spans="30:30">
      <c r="AD34127" s="9"/>
    </row>
    <row r="34128" spans="30:30">
      <c r="AD34128" s="9"/>
    </row>
    <row r="34129" spans="30:30">
      <c r="AD34129" s="9"/>
    </row>
    <row r="34130" spans="30:30">
      <c r="AD34130" s="9"/>
    </row>
    <row r="34131" spans="30:30">
      <c r="AD34131" s="9"/>
    </row>
    <row r="34132" spans="30:30">
      <c r="AD34132" s="9"/>
    </row>
    <row r="34133" spans="30:30">
      <c r="AD34133" s="9"/>
    </row>
    <row r="34134" spans="30:30">
      <c r="AD34134" s="9"/>
    </row>
    <row r="34135" spans="30:30">
      <c r="AD34135" s="9"/>
    </row>
    <row r="34136" spans="30:30">
      <c r="AD34136" s="9"/>
    </row>
    <row r="34137" spans="30:30">
      <c r="AD34137" s="9"/>
    </row>
    <row r="34138" spans="30:30">
      <c r="AD34138" s="9"/>
    </row>
    <row r="34139" spans="30:30">
      <c r="AD34139" s="9"/>
    </row>
    <row r="34140" spans="30:30">
      <c r="AD34140" s="9"/>
    </row>
    <row r="34141" spans="30:30">
      <c r="AD34141" s="9"/>
    </row>
    <row r="34142" spans="30:30">
      <c r="AD34142" s="9"/>
    </row>
    <row r="34143" spans="30:30">
      <c r="AD34143" s="9"/>
    </row>
    <row r="34144" spans="30:30">
      <c r="AD34144" s="9"/>
    </row>
    <row r="34145" spans="30:30">
      <c r="AD34145" s="9"/>
    </row>
    <row r="34146" spans="30:30">
      <c r="AD34146" s="9"/>
    </row>
    <row r="34147" spans="30:30">
      <c r="AD34147" s="9"/>
    </row>
    <row r="34148" spans="30:30">
      <c r="AD34148" s="9"/>
    </row>
    <row r="34149" spans="30:30">
      <c r="AD34149" s="9"/>
    </row>
    <row r="34150" spans="30:30">
      <c r="AD34150" s="9"/>
    </row>
    <row r="34151" spans="30:30">
      <c r="AD34151" s="9"/>
    </row>
    <row r="34152" spans="30:30">
      <c r="AD34152" s="9"/>
    </row>
    <row r="34153" spans="30:30">
      <c r="AD34153" s="9"/>
    </row>
    <row r="34154" spans="30:30">
      <c r="AD34154" s="9"/>
    </row>
    <row r="34155" spans="30:30">
      <c r="AD34155" s="9"/>
    </row>
    <row r="34156" spans="30:30">
      <c r="AD34156" s="9"/>
    </row>
    <row r="34157" spans="30:30">
      <c r="AD34157" s="9"/>
    </row>
    <row r="34158" spans="30:30">
      <c r="AD34158" s="9"/>
    </row>
    <row r="34159" spans="30:30">
      <c r="AD34159" s="9"/>
    </row>
    <row r="34160" spans="30:30">
      <c r="AD34160" s="9"/>
    </row>
    <row r="34161" spans="30:30">
      <c r="AD34161" s="9"/>
    </row>
    <row r="34162" spans="30:30">
      <c r="AD34162" s="9"/>
    </row>
    <row r="34163" spans="30:30">
      <c r="AD34163" s="9"/>
    </row>
    <row r="34164" spans="30:30">
      <c r="AD34164" s="9"/>
    </row>
    <row r="34165" spans="30:30">
      <c r="AD34165" s="9"/>
    </row>
    <row r="34166" spans="30:30">
      <c r="AD34166" s="9"/>
    </row>
    <row r="34167" spans="30:30">
      <c r="AD34167" s="9"/>
    </row>
    <row r="34168" spans="30:30">
      <c r="AD34168" s="9"/>
    </row>
    <row r="34169" spans="30:30">
      <c r="AD34169" s="9"/>
    </row>
    <row r="34170" spans="30:30">
      <c r="AD34170" s="9"/>
    </row>
    <row r="34171" spans="30:30">
      <c r="AD34171" s="9"/>
    </row>
    <row r="34172" spans="30:30">
      <c r="AD34172" s="9"/>
    </row>
    <row r="34173" spans="30:30">
      <c r="AD34173" s="9"/>
    </row>
    <row r="34174" spans="30:30">
      <c r="AD34174" s="9"/>
    </row>
    <row r="34175" spans="30:30">
      <c r="AD34175" s="9"/>
    </row>
    <row r="34176" spans="30:30">
      <c r="AD34176" s="9"/>
    </row>
    <row r="34177" spans="30:30">
      <c r="AD34177" s="9"/>
    </row>
    <row r="34178" spans="30:30">
      <c r="AD34178" s="9"/>
    </row>
    <row r="34179" spans="30:30">
      <c r="AD34179" s="9"/>
    </row>
    <row r="34180" spans="30:30">
      <c r="AD34180" s="9"/>
    </row>
    <row r="34181" spans="30:30">
      <c r="AD34181" s="9"/>
    </row>
    <row r="34182" spans="30:30">
      <c r="AD34182" s="9"/>
    </row>
    <row r="34183" spans="30:30">
      <c r="AD34183" s="9"/>
    </row>
    <row r="34184" spans="30:30">
      <c r="AD34184" s="9"/>
    </row>
    <row r="34185" spans="30:30">
      <c r="AD34185" s="9"/>
    </row>
    <row r="34186" spans="30:30">
      <c r="AD34186" s="9"/>
    </row>
    <row r="34187" spans="30:30">
      <c r="AD34187" s="9"/>
    </row>
    <row r="34188" spans="30:30">
      <c r="AD34188" s="9"/>
    </row>
    <row r="34189" spans="30:30">
      <c r="AD34189" s="9"/>
    </row>
    <row r="34190" spans="30:30">
      <c r="AD34190" s="9"/>
    </row>
    <row r="34191" spans="30:30">
      <c r="AD34191" s="9"/>
    </row>
    <row r="34192" spans="30:30">
      <c r="AD34192" s="9"/>
    </row>
    <row r="34193" spans="30:30">
      <c r="AD34193" s="9"/>
    </row>
    <row r="34194" spans="30:30">
      <c r="AD34194" s="9"/>
    </row>
    <row r="34195" spans="30:30">
      <c r="AD34195" s="9"/>
    </row>
    <row r="34196" spans="30:30">
      <c r="AD34196" s="9"/>
    </row>
    <row r="34197" spans="30:30">
      <c r="AD34197" s="9"/>
    </row>
    <row r="34198" spans="30:30">
      <c r="AD34198" s="9"/>
    </row>
    <row r="34199" spans="30:30">
      <c r="AD34199" s="9"/>
    </row>
    <row r="34200" spans="30:30">
      <c r="AD34200" s="9"/>
    </row>
    <row r="34201" spans="30:30">
      <c r="AD34201" s="9"/>
    </row>
    <row r="34202" spans="30:30">
      <c r="AD34202" s="9"/>
    </row>
    <row r="34203" spans="30:30">
      <c r="AD34203" s="9"/>
    </row>
    <row r="34204" spans="30:30">
      <c r="AD34204" s="9"/>
    </row>
    <row r="34205" spans="30:30">
      <c r="AD34205" s="9"/>
    </row>
    <row r="34206" spans="30:30">
      <c r="AD34206" s="9"/>
    </row>
    <row r="34207" spans="30:30">
      <c r="AD34207" s="9"/>
    </row>
    <row r="34208" spans="30:30">
      <c r="AD34208" s="9"/>
    </row>
    <row r="34209" spans="30:30">
      <c r="AD34209" s="9"/>
    </row>
    <row r="34210" spans="30:30">
      <c r="AD34210" s="9"/>
    </row>
    <row r="34211" spans="30:30">
      <c r="AD34211" s="9"/>
    </row>
    <row r="34212" spans="30:30">
      <c r="AD34212" s="9"/>
    </row>
    <row r="34213" spans="30:30">
      <c r="AD34213" s="9"/>
    </row>
    <row r="34214" spans="30:30">
      <c r="AD34214" s="9"/>
    </row>
    <row r="34215" spans="30:30">
      <c r="AD34215" s="9"/>
    </row>
    <row r="34216" spans="30:30">
      <c r="AD34216" s="9"/>
    </row>
    <row r="34217" spans="30:30">
      <c r="AD34217" s="9"/>
    </row>
    <row r="34218" spans="30:30">
      <c r="AD34218" s="9"/>
    </row>
    <row r="34219" spans="30:30">
      <c r="AD34219" s="9"/>
    </row>
    <row r="34220" spans="30:30">
      <c r="AD34220" s="9"/>
    </row>
    <row r="34221" spans="30:30">
      <c r="AD34221" s="9"/>
    </row>
    <row r="34222" spans="30:30">
      <c r="AD34222" s="9"/>
    </row>
    <row r="34223" spans="30:30">
      <c r="AD34223" s="9"/>
    </row>
    <row r="34224" spans="30:30">
      <c r="AD34224" s="9"/>
    </row>
    <row r="34225" spans="30:30">
      <c r="AD34225" s="9"/>
    </row>
    <row r="34226" spans="30:30">
      <c r="AD34226" s="9"/>
    </row>
    <row r="34227" spans="30:30">
      <c r="AD34227" s="9"/>
    </row>
    <row r="34228" spans="30:30">
      <c r="AD34228" s="9"/>
    </row>
    <row r="34229" spans="30:30">
      <c r="AD34229" s="9"/>
    </row>
    <row r="34230" spans="30:30">
      <c r="AD34230" s="9"/>
    </row>
    <row r="34231" spans="30:30">
      <c r="AD34231" s="9"/>
    </row>
    <row r="34232" spans="30:30">
      <c r="AD34232" s="9"/>
    </row>
    <row r="34233" spans="30:30">
      <c r="AD34233" s="9"/>
    </row>
    <row r="34234" spans="30:30">
      <c r="AD34234" s="9"/>
    </row>
    <row r="34235" spans="30:30">
      <c r="AD34235" s="9"/>
    </row>
    <row r="34236" spans="30:30">
      <c r="AD34236" s="9"/>
    </row>
    <row r="34237" spans="30:30">
      <c r="AD34237" s="9"/>
    </row>
    <row r="34238" spans="30:30">
      <c r="AD34238" s="9"/>
    </row>
    <row r="34239" spans="30:30">
      <c r="AD34239" s="9"/>
    </row>
    <row r="34240" spans="30:30">
      <c r="AD34240" s="9"/>
    </row>
    <row r="34241" spans="30:30">
      <c r="AD34241" s="9"/>
    </row>
    <row r="34242" spans="30:30">
      <c r="AD34242" s="9"/>
    </row>
    <row r="34243" spans="30:30">
      <c r="AD34243" s="9"/>
    </row>
    <row r="34244" spans="30:30">
      <c r="AD34244" s="9"/>
    </row>
    <row r="34245" spans="30:30">
      <c r="AD34245" s="9"/>
    </row>
    <row r="34246" spans="30:30">
      <c r="AD34246" s="9"/>
    </row>
    <row r="34247" spans="30:30">
      <c r="AD34247" s="9"/>
    </row>
    <row r="34248" spans="30:30">
      <c r="AD34248" s="9"/>
    </row>
    <row r="34249" spans="30:30">
      <c r="AD34249" s="9"/>
    </row>
    <row r="34250" spans="30:30">
      <c r="AD34250" s="9"/>
    </row>
    <row r="34251" spans="30:30">
      <c r="AD34251" s="9"/>
    </row>
    <row r="34252" spans="30:30">
      <c r="AD34252" s="9"/>
    </row>
    <row r="34253" spans="30:30">
      <c r="AD34253" s="9"/>
    </row>
    <row r="34254" spans="30:30">
      <c r="AD34254" s="9"/>
    </row>
    <row r="34255" spans="30:30">
      <c r="AD34255" s="9"/>
    </row>
    <row r="34256" spans="30:30">
      <c r="AD34256" s="9"/>
    </row>
    <row r="34257" spans="30:30">
      <c r="AD34257" s="9"/>
    </row>
    <row r="34258" spans="30:30">
      <c r="AD34258" s="9"/>
    </row>
    <row r="34259" spans="30:30">
      <c r="AD34259" s="9"/>
    </row>
    <row r="34260" spans="30:30">
      <c r="AD34260" s="9"/>
    </row>
    <row r="34261" spans="30:30">
      <c r="AD34261" s="9"/>
    </row>
    <row r="34262" spans="30:30">
      <c r="AD34262" s="9"/>
    </row>
    <row r="34263" spans="30:30">
      <c r="AD34263" s="9"/>
    </row>
    <row r="34264" spans="30:30">
      <c r="AD34264" s="9"/>
    </row>
    <row r="34265" spans="30:30">
      <c r="AD34265" s="9"/>
    </row>
    <row r="34266" spans="30:30">
      <c r="AD34266" s="9"/>
    </row>
    <row r="34267" spans="30:30">
      <c r="AD34267" s="9"/>
    </row>
    <row r="34268" spans="30:30">
      <c r="AD34268" s="9"/>
    </row>
    <row r="34269" spans="30:30">
      <c r="AD34269" s="9"/>
    </row>
    <row r="34270" spans="30:30">
      <c r="AD34270" s="9"/>
    </row>
    <row r="34271" spans="30:30">
      <c r="AD34271" s="9"/>
    </row>
    <row r="34272" spans="30:30">
      <c r="AD34272" s="9"/>
    </row>
    <row r="34273" spans="30:30">
      <c r="AD34273" s="9"/>
    </row>
    <row r="34274" spans="30:30">
      <c r="AD34274" s="9"/>
    </row>
    <row r="34275" spans="30:30">
      <c r="AD34275" s="9"/>
    </row>
    <row r="34276" spans="30:30">
      <c r="AD34276" s="9"/>
    </row>
    <row r="34277" spans="30:30">
      <c r="AD34277" s="9"/>
    </row>
    <row r="34278" spans="30:30">
      <c r="AD34278" s="9"/>
    </row>
    <row r="34279" spans="30:30">
      <c r="AD34279" s="9"/>
    </row>
    <row r="34280" spans="30:30">
      <c r="AD34280" s="9"/>
    </row>
    <row r="34281" spans="30:30">
      <c r="AD34281" s="9"/>
    </row>
    <row r="34282" spans="30:30">
      <c r="AD34282" s="9"/>
    </row>
    <row r="34283" spans="30:30">
      <c r="AD34283" s="9"/>
    </row>
    <row r="34284" spans="30:30">
      <c r="AD34284" s="9"/>
    </row>
    <row r="34285" spans="30:30">
      <c r="AD34285" s="9"/>
    </row>
    <row r="34286" spans="30:30">
      <c r="AD34286" s="9"/>
    </row>
    <row r="34287" spans="30:30">
      <c r="AD34287" s="9"/>
    </row>
    <row r="34288" spans="30:30">
      <c r="AD34288" s="9"/>
    </row>
    <row r="34289" spans="30:30">
      <c r="AD34289" s="9"/>
    </row>
    <row r="34290" spans="30:30">
      <c r="AD34290" s="9"/>
    </row>
    <row r="34291" spans="30:30">
      <c r="AD34291" s="9"/>
    </row>
    <row r="34292" spans="30:30">
      <c r="AD34292" s="9"/>
    </row>
    <row r="34293" spans="30:30">
      <c r="AD34293" s="9"/>
    </row>
    <row r="34294" spans="30:30">
      <c r="AD34294" s="9"/>
    </row>
    <row r="34295" spans="30:30">
      <c r="AD34295" s="9"/>
    </row>
    <row r="34296" spans="30:30">
      <c r="AD34296" s="9"/>
    </row>
    <row r="34297" spans="30:30">
      <c r="AD34297" s="9"/>
    </row>
    <row r="34298" spans="30:30">
      <c r="AD34298" s="9"/>
    </row>
    <row r="34299" spans="30:30">
      <c r="AD34299" s="9"/>
    </row>
    <row r="34300" spans="30:30">
      <c r="AD34300" s="9"/>
    </row>
    <row r="34301" spans="30:30">
      <c r="AD34301" s="9"/>
    </row>
    <row r="34302" spans="30:30">
      <c r="AD34302" s="9"/>
    </row>
    <row r="34303" spans="30:30">
      <c r="AD34303" s="9"/>
    </row>
    <row r="34304" spans="30:30">
      <c r="AD34304" s="9"/>
    </row>
    <row r="34305" spans="30:30">
      <c r="AD34305" s="9"/>
    </row>
    <row r="34306" spans="30:30">
      <c r="AD34306" s="9"/>
    </row>
    <row r="34307" spans="30:30">
      <c r="AD34307" s="9"/>
    </row>
    <row r="34308" spans="30:30">
      <c r="AD34308" s="9"/>
    </row>
    <row r="34309" spans="30:30">
      <c r="AD34309" s="9"/>
    </row>
    <row r="34310" spans="30:30">
      <c r="AD34310" s="9"/>
    </row>
    <row r="34311" spans="30:30">
      <c r="AD34311" s="9"/>
    </row>
    <row r="34312" spans="30:30">
      <c r="AD34312" s="9"/>
    </row>
    <row r="34313" spans="30:30">
      <c r="AD34313" s="9"/>
    </row>
    <row r="34314" spans="30:30">
      <c r="AD34314" s="9"/>
    </row>
    <row r="34315" spans="30:30">
      <c r="AD34315" s="9"/>
    </row>
    <row r="34316" spans="30:30">
      <c r="AD34316" s="9"/>
    </row>
    <row r="34317" spans="30:30">
      <c r="AD34317" s="9"/>
    </row>
    <row r="34318" spans="30:30">
      <c r="AD34318" s="9"/>
    </row>
    <row r="34319" spans="30:30">
      <c r="AD34319" s="9"/>
    </row>
    <row r="34320" spans="30:30">
      <c r="AD34320" s="9"/>
    </row>
    <row r="34321" spans="30:30">
      <c r="AD34321" s="9"/>
    </row>
    <row r="34322" spans="30:30">
      <c r="AD34322" s="9"/>
    </row>
    <row r="34323" spans="30:30">
      <c r="AD34323" s="9"/>
    </row>
    <row r="34324" spans="30:30">
      <c r="AD34324" s="9"/>
    </row>
    <row r="34325" spans="30:30">
      <c r="AD34325" s="9"/>
    </row>
    <row r="34326" spans="30:30">
      <c r="AD34326" s="9"/>
    </row>
    <row r="34327" spans="30:30">
      <c r="AD34327" s="9"/>
    </row>
    <row r="34328" spans="30:30">
      <c r="AD34328" s="9"/>
    </row>
    <row r="34329" spans="30:30">
      <c r="AD34329" s="9"/>
    </row>
    <row r="34330" spans="30:30">
      <c r="AD34330" s="9"/>
    </row>
    <row r="34331" spans="30:30">
      <c r="AD34331" s="9"/>
    </row>
    <row r="34332" spans="30:30">
      <c r="AD34332" s="9"/>
    </row>
    <row r="34333" spans="30:30">
      <c r="AD34333" s="9"/>
    </row>
    <row r="34334" spans="30:30">
      <c r="AD34334" s="9"/>
    </row>
    <row r="34335" spans="30:30">
      <c r="AD34335" s="9"/>
    </row>
    <row r="34336" spans="30:30">
      <c r="AD34336" s="9"/>
    </row>
    <row r="34337" spans="30:30">
      <c r="AD34337" s="9"/>
    </row>
    <row r="34338" spans="30:30">
      <c r="AD34338" s="9"/>
    </row>
    <row r="34339" spans="30:30">
      <c r="AD34339" s="9"/>
    </row>
    <row r="34340" spans="30:30">
      <c r="AD34340" s="9"/>
    </row>
    <row r="34341" spans="30:30">
      <c r="AD34341" s="9"/>
    </row>
    <row r="34342" spans="30:30">
      <c r="AD34342" s="9"/>
    </row>
    <row r="34343" spans="30:30">
      <c r="AD34343" s="9"/>
    </row>
    <row r="34344" spans="30:30">
      <c r="AD34344" s="9"/>
    </row>
    <row r="34345" spans="30:30">
      <c r="AD34345" s="9"/>
    </row>
    <row r="34346" spans="30:30">
      <c r="AD34346" s="9"/>
    </row>
    <row r="34347" spans="30:30">
      <c r="AD34347" s="9"/>
    </row>
    <row r="34348" spans="30:30">
      <c r="AD34348" s="9"/>
    </row>
    <row r="34349" spans="30:30">
      <c r="AD34349" s="9"/>
    </row>
    <row r="34350" spans="30:30">
      <c r="AD34350" s="9"/>
    </row>
    <row r="34351" spans="30:30">
      <c r="AD34351" s="9"/>
    </row>
    <row r="34352" spans="30:30">
      <c r="AD34352" s="9"/>
    </row>
    <row r="34353" spans="30:30">
      <c r="AD34353" s="9"/>
    </row>
    <row r="34354" spans="30:30">
      <c r="AD34354" s="9"/>
    </row>
    <row r="34355" spans="30:30">
      <c r="AD34355" s="9"/>
    </row>
    <row r="34356" spans="30:30">
      <c r="AD34356" s="9"/>
    </row>
    <row r="34357" spans="30:30">
      <c r="AD34357" s="9"/>
    </row>
    <row r="34358" spans="30:30">
      <c r="AD34358" s="9"/>
    </row>
    <row r="34359" spans="30:30">
      <c r="AD34359" s="9"/>
    </row>
    <row r="34360" spans="30:30">
      <c r="AD34360" s="9"/>
    </row>
    <row r="34361" spans="30:30">
      <c r="AD34361" s="9"/>
    </row>
    <row r="34362" spans="30:30">
      <c r="AD34362" s="9"/>
    </row>
    <row r="34363" spans="30:30">
      <c r="AD34363" s="9"/>
    </row>
    <row r="34364" spans="30:30">
      <c r="AD34364" s="9"/>
    </row>
    <row r="34365" spans="30:30">
      <c r="AD34365" s="9"/>
    </row>
    <row r="34366" spans="30:30">
      <c r="AD34366" s="9"/>
    </row>
    <row r="34367" spans="30:30">
      <c r="AD34367" s="9"/>
    </row>
    <row r="34368" spans="30:30">
      <c r="AD34368" s="9"/>
    </row>
    <row r="34369" spans="30:30">
      <c r="AD34369" s="9"/>
    </row>
    <row r="34370" spans="30:30">
      <c r="AD34370" s="9"/>
    </row>
    <row r="34371" spans="30:30">
      <c r="AD34371" s="9"/>
    </row>
    <row r="34372" spans="30:30">
      <c r="AD34372" s="9"/>
    </row>
    <row r="34373" spans="30:30">
      <c r="AD34373" s="9"/>
    </row>
    <row r="34374" spans="30:30">
      <c r="AD34374" s="9"/>
    </row>
    <row r="34375" spans="30:30">
      <c r="AD34375" s="9"/>
    </row>
    <row r="34376" spans="30:30">
      <c r="AD34376" s="9"/>
    </row>
    <row r="34377" spans="30:30">
      <c r="AD34377" s="9"/>
    </row>
    <row r="34378" spans="30:30">
      <c r="AD34378" s="9"/>
    </row>
    <row r="34379" spans="30:30">
      <c r="AD34379" s="9"/>
    </row>
    <row r="34380" spans="30:30">
      <c r="AD34380" s="9"/>
    </row>
    <row r="34381" spans="30:30">
      <c r="AD34381" s="9"/>
    </row>
    <row r="34382" spans="30:30">
      <c r="AD34382" s="9"/>
    </row>
    <row r="34383" spans="30:30">
      <c r="AD34383" s="9"/>
    </row>
    <row r="34384" spans="30:30">
      <c r="AD34384" s="9"/>
    </row>
    <row r="34385" spans="30:30">
      <c r="AD34385" s="9"/>
    </row>
    <row r="34386" spans="30:30">
      <c r="AD34386" s="9"/>
    </row>
    <row r="34387" spans="30:30">
      <c r="AD34387" s="9"/>
    </row>
    <row r="34388" spans="30:30">
      <c r="AD34388" s="9"/>
    </row>
    <row r="34389" spans="30:30">
      <c r="AD34389" s="9"/>
    </row>
    <row r="34390" spans="30:30">
      <c r="AD34390" s="9"/>
    </row>
    <row r="34391" spans="30:30">
      <c r="AD34391" s="9"/>
    </row>
    <row r="34392" spans="30:30">
      <c r="AD34392" s="9"/>
    </row>
    <row r="34393" spans="30:30">
      <c r="AD34393" s="9"/>
    </row>
    <row r="34394" spans="30:30">
      <c r="AD34394" s="9"/>
    </row>
    <row r="34395" spans="30:30">
      <c r="AD34395" s="9"/>
    </row>
    <row r="34396" spans="30:30">
      <c r="AD34396" s="9"/>
    </row>
    <row r="34397" spans="30:30">
      <c r="AD34397" s="9"/>
    </row>
    <row r="34398" spans="30:30">
      <c r="AD34398" s="9"/>
    </row>
    <row r="34399" spans="30:30">
      <c r="AD34399" s="9"/>
    </row>
    <row r="34400" spans="30:30">
      <c r="AD34400" s="9"/>
    </row>
    <row r="34401" spans="30:30">
      <c r="AD34401" s="9"/>
    </row>
    <row r="34402" spans="30:30">
      <c r="AD34402" s="9"/>
    </row>
    <row r="34403" spans="30:30">
      <c r="AD34403" s="9"/>
    </row>
    <row r="34404" spans="30:30">
      <c r="AD34404" s="9"/>
    </row>
    <row r="34405" spans="30:30">
      <c r="AD34405" s="9"/>
    </row>
    <row r="34406" spans="30:30">
      <c r="AD34406" s="9"/>
    </row>
    <row r="34407" spans="30:30">
      <c r="AD34407" s="9"/>
    </row>
    <row r="34408" spans="30:30">
      <c r="AD34408" s="9"/>
    </row>
    <row r="34409" spans="30:30">
      <c r="AD34409" s="9"/>
    </row>
    <row r="34410" spans="30:30">
      <c r="AD34410" s="9"/>
    </row>
    <row r="34411" spans="30:30">
      <c r="AD34411" s="9"/>
    </row>
    <row r="34412" spans="30:30">
      <c r="AD34412" s="9"/>
    </row>
    <row r="34413" spans="30:30">
      <c r="AD34413" s="9"/>
    </row>
    <row r="34414" spans="30:30">
      <c r="AD34414" s="9"/>
    </row>
    <row r="34415" spans="30:30">
      <c r="AD34415" s="9"/>
    </row>
    <row r="34416" spans="30:30">
      <c r="AD34416" s="9"/>
    </row>
    <row r="34417" spans="30:30">
      <c r="AD34417" s="9"/>
    </row>
    <row r="34418" spans="30:30">
      <c r="AD34418" s="9"/>
    </row>
    <row r="34419" spans="30:30">
      <c r="AD34419" s="9"/>
    </row>
    <row r="34420" spans="30:30">
      <c r="AD34420" s="9"/>
    </row>
    <row r="34421" spans="30:30">
      <c r="AD34421" s="9"/>
    </row>
    <row r="34422" spans="30:30">
      <c r="AD34422" s="9"/>
    </row>
    <row r="34423" spans="30:30">
      <c r="AD34423" s="9"/>
    </row>
    <row r="34424" spans="30:30">
      <c r="AD34424" s="9"/>
    </row>
    <row r="34425" spans="30:30">
      <c r="AD34425" s="9"/>
    </row>
    <row r="34426" spans="30:30">
      <c r="AD34426" s="9"/>
    </row>
    <row r="34427" spans="30:30">
      <c r="AD34427" s="9"/>
    </row>
    <row r="34428" spans="30:30">
      <c r="AD34428" s="9"/>
    </row>
    <row r="34429" spans="30:30">
      <c r="AD34429" s="9"/>
    </row>
    <row r="34430" spans="30:30">
      <c r="AD34430" s="9"/>
    </row>
    <row r="34431" spans="30:30">
      <c r="AD34431" s="9"/>
    </row>
    <row r="34432" spans="30:30">
      <c r="AD34432" s="9"/>
    </row>
    <row r="34433" spans="30:30">
      <c r="AD34433" s="9"/>
    </row>
    <row r="34434" spans="30:30">
      <c r="AD34434" s="9"/>
    </row>
    <row r="34435" spans="30:30">
      <c r="AD34435" s="9"/>
    </row>
    <row r="34436" spans="30:30">
      <c r="AD34436" s="9"/>
    </row>
    <row r="34437" spans="30:30">
      <c r="AD34437" s="9"/>
    </row>
    <row r="34438" spans="30:30">
      <c r="AD34438" s="9"/>
    </row>
    <row r="34439" spans="30:30">
      <c r="AD34439" s="9"/>
    </row>
    <row r="34440" spans="30:30">
      <c r="AD34440" s="9"/>
    </row>
    <row r="34441" spans="30:30">
      <c r="AD34441" s="9"/>
    </row>
    <row r="34442" spans="30:30">
      <c r="AD34442" s="9"/>
    </row>
    <row r="34443" spans="30:30">
      <c r="AD34443" s="9"/>
    </row>
    <row r="34444" spans="30:30">
      <c r="AD34444" s="9"/>
    </row>
    <row r="34445" spans="30:30">
      <c r="AD34445" s="9"/>
    </row>
    <row r="34446" spans="30:30">
      <c r="AD34446" s="9"/>
    </row>
    <row r="34447" spans="30:30">
      <c r="AD34447" s="9"/>
    </row>
    <row r="34448" spans="30:30">
      <c r="AD34448" s="9"/>
    </row>
    <row r="34449" spans="30:30">
      <c r="AD34449" s="9"/>
    </row>
    <row r="34450" spans="30:30">
      <c r="AD34450" s="9"/>
    </row>
    <row r="34451" spans="30:30">
      <c r="AD34451" s="9"/>
    </row>
    <row r="34452" spans="30:30">
      <c r="AD34452" s="9"/>
    </row>
    <row r="34453" spans="30:30">
      <c r="AD34453" s="9"/>
    </row>
    <row r="34454" spans="30:30">
      <c r="AD34454" s="9"/>
    </row>
    <row r="34455" spans="30:30">
      <c r="AD34455" s="9"/>
    </row>
    <row r="34456" spans="30:30">
      <c r="AD34456" s="9"/>
    </row>
    <row r="34457" spans="30:30">
      <c r="AD34457" s="9"/>
    </row>
    <row r="34458" spans="30:30">
      <c r="AD34458" s="9"/>
    </row>
    <row r="34459" spans="30:30">
      <c r="AD34459" s="9"/>
    </row>
    <row r="34460" spans="30:30">
      <c r="AD34460" s="9"/>
    </row>
    <row r="34461" spans="30:30">
      <c r="AD34461" s="9"/>
    </row>
    <row r="34462" spans="30:30">
      <c r="AD34462" s="9"/>
    </row>
    <row r="34463" spans="30:30">
      <c r="AD34463" s="9"/>
    </row>
    <row r="34464" spans="30:30">
      <c r="AD34464" s="9"/>
    </row>
    <row r="34465" spans="30:30">
      <c r="AD34465" s="9"/>
    </row>
    <row r="34466" spans="30:30">
      <c r="AD34466" s="9"/>
    </row>
    <row r="34467" spans="30:30">
      <c r="AD34467" s="9"/>
    </row>
    <row r="34468" spans="30:30">
      <c r="AD34468" s="9"/>
    </row>
    <row r="34469" spans="30:30">
      <c r="AD34469" s="9"/>
    </row>
    <row r="34470" spans="30:30">
      <c r="AD34470" s="9"/>
    </row>
    <row r="34471" spans="30:30">
      <c r="AD34471" s="9"/>
    </row>
    <row r="34472" spans="30:30">
      <c r="AD34472" s="9"/>
    </row>
    <row r="34473" spans="30:30">
      <c r="AD34473" s="9"/>
    </row>
    <row r="34474" spans="30:30">
      <c r="AD34474" s="9"/>
    </row>
    <row r="34475" spans="30:30">
      <c r="AD34475" s="9"/>
    </row>
    <row r="34476" spans="30:30">
      <c r="AD34476" s="9"/>
    </row>
    <row r="34477" spans="30:30">
      <c r="AD34477" s="9"/>
    </row>
    <row r="34478" spans="30:30">
      <c r="AD34478" s="9"/>
    </row>
    <row r="34479" spans="30:30">
      <c r="AD34479" s="9"/>
    </row>
    <row r="34480" spans="30:30">
      <c r="AD34480" s="9"/>
    </row>
    <row r="34481" spans="30:30">
      <c r="AD34481" s="9"/>
    </row>
    <row r="34482" spans="30:30">
      <c r="AD34482" s="9"/>
    </row>
    <row r="34483" spans="30:30">
      <c r="AD34483" s="9"/>
    </row>
    <row r="34484" spans="30:30">
      <c r="AD34484" s="9"/>
    </row>
    <row r="34485" spans="30:30">
      <c r="AD34485" s="9"/>
    </row>
    <row r="34486" spans="30:30">
      <c r="AD34486" s="9"/>
    </row>
    <row r="34487" spans="30:30">
      <c r="AD34487" s="9"/>
    </row>
    <row r="34488" spans="30:30">
      <c r="AD34488" s="9"/>
    </row>
    <row r="34489" spans="30:30">
      <c r="AD34489" s="9"/>
    </row>
    <row r="34490" spans="30:30">
      <c r="AD34490" s="9"/>
    </row>
    <row r="34491" spans="30:30">
      <c r="AD34491" s="9"/>
    </row>
    <row r="34492" spans="30:30">
      <c r="AD34492" s="9"/>
    </row>
    <row r="34493" spans="30:30">
      <c r="AD34493" s="9"/>
    </row>
    <row r="34494" spans="30:30">
      <c r="AD34494" s="9"/>
    </row>
    <row r="34495" spans="30:30">
      <c r="AD34495" s="9"/>
    </row>
    <row r="34496" spans="30:30">
      <c r="AD34496" s="9"/>
    </row>
    <row r="34497" spans="30:30">
      <c r="AD34497" s="9"/>
    </row>
    <row r="34498" spans="30:30">
      <c r="AD34498" s="9"/>
    </row>
    <row r="34499" spans="30:30">
      <c r="AD34499" s="9"/>
    </row>
    <row r="34500" spans="30:30">
      <c r="AD34500" s="9"/>
    </row>
    <row r="34501" spans="30:30">
      <c r="AD34501" s="9"/>
    </row>
    <row r="34502" spans="30:30">
      <c r="AD34502" s="9"/>
    </row>
    <row r="34503" spans="30:30">
      <c r="AD34503" s="9"/>
    </row>
    <row r="34504" spans="30:30">
      <c r="AD34504" s="9"/>
    </row>
    <row r="34505" spans="30:30">
      <c r="AD34505" s="9"/>
    </row>
    <row r="34506" spans="30:30">
      <c r="AD34506" s="9"/>
    </row>
    <row r="34507" spans="30:30">
      <c r="AD34507" s="9"/>
    </row>
    <row r="34508" spans="30:30">
      <c r="AD34508" s="9"/>
    </row>
    <row r="34509" spans="30:30">
      <c r="AD34509" s="9"/>
    </row>
    <row r="34510" spans="30:30">
      <c r="AD34510" s="9"/>
    </row>
    <row r="34511" spans="30:30">
      <c r="AD34511" s="9"/>
    </row>
    <row r="34512" spans="30:30">
      <c r="AD34512" s="9"/>
    </row>
    <row r="34513" spans="30:30">
      <c r="AD34513" s="9"/>
    </row>
    <row r="34514" spans="30:30">
      <c r="AD34514" s="9"/>
    </row>
    <row r="34515" spans="30:30">
      <c r="AD34515" s="9"/>
    </row>
    <row r="34516" spans="30:30">
      <c r="AD34516" s="9"/>
    </row>
    <row r="34517" spans="30:30">
      <c r="AD34517" s="9"/>
    </row>
    <row r="34518" spans="30:30">
      <c r="AD34518" s="9"/>
    </row>
    <row r="34519" spans="30:30">
      <c r="AD34519" s="9"/>
    </row>
    <row r="34520" spans="30:30">
      <c r="AD34520" s="9"/>
    </row>
    <row r="34521" spans="30:30">
      <c r="AD34521" s="9"/>
    </row>
    <row r="34522" spans="30:30">
      <c r="AD34522" s="9"/>
    </row>
    <row r="34523" spans="30:30">
      <c r="AD34523" s="9"/>
    </row>
    <row r="34524" spans="30:30">
      <c r="AD34524" s="9"/>
    </row>
    <row r="34525" spans="30:30">
      <c r="AD34525" s="9"/>
    </row>
    <row r="34526" spans="30:30">
      <c r="AD34526" s="9"/>
    </row>
    <row r="34527" spans="30:30">
      <c r="AD34527" s="9"/>
    </row>
    <row r="34528" spans="30:30">
      <c r="AD34528" s="9"/>
    </row>
    <row r="34529" spans="30:30">
      <c r="AD34529" s="9"/>
    </row>
    <row r="34530" spans="30:30">
      <c r="AD34530" s="9"/>
    </row>
    <row r="34531" spans="30:30">
      <c r="AD34531" s="9"/>
    </row>
    <row r="34532" spans="30:30">
      <c r="AD34532" s="9"/>
    </row>
    <row r="34533" spans="30:30">
      <c r="AD34533" s="9"/>
    </row>
    <row r="34534" spans="30:30">
      <c r="AD34534" s="9"/>
    </row>
    <row r="34535" spans="30:30">
      <c r="AD34535" s="9"/>
    </row>
    <row r="34536" spans="30:30">
      <c r="AD34536" s="9"/>
    </row>
    <row r="34537" spans="30:30">
      <c r="AD34537" s="9"/>
    </row>
    <row r="34538" spans="30:30">
      <c r="AD34538" s="9"/>
    </row>
    <row r="34539" spans="30:30">
      <c r="AD34539" s="9"/>
    </row>
    <row r="34540" spans="30:30">
      <c r="AD34540" s="9"/>
    </row>
    <row r="34541" spans="30:30">
      <c r="AD34541" s="9"/>
    </row>
    <row r="34542" spans="30:30">
      <c r="AD34542" s="9"/>
    </row>
    <row r="34543" spans="30:30">
      <c r="AD34543" s="9"/>
    </row>
    <row r="34544" spans="30:30">
      <c r="AD34544" s="9"/>
    </row>
    <row r="34545" spans="30:30">
      <c r="AD34545" s="9"/>
    </row>
    <row r="34546" spans="30:30">
      <c r="AD34546" s="9"/>
    </row>
    <row r="34547" spans="30:30">
      <c r="AD34547" s="9"/>
    </row>
    <row r="34548" spans="30:30">
      <c r="AD34548" s="9"/>
    </row>
    <row r="34549" spans="30:30">
      <c r="AD34549" s="9"/>
    </row>
    <row r="34550" spans="30:30">
      <c r="AD34550" s="9"/>
    </row>
    <row r="34551" spans="30:30">
      <c r="AD34551" s="9"/>
    </row>
    <row r="34552" spans="30:30">
      <c r="AD34552" s="9"/>
    </row>
    <row r="34553" spans="30:30">
      <c r="AD34553" s="9"/>
    </row>
    <row r="34554" spans="30:30">
      <c r="AD34554" s="9"/>
    </row>
    <row r="34555" spans="30:30">
      <c r="AD34555" s="9"/>
    </row>
    <row r="34556" spans="30:30">
      <c r="AD34556" s="9"/>
    </row>
    <row r="34557" spans="30:30">
      <c r="AD34557" s="9"/>
    </row>
    <row r="34558" spans="30:30">
      <c r="AD34558" s="9"/>
    </row>
    <row r="34559" spans="30:30">
      <c r="AD34559" s="9"/>
    </row>
    <row r="34560" spans="30:30">
      <c r="AD34560" s="9"/>
    </row>
    <row r="34561" spans="30:30">
      <c r="AD34561" s="9"/>
    </row>
    <row r="34562" spans="30:30">
      <c r="AD34562" s="9"/>
    </row>
    <row r="34563" spans="30:30">
      <c r="AD34563" s="9"/>
    </row>
    <row r="34564" spans="30:30">
      <c r="AD34564" s="9"/>
    </row>
    <row r="34565" spans="30:30">
      <c r="AD34565" s="9"/>
    </row>
    <row r="34566" spans="30:30">
      <c r="AD34566" s="9"/>
    </row>
    <row r="34567" spans="30:30">
      <c r="AD34567" s="9"/>
    </row>
    <row r="34568" spans="30:30">
      <c r="AD34568" s="9"/>
    </row>
    <row r="34569" spans="30:30">
      <c r="AD34569" s="9"/>
    </row>
    <row r="34570" spans="30:30">
      <c r="AD34570" s="9"/>
    </row>
    <row r="34571" spans="30:30">
      <c r="AD34571" s="9"/>
    </row>
    <row r="34572" spans="30:30">
      <c r="AD34572" s="9"/>
    </row>
    <row r="34573" spans="30:30">
      <c r="AD34573" s="9"/>
    </row>
    <row r="34574" spans="30:30">
      <c r="AD34574" s="9"/>
    </row>
    <row r="34575" spans="30:30">
      <c r="AD34575" s="9"/>
    </row>
    <row r="34576" spans="30:30">
      <c r="AD34576" s="9"/>
    </row>
    <row r="34577" spans="30:30">
      <c r="AD34577" s="9"/>
    </row>
    <row r="34578" spans="30:30">
      <c r="AD34578" s="9"/>
    </row>
    <row r="34579" spans="30:30">
      <c r="AD34579" s="9"/>
    </row>
    <row r="34580" spans="30:30">
      <c r="AD34580" s="9"/>
    </row>
    <row r="34581" spans="30:30">
      <c r="AD34581" s="9"/>
    </row>
    <row r="34582" spans="30:30">
      <c r="AD34582" s="9"/>
    </row>
    <row r="34583" spans="30:30">
      <c r="AD34583" s="9"/>
    </row>
    <row r="34584" spans="30:30">
      <c r="AD34584" s="9"/>
    </row>
    <row r="34585" spans="30:30">
      <c r="AD34585" s="9"/>
    </row>
    <row r="34586" spans="30:30">
      <c r="AD34586" s="9"/>
    </row>
    <row r="34587" spans="30:30">
      <c r="AD34587" s="9"/>
    </row>
    <row r="34588" spans="30:30">
      <c r="AD34588" s="9"/>
    </row>
    <row r="34589" spans="30:30">
      <c r="AD34589" s="9"/>
    </row>
    <row r="34590" spans="30:30">
      <c r="AD34590" s="9"/>
    </row>
    <row r="34591" spans="30:30">
      <c r="AD34591" s="9"/>
    </row>
    <row r="34592" spans="30:30">
      <c r="AD34592" s="9"/>
    </row>
    <row r="34593" spans="30:30">
      <c r="AD34593" s="9"/>
    </row>
    <row r="34594" spans="30:30">
      <c r="AD34594" s="9"/>
    </row>
    <row r="34595" spans="30:30">
      <c r="AD34595" s="9"/>
    </row>
    <row r="34596" spans="30:30">
      <c r="AD34596" s="9"/>
    </row>
    <row r="34597" spans="30:30">
      <c r="AD34597" s="9"/>
    </row>
    <row r="34598" spans="30:30">
      <c r="AD34598" s="9"/>
    </row>
    <row r="34599" spans="30:30">
      <c r="AD34599" s="9"/>
    </row>
    <row r="34600" spans="30:30">
      <c r="AD34600" s="9"/>
    </row>
    <row r="34601" spans="30:30">
      <c r="AD34601" s="9"/>
    </row>
    <row r="34602" spans="30:30">
      <c r="AD34602" s="9"/>
    </row>
    <row r="34603" spans="30:30">
      <c r="AD34603" s="9"/>
    </row>
    <row r="34604" spans="30:30">
      <c r="AD34604" s="9"/>
    </row>
    <row r="34605" spans="30:30">
      <c r="AD34605" s="9"/>
    </row>
    <row r="34606" spans="30:30">
      <c r="AD34606" s="9"/>
    </row>
    <row r="34607" spans="30:30">
      <c r="AD34607" s="9"/>
    </row>
    <row r="34608" spans="30:30">
      <c r="AD34608" s="9"/>
    </row>
    <row r="34609" spans="30:30">
      <c r="AD34609" s="9"/>
    </row>
    <row r="34610" spans="30:30">
      <c r="AD34610" s="9"/>
    </row>
    <row r="34611" spans="30:30">
      <c r="AD34611" s="9"/>
    </row>
    <row r="34612" spans="30:30">
      <c r="AD34612" s="9"/>
    </row>
    <row r="34613" spans="30:30">
      <c r="AD34613" s="9"/>
    </row>
    <row r="34614" spans="30:30">
      <c r="AD34614" s="9"/>
    </row>
    <row r="34615" spans="30:30">
      <c r="AD34615" s="9"/>
    </row>
    <row r="34616" spans="30:30">
      <c r="AD34616" s="9"/>
    </row>
    <row r="34617" spans="30:30">
      <c r="AD34617" s="9"/>
    </row>
    <row r="34618" spans="30:30">
      <c r="AD34618" s="9"/>
    </row>
    <row r="34619" spans="30:30">
      <c r="AD34619" s="9"/>
    </row>
    <row r="34620" spans="30:30">
      <c r="AD34620" s="9"/>
    </row>
    <row r="34621" spans="30:30">
      <c r="AD34621" s="9"/>
    </row>
    <row r="34622" spans="30:30">
      <c r="AD34622" s="9"/>
    </row>
    <row r="34623" spans="30:30">
      <c r="AD34623" s="9"/>
    </row>
    <row r="34624" spans="30:30">
      <c r="AD34624" s="9"/>
    </row>
    <row r="34625" spans="30:30">
      <c r="AD34625" s="9"/>
    </row>
    <row r="34626" spans="30:30">
      <c r="AD34626" s="9"/>
    </row>
    <row r="34627" spans="30:30">
      <c r="AD34627" s="9"/>
    </row>
    <row r="34628" spans="30:30">
      <c r="AD34628" s="9"/>
    </row>
    <row r="34629" spans="30:30">
      <c r="AD34629" s="9"/>
    </row>
    <row r="34630" spans="30:30">
      <c r="AD34630" s="9"/>
    </row>
    <row r="34631" spans="30:30">
      <c r="AD34631" s="9"/>
    </row>
    <row r="34632" spans="30:30">
      <c r="AD34632" s="9"/>
    </row>
    <row r="34633" spans="30:30">
      <c r="AD34633" s="9"/>
    </row>
    <row r="34634" spans="30:30">
      <c r="AD34634" s="9"/>
    </row>
    <row r="34635" spans="30:30">
      <c r="AD34635" s="9"/>
    </row>
    <row r="34636" spans="30:30">
      <c r="AD34636" s="9"/>
    </row>
    <row r="34637" spans="30:30">
      <c r="AD34637" s="9"/>
    </row>
    <row r="34638" spans="30:30">
      <c r="AD34638" s="9"/>
    </row>
    <row r="34639" spans="30:30">
      <c r="AD34639" s="9"/>
    </row>
    <row r="34640" spans="30:30">
      <c r="AD34640" s="9"/>
    </row>
    <row r="34641" spans="30:30">
      <c r="AD34641" s="9"/>
    </row>
    <row r="34642" spans="30:30">
      <c r="AD34642" s="9"/>
    </row>
    <row r="34643" spans="30:30">
      <c r="AD34643" s="9"/>
    </row>
    <row r="34644" spans="30:30">
      <c r="AD34644" s="9"/>
    </row>
    <row r="34645" spans="30:30">
      <c r="AD34645" s="9"/>
    </row>
    <row r="34646" spans="30:30">
      <c r="AD34646" s="9"/>
    </row>
    <row r="34647" spans="30:30">
      <c r="AD34647" s="9"/>
    </row>
    <row r="34648" spans="30:30">
      <c r="AD34648" s="9"/>
    </row>
    <row r="34649" spans="30:30">
      <c r="AD34649" s="9"/>
    </row>
    <row r="34650" spans="30:30">
      <c r="AD34650" s="9"/>
    </row>
    <row r="34651" spans="30:30">
      <c r="AD34651" s="9"/>
    </row>
    <row r="34652" spans="30:30">
      <c r="AD34652" s="9"/>
    </row>
    <row r="34653" spans="30:30">
      <c r="AD34653" s="9"/>
    </row>
    <row r="34654" spans="30:30">
      <c r="AD34654" s="9"/>
    </row>
    <row r="34655" spans="30:30">
      <c r="AD34655" s="9"/>
    </row>
    <row r="34656" spans="30:30">
      <c r="AD34656" s="9"/>
    </row>
    <row r="34657" spans="30:30">
      <c r="AD34657" s="9"/>
    </row>
    <row r="34658" spans="30:30">
      <c r="AD34658" s="9"/>
    </row>
    <row r="34659" spans="30:30">
      <c r="AD34659" s="9"/>
    </row>
    <row r="34660" spans="30:30">
      <c r="AD34660" s="9"/>
    </row>
    <row r="34661" spans="30:30">
      <c r="AD34661" s="9"/>
    </row>
    <row r="34662" spans="30:30">
      <c r="AD34662" s="9"/>
    </row>
    <row r="34663" spans="30:30">
      <c r="AD34663" s="9"/>
    </row>
    <row r="34664" spans="30:30">
      <c r="AD34664" s="9"/>
    </row>
    <row r="34665" spans="30:30">
      <c r="AD34665" s="9"/>
    </row>
    <row r="34666" spans="30:30">
      <c r="AD34666" s="9"/>
    </row>
    <row r="34667" spans="30:30">
      <c r="AD34667" s="9"/>
    </row>
    <row r="34668" spans="30:30">
      <c r="AD34668" s="9"/>
    </row>
    <row r="34669" spans="30:30">
      <c r="AD34669" s="9"/>
    </row>
    <row r="34670" spans="30:30">
      <c r="AD34670" s="9"/>
    </row>
    <row r="34671" spans="30:30">
      <c r="AD34671" s="9"/>
    </row>
    <row r="34672" spans="30:30">
      <c r="AD34672" s="9"/>
    </row>
    <row r="34673" spans="30:30">
      <c r="AD34673" s="9"/>
    </row>
    <row r="34674" spans="30:30">
      <c r="AD34674" s="9"/>
    </row>
    <row r="34675" spans="30:30">
      <c r="AD34675" s="9"/>
    </row>
    <row r="34676" spans="30:30">
      <c r="AD34676" s="9"/>
    </row>
    <row r="34677" spans="30:30">
      <c r="AD34677" s="9"/>
    </row>
    <row r="34678" spans="30:30">
      <c r="AD34678" s="9"/>
    </row>
    <row r="34679" spans="30:30">
      <c r="AD34679" s="9"/>
    </row>
    <row r="34680" spans="30:30">
      <c r="AD34680" s="9"/>
    </row>
    <row r="34681" spans="30:30">
      <c r="AD34681" s="9"/>
    </row>
    <row r="34682" spans="30:30">
      <c r="AD34682" s="9"/>
    </row>
    <row r="34683" spans="30:30">
      <c r="AD34683" s="9"/>
    </row>
    <row r="34684" spans="30:30">
      <c r="AD34684" s="9"/>
    </row>
    <row r="34685" spans="30:30">
      <c r="AD34685" s="9"/>
    </row>
    <row r="34686" spans="30:30">
      <c r="AD34686" s="9"/>
    </row>
    <row r="34687" spans="30:30">
      <c r="AD34687" s="9"/>
    </row>
    <row r="34688" spans="30:30">
      <c r="AD34688" s="9"/>
    </row>
    <row r="34689" spans="30:30">
      <c r="AD34689" s="9"/>
    </row>
    <row r="34690" spans="30:30">
      <c r="AD34690" s="9"/>
    </row>
    <row r="34691" spans="30:30">
      <c r="AD34691" s="9"/>
    </row>
    <row r="34692" spans="30:30">
      <c r="AD34692" s="9"/>
    </row>
    <row r="34693" spans="30:30">
      <c r="AD34693" s="9"/>
    </row>
    <row r="34694" spans="30:30">
      <c r="AD34694" s="9"/>
    </row>
    <row r="34695" spans="30:30">
      <c r="AD34695" s="9"/>
    </row>
    <row r="34696" spans="30:30">
      <c r="AD34696" s="9"/>
    </row>
    <row r="34697" spans="30:30">
      <c r="AD34697" s="9"/>
    </row>
    <row r="34698" spans="30:30">
      <c r="AD34698" s="9"/>
    </row>
    <row r="34699" spans="30:30">
      <c r="AD34699" s="9"/>
    </row>
    <row r="34700" spans="30:30">
      <c r="AD34700" s="9"/>
    </row>
    <row r="34701" spans="30:30">
      <c r="AD34701" s="9"/>
    </row>
    <row r="34702" spans="30:30">
      <c r="AD34702" s="9"/>
    </row>
    <row r="34703" spans="30:30">
      <c r="AD34703" s="9"/>
    </row>
    <row r="34704" spans="30:30">
      <c r="AD34704" s="9"/>
    </row>
    <row r="34705" spans="30:30">
      <c r="AD34705" s="9"/>
    </row>
    <row r="34706" spans="30:30">
      <c r="AD34706" s="9"/>
    </row>
    <row r="34707" spans="30:30">
      <c r="AD34707" s="9"/>
    </row>
    <row r="34708" spans="30:30">
      <c r="AD34708" s="9"/>
    </row>
    <row r="34709" spans="30:30">
      <c r="AD34709" s="9"/>
    </row>
    <row r="34710" spans="30:30">
      <c r="AD34710" s="9"/>
    </row>
    <row r="34711" spans="30:30">
      <c r="AD34711" s="9"/>
    </row>
    <row r="34712" spans="30:30">
      <c r="AD34712" s="9"/>
    </row>
    <row r="34713" spans="30:30">
      <c r="AD34713" s="9"/>
    </row>
    <row r="34714" spans="30:30">
      <c r="AD34714" s="9"/>
    </row>
    <row r="34715" spans="30:30">
      <c r="AD34715" s="9"/>
    </row>
    <row r="34716" spans="30:30">
      <c r="AD34716" s="9"/>
    </row>
    <row r="34717" spans="30:30">
      <c r="AD34717" s="9"/>
    </row>
    <row r="34718" spans="30:30">
      <c r="AD34718" s="9"/>
    </row>
    <row r="34719" spans="30:30">
      <c r="AD34719" s="9"/>
    </row>
    <row r="34720" spans="30:30">
      <c r="AD34720" s="9"/>
    </row>
    <row r="34721" spans="30:30">
      <c r="AD34721" s="9"/>
    </row>
    <row r="34722" spans="30:30">
      <c r="AD34722" s="9"/>
    </row>
    <row r="34723" spans="30:30">
      <c r="AD34723" s="9"/>
    </row>
    <row r="34724" spans="30:30">
      <c r="AD34724" s="9"/>
    </row>
    <row r="34725" spans="30:30">
      <c r="AD34725" s="9"/>
    </row>
    <row r="34726" spans="30:30">
      <c r="AD34726" s="9"/>
    </row>
    <row r="34727" spans="30:30">
      <c r="AD34727" s="9"/>
    </row>
    <row r="34728" spans="30:30">
      <c r="AD34728" s="9"/>
    </row>
    <row r="34729" spans="30:30">
      <c r="AD34729" s="9"/>
    </row>
    <row r="34730" spans="30:30">
      <c r="AD34730" s="9"/>
    </row>
    <row r="34731" spans="30:30">
      <c r="AD34731" s="9"/>
    </row>
    <row r="34732" spans="30:30">
      <c r="AD34732" s="9"/>
    </row>
    <row r="34733" spans="30:30">
      <c r="AD34733" s="9"/>
    </row>
    <row r="34734" spans="30:30">
      <c r="AD34734" s="9"/>
    </row>
    <row r="34735" spans="30:30">
      <c r="AD34735" s="9"/>
    </row>
    <row r="34736" spans="30:30">
      <c r="AD34736" s="9"/>
    </row>
    <row r="34737" spans="30:30">
      <c r="AD34737" s="9"/>
    </row>
    <row r="34738" spans="30:30">
      <c r="AD34738" s="9"/>
    </row>
    <row r="34739" spans="30:30">
      <c r="AD34739" s="9"/>
    </row>
    <row r="34740" spans="30:30">
      <c r="AD34740" s="9"/>
    </row>
    <row r="34741" spans="30:30">
      <c r="AD34741" s="9"/>
    </row>
    <row r="34742" spans="30:30">
      <c r="AD34742" s="9"/>
    </row>
    <row r="34743" spans="30:30">
      <c r="AD34743" s="9"/>
    </row>
    <row r="34744" spans="30:30">
      <c r="AD34744" s="9"/>
    </row>
    <row r="34745" spans="30:30">
      <c r="AD34745" s="9"/>
    </row>
    <row r="34746" spans="30:30">
      <c r="AD34746" s="9"/>
    </row>
    <row r="34747" spans="30:30">
      <c r="AD34747" s="9"/>
    </row>
    <row r="34748" spans="30:30">
      <c r="AD34748" s="9"/>
    </row>
    <row r="34749" spans="30:30">
      <c r="AD34749" s="9"/>
    </row>
    <row r="34750" spans="30:30">
      <c r="AD34750" s="9"/>
    </row>
    <row r="34751" spans="30:30">
      <c r="AD34751" s="9"/>
    </row>
    <row r="34752" spans="30:30">
      <c r="AD34752" s="9"/>
    </row>
    <row r="34753" spans="30:30">
      <c r="AD34753" s="9"/>
    </row>
    <row r="34754" spans="30:30">
      <c r="AD34754" s="9"/>
    </row>
    <row r="34755" spans="30:30">
      <c r="AD34755" s="9"/>
    </row>
    <row r="34756" spans="30:30">
      <c r="AD34756" s="9"/>
    </row>
    <row r="34757" spans="30:30">
      <c r="AD34757" s="9"/>
    </row>
    <row r="34758" spans="30:30">
      <c r="AD34758" s="9"/>
    </row>
    <row r="34759" spans="30:30">
      <c r="AD34759" s="9"/>
    </row>
    <row r="34760" spans="30:30">
      <c r="AD34760" s="9"/>
    </row>
    <row r="34761" spans="30:30">
      <c r="AD34761" s="9"/>
    </row>
    <row r="34762" spans="30:30">
      <c r="AD34762" s="9"/>
    </row>
    <row r="34763" spans="30:30">
      <c r="AD34763" s="9"/>
    </row>
    <row r="34764" spans="30:30">
      <c r="AD34764" s="9"/>
    </row>
    <row r="34765" spans="30:30">
      <c r="AD34765" s="9"/>
    </row>
    <row r="34766" spans="30:30">
      <c r="AD34766" s="9"/>
    </row>
    <row r="34767" spans="30:30">
      <c r="AD34767" s="9"/>
    </row>
    <row r="34768" spans="30:30">
      <c r="AD34768" s="9"/>
    </row>
    <row r="34769" spans="30:30">
      <c r="AD34769" s="9"/>
    </row>
    <row r="34770" spans="30:30">
      <c r="AD34770" s="9"/>
    </row>
    <row r="34771" spans="30:30">
      <c r="AD34771" s="9"/>
    </row>
    <row r="34772" spans="30:30">
      <c r="AD34772" s="9"/>
    </row>
    <row r="34773" spans="30:30">
      <c r="AD34773" s="9"/>
    </row>
    <row r="34774" spans="30:30">
      <c r="AD34774" s="9"/>
    </row>
    <row r="34775" spans="30:30">
      <c r="AD34775" s="9"/>
    </row>
    <row r="34776" spans="30:30">
      <c r="AD34776" s="9"/>
    </row>
    <row r="34777" spans="30:30">
      <c r="AD34777" s="9"/>
    </row>
    <row r="34778" spans="30:30">
      <c r="AD34778" s="9"/>
    </row>
    <row r="34779" spans="30:30">
      <c r="AD34779" s="9"/>
    </row>
    <row r="34780" spans="30:30">
      <c r="AD34780" s="9"/>
    </row>
    <row r="34781" spans="30:30">
      <c r="AD34781" s="9"/>
    </row>
    <row r="34782" spans="30:30">
      <c r="AD34782" s="9"/>
    </row>
    <row r="34783" spans="30:30">
      <c r="AD34783" s="9"/>
    </row>
    <row r="34784" spans="30:30">
      <c r="AD34784" s="9"/>
    </row>
    <row r="34785" spans="30:30">
      <c r="AD34785" s="9"/>
    </row>
    <row r="34786" spans="30:30">
      <c r="AD34786" s="9"/>
    </row>
    <row r="34787" spans="30:30">
      <c r="AD34787" s="9"/>
    </row>
    <row r="34788" spans="30:30">
      <c r="AD34788" s="9"/>
    </row>
    <row r="34789" spans="30:30">
      <c r="AD34789" s="9"/>
    </row>
    <row r="34790" spans="30:30">
      <c r="AD34790" s="9"/>
    </row>
    <row r="34791" spans="30:30">
      <c r="AD34791" s="9"/>
    </row>
    <row r="34792" spans="30:30">
      <c r="AD34792" s="9"/>
    </row>
    <row r="34793" spans="30:30">
      <c r="AD34793" s="9"/>
    </row>
    <row r="34794" spans="30:30">
      <c r="AD34794" s="9"/>
    </row>
    <row r="34795" spans="30:30">
      <c r="AD34795" s="9"/>
    </row>
    <row r="34796" spans="30:30">
      <c r="AD34796" s="9"/>
    </row>
    <row r="34797" spans="30:30">
      <c r="AD34797" s="9"/>
    </row>
    <row r="34798" spans="30:30">
      <c r="AD34798" s="9"/>
    </row>
    <row r="34799" spans="30:30">
      <c r="AD34799" s="9"/>
    </row>
    <row r="34800" spans="30:30">
      <c r="AD34800" s="9"/>
    </row>
    <row r="34801" spans="30:30">
      <c r="AD34801" s="9"/>
    </row>
    <row r="34802" spans="30:30">
      <c r="AD34802" s="9"/>
    </row>
    <row r="34803" spans="30:30">
      <c r="AD34803" s="9"/>
    </row>
    <row r="34804" spans="30:30">
      <c r="AD34804" s="9"/>
    </row>
    <row r="34805" spans="30:30">
      <c r="AD34805" s="9"/>
    </row>
    <row r="34806" spans="30:30">
      <c r="AD34806" s="9"/>
    </row>
    <row r="34807" spans="30:30">
      <c r="AD34807" s="9"/>
    </row>
    <row r="34808" spans="30:30">
      <c r="AD34808" s="9"/>
    </row>
    <row r="34809" spans="30:30">
      <c r="AD34809" s="9"/>
    </row>
    <row r="34810" spans="30:30">
      <c r="AD34810" s="9"/>
    </row>
    <row r="34811" spans="30:30">
      <c r="AD34811" s="9"/>
    </row>
    <row r="34812" spans="30:30">
      <c r="AD34812" s="9"/>
    </row>
    <row r="34813" spans="30:30">
      <c r="AD34813" s="9"/>
    </row>
    <row r="34814" spans="30:30">
      <c r="AD34814" s="9"/>
    </row>
    <row r="34815" spans="30:30">
      <c r="AD34815" s="9"/>
    </row>
    <row r="34816" spans="30:30">
      <c r="AD34816" s="9"/>
    </row>
    <row r="34817" spans="30:30">
      <c r="AD34817" s="9"/>
    </row>
    <row r="34818" spans="30:30">
      <c r="AD34818" s="9"/>
    </row>
    <row r="34819" spans="30:30">
      <c r="AD34819" s="9"/>
    </row>
    <row r="34820" spans="30:30">
      <c r="AD34820" s="9"/>
    </row>
    <row r="34821" spans="30:30">
      <c r="AD34821" s="9"/>
    </row>
    <row r="34822" spans="30:30">
      <c r="AD34822" s="9"/>
    </row>
    <row r="34823" spans="30:30">
      <c r="AD34823" s="9"/>
    </row>
    <row r="34824" spans="30:30">
      <c r="AD34824" s="9"/>
    </row>
    <row r="34825" spans="30:30">
      <c r="AD34825" s="9"/>
    </row>
    <row r="34826" spans="30:30">
      <c r="AD34826" s="9"/>
    </row>
    <row r="34827" spans="30:30">
      <c r="AD34827" s="9"/>
    </row>
    <row r="34828" spans="30:30">
      <c r="AD34828" s="9"/>
    </row>
    <row r="34829" spans="30:30">
      <c r="AD34829" s="9"/>
    </row>
    <row r="34830" spans="30:30">
      <c r="AD34830" s="9"/>
    </row>
    <row r="34831" spans="30:30">
      <c r="AD34831" s="9"/>
    </row>
    <row r="34832" spans="30:30">
      <c r="AD34832" s="9"/>
    </row>
    <row r="34833" spans="30:30">
      <c r="AD34833" s="9"/>
    </row>
    <row r="34834" spans="30:30">
      <c r="AD34834" s="9"/>
    </row>
    <row r="34835" spans="30:30">
      <c r="AD34835" s="9"/>
    </row>
    <row r="34836" spans="30:30">
      <c r="AD34836" s="9"/>
    </row>
    <row r="34837" spans="30:30">
      <c r="AD34837" s="9"/>
    </row>
    <row r="34838" spans="30:30">
      <c r="AD34838" s="9"/>
    </row>
    <row r="34839" spans="30:30">
      <c r="AD34839" s="9"/>
    </row>
    <row r="34840" spans="30:30">
      <c r="AD34840" s="9"/>
    </row>
    <row r="34841" spans="30:30">
      <c r="AD34841" s="9"/>
    </row>
    <row r="34842" spans="30:30">
      <c r="AD34842" s="9"/>
    </row>
    <row r="34843" spans="30:30">
      <c r="AD34843" s="9"/>
    </row>
    <row r="34844" spans="30:30">
      <c r="AD34844" s="9"/>
    </row>
    <row r="34845" spans="30:30">
      <c r="AD34845" s="9"/>
    </row>
    <row r="34846" spans="30:30">
      <c r="AD34846" s="9"/>
    </row>
    <row r="34847" spans="30:30">
      <c r="AD34847" s="9"/>
    </row>
    <row r="34848" spans="30:30">
      <c r="AD34848" s="9"/>
    </row>
    <row r="34849" spans="30:30">
      <c r="AD34849" s="9"/>
    </row>
    <row r="34850" spans="30:30">
      <c r="AD34850" s="9"/>
    </row>
    <row r="34851" spans="30:30">
      <c r="AD34851" s="9"/>
    </row>
    <row r="34852" spans="30:30">
      <c r="AD34852" s="9"/>
    </row>
    <row r="34853" spans="30:30">
      <c r="AD34853" s="9"/>
    </row>
    <row r="34854" spans="30:30">
      <c r="AD34854" s="9"/>
    </row>
    <row r="34855" spans="30:30">
      <c r="AD34855" s="9"/>
    </row>
    <row r="34856" spans="30:30">
      <c r="AD34856" s="9"/>
    </row>
    <row r="34857" spans="30:30">
      <c r="AD34857" s="9"/>
    </row>
    <row r="34858" spans="30:30">
      <c r="AD34858" s="9"/>
    </row>
    <row r="34859" spans="30:30">
      <c r="AD34859" s="9"/>
    </row>
    <row r="34860" spans="30:30">
      <c r="AD34860" s="9"/>
    </row>
    <row r="34861" spans="30:30">
      <c r="AD34861" s="9"/>
    </row>
    <row r="34862" spans="30:30">
      <c r="AD34862" s="9"/>
    </row>
    <row r="34863" spans="30:30">
      <c r="AD34863" s="9"/>
    </row>
    <row r="34864" spans="30:30">
      <c r="AD34864" s="9"/>
    </row>
    <row r="34865" spans="30:30">
      <c r="AD34865" s="9"/>
    </row>
    <row r="34866" spans="30:30">
      <c r="AD34866" s="9"/>
    </row>
    <row r="34867" spans="30:30">
      <c r="AD34867" s="9"/>
    </row>
    <row r="34868" spans="30:30">
      <c r="AD34868" s="9"/>
    </row>
    <row r="34869" spans="30:30">
      <c r="AD34869" s="9"/>
    </row>
    <row r="34870" spans="30:30">
      <c r="AD34870" s="9"/>
    </row>
    <row r="34871" spans="30:30">
      <c r="AD34871" s="9"/>
    </row>
    <row r="34872" spans="30:30">
      <c r="AD34872" s="9"/>
    </row>
    <row r="34873" spans="30:30">
      <c r="AD34873" s="9"/>
    </row>
    <row r="34874" spans="30:30">
      <c r="AD34874" s="9"/>
    </row>
    <row r="34875" spans="30:30">
      <c r="AD34875" s="9"/>
    </row>
    <row r="34876" spans="30:30">
      <c r="AD34876" s="9"/>
    </row>
    <row r="34877" spans="30:30">
      <c r="AD34877" s="9"/>
    </row>
    <row r="34878" spans="30:30">
      <c r="AD34878" s="9"/>
    </row>
    <row r="34879" spans="30:30">
      <c r="AD34879" s="9"/>
    </row>
    <row r="34880" spans="30:30">
      <c r="AD34880" s="9"/>
    </row>
    <row r="34881" spans="30:30">
      <c r="AD34881" s="9"/>
    </row>
    <row r="34882" spans="30:30">
      <c r="AD34882" s="9"/>
    </row>
    <row r="34883" spans="30:30">
      <c r="AD34883" s="9"/>
    </row>
    <row r="34884" spans="30:30">
      <c r="AD34884" s="9"/>
    </row>
    <row r="34885" spans="30:30">
      <c r="AD34885" s="9"/>
    </row>
    <row r="34886" spans="30:30">
      <c r="AD34886" s="9"/>
    </row>
    <row r="34887" spans="30:30">
      <c r="AD34887" s="9"/>
    </row>
    <row r="34888" spans="30:30">
      <c r="AD34888" s="9"/>
    </row>
    <row r="34889" spans="30:30">
      <c r="AD34889" s="9"/>
    </row>
    <row r="34890" spans="30:30">
      <c r="AD34890" s="9"/>
    </row>
    <row r="34891" spans="30:30">
      <c r="AD34891" s="9"/>
    </row>
    <row r="34892" spans="30:30">
      <c r="AD34892" s="9"/>
    </row>
    <row r="34893" spans="30:30">
      <c r="AD34893" s="9"/>
    </row>
    <row r="34894" spans="30:30">
      <c r="AD34894" s="9"/>
    </row>
    <row r="34895" spans="30:30">
      <c r="AD34895" s="9"/>
    </row>
    <row r="34896" spans="30:30">
      <c r="AD34896" s="9"/>
    </row>
    <row r="34897" spans="30:30">
      <c r="AD34897" s="9"/>
    </row>
    <row r="34898" spans="30:30">
      <c r="AD34898" s="9"/>
    </row>
    <row r="34899" spans="30:30">
      <c r="AD34899" s="9"/>
    </row>
    <row r="34900" spans="30:30">
      <c r="AD34900" s="9"/>
    </row>
    <row r="34901" spans="30:30">
      <c r="AD34901" s="9"/>
    </row>
    <row r="34902" spans="30:30">
      <c r="AD34902" s="9"/>
    </row>
    <row r="34903" spans="30:30">
      <c r="AD34903" s="9"/>
    </row>
    <row r="34904" spans="30:30">
      <c r="AD34904" s="9"/>
    </row>
    <row r="34905" spans="30:30">
      <c r="AD34905" s="9"/>
    </row>
    <row r="34906" spans="30:30">
      <c r="AD34906" s="9"/>
    </row>
    <row r="34907" spans="30:30">
      <c r="AD34907" s="9"/>
    </row>
    <row r="34908" spans="30:30">
      <c r="AD34908" s="9"/>
    </row>
    <row r="34909" spans="30:30">
      <c r="AD34909" s="9"/>
    </row>
    <row r="34910" spans="30:30">
      <c r="AD34910" s="9"/>
    </row>
    <row r="34911" spans="30:30">
      <c r="AD34911" s="9"/>
    </row>
    <row r="34912" spans="30:30">
      <c r="AD34912" s="9"/>
    </row>
    <row r="34913" spans="30:30">
      <c r="AD34913" s="9"/>
    </row>
    <row r="34914" spans="30:30">
      <c r="AD34914" s="9"/>
    </row>
    <row r="34915" spans="30:30">
      <c r="AD34915" s="9"/>
    </row>
    <row r="34916" spans="30:30">
      <c r="AD34916" s="9"/>
    </row>
    <row r="34917" spans="30:30">
      <c r="AD34917" s="9"/>
    </row>
    <row r="34918" spans="30:30">
      <c r="AD34918" s="9"/>
    </row>
    <row r="34919" spans="30:30">
      <c r="AD34919" s="9"/>
    </row>
    <row r="34920" spans="30:30">
      <c r="AD34920" s="9"/>
    </row>
    <row r="34921" spans="30:30">
      <c r="AD34921" s="9"/>
    </row>
    <row r="34922" spans="30:30">
      <c r="AD34922" s="9"/>
    </row>
    <row r="34923" spans="30:30">
      <c r="AD34923" s="9"/>
    </row>
    <row r="34924" spans="30:30">
      <c r="AD34924" s="9"/>
    </row>
    <row r="34925" spans="30:30">
      <c r="AD34925" s="9"/>
    </row>
    <row r="34926" spans="30:30">
      <c r="AD34926" s="9"/>
    </row>
    <row r="34927" spans="30:30">
      <c r="AD34927" s="9"/>
    </row>
    <row r="34928" spans="30:30">
      <c r="AD34928" s="9"/>
    </row>
    <row r="34929" spans="30:30">
      <c r="AD34929" s="9"/>
    </row>
    <row r="34930" spans="30:30">
      <c r="AD34930" s="9"/>
    </row>
    <row r="34931" spans="30:30">
      <c r="AD34931" s="9"/>
    </row>
    <row r="34932" spans="30:30">
      <c r="AD34932" s="9"/>
    </row>
    <row r="34933" spans="30:30">
      <c r="AD34933" s="9"/>
    </row>
    <row r="34934" spans="30:30">
      <c r="AD34934" s="9"/>
    </row>
    <row r="34935" spans="30:30">
      <c r="AD34935" s="9"/>
    </row>
    <row r="34936" spans="30:30">
      <c r="AD34936" s="9"/>
    </row>
    <row r="34937" spans="30:30">
      <c r="AD34937" s="9"/>
    </row>
    <row r="34938" spans="30:30">
      <c r="AD34938" s="9"/>
    </row>
    <row r="34939" spans="30:30">
      <c r="AD34939" s="9"/>
    </row>
    <row r="34940" spans="30:30">
      <c r="AD34940" s="9"/>
    </row>
    <row r="34941" spans="30:30">
      <c r="AD34941" s="9"/>
    </row>
    <row r="34942" spans="30:30">
      <c r="AD34942" s="9"/>
    </row>
    <row r="34943" spans="30:30">
      <c r="AD34943" s="9"/>
    </row>
    <row r="34944" spans="30:30">
      <c r="AD34944" s="9"/>
    </row>
    <row r="34945" spans="30:30">
      <c r="AD34945" s="9"/>
    </row>
    <row r="34946" spans="30:30">
      <c r="AD34946" s="9"/>
    </row>
    <row r="34947" spans="30:30">
      <c r="AD34947" s="9"/>
    </row>
    <row r="34948" spans="30:30">
      <c r="AD34948" s="9"/>
    </row>
    <row r="34949" spans="30:30">
      <c r="AD34949" s="9"/>
    </row>
    <row r="34950" spans="30:30">
      <c r="AD34950" s="9"/>
    </row>
    <row r="34951" spans="30:30">
      <c r="AD34951" s="9"/>
    </row>
    <row r="34952" spans="30:30">
      <c r="AD34952" s="9"/>
    </row>
    <row r="34953" spans="30:30">
      <c r="AD34953" s="9"/>
    </row>
    <row r="34954" spans="30:30">
      <c r="AD34954" s="9"/>
    </row>
    <row r="34955" spans="30:30">
      <c r="AD34955" s="9"/>
    </row>
    <row r="34956" spans="30:30">
      <c r="AD34956" s="9"/>
    </row>
    <row r="34957" spans="30:30">
      <c r="AD34957" s="9"/>
    </row>
    <row r="34958" spans="30:30">
      <c r="AD34958" s="9"/>
    </row>
    <row r="34959" spans="30:30">
      <c r="AD34959" s="9"/>
    </row>
    <row r="34960" spans="30:30">
      <c r="AD34960" s="9"/>
    </row>
    <row r="34961" spans="30:30">
      <c r="AD34961" s="9"/>
    </row>
    <row r="34962" spans="30:30">
      <c r="AD34962" s="9"/>
    </row>
    <row r="34963" spans="30:30">
      <c r="AD34963" s="9"/>
    </row>
    <row r="34964" spans="30:30">
      <c r="AD34964" s="9"/>
    </row>
    <row r="34965" spans="30:30">
      <c r="AD34965" s="9"/>
    </row>
    <row r="34966" spans="30:30">
      <c r="AD34966" s="9"/>
    </row>
    <row r="34967" spans="30:30">
      <c r="AD34967" s="9"/>
    </row>
    <row r="34968" spans="30:30">
      <c r="AD34968" s="9"/>
    </row>
    <row r="34969" spans="30:30">
      <c r="AD34969" s="9"/>
    </row>
    <row r="34970" spans="30:30">
      <c r="AD34970" s="9"/>
    </row>
    <row r="34971" spans="30:30">
      <c r="AD34971" s="9"/>
    </row>
    <row r="34972" spans="30:30">
      <c r="AD34972" s="9"/>
    </row>
    <row r="34973" spans="30:30">
      <c r="AD34973" s="9"/>
    </row>
    <row r="34974" spans="30:30">
      <c r="AD34974" s="9"/>
    </row>
    <row r="34975" spans="30:30">
      <c r="AD34975" s="9"/>
    </row>
    <row r="34976" spans="30:30">
      <c r="AD34976" s="9"/>
    </row>
    <row r="34977" spans="30:30">
      <c r="AD34977" s="9"/>
    </row>
    <row r="34978" spans="30:30">
      <c r="AD34978" s="9"/>
    </row>
    <row r="34979" spans="30:30">
      <c r="AD34979" s="9"/>
    </row>
    <row r="34980" spans="30:30">
      <c r="AD34980" s="9"/>
    </row>
    <row r="34981" spans="30:30">
      <c r="AD34981" s="9"/>
    </row>
    <row r="34982" spans="30:30">
      <c r="AD34982" s="9"/>
    </row>
    <row r="34983" spans="30:30">
      <c r="AD34983" s="9"/>
    </row>
    <row r="34984" spans="30:30">
      <c r="AD34984" s="9"/>
    </row>
    <row r="34985" spans="30:30">
      <c r="AD34985" s="9"/>
    </row>
    <row r="34986" spans="30:30">
      <c r="AD34986" s="9"/>
    </row>
    <row r="34987" spans="30:30">
      <c r="AD34987" s="9"/>
    </row>
    <row r="34988" spans="30:30">
      <c r="AD34988" s="9"/>
    </row>
    <row r="34989" spans="30:30">
      <c r="AD34989" s="9"/>
    </row>
    <row r="34990" spans="30:30">
      <c r="AD34990" s="9"/>
    </row>
    <row r="34991" spans="30:30">
      <c r="AD34991" s="9"/>
    </row>
    <row r="34992" spans="30:30">
      <c r="AD34992" s="9"/>
    </row>
    <row r="34993" spans="30:30">
      <c r="AD34993" s="9"/>
    </row>
    <row r="34994" spans="30:30">
      <c r="AD34994" s="9"/>
    </row>
    <row r="34995" spans="30:30">
      <c r="AD34995" s="9"/>
    </row>
    <row r="34996" spans="30:30">
      <c r="AD34996" s="9"/>
    </row>
    <row r="34997" spans="30:30">
      <c r="AD34997" s="9"/>
    </row>
    <row r="34998" spans="30:30">
      <c r="AD34998" s="9"/>
    </row>
    <row r="34999" spans="30:30">
      <c r="AD34999" s="9"/>
    </row>
    <row r="35000" spans="30:30">
      <c r="AD35000" s="9"/>
    </row>
    <row r="35001" spans="30:30">
      <c r="AD35001" s="9"/>
    </row>
    <row r="35002" spans="30:30">
      <c r="AD35002" s="9"/>
    </row>
    <row r="35003" spans="30:30">
      <c r="AD35003" s="9"/>
    </row>
    <row r="35004" spans="30:30">
      <c r="AD35004" s="9"/>
    </row>
    <row r="35005" spans="30:30">
      <c r="AD35005" s="9"/>
    </row>
    <row r="35006" spans="30:30">
      <c r="AD35006" s="9"/>
    </row>
    <row r="35007" spans="30:30">
      <c r="AD35007" s="9"/>
    </row>
    <row r="35008" spans="30:30">
      <c r="AD35008" s="9"/>
    </row>
    <row r="35009" spans="30:30">
      <c r="AD35009" s="9"/>
    </row>
    <row r="35010" spans="30:30">
      <c r="AD35010" s="9"/>
    </row>
    <row r="35011" spans="30:30">
      <c r="AD35011" s="9"/>
    </row>
    <row r="35012" spans="30:30">
      <c r="AD35012" s="9"/>
    </row>
    <row r="35013" spans="30:30">
      <c r="AD35013" s="9"/>
    </row>
    <row r="35014" spans="30:30">
      <c r="AD35014" s="9"/>
    </row>
    <row r="35015" spans="30:30">
      <c r="AD35015" s="9"/>
    </row>
    <row r="35016" spans="30:30">
      <c r="AD35016" s="9"/>
    </row>
    <row r="35017" spans="30:30">
      <c r="AD35017" s="9"/>
    </row>
    <row r="35018" spans="30:30">
      <c r="AD35018" s="9"/>
    </row>
    <row r="35019" spans="30:30">
      <c r="AD35019" s="9"/>
    </row>
    <row r="35020" spans="30:30">
      <c r="AD35020" s="9"/>
    </row>
    <row r="35021" spans="30:30">
      <c r="AD35021" s="9"/>
    </row>
    <row r="35022" spans="30:30">
      <c r="AD35022" s="9"/>
    </row>
    <row r="35023" spans="30:30">
      <c r="AD35023" s="9"/>
    </row>
    <row r="35024" spans="30:30">
      <c r="AD35024" s="9"/>
    </row>
    <row r="35025" spans="30:30">
      <c r="AD35025" s="9"/>
    </row>
    <row r="35026" spans="30:30">
      <c r="AD35026" s="9"/>
    </row>
    <row r="35027" spans="30:30">
      <c r="AD35027" s="9"/>
    </row>
    <row r="35028" spans="30:30">
      <c r="AD35028" s="9"/>
    </row>
    <row r="35029" spans="30:30">
      <c r="AD35029" s="9"/>
    </row>
    <row r="35030" spans="30:30">
      <c r="AD35030" s="9"/>
    </row>
    <row r="35031" spans="30:30">
      <c r="AD35031" s="9"/>
    </row>
    <row r="35032" spans="30:30">
      <c r="AD35032" s="9"/>
    </row>
    <row r="35033" spans="30:30">
      <c r="AD35033" s="9"/>
    </row>
    <row r="35034" spans="30:30">
      <c r="AD35034" s="9"/>
    </row>
    <row r="35035" spans="30:30">
      <c r="AD35035" s="9"/>
    </row>
    <row r="35036" spans="30:30">
      <c r="AD35036" s="9"/>
    </row>
    <row r="35037" spans="30:30">
      <c r="AD35037" s="9"/>
    </row>
    <row r="35038" spans="30:30">
      <c r="AD35038" s="9"/>
    </row>
    <row r="35039" spans="30:30">
      <c r="AD35039" s="9"/>
    </row>
    <row r="35040" spans="30:30">
      <c r="AD35040" s="9"/>
    </row>
    <row r="35041" spans="30:30">
      <c r="AD35041" s="9"/>
    </row>
    <row r="35042" spans="30:30">
      <c r="AD35042" s="9"/>
    </row>
    <row r="35043" spans="30:30">
      <c r="AD35043" s="9"/>
    </row>
    <row r="35044" spans="30:30">
      <c r="AD35044" s="9"/>
    </row>
    <row r="35045" spans="30:30">
      <c r="AD35045" s="9"/>
    </row>
    <row r="35046" spans="30:30">
      <c r="AD35046" s="9"/>
    </row>
    <row r="35047" spans="30:30">
      <c r="AD35047" s="9"/>
    </row>
    <row r="35048" spans="30:30">
      <c r="AD35048" s="9"/>
    </row>
    <row r="35049" spans="30:30">
      <c r="AD35049" s="9"/>
    </row>
    <row r="35050" spans="30:30">
      <c r="AD35050" s="9"/>
    </row>
    <row r="35051" spans="30:30">
      <c r="AD35051" s="9"/>
    </row>
    <row r="35052" spans="30:30">
      <c r="AD35052" s="9"/>
    </row>
    <row r="35053" spans="30:30">
      <c r="AD35053" s="9"/>
    </row>
    <row r="35054" spans="30:30">
      <c r="AD35054" s="9"/>
    </row>
    <row r="35055" spans="30:30">
      <c r="AD35055" s="9"/>
    </row>
    <row r="35056" spans="30:30">
      <c r="AD35056" s="9"/>
    </row>
    <row r="35057" spans="30:30">
      <c r="AD35057" s="9"/>
    </row>
    <row r="35058" spans="30:30">
      <c r="AD35058" s="9"/>
    </row>
    <row r="35059" spans="30:30">
      <c r="AD35059" s="9"/>
    </row>
    <row r="35060" spans="30:30">
      <c r="AD35060" s="9"/>
    </row>
    <row r="35061" spans="30:30">
      <c r="AD35061" s="9"/>
    </row>
    <row r="35062" spans="30:30">
      <c r="AD35062" s="9"/>
    </row>
    <row r="35063" spans="30:30">
      <c r="AD35063" s="9"/>
    </row>
    <row r="35064" spans="30:30">
      <c r="AD35064" s="9"/>
    </row>
    <row r="35065" spans="30:30">
      <c r="AD35065" s="9"/>
    </row>
    <row r="35066" spans="30:30">
      <c r="AD35066" s="9"/>
    </row>
    <row r="35067" spans="30:30">
      <c r="AD35067" s="9"/>
    </row>
    <row r="35068" spans="30:30">
      <c r="AD35068" s="9"/>
    </row>
    <row r="35069" spans="30:30">
      <c r="AD35069" s="9"/>
    </row>
    <row r="35070" spans="30:30">
      <c r="AD35070" s="9"/>
    </row>
    <row r="35071" spans="30:30">
      <c r="AD35071" s="9"/>
    </row>
    <row r="35072" spans="30:30">
      <c r="AD35072" s="9"/>
    </row>
    <row r="35073" spans="30:30">
      <c r="AD35073" s="9"/>
    </row>
    <row r="35074" spans="30:30">
      <c r="AD35074" s="9"/>
    </row>
    <row r="35075" spans="30:30">
      <c r="AD35075" s="9"/>
    </row>
    <row r="35076" spans="30:30">
      <c r="AD35076" s="9"/>
    </row>
    <row r="35077" spans="30:30">
      <c r="AD35077" s="9"/>
    </row>
    <row r="35078" spans="30:30">
      <c r="AD35078" s="9"/>
    </row>
    <row r="35079" spans="30:30">
      <c r="AD35079" s="9"/>
    </row>
    <row r="35080" spans="30:30">
      <c r="AD35080" s="9"/>
    </row>
    <row r="35081" spans="30:30">
      <c r="AD35081" s="9"/>
    </row>
    <row r="35082" spans="30:30">
      <c r="AD35082" s="9"/>
    </row>
    <row r="35083" spans="30:30">
      <c r="AD35083" s="9"/>
    </row>
    <row r="35084" spans="30:30">
      <c r="AD35084" s="9"/>
    </row>
    <row r="35085" spans="30:30">
      <c r="AD35085" s="9"/>
    </row>
    <row r="35086" spans="30:30">
      <c r="AD35086" s="9"/>
    </row>
    <row r="35087" spans="30:30">
      <c r="AD35087" s="9"/>
    </row>
    <row r="35088" spans="30:30">
      <c r="AD35088" s="9"/>
    </row>
    <row r="35089" spans="30:30">
      <c r="AD35089" s="9"/>
    </row>
    <row r="35090" spans="30:30">
      <c r="AD35090" s="9"/>
    </row>
    <row r="35091" spans="30:30">
      <c r="AD35091" s="9"/>
    </row>
    <row r="35092" spans="30:30">
      <c r="AD35092" s="9"/>
    </row>
    <row r="35093" spans="30:30">
      <c r="AD35093" s="9"/>
    </row>
    <row r="35094" spans="30:30">
      <c r="AD35094" s="9"/>
    </row>
    <row r="35095" spans="30:30">
      <c r="AD35095" s="9"/>
    </row>
    <row r="35096" spans="30:30">
      <c r="AD35096" s="9"/>
    </row>
    <row r="35097" spans="30:30">
      <c r="AD35097" s="9"/>
    </row>
    <row r="35098" spans="30:30">
      <c r="AD35098" s="9"/>
    </row>
    <row r="35099" spans="30:30">
      <c r="AD35099" s="9"/>
    </row>
    <row r="35100" spans="30:30">
      <c r="AD35100" s="9"/>
    </row>
    <row r="35101" spans="30:30">
      <c r="AD35101" s="9"/>
    </row>
    <row r="35102" spans="30:30">
      <c r="AD35102" s="9"/>
    </row>
    <row r="35103" spans="30:30">
      <c r="AD35103" s="9"/>
    </row>
    <row r="35104" spans="30:30">
      <c r="AD35104" s="9"/>
    </row>
    <row r="35105" spans="30:30">
      <c r="AD35105" s="9"/>
    </row>
    <row r="35106" spans="30:30">
      <c r="AD35106" s="9"/>
    </row>
    <row r="35107" spans="30:30">
      <c r="AD35107" s="9"/>
    </row>
    <row r="35108" spans="30:30">
      <c r="AD35108" s="9"/>
    </row>
    <row r="35109" spans="30:30">
      <c r="AD35109" s="9"/>
    </row>
    <row r="35110" spans="30:30">
      <c r="AD35110" s="9"/>
    </row>
    <row r="35111" spans="30:30">
      <c r="AD35111" s="9"/>
    </row>
    <row r="35112" spans="30:30">
      <c r="AD35112" s="9"/>
    </row>
    <row r="35113" spans="30:30">
      <c r="AD35113" s="9"/>
    </row>
    <row r="35114" spans="30:30">
      <c r="AD35114" s="9"/>
    </row>
    <row r="35115" spans="30:30">
      <c r="AD35115" s="9"/>
    </row>
    <row r="35116" spans="30:30">
      <c r="AD35116" s="9"/>
    </row>
    <row r="35117" spans="30:30">
      <c r="AD35117" s="9"/>
    </row>
    <row r="35118" spans="30:30">
      <c r="AD35118" s="9"/>
    </row>
    <row r="35119" spans="30:30">
      <c r="AD35119" s="9"/>
    </row>
    <row r="35120" spans="30:30">
      <c r="AD35120" s="9"/>
    </row>
    <row r="35121" spans="30:30">
      <c r="AD35121" s="9"/>
    </row>
    <row r="35122" spans="30:30">
      <c r="AD35122" s="9"/>
    </row>
    <row r="35123" spans="30:30">
      <c r="AD35123" s="9"/>
    </row>
    <row r="35124" spans="30:30">
      <c r="AD35124" s="9"/>
    </row>
    <row r="35125" spans="30:30">
      <c r="AD35125" s="9"/>
    </row>
    <row r="35126" spans="30:30">
      <c r="AD35126" s="9"/>
    </row>
    <row r="35127" spans="30:30">
      <c r="AD35127" s="9"/>
    </row>
    <row r="35128" spans="30:30">
      <c r="AD35128" s="9"/>
    </row>
    <row r="35129" spans="30:30">
      <c r="AD35129" s="9"/>
    </row>
    <row r="35130" spans="30:30">
      <c r="AD35130" s="9"/>
    </row>
    <row r="35131" spans="30:30">
      <c r="AD35131" s="9"/>
    </row>
    <row r="35132" spans="30:30">
      <c r="AD35132" s="9"/>
    </row>
    <row r="35133" spans="30:30">
      <c r="AD35133" s="9"/>
    </row>
    <row r="35134" spans="30:30">
      <c r="AD35134" s="9"/>
    </row>
    <row r="35135" spans="30:30">
      <c r="AD35135" s="9"/>
    </row>
    <row r="35136" spans="30:30">
      <c r="AD35136" s="9"/>
    </row>
    <row r="35137" spans="30:30">
      <c r="AD35137" s="9"/>
    </row>
    <row r="35138" spans="30:30">
      <c r="AD35138" s="9"/>
    </row>
    <row r="35139" spans="30:30">
      <c r="AD35139" s="9"/>
    </row>
    <row r="35140" spans="30:30">
      <c r="AD35140" s="9"/>
    </row>
    <row r="35141" spans="30:30">
      <c r="AD35141" s="9"/>
    </row>
    <row r="35142" spans="30:30">
      <c r="AD35142" s="9"/>
    </row>
    <row r="35143" spans="30:30">
      <c r="AD35143" s="9"/>
    </row>
    <row r="35144" spans="30:30">
      <c r="AD35144" s="9"/>
    </row>
    <row r="35145" spans="30:30">
      <c r="AD35145" s="9"/>
    </row>
    <row r="35146" spans="30:30">
      <c r="AD35146" s="9"/>
    </row>
    <row r="35147" spans="30:30">
      <c r="AD35147" s="9"/>
    </row>
    <row r="35148" spans="30:30">
      <c r="AD35148" s="9"/>
    </row>
    <row r="35149" spans="30:30">
      <c r="AD35149" s="9"/>
    </row>
    <row r="35150" spans="30:30">
      <c r="AD35150" s="9"/>
    </row>
    <row r="35151" spans="30:30">
      <c r="AD35151" s="9"/>
    </row>
    <row r="35152" spans="30:30">
      <c r="AD35152" s="9"/>
    </row>
    <row r="35153" spans="30:30">
      <c r="AD35153" s="9"/>
    </row>
    <row r="35154" spans="30:30">
      <c r="AD35154" s="9"/>
    </row>
    <row r="35155" spans="30:30">
      <c r="AD35155" s="9"/>
    </row>
    <row r="35156" spans="30:30">
      <c r="AD35156" s="9"/>
    </row>
    <row r="35157" spans="30:30">
      <c r="AD35157" s="9"/>
    </row>
    <row r="35158" spans="30:30">
      <c r="AD35158" s="9"/>
    </row>
    <row r="35159" spans="30:30">
      <c r="AD35159" s="9"/>
    </row>
    <row r="35160" spans="30:30">
      <c r="AD35160" s="9"/>
    </row>
    <row r="35161" spans="30:30">
      <c r="AD35161" s="9"/>
    </row>
    <row r="35162" spans="30:30">
      <c r="AD35162" s="9"/>
    </row>
    <row r="35163" spans="30:30">
      <c r="AD35163" s="9"/>
    </row>
    <row r="35164" spans="30:30">
      <c r="AD35164" s="9"/>
    </row>
    <row r="35165" spans="30:30">
      <c r="AD35165" s="9"/>
    </row>
    <row r="35166" spans="30:30">
      <c r="AD35166" s="9"/>
    </row>
    <row r="35167" spans="30:30">
      <c r="AD35167" s="9"/>
    </row>
    <row r="35168" spans="30:30">
      <c r="AD35168" s="9"/>
    </row>
    <row r="35169" spans="30:30">
      <c r="AD35169" s="9"/>
    </row>
    <row r="35170" spans="30:30">
      <c r="AD35170" s="9"/>
    </row>
    <row r="35171" spans="30:30">
      <c r="AD35171" s="9"/>
    </row>
    <row r="35172" spans="30:30">
      <c r="AD35172" s="9"/>
    </row>
    <row r="35173" spans="30:30">
      <c r="AD35173" s="9"/>
    </row>
    <row r="35174" spans="30:30">
      <c r="AD35174" s="9"/>
    </row>
    <row r="35175" spans="30:30">
      <c r="AD35175" s="9"/>
    </row>
    <row r="35176" spans="30:30">
      <c r="AD35176" s="9"/>
    </row>
    <row r="35177" spans="30:30">
      <c r="AD35177" s="9"/>
    </row>
    <row r="35178" spans="30:30">
      <c r="AD35178" s="9"/>
    </row>
    <row r="35179" spans="30:30">
      <c r="AD35179" s="9"/>
    </row>
    <row r="35180" spans="30:30">
      <c r="AD35180" s="9"/>
    </row>
    <row r="35181" spans="30:30">
      <c r="AD35181" s="9"/>
    </row>
    <row r="35182" spans="30:30">
      <c r="AD35182" s="9"/>
    </row>
    <row r="35183" spans="30:30">
      <c r="AD35183" s="9"/>
    </row>
    <row r="35184" spans="30:30">
      <c r="AD35184" s="9"/>
    </row>
    <row r="35185" spans="30:30">
      <c r="AD35185" s="9"/>
    </row>
    <row r="35186" spans="30:30">
      <c r="AD35186" s="9"/>
    </row>
    <row r="35187" spans="30:30">
      <c r="AD35187" s="9"/>
    </row>
    <row r="35188" spans="30:30">
      <c r="AD35188" s="9"/>
    </row>
    <row r="35189" spans="30:30">
      <c r="AD35189" s="9"/>
    </row>
    <row r="35190" spans="30:30">
      <c r="AD35190" s="9"/>
    </row>
    <row r="35191" spans="30:30">
      <c r="AD35191" s="9"/>
    </row>
    <row r="35192" spans="30:30">
      <c r="AD35192" s="9"/>
    </row>
    <row r="35193" spans="30:30">
      <c r="AD35193" s="9"/>
    </row>
    <row r="35194" spans="30:30">
      <c r="AD35194" s="9"/>
    </row>
    <row r="35195" spans="30:30">
      <c r="AD35195" s="9"/>
    </row>
    <row r="35196" spans="30:30">
      <c r="AD35196" s="9"/>
    </row>
    <row r="35197" spans="30:30">
      <c r="AD35197" s="9"/>
    </row>
    <row r="35198" spans="30:30">
      <c r="AD35198" s="9"/>
    </row>
    <row r="35199" spans="30:30">
      <c r="AD35199" s="9"/>
    </row>
    <row r="35200" spans="30:30">
      <c r="AD35200" s="9"/>
    </row>
    <row r="35201" spans="30:30">
      <c r="AD35201" s="9"/>
    </row>
    <row r="35202" spans="30:30">
      <c r="AD35202" s="9"/>
    </row>
    <row r="35203" spans="30:30">
      <c r="AD35203" s="9"/>
    </row>
    <row r="35204" spans="30:30">
      <c r="AD35204" s="9"/>
    </row>
    <row r="35205" spans="30:30">
      <c r="AD35205" s="9"/>
    </row>
    <row r="35206" spans="30:30">
      <c r="AD35206" s="9"/>
    </row>
    <row r="35207" spans="30:30">
      <c r="AD35207" s="9"/>
    </row>
    <row r="35208" spans="30:30">
      <c r="AD35208" s="9"/>
    </row>
    <row r="35209" spans="30:30">
      <c r="AD35209" s="9"/>
    </row>
    <row r="35210" spans="30:30">
      <c r="AD35210" s="9"/>
    </row>
    <row r="35211" spans="30:30">
      <c r="AD35211" s="9"/>
    </row>
    <row r="35212" spans="30:30">
      <c r="AD35212" s="9"/>
    </row>
    <row r="35213" spans="30:30">
      <c r="AD35213" s="9"/>
    </row>
    <row r="35214" spans="30:30">
      <c r="AD35214" s="9"/>
    </row>
    <row r="35215" spans="30:30">
      <c r="AD35215" s="9"/>
    </row>
    <row r="35216" spans="30:30">
      <c r="AD35216" s="9"/>
    </row>
    <row r="35217" spans="30:30">
      <c r="AD35217" s="9"/>
    </row>
    <row r="35218" spans="30:30">
      <c r="AD35218" s="9"/>
    </row>
    <row r="35219" spans="30:30">
      <c r="AD35219" s="9"/>
    </row>
    <row r="35220" spans="30:30">
      <c r="AD35220" s="9"/>
    </row>
    <row r="35221" spans="30:30">
      <c r="AD35221" s="9"/>
    </row>
    <row r="35222" spans="30:30">
      <c r="AD35222" s="9"/>
    </row>
    <row r="35223" spans="30:30">
      <c r="AD35223" s="9"/>
    </row>
    <row r="35224" spans="30:30">
      <c r="AD35224" s="9"/>
    </row>
    <row r="35225" spans="30:30">
      <c r="AD35225" s="9"/>
    </row>
    <row r="35226" spans="30:30">
      <c r="AD35226" s="9"/>
    </row>
    <row r="35227" spans="30:30">
      <c r="AD35227" s="9"/>
    </row>
    <row r="35228" spans="30:30">
      <c r="AD35228" s="9"/>
    </row>
    <row r="35229" spans="30:30">
      <c r="AD35229" s="9"/>
    </row>
    <row r="35230" spans="30:30">
      <c r="AD35230" s="9"/>
    </row>
    <row r="35231" spans="30:30">
      <c r="AD35231" s="9"/>
    </row>
    <row r="35232" spans="30:30">
      <c r="AD35232" s="9"/>
    </row>
    <row r="35233" spans="30:30">
      <c r="AD35233" s="9"/>
    </row>
    <row r="35234" spans="30:30">
      <c r="AD35234" s="9"/>
    </row>
    <row r="35235" spans="30:30">
      <c r="AD35235" s="9"/>
    </row>
    <row r="35236" spans="30:30">
      <c r="AD35236" s="9"/>
    </row>
    <row r="35237" spans="30:30">
      <c r="AD35237" s="9"/>
    </row>
    <row r="35238" spans="30:30">
      <c r="AD35238" s="9"/>
    </row>
    <row r="35239" spans="30:30">
      <c r="AD35239" s="9"/>
    </row>
    <row r="35240" spans="30:30">
      <c r="AD35240" s="9"/>
    </row>
    <row r="35241" spans="30:30">
      <c r="AD35241" s="9"/>
    </row>
    <row r="35242" spans="30:30">
      <c r="AD35242" s="9"/>
    </row>
    <row r="35243" spans="30:30">
      <c r="AD35243" s="9"/>
    </row>
    <row r="35244" spans="30:30">
      <c r="AD35244" s="9"/>
    </row>
    <row r="35245" spans="30:30">
      <c r="AD35245" s="9"/>
    </row>
    <row r="35246" spans="30:30">
      <c r="AD35246" s="9"/>
    </row>
    <row r="35247" spans="30:30">
      <c r="AD35247" s="9"/>
    </row>
    <row r="35248" spans="30:30">
      <c r="AD35248" s="9"/>
    </row>
    <row r="35249" spans="30:30">
      <c r="AD35249" s="9"/>
    </row>
    <row r="35250" spans="30:30">
      <c r="AD35250" s="9"/>
    </row>
    <row r="35251" spans="30:30">
      <c r="AD35251" s="9"/>
    </row>
    <row r="35252" spans="30:30">
      <c r="AD35252" s="9"/>
    </row>
    <row r="35253" spans="30:30">
      <c r="AD35253" s="9"/>
    </row>
    <row r="35254" spans="30:30">
      <c r="AD35254" s="9"/>
    </row>
    <row r="35255" spans="30:30">
      <c r="AD35255" s="9"/>
    </row>
    <row r="35256" spans="30:30">
      <c r="AD35256" s="9"/>
    </row>
    <row r="35257" spans="30:30">
      <c r="AD35257" s="9"/>
    </row>
    <row r="35258" spans="30:30">
      <c r="AD35258" s="9"/>
    </row>
    <row r="35259" spans="30:30">
      <c r="AD35259" s="9"/>
    </row>
    <row r="35260" spans="30:30">
      <c r="AD35260" s="9"/>
    </row>
    <row r="35261" spans="30:30">
      <c r="AD35261" s="9"/>
    </row>
    <row r="35262" spans="30:30">
      <c r="AD35262" s="9"/>
    </row>
    <row r="35263" spans="30:30">
      <c r="AD35263" s="9"/>
    </row>
    <row r="35264" spans="30:30">
      <c r="AD35264" s="9"/>
    </row>
    <row r="35265" spans="30:30">
      <c r="AD35265" s="9"/>
    </row>
    <row r="35266" spans="30:30">
      <c r="AD35266" s="9"/>
    </row>
    <row r="35267" spans="30:30">
      <c r="AD35267" s="9"/>
    </row>
    <row r="35268" spans="30:30">
      <c r="AD35268" s="9"/>
    </row>
    <row r="35269" spans="30:30">
      <c r="AD35269" s="9"/>
    </row>
    <row r="35270" spans="30:30">
      <c r="AD35270" s="9"/>
    </row>
    <row r="35271" spans="30:30">
      <c r="AD35271" s="9"/>
    </row>
    <row r="35272" spans="30:30">
      <c r="AD35272" s="9"/>
    </row>
    <row r="35273" spans="30:30">
      <c r="AD35273" s="9"/>
    </row>
    <row r="35274" spans="30:30">
      <c r="AD35274" s="9"/>
    </row>
    <row r="35275" spans="30:30">
      <c r="AD35275" s="9"/>
    </row>
    <row r="35276" spans="30:30">
      <c r="AD35276" s="9"/>
    </row>
    <row r="35277" spans="30:30">
      <c r="AD35277" s="9"/>
    </row>
    <row r="35278" spans="30:30">
      <c r="AD35278" s="9"/>
    </row>
    <row r="35279" spans="30:30">
      <c r="AD35279" s="9"/>
    </row>
    <row r="35280" spans="30:30">
      <c r="AD35280" s="9"/>
    </row>
    <row r="35281" spans="30:30">
      <c r="AD35281" s="9"/>
    </row>
    <row r="35282" spans="30:30">
      <c r="AD35282" s="9"/>
    </row>
    <row r="35283" spans="30:30">
      <c r="AD35283" s="9"/>
    </row>
    <row r="35284" spans="30:30">
      <c r="AD35284" s="9"/>
    </row>
    <row r="35285" spans="30:30">
      <c r="AD35285" s="9"/>
    </row>
    <row r="35286" spans="30:30">
      <c r="AD35286" s="9"/>
    </row>
    <row r="35287" spans="30:30">
      <c r="AD35287" s="9"/>
    </row>
    <row r="35288" spans="30:30">
      <c r="AD35288" s="9"/>
    </row>
    <row r="35289" spans="30:30">
      <c r="AD35289" s="9"/>
    </row>
    <row r="35290" spans="30:30">
      <c r="AD35290" s="9"/>
    </row>
    <row r="35291" spans="30:30">
      <c r="AD35291" s="9"/>
    </row>
    <row r="35292" spans="30:30">
      <c r="AD35292" s="9"/>
    </row>
    <row r="35293" spans="30:30">
      <c r="AD35293" s="9"/>
    </row>
    <row r="35294" spans="30:30">
      <c r="AD35294" s="9"/>
    </row>
    <row r="35295" spans="30:30">
      <c r="AD35295" s="9"/>
    </row>
    <row r="35296" spans="30:30">
      <c r="AD35296" s="9"/>
    </row>
    <row r="35297" spans="30:30">
      <c r="AD35297" s="9"/>
    </row>
    <row r="35298" spans="30:30">
      <c r="AD35298" s="9"/>
    </row>
    <row r="35299" spans="30:30">
      <c r="AD35299" s="9"/>
    </row>
    <row r="35300" spans="30:30">
      <c r="AD35300" s="9"/>
    </row>
    <row r="35301" spans="30:30">
      <c r="AD35301" s="9"/>
    </row>
    <row r="35302" spans="30:30">
      <c r="AD35302" s="9"/>
    </row>
    <row r="35303" spans="30:30">
      <c r="AD35303" s="9"/>
    </row>
    <row r="35304" spans="30:30">
      <c r="AD35304" s="9"/>
    </row>
    <row r="35305" spans="30:30">
      <c r="AD35305" s="9"/>
    </row>
    <row r="35306" spans="30:30">
      <c r="AD35306" s="9"/>
    </row>
    <row r="35307" spans="30:30">
      <c r="AD35307" s="9"/>
    </row>
    <row r="35308" spans="30:30">
      <c r="AD35308" s="9"/>
    </row>
    <row r="35309" spans="30:30">
      <c r="AD35309" s="9"/>
    </row>
    <row r="35310" spans="30:30">
      <c r="AD35310" s="9"/>
    </row>
    <row r="35311" spans="30:30">
      <c r="AD35311" s="9"/>
    </row>
    <row r="35312" spans="30:30">
      <c r="AD35312" s="9"/>
    </row>
    <row r="35313" spans="30:30">
      <c r="AD35313" s="9"/>
    </row>
    <row r="35314" spans="30:30">
      <c r="AD35314" s="9"/>
    </row>
    <row r="35315" spans="30:30">
      <c r="AD35315" s="9"/>
    </row>
    <row r="35316" spans="30:30">
      <c r="AD35316" s="9"/>
    </row>
    <row r="35317" spans="30:30">
      <c r="AD35317" s="9"/>
    </row>
    <row r="35318" spans="30:30">
      <c r="AD35318" s="9"/>
    </row>
    <row r="35319" spans="30:30">
      <c r="AD35319" s="9"/>
    </row>
    <row r="35320" spans="30:30">
      <c r="AD35320" s="9"/>
    </row>
    <row r="35321" spans="30:30">
      <c r="AD35321" s="9"/>
    </row>
    <row r="35322" spans="30:30">
      <c r="AD35322" s="9"/>
    </row>
    <row r="35323" spans="30:30">
      <c r="AD35323" s="9"/>
    </row>
    <row r="35324" spans="30:30">
      <c r="AD35324" s="9"/>
    </row>
    <row r="35325" spans="30:30">
      <c r="AD35325" s="9"/>
    </row>
    <row r="35326" spans="30:30">
      <c r="AD35326" s="9"/>
    </row>
    <row r="35327" spans="30:30">
      <c r="AD35327" s="9"/>
    </row>
    <row r="35328" spans="30:30">
      <c r="AD35328" s="9"/>
    </row>
    <row r="35329" spans="30:30">
      <c r="AD35329" s="9"/>
    </row>
    <row r="35330" spans="30:30">
      <c r="AD35330" s="9"/>
    </row>
    <row r="35331" spans="30:30">
      <c r="AD35331" s="9"/>
    </row>
    <row r="35332" spans="30:30">
      <c r="AD35332" s="9"/>
    </row>
    <row r="35333" spans="30:30">
      <c r="AD35333" s="9"/>
    </row>
    <row r="35334" spans="30:30">
      <c r="AD35334" s="9"/>
    </row>
    <row r="35335" spans="30:30">
      <c r="AD35335" s="9"/>
    </row>
    <row r="35336" spans="30:30">
      <c r="AD35336" s="9"/>
    </row>
    <row r="35337" spans="30:30">
      <c r="AD35337" s="9"/>
    </row>
    <row r="35338" spans="30:30">
      <c r="AD35338" s="9"/>
    </row>
    <row r="35339" spans="30:30">
      <c r="AD35339" s="9"/>
    </row>
    <row r="35340" spans="30:30">
      <c r="AD35340" s="9"/>
    </row>
    <row r="35341" spans="30:30">
      <c r="AD35341" s="9"/>
    </row>
    <row r="35342" spans="30:30">
      <c r="AD35342" s="9"/>
    </row>
    <row r="35343" spans="30:30">
      <c r="AD35343" s="9"/>
    </row>
    <row r="35344" spans="30:30">
      <c r="AD35344" s="9"/>
    </row>
    <row r="35345" spans="30:30">
      <c r="AD35345" s="9"/>
    </row>
    <row r="35346" spans="30:30">
      <c r="AD35346" s="9"/>
    </row>
    <row r="35347" spans="30:30">
      <c r="AD35347" s="9"/>
    </row>
    <row r="35348" spans="30:30">
      <c r="AD35348" s="9"/>
    </row>
    <row r="35349" spans="30:30">
      <c r="AD35349" s="9"/>
    </row>
    <row r="35350" spans="30:30">
      <c r="AD35350" s="9"/>
    </row>
    <row r="35351" spans="30:30">
      <c r="AD35351" s="9"/>
    </row>
    <row r="35352" spans="30:30">
      <c r="AD35352" s="9"/>
    </row>
    <row r="35353" spans="30:30">
      <c r="AD35353" s="9"/>
    </row>
    <row r="35354" spans="30:30">
      <c r="AD35354" s="9"/>
    </row>
    <row r="35355" spans="30:30">
      <c r="AD35355" s="9"/>
    </row>
    <row r="35356" spans="30:30">
      <c r="AD35356" s="9"/>
    </row>
    <row r="35357" spans="30:30">
      <c r="AD35357" s="9"/>
    </row>
    <row r="35358" spans="30:30">
      <c r="AD35358" s="9"/>
    </row>
    <row r="35359" spans="30:30">
      <c r="AD35359" s="9"/>
    </row>
    <row r="35360" spans="30:30">
      <c r="AD35360" s="9"/>
    </row>
    <row r="35361" spans="30:30">
      <c r="AD35361" s="9"/>
    </row>
    <row r="35362" spans="30:30">
      <c r="AD35362" s="9"/>
    </row>
    <row r="35363" spans="30:30">
      <c r="AD35363" s="9"/>
    </row>
    <row r="35364" spans="30:30">
      <c r="AD35364" s="9"/>
    </row>
    <row r="35365" spans="30:30">
      <c r="AD35365" s="9"/>
    </row>
    <row r="35366" spans="30:30">
      <c r="AD35366" s="9"/>
    </row>
    <row r="35367" spans="30:30">
      <c r="AD35367" s="9"/>
    </row>
    <row r="35368" spans="30:30">
      <c r="AD35368" s="9"/>
    </row>
    <row r="35369" spans="30:30">
      <c r="AD35369" s="9"/>
    </row>
    <row r="35370" spans="30:30">
      <c r="AD35370" s="9"/>
    </row>
    <row r="35371" spans="30:30">
      <c r="AD35371" s="9"/>
    </row>
    <row r="35372" spans="30:30">
      <c r="AD35372" s="9"/>
    </row>
    <row r="35373" spans="30:30">
      <c r="AD35373" s="9"/>
    </row>
    <row r="35374" spans="30:30">
      <c r="AD35374" s="9"/>
    </row>
    <row r="35375" spans="30:30">
      <c r="AD35375" s="9"/>
    </row>
    <row r="35376" spans="30:30">
      <c r="AD35376" s="9"/>
    </row>
    <row r="35377" spans="30:30">
      <c r="AD35377" s="9"/>
    </row>
    <row r="35378" spans="30:30">
      <c r="AD35378" s="9"/>
    </row>
    <row r="35379" spans="30:30">
      <c r="AD35379" s="9"/>
    </row>
    <row r="35380" spans="30:30">
      <c r="AD35380" s="9"/>
    </row>
    <row r="35381" spans="30:30">
      <c r="AD35381" s="9"/>
    </row>
    <row r="35382" spans="30:30">
      <c r="AD35382" s="9"/>
    </row>
    <row r="35383" spans="30:30">
      <c r="AD35383" s="9"/>
    </row>
    <row r="35384" spans="30:30">
      <c r="AD35384" s="9"/>
    </row>
    <row r="35385" spans="30:30">
      <c r="AD35385" s="9"/>
    </row>
    <row r="35386" spans="30:30">
      <c r="AD35386" s="9"/>
    </row>
    <row r="35387" spans="30:30">
      <c r="AD35387" s="9"/>
    </row>
    <row r="35388" spans="30:30">
      <c r="AD35388" s="9"/>
    </row>
    <row r="35389" spans="30:30">
      <c r="AD35389" s="9"/>
    </row>
    <row r="35390" spans="30:30">
      <c r="AD35390" s="9"/>
    </row>
    <row r="35391" spans="30:30">
      <c r="AD35391" s="9"/>
    </row>
    <row r="35392" spans="30:30">
      <c r="AD35392" s="9"/>
    </row>
    <row r="35393" spans="30:30">
      <c r="AD35393" s="9"/>
    </row>
    <row r="35394" spans="30:30">
      <c r="AD35394" s="9"/>
    </row>
    <row r="35395" spans="30:30">
      <c r="AD35395" s="9"/>
    </row>
    <row r="35396" spans="30:30">
      <c r="AD35396" s="9"/>
    </row>
    <row r="35397" spans="30:30">
      <c r="AD35397" s="9"/>
    </row>
    <row r="35398" spans="30:30">
      <c r="AD35398" s="9"/>
    </row>
    <row r="35399" spans="30:30">
      <c r="AD35399" s="9"/>
    </row>
    <row r="35400" spans="30:30">
      <c r="AD35400" s="9"/>
    </row>
    <row r="35401" spans="30:30">
      <c r="AD35401" s="9"/>
    </row>
    <row r="35402" spans="30:30">
      <c r="AD35402" s="9"/>
    </row>
    <row r="35403" spans="30:30">
      <c r="AD35403" s="9"/>
    </row>
    <row r="35404" spans="30:30">
      <c r="AD35404" s="9"/>
    </row>
    <row r="35405" spans="30:30">
      <c r="AD35405" s="9"/>
    </row>
    <row r="35406" spans="30:30">
      <c r="AD35406" s="9"/>
    </row>
    <row r="35407" spans="30:30">
      <c r="AD35407" s="9"/>
    </row>
    <row r="35408" spans="30:30">
      <c r="AD35408" s="9"/>
    </row>
    <row r="35409" spans="30:30">
      <c r="AD35409" s="9"/>
    </row>
    <row r="35410" spans="30:30">
      <c r="AD35410" s="9"/>
    </row>
    <row r="35411" spans="30:30">
      <c r="AD35411" s="9"/>
    </row>
    <row r="35412" spans="30:30">
      <c r="AD35412" s="9"/>
    </row>
    <row r="35413" spans="30:30">
      <c r="AD35413" s="9"/>
    </row>
    <row r="35414" spans="30:30">
      <c r="AD35414" s="9"/>
    </row>
    <row r="35415" spans="30:30">
      <c r="AD35415" s="9"/>
    </row>
    <row r="35416" spans="30:30">
      <c r="AD35416" s="9"/>
    </row>
    <row r="35417" spans="30:30">
      <c r="AD35417" s="9"/>
    </row>
    <row r="35418" spans="30:30">
      <c r="AD35418" s="9"/>
    </row>
    <row r="35419" spans="30:30">
      <c r="AD35419" s="9"/>
    </row>
    <row r="35420" spans="30:30">
      <c r="AD35420" s="9"/>
    </row>
    <row r="35421" spans="30:30">
      <c r="AD35421" s="9"/>
    </row>
    <row r="35422" spans="30:30">
      <c r="AD35422" s="9"/>
    </row>
    <row r="35423" spans="30:30">
      <c r="AD35423" s="9"/>
    </row>
    <row r="35424" spans="30:30">
      <c r="AD35424" s="9"/>
    </row>
    <row r="35425" spans="30:30">
      <c r="AD35425" s="9"/>
    </row>
    <row r="35426" spans="30:30">
      <c r="AD35426" s="9"/>
    </row>
    <row r="35427" spans="30:30">
      <c r="AD35427" s="9"/>
    </row>
    <row r="35428" spans="30:30">
      <c r="AD35428" s="9"/>
    </row>
    <row r="35429" spans="30:30">
      <c r="AD35429" s="9"/>
    </row>
    <row r="35430" spans="30:30">
      <c r="AD35430" s="9"/>
    </row>
    <row r="35431" spans="30:30">
      <c r="AD35431" s="9"/>
    </row>
    <row r="35432" spans="30:30">
      <c r="AD35432" s="9"/>
    </row>
    <row r="35433" spans="30:30">
      <c r="AD35433" s="9"/>
    </row>
    <row r="35434" spans="30:30">
      <c r="AD35434" s="9"/>
    </row>
    <row r="35435" spans="30:30">
      <c r="AD35435" s="9"/>
    </row>
    <row r="35436" spans="30:30">
      <c r="AD35436" s="9"/>
    </row>
    <row r="35437" spans="30:30">
      <c r="AD35437" s="9"/>
    </row>
    <row r="35438" spans="30:30">
      <c r="AD35438" s="9"/>
    </row>
    <row r="35439" spans="30:30">
      <c r="AD35439" s="9"/>
    </row>
    <row r="35440" spans="30:30">
      <c r="AD35440" s="9"/>
    </row>
    <row r="35441" spans="30:30">
      <c r="AD35441" s="9"/>
    </row>
    <row r="35442" spans="30:30">
      <c r="AD35442" s="9"/>
    </row>
    <row r="35443" spans="30:30">
      <c r="AD35443" s="9"/>
    </row>
    <row r="35444" spans="30:30">
      <c r="AD35444" s="9"/>
    </row>
    <row r="35445" spans="30:30">
      <c r="AD35445" s="9"/>
    </row>
    <row r="35446" spans="30:30">
      <c r="AD35446" s="9"/>
    </row>
    <row r="35447" spans="30:30">
      <c r="AD35447" s="9"/>
    </row>
    <row r="35448" spans="30:30">
      <c r="AD35448" s="9"/>
    </row>
    <row r="35449" spans="30:30">
      <c r="AD35449" s="9"/>
    </row>
    <row r="35450" spans="30:30">
      <c r="AD35450" s="9"/>
    </row>
    <row r="35451" spans="30:30">
      <c r="AD35451" s="9"/>
    </row>
    <row r="35452" spans="30:30">
      <c r="AD35452" s="9"/>
    </row>
    <row r="35453" spans="30:30">
      <c r="AD35453" s="9"/>
    </row>
    <row r="35454" spans="30:30">
      <c r="AD35454" s="9"/>
    </row>
    <row r="35455" spans="30:30">
      <c r="AD35455" s="9"/>
    </row>
    <row r="35456" spans="30:30">
      <c r="AD35456" s="9"/>
    </row>
    <row r="35457" spans="30:30">
      <c r="AD35457" s="9"/>
    </row>
    <row r="35458" spans="30:30">
      <c r="AD35458" s="9"/>
    </row>
    <row r="35459" spans="30:30">
      <c r="AD35459" s="9"/>
    </row>
    <row r="35460" spans="30:30">
      <c r="AD35460" s="9"/>
    </row>
    <row r="35461" spans="30:30">
      <c r="AD35461" s="9"/>
    </row>
    <row r="35462" spans="30:30">
      <c r="AD35462" s="9"/>
    </row>
    <row r="35463" spans="30:30">
      <c r="AD35463" s="9"/>
    </row>
    <row r="35464" spans="30:30">
      <c r="AD35464" s="9"/>
    </row>
    <row r="35465" spans="30:30">
      <c r="AD35465" s="9"/>
    </row>
    <row r="35466" spans="30:30">
      <c r="AD35466" s="9"/>
    </row>
    <row r="35467" spans="30:30">
      <c r="AD35467" s="9"/>
    </row>
    <row r="35468" spans="30:30">
      <c r="AD35468" s="9"/>
    </row>
    <row r="35469" spans="30:30">
      <c r="AD35469" s="9"/>
    </row>
    <row r="35470" spans="30:30">
      <c r="AD35470" s="9"/>
    </row>
    <row r="35471" spans="30:30">
      <c r="AD35471" s="9"/>
    </row>
    <row r="35472" spans="30:30">
      <c r="AD35472" s="9"/>
    </row>
    <row r="35473" spans="30:30">
      <c r="AD35473" s="9"/>
    </row>
    <row r="35474" spans="30:30">
      <c r="AD35474" s="9"/>
    </row>
    <row r="35475" spans="30:30">
      <c r="AD35475" s="9"/>
    </row>
    <row r="35476" spans="30:30">
      <c r="AD35476" s="9"/>
    </row>
    <row r="35477" spans="30:30">
      <c r="AD35477" s="9"/>
    </row>
    <row r="35478" spans="30:30">
      <c r="AD35478" s="9"/>
    </row>
    <row r="35479" spans="30:30">
      <c r="AD35479" s="9"/>
    </row>
    <row r="35480" spans="30:30">
      <c r="AD35480" s="9"/>
    </row>
    <row r="35481" spans="30:30">
      <c r="AD35481" s="9"/>
    </row>
    <row r="35482" spans="30:30">
      <c r="AD35482" s="9"/>
    </row>
    <row r="35483" spans="30:30">
      <c r="AD35483" s="9"/>
    </row>
    <row r="35484" spans="30:30">
      <c r="AD35484" s="9"/>
    </row>
    <row r="35485" spans="30:30">
      <c r="AD35485" s="9"/>
    </row>
    <row r="35486" spans="30:30">
      <c r="AD35486" s="9"/>
    </row>
    <row r="35487" spans="30:30">
      <c r="AD35487" s="9"/>
    </row>
    <row r="35488" spans="30:30">
      <c r="AD35488" s="9"/>
    </row>
    <row r="35489" spans="30:30">
      <c r="AD35489" s="9"/>
    </row>
    <row r="35490" spans="30:30">
      <c r="AD35490" s="9"/>
    </row>
    <row r="35491" spans="30:30">
      <c r="AD35491" s="9"/>
    </row>
    <row r="35492" spans="30:30">
      <c r="AD35492" s="9"/>
    </row>
    <row r="35493" spans="30:30">
      <c r="AD35493" s="9"/>
    </row>
    <row r="35494" spans="30:30">
      <c r="AD35494" s="9"/>
    </row>
    <row r="35495" spans="30:30">
      <c r="AD35495" s="9"/>
    </row>
    <row r="35496" spans="30:30">
      <c r="AD35496" s="9"/>
    </row>
    <row r="35497" spans="30:30">
      <c r="AD35497" s="9"/>
    </row>
    <row r="35498" spans="30:30">
      <c r="AD35498" s="9"/>
    </row>
    <row r="35499" spans="30:30">
      <c r="AD35499" s="9"/>
    </row>
    <row r="35500" spans="30:30">
      <c r="AD35500" s="9"/>
    </row>
    <row r="35501" spans="30:30">
      <c r="AD35501" s="9"/>
    </row>
    <row r="35502" spans="30:30">
      <c r="AD35502" s="9"/>
    </row>
    <row r="35503" spans="30:30">
      <c r="AD35503" s="9"/>
    </row>
    <row r="35504" spans="30:30">
      <c r="AD35504" s="9"/>
    </row>
    <row r="35505" spans="30:30">
      <c r="AD35505" s="9"/>
    </row>
    <row r="35506" spans="30:30">
      <c r="AD35506" s="9"/>
    </row>
    <row r="35507" spans="30:30">
      <c r="AD35507" s="9"/>
    </row>
    <row r="35508" spans="30:30">
      <c r="AD35508" s="9"/>
    </row>
    <row r="35509" spans="30:30">
      <c r="AD35509" s="9"/>
    </row>
    <row r="35510" spans="30:30">
      <c r="AD35510" s="9"/>
    </row>
    <row r="35511" spans="30:30">
      <c r="AD35511" s="9"/>
    </row>
    <row r="35512" spans="30:30">
      <c r="AD35512" s="9"/>
    </row>
    <row r="35513" spans="30:30">
      <c r="AD35513" s="9"/>
    </row>
    <row r="35514" spans="30:30">
      <c r="AD35514" s="9"/>
    </row>
    <row r="35515" spans="30:30">
      <c r="AD35515" s="9"/>
    </row>
    <row r="35516" spans="30:30">
      <c r="AD35516" s="9"/>
    </row>
    <row r="35517" spans="30:30">
      <c r="AD35517" s="9"/>
    </row>
    <row r="35518" spans="30:30">
      <c r="AD35518" s="9"/>
    </row>
    <row r="35519" spans="30:30">
      <c r="AD35519" s="9"/>
    </row>
    <row r="35520" spans="30:30">
      <c r="AD35520" s="9"/>
    </row>
    <row r="35521" spans="30:30">
      <c r="AD35521" s="9"/>
    </row>
    <row r="35522" spans="30:30">
      <c r="AD35522" s="9"/>
    </row>
    <row r="35523" spans="30:30">
      <c r="AD35523" s="9"/>
    </row>
    <row r="35524" spans="30:30">
      <c r="AD35524" s="9"/>
    </row>
    <row r="35525" spans="30:30">
      <c r="AD35525" s="9"/>
    </row>
    <row r="35526" spans="30:30">
      <c r="AD35526" s="9"/>
    </row>
    <row r="35527" spans="30:30">
      <c r="AD35527" s="9"/>
    </row>
    <row r="35528" spans="30:30">
      <c r="AD35528" s="9"/>
    </row>
    <row r="35529" spans="30:30">
      <c r="AD35529" s="9"/>
    </row>
    <row r="35530" spans="30:30">
      <c r="AD35530" s="9"/>
    </row>
    <row r="35531" spans="30:30">
      <c r="AD35531" s="9"/>
    </row>
    <row r="35532" spans="30:30">
      <c r="AD35532" s="9"/>
    </row>
    <row r="35533" spans="30:30">
      <c r="AD35533" s="9"/>
    </row>
    <row r="35534" spans="30:30">
      <c r="AD35534" s="9"/>
    </row>
    <row r="35535" spans="30:30">
      <c r="AD35535" s="9"/>
    </row>
    <row r="35536" spans="30:30">
      <c r="AD35536" s="9"/>
    </row>
    <row r="35537" spans="30:30">
      <c r="AD35537" s="9"/>
    </row>
    <row r="35538" spans="30:30">
      <c r="AD35538" s="9"/>
    </row>
    <row r="35539" spans="30:30">
      <c r="AD35539" s="9"/>
    </row>
    <row r="35540" spans="30:30">
      <c r="AD35540" s="9"/>
    </row>
    <row r="35541" spans="30:30">
      <c r="AD35541" s="9"/>
    </row>
    <row r="35542" spans="30:30">
      <c r="AD35542" s="9"/>
    </row>
    <row r="35543" spans="30:30">
      <c r="AD35543" s="9"/>
    </row>
    <row r="35544" spans="30:30">
      <c r="AD35544" s="9"/>
    </row>
    <row r="35545" spans="30:30">
      <c r="AD35545" s="9"/>
    </row>
    <row r="35546" spans="30:30">
      <c r="AD35546" s="9"/>
    </row>
    <row r="35547" spans="30:30">
      <c r="AD35547" s="9"/>
    </row>
    <row r="35548" spans="30:30">
      <c r="AD35548" s="9"/>
    </row>
    <row r="35549" spans="30:30">
      <c r="AD35549" s="9"/>
    </row>
    <row r="35550" spans="30:30">
      <c r="AD35550" s="9"/>
    </row>
    <row r="35551" spans="30:30">
      <c r="AD35551" s="9"/>
    </row>
    <row r="35552" spans="30:30">
      <c r="AD35552" s="9"/>
    </row>
    <row r="35553" spans="30:30">
      <c r="AD35553" s="9"/>
    </row>
    <row r="35554" spans="30:30">
      <c r="AD35554" s="9"/>
    </row>
    <row r="35555" spans="30:30">
      <c r="AD35555" s="9"/>
    </row>
    <row r="35556" spans="30:30">
      <c r="AD35556" s="9"/>
    </row>
    <row r="35557" spans="30:30">
      <c r="AD35557" s="9"/>
    </row>
    <row r="35558" spans="30:30">
      <c r="AD35558" s="9"/>
    </row>
    <row r="35559" spans="30:30">
      <c r="AD35559" s="9"/>
    </row>
    <row r="35560" spans="30:30">
      <c r="AD35560" s="9"/>
    </row>
    <row r="35561" spans="30:30">
      <c r="AD35561" s="9"/>
    </row>
    <row r="35562" spans="30:30">
      <c r="AD35562" s="9"/>
    </row>
    <row r="35563" spans="30:30">
      <c r="AD35563" s="9"/>
    </row>
    <row r="35564" spans="30:30">
      <c r="AD35564" s="9"/>
    </row>
    <row r="35565" spans="30:30">
      <c r="AD35565" s="9"/>
    </row>
    <row r="35566" spans="30:30">
      <c r="AD35566" s="9"/>
    </row>
    <row r="35567" spans="30:30">
      <c r="AD35567" s="9"/>
    </row>
    <row r="35568" spans="30:30">
      <c r="AD35568" s="9"/>
    </row>
    <row r="35569" spans="30:30">
      <c r="AD35569" s="9"/>
    </row>
    <row r="35570" spans="30:30">
      <c r="AD35570" s="9"/>
    </row>
    <row r="35571" spans="30:30">
      <c r="AD35571" s="9"/>
    </row>
    <row r="35572" spans="30:30">
      <c r="AD35572" s="9"/>
    </row>
    <row r="35573" spans="30:30">
      <c r="AD35573" s="9"/>
    </row>
    <row r="35574" spans="30:30">
      <c r="AD35574" s="9"/>
    </row>
    <row r="35575" spans="30:30">
      <c r="AD35575" s="9"/>
    </row>
    <row r="35576" spans="30:30">
      <c r="AD35576" s="9"/>
    </row>
    <row r="35577" spans="30:30">
      <c r="AD35577" s="9"/>
    </row>
    <row r="35578" spans="30:30">
      <c r="AD35578" s="9"/>
    </row>
    <row r="35579" spans="30:30">
      <c r="AD35579" s="9"/>
    </row>
    <row r="35580" spans="30:30">
      <c r="AD35580" s="9"/>
    </row>
    <row r="35581" spans="30:30">
      <c r="AD35581" s="9"/>
    </row>
    <row r="35582" spans="30:30">
      <c r="AD35582" s="9"/>
    </row>
    <row r="35583" spans="30:30">
      <c r="AD35583" s="9"/>
    </row>
    <row r="35584" spans="30:30">
      <c r="AD35584" s="9"/>
    </row>
    <row r="35585" spans="30:30">
      <c r="AD35585" s="9"/>
    </row>
    <row r="35586" spans="30:30">
      <c r="AD35586" s="9"/>
    </row>
    <row r="35587" spans="30:30">
      <c r="AD35587" s="9"/>
    </row>
    <row r="35588" spans="30:30">
      <c r="AD35588" s="9"/>
    </row>
    <row r="35589" spans="30:30">
      <c r="AD35589" s="9"/>
    </row>
    <row r="35590" spans="30:30">
      <c r="AD35590" s="9"/>
    </row>
    <row r="35591" spans="30:30">
      <c r="AD35591" s="9"/>
    </row>
    <row r="35592" spans="30:30">
      <c r="AD35592" s="9"/>
    </row>
    <row r="35593" spans="30:30">
      <c r="AD35593" s="9"/>
    </row>
    <row r="35594" spans="30:30">
      <c r="AD35594" s="9"/>
    </row>
    <row r="35595" spans="30:30">
      <c r="AD35595" s="9"/>
    </row>
    <row r="35596" spans="30:30">
      <c r="AD35596" s="9"/>
    </row>
    <row r="35597" spans="30:30">
      <c r="AD35597" s="9"/>
    </row>
    <row r="35598" spans="30:30">
      <c r="AD35598" s="9"/>
    </row>
    <row r="35599" spans="30:30">
      <c r="AD35599" s="9"/>
    </row>
    <row r="35600" spans="30:30">
      <c r="AD35600" s="9"/>
    </row>
    <row r="35601" spans="30:30">
      <c r="AD35601" s="9"/>
    </row>
    <row r="35602" spans="30:30">
      <c r="AD35602" s="9"/>
    </row>
    <row r="35603" spans="30:30">
      <c r="AD35603" s="9"/>
    </row>
    <row r="35604" spans="30:30">
      <c r="AD35604" s="9"/>
    </row>
    <row r="35605" spans="30:30">
      <c r="AD35605" s="9"/>
    </row>
    <row r="35606" spans="30:30">
      <c r="AD35606" s="9"/>
    </row>
    <row r="35607" spans="30:30">
      <c r="AD35607" s="9"/>
    </row>
    <row r="35608" spans="30:30">
      <c r="AD35608" s="9"/>
    </row>
    <row r="35609" spans="30:30">
      <c r="AD35609" s="9"/>
    </row>
    <row r="35610" spans="30:30">
      <c r="AD35610" s="9"/>
    </row>
    <row r="35611" spans="30:30">
      <c r="AD35611" s="9"/>
    </row>
    <row r="35612" spans="30:30">
      <c r="AD35612" s="9"/>
    </row>
    <row r="35613" spans="30:30">
      <c r="AD35613" s="9"/>
    </row>
    <row r="35614" spans="30:30">
      <c r="AD35614" s="9"/>
    </row>
    <row r="35615" spans="30:30">
      <c r="AD35615" s="9"/>
    </row>
    <row r="35616" spans="30:30">
      <c r="AD35616" s="9"/>
    </row>
    <row r="35617" spans="30:30">
      <c r="AD35617" s="9"/>
    </row>
    <row r="35618" spans="30:30">
      <c r="AD35618" s="9"/>
    </row>
    <row r="35619" spans="30:30">
      <c r="AD35619" s="9"/>
    </row>
    <row r="35620" spans="30:30">
      <c r="AD35620" s="9"/>
    </row>
    <row r="35621" spans="30:30">
      <c r="AD35621" s="9"/>
    </row>
    <row r="35622" spans="30:30">
      <c r="AD35622" s="9"/>
    </row>
    <row r="35623" spans="30:30">
      <c r="AD35623" s="9"/>
    </row>
    <row r="35624" spans="30:30">
      <c r="AD35624" s="9"/>
    </row>
    <row r="35625" spans="30:30">
      <c r="AD35625" s="9"/>
    </row>
    <row r="35626" spans="30:30">
      <c r="AD35626" s="9"/>
    </row>
    <row r="35627" spans="30:30">
      <c r="AD35627" s="9"/>
    </row>
    <row r="35628" spans="30:30">
      <c r="AD35628" s="9"/>
    </row>
    <row r="35629" spans="30:30">
      <c r="AD35629" s="9"/>
    </row>
    <row r="35630" spans="30:30">
      <c r="AD35630" s="9"/>
    </row>
    <row r="35631" spans="30:30">
      <c r="AD35631" s="9"/>
    </row>
    <row r="35632" spans="30:30">
      <c r="AD35632" s="9"/>
    </row>
    <row r="35633" spans="30:30">
      <c r="AD35633" s="9"/>
    </row>
    <row r="35634" spans="30:30">
      <c r="AD35634" s="9"/>
    </row>
    <row r="35635" spans="30:30">
      <c r="AD35635" s="9"/>
    </row>
    <row r="35636" spans="30:30">
      <c r="AD35636" s="9"/>
    </row>
    <row r="35637" spans="30:30">
      <c r="AD35637" s="9"/>
    </row>
    <row r="35638" spans="30:30">
      <c r="AD35638" s="9"/>
    </row>
    <row r="35639" spans="30:30">
      <c r="AD35639" s="9"/>
    </row>
    <row r="35640" spans="30:30">
      <c r="AD35640" s="9"/>
    </row>
    <row r="35641" spans="30:30">
      <c r="AD35641" s="9"/>
    </row>
    <row r="35642" spans="30:30">
      <c r="AD35642" s="9"/>
    </row>
    <row r="35643" spans="30:30">
      <c r="AD35643" s="9"/>
    </row>
    <row r="35644" spans="30:30">
      <c r="AD35644" s="9"/>
    </row>
    <row r="35645" spans="30:30">
      <c r="AD35645" s="9"/>
    </row>
    <row r="35646" spans="30:30">
      <c r="AD35646" s="9"/>
    </row>
    <row r="35647" spans="30:30">
      <c r="AD35647" s="9"/>
    </row>
    <row r="35648" spans="30:30">
      <c r="AD35648" s="9"/>
    </row>
    <row r="35649" spans="30:30">
      <c r="AD35649" s="9"/>
    </row>
    <row r="35650" spans="30:30">
      <c r="AD35650" s="9"/>
    </row>
    <row r="35651" spans="30:30">
      <c r="AD35651" s="9"/>
    </row>
    <row r="35652" spans="30:30">
      <c r="AD35652" s="9"/>
    </row>
    <row r="35653" spans="30:30">
      <c r="AD35653" s="9"/>
    </row>
    <row r="35654" spans="30:30">
      <c r="AD35654" s="9"/>
    </row>
    <row r="35655" spans="30:30">
      <c r="AD35655" s="9"/>
    </row>
    <row r="35656" spans="30:30">
      <c r="AD35656" s="9"/>
    </row>
    <row r="35657" spans="30:30">
      <c r="AD35657" s="9"/>
    </row>
    <row r="35658" spans="30:30">
      <c r="AD35658" s="9"/>
    </row>
    <row r="35659" spans="30:30">
      <c r="AD35659" s="9"/>
    </row>
    <row r="35660" spans="30:30">
      <c r="AD35660" s="9"/>
    </row>
    <row r="35661" spans="30:30">
      <c r="AD35661" s="9"/>
    </row>
    <row r="35662" spans="30:30">
      <c r="AD35662" s="9"/>
    </row>
    <row r="35663" spans="30:30">
      <c r="AD35663" s="9"/>
    </row>
    <row r="35664" spans="30:30">
      <c r="AD35664" s="9"/>
    </row>
    <row r="35665" spans="30:30">
      <c r="AD35665" s="9"/>
    </row>
    <row r="35666" spans="30:30">
      <c r="AD35666" s="9"/>
    </row>
    <row r="35667" spans="30:30">
      <c r="AD35667" s="9"/>
    </row>
    <row r="35668" spans="30:30">
      <c r="AD35668" s="9"/>
    </row>
    <row r="35669" spans="30:30">
      <c r="AD35669" s="9"/>
    </row>
    <row r="35670" spans="30:30">
      <c r="AD35670" s="9"/>
    </row>
    <row r="35671" spans="30:30">
      <c r="AD35671" s="9"/>
    </row>
    <row r="35672" spans="30:30">
      <c r="AD35672" s="9"/>
    </row>
    <row r="35673" spans="30:30">
      <c r="AD35673" s="9"/>
    </row>
    <row r="35674" spans="30:30">
      <c r="AD35674" s="9"/>
    </row>
    <row r="35675" spans="30:30">
      <c r="AD35675" s="9"/>
    </row>
    <row r="35676" spans="30:30">
      <c r="AD35676" s="9"/>
    </row>
    <row r="35677" spans="30:30">
      <c r="AD35677" s="9"/>
    </row>
    <row r="35678" spans="30:30">
      <c r="AD35678" s="9"/>
    </row>
    <row r="35679" spans="30:30">
      <c r="AD35679" s="9"/>
    </row>
    <row r="35680" spans="30:30">
      <c r="AD35680" s="9"/>
    </row>
    <row r="35681" spans="30:30">
      <c r="AD35681" s="9"/>
    </row>
    <row r="35682" spans="30:30">
      <c r="AD35682" s="9"/>
    </row>
    <row r="35683" spans="30:30">
      <c r="AD35683" s="9"/>
    </row>
    <row r="35684" spans="30:30">
      <c r="AD35684" s="9"/>
    </row>
    <row r="35685" spans="30:30">
      <c r="AD35685" s="9"/>
    </row>
    <row r="35686" spans="30:30">
      <c r="AD35686" s="9"/>
    </row>
    <row r="35687" spans="30:30">
      <c r="AD35687" s="9"/>
    </row>
    <row r="35688" spans="30:30">
      <c r="AD35688" s="9"/>
    </row>
    <row r="35689" spans="30:30">
      <c r="AD35689" s="9"/>
    </row>
    <row r="35690" spans="30:30">
      <c r="AD35690" s="9"/>
    </row>
    <row r="35691" spans="30:30">
      <c r="AD35691" s="9"/>
    </row>
    <row r="35692" spans="30:30">
      <c r="AD35692" s="9"/>
    </row>
    <row r="35693" spans="30:30">
      <c r="AD35693" s="9"/>
    </row>
    <row r="35694" spans="30:30">
      <c r="AD35694" s="9"/>
    </row>
    <row r="35695" spans="30:30">
      <c r="AD35695" s="9"/>
    </row>
    <row r="35696" spans="30:30">
      <c r="AD35696" s="9"/>
    </row>
    <row r="35697" spans="30:30">
      <c r="AD35697" s="9"/>
    </row>
    <row r="35698" spans="30:30">
      <c r="AD35698" s="9"/>
    </row>
    <row r="35699" spans="30:30">
      <c r="AD35699" s="9"/>
    </row>
    <row r="35700" spans="30:30">
      <c r="AD35700" s="9"/>
    </row>
    <row r="35701" spans="30:30">
      <c r="AD35701" s="9"/>
    </row>
    <row r="35702" spans="30:30">
      <c r="AD35702" s="9"/>
    </row>
    <row r="35703" spans="30:30">
      <c r="AD35703" s="9"/>
    </row>
    <row r="35704" spans="30:30">
      <c r="AD35704" s="9"/>
    </row>
    <row r="35705" spans="30:30">
      <c r="AD35705" s="9"/>
    </row>
    <row r="35706" spans="30:30">
      <c r="AD35706" s="9"/>
    </row>
    <row r="35707" spans="30:30">
      <c r="AD35707" s="9"/>
    </row>
    <row r="35708" spans="30:30">
      <c r="AD35708" s="9"/>
    </row>
    <row r="35709" spans="30:30">
      <c r="AD35709" s="9"/>
    </row>
    <row r="35710" spans="30:30">
      <c r="AD35710" s="9"/>
    </row>
    <row r="35711" spans="30:30">
      <c r="AD35711" s="9"/>
    </row>
    <row r="35712" spans="30:30">
      <c r="AD35712" s="9"/>
    </row>
    <row r="35713" spans="30:30">
      <c r="AD35713" s="9"/>
    </row>
    <row r="35714" spans="30:30">
      <c r="AD35714" s="9"/>
    </row>
    <row r="35715" spans="30:30">
      <c r="AD35715" s="9"/>
    </row>
    <row r="35716" spans="30:30">
      <c r="AD35716" s="9"/>
    </row>
    <row r="35717" spans="30:30">
      <c r="AD35717" s="9"/>
    </row>
    <row r="35718" spans="30:30">
      <c r="AD35718" s="9"/>
    </row>
    <row r="35719" spans="30:30">
      <c r="AD35719" s="9"/>
    </row>
    <row r="35720" spans="30:30">
      <c r="AD35720" s="9"/>
    </row>
    <row r="35721" spans="30:30">
      <c r="AD35721" s="9"/>
    </row>
    <row r="35722" spans="30:30">
      <c r="AD35722" s="9"/>
    </row>
    <row r="35723" spans="30:30">
      <c r="AD35723" s="9"/>
    </row>
    <row r="35724" spans="30:30">
      <c r="AD35724" s="9"/>
    </row>
    <row r="35725" spans="30:30">
      <c r="AD35725" s="9"/>
    </row>
    <row r="35726" spans="30:30">
      <c r="AD35726" s="9"/>
    </row>
    <row r="35727" spans="30:30">
      <c r="AD35727" s="9"/>
    </row>
    <row r="35728" spans="30:30">
      <c r="AD35728" s="9"/>
    </row>
    <row r="35729" spans="30:30">
      <c r="AD35729" s="9"/>
    </row>
    <row r="35730" spans="30:30">
      <c r="AD35730" s="9"/>
    </row>
    <row r="35731" spans="30:30">
      <c r="AD35731" s="9"/>
    </row>
    <row r="35732" spans="30:30">
      <c r="AD35732" s="9"/>
    </row>
    <row r="35733" spans="30:30">
      <c r="AD35733" s="9"/>
    </row>
    <row r="35734" spans="30:30">
      <c r="AD35734" s="9"/>
    </row>
    <row r="35735" spans="30:30">
      <c r="AD35735" s="9"/>
    </row>
    <row r="35736" spans="30:30">
      <c r="AD35736" s="9"/>
    </row>
    <row r="35737" spans="30:30">
      <c r="AD35737" s="9"/>
    </row>
    <row r="35738" spans="30:30">
      <c r="AD35738" s="9"/>
    </row>
    <row r="35739" spans="30:30">
      <c r="AD35739" s="9"/>
    </row>
    <row r="35740" spans="30:30">
      <c r="AD35740" s="9"/>
    </row>
    <row r="35741" spans="30:30">
      <c r="AD35741" s="9"/>
    </row>
    <row r="35742" spans="30:30">
      <c r="AD35742" s="9"/>
    </row>
    <row r="35743" spans="30:30">
      <c r="AD35743" s="9"/>
    </row>
    <row r="35744" spans="30:30">
      <c r="AD35744" s="9"/>
    </row>
    <row r="35745" spans="30:30">
      <c r="AD35745" s="9"/>
    </row>
    <row r="35746" spans="30:30">
      <c r="AD35746" s="9"/>
    </row>
    <row r="35747" spans="30:30">
      <c r="AD35747" s="9"/>
    </row>
    <row r="35748" spans="30:30">
      <c r="AD35748" s="9"/>
    </row>
    <row r="35749" spans="30:30">
      <c r="AD35749" s="9"/>
    </row>
    <row r="35750" spans="30:30">
      <c r="AD35750" s="9"/>
    </row>
    <row r="35751" spans="30:30">
      <c r="AD35751" s="9"/>
    </row>
    <row r="35752" spans="30:30">
      <c r="AD35752" s="9"/>
    </row>
    <row r="35753" spans="30:30">
      <c r="AD35753" s="9"/>
    </row>
    <row r="35754" spans="30:30">
      <c r="AD35754" s="9"/>
    </row>
    <row r="35755" spans="30:30">
      <c r="AD35755" s="9"/>
    </row>
    <row r="35756" spans="30:30">
      <c r="AD35756" s="9"/>
    </row>
    <row r="35757" spans="30:30">
      <c r="AD35757" s="9"/>
    </row>
    <row r="35758" spans="30:30">
      <c r="AD35758" s="9"/>
    </row>
    <row r="35759" spans="30:30">
      <c r="AD35759" s="9"/>
    </row>
    <row r="35760" spans="30:30">
      <c r="AD35760" s="9"/>
    </row>
    <row r="35761" spans="30:30">
      <c r="AD35761" s="9"/>
    </row>
    <row r="35762" spans="30:30">
      <c r="AD35762" s="9"/>
    </row>
    <row r="35763" spans="30:30">
      <c r="AD35763" s="9"/>
    </row>
    <row r="35764" spans="30:30">
      <c r="AD35764" s="9"/>
    </row>
    <row r="35765" spans="30:30">
      <c r="AD35765" s="9"/>
    </row>
    <row r="35766" spans="30:30">
      <c r="AD35766" s="9"/>
    </row>
    <row r="35767" spans="30:30">
      <c r="AD35767" s="9"/>
    </row>
    <row r="35768" spans="30:30">
      <c r="AD35768" s="9"/>
    </row>
    <row r="35769" spans="30:30">
      <c r="AD35769" s="9"/>
    </row>
    <row r="35770" spans="30:30">
      <c r="AD35770" s="9"/>
    </row>
    <row r="35771" spans="30:30">
      <c r="AD35771" s="9"/>
    </row>
    <row r="35772" spans="30:30">
      <c r="AD35772" s="9"/>
    </row>
    <row r="35773" spans="30:30">
      <c r="AD35773" s="9"/>
    </row>
    <row r="35774" spans="30:30">
      <c r="AD35774" s="9"/>
    </row>
    <row r="35775" spans="30:30">
      <c r="AD35775" s="9"/>
    </row>
    <row r="35776" spans="30:30">
      <c r="AD35776" s="9"/>
    </row>
    <row r="35777" spans="30:30">
      <c r="AD35777" s="9"/>
    </row>
    <row r="35778" spans="30:30">
      <c r="AD35778" s="9"/>
    </row>
    <row r="35779" spans="30:30">
      <c r="AD35779" s="9"/>
    </row>
    <row r="35780" spans="30:30">
      <c r="AD35780" s="9"/>
    </row>
    <row r="35781" spans="30:30">
      <c r="AD35781" s="9"/>
    </row>
    <row r="35782" spans="30:30">
      <c r="AD35782" s="9"/>
    </row>
    <row r="35783" spans="30:30">
      <c r="AD35783" s="9"/>
    </row>
    <row r="35784" spans="30:30">
      <c r="AD35784" s="9"/>
    </row>
    <row r="35785" spans="30:30">
      <c r="AD35785" s="9"/>
    </row>
    <row r="35786" spans="30:30">
      <c r="AD35786" s="9"/>
    </row>
    <row r="35787" spans="30:30">
      <c r="AD35787" s="9"/>
    </row>
    <row r="35788" spans="30:30">
      <c r="AD35788" s="9"/>
    </row>
    <row r="35789" spans="30:30">
      <c r="AD35789" s="9"/>
    </row>
    <row r="35790" spans="30:30">
      <c r="AD35790" s="9"/>
    </row>
    <row r="35791" spans="30:30">
      <c r="AD35791" s="9"/>
    </row>
    <row r="35792" spans="30:30">
      <c r="AD35792" s="9"/>
    </row>
    <row r="35793" spans="30:30">
      <c r="AD35793" s="9"/>
    </row>
    <row r="35794" spans="30:30">
      <c r="AD35794" s="9"/>
    </row>
    <row r="35795" spans="30:30">
      <c r="AD35795" s="9"/>
    </row>
    <row r="35796" spans="30:30">
      <c r="AD35796" s="9"/>
    </row>
    <row r="35797" spans="30:30">
      <c r="AD35797" s="9"/>
    </row>
    <row r="35798" spans="30:30">
      <c r="AD35798" s="9"/>
    </row>
    <row r="35799" spans="30:30">
      <c r="AD35799" s="9"/>
    </row>
    <row r="35800" spans="30:30">
      <c r="AD35800" s="9"/>
    </row>
    <row r="35801" spans="30:30">
      <c r="AD35801" s="9"/>
    </row>
    <row r="35802" spans="30:30">
      <c r="AD35802" s="9"/>
    </row>
    <row r="35803" spans="30:30">
      <c r="AD35803" s="9"/>
    </row>
    <row r="35804" spans="30:30">
      <c r="AD35804" s="9"/>
    </row>
    <row r="35805" spans="30:30">
      <c r="AD35805" s="9"/>
    </row>
    <row r="35806" spans="30:30">
      <c r="AD35806" s="9"/>
    </row>
    <row r="35807" spans="30:30">
      <c r="AD35807" s="9"/>
    </row>
    <row r="35808" spans="30:30">
      <c r="AD35808" s="9"/>
    </row>
    <row r="35809" spans="30:30">
      <c r="AD35809" s="9"/>
    </row>
    <row r="35810" spans="30:30">
      <c r="AD35810" s="9"/>
    </row>
    <row r="35811" spans="30:30">
      <c r="AD35811" s="9"/>
    </row>
    <row r="35812" spans="30:30">
      <c r="AD35812" s="9"/>
    </row>
    <row r="35813" spans="30:30">
      <c r="AD35813" s="9"/>
    </row>
    <row r="35814" spans="30:30">
      <c r="AD35814" s="9"/>
    </row>
    <row r="35815" spans="30:30">
      <c r="AD35815" s="9"/>
    </row>
    <row r="35816" spans="30:30">
      <c r="AD35816" s="9"/>
    </row>
    <row r="35817" spans="30:30">
      <c r="AD35817" s="9"/>
    </row>
    <row r="35818" spans="30:30">
      <c r="AD35818" s="9"/>
    </row>
    <row r="35819" spans="30:30">
      <c r="AD35819" s="9"/>
    </row>
    <row r="35820" spans="30:30">
      <c r="AD35820" s="9"/>
    </row>
    <row r="35821" spans="30:30">
      <c r="AD35821" s="9"/>
    </row>
    <row r="35822" spans="30:30">
      <c r="AD35822" s="9"/>
    </row>
    <row r="35823" spans="30:30">
      <c r="AD35823" s="9"/>
    </row>
    <row r="35824" spans="30:30">
      <c r="AD35824" s="9"/>
    </row>
    <row r="35825" spans="30:30">
      <c r="AD35825" s="9"/>
    </row>
    <row r="35826" spans="30:30">
      <c r="AD35826" s="9"/>
    </row>
    <row r="35827" spans="30:30">
      <c r="AD35827" s="9"/>
    </row>
    <row r="35828" spans="30:30">
      <c r="AD35828" s="9"/>
    </row>
    <row r="35829" spans="30:30">
      <c r="AD35829" s="9"/>
    </row>
    <row r="35830" spans="30:30">
      <c r="AD35830" s="9"/>
    </row>
    <row r="35831" spans="30:30">
      <c r="AD35831" s="9"/>
    </row>
    <row r="35832" spans="30:30">
      <c r="AD35832" s="9"/>
    </row>
    <row r="35833" spans="30:30">
      <c r="AD35833" s="9"/>
    </row>
    <row r="35834" spans="30:30">
      <c r="AD35834" s="9"/>
    </row>
    <row r="35835" spans="30:30">
      <c r="AD35835" s="9"/>
    </row>
    <row r="35836" spans="30:30">
      <c r="AD35836" s="9"/>
    </row>
    <row r="35837" spans="30:30">
      <c r="AD35837" s="9"/>
    </row>
    <row r="35838" spans="30:30">
      <c r="AD35838" s="9"/>
    </row>
    <row r="35839" spans="30:30">
      <c r="AD35839" s="9"/>
    </row>
    <row r="35840" spans="30:30">
      <c r="AD35840" s="9"/>
    </row>
    <row r="35841" spans="30:30">
      <c r="AD35841" s="9"/>
    </row>
    <row r="35842" spans="30:30">
      <c r="AD35842" s="9"/>
    </row>
    <row r="35843" spans="30:30">
      <c r="AD35843" s="9"/>
    </row>
    <row r="35844" spans="30:30">
      <c r="AD35844" s="9"/>
    </row>
    <row r="35845" spans="30:30">
      <c r="AD35845" s="9"/>
    </row>
    <row r="35846" spans="30:30">
      <c r="AD35846" s="9"/>
    </row>
    <row r="35847" spans="30:30">
      <c r="AD35847" s="9"/>
    </row>
    <row r="35848" spans="30:30">
      <c r="AD35848" s="9"/>
    </row>
    <row r="35849" spans="30:30">
      <c r="AD35849" s="9"/>
    </row>
    <row r="35850" spans="30:30">
      <c r="AD35850" s="9"/>
    </row>
    <row r="35851" spans="30:30">
      <c r="AD35851" s="9"/>
    </row>
    <row r="35852" spans="30:30">
      <c r="AD35852" s="9"/>
    </row>
    <row r="35853" spans="30:30">
      <c r="AD35853" s="9"/>
    </row>
    <row r="35854" spans="30:30">
      <c r="AD35854" s="9"/>
    </row>
    <row r="35855" spans="30:30">
      <c r="AD35855" s="9"/>
    </row>
    <row r="35856" spans="30:30">
      <c r="AD35856" s="9"/>
    </row>
    <row r="35857" spans="30:30">
      <c r="AD35857" s="9"/>
    </row>
    <row r="35858" spans="30:30">
      <c r="AD35858" s="9"/>
    </row>
    <row r="35859" spans="30:30">
      <c r="AD35859" s="9"/>
    </row>
    <row r="35860" spans="30:30">
      <c r="AD35860" s="9"/>
    </row>
    <row r="35861" spans="30:30">
      <c r="AD35861" s="9"/>
    </row>
    <row r="35862" spans="30:30">
      <c r="AD35862" s="9"/>
    </row>
    <row r="35863" spans="30:30">
      <c r="AD35863" s="9"/>
    </row>
    <row r="35864" spans="30:30">
      <c r="AD35864" s="9"/>
    </row>
    <row r="35865" spans="30:30">
      <c r="AD35865" s="9"/>
    </row>
    <row r="35866" spans="30:30">
      <c r="AD35866" s="9"/>
    </row>
    <row r="35867" spans="30:30">
      <c r="AD35867" s="9"/>
    </row>
    <row r="35868" spans="30:30">
      <c r="AD35868" s="9"/>
    </row>
    <row r="35869" spans="30:30">
      <c r="AD35869" s="9"/>
    </row>
    <row r="35870" spans="30:30">
      <c r="AD35870" s="9"/>
    </row>
    <row r="35871" spans="30:30">
      <c r="AD35871" s="9"/>
    </row>
    <row r="35872" spans="30:30">
      <c r="AD35872" s="9"/>
    </row>
    <row r="35873" spans="30:30">
      <c r="AD35873" s="9"/>
    </row>
    <row r="35874" spans="30:30">
      <c r="AD35874" s="9"/>
    </row>
    <row r="35875" spans="30:30">
      <c r="AD35875" s="9"/>
    </row>
    <row r="35876" spans="30:30">
      <c r="AD35876" s="9"/>
    </row>
    <row r="35877" spans="30:30">
      <c r="AD35877" s="9"/>
    </row>
    <row r="35878" spans="30:30">
      <c r="AD35878" s="9"/>
    </row>
    <row r="35879" spans="30:30">
      <c r="AD35879" s="9"/>
    </row>
    <row r="35880" spans="30:30">
      <c r="AD35880" s="9"/>
    </row>
    <row r="35881" spans="30:30">
      <c r="AD35881" s="9"/>
    </row>
    <row r="35882" spans="30:30">
      <c r="AD35882" s="9"/>
    </row>
    <row r="35883" spans="30:30">
      <c r="AD35883" s="9"/>
    </row>
    <row r="35884" spans="30:30">
      <c r="AD35884" s="9"/>
    </row>
    <row r="35885" spans="30:30">
      <c r="AD35885" s="9"/>
    </row>
    <row r="35886" spans="30:30">
      <c r="AD35886" s="9"/>
    </row>
    <row r="35887" spans="30:30">
      <c r="AD35887" s="9"/>
    </row>
    <row r="35888" spans="30:30">
      <c r="AD35888" s="9"/>
    </row>
    <row r="35889" spans="30:30">
      <c r="AD35889" s="9"/>
    </row>
    <row r="35890" spans="30:30">
      <c r="AD35890" s="9"/>
    </row>
    <row r="35891" spans="30:30">
      <c r="AD35891" s="9"/>
    </row>
    <row r="35892" spans="30:30">
      <c r="AD35892" s="9"/>
    </row>
    <row r="35893" spans="30:30">
      <c r="AD35893" s="9"/>
    </row>
    <row r="35894" spans="30:30">
      <c r="AD35894" s="9"/>
    </row>
    <row r="35895" spans="30:30">
      <c r="AD35895" s="9"/>
    </row>
    <row r="35896" spans="30:30">
      <c r="AD35896" s="9"/>
    </row>
    <row r="35897" spans="30:30">
      <c r="AD35897" s="9"/>
    </row>
    <row r="35898" spans="30:30">
      <c r="AD35898" s="9"/>
    </row>
    <row r="35899" spans="30:30">
      <c r="AD35899" s="9"/>
    </row>
    <row r="35900" spans="30:30">
      <c r="AD35900" s="9"/>
    </row>
    <row r="35901" spans="30:30">
      <c r="AD35901" s="9"/>
    </row>
    <row r="35902" spans="30:30">
      <c r="AD35902" s="9"/>
    </row>
    <row r="35903" spans="30:30">
      <c r="AD35903" s="9"/>
    </row>
    <row r="35904" spans="30:30">
      <c r="AD35904" s="9"/>
    </row>
    <row r="35905" spans="30:30">
      <c r="AD35905" s="9"/>
    </row>
    <row r="35906" spans="30:30">
      <c r="AD35906" s="9"/>
    </row>
    <row r="35907" spans="30:30">
      <c r="AD35907" s="9"/>
    </row>
    <row r="35908" spans="30:30">
      <c r="AD35908" s="9"/>
    </row>
    <row r="35909" spans="30:30">
      <c r="AD35909" s="9"/>
    </row>
    <row r="35910" spans="30:30">
      <c r="AD35910" s="9"/>
    </row>
    <row r="35911" spans="30:30">
      <c r="AD35911" s="9"/>
    </row>
    <row r="35912" spans="30:30">
      <c r="AD35912" s="9"/>
    </row>
    <row r="35913" spans="30:30">
      <c r="AD35913" s="9"/>
    </row>
    <row r="35914" spans="30:30">
      <c r="AD35914" s="9"/>
    </row>
    <row r="35915" spans="30:30">
      <c r="AD35915" s="9"/>
    </row>
    <row r="35916" spans="30:30">
      <c r="AD35916" s="9"/>
    </row>
    <row r="35917" spans="30:30">
      <c r="AD35917" s="9"/>
    </row>
    <row r="35918" spans="30:30">
      <c r="AD35918" s="9"/>
    </row>
    <row r="35919" spans="30:30">
      <c r="AD35919" s="9"/>
    </row>
    <row r="35920" spans="30:30">
      <c r="AD35920" s="9"/>
    </row>
    <row r="35921" spans="30:30">
      <c r="AD35921" s="9"/>
    </row>
    <row r="35922" spans="30:30">
      <c r="AD35922" s="9"/>
    </row>
    <row r="35923" spans="30:30">
      <c r="AD35923" s="9"/>
    </row>
    <row r="35924" spans="30:30">
      <c r="AD35924" s="9"/>
    </row>
    <row r="35925" spans="30:30">
      <c r="AD35925" s="9"/>
    </row>
    <row r="35926" spans="30:30">
      <c r="AD35926" s="9"/>
    </row>
    <row r="35927" spans="30:30">
      <c r="AD35927" s="9"/>
    </row>
    <row r="35928" spans="30:30">
      <c r="AD35928" s="9"/>
    </row>
    <row r="35929" spans="30:30">
      <c r="AD35929" s="9"/>
    </row>
    <row r="35930" spans="30:30">
      <c r="AD35930" s="9"/>
    </row>
    <row r="35931" spans="30:30">
      <c r="AD35931" s="9"/>
    </row>
    <row r="35932" spans="30:30">
      <c r="AD35932" s="9"/>
    </row>
    <row r="35933" spans="30:30">
      <c r="AD35933" s="9"/>
    </row>
    <row r="35934" spans="30:30">
      <c r="AD35934" s="9"/>
    </row>
    <row r="35935" spans="30:30">
      <c r="AD35935" s="9"/>
    </row>
    <row r="35936" spans="30:30">
      <c r="AD35936" s="9"/>
    </row>
    <row r="35937" spans="30:30">
      <c r="AD35937" s="9"/>
    </row>
    <row r="35938" spans="30:30">
      <c r="AD35938" s="9"/>
    </row>
    <row r="35939" spans="30:30">
      <c r="AD35939" s="9"/>
    </row>
    <row r="35940" spans="30:30">
      <c r="AD35940" s="9"/>
    </row>
    <row r="35941" spans="30:30">
      <c r="AD35941" s="9"/>
    </row>
    <row r="35942" spans="30:30">
      <c r="AD35942" s="9"/>
    </row>
    <row r="35943" spans="30:30">
      <c r="AD35943" s="9"/>
    </row>
    <row r="35944" spans="30:30">
      <c r="AD35944" s="9"/>
    </row>
    <row r="35945" spans="30:30">
      <c r="AD35945" s="9"/>
    </row>
    <row r="35946" spans="30:30">
      <c r="AD35946" s="9"/>
    </row>
    <row r="35947" spans="30:30">
      <c r="AD35947" s="9"/>
    </row>
    <row r="35948" spans="30:30">
      <c r="AD35948" s="9"/>
    </row>
    <row r="35949" spans="30:30">
      <c r="AD35949" s="9"/>
    </row>
    <row r="35950" spans="30:30">
      <c r="AD35950" s="9"/>
    </row>
    <row r="35951" spans="30:30">
      <c r="AD35951" s="9"/>
    </row>
    <row r="35952" spans="30:30">
      <c r="AD35952" s="9"/>
    </row>
    <row r="35953" spans="30:30">
      <c r="AD35953" s="9"/>
    </row>
    <row r="35954" spans="30:30">
      <c r="AD35954" s="9"/>
    </row>
    <row r="35955" spans="30:30">
      <c r="AD35955" s="9"/>
    </row>
    <row r="35956" spans="30:30">
      <c r="AD35956" s="9"/>
    </row>
    <row r="35957" spans="30:30">
      <c r="AD35957" s="9"/>
    </row>
    <row r="35958" spans="30:30">
      <c r="AD35958" s="9"/>
    </row>
    <row r="35959" spans="30:30">
      <c r="AD35959" s="9"/>
    </row>
    <row r="35960" spans="30:30">
      <c r="AD35960" s="9"/>
    </row>
    <row r="35961" spans="30:30">
      <c r="AD35961" s="9"/>
    </row>
    <row r="35962" spans="30:30">
      <c r="AD35962" s="9"/>
    </row>
    <row r="35963" spans="30:30">
      <c r="AD35963" s="9"/>
    </row>
    <row r="35964" spans="30:30">
      <c r="AD35964" s="9"/>
    </row>
    <row r="35965" spans="30:30">
      <c r="AD35965" s="9"/>
    </row>
    <row r="35966" spans="30:30">
      <c r="AD35966" s="9"/>
    </row>
    <row r="35967" spans="30:30">
      <c r="AD35967" s="9"/>
    </row>
    <row r="35968" spans="30:30">
      <c r="AD35968" s="9"/>
    </row>
    <row r="35969" spans="30:30">
      <c r="AD35969" s="9"/>
    </row>
    <row r="35970" spans="30:30">
      <c r="AD35970" s="9"/>
    </row>
    <row r="35971" spans="30:30">
      <c r="AD35971" s="9"/>
    </row>
    <row r="35972" spans="30:30">
      <c r="AD35972" s="9"/>
    </row>
    <row r="35973" spans="30:30">
      <c r="AD35973" s="9"/>
    </row>
    <row r="35974" spans="30:30">
      <c r="AD35974" s="9"/>
    </row>
    <row r="35975" spans="30:30">
      <c r="AD35975" s="9"/>
    </row>
    <row r="35976" spans="30:30">
      <c r="AD35976" s="9"/>
    </row>
    <row r="35977" spans="30:30">
      <c r="AD35977" s="9"/>
    </row>
    <row r="35978" spans="30:30">
      <c r="AD35978" s="9"/>
    </row>
    <row r="35979" spans="30:30">
      <c r="AD35979" s="9"/>
    </row>
    <row r="35980" spans="30:30">
      <c r="AD35980" s="9"/>
    </row>
    <row r="35981" spans="30:30">
      <c r="AD35981" s="9"/>
    </row>
    <row r="35982" spans="30:30">
      <c r="AD35982" s="9"/>
    </row>
    <row r="35983" spans="30:30">
      <c r="AD35983" s="9"/>
    </row>
    <row r="35984" spans="30:30">
      <c r="AD35984" s="9"/>
    </row>
    <row r="35985" spans="30:30">
      <c r="AD35985" s="9"/>
    </row>
    <row r="35986" spans="30:30">
      <c r="AD35986" s="9"/>
    </row>
    <row r="35987" spans="30:30">
      <c r="AD35987" s="9"/>
    </row>
    <row r="35988" spans="30:30">
      <c r="AD35988" s="9"/>
    </row>
    <row r="35989" spans="30:30">
      <c r="AD35989" s="9"/>
    </row>
    <row r="35990" spans="30:30">
      <c r="AD35990" s="9"/>
    </row>
    <row r="35991" spans="30:30">
      <c r="AD35991" s="9"/>
    </row>
    <row r="35992" spans="30:30">
      <c r="AD35992" s="9"/>
    </row>
    <row r="35993" spans="30:30">
      <c r="AD35993" s="9"/>
    </row>
    <row r="35994" spans="30:30">
      <c r="AD35994" s="9"/>
    </row>
    <row r="35995" spans="30:30">
      <c r="AD35995" s="9"/>
    </row>
    <row r="35996" spans="30:30">
      <c r="AD35996" s="9"/>
    </row>
    <row r="35997" spans="30:30">
      <c r="AD35997" s="9"/>
    </row>
    <row r="35998" spans="30:30">
      <c r="AD35998" s="9"/>
    </row>
    <row r="35999" spans="30:30">
      <c r="AD35999" s="9"/>
    </row>
    <row r="36000" spans="30:30">
      <c r="AD36000" s="9"/>
    </row>
    <row r="36001" spans="30:30">
      <c r="AD36001" s="9"/>
    </row>
    <row r="36002" spans="30:30">
      <c r="AD36002" s="9"/>
    </row>
    <row r="36003" spans="30:30">
      <c r="AD36003" s="9"/>
    </row>
    <row r="36004" spans="30:30">
      <c r="AD36004" s="9"/>
    </row>
    <row r="36005" spans="30:30">
      <c r="AD36005" s="9"/>
    </row>
    <row r="36006" spans="30:30">
      <c r="AD36006" s="9"/>
    </row>
    <row r="36007" spans="30:30">
      <c r="AD36007" s="9"/>
    </row>
    <row r="36008" spans="30:30">
      <c r="AD36008" s="9"/>
    </row>
    <row r="36009" spans="30:30">
      <c r="AD36009" s="9"/>
    </row>
    <row r="36010" spans="30:30">
      <c r="AD36010" s="9"/>
    </row>
    <row r="36011" spans="30:30">
      <c r="AD36011" s="9"/>
    </row>
    <row r="36012" spans="30:30">
      <c r="AD36012" s="9"/>
    </row>
    <row r="36013" spans="30:30">
      <c r="AD36013" s="9"/>
    </row>
    <row r="36014" spans="30:30">
      <c r="AD36014" s="9"/>
    </row>
    <row r="36015" spans="30:30">
      <c r="AD36015" s="9"/>
    </row>
    <row r="36016" spans="30:30">
      <c r="AD36016" s="9"/>
    </row>
    <row r="36017" spans="30:30">
      <c r="AD36017" s="9"/>
    </row>
    <row r="36018" spans="30:30">
      <c r="AD36018" s="9"/>
    </row>
    <row r="36019" spans="30:30">
      <c r="AD36019" s="9"/>
    </row>
    <row r="36020" spans="30:30">
      <c r="AD36020" s="9"/>
    </row>
    <row r="36021" spans="30:30">
      <c r="AD36021" s="9"/>
    </row>
    <row r="36022" spans="30:30">
      <c r="AD36022" s="9"/>
    </row>
    <row r="36023" spans="30:30">
      <c r="AD36023" s="9"/>
    </row>
    <row r="36024" spans="30:30">
      <c r="AD36024" s="9"/>
    </row>
    <row r="36025" spans="30:30">
      <c r="AD36025" s="9"/>
    </row>
    <row r="36026" spans="30:30">
      <c r="AD36026" s="9"/>
    </row>
    <row r="36027" spans="30:30">
      <c r="AD36027" s="9"/>
    </row>
    <row r="36028" spans="30:30">
      <c r="AD36028" s="9"/>
    </row>
    <row r="36029" spans="30:30">
      <c r="AD36029" s="9"/>
    </row>
    <row r="36030" spans="30:30">
      <c r="AD36030" s="9"/>
    </row>
    <row r="36031" spans="30:30">
      <c r="AD36031" s="9"/>
    </row>
    <row r="36032" spans="30:30">
      <c r="AD36032" s="9"/>
    </row>
    <row r="36033" spans="30:30">
      <c r="AD36033" s="9"/>
    </row>
    <row r="36034" spans="30:30">
      <c r="AD36034" s="9"/>
    </row>
    <row r="36035" spans="30:30">
      <c r="AD36035" s="9"/>
    </row>
    <row r="36036" spans="30:30">
      <c r="AD36036" s="9"/>
    </row>
    <row r="36037" spans="30:30">
      <c r="AD36037" s="9"/>
    </row>
    <row r="36038" spans="30:30">
      <c r="AD36038" s="9"/>
    </row>
    <row r="36039" spans="30:30">
      <c r="AD36039" s="9"/>
    </row>
    <row r="36040" spans="30:30">
      <c r="AD36040" s="9"/>
    </row>
    <row r="36041" spans="30:30">
      <c r="AD36041" s="9"/>
    </row>
    <row r="36042" spans="30:30">
      <c r="AD36042" s="9"/>
    </row>
    <row r="36043" spans="30:30">
      <c r="AD36043" s="9"/>
    </row>
    <row r="36044" spans="30:30">
      <c r="AD36044" s="9"/>
    </row>
    <row r="36045" spans="30:30">
      <c r="AD36045" s="9"/>
    </row>
    <row r="36046" spans="30:30">
      <c r="AD36046" s="9"/>
    </row>
    <row r="36047" spans="30:30">
      <c r="AD36047" s="9"/>
    </row>
    <row r="36048" spans="30:30">
      <c r="AD36048" s="9"/>
    </row>
    <row r="36049" spans="30:30">
      <c r="AD36049" s="9"/>
    </row>
    <row r="36050" spans="30:30">
      <c r="AD36050" s="9"/>
    </row>
    <row r="36051" spans="30:30">
      <c r="AD36051" s="9"/>
    </row>
    <row r="36052" spans="30:30">
      <c r="AD36052" s="9"/>
    </row>
    <row r="36053" spans="30:30">
      <c r="AD36053" s="9"/>
    </row>
    <row r="36054" spans="30:30">
      <c r="AD36054" s="9"/>
    </row>
    <row r="36055" spans="30:30">
      <c r="AD36055" s="9"/>
    </row>
    <row r="36056" spans="30:30">
      <c r="AD36056" s="9"/>
    </row>
    <row r="36057" spans="30:30">
      <c r="AD36057" s="9"/>
    </row>
    <row r="36058" spans="30:30">
      <c r="AD36058" s="9"/>
    </row>
    <row r="36059" spans="30:30">
      <c r="AD36059" s="9"/>
    </row>
    <row r="36060" spans="30:30">
      <c r="AD36060" s="9"/>
    </row>
    <row r="36061" spans="30:30">
      <c r="AD36061" s="9"/>
    </row>
    <row r="36062" spans="30:30">
      <c r="AD36062" s="9"/>
    </row>
    <row r="36063" spans="30:30">
      <c r="AD36063" s="9"/>
    </row>
    <row r="36064" spans="30:30">
      <c r="AD36064" s="9"/>
    </row>
    <row r="36065" spans="30:30">
      <c r="AD36065" s="9"/>
    </row>
    <row r="36066" spans="30:30">
      <c r="AD36066" s="9"/>
    </row>
    <row r="36067" spans="30:30">
      <c r="AD36067" s="9"/>
    </row>
    <row r="36068" spans="30:30">
      <c r="AD36068" s="9"/>
    </row>
    <row r="36069" spans="30:30">
      <c r="AD36069" s="9"/>
    </row>
    <row r="36070" spans="30:30">
      <c r="AD36070" s="9"/>
    </row>
    <row r="36071" spans="30:30">
      <c r="AD36071" s="9"/>
    </row>
    <row r="36072" spans="30:30">
      <c r="AD36072" s="9"/>
    </row>
    <row r="36073" spans="30:30">
      <c r="AD36073" s="9"/>
    </row>
    <row r="36074" spans="30:30">
      <c r="AD36074" s="9"/>
    </row>
    <row r="36075" spans="30:30">
      <c r="AD36075" s="9"/>
    </row>
    <row r="36076" spans="30:30">
      <c r="AD36076" s="9"/>
    </row>
    <row r="36077" spans="30:30">
      <c r="AD36077" s="9"/>
    </row>
    <row r="36078" spans="30:30">
      <c r="AD36078" s="9"/>
    </row>
    <row r="36079" spans="30:30">
      <c r="AD36079" s="9"/>
    </row>
    <row r="36080" spans="30:30">
      <c r="AD36080" s="9"/>
    </row>
    <row r="36081" spans="30:30">
      <c r="AD36081" s="9"/>
    </row>
    <row r="36082" spans="30:30">
      <c r="AD36082" s="9"/>
    </row>
    <row r="36083" spans="30:30">
      <c r="AD36083" s="9"/>
    </row>
    <row r="36084" spans="30:30">
      <c r="AD36084" s="9"/>
    </row>
    <row r="36085" spans="30:30">
      <c r="AD36085" s="9"/>
    </row>
    <row r="36086" spans="30:30">
      <c r="AD36086" s="9"/>
    </row>
    <row r="36087" spans="30:30">
      <c r="AD36087" s="9"/>
    </row>
    <row r="36088" spans="30:30">
      <c r="AD36088" s="9"/>
    </row>
    <row r="36089" spans="30:30">
      <c r="AD36089" s="9"/>
    </row>
    <row r="36090" spans="30:30">
      <c r="AD36090" s="9"/>
    </row>
    <row r="36091" spans="30:30">
      <c r="AD36091" s="9"/>
    </row>
    <row r="36092" spans="30:30">
      <c r="AD36092" s="9"/>
    </row>
    <row r="36093" spans="30:30">
      <c r="AD36093" s="9"/>
    </row>
    <row r="36094" spans="30:30">
      <c r="AD36094" s="9"/>
    </row>
    <row r="36095" spans="30:30">
      <c r="AD36095" s="9"/>
    </row>
    <row r="36096" spans="30:30">
      <c r="AD36096" s="9"/>
    </row>
    <row r="36097" spans="30:30">
      <c r="AD36097" s="9"/>
    </row>
    <row r="36098" spans="30:30">
      <c r="AD36098" s="9"/>
    </row>
    <row r="36099" spans="30:30">
      <c r="AD36099" s="9"/>
    </row>
    <row r="36100" spans="30:30">
      <c r="AD36100" s="9"/>
    </row>
    <row r="36101" spans="30:30">
      <c r="AD36101" s="9"/>
    </row>
    <row r="36102" spans="30:30">
      <c r="AD36102" s="9"/>
    </row>
    <row r="36103" spans="30:30">
      <c r="AD36103" s="9"/>
    </row>
    <row r="36104" spans="30:30">
      <c r="AD36104" s="9"/>
    </row>
    <row r="36105" spans="30:30">
      <c r="AD36105" s="9"/>
    </row>
    <row r="36106" spans="30:30">
      <c r="AD36106" s="9"/>
    </row>
    <row r="36107" spans="30:30">
      <c r="AD36107" s="9"/>
    </row>
    <row r="36108" spans="30:30">
      <c r="AD36108" s="9"/>
    </row>
    <row r="36109" spans="30:30">
      <c r="AD36109" s="9"/>
    </row>
    <row r="36110" spans="30:30">
      <c r="AD36110" s="9"/>
    </row>
    <row r="36111" spans="30:30">
      <c r="AD36111" s="9"/>
    </row>
    <row r="36112" spans="30:30">
      <c r="AD36112" s="9"/>
    </row>
    <row r="36113" spans="30:30">
      <c r="AD36113" s="9"/>
    </row>
    <row r="36114" spans="30:30">
      <c r="AD36114" s="9"/>
    </row>
    <row r="36115" spans="30:30">
      <c r="AD36115" s="9"/>
    </row>
    <row r="36116" spans="30:30">
      <c r="AD36116" s="9"/>
    </row>
    <row r="36117" spans="30:30">
      <c r="AD36117" s="9"/>
    </row>
    <row r="36118" spans="30:30">
      <c r="AD36118" s="9"/>
    </row>
    <row r="36119" spans="30:30">
      <c r="AD36119" s="9"/>
    </row>
    <row r="36120" spans="30:30">
      <c r="AD36120" s="9"/>
    </row>
    <row r="36121" spans="30:30">
      <c r="AD36121" s="9"/>
    </row>
    <row r="36122" spans="30:30">
      <c r="AD36122" s="9"/>
    </row>
    <row r="36123" spans="30:30">
      <c r="AD36123" s="9"/>
    </row>
    <row r="36124" spans="30:30">
      <c r="AD36124" s="9"/>
    </row>
    <row r="36125" spans="30:30">
      <c r="AD36125" s="9"/>
    </row>
    <row r="36126" spans="30:30">
      <c r="AD36126" s="9"/>
    </row>
    <row r="36127" spans="30:30">
      <c r="AD36127" s="9"/>
    </row>
    <row r="36128" spans="30:30">
      <c r="AD36128" s="9"/>
    </row>
    <row r="36129" spans="30:30">
      <c r="AD36129" s="9"/>
    </row>
    <row r="36130" spans="30:30">
      <c r="AD36130" s="9"/>
    </row>
    <row r="36131" spans="30:30">
      <c r="AD36131" s="9"/>
    </row>
    <row r="36132" spans="30:30">
      <c r="AD36132" s="9"/>
    </row>
    <row r="36133" spans="30:30">
      <c r="AD36133" s="9"/>
    </row>
    <row r="36134" spans="30:30">
      <c r="AD36134" s="9"/>
    </row>
    <row r="36135" spans="30:30">
      <c r="AD36135" s="9"/>
    </row>
    <row r="36136" spans="30:30">
      <c r="AD36136" s="9"/>
    </row>
    <row r="36137" spans="30:30">
      <c r="AD36137" s="9"/>
    </row>
    <row r="36138" spans="30:30">
      <c r="AD36138" s="9"/>
    </row>
    <row r="36139" spans="30:30">
      <c r="AD36139" s="9"/>
    </row>
    <row r="36140" spans="30:30">
      <c r="AD36140" s="9"/>
    </row>
    <row r="36141" spans="30:30">
      <c r="AD36141" s="9"/>
    </row>
    <row r="36142" spans="30:30">
      <c r="AD36142" s="9"/>
    </row>
    <row r="36143" spans="30:30">
      <c r="AD36143" s="9"/>
    </row>
    <row r="36144" spans="30:30">
      <c r="AD36144" s="9"/>
    </row>
    <row r="36145" spans="30:30">
      <c r="AD36145" s="9"/>
    </row>
    <row r="36146" spans="30:30">
      <c r="AD36146" s="9"/>
    </row>
    <row r="36147" spans="30:30">
      <c r="AD36147" s="9"/>
    </row>
    <row r="36148" spans="30:30">
      <c r="AD36148" s="9"/>
    </row>
    <row r="36149" spans="30:30">
      <c r="AD36149" s="9"/>
    </row>
    <row r="36150" spans="30:30">
      <c r="AD36150" s="9"/>
    </row>
    <row r="36151" spans="30:30">
      <c r="AD36151" s="9"/>
    </row>
    <row r="36152" spans="30:30">
      <c r="AD36152" s="9"/>
    </row>
    <row r="36153" spans="30:30">
      <c r="AD36153" s="9"/>
    </row>
    <row r="36154" spans="30:30">
      <c r="AD36154" s="9"/>
    </row>
    <row r="36155" spans="30:30">
      <c r="AD36155" s="9"/>
    </row>
    <row r="36156" spans="30:30">
      <c r="AD36156" s="9"/>
    </row>
    <row r="36157" spans="30:30">
      <c r="AD36157" s="9"/>
    </row>
    <row r="36158" spans="30:30">
      <c r="AD36158" s="9"/>
    </row>
    <row r="36159" spans="30:30">
      <c r="AD36159" s="9"/>
    </row>
    <row r="36160" spans="30:30">
      <c r="AD36160" s="9"/>
    </row>
    <row r="36161" spans="30:30">
      <c r="AD36161" s="9"/>
    </row>
    <row r="36162" spans="30:30">
      <c r="AD36162" s="9"/>
    </row>
    <row r="36163" spans="30:30">
      <c r="AD36163" s="9"/>
    </row>
    <row r="36164" spans="30:30">
      <c r="AD36164" s="9"/>
    </row>
    <row r="36165" spans="30:30">
      <c r="AD36165" s="9"/>
    </row>
    <row r="36166" spans="30:30">
      <c r="AD36166" s="9"/>
    </row>
    <row r="36167" spans="30:30">
      <c r="AD36167" s="9"/>
    </row>
    <row r="36168" spans="30:30">
      <c r="AD36168" s="9"/>
    </row>
    <row r="36169" spans="30:30">
      <c r="AD36169" s="9"/>
    </row>
    <row r="36170" spans="30:30">
      <c r="AD36170" s="9"/>
    </row>
    <row r="36171" spans="30:30">
      <c r="AD36171" s="9"/>
    </row>
    <row r="36172" spans="30:30">
      <c r="AD36172" s="9"/>
    </row>
    <row r="36173" spans="30:30">
      <c r="AD36173" s="9"/>
    </row>
    <row r="36174" spans="30:30">
      <c r="AD36174" s="9"/>
    </row>
    <row r="36175" spans="30:30">
      <c r="AD36175" s="9"/>
    </row>
    <row r="36176" spans="30:30">
      <c r="AD36176" s="9"/>
    </row>
    <row r="36177" spans="30:30">
      <c r="AD36177" s="9"/>
    </row>
    <row r="36178" spans="30:30">
      <c r="AD36178" s="9"/>
    </row>
    <row r="36179" spans="30:30">
      <c r="AD36179" s="9"/>
    </row>
    <row r="36180" spans="30:30">
      <c r="AD36180" s="9"/>
    </row>
    <row r="36181" spans="30:30">
      <c r="AD36181" s="9"/>
    </row>
    <row r="36182" spans="30:30">
      <c r="AD36182" s="9"/>
    </row>
    <row r="36183" spans="30:30">
      <c r="AD36183" s="9"/>
    </row>
    <row r="36184" spans="30:30">
      <c r="AD36184" s="9"/>
    </row>
    <row r="36185" spans="30:30">
      <c r="AD36185" s="9"/>
    </row>
    <row r="36186" spans="30:30">
      <c r="AD36186" s="9"/>
    </row>
    <row r="36187" spans="30:30">
      <c r="AD36187" s="9"/>
    </row>
    <row r="36188" spans="30:30">
      <c r="AD36188" s="9"/>
    </row>
    <row r="36189" spans="30:30">
      <c r="AD36189" s="9"/>
    </row>
    <row r="36190" spans="30:30">
      <c r="AD36190" s="9"/>
    </row>
    <row r="36191" spans="30:30">
      <c r="AD36191" s="9"/>
    </row>
    <row r="36192" spans="30:30">
      <c r="AD36192" s="9"/>
    </row>
    <row r="36193" spans="30:30">
      <c r="AD36193" s="9"/>
    </row>
    <row r="36194" spans="30:30">
      <c r="AD36194" s="9"/>
    </row>
    <row r="36195" spans="30:30">
      <c r="AD36195" s="9"/>
    </row>
    <row r="36196" spans="30:30">
      <c r="AD36196" s="9"/>
    </row>
    <row r="36197" spans="30:30">
      <c r="AD36197" s="9"/>
    </row>
    <row r="36198" spans="30:30">
      <c r="AD36198" s="9"/>
    </row>
    <row r="36199" spans="30:30">
      <c r="AD36199" s="9"/>
    </row>
    <row r="36200" spans="30:30">
      <c r="AD36200" s="9"/>
    </row>
    <row r="36201" spans="30:30">
      <c r="AD36201" s="9"/>
    </row>
    <row r="36202" spans="30:30">
      <c r="AD36202" s="9"/>
    </row>
    <row r="36203" spans="30:30">
      <c r="AD36203" s="9"/>
    </row>
    <row r="36204" spans="30:30">
      <c r="AD36204" s="9"/>
    </row>
    <row r="36205" spans="30:30">
      <c r="AD36205" s="9"/>
    </row>
    <row r="36206" spans="30:30">
      <c r="AD36206" s="9"/>
    </row>
    <row r="36207" spans="30:30">
      <c r="AD36207" s="9"/>
    </row>
    <row r="36208" spans="30:30">
      <c r="AD36208" s="9"/>
    </row>
    <row r="36209" spans="30:30">
      <c r="AD36209" s="9"/>
    </row>
    <row r="36210" spans="30:30">
      <c r="AD36210" s="9"/>
    </row>
    <row r="36211" spans="30:30">
      <c r="AD36211" s="9"/>
    </row>
    <row r="36212" spans="30:30">
      <c r="AD36212" s="9"/>
    </row>
    <row r="36213" spans="30:30">
      <c r="AD36213" s="9"/>
    </row>
    <row r="36214" spans="30:30">
      <c r="AD36214" s="9"/>
    </row>
    <row r="36215" spans="30:30">
      <c r="AD36215" s="9"/>
    </row>
    <row r="36216" spans="30:30">
      <c r="AD36216" s="9"/>
    </row>
    <row r="36217" spans="30:30">
      <c r="AD36217" s="9"/>
    </row>
    <row r="36218" spans="30:30">
      <c r="AD36218" s="9"/>
    </row>
    <row r="36219" spans="30:30">
      <c r="AD36219" s="9"/>
    </row>
    <row r="36220" spans="30:30">
      <c r="AD36220" s="9"/>
    </row>
    <row r="36221" spans="30:30">
      <c r="AD36221" s="9"/>
    </row>
    <row r="36222" spans="30:30">
      <c r="AD36222" s="9"/>
    </row>
    <row r="36223" spans="30:30">
      <c r="AD36223" s="9"/>
    </row>
    <row r="36224" spans="30:30">
      <c r="AD36224" s="9"/>
    </row>
    <row r="36225" spans="30:30">
      <c r="AD36225" s="9"/>
    </row>
    <row r="36226" spans="30:30">
      <c r="AD36226" s="9"/>
    </row>
    <row r="36227" spans="30:30">
      <c r="AD36227" s="9"/>
    </row>
    <row r="36228" spans="30:30">
      <c r="AD36228" s="9"/>
    </row>
    <row r="36229" spans="30:30">
      <c r="AD36229" s="9"/>
    </row>
    <row r="36230" spans="30:30">
      <c r="AD36230" s="9"/>
    </row>
    <row r="36231" spans="30:30">
      <c r="AD36231" s="9"/>
    </row>
    <row r="36232" spans="30:30">
      <c r="AD36232" s="9"/>
    </row>
    <row r="36233" spans="30:30">
      <c r="AD36233" s="9"/>
    </row>
    <row r="36234" spans="30:30">
      <c r="AD36234" s="9"/>
    </row>
    <row r="36235" spans="30:30">
      <c r="AD36235" s="9"/>
    </row>
    <row r="36236" spans="30:30">
      <c r="AD36236" s="9"/>
    </row>
    <row r="36237" spans="30:30">
      <c r="AD36237" s="9"/>
    </row>
    <row r="36238" spans="30:30">
      <c r="AD36238" s="9"/>
    </row>
    <row r="36239" spans="30:30">
      <c r="AD36239" s="9"/>
    </row>
    <row r="36240" spans="30:30">
      <c r="AD36240" s="9"/>
    </row>
    <row r="36241" spans="30:30">
      <c r="AD36241" s="9"/>
    </row>
    <row r="36242" spans="30:30">
      <c r="AD36242" s="9"/>
    </row>
    <row r="36243" spans="30:30">
      <c r="AD36243" s="9"/>
    </row>
    <row r="36244" spans="30:30">
      <c r="AD36244" s="9"/>
    </row>
    <row r="36245" spans="30:30">
      <c r="AD36245" s="9"/>
    </row>
    <row r="36246" spans="30:30">
      <c r="AD36246" s="9"/>
    </row>
    <row r="36247" spans="30:30">
      <c r="AD36247" s="9"/>
    </row>
    <row r="36248" spans="30:30">
      <c r="AD36248" s="9"/>
    </row>
    <row r="36249" spans="30:30">
      <c r="AD36249" s="9"/>
    </row>
    <row r="36250" spans="30:30">
      <c r="AD36250" s="9"/>
    </row>
    <row r="36251" spans="30:30">
      <c r="AD36251" s="9"/>
    </row>
    <row r="36252" spans="30:30">
      <c r="AD36252" s="9"/>
    </row>
    <row r="36253" spans="30:30">
      <c r="AD36253" s="9"/>
    </row>
    <row r="36254" spans="30:30">
      <c r="AD36254" s="9"/>
    </row>
    <row r="36255" spans="30:30">
      <c r="AD36255" s="9"/>
    </row>
    <row r="36256" spans="30:30">
      <c r="AD36256" s="9"/>
    </row>
    <row r="36257" spans="30:30">
      <c r="AD36257" s="9"/>
    </row>
    <row r="36258" spans="30:30">
      <c r="AD36258" s="9"/>
    </row>
    <row r="36259" spans="30:30">
      <c r="AD36259" s="9"/>
    </row>
    <row r="36260" spans="30:30">
      <c r="AD36260" s="9"/>
    </row>
    <row r="36261" spans="30:30">
      <c r="AD36261" s="9"/>
    </row>
    <row r="36262" spans="30:30">
      <c r="AD36262" s="9"/>
    </row>
    <row r="36263" spans="30:30">
      <c r="AD36263" s="9"/>
    </row>
    <row r="36264" spans="30:30">
      <c r="AD36264" s="9"/>
    </row>
    <row r="36265" spans="30:30">
      <c r="AD36265" s="9"/>
    </row>
    <row r="36266" spans="30:30">
      <c r="AD36266" s="9"/>
    </row>
    <row r="36267" spans="30:30">
      <c r="AD36267" s="9"/>
    </row>
    <row r="36268" spans="30:30">
      <c r="AD36268" s="9"/>
    </row>
    <row r="36269" spans="30:30">
      <c r="AD36269" s="9"/>
    </row>
    <row r="36270" spans="30:30">
      <c r="AD36270" s="9"/>
    </row>
    <row r="36271" spans="30:30">
      <c r="AD36271" s="9"/>
    </row>
    <row r="36272" spans="30:30">
      <c r="AD36272" s="9"/>
    </row>
    <row r="36273" spans="30:30">
      <c r="AD36273" s="9"/>
    </row>
    <row r="36274" spans="30:30">
      <c r="AD36274" s="9"/>
    </row>
    <row r="36275" spans="30:30">
      <c r="AD36275" s="9"/>
    </row>
    <row r="36276" spans="30:30">
      <c r="AD36276" s="9"/>
    </row>
    <row r="36277" spans="30:30">
      <c r="AD36277" s="9"/>
    </row>
    <row r="36278" spans="30:30">
      <c r="AD36278" s="9"/>
    </row>
    <row r="36279" spans="30:30">
      <c r="AD36279" s="9"/>
    </row>
    <row r="36280" spans="30:30">
      <c r="AD36280" s="9"/>
    </row>
    <row r="36281" spans="30:30">
      <c r="AD36281" s="9"/>
    </row>
    <row r="36282" spans="30:30">
      <c r="AD36282" s="9"/>
    </row>
    <row r="36283" spans="30:30">
      <c r="AD36283" s="9"/>
    </row>
    <row r="36284" spans="30:30">
      <c r="AD36284" s="9"/>
    </row>
    <row r="36285" spans="30:30">
      <c r="AD36285" s="9"/>
    </row>
    <row r="36286" spans="30:30">
      <c r="AD36286" s="9"/>
    </row>
    <row r="36287" spans="30:30">
      <c r="AD36287" s="9"/>
    </row>
    <row r="36288" spans="30:30">
      <c r="AD36288" s="9"/>
    </row>
    <row r="36289" spans="30:30">
      <c r="AD36289" s="9"/>
    </row>
    <row r="36290" spans="30:30">
      <c r="AD36290" s="9"/>
    </row>
    <row r="36291" spans="30:30">
      <c r="AD36291" s="9"/>
    </row>
    <row r="36292" spans="30:30">
      <c r="AD36292" s="9"/>
    </row>
    <row r="36293" spans="30:30">
      <c r="AD36293" s="9"/>
    </row>
    <row r="36294" spans="30:30">
      <c r="AD36294" s="9"/>
    </row>
    <row r="36295" spans="30:30">
      <c r="AD36295" s="9"/>
    </row>
    <row r="36296" spans="30:30">
      <c r="AD36296" s="9"/>
    </row>
    <row r="36297" spans="30:30">
      <c r="AD36297" s="9"/>
    </row>
    <row r="36298" spans="30:30">
      <c r="AD36298" s="9"/>
    </row>
    <row r="36299" spans="30:30">
      <c r="AD36299" s="9"/>
    </row>
    <row r="36300" spans="30:30">
      <c r="AD36300" s="9"/>
    </row>
    <row r="36301" spans="30:30">
      <c r="AD36301" s="9"/>
    </row>
    <row r="36302" spans="30:30">
      <c r="AD36302" s="9"/>
    </row>
    <row r="36303" spans="30:30">
      <c r="AD36303" s="9"/>
    </row>
    <row r="36304" spans="30:30">
      <c r="AD36304" s="9"/>
    </row>
    <row r="36305" spans="30:30">
      <c r="AD36305" s="9"/>
    </row>
    <row r="36306" spans="30:30">
      <c r="AD36306" s="9"/>
    </row>
    <row r="36307" spans="30:30">
      <c r="AD36307" s="9"/>
    </row>
    <row r="36308" spans="30:30">
      <c r="AD36308" s="9"/>
    </row>
    <row r="36309" spans="30:30">
      <c r="AD36309" s="9"/>
    </row>
    <row r="36310" spans="30:30">
      <c r="AD36310" s="9"/>
    </row>
    <row r="36311" spans="30:30">
      <c r="AD36311" s="9"/>
    </row>
    <row r="36312" spans="30:30">
      <c r="AD36312" s="9"/>
    </row>
    <row r="36313" spans="30:30">
      <c r="AD36313" s="9"/>
    </row>
    <row r="36314" spans="30:30">
      <c r="AD36314" s="9"/>
    </row>
    <row r="36315" spans="30:30">
      <c r="AD36315" s="9"/>
    </row>
    <row r="36316" spans="30:30">
      <c r="AD36316" s="9"/>
    </row>
    <row r="36317" spans="30:30">
      <c r="AD36317" s="9"/>
    </row>
    <row r="36318" spans="30:30">
      <c r="AD36318" s="9"/>
    </row>
    <row r="36319" spans="30:30">
      <c r="AD36319" s="9"/>
    </row>
    <row r="36320" spans="30:30">
      <c r="AD36320" s="9"/>
    </row>
    <row r="36321" spans="30:30">
      <c r="AD36321" s="9"/>
    </row>
    <row r="36322" spans="30:30">
      <c r="AD36322" s="9"/>
    </row>
    <row r="36323" spans="30:30">
      <c r="AD36323" s="9"/>
    </row>
    <row r="36324" spans="30:30">
      <c r="AD36324" s="9"/>
    </row>
    <row r="36325" spans="30:30">
      <c r="AD36325" s="9"/>
    </row>
    <row r="36326" spans="30:30">
      <c r="AD36326" s="9"/>
    </row>
    <row r="36327" spans="30:30">
      <c r="AD36327" s="9"/>
    </row>
    <row r="36328" spans="30:30">
      <c r="AD36328" s="9"/>
    </row>
    <row r="36329" spans="30:30">
      <c r="AD36329" s="9"/>
    </row>
    <row r="36330" spans="30:30">
      <c r="AD36330" s="9"/>
    </row>
    <row r="36331" spans="30:30">
      <c r="AD36331" s="9"/>
    </row>
    <row r="36332" spans="30:30">
      <c r="AD36332" s="9"/>
    </row>
    <row r="36333" spans="30:30">
      <c r="AD36333" s="9"/>
    </row>
    <row r="36334" spans="30:30">
      <c r="AD36334" s="9"/>
    </row>
    <row r="36335" spans="30:30">
      <c r="AD36335" s="9"/>
    </row>
    <row r="36336" spans="30:30">
      <c r="AD36336" s="9"/>
    </row>
    <row r="36337" spans="30:30">
      <c r="AD36337" s="9"/>
    </row>
    <row r="36338" spans="30:30">
      <c r="AD36338" s="9"/>
    </row>
    <row r="36339" spans="30:30">
      <c r="AD36339" s="9"/>
    </row>
    <row r="36340" spans="30:30">
      <c r="AD36340" s="9"/>
    </row>
    <row r="36341" spans="30:30">
      <c r="AD36341" s="9"/>
    </row>
    <row r="36342" spans="30:30">
      <c r="AD36342" s="9"/>
    </row>
    <row r="36343" spans="30:30">
      <c r="AD36343" s="9"/>
    </row>
    <row r="36344" spans="30:30">
      <c r="AD36344" s="9"/>
    </row>
    <row r="36345" spans="30:30">
      <c r="AD36345" s="9"/>
    </row>
    <row r="36346" spans="30:30">
      <c r="AD36346" s="9"/>
    </row>
    <row r="36347" spans="30:30">
      <c r="AD36347" s="9"/>
    </row>
    <row r="36348" spans="30:30">
      <c r="AD36348" s="9"/>
    </row>
    <row r="36349" spans="30:30">
      <c r="AD36349" s="9"/>
    </row>
    <row r="36350" spans="30:30">
      <c r="AD36350" s="9"/>
    </row>
    <row r="36351" spans="30:30">
      <c r="AD36351" s="9"/>
    </row>
    <row r="36352" spans="30:30">
      <c r="AD36352" s="9"/>
    </row>
    <row r="36353" spans="30:30">
      <c r="AD36353" s="9"/>
    </row>
    <row r="36354" spans="30:30">
      <c r="AD36354" s="9"/>
    </row>
    <row r="36355" spans="30:30">
      <c r="AD36355" s="9"/>
    </row>
    <row r="36356" spans="30:30">
      <c r="AD36356" s="9"/>
    </row>
    <row r="36357" spans="30:30">
      <c r="AD36357" s="9"/>
    </row>
    <row r="36358" spans="30:30">
      <c r="AD36358" s="9"/>
    </row>
    <row r="36359" spans="30:30">
      <c r="AD36359" s="9"/>
    </row>
    <row r="36360" spans="30:30">
      <c r="AD36360" s="9"/>
    </row>
    <row r="36361" spans="30:30">
      <c r="AD36361" s="9"/>
    </row>
    <row r="36362" spans="30:30">
      <c r="AD36362" s="9"/>
    </row>
    <row r="36363" spans="30:30">
      <c r="AD36363" s="9"/>
    </row>
    <row r="36364" spans="30:30">
      <c r="AD36364" s="9"/>
    </row>
    <row r="36365" spans="30:30">
      <c r="AD36365" s="9"/>
    </row>
    <row r="36366" spans="30:30">
      <c r="AD36366" s="9"/>
    </row>
    <row r="36367" spans="30:30">
      <c r="AD36367" s="9"/>
    </row>
    <row r="36368" spans="30:30">
      <c r="AD36368" s="9"/>
    </row>
    <row r="36369" spans="30:30">
      <c r="AD36369" s="9"/>
    </row>
    <row r="36370" spans="30:30">
      <c r="AD36370" s="9"/>
    </row>
    <row r="36371" spans="30:30">
      <c r="AD36371" s="9"/>
    </row>
    <row r="36372" spans="30:30">
      <c r="AD36372" s="9"/>
    </row>
    <row r="36373" spans="30:30">
      <c r="AD36373" s="9"/>
    </row>
    <row r="36374" spans="30:30">
      <c r="AD36374" s="9"/>
    </row>
    <row r="36375" spans="30:30">
      <c r="AD36375" s="9"/>
    </row>
    <row r="36376" spans="30:30">
      <c r="AD36376" s="9"/>
    </row>
    <row r="36377" spans="30:30">
      <c r="AD36377" s="9"/>
    </row>
    <row r="36378" spans="30:30">
      <c r="AD36378" s="9"/>
    </row>
    <row r="36379" spans="30:30">
      <c r="AD36379" s="9"/>
    </row>
    <row r="36380" spans="30:30">
      <c r="AD36380" s="9"/>
    </row>
    <row r="36381" spans="30:30">
      <c r="AD36381" s="9"/>
    </row>
    <row r="36382" spans="30:30">
      <c r="AD36382" s="9"/>
    </row>
    <row r="36383" spans="30:30">
      <c r="AD36383" s="9"/>
    </row>
    <row r="36384" spans="30:30">
      <c r="AD36384" s="9"/>
    </row>
    <row r="36385" spans="30:30">
      <c r="AD36385" s="9"/>
    </row>
    <row r="36386" spans="30:30">
      <c r="AD36386" s="9"/>
    </row>
    <row r="36387" spans="30:30">
      <c r="AD36387" s="9"/>
    </row>
    <row r="36388" spans="30:30">
      <c r="AD36388" s="9"/>
    </row>
    <row r="36389" spans="30:30">
      <c r="AD36389" s="9"/>
    </row>
    <row r="36390" spans="30:30">
      <c r="AD36390" s="9"/>
    </row>
    <row r="36391" spans="30:30">
      <c r="AD36391" s="9"/>
    </row>
    <row r="36392" spans="30:30">
      <c r="AD36392" s="9"/>
    </row>
    <row r="36393" spans="30:30">
      <c r="AD36393" s="9"/>
    </row>
    <row r="36394" spans="30:30">
      <c r="AD36394" s="9"/>
    </row>
    <row r="36395" spans="30:30">
      <c r="AD36395" s="9"/>
    </row>
    <row r="36396" spans="30:30">
      <c r="AD36396" s="9"/>
    </row>
    <row r="36397" spans="30:30">
      <c r="AD36397" s="9"/>
    </row>
    <row r="36398" spans="30:30">
      <c r="AD36398" s="9"/>
    </row>
    <row r="36399" spans="30:30">
      <c r="AD36399" s="9"/>
    </row>
    <row r="36400" spans="30:30">
      <c r="AD36400" s="9"/>
    </row>
    <row r="36401" spans="30:30">
      <c r="AD36401" s="9"/>
    </row>
    <row r="36402" spans="30:30">
      <c r="AD36402" s="9"/>
    </row>
    <row r="36403" spans="30:30">
      <c r="AD36403" s="9"/>
    </row>
    <row r="36404" spans="30:30">
      <c r="AD36404" s="9"/>
    </row>
    <row r="36405" spans="30:30">
      <c r="AD36405" s="9"/>
    </row>
    <row r="36406" spans="30:30">
      <c r="AD36406" s="9"/>
    </row>
    <row r="36407" spans="30:30">
      <c r="AD36407" s="9"/>
    </row>
    <row r="36408" spans="30:30">
      <c r="AD36408" s="9"/>
    </row>
    <row r="36409" spans="30:30">
      <c r="AD36409" s="9"/>
    </row>
    <row r="36410" spans="30:30">
      <c r="AD36410" s="9"/>
    </row>
    <row r="36411" spans="30:30">
      <c r="AD36411" s="9"/>
    </row>
    <row r="36412" spans="30:30">
      <c r="AD36412" s="9"/>
    </row>
    <row r="36413" spans="30:30">
      <c r="AD36413" s="9"/>
    </row>
    <row r="36414" spans="30:30">
      <c r="AD36414" s="9"/>
    </row>
    <row r="36415" spans="30:30">
      <c r="AD36415" s="9"/>
    </row>
    <row r="36416" spans="30:30">
      <c r="AD36416" s="9"/>
    </row>
    <row r="36417" spans="30:30">
      <c r="AD36417" s="9"/>
    </row>
    <row r="36418" spans="30:30">
      <c r="AD36418" s="9"/>
    </row>
    <row r="36419" spans="30:30">
      <c r="AD36419" s="9"/>
    </row>
    <row r="36420" spans="30:30">
      <c r="AD36420" s="9"/>
    </row>
    <row r="36421" spans="30:30">
      <c r="AD36421" s="9"/>
    </row>
    <row r="36422" spans="30:30">
      <c r="AD36422" s="9"/>
    </row>
    <row r="36423" spans="30:30">
      <c r="AD36423" s="9"/>
    </row>
    <row r="36424" spans="30:30">
      <c r="AD36424" s="9"/>
    </row>
    <row r="36425" spans="30:30">
      <c r="AD36425" s="9"/>
    </row>
    <row r="36426" spans="30:30">
      <c r="AD36426" s="9"/>
    </row>
    <row r="36427" spans="30:30">
      <c r="AD36427" s="9"/>
    </row>
    <row r="36428" spans="30:30">
      <c r="AD36428" s="9"/>
    </row>
    <row r="36429" spans="30:30">
      <c r="AD36429" s="9"/>
    </row>
    <row r="36430" spans="30:30">
      <c r="AD36430" s="9"/>
    </row>
    <row r="36431" spans="30:30">
      <c r="AD36431" s="9"/>
    </row>
    <row r="36432" spans="30:30">
      <c r="AD36432" s="9"/>
    </row>
    <row r="36433" spans="30:30">
      <c r="AD36433" s="9"/>
    </row>
    <row r="36434" spans="30:30">
      <c r="AD36434" s="9"/>
    </row>
    <row r="36435" spans="30:30">
      <c r="AD36435" s="9"/>
    </row>
    <row r="36436" spans="30:30">
      <c r="AD36436" s="9"/>
    </row>
    <row r="36437" spans="30:30">
      <c r="AD36437" s="9"/>
    </row>
    <row r="36438" spans="30:30">
      <c r="AD36438" s="9"/>
    </row>
    <row r="36439" spans="30:30">
      <c r="AD36439" s="9"/>
    </row>
    <row r="36440" spans="30:30">
      <c r="AD36440" s="9"/>
    </row>
    <row r="36441" spans="30:30">
      <c r="AD36441" s="9"/>
    </row>
    <row r="36442" spans="30:30">
      <c r="AD36442" s="9"/>
    </row>
    <row r="36443" spans="30:30">
      <c r="AD36443" s="9"/>
    </row>
    <row r="36444" spans="30:30">
      <c r="AD36444" s="9"/>
    </row>
    <row r="36445" spans="30:30">
      <c r="AD36445" s="9"/>
    </row>
    <row r="36446" spans="30:30">
      <c r="AD36446" s="9"/>
    </row>
    <row r="36447" spans="30:30">
      <c r="AD36447" s="9"/>
    </row>
    <row r="36448" spans="30:30">
      <c r="AD36448" s="9"/>
    </row>
    <row r="36449" spans="30:30">
      <c r="AD36449" s="9"/>
    </row>
    <row r="36450" spans="30:30">
      <c r="AD36450" s="9"/>
    </row>
    <row r="36451" spans="30:30">
      <c r="AD36451" s="9"/>
    </row>
    <row r="36452" spans="30:30">
      <c r="AD36452" s="9"/>
    </row>
    <row r="36453" spans="30:30">
      <c r="AD36453" s="9"/>
    </row>
    <row r="36454" spans="30:30">
      <c r="AD36454" s="9"/>
    </row>
    <row r="36455" spans="30:30">
      <c r="AD36455" s="9"/>
    </row>
    <row r="36456" spans="30:30">
      <c r="AD36456" s="9"/>
    </row>
    <row r="36457" spans="30:30">
      <c r="AD36457" s="9"/>
    </row>
    <row r="36458" spans="30:30">
      <c r="AD36458" s="9"/>
    </row>
    <row r="36459" spans="30:30">
      <c r="AD36459" s="9"/>
    </row>
    <row r="36460" spans="30:30">
      <c r="AD36460" s="9"/>
    </row>
    <row r="36461" spans="30:30">
      <c r="AD36461" s="9"/>
    </row>
    <row r="36462" spans="30:30">
      <c r="AD36462" s="9"/>
    </row>
    <row r="36463" spans="30:30">
      <c r="AD36463" s="9"/>
    </row>
    <row r="36464" spans="30:30">
      <c r="AD36464" s="9"/>
    </row>
    <row r="36465" spans="30:30">
      <c r="AD36465" s="9"/>
    </row>
    <row r="36466" spans="30:30">
      <c r="AD36466" s="9"/>
    </row>
    <row r="36467" spans="30:30">
      <c r="AD36467" s="9"/>
    </row>
    <row r="36468" spans="30:30">
      <c r="AD36468" s="9"/>
    </row>
    <row r="36469" spans="30:30">
      <c r="AD36469" s="9"/>
    </row>
    <row r="36470" spans="30:30">
      <c r="AD36470" s="9"/>
    </row>
    <row r="36471" spans="30:30">
      <c r="AD36471" s="9"/>
    </row>
    <row r="36472" spans="30:30">
      <c r="AD36472" s="9"/>
    </row>
    <row r="36473" spans="30:30">
      <c r="AD36473" s="9"/>
    </row>
    <row r="36474" spans="30:30">
      <c r="AD36474" s="9"/>
    </row>
    <row r="36475" spans="30:30">
      <c r="AD36475" s="9"/>
    </row>
    <row r="36476" spans="30:30">
      <c r="AD36476" s="9"/>
    </row>
    <row r="36477" spans="30:30">
      <c r="AD36477" s="9"/>
    </row>
    <row r="36478" spans="30:30">
      <c r="AD36478" s="9"/>
    </row>
    <row r="36479" spans="30:30">
      <c r="AD36479" s="9"/>
    </row>
    <row r="36480" spans="30:30">
      <c r="AD36480" s="9"/>
    </row>
    <row r="36481" spans="30:30">
      <c r="AD36481" s="9"/>
    </row>
    <row r="36482" spans="30:30">
      <c r="AD36482" s="9"/>
    </row>
    <row r="36483" spans="30:30">
      <c r="AD36483" s="9"/>
    </row>
    <row r="36484" spans="30:30">
      <c r="AD36484" s="9"/>
    </row>
    <row r="36485" spans="30:30">
      <c r="AD36485" s="9"/>
    </row>
    <row r="36486" spans="30:30">
      <c r="AD36486" s="9"/>
    </row>
    <row r="36487" spans="30:30">
      <c r="AD36487" s="9"/>
    </row>
    <row r="36488" spans="30:30">
      <c r="AD36488" s="9"/>
    </row>
    <row r="36489" spans="30:30">
      <c r="AD36489" s="9"/>
    </row>
    <row r="36490" spans="30:30">
      <c r="AD36490" s="9"/>
    </row>
    <row r="36491" spans="30:30">
      <c r="AD36491" s="9"/>
    </row>
    <row r="36492" spans="30:30">
      <c r="AD36492" s="9"/>
    </row>
    <row r="36493" spans="30:30">
      <c r="AD36493" s="9"/>
    </row>
    <row r="36494" spans="30:30">
      <c r="AD36494" s="9"/>
    </row>
    <row r="36495" spans="30:30">
      <c r="AD36495" s="9"/>
    </row>
    <row r="36496" spans="30:30">
      <c r="AD36496" s="9"/>
    </row>
    <row r="36497" spans="30:30">
      <c r="AD36497" s="9"/>
    </row>
    <row r="36498" spans="30:30">
      <c r="AD36498" s="9"/>
    </row>
    <row r="36499" spans="30:30">
      <c r="AD36499" s="9"/>
    </row>
    <row r="36500" spans="30:30">
      <c r="AD36500" s="9"/>
    </row>
    <row r="36501" spans="30:30">
      <c r="AD36501" s="9"/>
    </row>
    <row r="36502" spans="30:30">
      <c r="AD36502" s="9"/>
    </row>
    <row r="36503" spans="30:30">
      <c r="AD36503" s="9"/>
    </row>
    <row r="36504" spans="30:30">
      <c r="AD36504" s="9"/>
    </row>
    <row r="36505" spans="30:30">
      <c r="AD36505" s="9"/>
    </row>
    <row r="36506" spans="30:30">
      <c r="AD36506" s="9"/>
    </row>
    <row r="36507" spans="30:30">
      <c r="AD36507" s="9"/>
    </row>
    <row r="36508" spans="30:30">
      <c r="AD36508" s="9"/>
    </row>
    <row r="36509" spans="30:30">
      <c r="AD36509" s="9"/>
    </row>
    <row r="36510" spans="30:30">
      <c r="AD36510" s="9"/>
    </row>
    <row r="36511" spans="30:30">
      <c r="AD36511" s="9"/>
    </row>
    <row r="36512" spans="30:30">
      <c r="AD36512" s="9"/>
    </row>
    <row r="36513" spans="30:30">
      <c r="AD36513" s="9"/>
    </row>
    <row r="36514" spans="30:30">
      <c r="AD36514" s="9"/>
    </row>
    <row r="36515" spans="30:30">
      <c r="AD36515" s="9"/>
    </row>
    <row r="36516" spans="30:30">
      <c r="AD36516" s="9"/>
    </row>
    <row r="36517" spans="30:30">
      <c r="AD36517" s="9"/>
    </row>
    <row r="36518" spans="30:30">
      <c r="AD36518" s="9"/>
    </row>
    <row r="36519" spans="30:30">
      <c r="AD36519" s="9"/>
    </row>
    <row r="36520" spans="30:30">
      <c r="AD36520" s="9"/>
    </row>
    <row r="36521" spans="30:30">
      <c r="AD36521" s="9"/>
    </row>
    <row r="36522" spans="30:30">
      <c r="AD36522" s="9"/>
    </row>
    <row r="36523" spans="30:30">
      <c r="AD36523" s="9"/>
    </row>
    <row r="36524" spans="30:30">
      <c r="AD36524" s="9"/>
    </row>
    <row r="36525" spans="30:30">
      <c r="AD36525" s="9"/>
    </row>
    <row r="36526" spans="30:30">
      <c r="AD36526" s="9"/>
    </row>
    <row r="36527" spans="30:30">
      <c r="AD36527" s="9"/>
    </row>
    <row r="36528" spans="30:30">
      <c r="AD36528" s="9"/>
    </row>
    <row r="36529" spans="30:30">
      <c r="AD36529" s="9"/>
    </row>
    <row r="36530" spans="30:30">
      <c r="AD36530" s="9"/>
    </row>
    <row r="36531" spans="30:30">
      <c r="AD36531" s="9"/>
    </row>
    <row r="36532" spans="30:30">
      <c r="AD36532" s="9"/>
    </row>
    <row r="36533" spans="30:30">
      <c r="AD36533" s="9"/>
    </row>
    <row r="36534" spans="30:30">
      <c r="AD36534" s="9"/>
    </row>
    <row r="36535" spans="30:30">
      <c r="AD36535" s="9"/>
    </row>
    <row r="36536" spans="30:30">
      <c r="AD36536" s="9"/>
    </row>
    <row r="36537" spans="30:30">
      <c r="AD36537" s="9"/>
    </row>
    <row r="36538" spans="30:30">
      <c r="AD36538" s="9"/>
    </row>
    <row r="36539" spans="30:30">
      <c r="AD36539" s="9"/>
    </row>
    <row r="36540" spans="30:30">
      <c r="AD36540" s="9"/>
    </row>
    <row r="36541" spans="30:30">
      <c r="AD36541" s="9"/>
    </row>
    <row r="36542" spans="30:30">
      <c r="AD36542" s="9"/>
    </row>
    <row r="36543" spans="30:30">
      <c r="AD36543" s="9"/>
    </row>
    <row r="36544" spans="30:30">
      <c r="AD36544" s="9"/>
    </row>
    <row r="36545" spans="30:30">
      <c r="AD36545" s="9"/>
    </row>
    <row r="36546" spans="30:30">
      <c r="AD36546" s="9"/>
    </row>
    <row r="36547" spans="30:30">
      <c r="AD36547" s="9"/>
    </row>
    <row r="36548" spans="30:30">
      <c r="AD36548" s="9"/>
    </row>
    <row r="36549" spans="30:30">
      <c r="AD36549" s="9"/>
    </row>
    <row r="36550" spans="30:30">
      <c r="AD36550" s="9"/>
    </row>
    <row r="36551" spans="30:30">
      <c r="AD36551" s="9"/>
    </row>
    <row r="36552" spans="30:30">
      <c r="AD36552" s="9"/>
    </row>
    <row r="36553" spans="30:30">
      <c r="AD36553" s="9"/>
    </row>
    <row r="36554" spans="30:30">
      <c r="AD36554" s="9"/>
    </row>
    <row r="36555" spans="30:30">
      <c r="AD36555" s="9"/>
    </row>
    <row r="36556" spans="30:30">
      <c r="AD36556" s="9"/>
    </row>
    <row r="36557" spans="30:30">
      <c r="AD36557" s="9"/>
    </row>
    <row r="36558" spans="30:30">
      <c r="AD36558" s="9"/>
    </row>
    <row r="36559" spans="30:30">
      <c r="AD36559" s="9"/>
    </row>
    <row r="36560" spans="30:30">
      <c r="AD36560" s="9"/>
    </row>
    <row r="36561" spans="30:30">
      <c r="AD36561" s="9"/>
    </row>
    <row r="36562" spans="30:30">
      <c r="AD36562" s="9"/>
    </row>
    <row r="36563" spans="30:30">
      <c r="AD36563" s="9"/>
    </row>
    <row r="36564" spans="30:30">
      <c r="AD36564" s="9"/>
    </row>
    <row r="36565" spans="30:30">
      <c r="AD36565" s="9"/>
    </row>
    <row r="36566" spans="30:30">
      <c r="AD36566" s="9"/>
    </row>
    <row r="36567" spans="30:30">
      <c r="AD36567" s="9"/>
    </row>
    <row r="36568" spans="30:30">
      <c r="AD36568" s="9"/>
    </row>
    <row r="36569" spans="30:30">
      <c r="AD36569" s="9"/>
    </row>
    <row r="36570" spans="30:30">
      <c r="AD36570" s="9"/>
    </row>
    <row r="36571" spans="30:30">
      <c r="AD36571" s="9"/>
    </row>
    <row r="36572" spans="30:30">
      <c r="AD36572" s="9"/>
    </row>
    <row r="36573" spans="30:30">
      <c r="AD36573" s="9"/>
    </row>
    <row r="36574" spans="30:30">
      <c r="AD36574" s="9"/>
    </row>
    <row r="36575" spans="30:30">
      <c r="AD36575" s="9"/>
    </row>
    <row r="36576" spans="30:30">
      <c r="AD36576" s="9"/>
    </row>
    <row r="36577" spans="30:30">
      <c r="AD36577" s="9"/>
    </row>
    <row r="36578" spans="30:30">
      <c r="AD36578" s="9"/>
    </row>
    <row r="36579" spans="30:30">
      <c r="AD36579" s="9"/>
    </row>
    <row r="36580" spans="30:30">
      <c r="AD36580" s="9"/>
    </row>
    <row r="36581" spans="30:30">
      <c r="AD36581" s="9"/>
    </row>
    <row r="36582" spans="30:30">
      <c r="AD36582" s="9"/>
    </row>
    <row r="36583" spans="30:30">
      <c r="AD36583" s="9"/>
    </row>
    <row r="36584" spans="30:30">
      <c r="AD36584" s="9"/>
    </row>
    <row r="36585" spans="30:30">
      <c r="AD36585" s="9"/>
    </row>
    <row r="36586" spans="30:30">
      <c r="AD36586" s="9"/>
    </row>
    <row r="36587" spans="30:30">
      <c r="AD36587" s="9"/>
    </row>
    <row r="36588" spans="30:30">
      <c r="AD36588" s="9"/>
    </row>
    <row r="36589" spans="30:30">
      <c r="AD36589" s="9"/>
    </row>
    <row r="36590" spans="30:30">
      <c r="AD36590" s="9"/>
    </row>
    <row r="36591" spans="30:30">
      <c r="AD36591" s="9"/>
    </row>
    <row r="36592" spans="30:30">
      <c r="AD36592" s="9"/>
    </row>
    <row r="36593" spans="30:30">
      <c r="AD36593" s="9"/>
    </row>
    <row r="36594" spans="30:30">
      <c r="AD36594" s="9"/>
    </row>
    <row r="36595" spans="30:30">
      <c r="AD36595" s="9"/>
    </row>
    <row r="36596" spans="30:30">
      <c r="AD36596" s="9"/>
    </row>
    <row r="36597" spans="30:30">
      <c r="AD36597" s="9"/>
    </row>
    <row r="36598" spans="30:30">
      <c r="AD36598" s="9"/>
    </row>
    <row r="36599" spans="30:30">
      <c r="AD36599" s="9"/>
    </row>
    <row r="36600" spans="30:30">
      <c r="AD36600" s="9"/>
    </row>
    <row r="36601" spans="30:30">
      <c r="AD36601" s="9"/>
    </row>
    <row r="36602" spans="30:30">
      <c r="AD36602" s="9"/>
    </row>
    <row r="36603" spans="30:30">
      <c r="AD36603" s="9"/>
    </row>
    <row r="36604" spans="30:30">
      <c r="AD36604" s="9"/>
    </row>
    <row r="36605" spans="30:30">
      <c r="AD36605" s="9"/>
    </row>
    <row r="36606" spans="30:30">
      <c r="AD36606" s="9"/>
    </row>
    <row r="36607" spans="30:30">
      <c r="AD36607" s="9"/>
    </row>
    <row r="36608" spans="30:30">
      <c r="AD36608" s="9"/>
    </row>
    <row r="36609" spans="30:30">
      <c r="AD36609" s="9"/>
    </row>
    <row r="36610" spans="30:30">
      <c r="AD36610" s="9"/>
    </row>
    <row r="36611" spans="30:30">
      <c r="AD36611" s="9"/>
    </row>
    <row r="36612" spans="30:30">
      <c r="AD36612" s="9"/>
    </row>
    <row r="36613" spans="30:30">
      <c r="AD36613" s="9"/>
    </row>
    <row r="36614" spans="30:30">
      <c r="AD36614" s="9"/>
    </row>
    <row r="36615" spans="30:30">
      <c r="AD36615" s="9"/>
    </row>
    <row r="36616" spans="30:30">
      <c r="AD36616" s="9"/>
    </row>
    <row r="36617" spans="30:30">
      <c r="AD36617" s="9"/>
    </row>
    <row r="36618" spans="30:30">
      <c r="AD36618" s="9"/>
    </row>
    <row r="36619" spans="30:30">
      <c r="AD36619" s="9"/>
    </row>
    <row r="36620" spans="30:30">
      <c r="AD36620" s="9"/>
    </row>
    <row r="36621" spans="30:30">
      <c r="AD36621" s="9"/>
    </row>
    <row r="36622" spans="30:30">
      <c r="AD36622" s="9"/>
    </row>
    <row r="36623" spans="30:30">
      <c r="AD36623" s="9"/>
    </row>
    <row r="36624" spans="30:30">
      <c r="AD36624" s="9"/>
    </row>
    <row r="36625" spans="30:30">
      <c r="AD36625" s="9"/>
    </row>
    <row r="36626" spans="30:30">
      <c r="AD36626" s="9"/>
    </row>
    <row r="36627" spans="30:30">
      <c r="AD36627" s="9"/>
    </row>
    <row r="36628" spans="30:30">
      <c r="AD36628" s="9"/>
    </row>
    <row r="36629" spans="30:30">
      <c r="AD36629" s="9"/>
    </row>
    <row r="36630" spans="30:30">
      <c r="AD36630" s="9"/>
    </row>
    <row r="36631" spans="30:30">
      <c r="AD36631" s="9"/>
    </row>
    <row r="36632" spans="30:30">
      <c r="AD36632" s="9"/>
    </row>
    <row r="36633" spans="30:30">
      <c r="AD36633" s="9"/>
    </row>
    <row r="36634" spans="30:30">
      <c r="AD36634" s="9"/>
    </row>
    <row r="36635" spans="30:30">
      <c r="AD36635" s="9"/>
    </row>
    <row r="36636" spans="30:30">
      <c r="AD36636" s="9"/>
    </row>
    <row r="36637" spans="30:30">
      <c r="AD36637" s="9"/>
    </row>
    <row r="36638" spans="30:30">
      <c r="AD36638" s="9"/>
    </row>
    <row r="36639" spans="30:30">
      <c r="AD36639" s="9"/>
    </row>
    <row r="36640" spans="30:30">
      <c r="AD36640" s="9"/>
    </row>
    <row r="36641" spans="30:30">
      <c r="AD36641" s="9"/>
    </row>
    <row r="36642" spans="30:30">
      <c r="AD36642" s="9"/>
    </row>
    <row r="36643" spans="30:30">
      <c r="AD36643" s="9"/>
    </row>
    <row r="36644" spans="30:30">
      <c r="AD36644" s="9"/>
    </row>
    <row r="36645" spans="30:30">
      <c r="AD36645" s="9"/>
    </row>
    <row r="36646" spans="30:30">
      <c r="AD36646" s="9"/>
    </row>
    <row r="36647" spans="30:30">
      <c r="AD36647" s="9"/>
    </row>
    <row r="36648" spans="30:30">
      <c r="AD36648" s="9"/>
    </row>
    <row r="36649" spans="30:30">
      <c r="AD36649" s="9"/>
    </row>
    <row r="36650" spans="30:30">
      <c r="AD36650" s="9"/>
    </row>
    <row r="36651" spans="30:30">
      <c r="AD36651" s="9"/>
    </row>
    <row r="36652" spans="30:30">
      <c r="AD36652" s="9"/>
    </row>
    <row r="36653" spans="30:30">
      <c r="AD36653" s="9"/>
    </row>
    <row r="36654" spans="30:30">
      <c r="AD36654" s="9"/>
    </row>
    <row r="36655" spans="30:30">
      <c r="AD36655" s="9"/>
    </row>
    <row r="36656" spans="30:30">
      <c r="AD36656" s="9"/>
    </row>
    <row r="36657" spans="30:30">
      <c r="AD36657" s="9"/>
    </row>
    <row r="36658" spans="30:30">
      <c r="AD36658" s="9"/>
    </row>
    <row r="36659" spans="30:30">
      <c r="AD36659" s="9"/>
    </row>
    <row r="36660" spans="30:30">
      <c r="AD36660" s="9"/>
    </row>
    <row r="36661" spans="30:30">
      <c r="AD36661" s="9"/>
    </row>
    <row r="36662" spans="30:30">
      <c r="AD36662" s="9"/>
    </row>
    <row r="36663" spans="30:30">
      <c r="AD36663" s="9"/>
    </row>
    <row r="36664" spans="30:30">
      <c r="AD36664" s="9"/>
    </row>
    <row r="36665" spans="30:30">
      <c r="AD36665" s="9"/>
    </row>
    <row r="36666" spans="30:30">
      <c r="AD36666" s="9"/>
    </row>
    <row r="36667" spans="30:30">
      <c r="AD36667" s="9"/>
    </row>
    <row r="36668" spans="30:30">
      <c r="AD36668" s="9"/>
    </row>
    <row r="36669" spans="30:30">
      <c r="AD36669" s="9"/>
    </row>
    <row r="36670" spans="30:30">
      <c r="AD36670" s="9"/>
    </row>
    <row r="36671" spans="30:30">
      <c r="AD36671" s="9"/>
    </row>
    <row r="36672" spans="30:30">
      <c r="AD36672" s="9"/>
    </row>
    <row r="36673" spans="30:30">
      <c r="AD36673" s="9"/>
    </row>
    <row r="36674" spans="30:30">
      <c r="AD36674" s="9"/>
    </row>
    <row r="36675" spans="30:30">
      <c r="AD36675" s="9"/>
    </row>
    <row r="36676" spans="30:30">
      <c r="AD36676" s="9"/>
    </row>
    <row r="36677" spans="30:30">
      <c r="AD36677" s="9"/>
    </row>
    <row r="36678" spans="30:30">
      <c r="AD36678" s="9"/>
    </row>
    <row r="36679" spans="30:30">
      <c r="AD36679" s="9"/>
    </row>
    <row r="36680" spans="30:30">
      <c r="AD36680" s="9"/>
    </row>
    <row r="36681" spans="30:30">
      <c r="AD36681" s="9"/>
    </row>
    <row r="36682" spans="30:30">
      <c r="AD36682" s="9"/>
    </row>
    <row r="36683" spans="30:30">
      <c r="AD36683" s="9"/>
    </row>
    <row r="36684" spans="30:30">
      <c r="AD36684" s="9"/>
    </row>
    <row r="36685" spans="30:30">
      <c r="AD36685" s="9"/>
    </row>
    <row r="36686" spans="30:30">
      <c r="AD36686" s="9"/>
    </row>
    <row r="36687" spans="30:30">
      <c r="AD36687" s="9"/>
    </row>
    <row r="36688" spans="30:30">
      <c r="AD36688" s="9"/>
    </row>
    <row r="36689" spans="30:30">
      <c r="AD36689" s="9"/>
    </row>
    <row r="36690" spans="30:30">
      <c r="AD36690" s="9"/>
    </row>
    <row r="36691" spans="30:30">
      <c r="AD36691" s="9"/>
    </row>
    <row r="36692" spans="30:30">
      <c r="AD36692" s="9"/>
    </row>
    <row r="36693" spans="30:30">
      <c r="AD36693" s="9"/>
    </row>
    <row r="36694" spans="30:30">
      <c r="AD36694" s="9"/>
    </row>
    <row r="36695" spans="30:30">
      <c r="AD36695" s="9"/>
    </row>
    <row r="36696" spans="30:30">
      <c r="AD36696" s="9"/>
    </row>
    <row r="36697" spans="30:30">
      <c r="AD36697" s="9"/>
    </row>
    <row r="36698" spans="30:30">
      <c r="AD36698" s="9"/>
    </row>
    <row r="36699" spans="30:30">
      <c r="AD36699" s="9"/>
    </row>
    <row r="36700" spans="30:30">
      <c r="AD36700" s="9"/>
    </row>
    <row r="36701" spans="30:30">
      <c r="AD36701" s="9"/>
    </row>
    <row r="36702" spans="30:30">
      <c r="AD36702" s="9"/>
    </row>
    <row r="36703" spans="30:30">
      <c r="AD36703" s="9"/>
    </row>
    <row r="36704" spans="30:30">
      <c r="AD36704" s="9"/>
    </row>
    <row r="36705" spans="30:30">
      <c r="AD36705" s="9"/>
    </row>
    <row r="36706" spans="30:30">
      <c r="AD36706" s="9"/>
    </row>
    <row r="36707" spans="30:30">
      <c r="AD36707" s="9"/>
    </row>
    <row r="36708" spans="30:30">
      <c r="AD36708" s="9"/>
    </row>
    <row r="36709" spans="30:30">
      <c r="AD36709" s="9"/>
    </row>
    <row r="36710" spans="30:30">
      <c r="AD36710" s="9"/>
    </row>
    <row r="36711" spans="30:30">
      <c r="AD36711" s="9"/>
    </row>
    <row r="36712" spans="30:30">
      <c r="AD36712" s="9"/>
    </row>
    <row r="36713" spans="30:30">
      <c r="AD36713" s="9"/>
    </row>
    <row r="36714" spans="30:30">
      <c r="AD36714" s="9"/>
    </row>
    <row r="36715" spans="30:30">
      <c r="AD36715" s="9"/>
    </row>
    <row r="36716" spans="30:30">
      <c r="AD36716" s="9"/>
    </row>
    <row r="36717" spans="30:30">
      <c r="AD36717" s="9"/>
    </row>
    <row r="36718" spans="30:30">
      <c r="AD36718" s="9"/>
    </row>
    <row r="36719" spans="30:30">
      <c r="AD36719" s="9"/>
    </row>
    <row r="36720" spans="30:30">
      <c r="AD36720" s="9"/>
    </row>
    <row r="36721" spans="30:30">
      <c r="AD36721" s="9"/>
    </row>
    <row r="36722" spans="30:30">
      <c r="AD36722" s="9"/>
    </row>
    <row r="36723" spans="30:30">
      <c r="AD36723" s="9"/>
    </row>
    <row r="36724" spans="30:30">
      <c r="AD36724" s="9"/>
    </row>
    <row r="36725" spans="30:30">
      <c r="AD36725" s="9"/>
    </row>
    <row r="36726" spans="30:30">
      <c r="AD36726" s="9"/>
    </row>
    <row r="36727" spans="30:30">
      <c r="AD36727" s="9"/>
    </row>
    <row r="36728" spans="30:30">
      <c r="AD36728" s="9"/>
    </row>
    <row r="36729" spans="30:30">
      <c r="AD36729" s="9"/>
    </row>
    <row r="36730" spans="30:30">
      <c r="AD36730" s="9"/>
    </row>
    <row r="36731" spans="30:30">
      <c r="AD36731" s="9"/>
    </row>
    <row r="36732" spans="30:30">
      <c r="AD36732" s="9"/>
    </row>
    <row r="36733" spans="30:30">
      <c r="AD36733" s="9"/>
    </row>
    <row r="36734" spans="30:30">
      <c r="AD36734" s="9"/>
    </row>
    <row r="36735" spans="30:30">
      <c r="AD36735" s="9"/>
    </row>
    <row r="36736" spans="30:30">
      <c r="AD36736" s="9"/>
    </row>
    <row r="36737" spans="30:30">
      <c r="AD36737" s="9"/>
    </row>
    <row r="36738" spans="30:30">
      <c r="AD36738" s="9"/>
    </row>
    <row r="36739" spans="30:30">
      <c r="AD36739" s="9"/>
    </row>
    <row r="36740" spans="30:30">
      <c r="AD36740" s="9"/>
    </row>
    <row r="36741" spans="30:30">
      <c r="AD36741" s="9"/>
    </row>
    <row r="36742" spans="30:30">
      <c r="AD36742" s="9"/>
    </row>
    <row r="36743" spans="30:30">
      <c r="AD36743" s="9"/>
    </row>
    <row r="36744" spans="30:30">
      <c r="AD36744" s="9"/>
    </row>
    <row r="36745" spans="30:30">
      <c r="AD36745" s="9"/>
    </row>
    <row r="36746" spans="30:30">
      <c r="AD36746" s="9"/>
    </row>
    <row r="36747" spans="30:30">
      <c r="AD36747" s="9"/>
    </row>
    <row r="36748" spans="30:30">
      <c r="AD36748" s="9"/>
    </row>
    <row r="36749" spans="30:30">
      <c r="AD36749" s="9"/>
    </row>
    <row r="36750" spans="30:30">
      <c r="AD36750" s="9"/>
    </row>
    <row r="36751" spans="30:30">
      <c r="AD36751" s="9"/>
    </row>
    <row r="36752" spans="30:30">
      <c r="AD36752" s="9"/>
    </row>
    <row r="36753" spans="30:30">
      <c r="AD36753" s="9"/>
    </row>
    <row r="36754" spans="30:30">
      <c r="AD36754" s="9"/>
    </row>
    <row r="36755" spans="30:30">
      <c r="AD36755" s="9"/>
    </row>
    <row r="36756" spans="30:30">
      <c r="AD36756" s="9"/>
    </row>
    <row r="36757" spans="30:30">
      <c r="AD36757" s="9"/>
    </row>
    <row r="36758" spans="30:30">
      <c r="AD36758" s="9"/>
    </row>
    <row r="36759" spans="30:30">
      <c r="AD36759" s="9"/>
    </row>
    <row r="36760" spans="30:30">
      <c r="AD36760" s="9"/>
    </row>
    <row r="36761" spans="30:30">
      <c r="AD36761" s="9"/>
    </row>
    <row r="36762" spans="30:30">
      <c r="AD36762" s="9"/>
    </row>
    <row r="36763" spans="30:30">
      <c r="AD36763" s="9"/>
    </row>
    <row r="36764" spans="30:30">
      <c r="AD36764" s="9"/>
    </row>
    <row r="36765" spans="30:30">
      <c r="AD36765" s="9"/>
    </row>
    <row r="36766" spans="30:30">
      <c r="AD36766" s="9"/>
    </row>
    <row r="36767" spans="30:30">
      <c r="AD36767" s="9"/>
    </row>
    <row r="36768" spans="30:30">
      <c r="AD36768" s="9"/>
    </row>
    <row r="36769" spans="30:30">
      <c r="AD36769" s="9"/>
    </row>
    <row r="36770" spans="30:30">
      <c r="AD36770" s="9"/>
    </row>
    <row r="36771" spans="30:30">
      <c r="AD36771" s="9"/>
    </row>
    <row r="36772" spans="30:30">
      <c r="AD36772" s="9"/>
    </row>
    <row r="36773" spans="30:30">
      <c r="AD36773" s="9"/>
    </row>
    <row r="36774" spans="30:30">
      <c r="AD36774" s="9"/>
    </row>
    <row r="36775" spans="30:30">
      <c r="AD36775" s="9"/>
    </row>
    <row r="36776" spans="30:30">
      <c r="AD36776" s="9"/>
    </row>
    <row r="36777" spans="30:30">
      <c r="AD36777" s="9"/>
    </row>
    <row r="36778" spans="30:30">
      <c r="AD36778" s="9"/>
    </row>
    <row r="36779" spans="30:30">
      <c r="AD36779" s="9"/>
    </row>
    <row r="36780" spans="30:30">
      <c r="AD36780" s="9"/>
    </row>
    <row r="36781" spans="30:30">
      <c r="AD36781" s="9"/>
    </row>
    <row r="36782" spans="30:30">
      <c r="AD36782" s="9"/>
    </row>
    <row r="36783" spans="30:30">
      <c r="AD36783" s="9"/>
    </row>
    <row r="36784" spans="30:30">
      <c r="AD36784" s="9"/>
    </row>
    <row r="36785" spans="30:30">
      <c r="AD36785" s="9"/>
    </row>
    <row r="36786" spans="30:30">
      <c r="AD36786" s="9"/>
    </row>
    <row r="36787" spans="30:30">
      <c r="AD36787" s="9"/>
    </row>
    <row r="36788" spans="30:30">
      <c r="AD36788" s="9"/>
    </row>
    <row r="36789" spans="30:30">
      <c r="AD36789" s="9"/>
    </row>
    <row r="36790" spans="30:30">
      <c r="AD36790" s="9"/>
    </row>
    <row r="36791" spans="30:30">
      <c r="AD36791" s="9"/>
    </row>
    <row r="36792" spans="30:30">
      <c r="AD36792" s="9"/>
    </row>
    <row r="36793" spans="30:30">
      <c r="AD36793" s="9"/>
    </row>
    <row r="36794" spans="30:30">
      <c r="AD36794" s="9"/>
    </row>
    <row r="36795" spans="30:30">
      <c r="AD36795" s="9"/>
    </row>
    <row r="36796" spans="30:30">
      <c r="AD36796" s="9"/>
    </row>
    <row r="36797" spans="30:30">
      <c r="AD36797" s="9"/>
    </row>
    <row r="36798" spans="30:30">
      <c r="AD36798" s="9"/>
    </row>
    <row r="36799" spans="30:30">
      <c r="AD36799" s="9"/>
    </row>
    <row r="36800" spans="30:30">
      <c r="AD36800" s="9"/>
    </row>
    <row r="36801" spans="30:30">
      <c r="AD36801" s="9"/>
    </row>
    <row r="36802" spans="30:30">
      <c r="AD36802" s="9"/>
    </row>
    <row r="36803" spans="30:30">
      <c r="AD36803" s="9"/>
    </row>
    <row r="36804" spans="30:30">
      <c r="AD36804" s="9"/>
    </row>
    <row r="36805" spans="30:30">
      <c r="AD36805" s="9"/>
    </row>
    <row r="36806" spans="30:30">
      <c r="AD36806" s="9"/>
    </row>
    <row r="36807" spans="30:30">
      <c r="AD36807" s="9"/>
    </row>
    <row r="36808" spans="30:30">
      <c r="AD36808" s="9"/>
    </row>
    <row r="36809" spans="30:30">
      <c r="AD36809" s="9"/>
    </row>
    <row r="36810" spans="30:30">
      <c r="AD36810" s="9"/>
    </row>
    <row r="36811" spans="30:30">
      <c r="AD36811" s="9"/>
    </row>
    <row r="36812" spans="30:30">
      <c r="AD36812" s="9"/>
    </row>
    <row r="36813" spans="30:30">
      <c r="AD36813" s="9"/>
    </row>
    <row r="36814" spans="30:30">
      <c r="AD36814" s="9"/>
    </row>
    <row r="36815" spans="30:30">
      <c r="AD36815" s="9"/>
    </row>
    <row r="36816" spans="30:30">
      <c r="AD36816" s="9"/>
    </row>
    <row r="36817" spans="30:30">
      <c r="AD36817" s="9"/>
    </row>
    <row r="36818" spans="30:30">
      <c r="AD36818" s="9"/>
    </row>
    <row r="36819" spans="30:30">
      <c r="AD36819" s="9"/>
    </row>
    <row r="36820" spans="30:30">
      <c r="AD36820" s="9"/>
    </row>
    <row r="36821" spans="30:30">
      <c r="AD36821" s="9"/>
    </row>
    <row r="36822" spans="30:30">
      <c r="AD36822" s="9"/>
    </row>
    <row r="36823" spans="30:30">
      <c r="AD36823" s="9"/>
    </row>
    <row r="36824" spans="30:30">
      <c r="AD36824" s="9"/>
    </row>
    <row r="36825" spans="30:30">
      <c r="AD36825" s="9"/>
    </row>
    <row r="36826" spans="30:30">
      <c r="AD36826" s="9"/>
    </row>
    <row r="36827" spans="30:30">
      <c r="AD36827" s="9"/>
    </row>
    <row r="36828" spans="30:30">
      <c r="AD36828" s="9"/>
    </row>
    <row r="36829" spans="30:30">
      <c r="AD36829" s="9"/>
    </row>
    <row r="36830" spans="30:30">
      <c r="AD36830" s="9"/>
    </row>
    <row r="36831" spans="30:30">
      <c r="AD36831" s="9"/>
    </row>
    <row r="36832" spans="30:30">
      <c r="AD36832" s="9"/>
    </row>
    <row r="36833" spans="30:30">
      <c r="AD36833" s="9"/>
    </row>
    <row r="36834" spans="30:30">
      <c r="AD36834" s="9"/>
    </row>
    <row r="36835" spans="30:30">
      <c r="AD36835" s="9"/>
    </row>
    <row r="36836" spans="30:30">
      <c r="AD36836" s="9"/>
    </row>
    <row r="36837" spans="30:30">
      <c r="AD36837" s="9"/>
    </row>
    <row r="36838" spans="30:30">
      <c r="AD36838" s="9"/>
    </row>
    <row r="36839" spans="30:30">
      <c r="AD36839" s="9"/>
    </row>
    <row r="36840" spans="30:30">
      <c r="AD36840" s="9"/>
    </row>
    <row r="36841" spans="30:30">
      <c r="AD36841" s="9"/>
    </row>
    <row r="36842" spans="30:30">
      <c r="AD36842" s="9"/>
    </row>
    <row r="36843" spans="30:30">
      <c r="AD36843" s="9"/>
    </row>
    <row r="36844" spans="30:30">
      <c r="AD36844" s="9"/>
    </row>
    <row r="36845" spans="30:30">
      <c r="AD36845" s="9"/>
    </row>
    <row r="36846" spans="30:30">
      <c r="AD36846" s="9"/>
    </row>
    <row r="36847" spans="30:30">
      <c r="AD36847" s="9"/>
    </row>
    <row r="36848" spans="30:30">
      <c r="AD36848" s="9"/>
    </row>
    <row r="36849" spans="30:30">
      <c r="AD36849" s="9"/>
    </row>
    <row r="36850" spans="30:30">
      <c r="AD36850" s="9"/>
    </row>
    <row r="36851" spans="30:30">
      <c r="AD36851" s="9"/>
    </row>
    <row r="36852" spans="30:30">
      <c r="AD36852" s="9"/>
    </row>
    <row r="36853" spans="30:30">
      <c r="AD36853" s="9"/>
    </row>
    <row r="36854" spans="30:30">
      <c r="AD36854" s="9"/>
    </row>
    <row r="36855" spans="30:30">
      <c r="AD36855" s="9"/>
    </row>
    <row r="36856" spans="30:30">
      <c r="AD36856" s="9"/>
    </row>
    <row r="36857" spans="30:30">
      <c r="AD36857" s="9"/>
    </row>
    <row r="36858" spans="30:30">
      <c r="AD36858" s="9"/>
    </row>
    <row r="36859" spans="30:30">
      <c r="AD36859" s="9"/>
    </row>
    <row r="36860" spans="30:30">
      <c r="AD36860" s="9"/>
    </row>
    <row r="36861" spans="30:30">
      <c r="AD36861" s="9"/>
    </row>
    <row r="36862" spans="30:30">
      <c r="AD36862" s="9"/>
    </row>
    <row r="36863" spans="30:30">
      <c r="AD36863" s="9"/>
    </row>
    <row r="36864" spans="30:30">
      <c r="AD36864" s="9"/>
    </row>
    <row r="36865" spans="30:30">
      <c r="AD36865" s="9"/>
    </row>
    <row r="36866" spans="30:30">
      <c r="AD36866" s="9"/>
    </row>
    <row r="36867" spans="30:30">
      <c r="AD36867" s="9"/>
    </row>
    <row r="36868" spans="30:30">
      <c r="AD36868" s="9"/>
    </row>
    <row r="36869" spans="30:30">
      <c r="AD36869" s="9"/>
    </row>
    <row r="36870" spans="30:30">
      <c r="AD36870" s="9"/>
    </row>
    <row r="36871" spans="30:30">
      <c r="AD36871" s="9"/>
    </row>
    <row r="36872" spans="30:30">
      <c r="AD36872" s="9"/>
    </row>
    <row r="36873" spans="30:30">
      <c r="AD36873" s="9"/>
    </row>
    <row r="36874" spans="30:30">
      <c r="AD36874" s="9"/>
    </row>
    <row r="36875" spans="30:30">
      <c r="AD36875" s="9"/>
    </row>
    <row r="36876" spans="30:30">
      <c r="AD36876" s="9"/>
    </row>
    <row r="36877" spans="30:30">
      <c r="AD36877" s="9"/>
    </row>
    <row r="36878" spans="30:30">
      <c r="AD36878" s="9"/>
    </row>
    <row r="36879" spans="30:30">
      <c r="AD36879" s="9"/>
    </row>
    <row r="36880" spans="30:30">
      <c r="AD36880" s="9"/>
    </row>
    <row r="36881" spans="30:30">
      <c r="AD36881" s="9"/>
    </row>
    <row r="36882" spans="30:30">
      <c r="AD36882" s="9"/>
    </row>
    <row r="36883" spans="30:30">
      <c r="AD36883" s="9"/>
    </row>
    <row r="36884" spans="30:30">
      <c r="AD36884" s="9"/>
    </row>
    <row r="36885" spans="30:30">
      <c r="AD36885" s="9"/>
    </row>
    <row r="36886" spans="30:30">
      <c r="AD36886" s="9"/>
    </row>
    <row r="36887" spans="30:30">
      <c r="AD36887" s="9"/>
    </row>
    <row r="36888" spans="30:30">
      <c r="AD36888" s="9"/>
    </row>
    <row r="36889" spans="30:30">
      <c r="AD36889" s="9"/>
    </row>
    <row r="36890" spans="30:30">
      <c r="AD36890" s="9"/>
    </row>
    <row r="36891" spans="30:30">
      <c r="AD36891" s="9"/>
    </row>
    <row r="36892" spans="30:30">
      <c r="AD36892" s="9"/>
    </row>
    <row r="36893" spans="30:30">
      <c r="AD36893" s="9"/>
    </row>
    <row r="36894" spans="30:30">
      <c r="AD36894" s="9"/>
    </row>
    <row r="36895" spans="30:30">
      <c r="AD36895" s="9"/>
    </row>
    <row r="36896" spans="30:30">
      <c r="AD36896" s="9"/>
    </row>
    <row r="36897" spans="30:30">
      <c r="AD36897" s="9"/>
    </row>
    <row r="36898" spans="30:30">
      <c r="AD36898" s="9"/>
    </row>
    <row r="36899" spans="30:30">
      <c r="AD36899" s="9"/>
    </row>
    <row r="36900" spans="30:30">
      <c r="AD36900" s="9"/>
    </row>
    <row r="36901" spans="30:30">
      <c r="AD36901" s="9"/>
    </row>
    <row r="36902" spans="30:30">
      <c r="AD36902" s="9"/>
    </row>
    <row r="36903" spans="30:30">
      <c r="AD36903" s="9"/>
    </row>
    <row r="36904" spans="30:30">
      <c r="AD36904" s="9"/>
    </row>
    <row r="36905" spans="30:30">
      <c r="AD36905" s="9"/>
    </row>
    <row r="36906" spans="30:30">
      <c r="AD36906" s="9"/>
    </row>
    <row r="36907" spans="30:30">
      <c r="AD36907" s="9"/>
    </row>
    <row r="36908" spans="30:30">
      <c r="AD36908" s="9"/>
    </row>
    <row r="36909" spans="30:30">
      <c r="AD36909" s="9"/>
    </row>
    <row r="36910" spans="30:30">
      <c r="AD36910" s="9"/>
    </row>
    <row r="36911" spans="30:30">
      <c r="AD36911" s="9"/>
    </row>
    <row r="36912" spans="30:30">
      <c r="AD36912" s="9"/>
    </row>
    <row r="36913" spans="30:30">
      <c r="AD36913" s="9"/>
    </row>
    <row r="36914" spans="30:30">
      <c r="AD36914" s="9"/>
    </row>
    <row r="36915" spans="30:30">
      <c r="AD36915" s="9"/>
    </row>
    <row r="36916" spans="30:30">
      <c r="AD36916" s="9"/>
    </row>
    <row r="36917" spans="30:30">
      <c r="AD36917" s="9"/>
    </row>
    <row r="36918" spans="30:30">
      <c r="AD36918" s="9"/>
    </row>
    <row r="36919" spans="30:30">
      <c r="AD36919" s="9"/>
    </row>
    <row r="36920" spans="30:30">
      <c r="AD36920" s="9"/>
    </row>
    <row r="36921" spans="30:30">
      <c r="AD36921" s="9"/>
    </row>
    <row r="36922" spans="30:30">
      <c r="AD36922" s="9"/>
    </row>
    <row r="36923" spans="30:30">
      <c r="AD36923" s="9"/>
    </row>
    <row r="36924" spans="30:30">
      <c r="AD36924" s="9"/>
    </row>
    <row r="36925" spans="30:30">
      <c r="AD36925" s="9"/>
    </row>
    <row r="36926" spans="30:30">
      <c r="AD36926" s="9"/>
    </row>
    <row r="36927" spans="30:30">
      <c r="AD36927" s="9"/>
    </row>
    <row r="36928" spans="30:30">
      <c r="AD36928" s="9"/>
    </row>
    <row r="36929" spans="30:30">
      <c r="AD36929" s="9"/>
    </row>
    <row r="36930" spans="30:30">
      <c r="AD36930" s="9"/>
    </row>
    <row r="36931" spans="30:30">
      <c r="AD36931" s="9"/>
    </row>
    <row r="36932" spans="30:30">
      <c r="AD36932" s="9"/>
    </row>
    <row r="36933" spans="30:30">
      <c r="AD36933" s="9"/>
    </row>
    <row r="36934" spans="30:30">
      <c r="AD36934" s="9"/>
    </row>
    <row r="36935" spans="30:30">
      <c r="AD36935" s="9"/>
    </row>
    <row r="36936" spans="30:30">
      <c r="AD36936" s="9"/>
    </row>
    <row r="36937" spans="30:30">
      <c r="AD36937" s="9"/>
    </row>
    <row r="36938" spans="30:30">
      <c r="AD36938" s="9"/>
    </row>
    <row r="36939" spans="30:30">
      <c r="AD36939" s="9"/>
    </row>
    <row r="36940" spans="30:30">
      <c r="AD36940" s="9"/>
    </row>
    <row r="36941" spans="30:30">
      <c r="AD36941" s="9"/>
    </row>
    <row r="36942" spans="30:30">
      <c r="AD36942" s="9"/>
    </row>
    <row r="36943" spans="30:30">
      <c r="AD36943" s="9"/>
    </row>
    <row r="36944" spans="30:30">
      <c r="AD36944" s="9"/>
    </row>
    <row r="36945" spans="30:30">
      <c r="AD36945" s="9"/>
    </row>
    <row r="36946" spans="30:30">
      <c r="AD36946" s="9"/>
    </row>
    <row r="36947" spans="30:30">
      <c r="AD36947" s="9"/>
    </row>
    <row r="36948" spans="30:30">
      <c r="AD36948" s="9"/>
    </row>
    <row r="36949" spans="30:30">
      <c r="AD36949" s="9"/>
    </row>
    <row r="36950" spans="30:30">
      <c r="AD36950" s="9"/>
    </row>
    <row r="36951" spans="30:30">
      <c r="AD36951" s="9"/>
    </row>
    <row r="36952" spans="30:30">
      <c r="AD36952" s="9"/>
    </row>
    <row r="36953" spans="30:30">
      <c r="AD36953" s="9"/>
    </row>
    <row r="36954" spans="30:30">
      <c r="AD36954" s="9"/>
    </row>
    <row r="36955" spans="30:30">
      <c r="AD36955" s="9"/>
    </row>
    <row r="36956" spans="30:30">
      <c r="AD36956" s="9"/>
    </row>
    <row r="36957" spans="30:30">
      <c r="AD36957" s="9"/>
    </row>
    <row r="36958" spans="30:30">
      <c r="AD36958" s="9"/>
    </row>
    <row r="36959" spans="30:30">
      <c r="AD36959" s="9"/>
    </row>
    <row r="36960" spans="30:30">
      <c r="AD36960" s="9"/>
    </row>
    <row r="36961" spans="30:30">
      <c r="AD36961" s="9"/>
    </row>
    <row r="36962" spans="30:30">
      <c r="AD36962" s="9"/>
    </row>
    <row r="36963" spans="30:30">
      <c r="AD36963" s="9"/>
    </row>
    <row r="36964" spans="30:30">
      <c r="AD36964" s="9"/>
    </row>
    <row r="36965" spans="30:30">
      <c r="AD36965" s="9"/>
    </row>
    <row r="36966" spans="30:30">
      <c r="AD36966" s="9"/>
    </row>
    <row r="36967" spans="30:30">
      <c r="AD36967" s="9"/>
    </row>
    <row r="36968" spans="30:30">
      <c r="AD36968" s="9"/>
    </row>
    <row r="36969" spans="30:30">
      <c r="AD36969" s="9"/>
    </row>
    <row r="36970" spans="30:30">
      <c r="AD36970" s="9"/>
    </row>
    <row r="36971" spans="30:30">
      <c r="AD36971" s="9"/>
    </row>
    <row r="36972" spans="30:30">
      <c r="AD36972" s="9"/>
    </row>
    <row r="36973" spans="30:30">
      <c r="AD36973" s="9"/>
    </row>
    <row r="36974" spans="30:30">
      <c r="AD36974" s="9"/>
    </row>
    <row r="36975" spans="30:30">
      <c r="AD36975" s="9"/>
    </row>
    <row r="36976" spans="30:30">
      <c r="AD36976" s="9"/>
    </row>
    <row r="36977" spans="30:30">
      <c r="AD36977" s="9"/>
    </row>
    <row r="36978" spans="30:30">
      <c r="AD36978" s="9"/>
    </row>
    <row r="36979" spans="30:30">
      <c r="AD36979" s="9"/>
    </row>
    <row r="36980" spans="30:30">
      <c r="AD36980" s="9"/>
    </row>
    <row r="36981" spans="30:30">
      <c r="AD36981" s="9"/>
    </row>
    <row r="36982" spans="30:30">
      <c r="AD36982" s="9"/>
    </row>
    <row r="36983" spans="30:30">
      <c r="AD36983" s="9"/>
    </row>
    <row r="36984" spans="30:30">
      <c r="AD36984" s="9"/>
    </row>
    <row r="36985" spans="30:30">
      <c r="AD36985" s="9"/>
    </row>
    <row r="36986" spans="30:30">
      <c r="AD36986" s="9"/>
    </row>
    <row r="36987" spans="30:30">
      <c r="AD36987" s="9"/>
    </row>
    <row r="36988" spans="30:30">
      <c r="AD36988" s="9"/>
    </row>
    <row r="36989" spans="30:30">
      <c r="AD36989" s="9"/>
    </row>
    <row r="36990" spans="30:30">
      <c r="AD36990" s="9"/>
    </row>
    <row r="36991" spans="30:30">
      <c r="AD36991" s="9"/>
    </row>
    <row r="36992" spans="30:30">
      <c r="AD36992" s="9"/>
    </row>
    <row r="36993" spans="30:30">
      <c r="AD36993" s="9"/>
    </row>
    <row r="36994" spans="30:30">
      <c r="AD36994" s="9"/>
    </row>
    <row r="36995" spans="30:30">
      <c r="AD36995" s="9"/>
    </row>
    <row r="36996" spans="30:30">
      <c r="AD36996" s="9"/>
    </row>
    <row r="36997" spans="30:30">
      <c r="AD36997" s="9"/>
    </row>
    <row r="36998" spans="30:30">
      <c r="AD36998" s="9"/>
    </row>
    <row r="36999" spans="30:30">
      <c r="AD36999" s="9"/>
    </row>
    <row r="37000" spans="30:30">
      <c r="AD37000" s="9"/>
    </row>
    <row r="37001" spans="30:30">
      <c r="AD37001" s="9"/>
    </row>
    <row r="37002" spans="30:30">
      <c r="AD37002" s="9"/>
    </row>
    <row r="37003" spans="30:30">
      <c r="AD37003" s="9"/>
    </row>
    <row r="37004" spans="30:30">
      <c r="AD37004" s="9"/>
    </row>
    <row r="37005" spans="30:30">
      <c r="AD37005" s="9"/>
    </row>
    <row r="37006" spans="30:30">
      <c r="AD37006" s="9"/>
    </row>
    <row r="37007" spans="30:30">
      <c r="AD37007" s="9"/>
    </row>
    <row r="37008" spans="30:30">
      <c r="AD37008" s="9"/>
    </row>
    <row r="37009" spans="30:30">
      <c r="AD37009" s="9"/>
    </row>
    <row r="37010" spans="30:30">
      <c r="AD37010" s="9"/>
    </row>
    <row r="37011" spans="30:30">
      <c r="AD37011" s="9"/>
    </row>
    <row r="37012" spans="30:30">
      <c r="AD37012" s="9"/>
    </row>
    <row r="37013" spans="30:30">
      <c r="AD37013" s="9"/>
    </row>
    <row r="37014" spans="30:30">
      <c r="AD37014" s="9"/>
    </row>
    <row r="37015" spans="30:30">
      <c r="AD37015" s="9"/>
    </row>
    <row r="37016" spans="30:30">
      <c r="AD37016" s="9"/>
    </row>
    <row r="37017" spans="30:30">
      <c r="AD37017" s="9"/>
    </row>
    <row r="37018" spans="30:30">
      <c r="AD37018" s="9"/>
    </row>
    <row r="37019" spans="30:30">
      <c r="AD37019" s="9"/>
    </row>
    <row r="37020" spans="30:30">
      <c r="AD37020" s="9"/>
    </row>
    <row r="37021" spans="30:30">
      <c r="AD37021" s="9"/>
    </row>
    <row r="37022" spans="30:30">
      <c r="AD37022" s="9"/>
    </row>
    <row r="37023" spans="30:30">
      <c r="AD37023" s="9"/>
    </row>
    <row r="37024" spans="30:30">
      <c r="AD37024" s="9"/>
    </row>
    <row r="37025" spans="30:30">
      <c r="AD37025" s="9"/>
    </row>
    <row r="37026" spans="30:30">
      <c r="AD37026" s="9"/>
    </row>
    <row r="37027" spans="30:30">
      <c r="AD37027" s="9"/>
    </row>
    <row r="37028" spans="30:30">
      <c r="AD37028" s="9"/>
    </row>
    <row r="37029" spans="30:30">
      <c r="AD37029" s="9"/>
    </row>
    <row r="37030" spans="30:30">
      <c r="AD37030" s="9"/>
    </row>
    <row r="37031" spans="30:30">
      <c r="AD37031" s="9"/>
    </row>
    <row r="37032" spans="30:30">
      <c r="AD37032" s="9"/>
    </row>
    <row r="37033" spans="30:30">
      <c r="AD37033" s="9"/>
    </row>
    <row r="37034" spans="30:30">
      <c r="AD37034" s="9"/>
    </row>
    <row r="37035" spans="30:30">
      <c r="AD37035" s="9"/>
    </row>
    <row r="37036" spans="30:30">
      <c r="AD37036" s="9"/>
    </row>
    <row r="37037" spans="30:30">
      <c r="AD37037" s="9"/>
    </row>
    <row r="37038" spans="30:30">
      <c r="AD37038" s="9"/>
    </row>
    <row r="37039" spans="30:30">
      <c r="AD37039" s="9"/>
    </row>
    <row r="37040" spans="30:30">
      <c r="AD37040" s="9"/>
    </row>
    <row r="37041" spans="30:30">
      <c r="AD37041" s="9"/>
    </row>
    <row r="37042" spans="30:30">
      <c r="AD37042" s="9"/>
    </row>
    <row r="37043" spans="30:30">
      <c r="AD37043" s="9"/>
    </row>
    <row r="37044" spans="30:30">
      <c r="AD37044" s="9"/>
    </row>
    <row r="37045" spans="30:30">
      <c r="AD37045" s="9"/>
    </row>
    <row r="37046" spans="30:30">
      <c r="AD37046" s="9"/>
    </row>
    <row r="37047" spans="30:30">
      <c r="AD37047" s="9"/>
    </row>
    <row r="37048" spans="30:30">
      <c r="AD37048" s="9"/>
    </row>
    <row r="37049" spans="30:30">
      <c r="AD37049" s="9"/>
    </row>
    <row r="37050" spans="30:30">
      <c r="AD37050" s="9"/>
    </row>
    <row r="37051" spans="30:30">
      <c r="AD37051" s="9"/>
    </row>
    <row r="37052" spans="30:30">
      <c r="AD37052" s="9"/>
    </row>
    <row r="37053" spans="30:30">
      <c r="AD37053" s="9"/>
    </row>
    <row r="37054" spans="30:30">
      <c r="AD37054" s="9"/>
    </row>
    <row r="37055" spans="30:30">
      <c r="AD37055" s="9"/>
    </row>
    <row r="37056" spans="30:30">
      <c r="AD37056" s="9"/>
    </row>
    <row r="37057" spans="30:30">
      <c r="AD37057" s="9"/>
    </row>
    <row r="37058" spans="30:30">
      <c r="AD37058" s="9"/>
    </row>
    <row r="37059" spans="30:30">
      <c r="AD37059" s="9"/>
    </row>
    <row r="37060" spans="30:30">
      <c r="AD37060" s="9"/>
    </row>
    <row r="37061" spans="30:30">
      <c r="AD37061" s="9"/>
    </row>
    <row r="37062" spans="30:30">
      <c r="AD37062" s="9"/>
    </row>
    <row r="37063" spans="30:30">
      <c r="AD37063" s="9"/>
    </row>
    <row r="37064" spans="30:30">
      <c r="AD37064" s="9"/>
    </row>
    <row r="37065" spans="30:30">
      <c r="AD37065" s="9"/>
    </row>
    <row r="37066" spans="30:30">
      <c r="AD37066" s="9"/>
    </row>
    <row r="37067" spans="30:30">
      <c r="AD37067" s="9"/>
    </row>
    <row r="37068" spans="30:30">
      <c r="AD37068" s="9"/>
    </row>
    <row r="37069" spans="30:30">
      <c r="AD37069" s="9"/>
    </row>
    <row r="37070" spans="30:30">
      <c r="AD37070" s="9"/>
    </row>
    <row r="37071" spans="30:30">
      <c r="AD37071" s="9"/>
    </row>
    <row r="37072" spans="30:30">
      <c r="AD37072" s="9"/>
    </row>
    <row r="37073" spans="30:30">
      <c r="AD37073" s="9"/>
    </row>
    <row r="37074" spans="30:30">
      <c r="AD37074" s="9"/>
    </row>
    <row r="37075" spans="30:30">
      <c r="AD37075" s="9"/>
    </row>
    <row r="37076" spans="30:30">
      <c r="AD37076" s="9"/>
    </row>
    <row r="37077" spans="30:30">
      <c r="AD37077" s="9"/>
    </row>
    <row r="37078" spans="30:30">
      <c r="AD37078" s="9"/>
    </row>
    <row r="37079" spans="30:30">
      <c r="AD37079" s="9"/>
    </row>
    <row r="37080" spans="30:30">
      <c r="AD37080" s="9"/>
    </row>
    <row r="37081" spans="30:30">
      <c r="AD37081" s="9"/>
    </row>
    <row r="37082" spans="30:30">
      <c r="AD37082" s="9"/>
    </row>
    <row r="37083" spans="30:30">
      <c r="AD37083" s="9"/>
    </row>
    <row r="37084" spans="30:30">
      <c r="AD37084" s="9"/>
    </row>
    <row r="37085" spans="30:30">
      <c r="AD37085" s="9"/>
    </row>
    <row r="37086" spans="30:30">
      <c r="AD37086" s="9"/>
    </row>
    <row r="37087" spans="30:30">
      <c r="AD37087" s="9"/>
    </row>
    <row r="37088" spans="30:30">
      <c r="AD37088" s="9"/>
    </row>
    <row r="37089" spans="30:30">
      <c r="AD37089" s="9"/>
    </row>
    <row r="37090" spans="30:30">
      <c r="AD37090" s="9"/>
    </row>
    <row r="37091" spans="30:30">
      <c r="AD37091" s="9"/>
    </row>
    <row r="37092" spans="30:30">
      <c r="AD37092" s="9"/>
    </row>
    <row r="37093" spans="30:30">
      <c r="AD37093" s="9"/>
    </row>
    <row r="37094" spans="30:30">
      <c r="AD37094" s="9"/>
    </row>
    <row r="37095" spans="30:30">
      <c r="AD37095" s="9"/>
    </row>
    <row r="37096" spans="30:30">
      <c r="AD37096" s="9"/>
    </row>
    <row r="37097" spans="30:30">
      <c r="AD37097" s="9"/>
    </row>
    <row r="37098" spans="30:30">
      <c r="AD37098" s="9"/>
    </row>
    <row r="37099" spans="30:30">
      <c r="AD37099" s="9"/>
    </row>
    <row r="37100" spans="30:30">
      <c r="AD37100" s="9"/>
    </row>
    <row r="37101" spans="30:30">
      <c r="AD37101" s="9"/>
    </row>
    <row r="37102" spans="30:30">
      <c r="AD37102" s="9"/>
    </row>
    <row r="37103" spans="30:30">
      <c r="AD37103" s="9"/>
    </row>
    <row r="37104" spans="30:30">
      <c r="AD37104" s="9"/>
    </row>
    <row r="37105" spans="30:30">
      <c r="AD37105" s="9"/>
    </row>
    <row r="37106" spans="30:30">
      <c r="AD37106" s="9"/>
    </row>
    <row r="37107" spans="30:30">
      <c r="AD37107" s="9"/>
    </row>
    <row r="37108" spans="30:30">
      <c r="AD37108" s="9"/>
    </row>
    <row r="37109" spans="30:30">
      <c r="AD37109" s="9"/>
    </row>
    <row r="37110" spans="30:30">
      <c r="AD37110" s="9"/>
    </row>
    <row r="37111" spans="30:30">
      <c r="AD37111" s="9"/>
    </row>
    <row r="37112" spans="30:30">
      <c r="AD37112" s="9"/>
    </row>
    <row r="37113" spans="30:30">
      <c r="AD37113" s="9"/>
    </row>
    <row r="37114" spans="30:30">
      <c r="AD37114" s="9"/>
    </row>
    <row r="37115" spans="30:30">
      <c r="AD37115" s="9"/>
    </row>
    <row r="37116" spans="30:30">
      <c r="AD37116" s="9"/>
    </row>
    <row r="37117" spans="30:30">
      <c r="AD37117" s="9"/>
    </row>
    <row r="37118" spans="30:30">
      <c r="AD37118" s="9"/>
    </row>
    <row r="37119" spans="30:30">
      <c r="AD37119" s="9"/>
    </row>
    <row r="37120" spans="30:30">
      <c r="AD37120" s="9"/>
    </row>
    <row r="37121" spans="30:30">
      <c r="AD37121" s="9"/>
    </row>
    <row r="37122" spans="30:30">
      <c r="AD37122" s="9"/>
    </row>
    <row r="37123" spans="30:30">
      <c r="AD37123" s="9"/>
    </row>
    <row r="37124" spans="30:30">
      <c r="AD37124" s="9"/>
    </row>
    <row r="37125" spans="30:30">
      <c r="AD37125" s="9"/>
    </row>
    <row r="37126" spans="30:30">
      <c r="AD37126" s="9"/>
    </row>
    <row r="37127" spans="30:30">
      <c r="AD37127" s="9"/>
    </row>
    <row r="37128" spans="30:30">
      <c r="AD37128" s="9"/>
    </row>
    <row r="37129" spans="30:30">
      <c r="AD37129" s="9"/>
    </row>
    <row r="37130" spans="30:30">
      <c r="AD37130" s="9"/>
    </row>
    <row r="37131" spans="30:30">
      <c r="AD37131" s="9"/>
    </row>
    <row r="37132" spans="30:30">
      <c r="AD37132" s="9"/>
    </row>
    <row r="37133" spans="30:30">
      <c r="AD37133" s="9"/>
    </row>
    <row r="37134" spans="30:30">
      <c r="AD37134" s="9"/>
    </row>
    <row r="37135" spans="30:30">
      <c r="AD37135" s="9"/>
    </row>
    <row r="37136" spans="30:30">
      <c r="AD37136" s="9"/>
    </row>
    <row r="37137" spans="30:30">
      <c r="AD37137" s="9"/>
    </row>
    <row r="37138" spans="30:30">
      <c r="AD37138" s="9"/>
    </row>
    <row r="37139" spans="30:30">
      <c r="AD37139" s="9"/>
    </row>
    <row r="37140" spans="30:30">
      <c r="AD37140" s="9"/>
    </row>
    <row r="37141" spans="30:30">
      <c r="AD37141" s="9"/>
    </row>
    <row r="37142" spans="30:30">
      <c r="AD37142" s="9"/>
    </row>
    <row r="37143" spans="30:30">
      <c r="AD37143" s="9"/>
    </row>
    <row r="37144" spans="30:30">
      <c r="AD37144" s="9"/>
    </row>
    <row r="37145" spans="30:30">
      <c r="AD37145" s="9"/>
    </row>
    <row r="37146" spans="30:30">
      <c r="AD37146" s="9"/>
    </row>
    <row r="37147" spans="30:30">
      <c r="AD37147" s="9"/>
    </row>
    <row r="37148" spans="30:30">
      <c r="AD37148" s="9"/>
    </row>
    <row r="37149" spans="30:30">
      <c r="AD37149" s="9"/>
    </row>
    <row r="37150" spans="30:30">
      <c r="AD37150" s="9"/>
    </row>
    <row r="37151" spans="30:30">
      <c r="AD37151" s="9"/>
    </row>
    <row r="37152" spans="30:30">
      <c r="AD37152" s="9"/>
    </row>
    <row r="37153" spans="30:30">
      <c r="AD37153" s="9"/>
    </row>
    <row r="37154" spans="30:30">
      <c r="AD37154" s="9"/>
    </row>
    <row r="37155" spans="30:30">
      <c r="AD37155" s="9"/>
    </row>
    <row r="37156" spans="30:30">
      <c r="AD37156" s="9"/>
    </row>
    <row r="37157" spans="30:30">
      <c r="AD37157" s="9"/>
    </row>
    <row r="37158" spans="30:30">
      <c r="AD37158" s="9"/>
    </row>
    <row r="37159" spans="30:30">
      <c r="AD37159" s="9"/>
    </row>
    <row r="37160" spans="30:30">
      <c r="AD37160" s="9"/>
    </row>
    <row r="37161" spans="30:30">
      <c r="AD37161" s="9"/>
    </row>
    <row r="37162" spans="30:30">
      <c r="AD37162" s="9"/>
    </row>
    <row r="37163" spans="30:30">
      <c r="AD37163" s="9"/>
    </row>
    <row r="37164" spans="30:30">
      <c r="AD37164" s="9"/>
    </row>
    <row r="37165" spans="30:30">
      <c r="AD37165" s="9"/>
    </row>
    <row r="37166" spans="30:30">
      <c r="AD37166" s="9"/>
    </row>
    <row r="37167" spans="30:30">
      <c r="AD37167" s="9"/>
    </row>
    <row r="37168" spans="30:30">
      <c r="AD37168" s="9"/>
    </row>
    <row r="37169" spans="30:30">
      <c r="AD37169" s="9"/>
    </row>
    <row r="37170" spans="30:30">
      <c r="AD37170" s="9"/>
    </row>
    <row r="37171" spans="30:30">
      <c r="AD37171" s="9"/>
    </row>
    <row r="37172" spans="30:30">
      <c r="AD37172" s="9"/>
    </row>
    <row r="37173" spans="30:30">
      <c r="AD37173" s="9"/>
    </row>
    <row r="37174" spans="30:30">
      <c r="AD37174" s="9"/>
    </row>
    <row r="37175" spans="30:30">
      <c r="AD37175" s="9"/>
    </row>
    <row r="37176" spans="30:30">
      <c r="AD37176" s="9"/>
    </row>
    <row r="37177" spans="30:30">
      <c r="AD37177" s="9"/>
    </row>
    <row r="37178" spans="30:30">
      <c r="AD37178" s="9"/>
    </row>
    <row r="37179" spans="30:30">
      <c r="AD37179" s="9"/>
    </row>
    <row r="37180" spans="30:30">
      <c r="AD37180" s="9"/>
    </row>
    <row r="37181" spans="30:30">
      <c r="AD37181" s="9"/>
    </row>
    <row r="37182" spans="30:30">
      <c r="AD37182" s="9"/>
    </row>
    <row r="37183" spans="30:30">
      <c r="AD37183" s="9"/>
    </row>
    <row r="37184" spans="30:30">
      <c r="AD37184" s="9"/>
    </row>
    <row r="37185" spans="30:30">
      <c r="AD37185" s="9"/>
    </row>
    <row r="37186" spans="30:30">
      <c r="AD37186" s="9"/>
    </row>
    <row r="37187" spans="30:30">
      <c r="AD37187" s="9"/>
    </row>
    <row r="37188" spans="30:30">
      <c r="AD37188" s="9"/>
    </row>
    <row r="37189" spans="30:30">
      <c r="AD37189" s="9"/>
    </row>
    <row r="37190" spans="30:30">
      <c r="AD37190" s="9"/>
    </row>
    <row r="37191" spans="30:30">
      <c r="AD37191" s="9"/>
    </row>
    <row r="37192" spans="30:30">
      <c r="AD37192" s="9"/>
    </row>
    <row r="37193" spans="30:30">
      <c r="AD37193" s="9"/>
    </row>
    <row r="37194" spans="30:30">
      <c r="AD37194" s="9"/>
    </row>
    <row r="37195" spans="30:30">
      <c r="AD37195" s="9"/>
    </row>
    <row r="37196" spans="30:30">
      <c r="AD37196" s="9"/>
    </row>
    <row r="37197" spans="30:30">
      <c r="AD37197" s="9"/>
    </row>
    <row r="37198" spans="30:30">
      <c r="AD37198" s="9"/>
    </row>
    <row r="37199" spans="30:30">
      <c r="AD37199" s="9"/>
    </row>
    <row r="37200" spans="30:30">
      <c r="AD37200" s="9"/>
    </row>
    <row r="37201" spans="30:30">
      <c r="AD37201" s="9"/>
    </row>
    <row r="37202" spans="30:30">
      <c r="AD37202" s="9"/>
    </row>
    <row r="37203" spans="30:30">
      <c r="AD37203" s="9"/>
    </row>
    <row r="37204" spans="30:30">
      <c r="AD37204" s="9"/>
    </row>
    <row r="37205" spans="30:30">
      <c r="AD37205" s="9"/>
    </row>
    <row r="37206" spans="30:30">
      <c r="AD37206" s="9"/>
    </row>
    <row r="37207" spans="30:30">
      <c r="AD37207" s="9"/>
    </row>
    <row r="37208" spans="30:30">
      <c r="AD37208" s="9"/>
    </row>
    <row r="37209" spans="30:30">
      <c r="AD37209" s="9"/>
    </row>
    <row r="37210" spans="30:30">
      <c r="AD37210" s="9"/>
    </row>
    <row r="37211" spans="30:30">
      <c r="AD37211" s="9"/>
    </row>
    <row r="37212" spans="30:30">
      <c r="AD37212" s="9"/>
    </row>
    <row r="37213" spans="30:30">
      <c r="AD37213" s="9"/>
    </row>
    <row r="37214" spans="30:30">
      <c r="AD37214" s="9"/>
    </row>
    <row r="37215" spans="30:30">
      <c r="AD37215" s="9"/>
    </row>
    <row r="37216" spans="30:30">
      <c r="AD37216" s="9"/>
    </row>
    <row r="37217" spans="30:30">
      <c r="AD37217" s="9"/>
    </row>
    <row r="37218" spans="30:30">
      <c r="AD37218" s="9"/>
    </row>
    <row r="37219" spans="30:30">
      <c r="AD37219" s="9"/>
    </row>
    <row r="37220" spans="30:30">
      <c r="AD37220" s="9"/>
    </row>
    <row r="37221" spans="30:30">
      <c r="AD37221" s="9"/>
    </row>
    <row r="37222" spans="30:30">
      <c r="AD37222" s="9"/>
    </row>
    <row r="37223" spans="30:30">
      <c r="AD37223" s="9"/>
    </row>
    <row r="37224" spans="30:30">
      <c r="AD37224" s="9"/>
    </row>
    <row r="37225" spans="30:30">
      <c r="AD37225" s="9"/>
    </row>
    <row r="37226" spans="30:30">
      <c r="AD37226" s="9"/>
    </row>
    <row r="37227" spans="30:30">
      <c r="AD37227" s="9"/>
    </row>
    <row r="37228" spans="30:30">
      <c r="AD37228" s="9"/>
    </row>
    <row r="37229" spans="30:30">
      <c r="AD37229" s="9"/>
    </row>
    <row r="37230" spans="30:30">
      <c r="AD37230" s="9"/>
    </row>
    <row r="37231" spans="30:30">
      <c r="AD37231" s="9"/>
    </row>
    <row r="37232" spans="30:30">
      <c r="AD37232" s="9"/>
    </row>
    <row r="37233" spans="30:30">
      <c r="AD37233" s="9"/>
    </row>
    <row r="37234" spans="30:30">
      <c r="AD37234" s="9"/>
    </row>
    <row r="37235" spans="30:30">
      <c r="AD37235" s="9"/>
    </row>
    <row r="37236" spans="30:30">
      <c r="AD37236" s="9"/>
    </row>
    <row r="37237" spans="30:30">
      <c r="AD37237" s="9"/>
    </row>
    <row r="37238" spans="30:30">
      <c r="AD37238" s="9"/>
    </row>
    <row r="37239" spans="30:30">
      <c r="AD37239" s="9"/>
    </row>
    <row r="37240" spans="30:30">
      <c r="AD37240" s="9"/>
    </row>
    <row r="37241" spans="30:30">
      <c r="AD37241" s="9"/>
    </row>
    <row r="37242" spans="30:30">
      <c r="AD37242" s="9"/>
    </row>
    <row r="37243" spans="30:30">
      <c r="AD37243" s="9"/>
    </row>
    <row r="37244" spans="30:30">
      <c r="AD37244" s="9"/>
    </row>
    <row r="37245" spans="30:30">
      <c r="AD37245" s="9"/>
    </row>
    <row r="37246" spans="30:30">
      <c r="AD37246" s="9"/>
    </row>
    <row r="37247" spans="30:30">
      <c r="AD37247" s="9"/>
    </row>
    <row r="37248" spans="30:30">
      <c r="AD37248" s="9"/>
    </row>
    <row r="37249" spans="30:30">
      <c r="AD37249" s="9"/>
    </row>
    <row r="37250" spans="30:30">
      <c r="AD37250" s="9"/>
    </row>
    <row r="37251" spans="30:30">
      <c r="AD37251" s="9"/>
    </row>
    <row r="37252" spans="30:30">
      <c r="AD37252" s="9"/>
    </row>
    <row r="37253" spans="30:30">
      <c r="AD37253" s="9"/>
    </row>
    <row r="37254" spans="30:30">
      <c r="AD37254" s="9"/>
    </row>
    <row r="37255" spans="30:30">
      <c r="AD37255" s="9"/>
    </row>
    <row r="37256" spans="30:30">
      <c r="AD37256" s="9"/>
    </row>
    <row r="37257" spans="30:30">
      <c r="AD37257" s="9"/>
    </row>
    <row r="37258" spans="30:30">
      <c r="AD37258" s="9"/>
    </row>
    <row r="37259" spans="30:30">
      <c r="AD37259" s="9"/>
    </row>
    <row r="37260" spans="30:30">
      <c r="AD37260" s="9"/>
    </row>
    <row r="37261" spans="30:30">
      <c r="AD37261" s="9"/>
    </row>
    <row r="37262" spans="30:30">
      <c r="AD37262" s="9"/>
    </row>
    <row r="37263" spans="30:30">
      <c r="AD37263" s="9"/>
    </row>
    <row r="37264" spans="30:30">
      <c r="AD37264" s="9"/>
    </row>
    <row r="37265" spans="30:30">
      <c r="AD37265" s="9"/>
    </row>
    <row r="37266" spans="30:30">
      <c r="AD37266" s="9"/>
    </row>
    <row r="37267" spans="30:30">
      <c r="AD37267" s="9"/>
    </row>
    <row r="37268" spans="30:30">
      <c r="AD37268" s="9"/>
    </row>
    <row r="37269" spans="30:30">
      <c r="AD37269" s="9"/>
    </row>
    <row r="37270" spans="30:30">
      <c r="AD37270" s="9"/>
    </row>
    <row r="37271" spans="30:30">
      <c r="AD37271" s="9"/>
    </row>
    <row r="37272" spans="30:30">
      <c r="AD37272" s="9"/>
    </row>
    <row r="37273" spans="30:30">
      <c r="AD37273" s="9"/>
    </row>
    <row r="37274" spans="30:30">
      <c r="AD37274" s="9"/>
    </row>
    <row r="37275" spans="30:30">
      <c r="AD37275" s="9"/>
    </row>
    <row r="37276" spans="30:30">
      <c r="AD37276" s="9"/>
    </row>
    <row r="37277" spans="30:30">
      <c r="AD37277" s="9"/>
    </row>
    <row r="37278" spans="30:30">
      <c r="AD37278" s="9"/>
    </row>
    <row r="37279" spans="30:30">
      <c r="AD37279" s="9"/>
    </row>
    <row r="37280" spans="30:30">
      <c r="AD37280" s="9"/>
    </row>
    <row r="37281" spans="30:30">
      <c r="AD37281" s="9"/>
    </row>
    <row r="37282" spans="30:30">
      <c r="AD37282" s="9"/>
    </row>
    <row r="37283" spans="30:30">
      <c r="AD37283" s="9"/>
    </row>
    <row r="37284" spans="30:30">
      <c r="AD37284" s="9"/>
    </row>
    <row r="37285" spans="30:30">
      <c r="AD37285" s="9"/>
    </row>
    <row r="37286" spans="30:30">
      <c r="AD37286" s="9"/>
    </row>
    <row r="37287" spans="30:30">
      <c r="AD37287" s="9"/>
    </row>
    <row r="37288" spans="30:30">
      <c r="AD37288" s="9"/>
    </row>
    <row r="37289" spans="30:30">
      <c r="AD37289" s="9"/>
    </row>
    <row r="37290" spans="30:30">
      <c r="AD37290" s="9"/>
    </row>
    <row r="37291" spans="30:30">
      <c r="AD37291" s="9"/>
    </row>
    <row r="37292" spans="30:30">
      <c r="AD37292" s="9"/>
    </row>
    <row r="37293" spans="30:30">
      <c r="AD37293" s="9"/>
    </row>
    <row r="37294" spans="30:30">
      <c r="AD37294" s="9"/>
    </row>
    <row r="37295" spans="30:30">
      <c r="AD37295" s="9"/>
    </row>
    <row r="37296" spans="30:30">
      <c r="AD37296" s="9"/>
    </row>
    <row r="37297" spans="30:30">
      <c r="AD37297" s="9"/>
    </row>
    <row r="37298" spans="30:30">
      <c r="AD37298" s="9"/>
    </row>
    <row r="37299" spans="30:30">
      <c r="AD37299" s="9"/>
    </row>
    <row r="37300" spans="30:30">
      <c r="AD37300" s="9"/>
    </row>
    <row r="37301" spans="30:30">
      <c r="AD37301" s="9"/>
    </row>
    <row r="37302" spans="30:30">
      <c r="AD37302" s="9"/>
    </row>
    <row r="37303" spans="30:30">
      <c r="AD37303" s="9"/>
    </row>
    <row r="37304" spans="30:30">
      <c r="AD37304" s="9"/>
    </row>
    <row r="37305" spans="30:30">
      <c r="AD37305" s="9"/>
    </row>
    <row r="37306" spans="30:30">
      <c r="AD37306" s="9"/>
    </row>
    <row r="37307" spans="30:30">
      <c r="AD37307" s="9"/>
    </row>
    <row r="37308" spans="30:30">
      <c r="AD37308" s="9"/>
    </row>
    <row r="37309" spans="30:30">
      <c r="AD37309" s="9"/>
    </row>
    <row r="37310" spans="30:30">
      <c r="AD37310" s="9"/>
    </row>
    <row r="37311" spans="30:30">
      <c r="AD37311" s="9"/>
    </row>
    <row r="37312" spans="30:30">
      <c r="AD37312" s="9"/>
    </row>
    <row r="37313" spans="30:30">
      <c r="AD37313" s="9"/>
    </row>
    <row r="37314" spans="30:30">
      <c r="AD37314" s="9"/>
    </row>
    <row r="37315" spans="30:30">
      <c r="AD37315" s="9"/>
    </row>
    <row r="37316" spans="30:30">
      <c r="AD37316" s="9"/>
    </row>
    <row r="37317" spans="30:30">
      <c r="AD37317" s="9"/>
    </row>
    <row r="37318" spans="30:30">
      <c r="AD37318" s="9"/>
    </row>
    <row r="37319" spans="30:30">
      <c r="AD37319" s="9"/>
    </row>
    <row r="37320" spans="30:30">
      <c r="AD37320" s="9"/>
    </row>
    <row r="37321" spans="30:30">
      <c r="AD37321" s="9"/>
    </row>
    <row r="37322" spans="30:30">
      <c r="AD37322" s="9"/>
    </row>
    <row r="37323" spans="30:30">
      <c r="AD37323" s="9"/>
    </row>
    <row r="37324" spans="30:30">
      <c r="AD37324" s="9"/>
    </row>
    <row r="37325" spans="30:30">
      <c r="AD37325" s="9"/>
    </row>
    <row r="37326" spans="30:30">
      <c r="AD37326" s="9"/>
    </row>
    <row r="37327" spans="30:30">
      <c r="AD37327" s="9"/>
    </row>
    <row r="37328" spans="30:30">
      <c r="AD37328" s="9"/>
    </row>
    <row r="37329" spans="30:30">
      <c r="AD37329" s="9"/>
    </row>
    <row r="37330" spans="30:30">
      <c r="AD37330" s="9"/>
    </row>
    <row r="37331" spans="30:30">
      <c r="AD37331" s="9"/>
    </row>
    <row r="37332" spans="30:30">
      <c r="AD37332" s="9"/>
    </row>
    <row r="37333" spans="30:30">
      <c r="AD37333" s="9"/>
    </row>
    <row r="37334" spans="30:30">
      <c r="AD37334" s="9"/>
    </row>
    <row r="37335" spans="30:30">
      <c r="AD37335" s="9"/>
    </row>
    <row r="37336" spans="30:30">
      <c r="AD37336" s="9"/>
    </row>
    <row r="37337" spans="30:30">
      <c r="AD37337" s="9"/>
    </row>
    <row r="37338" spans="30:30">
      <c r="AD37338" s="9"/>
    </row>
    <row r="37339" spans="30:30">
      <c r="AD37339" s="9"/>
    </row>
    <row r="37340" spans="30:30">
      <c r="AD37340" s="9"/>
    </row>
    <row r="37341" spans="30:30">
      <c r="AD37341" s="9"/>
    </row>
    <row r="37342" spans="30:30">
      <c r="AD37342" s="9"/>
    </row>
    <row r="37343" spans="30:30">
      <c r="AD37343" s="9"/>
    </row>
    <row r="37344" spans="30:30">
      <c r="AD37344" s="9"/>
    </row>
    <row r="37345" spans="30:30">
      <c r="AD37345" s="9"/>
    </row>
    <row r="37346" spans="30:30">
      <c r="AD37346" s="9"/>
    </row>
    <row r="37347" spans="30:30">
      <c r="AD37347" s="9"/>
    </row>
    <row r="37348" spans="30:30">
      <c r="AD37348" s="9"/>
    </row>
    <row r="37349" spans="30:30">
      <c r="AD37349" s="9"/>
    </row>
    <row r="37350" spans="30:30">
      <c r="AD37350" s="9"/>
    </row>
    <row r="37351" spans="30:30">
      <c r="AD37351" s="9"/>
    </row>
    <row r="37352" spans="30:30">
      <c r="AD37352" s="9"/>
    </row>
    <row r="37353" spans="30:30">
      <c r="AD37353" s="9"/>
    </row>
    <row r="37354" spans="30:30">
      <c r="AD37354" s="9"/>
    </row>
    <row r="37355" spans="30:30">
      <c r="AD37355" s="9"/>
    </row>
    <row r="37356" spans="30:30">
      <c r="AD37356" s="9"/>
    </row>
    <row r="37357" spans="30:30">
      <c r="AD37357" s="9"/>
    </row>
    <row r="37358" spans="30:30">
      <c r="AD37358" s="9"/>
    </row>
    <row r="37359" spans="30:30">
      <c r="AD37359" s="9"/>
    </row>
    <row r="37360" spans="30:30">
      <c r="AD37360" s="9"/>
    </row>
    <row r="37361" spans="30:30">
      <c r="AD37361" s="9"/>
    </row>
    <row r="37362" spans="30:30">
      <c r="AD37362" s="9"/>
    </row>
    <row r="37363" spans="30:30">
      <c r="AD37363" s="9"/>
    </row>
    <row r="37364" spans="30:30">
      <c r="AD37364" s="9"/>
    </row>
    <row r="37365" spans="30:30">
      <c r="AD37365" s="9"/>
    </row>
    <row r="37366" spans="30:30">
      <c r="AD37366" s="9"/>
    </row>
    <row r="37367" spans="30:30">
      <c r="AD37367" s="9"/>
    </row>
    <row r="37368" spans="30:30">
      <c r="AD37368" s="9"/>
    </row>
    <row r="37369" spans="30:30">
      <c r="AD37369" s="9"/>
    </row>
    <row r="37370" spans="30:30">
      <c r="AD37370" s="9"/>
    </row>
    <row r="37371" spans="30:30">
      <c r="AD37371" s="9"/>
    </row>
    <row r="37372" spans="30:30">
      <c r="AD37372" s="9"/>
    </row>
    <row r="37373" spans="30:30">
      <c r="AD37373" s="9"/>
    </row>
    <row r="37374" spans="30:30">
      <c r="AD37374" s="9"/>
    </row>
    <row r="37375" spans="30:30">
      <c r="AD37375" s="9"/>
    </row>
    <row r="37376" spans="30:30">
      <c r="AD37376" s="9"/>
    </row>
    <row r="37377" spans="30:30">
      <c r="AD37377" s="9"/>
    </row>
    <row r="37378" spans="30:30">
      <c r="AD37378" s="9"/>
    </row>
    <row r="37379" spans="30:30">
      <c r="AD37379" s="9"/>
    </row>
    <row r="37380" spans="30:30">
      <c r="AD37380" s="9"/>
    </row>
    <row r="37381" spans="30:30">
      <c r="AD37381" s="9"/>
    </row>
    <row r="37382" spans="30:30">
      <c r="AD37382" s="9"/>
    </row>
    <row r="37383" spans="30:30">
      <c r="AD37383" s="9"/>
    </row>
    <row r="37384" spans="30:30">
      <c r="AD37384" s="9"/>
    </row>
    <row r="37385" spans="30:30">
      <c r="AD37385" s="9"/>
    </row>
    <row r="37386" spans="30:30">
      <c r="AD37386" s="9"/>
    </row>
    <row r="37387" spans="30:30">
      <c r="AD37387" s="9"/>
    </row>
    <row r="37388" spans="30:30">
      <c r="AD37388" s="9"/>
    </row>
    <row r="37389" spans="30:30">
      <c r="AD37389" s="9"/>
    </row>
    <row r="37390" spans="30:30">
      <c r="AD37390" s="9"/>
    </row>
    <row r="37391" spans="30:30">
      <c r="AD37391" s="9"/>
    </row>
    <row r="37392" spans="30:30">
      <c r="AD37392" s="9"/>
    </row>
    <row r="37393" spans="30:30">
      <c r="AD37393" s="9"/>
    </row>
    <row r="37394" spans="30:30">
      <c r="AD37394" s="9"/>
    </row>
    <row r="37395" spans="30:30">
      <c r="AD37395" s="9"/>
    </row>
    <row r="37396" spans="30:30">
      <c r="AD37396" s="9"/>
    </row>
    <row r="37397" spans="30:30">
      <c r="AD37397" s="9"/>
    </row>
    <row r="37398" spans="30:30">
      <c r="AD37398" s="9"/>
    </row>
    <row r="37399" spans="30:30">
      <c r="AD37399" s="9"/>
    </row>
    <row r="37400" spans="30:30">
      <c r="AD37400" s="9"/>
    </row>
    <row r="37401" spans="30:30">
      <c r="AD37401" s="9"/>
    </row>
    <row r="37402" spans="30:30">
      <c r="AD37402" s="9"/>
    </row>
    <row r="37403" spans="30:30">
      <c r="AD37403" s="9"/>
    </row>
    <row r="37404" spans="30:30">
      <c r="AD37404" s="9"/>
    </row>
    <row r="37405" spans="30:30">
      <c r="AD37405" s="9"/>
    </row>
    <row r="37406" spans="30:30">
      <c r="AD37406" s="9"/>
    </row>
    <row r="37407" spans="30:30">
      <c r="AD37407" s="9"/>
    </row>
    <row r="37408" spans="30:30">
      <c r="AD37408" s="9"/>
    </row>
    <row r="37409" spans="30:30">
      <c r="AD37409" s="9"/>
    </row>
    <row r="37410" spans="30:30">
      <c r="AD37410" s="9"/>
    </row>
    <row r="37411" spans="30:30">
      <c r="AD37411" s="9"/>
    </row>
    <row r="37412" spans="30:30">
      <c r="AD37412" s="9"/>
    </row>
    <row r="37413" spans="30:30">
      <c r="AD37413" s="9"/>
    </row>
    <row r="37414" spans="30:30">
      <c r="AD37414" s="9"/>
    </row>
    <row r="37415" spans="30:30">
      <c r="AD37415" s="9"/>
    </row>
    <row r="37416" spans="30:30">
      <c r="AD37416" s="9"/>
    </row>
    <row r="37417" spans="30:30">
      <c r="AD37417" s="9"/>
    </row>
    <row r="37418" spans="30:30">
      <c r="AD37418" s="9"/>
    </row>
    <row r="37419" spans="30:30">
      <c r="AD37419" s="9"/>
    </row>
    <row r="37420" spans="30:30">
      <c r="AD37420" s="9"/>
    </row>
    <row r="37421" spans="30:30">
      <c r="AD37421" s="9"/>
    </row>
    <row r="37422" spans="30:30">
      <c r="AD37422" s="9"/>
    </row>
    <row r="37423" spans="30:30">
      <c r="AD37423" s="9"/>
    </row>
    <row r="37424" spans="30:30">
      <c r="AD37424" s="9"/>
    </row>
    <row r="37425" spans="30:30">
      <c r="AD37425" s="9"/>
    </row>
    <row r="37426" spans="30:30">
      <c r="AD37426" s="9"/>
    </row>
    <row r="37427" spans="30:30">
      <c r="AD37427" s="9"/>
    </row>
    <row r="37428" spans="30:30">
      <c r="AD37428" s="9"/>
    </row>
    <row r="37429" spans="30:30">
      <c r="AD37429" s="9"/>
    </row>
    <row r="37430" spans="30:30">
      <c r="AD37430" s="9"/>
    </row>
    <row r="37431" spans="30:30">
      <c r="AD37431" s="9"/>
    </row>
    <row r="37432" spans="30:30">
      <c r="AD37432" s="9"/>
    </row>
    <row r="37433" spans="30:30">
      <c r="AD37433" s="9"/>
    </row>
    <row r="37434" spans="30:30">
      <c r="AD37434" s="9"/>
    </row>
    <row r="37435" spans="30:30">
      <c r="AD37435" s="9"/>
    </row>
    <row r="37436" spans="30:30">
      <c r="AD37436" s="9"/>
    </row>
    <row r="37437" spans="30:30">
      <c r="AD37437" s="9"/>
    </row>
    <row r="37438" spans="30:30">
      <c r="AD37438" s="9"/>
    </row>
    <row r="37439" spans="30:30">
      <c r="AD37439" s="9"/>
    </row>
    <row r="37440" spans="30:30">
      <c r="AD37440" s="9"/>
    </row>
    <row r="37441" spans="30:30">
      <c r="AD37441" s="9"/>
    </row>
    <row r="37442" spans="30:30">
      <c r="AD37442" s="9"/>
    </row>
    <row r="37443" spans="30:30">
      <c r="AD37443" s="9"/>
    </row>
    <row r="37444" spans="30:30">
      <c r="AD37444" s="9"/>
    </row>
    <row r="37445" spans="30:30">
      <c r="AD37445" s="9"/>
    </row>
    <row r="37446" spans="30:30">
      <c r="AD37446" s="9"/>
    </row>
    <row r="37447" spans="30:30">
      <c r="AD37447" s="9"/>
    </row>
    <row r="37448" spans="30:30">
      <c r="AD37448" s="9"/>
    </row>
    <row r="37449" spans="30:30">
      <c r="AD37449" s="9"/>
    </row>
    <row r="37450" spans="30:30">
      <c r="AD37450" s="9"/>
    </row>
    <row r="37451" spans="30:30">
      <c r="AD37451" s="9"/>
    </row>
    <row r="37452" spans="30:30">
      <c r="AD37452" s="9"/>
    </row>
    <row r="37453" spans="30:30">
      <c r="AD37453" s="9"/>
    </row>
    <row r="37454" spans="30:30">
      <c r="AD37454" s="9"/>
    </row>
    <row r="37455" spans="30:30">
      <c r="AD37455" s="9"/>
    </row>
    <row r="37456" spans="30:30">
      <c r="AD37456" s="9"/>
    </row>
    <row r="37457" spans="30:30">
      <c r="AD37457" s="9"/>
    </row>
    <row r="37458" spans="30:30">
      <c r="AD37458" s="9"/>
    </row>
    <row r="37459" spans="30:30">
      <c r="AD37459" s="9"/>
    </row>
    <row r="37460" spans="30:30">
      <c r="AD37460" s="9"/>
    </row>
    <row r="37461" spans="30:30">
      <c r="AD37461" s="9"/>
    </row>
    <row r="37462" spans="30:30">
      <c r="AD37462" s="9"/>
    </row>
    <row r="37463" spans="30:30">
      <c r="AD37463" s="9"/>
    </row>
    <row r="37464" spans="30:30">
      <c r="AD37464" s="9"/>
    </row>
    <row r="37465" spans="30:30">
      <c r="AD37465" s="9"/>
    </row>
    <row r="37466" spans="30:30">
      <c r="AD37466" s="9"/>
    </row>
    <row r="37467" spans="30:30">
      <c r="AD37467" s="9"/>
    </row>
    <row r="37468" spans="30:30">
      <c r="AD37468" s="9"/>
    </row>
    <row r="37469" spans="30:30">
      <c r="AD37469" s="9"/>
    </row>
    <row r="37470" spans="30:30">
      <c r="AD37470" s="9"/>
    </row>
    <row r="37471" spans="30:30">
      <c r="AD37471" s="9"/>
    </row>
    <row r="37472" spans="30:30">
      <c r="AD37472" s="9"/>
    </row>
    <row r="37473" spans="30:30">
      <c r="AD37473" s="9"/>
    </row>
    <row r="37474" spans="30:30">
      <c r="AD37474" s="9"/>
    </row>
    <row r="37475" spans="30:30">
      <c r="AD37475" s="9"/>
    </row>
    <row r="37476" spans="30:30">
      <c r="AD37476" s="9"/>
    </row>
    <row r="37477" spans="30:30">
      <c r="AD37477" s="9"/>
    </row>
    <row r="37478" spans="30:30">
      <c r="AD37478" s="9"/>
    </row>
    <row r="37479" spans="30:30">
      <c r="AD37479" s="9"/>
    </row>
    <row r="37480" spans="30:30">
      <c r="AD37480" s="9"/>
    </row>
    <row r="37481" spans="30:30">
      <c r="AD37481" s="9"/>
    </row>
    <row r="37482" spans="30:30">
      <c r="AD37482" s="9"/>
    </row>
    <row r="37483" spans="30:30">
      <c r="AD37483" s="9"/>
    </row>
    <row r="37484" spans="30:30">
      <c r="AD37484" s="9"/>
    </row>
    <row r="37485" spans="30:30">
      <c r="AD37485" s="9"/>
    </row>
    <row r="37486" spans="30:30">
      <c r="AD37486" s="9"/>
    </row>
    <row r="37487" spans="30:30">
      <c r="AD37487" s="9"/>
    </row>
    <row r="37488" spans="30:30">
      <c r="AD37488" s="9"/>
    </row>
    <row r="37489" spans="30:30">
      <c r="AD37489" s="9"/>
    </row>
    <row r="37490" spans="30:30">
      <c r="AD37490" s="9"/>
    </row>
    <row r="37491" spans="30:30">
      <c r="AD37491" s="9"/>
    </row>
    <row r="37492" spans="30:30">
      <c r="AD37492" s="9"/>
    </row>
    <row r="37493" spans="30:30">
      <c r="AD37493" s="9"/>
    </row>
    <row r="37494" spans="30:30">
      <c r="AD37494" s="9"/>
    </row>
    <row r="37495" spans="30:30">
      <c r="AD37495" s="9"/>
    </row>
    <row r="37496" spans="30:30">
      <c r="AD37496" s="9"/>
    </row>
    <row r="37497" spans="30:30">
      <c r="AD37497" s="9"/>
    </row>
    <row r="37498" spans="30:30">
      <c r="AD37498" s="9"/>
    </row>
    <row r="37499" spans="30:30">
      <c r="AD37499" s="9"/>
    </row>
    <row r="37500" spans="30:30">
      <c r="AD37500" s="9"/>
    </row>
    <row r="37501" spans="30:30">
      <c r="AD37501" s="9"/>
    </row>
    <row r="37502" spans="30:30">
      <c r="AD37502" s="9"/>
    </row>
    <row r="37503" spans="30:30">
      <c r="AD37503" s="9"/>
    </row>
    <row r="37504" spans="30:30">
      <c r="AD37504" s="9"/>
    </row>
    <row r="37505" spans="30:30">
      <c r="AD37505" s="9"/>
    </row>
    <row r="37506" spans="30:30">
      <c r="AD37506" s="9"/>
    </row>
    <row r="37507" spans="30:30">
      <c r="AD37507" s="9"/>
    </row>
    <row r="37508" spans="30:30">
      <c r="AD37508" s="9"/>
    </row>
    <row r="37509" spans="30:30">
      <c r="AD37509" s="9"/>
    </row>
    <row r="37510" spans="30:30">
      <c r="AD37510" s="9"/>
    </row>
    <row r="37511" spans="30:30">
      <c r="AD37511" s="9"/>
    </row>
    <row r="37512" spans="30:30">
      <c r="AD37512" s="9"/>
    </row>
    <row r="37513" spans="30:30">
      <c r="AD37513" s="9"/>
    </row>
    <row r="37514" spans="30:30">
      <c r="AD37514" s="9"/>
    </row>
    <row r="37515" spans="30:30">
      <c r="AD37515" s="9"/>
    </row>
    <row r="37516" spans="30:30">
      <c r="AD37516" s="9"/>
    </row>
    <row r="37517" spans="30:30">
      <c r="AD37517" s="9"/>
    </row>
    <row r="37518" spans="30:30">
      <c r="AD37518" s="9"/>
    </row>
    <row r="37519" spans="30:30">
      <c r="AD37519" s="9"/>
    </row>
    <row r="37520" spans="30:30">
      <c r="AD37520" s="9"/>
    </row>
    <row r="37521" spans="30:30">
      <c r="AD37521" s="9"/>
    </row>
    <row r="37522" spans="30:30">
      <c r="AD37522" s="9"/>
    </row>
    <row r="37523" spans="30:30">
      <c r="AD37523" s="9"/>
    </row>
    <row r="37524" spans="30:30">
      <c r="AD37524" s="9"/>
    </row>
    <row r="37525" spans="30:30">
      <c r="AD37525" s="9"/>
    </row>
    <row r="37526" spans="30:30">
      <c r="AD37526" s="9"/>
    </row>
    <row r="37527" spans="30:30">
      <c r="AD37527" s="9"/>
    </row>
    <row r="37528" spans="30:30">
      <c r="AD37528" s="9"/>
    </row>
    <row r="37529" spans="30:30">
      <c r="AD37529" s="9"/>
    </row>
    <row r="37530" spans="30:30">
      <c r="AD37530" s="9"/>
    </row>
    <row r="37531" spans="30:30">
      <c r="AD37531" s="9"/>
    </row>
    <row r="37532" spans="30:30">
      <c r="AD37532" s="9"/>
    </row>
    <row r="37533" spans="30:30">
      <c r="AD37533" s="9"/>
    </row>
    <row r="37534" spans="30:30">
      <c r="AD37534" s="9"/>
    </row>
    <row r="37535" spans="30:30">
      <c r="AD37535" s="9"/>
    </row>
    <row r="37536" spans="30:30">
      <c r="AD37536" s="9"/>
    </row>
    <row r="37537" spans="30:30">
      <c r="AD37537" s="9"/>
    </row>
    <row r="37538" spans="30:30">
      <c r="AD37538" s="9"/>
    </row>
    <row r="37539" spans="30:30">
      <c r="AD37539" s="9"/>
    </row>
    <row r="37540" spans="30:30">
      <c r="AD37540" s="9"/>
    </row>
    <row r="37541" spans="30:30">
      <c r="AD37541" s="9"/>
    </row>
    <row r="37542" spans="30:30">
      <c r="AD37542" s="9"/>
    </row>
    <row r="37543" spans="30:30">
      <c r="AD37543" s="9"/>
    </row>
    <row r="37544" spans="30:30">
      <c r="AD37544" s="9"/>
    </row>
    <row r="37545" spans="30:30">
      <c r="AD37545" s="9"/>
    </row>
    <row r="37546" spans="30:30">
      <c r="AD37546" s="9"/>
    </row>
    <row r="37547" spans="30:30">
      <c r="AD37547" s="9"/>
    </row>
    <row r="37548" spans="30:30">
      <c r="AD37548" s="9"/>
    </row>
    <row r="37549" spans="30:30">
      <c r="AD37549" s="9"/>
    </row>
    <row r="37550" spans="30:30">
      <c r="AD37550" s="9"/>
    </row>
    <row r="37551" spans="30:30">
      <c r="AD37551" s="9"/>
    </row>
    <row r="37552" spans="30:30">
      <c r="AD37552" s="9"/>
    </row>
    <row r="37553" spans="30:30">
      <c r="AD37553" s="9"/>
    </row>
    <row r="37554" spans="30:30">
      <c r="AD37554" s="9"/>
    </row>
    <row r="37555" spans="30:30">
      <c r="AD37555" s="9"/>
    </row>
    <row r="37556" spans="30:30">
      <c r="AD37556" s="9"/>
    </row>
    <row r="37557" spans="30:30">
      <c r="AD37557" s="9"/>
    </row>
    <row r="37558" spans="30:30">
      <c r="AD37558" s="9"/>
    </row>
    <row r="37559" spans="30:30">
      <c r="AD37559" s="9"/>
    </row>
    <row r="37560" spans="30:30">
      <c r="AD37560" s="9"/>
    </row>
    <row r="37561" spans="30:30">
      <c r="AD37561" s="9"/>
    </row>
    <row r="37562" spans="30:30">
      <c r="AD37562" s="9"/>
    </row>
    <row r="37563" spans="30:30">
      <c r="AD37563" s="9"/>
    </row>
    <row r="37564" spans="30:30">
      <c r="AD37564" s="9"/>
    </row>
    <row r="37565" spans="30:30">
      <c r="AD37565" s="9"/>
    </row>
    <row r="37566" spans="30:30">
      <c r="AD37566" s="9"/>
    </row>
    <row r="37567" spans="30:30">
      <c r="AD37567" s="9"/>
    </row>
    <row r="37568" spans="30:30">
      <c r="AD37568" s="9"/>
    </row>
    <row r="37569" spans="30:30">
      <c r="AD37569" s="9"/>
    </row>
    <row r="37570" spans="30:30">
      <c r="AD37570" s="9"/>
    </row>
    <row r="37571" spans="30:30">
      <c r="AD37571" s="9"/>
    </row>
    <row r="37572" spans="30:30">
      <c r="AD37572" s="9"/>
    </row>
    <row r="37573" spans="30:30">
      <c r="AD37573" s="9"/>
    </row>
    <row r="37574" spans="30:30">
      <c r="AD37574" s="9"/>
    </row>
    <row r="37575" spans="30:30">
      <c r="AD37575" s="9"/>
    </row>
    <row r="37576" spans="30:30">
      <c r="AD37576" s="9"/>
    </row>
    <row r="37577" spans="30:30">
      <c r="AD37577" s="9"/>
    </row>
    <row r="37578" spans="30:30">
      <c r="AD37578" s="9"/>
    </row>
    <row r="37579" spans="30:30">
      <c r="AD37579" s="9"/>
    </row>
    <row r="37580" spans="30:30">
      <c r="AD37580" s="9"/>
    </row>
    <row r="37581" spans="30:30">
      <c r="AD37581" s="9"/>
    </row>
    <row r="37582" spans="30:30">
      <c r="AD37582" s="9"/>
    </row>
    <row r="37583" spans="30:30">
      <c r="AD37583" s="9"/>
    </row>
    <row r="37584" spans="30:30">
      <c r="AD37584" s="9"/>
    </row>
    <row r="37585" spans="30:30">
      <c r="AD37585" s="9"/>
    </row>
    <row r="37586" spans="30:30">
      <c r="AD37586" s="9"/>
    </row>
    <row r="37587" spans="30:30">
      <c r="AD37587" s="9"/>
    </row>
    <row r="37588" spans="30:30">
      <c r="AD37588" s="9"/>
    </row>
    <row r="37589" spans="30:30">
      <c r="AD37589" s="9"/>
    </row>
    <row r="37590" spans="30:30">
      <c r="AD37590" s="9"/>
    </row>
    <row r="37591" spans="30:30">
      <c r="AD37591" s="9"/>
    </row>
    <row r="37592" spans="30:30">
      <c r="AD37592" s="9"/>
    </row>
    <row r="37593" spans="30:30">
      <c r="AD37593" s="9"/>
    </row>
    <row r="37594" spans="30:30">
      <c r="AD37594" s="9"/>
    </row>
    <row r="37595" spans="30:30">
      <c r="AD37595" s="9"/>
    </row>
    <row r="37596" spans="30:30">
      <c r="AD37596" s="9"/>
    </row>
    <row r="37597" spans="30:30">
      <c r="AD37597" s="9"/>
    </row>
    <row r="37598" spans="30:30">
      <c r="AD37598" s="9"/>
    </row>
    <row r="37599" spans="30:30">
      <c r="AD37599" s="9"/>
    </row>
    <row r="37600" spans="30:30">
      <c r="AD37600" s="9"/>
    </row>
    <row r="37601" spans="30:30">
      <c r="AD37601" s="9"/>
    </row>
    <row r="37602" spans="30:30">
      <c r="AD37602" s="9"/>
    </row>
    <row r="37603" spans="30:30">
      <c r="AD37603" s="9"/>
    </row>
    <row r="37604" spans="30:30">
      <c r="AD37604" s="9"/>
    </row>
    <row r="37605" spans="30:30">
      <c r="AD37605" s="9"/>
    </row>
    <row r="37606" spans="30:30">
      <c r="AD37606" s="9"/>
    </row>
    <row r="37607" spans="30:30">
      <c r="AD37607" s="9"/>
    </row>
    <row r="37608" spans="30:30">
      <c r="AD37608" s="9"/>
    </row>
    <row r="37609" spans="30:30">
      <c r="AD37609" s="9"/>
    </row>
    <row r="37610" spans="30:30">
      <c r="AD37610" s="9"/>
    </row>
    <row r="37611" spans="30:30">
      <c r="AD37611" s="9"/>
    </row>
    <row r="37612" spans="30:30">
      <c r="AD37612" s="9"/>
    </row>
    <row r="37613" spans="30:30">
      <c r="AD37613" s="9"/>
    </row>
    <row r="37614" spans="30:30">
      <c r="AD37614" s="9"/>
    </row>
    <row r="37615" spans="30:30">
      <c r="AD37615" s="9"/>
    </row>
    <row r="37616" spans="30:30">
      <c r="AD37616" s="9"/>
    </row>
    <row r="37617" spans="30:30">
      <c r="AD37617" s="9"/>
    </row>
    <row r="37618" spans="30:30">
      <c r="AD37618" s="9"/>
    </row>
    <row r="37619" spans="30:30">
      <c r="AD37619" s="9"/>
    </row>
    <row r="37620" spans="30:30">
      <c r="AD37620" s="9"/>
    </row>
    <row r="37621" spans="30:30">
      <c r="AD37621" s="9"/>
    </row>
    <row r="37622" spans="30:30">
      <c r="AD37622" s="9"/>
    </row>
    <row r="37623" spans="30:30">
      <c r="AD37623" s="9"/>
    </row>
    <row r="37624" spans="30:30">
      <c r="AD37624" s="9"/>
    </row>
    <row r="37625" spans="30:30">
      <c r="AD37625" s="9"/>
    </row>
    <row r="37626" spans="30:30">
      <c r="AD37626" s="9"/>
    </row>
    <row r="37627" spans="30:30">
      <c r="AD37627" s="9"/>
    </row>
    <row r="37628" spans="30:30">
      <c r="AD37628" s="9"/>
    </row>
    <row r="37629" spans="30:30">
      <c r="AD37629" s="9"/>
    </row>
    <row r="37630" spans="30:30">
      <c r="AD37630" s="9"/>
    </row>
    <row r="37631" spans="30:30">
      <c r="AD37631" s="9"/>
    </row>
    <row r="37632" spans="30:30">
      <c r="AD37632" s="9"/>
    </row>
    <row r="37633" spans="30:30">
      <c r="AD37633" s="9"/>
    </row>
    <row r="37634" spans="30:30">
      <c r="AD37634" s="9"/>
    </row>
    <row r="37635" spans="30:30">
      <c r="AD37635" s="9"/>
    </row>
    <row r="37636" spans="30:30">
      <c r="AD37636" s="9"/>
    </row>
    <row r="37637" spans="30:30">
      <c r="AD37637" s="9"/>
    </row>
    <row r="37638" spans="30:30">
      <c r="AD37638" s="9"/>
    </row>
    <row r="37639" spans="30:30">
      <c r="AD37639" s="9"/>
    </row>
    <row r="37640" spans="30:30">
      <c r="AD37640" s="9"/>
    </row>
    <row r="37641" spans="30:30">
      <c r="AD37641" s="9"/>
    </row>
    <row r="37642" spans="30:30">
      <c r="AD37642" s="9"/>
    </row>
    <row r="37643" spans="30:30">
      <c r="AD37643" s="9"/>
    </row>
    <row r="37644" spans="30:30">
      <c r="AD37644" s="9"/>
    </row>
    <row r="37645" spans="30:30">
      <c r="AD37645" s="9"/>
    </row>
    <row r="37646" spans="30:30">
      <c r="AD37646" s="9"/>
    </row>
    <row r="37647" spans="30:30">
      <c r="AD37647" s="9"/>
    </row>
    <row r="37648" spans="30:30">
      <c r="AD37648" s="9"/>
    </row>
    <row r="37649" spans="30:30">
      <c r="AD37649" s="9"/>
    </row>
    <row r="37650" spans="30:30">
      <c r="AD37650" s="9"/>
    </row>
    <row r="37651" spans="30:30">
      <c r="AD37651" s="9"/>
    </row>
    <row r="37652" spans="30:30">
      <c r="AD37652" s="9"/>
    </row>
    <row r="37653" spans="30:30">
      <c r="AD37653" s="9"/>
    </row>
    <row r="37654" spans="30:30">
      <c r="AD37654" s="9"/>
    </row>
    <row r="37655" spans="30:30">
      <c r="AD37655" s="9"/>
    </row>
    <row r="37656" spans="30:30">
      <c r="AD37656" s="9"/>
    </row>
    <row r="37657" spans="30:30">
      <c r="AD37657" s="9"/>
    </row>
    <row r="37658" spans="30:30">
      <c r="AD37658" s="9"/>
    </row>
    <row r="37659" spans="30:30">
      <c r="AD37659" s="9"/>
    </row>
    <row r="37660" spans="30:30">
      <c r="AD37660" s="9"/>
    </row>
    <row r="37661" spans="30:30">
      <c r="AD37661" s="9"/>
    </row>
    <row r="37662" spans="30:30">
      <c r="AD37662" s="9"/>
    </row>
    <row r="37663" spans="30:30">
      <c r="AD37663" s="9"/>
    </row>
    <row r="37664" spans="30:30">
      <c r="AD37664" s="9"/>
    </row>
    <row r="37665" spans="30:30">
      <c r="AD37665" s="9"/>
    </row>
    <row r="37666" spans="30:30">
      <c r="AD37666" s="9"/>
    </row>
    <row r="37667" spans="30:30">
      <c r="AD37667" s="9"/>
    </row>
    <row r="37668" spans="30:30">
      <c r="AD37668" s="9"/>
    </row>
    <row r="37669" spans="30:30">
      <c r="AD37669" s="9"/>
    </row>
    <row r="37670" spans="30:30">
      <c r="AD37670" s="9"/>
    </row>
    <row r="37671" spans="30:30">
      <c r="AD37671" s="9"/>
    </row>
    <row r="37672" spans="30:30">
      <c r="AD37672" s="9"/>
    </row>
    <row r="37673" spans="30:30">
      <c r="AD37673" s="9"/>
    </row>
    <row r="37674" spans="30:30">
      <c r="AD37674" s="9"/>
    </row>
    <row r="37675" spans="30:30">
      <c r="AD37675" s="9"/>
    </row>
    <row r="37676" spans="30:30">
      <c r="AD37676" s="9"/>
    </row>
    <row r="37677" spans="30:30">
      <c r="AD37677" s="9"/>
    </row>
    <row r="37678" spans="30:30">
      <c r="AD37678" s="9"/>
    </row>
    <row r="37679" spans="30:30">
      <c r="AD37679" s="9"/>
    </row>
    <row r="37680" spans="30:30">
      <c r="AD37680" s="9"/>
    </row>
    <row r="37681" spans="30:30">
      <c r="AD37681" s="9"/>
    </row>
    <row r="37682" spans="30:30">
      <c r="AD37682" s="9"/>
    </row>
    <row r="37683" spans="30:30">
      <c r="AD37683" s="9"/>
    </row>
    <row r="37684" spans="30:30">
      <c r="AD37684" s="9"/>
    </row>
    <row r="37685" spans="30:30">
      <c r="AD37685" s="9"/>
    </row>
    <row r="37686" spans="30:30">
      <c r="AD37686" s="9"/>
    </row>
    <row r="37687" spans="30:30">
      <c r="AD37687" s="9"/>
    </row>
    <row r="37688" spans="30:30">
      <c r="AD37688" s="9"/>
    </row>
    <row r="37689" spans="30:30">
      <c r="AD37689" s="9"/>
    </row>
    <row r="37690" spans="30:30">
      <c r="AD37690" s="9"/>
    </row>
    <row r="37691" spans="30:30">
      <c r="AD37691" s="9"/>
    </row>
    <row r="37692" spans="30:30">
      <c r="AD37692" s="9"/>
    </row>
    <row r="37693" spans="30:30">
      <c r="AD37693" s="9"/>
    </row>
    <row r="37694" spans="30:30">
      <c r="AD37694" s="9"/>
    </row>
    <row r="37695" spans="30:30">
      <c r="AD37695" s="9"/>
    </row>
    <row r="37696" spans="30:30">
      <c r="AD37696" s="9"/>
    </row>
    <row r="37697" spans="30:30">
      <c r="AD37697" s="9"/>
    </row>
    <row r="37698" spans="30:30">
      <c r="AD37698" s="9"/>
    </row>
    <row r="37699" spans="30:30">
      <c r="AD37699" s="9"/>
    </row>
    <row r="37700" spans="30:30">
      <c r="AD37700" s="9"/>
    </row>
    <row r="37701" spans="30:30">
      <c r="AD37701" s="9"/>
    </row>
    <row r="37702" spans="30:30">
      <c r="AD37702" s="9"/>
    </row>
    <row r="37703" spans="30:30">
      <c r="AD37703" s="9"/>
    </row>
    <row r="37704" spans="30:30">
      <c r="AD37704" s="9"/>
    </row>
    <row r="37705" spans="30:30">
      <c r="AD37705" s="9"/>
    </row>
    <row r="37706" spans="30:30">
      <c r="AD37706" s="9"/>
    </row>
    <row r="37707" spans="30:30">
      <c r="AD37707" s="9"/>
    </row>
    <row r="37708" spans="30:30">
      <c r="AD37708" s="9"/>
    </row>
    <row r="37709" spans="30:30">
      <c r="AD37709" s="9"/>
    </row>
    <row r="37710" spans="30:30">
      <c r="AD37710" s="9"/>
    </row>
    <row r="37711" spans="30:30">
      <c r="AD37711" s="9"/>
    </row>
    <row r="37712" spans="30:30">
      <c r="AD37712" s="9"/>
    </row>
    <row r="37713" spans="30:30">
      <c r="AD37713" s="9"/>
    </row>
    <row r="37714" spans="30:30">
      <c r="AD37714" s="9"/>
    </row>
    <row r="37715" spans="30:30">
      <c r="AD37715" s="9"/>
    </row>
    <row r="37716" spans="30:30">
      <c r="AD37716" s="9"/>
    </row>
    <row r="37717" spans="30:30">
      <c r="AD37717" s="9"/>
    </row>
    <row r="37718" spans="30:30">
      <c r="AD37718" s="9"/>
    </row>
    <row r="37719" spans="30:30">
      <c r="AD37719" s="9"/>
    </row>
    <row r="37720" spans="30:30">
      <c r="AD37720" s="9"/>
    </row>
    <row r="37721" spans="30:30">
      <c r="AD37721" s="9"/>
    </row>
    <row r="37722" spans="30:30">
      <c r="AD37722" s="9"/>
    </row>
    <row r="37723" spans="30:30">
      <c r="AD37723" s="9"/>
    </row>
    <row r="37724" spans="30:30">
      <c r="AD37724" s="9"/>
    </row>
    <row r="37725" spans="30:30">
      <c r="AD37725" s="9"/>
    </row>
    <row r="37726" spans="30:30">
      <c r="AD37726" s="9"/>
    </row>
    <row r="37727" spans="30:30">
      <c r="AD37727" s="9"/>
    </row>
    <row r="37728" spans="30:30">
      <c r="AD37728" s="9"/>
    </row>
    <row r="37729" spans="30:30">
      <c r="AD37729" s="9"/>
    </row>
    <row r="37730" spans="30:30">
      <c r="AD37730" s="9"/>
    </row>
    <row r="37731" spans="30:30">
      <c r="AD37731" s="9"/>
    </row>
    <row r="37732" spans="30:30">
      <c r="AD37732" s="9"/>
    </row>
    <row r="37733" spans="30:30">
      <c r="AD37733" s="9"/>
    </row>
    <row r="37734" spans="30:30">
      <c r="AD37734" s="9"/>
    </row>
    <row r="37735" spans="30:30">
      <c r="AD37735" s="9"/>
    </row>
    <row r="37736" spans="30:30">
      <c r="AD37736" s="9"/>
    </row>
    <row r="37737" spans="30:30">
      <c r="AD37737" s="9"/>
    </row>
    <row r="37738" spans="30:30">
      <c r="AD37738" s="9"/>
    </row>
    <row r="37739" spans="30:30">
      <c r="AD37739" s="9"/>
    </row>
    <row r="37740" spans="30:30">
      <c r="AD37740" s="9"/>
    </row>
    <row r="37741" spans="30:30">
      <c r="AD37741" s="9"/>
    </row>
    <row r="37742" spans="30:30">
      <c r="AD37742" s="9"/>
    </row>
    <row r="37743" spans="30:30">
      <c r="AD37743" s="9"/>
    </row>
    <row r="37744" spans="30:30">
      <c r="AD37744" s="9"/>
    </row>
    <row r="37745" spans="30:30">
      <c r="AD37745" s="9"/>
    </row>
    <row r="37746" spans="30:30">
      <c r="AD37746" s="9"/>
    </row>
    <row r="37747" spans="30:30">
      <c r="AD37747" s="9"/>
    </row>
    <row r="37748" spans="30:30">
      <c r="AD37748" s="9"/>
    </row>
    <row r="37749" spans="30:30">
      <c r="AD37749" s="9"/>
    </row>
    <row r="37750" spans="30:30">
      <c r="AD37750" s="9"/>
    </row>
    <row r="37751" spans="30:30">
      <c r="AD37751" s="9"/>
    </row>
    <row r="37752" spans="30:30">
      <c r="AD37752" s="9"/>
    </row>
    <row r="37753" spans="30:30">
      <c r="AD37753" s="9"/>
    </row>
    <row r="37754" spans="30:30">
      <c r="AD37754" s="9"/>
    </row>
    <row r="37755" spans="30:30">
      <c r="AD37755" s="9"/>
    </row>
    <row r="37756" spans="30:30">
      <c r="AD37756" s="9"/>
    </row>
    <row r="37757" spans="30:30">
      <c r="AD37757" s="9"/>
    </row>
    <row r="37758" spans="30:30">
      <c r="AD37758" s="9"/>
    </row>
    <row r="37759" spans="30:30">
      <c r="AD37759" s="9"/>
    </row>
    <row r="37760" spans="30:30">
      <c r="AD37760" s="9"/>
    </row>
    <row r="37761" spans="30:30">
      <c r="AD37761" s="9"/>
    </row>
    <row r="37762" spans="30:30">
      <c r="AD37762" s="9"/>
    </row>
    <row r="37763" spans="30:30">
      <c r="AD37763" s="9"/>
    </row>
    <row r="37764" spans="30:30">
      <c r="AD37764" s="9"/>
    </row>
    <row r="37765" spans="30:30">
      <c r="AD37765" s="9"/>
    </row>
    <row r="37766" spans="30:30">
      <c r="AD37766" s="9"/>
    </row>
    <row r="37767" spans="30:30">
      <c r="AD37767" s="9"/>
    </row>
    <row r="37768" spans="30:30">
      <c r="AD37768" s="9"/>
    </row>
    <row r="37769" spans="30:30">
      <c r="AD37769" s="9"/>
    </row>
    <row r="37770" spans="30:30">
      <c r="AD37770" s="9"/>
    </row>
    <row r="37771" spans="30:30">
      <c r="AD37771" s="9"/>
    </row>
    <row r="37772" spans="30:30">
      <c r="AD37772" s="9"/>
    </row>
    <row r="37773" spans="30:30">
      <c r="AD37773" s="9"/>
    </row>
    <row r="37774" spans="30:30">
      <c r="AD37774" s="9"/>
    </row>
    <row r="37775" spans="30:30">
      <c r="AD37775" s="9"/>
    </row>
    <row r="37776" spans="30:30">
      <c r="AD37776" s="9"/>
    </row>
    <row r="37777" spans="30:30">
      <c r="AD37777" s="9"/>
    </row>
    <row r="37778" spans="30:30">
      <c r="AD37778" s="9"/>
    </row>
    <row r="37779" spans="30:30">
      <c r="AD37779" s="9"/>
    </row>
    <row r="37780" spans="30:30">
      <c r="AD37780" s="9"/>
    </row>
    <row r="37781" spans="30:30">
      <c r="AD37781" s="9"/>
    </row>
    <row r="37782" spans="30:30">
      <c r="AD37782" s="9"/>
    </row>
    <row r="37783" spans="30:30">
      <c r="AD37783" s="9"/>
    </row>
    <row r="37784" spans="30:30">
      <c r="AD37784" s="9"/>
    </row>
    <row r="37785" spans="30:30">
      <c r="AD37785" s="9"/>
    </row>
    <row r="37786" spans="30:30">
      <c r="AD37786" s="9"/>
    </row>
    <row r="37787" spans="30:30">
      <c r="AD37787" s="9"/>
    </row>
    <row r="37788" spans="30:30">
      <c r="AD37788" s="9"/>
    </row>
    <row r="37789" spans="30:30">
      <c r="AD37789" s="9"/>
    </row>
    <row r="37790" spans="30:30">
      <c r="AD37790" s="9"/>
    </row>
    <row r="37791" spans="30:30">
      <c r="AD37791" s="9"/>
    </row>
    <row r="37792" spans="30:30">
      <c r="AD37792" s="9"/>
    </row>
    <row r="37793" spans="30:30">
      <c r="AD37793" s="9"/>
    </row>
    <row r="37794" spans="30:30">
      <c r="AD37794" s="9"/>
    </row>
    <row r="37795" spans="30:30">
      <c r="AD37795" s="9"/>
    </row>
    <row r="37796" spans="30:30">
      <c r="AD37796" s="9"/>
    </row>
    <row r="37797" spans="30:30">
      <c r="AD37797" s="9"/>
    </row>
    <row r="37798" spans="30:30">
      <c r="AD37798" s="9"/>
    </row>
    <row r="37799" spans="30:30">
      <c r="AD37799" s="9"/>
    </row>
    <row r="37800" spans="30:30">
      <c r="AD37800" s="9"/>
    </row>
    <row r="37801" spans="30:30">
      <c r="AD37801" s="9"/>
    </row>
    <row r="37802" spans="30:30">
      <c r="AD37802" s="9"/>
    </row>
    <row r="37803" spans="30:30">
      <c r="AD37803" s="9"/>
    </row>
    <row r="37804" spans="30:30">
      <c r="AD37804" s="9"/>
    </row>
    <row r="37805" spans="30:30">
      <c r="AD37805" s="9"/>
    </row>
    <row r="37806" spans="30:30">
      <c r="AD37806" s="9"/>
    </row>
    <row r="37807" spans="30:30">
      <c r="AD37807" s="9"/>
    </row>
    <row r="37808" spans="30:30">
      <c r="AD37808" s="9"/>
    </row>
    <row r="37809" spans="30:30">
      <c r="AD37809" s="9"/>
    </row>
    <row r="37810" spans="30:30">
      <c r="AD37810" s="9"/>
    </row>
    <row r="37811" spans="30:30">
      <c r="AD37811" s="9"/>
    </row>
    <row r="37812" spans="30:30">
      <c r="AD37812" s="9"/>
    </row>
    <row r="37813" spans="30:30">
      <c r="AD37813" s="9"/>
    </row>
    <row r="37814" spans="30:30">
      <c r="AD37814" s="9"/>
    </row>
    <row r="37815" spans="30:30">
      <c r="AD37815" s="9"/>
    </row>
    <row r="37816" spans="30:30">
      <c r="AD37816" s="9"/>
    </row>
    <row r="37817" spans="30:30">
      <c r="AD37817" s="9"/>
    </row>
    <row r="37818" spans="30:30">
      <c r="AD37818" s="9"/>
    </row>
    <row r="37819" spans="30:30">
      <c r="AD37819" s="9"/>
    </row>
    <row r="37820" spans="30:30">
      <c r="AD37820" s="9"/>
    </row>
    <row r="37821" spans="30:30">
      <c r="AD37821" s="9"/>
    </row>
    <row r="37822" spans="30:30">
      <c r="AD37822" s="9"/>
    </row>
    <row r="37823" spans="30:30">
      <c r="AD37823" s="9"/>
    </row>
    <row r="37824" spans="30:30">
      <c r="AD37824" s="9"/>
    </row>
    <row r="37825" spans="30:30">
      <c r="AD37825" s="9"/>
    </row>
    <row r="37826" spans="30:30">
      <c r="AD37826" s="9"/>
    </row>
    <row r="37827" spans="30:30">
      <c r="AD37827" s="9"/>
    </row>
    <row r="37828" spans="30:30">
      <c r="AD37828" s="9"/>
    </row>
    <row r="37829" spans="30:30">
      <c r="AD37829" s="9"/>
    </row>
    <row r="37830" spans="30:30">
      <c r="AD37830" s="9"/>
    </row>
    <row r="37831" spans="30:30">
      <c r="AD37831" s="9"/>
    </row>
    <row r="37832" spans="30:30">
      <c r="AD37832" s="9"/>
    </row>
    <row r="37833" spans="30:30">
      <c r="AD37833" s="9"/>
    </row>
    <row r="37834" spans="30:30">
      <c r="AD37834" s="9"/>
    </row>
    <row r="37835" spans="30:30">
      <c r="AD37835" s="9"/>
    </row>
    <row r="37836" spans="30:30">
      <c r="AD37836" s="9"/>
    </row>
    <row r="37837" spans="30:30">
      <c r="AD37837" s="9"/>
    </row>
    <row r="37838" spans="30:30">
      <c r="AD37838" s="9"/>
    </row>
    <row r="37839" spans="30:30">
      <c r="AD37839" s="9"/>
    </row>
    <row r="37840" spans="30:30">
      <c r="AD37840" s="9"/>
    </row>
    <row r="37841" spans="30:30">
      <c r="AD37841" s="9"/>
    </row>
    <row r="37842" spans="30:30">
      <c r="AD37842" s="9"/>
    </row>
    <row r="37843" spans="30:30">
      <c r="AD37843" s="9"/>
    </row>
    <row r="37844" spans="30:30">
      <c r="AD37844" s="9"/>
    </row>
    <row r="37845" spans="30:30">
      <c r="AD37845" s="9"/>
    </row>
    <row r="37846" spans="30:30">
      <c r="AD37846" s="9"/>
    </row>
    <row r="37847" spans="30:30">
      <c r="AD37847" s="9"/>
    </row>
    <row r="37848" spans="30:30">
      <c r="AD37848" s="9"/>
    </row>
    <row r="37849" spans="30:30">
      <c r="AD37849" s="9"/>
    </row>
    <row r="37850" spans="30:30">
      <c r="AD37850" s="9"/>
    </row>
    <row r="37851" spans="30:30">
      <c r="AD37851" s="9"/>
    </row>
    <row r="37852" spans="30:30">
      <c r="AD37852" s="9"/>
    </row>
    <row r="37853" spans="30:30">
      <c r="AD37853" s="9"/>
    </row>
    <row r="37854" spans="30:30">
      <c r="AD37854" s="9"/>
    </row>
    <row r="37855" spans="30:30">
      <c r="AD37855" s="9"/>
    </row>
    <row r="37856" spans="30:30">
      <c r="AD37856" s="9"/>
    </row>
    <row r="37857" spans="30:30">
      <c r="AD37857" s="9"/>
    </row>
    <row r="37858" spans="30:30">
      <c r="AD37858" s="9"/>
    </row>
    <row r="37859" spans="30:30">
      <c r="AD37859" s="9"/>
    </row>
    <row r="37860" spans="30:30">
      <c r="AD37860" s="9"/>
    </row>
    <row r="37861" spans="30:30">
      <c r="AD37861" s="9"/>
    </row>
    <row r="37862" spans="30:30">
      <c r="AD37862" s="9"/>
    </row>
    <row r="37863" spans="30:30">
      <c r="AD37863" s="9"/>
    </row>
    <row r="37864" spans="30:30">
      <c r="AD37864" s="9"/>
    </row>
    <row r="37865" spans="30:30">
      <c r="AD37865" s="9"/>
    </row>
    <row r="37866" spans="30:30">
      <c r="AD37866" s="9"/>
    </row>
    <row r="37867" spans="30:30">
      <c r="AD37867" s="9"/>
    </row>
    <row r="37868" spans="30:30">
      <c r="AD37868" s="9"/>
    </row>
    <row r="37869" spans="30:30">
      <c r="AD37869" s="9"/>
    </row>
    <row r="37870" spans="30:30">
      <c r="AD37870" s="9"/>
    </row>
    <row r="37871" spans="30:30">
      <c r="AD37871" s="9"/>
    </row>
    <row r="37872" spans="30:30">
      <c r="AD37872" s="9"/>
    </row>
    <row r="37873" spans="30:30">
      <c r="AD37873" s="9"/>
    </row>
    <row r="37874" spans="30:30">
      <c r="AD37874" s="9"/>
    </row>
    <row r="37875" spans="30:30">
      <c r="AD37875" s="9"/>
    </row>
    <row r="37876" spans="30:30">
      <c r="AD37876" s="9"/>
    </row>
    <row r="37877" spans="30:30">
      <c r="AD37877" s="9"/>
    </row>
    <row r="37878" spans="30:30">
      <c r="AD37878" s="9"/>
    </row>
    <row r="37879" spans="30:30">
      <c r="AD37879" s="9"/>
    </row>
    <row r="37880" spans="30:30">
      <c r="AD37880" s="9"/>
    </row>
    <row r="37881" spans="30:30">
      <c r="AD37881" s="9"/>
    </row>
    <row r="37882" spans="30:30">
      <c r="AD37882" s="9"/>
    </row>
    <row r="37883" spans="30:30">
      <c r="AD37883" s="9"/>
    </row>
    <row r="37884" spans="30:30">
      <c r="AD37884" s="9"/>
    </row>
    <row r="37885" spans="30:30">
      <c r="AD37885" s="9"/>
    </row>
    <row r="37886" spans="30:30">
      <c r="AD37886" s="9"/>
    </row>
    <row r="37887" spans="30:30">
      <c r="AD37887" s="9"/>
    </row>
    <row r="37888" spans="30:30">
      <c r="AD37888" s="9"/>
    </row>
    <row r="37889" spans="30:30">
      <c r="AD37889" s="9"/>
    </row>
    <row r="37890" spans="30:30">
      <c r="AD37890" s="9"/>
    </row>
    <row r="37891" spans="30:30">
      <c r="AD37891" s="9"/>
    </row>
    <row r="37892" spans="30:30">
      <c r="AD37892" s="9"/>
    </row>
    <row r="37893" spans="30:30">
      <c r="AD37893" s="9"/>
    </row>
    <row r="37894" spans="30:30">
      <c r="AD37894" s="9"/>
    </row>
    <row r="37895" spans="30:30">
      <c r="AD37895" s="9"/>
    </row>
    <row r="37896" spans="30:30">
      <c r="AD37896" s="9"/>
    </row>
    <row r="37897" spans="30:30">
      <c r="AD37897" s="9"/>
    </row>
    <row r="37898" spans="30:30">
      <c r="AD37898" s="9"/>
    </row>
    <row r="37899" spans="30:30">
      <c r="AD37899" s="9"/>
    </row>
    <row r="37900" spans="30:30">
      <c r="AD37900" s="9"/>
    </row>
    <row r="37901" spans="30:30">
      <c r="AD37901" s="9"/>
    </row>
    <row r="37902" spans="30:30">
      <c r="AD37902" s="9"/>
    </row>
    <row r="37903" spans="30:30">
      <c r="AD37903" s="9"/>
    </row>
    <row r="37904" spans="30:30">
      <c r="AD37904" s="9"/>
    </row>
    <row r="37905" spans="30:30">
      <c r="AD37905" s="9"/>
    </row>
    <row r="37906" spans="30:30">
      <c r="AD37906" s="9"/>
    </row>
    <row r="37907" spans="30:30">
      <c r="AD37907" s="9"/>
    </row>
    <row r="37908" spans="30:30">
      <c r="AD37908" s="9"/>
    </row>
    <row r="37909" spans="30:30">
      <c r="AD37909" s="9"/>
    </row>
    <row r="37910" spans="30:30">
      <c r="AD37910" s="9"/>
    </row>
    <row r="37911" spans="30:30">
      <c r="AD37911" s="9"/>
    </row>
    <row r="37912" spans="30:30">
      <c r="AD37912" s="9"/>
    </row>
    <row r="37913" spans="30:30">
      <c r="AD37913" s="9"/>
    </row>
    <row r="37914" spans="30:30">
      <c r="AD37914" s="9"/>
    </row>
    <row r="37915" spans="30:30">
      <c r="AD37915" s="9"/>
    </row>
    <row r="37916" spans="30:30">
      <c r="AD37916" s="9"/>
    </row>
    <row r="37917" spans="30:30">
      <c r="AD37917" s="9"/>
    </row>
    <row r="37918" spans="30:30">
      <c r="AD37918" s="9"/>
    </row>
    <row r="37919" spans="30:30">
      <c r="AD37919" s="9"/>
    </row>
    <row r="37920" spans="30:30">
      <c r="AD37920" s="9"/>
    </row>
    <row r="37921" spans="30:30">
      <c r="AD37921" s="9"/>
    </row>
    <row r="37922" spans="30:30">
      <c r="AD37922" s="9"/>
    </row>
    <row r="37923" spans="30:30">
      <c r="AD37923" s="9"/>
    </row>
    <row r="37924" spans="30:30">
      <c r="AD37924" s="9"/>
    </row>
    <row r="37925" spans="30:30">
      <c r="AD37925" s="9"/>
    </row>
    <row r="37926" spans="30:30">
      <c r="AD37926" s="9"/>
    </row>
    <row r="37927" spans="30:30">
      <c r="AD37927" s="9"/>
    </row>
    <row r="37928" spans="30:30">
      <c r="AD37928" s="9"/>
    </row>
    <row r="37929" spans="30:30">
      <c r="AD37929" s="9"/>
    </row>
    <row r="37930" spans="30:30">
      <c r="AD37930" s="9"/>
    </row>
    <row r="37931" spans="30:30">
      <c r="AD37931" s="9"/>
    </row>
    <row r="37932" spans="30:30">
      <c r="AD37932" s="9"/>
    </row>
    <row r="37933" spans="30:30">
      <c r="AD37933" s="9"/>
    </row>
    <row r="37934" spans="30:30">
      <c r="AD37934" s="9"/>
    </row>
    <row r="37935" spans="30:30">
      <c r="AD37935" s="9"/>
    </row>
    <row r="37936" spans="30:30">
      <c r="AD37936" s="9"/>
    </row>
    <row r="37937" spans="30:30">
      <c r="AD37937" s="9"/>
    </row>
    <row r="37938" spans="30:30">
      <c r="AD37938" s="9"/>
    </row>
    <row r="37939" spans="30:30">
      <c r="AD37939" s="9"/>
    </row>
    <row r="37940" spans="30:30">
      <c r="AD37940" s="9"/>
    </row>
    <row r="37941" spans="30:30">
      <c r="AD37941" s="9"/>
    </row>
    <row r="37942" spans="30:30">
      <c r="AD37942" s="9"/>
    </row>
    <row r="37943" spans="30:30">
      <c r="AD37943" s="9"/>
    </row>
    <row r="37944" spans="30:30">
      <c r="AD37944" s="9"/>
    </row>
    <row r="37945" spans="30:30">
      <c r="AD37945" s="9"/>
    </row>
    <row r="37946" spans="30:30">
      <c r="AD37946" s="9"/>
    </row>
    <row r="37947" spans="30:30">
      <c r="AD37947" s="9"/>
    </row>
    <row r="37948" spans="30:30">
      <c r="AD37948" s="9"/>
    </row>
    <row r="37949" spans="30:30">
      <c r="AD37949" s="9"/>
    </row>
    <row r="37950" spans="30:30">
      <c r="AD37950" s="9"/>
    </row>
    <row r="37951" spans="30:30">
      <c r="AD37951" s="9"/>
    </row>
    <row r="37952" spans="30:30">
      <c r="AD37952" s="9"/>
    </row>
    <row r="37953" spans="30:30">
      <c r="AD37953" s="9"/>
    </row>
    <row r="37954" spans="30:30">
      <c r="AD37954" s="9"/>
    </row>
    <row r="37955" spans="30:30">
      <c r="AD37955" s="9"/>
    </row>
    <row r="37956" spans="30:30">
      <c r="AD37956" s="9"/>
    </row>
    <row r="37957" spans="30:30">
      <c r="AD37957" s="9"/>
    </row>
    <row r="37958" spans="30:30">
      <c r="AD37958" s="9"/>
    </row>
    <row r="37959" spans="30:30">
      <c r="AD37959" s="9"/>
    </row>
    <row r="37960" spans="30:30">
      <c r="AD37960" s="9"/>
    </row>
    <row r="37961" spans="30:30">
      <c r="AD37961" s="9"/>
    </row>
    <row r="37962" spans="30:30">
      <c r="AD37962" s="9"/>
    </row>
    <row r="37963" spans="30:30">
      <c r="AD37963" s="9"/>
    </row>
    <row r="37964" spans="30:30">
      <c r="AD37964" s="9"/>
    </row>
    <row r="37965" spans="30:30">
      <c r="AD37965" s="9"/>
    </row>
    <row r="37966" spans="30:30">
      <c r="AD37966" s="9"/>
    </row>
    <row r="37967" spans="30:30">
      <c r="AD37967" s="9"/>
    </row>
    <row r="37968" spans="30:30">
      <c r="AD37968" s="9"/>
    </row>
    <row r="37969" spans="30:30">
      <c r="AD37969" s="9"/>
    </row>
    <row r="37970" spans="30:30">
      <c r="AD37970" s="9"/>
    </row>
    <row r="37971" spans="30:30">
      <c r="AD37971" s="9"/>
    </row>
    <row r="37972" spans="30:30">
      <c r="AD37972" s="9"/>
    </row>
    <row r="37973" spans="30:30">
      <c r="AD37973" s="9"/>
    </row>
    <row r="37974" spans="30:30">
      <c r="AD37974" s="9"/>
    </row>
    <row r="37975" spans="30:30">
      <c r="AD37975" s="9"/>
    </row>
    <row r="37976" spans="30:30">
      <c r="AD37976" s="9"/>
    </row>
    <row r="37977" spans="30:30">
      <c r="AD37977" s="9"/>
    </row>
    <row r="37978" spans="30:30">
      <c r="AD37978" s="9"/>
    </row>
    <row r="37979" spans="30:30">
      <c r="AD37979" s="9"/>
    </row>
    <row r="37980" spans="30:30">
      <c r="AD37980" s="9"/>
    </row>
    <row r="37981" spans="30:30">
      <c r="AD37981" s="9"/>
    </row>
    <row r="37982" spans="30:30">
      <c r="AD37982" s="9"/>
    </row>
    <row r="37983" spans="30:30">
      <c r="AD37983" s="9"/>
    </row>
    <row r="37984" spans="30:30">
      <c r="AD37984" s="9"/>
    </row>
    <row r="37985" spans="30:30">
      <c r="AD37985" s="9"/>
    </row>
    <row r="37986" spans="30:30">
      <c r="AD37986" s="9"/>
    </row>
    <row r="37987" spans="30:30">
      <c r="AD37987" s="9"/>
    </row>
    <row r="37988" spans="30:30">
      <c r="AD37988" s="9"/>
    </row>
    <row r="37989" spans="30:30">
      <c r="AD37989" s="9"/>
    </row>
    <row r="37990" spans="30:30">
      <c r="AD37990" s="9"/>
    </row>
    <row r="37991" spans="30:30">
      <c r="AD37991" s="9"/>
    </row>
    <row r="37992" spans="30:30">
      <c r="AD37992" s="9"/>
    </row>
    <row r="37993" spans="30:30">
      <c r="AD37993" s="9"/>
    </row>
    <row r="37994" spans="30:30">
      <c r="AD37994" s="9"/>
    </row>
    <row r="37995" spans="30:30">
      <c r="AD37995" s="9"/>
    </row>
    <row r="37996" spans="30:30">
      <c r="AD37996" s="9"/>
    </row>
    <row r="37997" spans="30:30">
      <c r="AD37997" s="9"/>
    </row>
    <row r="37998" spans="30:30">
      <c r="AD37998" s="9"/>
    </row>
    <row r="37999" spans="30:30">
      <c r="AD37999" s="9"/>
    </row>
    <row r="38000" spans="30:30">
      <c r="AD38000" s="9"/>
    </row>
    <row r="38001" spans="30:30">
      <c r="AD38001" s="9"/>
    </row>
    <row r="38002" spans="30:30">
      <c r="AD38002" s="9"/>
    </row>
    <row r="38003" spans="30:30">
      <c r="AD38003" s="9"/>
    </row>
    <row r="38004" spans="30:30">
      <c r="AD38004" s="9"/>
    </row>
    <row r="38005" spans="30:30">
      <c r="AD38005" s="9"/>
    </row>
    <row r="38006" spans="30:30">
      <c r="AD38006" s="9"/>
    </row>
    <row r="38007" spans="30:30">
      <c r="AD38007" s="9"/>
    </row>
    <row r="38008" spans="30:30">
      <c r="AD38008" s="9"/>
    </row>
    <row r="38009" spans="30:30">
      <c r="AD38009" s="9"/>
    </row>
    <row r="38010" spans="30:30">
      <c r="AD38010" s="9"/>
    </row>
    <row r="38011" spans="30:30">
      <c r="AD38011" s="9"/>
    </row>
    <row r="38012" spans="30:30">
      <c r="AD38012" s="9"/>
    </row>
    <row r="38013" spans="30:30">
      <c r="AD38013" s="9"/>
    </row>
    <row r="38014" spans="30:30">
      <c r="AD38014" s="9"/>
    </row>
    <row r="38015" spans="30:30">
      <c r="AD38015" s="9"/>
    </row>
    <row r="38016" spans="30:30">
      <c r="AD38016" s="9"/>
    </row>
    <row r="38017" spans="30:30">
      <c r="AD38017" s="9"/>
    </row>
    <row r="38018" spans="30:30">
      <c r="AD38018" s="9"/>
    </row>
    <row r="38019" spans="30:30">
      <c r="AD38019" s="9"/>
    </row>
    <row r="38020" spans="30:30">
      <c r="AD38020" s="9"/>
    </row>
    <row r="38021" spans="30:30">
      <c r="AD38021" s="9"/>
    </row>
    <row r="38022" spans="30:30">
      <c r="AD38022" s="9"/>
    </row>
    <row r="38023" spans="30:30">
      <c r="AD38023" s="9"/>
    </row>
    <row r="38024" spans="30:30">
      <c r="AD38024" s="9"/>
    </row>
    <row r="38025" spans="30:30">
      <c r="AD38025" s="9"/>
    </row>
    <row r="38026" spans="30:30">
      <c r="AD38026" s="9"/>
    </row>
    <row r="38027" spans="30:30">
      <c r="AD38027" s="9"/>
    </row>
    <row r="38028" spans="30:30">
      <c r="AD38028" s="9"/>
    </row>
    <row r="38029" spans="30:30">
      <c r="AD38029" s="9"/>
    </row>
    <row r="38030" spans="30:30">
      <c r="AD38030" s="9"/>
    </row>
    <row r="38031" spans="30:30">
      <c r="AD38031" s="9"/>
    </row>
    <row r="38032" spans="30:30">
      <c r="AD38032" s="9"/>
    </row>
    <row r="38033" spans="30:30">
      <c r="AD38033" s="9"/>
    </row>
    <row r="38034" spans="30:30">
      <c r="AD38034" s="9"/>
    </row>
    <row r="38035" spans="30:30">
      <c r="AD38035" s="9"/>
    </row>
    <row r="38036" spans="30:30">
      <c r="AD38036" s="9"/>
    </row>
    <row r="38037" spans="30:30">
      <c r="AD38037" s="9"/>
    </row>
    <row r="38038" spans="30:30">
      <c r="AD38038" s="9"/>
    </row>
    <row r="38039" spans="30:30">
      <c r="AD38039" s="9"/>
    </row>
    <row r="38040" spans="30:30">
      <c r="AD38040" s="9"/>
    </row>
    <row r="38041" spans="30:30">
      <c r="AD38041" s="9"/>
    </row>
    <row r="38042" spans="30:30">
      <c r="AD38042" s="9"/>
    </row>
    <row r="38043" spans="30:30">
      <c r="AD38043" s="9"/>
    </row>
    <row r="38044" spans="30:30">
      <c r="AD38044" s="9"/>
    </row>
    <row r="38045" spans="30:30">
      <c r="AD38045" s="9"/>
    </row>
    <row r="38046" spans="30:30">
      <c r="AD38046" s="9"/>
    </row>
    <row r="38047" spans="30:30">
      <c r="AD38047" s="9"/>
    </row>
    <row r="38048" spans="30:30">
      <c r="AD38048" s="9"/>
    </row>
    <row r="38049" spans="30:30">
      <c r="AD38049" s="9"/>
    </row>
    <row r="38050" spans="30:30">
      <c r="AD38050" s="9"/>
    </row>
    <row r="38051" spans="30:30">
      <c r="AD38051" s="9"/>
    </row>
    <row r="38052" spans="30:30">
      <c r="AD38052" s="9"/>
    </row>
    <row r="38053" spans="30:30">
      <c r="AD38053" s="9"/>
    </row>
    <row r="38054" spans="30:30">
      <c r="AD38054" s="9"/>
    </row>
    <row r="38055" spans="30:30">
      <c r="AD38055" s="9"/>
    </row>
    <row r="38056" spans="30:30">
      <c r="AD38056" s="9"/>
    </row>
    <row r="38057" spans="30:30">
      <c r="AD38057" s="9"/>
    </row>
    <row r="38058" spans="30:30">
      <c r="AD38058" s="9"/>
    </row>
    <row r="38059" spans="30:30">
      <c r="AD38059" s="9"/>
    </row>
    <row r="38060" spans="30:30">
      <c r="AD38060" s="9"/>
    </row>
    <row r="38061" spans="30:30">
      <c r="AD38061" s="9"/>
    </row>
    <row r="38062" spans="30:30">
      <c r="AD38062" s="9"/>
    </row>
    <row r="38063" spans="30:30">
      <c r="AD38063" s="9"/>
    </row>
    <row r="38064" spans="30:30">
      <c r="AD38064" s="9"/>
    </row>
    <row r="38065" spans="30:30">
      <c r="AD38065" s="9"/>
    </row>
    <row r="38066" spans="30:30">
      <c r="AD38066" s="9"/>
    </row>
    <row r="38067" spans="30:30">
      <c r="AD38067" s="9"/>
    </row>
    <row r="38068" spans="30:30">
      <c r="AD38068" s="9"/>
    </row>
    <row r="38069" spans="30:30">
      <c r="AD38069" s="9"/>
    </row>
    <row r="38070" spans="30:30">
      <c r="AD38070" s="9"/>
    </row>
    <row r="38071" spans="30:30">
      <c r="AD38071" s="9"/>
    </row>
    <row r="38072" spans="30:30">
      <c r="AD38072" s="9"/>
    </row>
    <row r="38073" spans="30:30">
      <c r="AD38073" s="9"/>
    </row>
    <row r="38074" spans="30:30">
      <c r="AD38074" s="9"/>
    </row>
    <row r="38075" spans="30:30">
      <c r="AD38075" s="9"/>
    </row>
    <row r="38076" spans="30:30">
      <c r="AD38076" s="9"/>
    </row>
    <row r="38077" spans="30:30">
      <c r="AD38077" s="9"/>
    </row>
    <row r="38078" spans="30:30">
      <c r="AD38078" s="9"/>
    </row>
    <row r="38079" spans="30:30">
      <c r="AD38079" s="9"/>
    </row>
    <row r="38080" spans="30:30">
      <c r="AD38080" s="9"/>
    </row>
    <row r="38081" spans="30:30">
      <c r="AD38081" s="9"/>
    </row>
    <row r="38082" spans="30:30">
      <c r="AD38082" s="9"/>
    </row>
    <row r="38083" spans="30:30">
      <c r="AD38083" s="9"/>
    </row>
    <row r="38084" spans="30:30">
      <c r="AD38084" s="9"/>
    </row>
    <row r="38085" spans="30:30">
      <c r="AD38085" s="9"/>
    </row>
    <row r="38086" spans="30:30">
      <c r="AD38086" s="9"/>
    </row>
    <row r="38087" spans="30:30">
      <c r="AD38087" s="9"/>
    </row>
    <row r="38088" spans="30:30">
      <c r="AD38088" s="9"/>
    </row>
    <row r="38089" spans="30:30">
      <c r="AD38089" s="9"/>
    </row>
    <row r="38090" spans="30:30">
      <c r="AD38090" s="9"/>
    </row>
    <row r="38091" spans="30:30">
      <c r="AD38091" s="9"/>
    </row>
    <row r="38092" spans="30:30">
      <c r="AD38092" s="9"/>
    </row>
    <row r="38093" spans="30:30">
      <c r="AD38093" s="9"/>
    </row>
    <row r="38094" spans="30:30">
      <c r="AD38094" s="9"/>
    </row>
    <row r="38095" spans="30:30">
      <c r="AD38095" s="9"/>
    </row>
    <row r="38096" spans="30:30">
      <c r="AD38096" s="9"/>
    </row>
    <row r="38097" spans="30:30">
      <c r="AD38097" s="9"/>
    </row>
    <row r="38098" spans="30:30">
      <c r="AD38098" s="9"/>
    </row>
    <row r="38099" spans="30:30">
      <c r="AD38099" s="9"/>
    </row>
    <row r="38100" spans="30:30">
      <c r="AD38100" s="9"/>
    </row>
    <row r="38101" spans="30:30">
      <c r="AD38101" s="9"/>
    </row>
    <row r="38102" spans="30:30">
      <c r="AD38102" s="9"/>
    </row>
    <row r="38103" spans="30:30">
      <c r="AD38103" s="9"/>
    </row>
    <row r="38104" spans="30:30">
      <c r="AD38104" s="9"/>
    </row>
    <row r="38105" spans="30:30">
      <c r="AD38105" s="9"/>
    </row>
    <row r="38106" spans="30:30">
      <c r="AD38106" s="9"/>
    </row>
    <row r="38107" spans="30:30">
      <c r="AD38107" s="9"/>
    </row>
    <row r="38108" spans="30:30">
      <c r="AD38108" s="9"/>
    </row>
    <row r="38109" spans="30:30">
      <c r="AD38109" s="9"/>
    </row>
    <row r="38110" spans="30:30">
      <c r="AD38110" s="9"/>
    </row>
    <row r="38111" spans="30:30">
      <c r="AD38111" s="9"/>
    </row>
    <row r="38112" spans="30:30">
      <c r="AD38112" s="9"/>
    </row>
    <row r="38113" spans="30:30">
      <c r="AD38113" s="9"/>
    </row>
    <row r="38114" spans="30:30">
      <c r="AD38114" s="9"/>
    </row>
    <row r="38115" spans="30:30">
      <c r="AD38115" s="9"/>
    </row>
    <row r="38116" spans="30:30">
      <c r="AD38116" s="9"/>
    </row>
    <row r="38117" spans="30:30">
      <c r="AD38117" s="9"/>
    </row>
    <row r="38118" spans="30:30">
      <c r="AD38118" s="9"/>
    </row>
    <row r="38119" spans="30:30">
      <c r="AD38119" s="9"/>
    </row>
    <row r="38120" spans="30:30">
      <c r="AD38120" s="9"/>
    </row>
    <row r="38121" spans="30:30">
      <c r="AD38121" s="9"/>
    </row>
    <row r="38122" spans="30:30">
      <c r="AD38122" s="9"/>
    </row>
    <row r="38123" spans="30:30">
      <c r="AD38123" s="9"/>
    </row>
    <row r="38124" spans="30:30">
      <c r="AD38124" s="9"/>
    </row>
    <row r="38125" spans="30:30">
      <c r="AD38125" s="9"/>
    </row>
    <row r="38126" spans="30:30">
      <c r="AD38126" s="9"/>
    </row>
    <row r="38127" spans="30:30">
      <c r="AD38127" s="9"/>
    </row>
    <row r="38128" spans="30:30">
      <c r="AD38128" s="9"/>
    </row>
    <row r="38129" spans="30:30">
      <c r="AD38129" s="9"/>
    </row>
    <row r="38130" spans="30:30">
      <c r="AD38130" s="9"/>
    </row>
    <row r="38131" spans="30:30">
      <c r="AD38131" s="9"/>
    </row>
    <row r="38132" spans="30:30">
      <c r="AD38132" s="9"/>
    </row>
    <row r="38133" spans="30:30">
      <c r="AD38133" s="9"/>
    </row>
    <row r="38134" spans="30:30">
      <c r="AD38134" s="9"/>
    </row>
    <row r="38135" spans="30:30">
      <c r="AD38135" s="9"/>
    </row>
    <row r="38136" spans="30:30">
      <c r="AD38136" s="9"/>
    </row>
    <row r="38137" spans="30:30">
      <c r="AD38137" s="9"/>
    </row>
    <row r="38138" spans="30:30">
      <c r="AD38138" s="9"/>
    </row>
    <row r="38139" spans="30:30">
      <c r="AD38139" s="9"/>
    </row>
    <row r="38140" spans="30:30">
      <c r="AD38140" s="9"/>
    </row>
    <row r="38141" spans="30:30">
      <c r="AD38141" s="9"/>
    </row>
    <row r="38142" spans="30:30">
      <c r="AD38142" s="9"/>
    </row>
    <row r="38143" spans="30:30">
      <c r="AD38143" s="9"/>
    </row>
    <row r="38144" spans="30:30">
      <c r="AD38144" s="9"/>
    </row>
    <row r="38145" spans="30:30">
      <c r="AD38145" s="9"/>
    </row>
    <row r="38146" spans="30:30">
      <c r="AD38146" s="9"/>
    </row>
    <row r="38147" spans="30:30">
      <c r="AD38147" s="9"/>
    </row>
    <row r="38148" spans="30:30">
      <c r="AD38148" s="9"/>
    </row>
    <row r="38149" spans="30:30">
      <c r="AD38149" s="9"/>
    </row>
    <row r="38150" spans="30:30">
      <c r="AD38150" s="9"/>
    </row>
    <row r="38151" spans="30:30">
      <c r="AD38151" s="9"/>
    </row>
    <row r="38152" spans="30:30">
      <c r="AD38152" s="9"/>
    </row>
    <row r="38153" spans="30:30">
      <c r="AD38153" s="9"/>
    </row>
    <row r="38154" spans="30:30">
      <c r="AD38154" s="9"/>
    </row>
    <row r="38155" spans="30:30">
      <c r="AD38155" s="9"/>
    </row>
    <row r="38156" spans="30:30">
      <c r="AD38156" s="9"/>
    </row>
    <row r="38157" spans="30:30">
      <c r="AD38157" s="9"/>
    </row>
    <row r="38158" spans="30:30">
      <c r="AD38158" s="9"/>
    </row>
    <row r="38159" spans="30:30">
      <c r="AD38159" s="9"/>
    </row>
    <row r="38160" spans="30:30">
      <c r="AD38160" s="9"/>
    </row>
    <row r="38161" spans="30:30">
      <c r="AD38161" s="9"/>
    </row>
    <row r="38162" spans="30:30">
      <c r="AD38162" s="9"/>
    </row>
    <row r="38163" spans="30:30">
      <c r="AD38163" s="9"/>
    </row>
    <row r="38164" spans="30:30">
      <c r="AD38164" s="9"/>
    </row>
    <row r="38165" spans="30:30">
      <c r="AD38165" s="9"/>
    </row>
    <row r="38166" spans="30:30">
      <c r="AD38166" s="9"/>
    </row>
    <row r="38167" spans="30:30">
      <c r="AD38167" s="9"/>
    </row>
    <row r="38168" spans="30:30">
      <c r="AD38168" s="9"/>
    </row>
    <row r="38169" spans="30:30">
      <c r="AD38169" s="9"/>
    </row>
    <row r="38170" spans="30:30">
      <c r="AD38170" s="9"/>
    </row>
    <row r="38171" spans="30:30">
      <c r="AD38171" s="9"/>
    </row>
    <row r="38172" spans="30:30">
      <c r="AD38172" s="9"/>
    </row>
    <row r="38173" spans="30:30">
      <c r="AD38173" s="9"/>
    </row>
    <row r="38174" spans="30:30">
      <c r="AD38174" s="9"/>
    </row>
    <row r="38175" spans="30:30">
      <c r="AD38175" s="9"/>
    </row>
    <row r="38176" spans="30:30">
      <c r="AD38176" s="9"/>
    </row>
    <row r="38177" spans="30:30">
      <c r="AD38177" s="9"/>
    </row>
    <row r="38178" spans="30:30">
      <c r="AD38178" s="9"/>
    </row>
    <row r="38179" spans="30:30">
      <c r="AD38179" s="9"/>
    </row>
    <row r="38180" spans="30:30">
      <c r="AD38180" s="9"/>
    </row>
    <row r="38181" spans="30:30">
      <c r="AD38181" s="9"/>
    </row>
    <row r="38182" spans="30:30">
      <c r="AD38182" s="9"/>
    </row>
    <row r="38183" spans="30:30">
      <c r="AD38183" s="9"/>
    </row>
    <row r="38184" spans="30:30">
      <c r="AD38184" s="9"/>
    </row>
    <row r="38185" spans="30:30">
      <c r="AD38185" s="9"/>
    </row>
    <row r="38186" spans="30:30">
      <c r="AD38186" s="9"/>
    </row>
    <row r="38187" spans="30:30">
      <c r="AD38187" s="9"/>
    </row>
    <row r="38188" spans="30:30">
      <c r="AD38188" s="9"/>
    </row>
    <row r="38189" spans="30:30">
      <c r="AD38189" s="9"/>
    </row>
    <row r="38190" spans="30:30">
      <c r="AD38190" s="9"/>
    </row>
    <row r="38191" spans="30:30">
      <c r="AD38191" s="9"/>
    </row>
    <row r="38192" spans="30:30">
      <c r="AD38192" s="9"/>
    </row>
    <row r="38193" spans="30:30">
      <c r="AD38193" s="9"/>
    </row>
    <row r="38194" spans="30:30">
      <c r="AD38194" s="9"/>
    </row>
    <row r="38195" spans="30:30">
      <c r="AD38195" s="9"/>
    </row>
    <row r="38196" spans="30:30">
      <c r="AD38196" s="9"/>
    </row>
    <row r="38197" spans="30:30">
      <c r="AD38197" s="9"/>
    </row>
    <row r="38198" spans="30:30">
      <c r="AD38198" s="9"/>
    </row>
    <row r="38199" spans="30:30">
      <c r="AD38199" s="9"/>
    </row>
    <row r="38200" spans="30:30">
      <c r="AD38200" s="9"/>
    </row>
    <row r="38201" spans="30:30">
      <c r="AD38201" s="9"/>
    </row>
    <row r="38202" spans="30:30">
      <c r="AD38202" s="9"/>
    </row>
    <row r="38203" spans="30:30">
      <c r="AD38203" s="9"/>
    </row>
    <row r="38204" spans="30:30">
      <c r="AD38204" s="9"/>
    </row>
    <row r="38205" spans="30:30">
      <c r="AD38205" s="9"/>
    </row>
    <row r="38206" spans="30:30">
      <c r="AD38206" s="9"/>
    </row>
    <row r="38207" spans="30:30">
      <c r="AD38207" s="9"/>
    </row>
    <row r="38208" spans="30:30">
      <c r="AD38208" s="9"/>
    </row>
    <row r="38209" spans="30:30">
      <c r="AD38209" s="9"/>
    </row>
    <row r="38210" spans="30:30">
      <c r="AD38210" s="9"/>
    </row>
    <row r="38211" spans="30:30">
      <c r="AD38211" s="9"/>
    </row>
    <row r="38212" spans="30:30">
      <c r="AD38212" s="9"/>
    </row>
    <row r="38213" spans="30:30">
      <c r="AD38213" s="9"/>
    </row>
    <row r="38214" spans="30:30">
      <c r="AD38214" s="9"/>
    </row>
    <row r="38215" spans="30:30">
      <c r="AD38215" s="9"/>
    </row>
    <row r="38216" spans="30:30">
      <c r="AD38216" s="9"/>
    </row>
    <row r="38217" spans="30:30">
      <c r="AD38217" s="9"/>
    </row>
    <row r="38218" spans="30:30">
      <c r="AD38218" s="9"/>
    </row>
    <row r="38219" spans="30:30">
      <c r="AD38219" s="9"/>
    </row>
    <row r="38220" spans="30:30">
      <c r="AD38220" s="9"/>
    </row>
    <row r="38221" spans="30:30">
      <c r="AD38221" s="9"/>
    </row>
    <row r="38222" spans="30:30">
      <c r="AD38222" s="9"/>
    </row>
    <row r="38223" spans="30:30">
      <c r="AD38223" s="9"/>
    </row>
    <row r="38224" spans="30:30">
      <c r="AD38224" s="9"/>
    </row>
    <row r="38225" spans="30:30">
      <c r="AD38225" s="9"/>
    </row>
    <row r="38226" spans="30:30">
      <c r="AD38226" s="9"/>
    </row>
    <row r="38227" spans="30:30">
      <c r="AD38227" s="9"/>
    </row>
    <row r="38228" spans="30:30">
      <c r="AD38228" s="9"/>
    </row>
    <row r="38229" spans="30:30">
      <c r="AD38229" s="9"/>
    </row>
    <row r="38230" spans="30:30">
      <c r="AD38230" s="9"/>
    </row>
    <row r="38231" spans="30:30">
      <c r="AD38231" s="9"/>
    </row>
    <row r="38232" spans="30:30">
      <c r="AD38232" s="9"/>
    </row>
    <row r="38233" spans="30:30">
      <c r="AD38233" s="9"/>
    </row>
    <row r="38234" spans="30:30">
      <c r="AD38234" s="9"/>
    </row>
    <row r="38235" spans="30:30">
      <c r="AD38235" s="9"/>
    </row>
    <row r="38236" spans="30:30">
      <c r="AD38236" s="9"/>
    </row>
    <row r="38237" spans="30:30">
      <c r="AD38237" s="9"/>
    </row>
    <row r="38238" spans="30:30">
      <c r="AD38238" s="9"/>
    </row>
    <row r="38239" spans="30:30">
      <c r="AD38239" s="9"/>
    </row>
    <row r="38240" spans="30:30">
      <c r="AD38240" s="9"/>
    </row>
    <row r="38241" spans="30:30">
      <c r="AD38241" s="9"/>
    </row>
    <row r="38242" spans="30:30">
      <c r="AD38242" s="9"/>
    </row>
    <row r="38243" spans="30:30">
      <c r="AD38243" s="9"/>
    </row>
    <row r="38244" spans="30:30">
      <c r="AD38244" s="9"/>
    </row>
    <row r="38245" spans="30:30">
      <c r="AD38245" s="9"/>
    </row>
    <row r="38246" spans="30:30">
      <c r="AD38246" s="9"/>
    </row>
    <row r="38247" spans="30:30">
      <c r="AD38247" s="9"/>
    </row>
    <row r="38248" spans="30:30">
      <c r="AD38248" s="9"/>
    </row>
    <row r="38249" spans="30:30">
      <c r="AD38249" s="9"/>
    </row>
    <row r="38250" spans="30:30">
      <c r="AD38250" s="9"/>
    </row>
    <row r="38251" spans="30:30">
      <c r="AD38251" s="9"/>
    </row>
    <row r="38252" spans="30:30">
      <c r="AD38252" s="9"/>
    </row>
    <row r="38253" spans="30:30">
      <c r="AD38253" s="9"/>
    </row>
    <row r="38254" spans="30:30">
      <c r="AD38254" s="9"/>
    </row>
    <row r="38255" spans="30:30">
      <c r="AD38255" s="9"/>
    </row>
    <row r="38256" spans="30:30">
      <c r="AD38256" s="9"/>
    </row>
    <row r="38257" spans="30:30">
      <c r="AD38257" s="9"/>
    </row>
    <row r="38258" spans="30:30">
      <c r="AD38258" s="9"/>
    </row>
    <row r="38259" spans="30:30">
      <c r="AD38259" s="9"/>
    </row>
    <row r="38260" spans="30:30">
      <c r="AD38260" s="9"/>
    </row>
    <row r="38261" spans="30:30">
      <c r="AD38261" s="9"/>
    </row>
    <row r="38262" spans="30:30">
      <c r="AD38262" s="9"/>
    </row>
    <row r="38263" spans="30:30">
      <c r="AD38263" s="9"/>
    </row>
    <row r="38264" spans="30:30">
      <c r="AD38264" s="9"/>
    </row>
    <row r="38265" spans="30:30">
      <c r="AD38265" s="9"/>
    </row>
    <row r="38266" spans="30:30">
      <c r="AD38266" s="9"/>
    </row>
    <row r="38267" spans="30:30">
      <c r="AD38267" s="9"/>
    </row>
    <row r="38268" spans="30:30">
      <c r="AD38268" s="9"/>
    </row>
    <row r="38269" spans="30:30">
      <c r="AD38269" s="9"/>
    </row>
    <row r="38270" spans="30:30">
      <c r="AD38270" s="9"/>
    </row>
    <row r="38271" spans="30:30">
      <c r="AD38271" s="9"/>
    </row>
    <row r="38272" spans="30:30">
      <c r="AD38272" s="9"/>
    </row>
    <row r="38273" spans="30:30">
      <c r="AD38273" s="9"/>
    </row>
    <row r="38274" spans="30:30">
      <c r="AD38274" s="9"/>
    </row>
    <row r="38275" spans="30:30">
      <c r="AD38275" s="9"/>
    </row>
    <row r="38276" spans="30:30">
      <c r="AD38276" s="9"/>
    </row>
    <row r="38277" spans="30:30">
      <c r="AD38277" s="9"/>
    </row>
    <row r="38278" spans="30:30">
      <c r="AD38278" s="9"/>
    </row>
    <row r="38279" spans="30:30">
      <c r="AD38279" s="9"/>
    </row>
    <row r="38280" spans="30:30">
      <c r="AD38280" s="9"/>
    </row>
    <row r="38281" spans="30:30">
      <c r="AD38281" s="9"/>
    </row>
    <row r="38282" spans="30:30">
      <c r="AD38282" s="9"/>
    </row>
    <row r="38283" spans="30:30">
      <c r="AD38283" s="9"/>
    </row>
    <row r="38284" spans="30:30">
      <c r="AD38284" s="9"/>
    </row>
    <row r="38285" spans="30:30">
      <c r="AD38285" s="9"/>
    </row>
    <row r="38286" spans="30:30">
      <c r="AD38286" s="9"/>
    </row>
    <row r="38287" spans="30:30">
      <c r="AD38287" s="9"/>
    </row>
    <row r="38288" spans="30:30">
      <c r="AD38288" s="9"/>
    </row>
    <row r="38289" spans="30:30">
      <c r="AD38289" s="9"/>
    </row>
    <row r="38290" spans="30:30">
      <c r="AD38290" s="9"/>
    </row>
    <row r="38291" spans="30:30">
      <c r="AD38291" s="9"/>
    </row>
    <row r="38292" spans="30:30">
      <c r="AD38292" s="9"/>
    </row>
    <row r="38293" spans="30:30">
      <c r="AD38293" s="9"/>
    </row>
    <row r="38294" spans="30:30">
      <c r="AD38294" s="9"/>
    </row>
    <row r="38295" spans="30:30">
      <c r="AD38295" s="9"/>
    </row>
    <row r="38296" spans="30:30">
      <c r="AD38296" s="9"/>
    </row>
    <row r="38297" spans="30:30">
      <c r="AD38297" s="9"/>
    </row>
    <row r="38298" spans="30:30">
      <c r="AD38298" s="9"/>
    </row>
    <row r="38299" spans="30:30">
      <c r="AD38299" s="9"/>
    </row>
    <row r="38300" spans="30:30">
      <c r="AD38300" s="9"/>
    </row>
    <row r="38301" spans="30:30">
      <c r="AD38301" s="9"/>
    </row>
    <row r="38302" spans="30:30">
      <c r="AD38302" s="9"/>
    </row>
    <row r="38303" spans="30:30">
      <c r="AD38303" s="9"/>
    </row>
    <row r="38304" spans="30:30">
      <c r="AD38304" s="9"/>
    </row>
    <row r="38305" spans="30:30">
      <c r="AD38305" s="9"/>
    </row>
    <row r="38306" spans="30:30">
      <c r="AD38306" s="9"/>
    </row>
    <row r="38307" spans="30:30">
      <c r="AD38307" s="9"/>
    </row>
    <row r="38308" spans="30:30">
      <c r="AD38308" s="9"/>
    </row>
    <row r="38309" spans="30:30">
      <c r="AD38309" s="9"/>
    </row>
    <row r="38310" spans="30:30">
      <c r="AD38310" s="9"/>
    </row>
    <row r="38311" spans="30:30">
      <c r="AD38311" s="9"/>
    </row>
    <row r="38312" spans="30:30">
      <c r="AD38312" s="9"/>
    </row>
    <row r="38313" spans="30:30">
      <c r="AD38313" s="9"/>
    </row>
    <row r="38314" spans="30:30">
      <c r="AD38314" s="9"/>
    </row>
    <row r="38315" spans="30:30">
      <c r="AD38315" s="9"/>
    </row>
    <row r="38316" spans="30:30">
      <c r="AD38316" s="9"/>
    </row>
    <row r="38317" spans="30:30">
      <c r="AD38317" s="9"/>
    </row>
    <row r="38318" spans="30:30">
      <c r="AD38318" s="9"/>
    </row>
    <row r="38319" spans="30:30">
      <c r="AD38319" s="9"/>
    </row>
    <row r="38320" spans="30:30">
      <c r="AD38320" s="9"/>
    </row>
    <row r="38321" spans="30:30">
      <c r="AD38321" s="9"/>
    </row>
    <row r="38322" spans="30:30">
      <c r="AD38322" s="9"/>
    </row>
    <row r="38323" spans="30:30">
      <c r="AD38323" s="9"/>
    </row>
    <row r="38324" spans="30:30">
      <c r="AD38324" s="9"/>
    </row>
    <row r="38325" spans="30:30">
      <c r="AD38325" s="9"/>
    </row>
    <row r="38326" spans="30:30">
      <c r="AD38326" s="9"/>
    </row>
    <row r="38327" spans="30:30">
      <c r="AD38327" s="9"/>
    </row>
    <row r="38328" spans="30:30">
      <c r="AD38328" s="9"/>
    </row>
    <row r="38329" spans="30:30">
      <c r="AD38329" s="9"/>
    </row>
    <row r="38330" spans="30:30">
      <c r="AD38330" s="9"/>
    </row>
    <row r="38331" spans="30:30">
      <c r="AD38331" s="9"/>
    </row>
    <row r="38332" spans="30:30">
      <c r="AD38332" s="9"/>
    </row>
    <row r="38333" spans="30:30">
      <c r="AD38333" s="9"/>
    </row>
    <row r="38334" spans="30:30">
      <c r="AD38334" s="9"/>
    </row>
    <row r="38335" spans="30:30">
      <c r="AD38335" s="9"/>
    </row>
    <row r="38336" spans="30:30">
      <c r="AD38336" s="9"/>
    </row>
    <row r="38337" spans="30:30">
      <c r="AD38337" s="9"/>
    </row>
    <row r="38338" spans="30:30">
      <c r="AD38338" s="9"/>
    </row>
    <row r="38339" spans="30:30">
      <c r="AD38339" s="9"/>
    </row>
    <row r="38340" spans="30:30">
      <c r="AD38340" s="9"/>
    </row>
    <row r="38341" spans="30:30">
      <c r="AD38341" s="9"/>
    </row>
    <row r="38342" spans="30:30">
      <c r="AD38342" s="9"/>
    </row>
    <row r="38343" spans="30:30">
      <c r="AD38343" s="9"/>
    </row>
    <row r="38344" spans="30:30">
      <c r="AD38344" s="9"/>
    </row>
    <row r="38345" spans="30:30">
      <c r="AD38345" s="9"/>
    </row>
    <row r="38346" spans="30:30">
      <c r="AD38346" s="9"/>
    </row>
    <row r="38347" spans="30:30">
      <c r="AD38347" s="9"/>
    </row>
    <row r="38348" spans="30:30">
      <c r="AD38348" s="9"/>
    </row>
    <row r="38349" spans="30:30">
      <c r="AD38349" s="9"/>
    </row>
    <row r="38350" spans="30:30">
      <c r="AD38350" s="9"/>
    </row>
    <row r="38351" spans="30:30">
      <c r="AD38351" s="9"/>
    </row>
    <row r="38352" spans="30:30">
      <c r="AD38352" s="9"/>
    </row>
    <row r="38353" spans="30:30">
      <c r="AD38353" s="9"/>
    </row>
    <row r="38354" spans="30:30">
      <c r="AD38354" s="9"/>
    </row>
    <row r="38355" spans="30:30">
      <c r="AD38355" s="9"/>
    </row>
    <row r="38356" spans="30:30">
      <c r="AD38356" s="9"/>
    </row>
    <row r="38357" spans="30:30">
      <c r="AD38357" s="9"/>
    </row>
    <row r="38358" spans="30:30">
      <c r="AD38358" s="9"/>
    </row>
    <row r="38359" spans="30:30">
      <c r="AD38359" s="9"/>
    </row>
    <row r="38360" spans="30:30">
      <c r="AD38360" s="9"/>
    </row>
    <row r="38361" spans="30:30">
      <c r="AD38361" s="9"/>
    </row>
    <row r="38362" spans="30:30">
      <c r="AD38362" s="9"/>
    </row>
    <row r="38363" spans="30:30">
      <c r="AD38363" s="9"/>
    </row>
    <row r="38364" spans="30:30">
      <c r="AD38364" s="9"/>
    </row>
    <row r="38365" spans="30:30">
      <c r="AD38365" s="9"/>
    </row>
    <row r="38366" spans="30:30">
      <c r="AD38366" s="9"/>
    </row>
    <row r="38367" spans="30:30">
      <c r="AD38367" s="9"/>
    </row>
    <row r="38368" spans="30:30">
      <c r="AD38368" s="9"/>
    </row>
    <row r="38369" spans="30:30">
      <c r="AD38369" s="9"/>
    </row>
    <row r="38370" spans="30:30">
      <c r="AD38370" s="9"/>
    </row>
    <row r="38371" spans="30:30">
      <c r="AD38371" s="9"/>
    </row>
    <row r="38372" spans="30:30">
      <c r="AD38372" s="9"/>
    </row>
    <row r="38373" spans="30:30">
      <c r="AD38373" s="9"/>
    </row>
    <row r="38374" spans="30:30">
      <c r="AD38374" s="9"/>
    </row>
    <row r="38375" spans="30:30">
      <c r="AD38375" s="9"/>
    </row>
    <row r="38376" spans="30:30">
      <c r="AD38376" s="9"/>
    </row>
    <row r="38377" spans="30:30">
      <c r="AD38377" s="9"/>
    </row>
    <row r="38378" spans="30:30">
      <c r="AD38378" s="9"/>
    </row>
    <row r="38379" spans="30:30">
      <c r="AD38379" s="9"/>
    </row>
    <row r="38380" spans="30:30">
      <c r="AD38380" s="9"/>
    </row>
    <row r="38381" spans="30:30">
      <c r="AD38381" s="9"/>
    </row>
    <row r="38382" spans="30:30">
      <c r="AD38382" s="9"/>
    </row>
    <row r="38383" spans="30:30">
      <c r="AD38383" s="9"/>
    </row>
    <row r="38384" spans="30:30">
      <c r="AD38384" s="9"/>
    </row>
    <row r="38385" spans="30:30">
      <c r="AD38385" s="9"/>
    </row>
    <row r="38386" spans="30:30">
      <c r="AD38386" s="9"/>
    </row>
    <row r="38387" spans="30:30">
      <c r="AD38387" s="9"/>
    </row>
    <row r="38388" spans="30:30">
      <c r="AD38388" s="9"/>
    </row>
    <row r="38389" spans="30:30">
      <c r="AD38389" s="9"/>
    </row>
    <row r="38390" spans="30:30">
      <c r="AD38390" s="9"/>
    </row>
    <row r="38391" spans="30:30">
      <c r="AD38391" s="9"/>
    </row>
    <row r="38392" spans="30:30">
      <c r="AD38392" s="9"/>
    </row>
    <row r="38393" spans="30:30">
      <c r="AD38393" s="9"/>
    </row>
    <row r="38394" spans="30:30">
      <c r="AD38394" s="9"/>
    </row>
    <row r="38395" spans="30:30">
      <c r="AD38395" s="9"/>
    </row>
    <row r="38396" spans="30:30">
      <c r="AD38396" s="9"/>
    </row>
    <row r="38397" spans="30:30">
      <c r="AD38397" s="9"/>
    </row>
    <row r="38398" spans="30:30">
      <c r="AD38398" s="9"/>
    </row>
    <row r="38399" spans="30:30">
      <c r="AD38399" s="9"/>
    </row>
    <row r="38400" spans="30:30">
      <c r="AD38400" s="9"/>
    </row>
    <row r="38401" spans="30:30">
      <c r="AD38401" s="9"/>
    </row>
    <row r="38402" spans="30:30">
      <c r="AD38402" s="9"/>
    </row>
    <row r="38403" spans="30:30">
      <c r="AD38403" s="9"/>
    </row>
    <row r="38404" spans="30:30">
      <c r="AD38404" s="9"/>
    </row>
    <row r="38405" spans="30:30">
      <c r="AD38405" s="9"/>
    </row>
    <row r="38406" spans="30:30">
      <c r="AD38406" s="9"/>
    </row>
    <row r="38407" spans="30:30">
      <c r="AD38407" s="9"/>
    </row>
    <row r="38408" spans="30:30">
      <c r="AD38408" s="9"/>
    </row>
    <row r="38409" spans="30:30">
      <c r="AD38409" s="9"/>
    </row>
    <row r="38410" spans="30:30">
      <c r="AD38410" s="9"/>
    </row>
    <row r="38411" spans="30:30">
      <c r="AD38411" s="9"/>
    </row>
    <row r="38412" spans="30:30">
      <c r="AD38412" s="9"/>
    </row>
    <row r="38413" spans="30:30">
      <c r="AD38413" s="9"/>
    </row>
    <row r="38414" spans="30:30">
      <c r="AD38414" s="9"/>
    </row>
    <row r="38415" spans="30:30">
      <c r="AD38415" s="9"/>
    </row>
    <row r="38416" spans="30:30">
      <c r="AD38416" s="9"/>
    </row>
    <row r="38417" spans="30:30">
      <c r="AD38417" s="9"/>
    </row>
    <row r="38418" spans="30:30">
      <c r="AD38418" s="9"/>
    </row>
    <row r="38419" spans="30:30">
      <c r="AD38419" s="9"/>
    </row>
    <row r="38420" spans="30:30">
      <c r="AD38420" s="9"/>
    </row>
    <row r="38421" spans="30:30">
      <c r="AD38421" s="9"/>
    </row>
    <row r="38422" spans="30:30">
      <c r="AD38422" s="9"/>
    </row>
    <row r="38423" spans="30:30">
      <c r="AD38423" s="9"/>
    </row>
    <row r="38424" spans="30:30">
      <c r="AD38424" s="9"/>
    </row>
    <row r="38425" spans="30:30">
      <c r="AD38425" s="9"/>
    </row>
    <row r="38426" spans="30:30">
      <c r="AD38426" s="9"/>
    </row>
    <row r="38427" spans="30:30">
      <c r="AD38427" s="9"/>
    </row>
    <row r="38428" spans="30:30">
      <c r="AD38428" s="9"/>
    </row>
    <row r="38429" spans="30:30">
      <c r="AD38429" s="9"/>
    </row>
    <row r="38430" spans="30:30">
      <c r="AD38430" s="9"/>
    </row>
    <row r="38431" spans="30:30">
      <c r="AD38431" s="9"/>
    </row>
    <row r="38432" spans="30:30">
      <c r="AD38432" s="9"/>
    </row>
    <row r="38433" spans="30:30">
      <c r="AD38433" s="9"/>
    </row>
    <row r="38434" spans="30:30">
      <c r="AD38434" s="9"/>
    </row>
    <row r="38435" spans="30:30">
      <c r="AD38435" s="9"/>
    </row>
    <row r="38436" spans="30:30">
      <c r="AD38436" s="9"/>
    </row>
    <row r="38437" spans="30:30">
      <c r="AD38437" s="9"/>
    </row>
    <row r="38438" spans="30:30">
      <c r="AD38438" s="9"/>
    </row>
    <row r="38439" spans="30:30">
      <c r="AD38439" s="9"/>
    </row>
    <row r="38440" spans="30:30">
      <c r="AD38440" s="9"/>
    </row>
    <row r="38441" spans="30:30">
      <c r="AD38441" s="9"/>
    </row>
    <row r="38442" spans="30:30">
      <c r="AD38442" s="9"/>
    </row>
    <row r="38443" spans="30:30">
      <c r="AD38443" s="9"/>
    </row>
    <row r="38444" spans="30:30">
      <c r="AD38444" s="9"/>
    </row>
    <row r="38445" spans="30:30">
      <c r="AD38445" s="9"/>
    </row>
    <row r="38446" spans="30:30">
      <c r="AD38446" s="9"/>
    </row>
    <row r="38447" spans="30:30">
      <c r="AD38447" s="9"/>
    </row>
    <row r="38448" spans="30:30">
      <c r="AD38448" s="9"/>
    </row>
    <row r="38449" spans="30:30">
      <c r="AD38449" s="9"/>
    </row>
    <row r="38450" spans="30:30">
      <c r="AD38450" s="9"/>
    </row>
    <row r="38451" spans="30:30">
      <c r="AD38451" s="9"/>
    </row>
    <row r="38452" spans="30:30">
      <c r="AD38452" s="9"/>
    </row>
    <row r="38453" spans="30:30">
      <c r="AD38453" s="9"/>
    </row>
    <row r="38454" spans="30:30">
      <c r="AD38454" s="9"/>
    </row>
    <row r="38455" spans="30:30">
      <c r="AD38455" s="9"/>
    </row>
    <row r="38456" spans="30:30">
      <c r="AD38456" s="9"/>
    </row>
    <row r="38457" spans="30:30">
      <c r="AD38457" s="9"/>
    </row>
    <row r="38458" spans="30:30">
      <c r="AD38458" s="9"/>
    </row>
    <row r="38459" spans="30:30">
      <c r="AD38459" s="9"/>
    </row>
    <row r="38460" spans="30:30">
      <c r="AD38460" s="9"/>
    </row>
    <row r="38461" spans="30:30">
      <c r="AD38461" s="9"/>
    </row>
    <row r="38462" spans="30:30">
      <c r="AD38462" s="9"/>
    </row>
    <row r="38463" spans="30:30">
      <c r="AD38463" s="9"/>
    </row>
    <row r="38464" spans="30:30">
      <c r="AD38464" s="9"/>
    </row>
    <row r="38465" spans="30:30">
      <c r="AD38465" s="9"/>
    </row>
    <row r="38466" spans="30:30">
      <c r="AD38466" s="9"/>
    </row>
    <row r="38467" spans="30:30">
      <c r="AD38467" s="9"/>
    </row>
    <row r="38468" spans="30:30">
      <c r="AD38468" s="9"/>
    </row>
    <row r="38469" spans="30:30">
      <c r="AD38469" s="9"/>
    </row>
    <row r="38470" spans="30:30">
      <c r="AD38470" s="9"/>
    </row>
    <row r="38471" spans="30:30">
      <c r="AD38471" s="9"/>
    </row>
    <row r="38472" spans="30:30">
      <c r="AD38472" s="9"/>
    </row>
    <row r="38473" spans="30:30">
      <c r="AD38473" s="9"/>
    </row>
    <row r="38474" spans="30:30">
      <c r="AD38474" s="9"/>
    </row>
    <row r="38475" spans="30:30">
      <c r="AD38475" s="9"/>
    </row>
    <row r="38476" spans="30:30">
      <c r="AD38476" s="9"/>
    </row>
    <row r="38477" spans="30:30">
      <c r="AD38477" s="9"/>
    </row>
    <row r="38478" spans="30:30">
      <c r="AD38478" s="9"/>
    </row>
    <row r="38479" spans="30:30">
      <c r="AD38479" s="9"/>
    </row>
    <row r="38480" spans="30:30">
      <c r="AD38480" s="9"/>
    </row>
    <row r="38481" spans="30:30">
      <c r="AD38481" s="9"/>
    </row>
    <row r="38482" spans="30:30">
      <c r="AD38482" s="9"/>
    </row>
    <row r="38483" spans="30:30">
      <c r="AD38483" s="9"/>
    </row>
    <row r="38484" spans="30:30">
      <c r="AD38484" s="9"/>
    </row>
    <row r="38485" spans="30:30">
      <c r="AD38485" s="9"/>
    </row>
    <row r="38486" spans="30:30">
      <c r="AD38486" s="9"/>
    </row>
    <row r="38487" spans="30:30">
      <c r="AD38487" s="9"/>
    </row>
    <row r="38488" spans="30:30">
      <c r="AD38488" s="9"/>
    </row>
    <row r="38489" spans="30:30">
      <c r="AD38489" s="9"/>
    </row>
    <row r="38490" spans="30:30">
      <c r="AD38490" s="9"/>
    </row>
    <row r="38491" spans="30:30">
      <c r="AD38491" s="9"/>
    </row>
    <row r="38492" spans="30:30">
      <c r="AD38492" s="9"/>
    </row>
    <row r="38493" spans="30:30">
      <c r="AD38493" s="9"/>
    </row>
    <row r="38494" spans="30:30">
      <c r="AD38494" s="9"/>
    </row>
    <row r="38495" spans="30:30">
      <c r="AD38495" s="9"/>
    </row>
    <row r="38496" spans="30:30">
      <c r="AD38496" s="9"/>
    </row>
    <row r="38497" spans="30:30">
      <c r="AD38497" s="9"/>
    </row>
    <row r="38498" spans="30:30">
      <c r="AD38498" s="9"/>
    </row>
    <row r="38499" spans="30:30">
      <c r="AD38499" s="9"/>
    </row>
    <row r="38500" spans="30:30">
      <c r="AD38500" s="9"/>
    </row>
    <row r="38501" spans="30:30">
      <c r="AD38501" s="9"/>
    </row>
    <row r="38502" spans="30:30">
      <c r="AD38502" s="9"/>
    </row>
    <row r="38503" spans="30:30">
      <c r="AD38503" s="9"/>
    </row>
    <row r="38504" spans="30:30">
      <c r="AD38504" s="9"/>
    </row>
    <row r="38505" spans="30:30">
      <c r="AD38505" s="9"/>
    </row>
    <row r="38506" spans="30:30">
      <c r="AD38506" s="9"/>
    </row>
    <row r="38507" spans="30:30">
      <c r="AD38507" s="9"/>
    </row>
    <row r="38508" spans="30:30">
      <c r="AD38508" s="9"/>
    </row>
    <row r="38509" spans="30:30">
      <c r="AD38509" s="9"/>
    </row>
    <row r="38510" spans="30:30">
      <c r="AD38510" s="9"/>
    </row>
    <row r="38511" spans="30:30">
      <c r="AD38511" s="9"/>
    </row>
    <row r="38512" spans="30:30">
      <c r="AD38512" s="9"/>
    </row>
    <row r="38513" spans="30:30">
      <c r="AD38513" s="9"/>
    </row>
    <row r="38514" spans="30:30">
      <c r="AD38514" s="9"/>
    </row>
    <row r="38515" spans="30:30">
      <c r="AD38515" s="9"/>
    </row>
    <row r="38516" spans="30:30">
      <c r="AD38516" s="9"/>
    </row>
    <row r="38517" spans="30:30">
      <c r="AD38517" s="9"/>
    </row>
    <row r="38518" spans="30:30">
      <c r="AD38518" s="9"/>
    </row>
    <row r="38519" spans="30:30">
      <c r="AD38519" s="9"/>
    </row>
    <row r="38520" spans="30:30">
      <c r="AD38520" s="9"/>
    </row>
    <row r="38521" spans="30:30">
      <c r="AD38521" s="9"/>
    </row>
    <row r="38522" spans="30:30">
      <c r="AD38522" s="9"/>
    </row>
    <row r="38523" spans="30:30">
      <c r="AD38523" s="9"/>
    </row>
    <row r="38524" spans="30:30">
      <c r="AD38524" s="9"/>
    </row>
    <row r="38525" spans="30:30">
      <c r="AD38525" s="9"/>
    </row>
    <row r="38526" spans="30:30">
      <c r="AD38526" s="9"/>
    </row>
    <row r="38527" spans="30:30">
      <c r="AD38527" s="9"/>
    </row>
    <row r="38528" spans="30:30">
      <c r="AD38528" s="9"/>
    </row>
    <row r="38529" spans="30:30">
      <c r="AD38529" s="9"/>
    </row>
    <row r="38530" spans="30:30">
      <c r="AD38530" s="9"/>
    </row>
    <row r="38531" spans="30:30">
      <c r="AD38531" s="9"/>
    </row>
    <row r="38532" spans="30:30">
      <c r="AD38532" s="9"/>
    </row>
    <row r="38533" spans="30:30">
      <c r="AD38533" s="9"/>
    </row>
    <row r="38534" spans="30:30">
      <c r="AD38534" s="9"/>
    </row>
    <row r="38535" spans="30:30">
      <c r="AD38535" s="9"/>
    </row>
    <row r="38536" spans="30:30">
      <c r="AD38536" s="9"/>
    </row>
    <row r="38537" spans="30:30">
      <c r="AD38537" s="9"/>
    </row>
    <row r="38538" spans="30:30">
      <c r="AD38538" s="9"/>
    </row>
    <row r="38539" spans="30:30">
      <c r="AD38539" s="9"/>
    </row>
    <row r="38540" spans="30:30">
      <c r="AD38540" s="9"/>
    </row>
    <row r="38541" spans="30:30">
      <c r="AD38541" s="9"/>
    </row>
    <row r="38542" spans="30:30">
      <c r="AD38542" s="9"/>
    </row>
    <row r="38543" spans="30:30">
      <c r="AD38543" s="9"/>
    </row>
    <row r="38544" spans="30:30">
      <c r="AD38544" s="9"/>
    </row>
    <row r="38545" spans="30:30">
      <c r="AD38545" s="9"/>
    </row>
    <row r="38546" spans="30:30">
      <c r="AD38546" s="9"/>
    </row>
    <row r="38547" spans="30:30">
      <c r="AD38547" s="9"/>
    </row>
    <row r="38548" spans="30:30">
      <c r="AD38548" s="9"/>
    </row>
    <row r="38549" spans="30:30">
      <c r="AD38549" s="9"/>
    </row>
    <row r="38550" spans="30:30">
      <c r="AD38550" s="9"/>
    </row>
    <row r="38551" spans="30:30">
      <c r="AD38551" s="9"/>
    </row>
    <row r="38552" spans="30:30">
      <c r="AD38552" s="9"/>
    </row>
    <row r="38553" spans="30:30">
      <c r="AD38553" s="9"/>
    </row>
    <row r="38554" spans="30:30">
      <c r="AD38554" s="9"/>
    </row>
    <row r="38555" spans="30:30">
      <c r="AD38555" s="9"/>
    </row>
    <row r="38556" spans="30:30">
      <c r="AD38556" s="9"/>
    </row>
    <row r="38557" spans="30:30">
      <c r="AD38557" s="9"/>
    </row>
    <row r="38558" spans="30:30">
      <c r="AD38558" s="9"/>
    </row>
    <row r="38559" spans="30:30">
      <c r="AD38559" s="9"/>
    </row>
    <row r="38560" spans="30:30">
      <c r="AD38560" s="9"/>
    </row>
    <row r="38561" spans="30:30">
      <c r="AD38561" s="9"/>
    </row>
    <row r="38562" spans="30:30">
      <c r="AD38562" s="9"/>
    </row>
    <row r="38563" spans="30:30">
      <c r="AD38563" s="9"/>
    </row>
    <row r="38564" spans="30:30">
      <c r="AD38564" s="9"/>
    </row>
    <row r="38565" spans="30:30">
      <c r="AD38565" s="9"/>
    </row>
    <row r="38566" spans="30:30">
      <c r="AD38566" s="9"/>
    </row>
    <row r="38567" spans="30:30">
      <c r="AD38567" s="9"/>
    </row>
    <row r="38568" spans="30:30">
      <c r="AD38568" s="9"/>
    </row>
    <row r="38569" spans="30:30">
      <c r="AD38569" s="9"/>
    </row>
    <row r="38570" spans="30:30">
      <c r="AD38570" s="9"/>
    </row>
    <row r="38571" spans="30:30">
      <c r="AD38571" s="9"/>
    </row>
    <row r="38572" spans="30:30">
      <c r="AD38572" s="9"/>
    </row>
    <row r="38573" spans="30:30">
      <c r="AD38573" s="9"/>
    </row>
    <row r="38574" spans="30:30">
      <c r="AD38574" s="9"/>
    </row>
    <row r="38575" spans="30:30">
      <c r="AD38575" s="9"/>
    </row>
    <row r="38576" spans="30:30">
      <c r="AD38576" s="9"/>
    </row>
    <row r="38577" spans="30:30">
      <c r="AD38577" s="9"/>
    </row>
    <row r="38578" spans="30:30">
      <c r="AD38578" s="9"/>
    </row>
    <row r="38579" spans="30:30">
      <c r="AD38579" s="9"/>
    </row>
    <row r="38580" spans="30:30">
      <c r="AD38580" s="9"/>
    </row>
    <row r="38581" spans="30:30">
      <c r="AD38581" s="9"/>
    </row>
    <row r="38582" spans="30:30">
      <c r="AD38582" s="9"/>
    </row>
    <row r="38583" spans="30:30">
      <c r="AD38583" s="9"/>
    </row>
    <row r="38584" spans="30:30">
      <c r="AD38584" s="9"/>
    </row>
    <row r="38585" spans="30:30">
      <c r="AD38585" s="9"/>
    </row>
    <row r="38586" spans="30:30">
      <c r="AD38586" s="9"/>
    </row>
    <row r="38587" spans="30:30">
      <c r="AD38587" s="9"/>
    </row>
    <row r="38588" spans="30:30">
      <c r="AD38588" s="9"/>
    </row>
    <row r="38589" spans="30:30">
      <c r="AD38589" s="9"/>
    </row>
    <row r="38590" spans="30:30">
      <c r="AD38590" s="9"/>
    </row>
    <row r="38591" spans="30:30">
      <c r="AD38591" s="9"/>
    </row>
    <row r="38592" spans="30:30">
      <c r="AD38592" s="9"/>
    </row>
    <row r="38593" spans="30:30">
      <c r="AD38593" s="9"/>
    </row>
    <row r="38594" spans="30:30">
      <c r="AD38594" s="9"/>
    </row>
    <row r="38595" spans="30:30">
      <c r="AD38595" s="9"/>
    </row>
    <row r="38596" spans="30:30">
      <c r="AD38596" s="9"/>
    </row>
    <row r="38597" spans="30:30">
      <c r="AD38597" s="9"/>
    </row>
    <row r="38598" spans="30:30">
      <c r="AD38598" s="9"/>
    </row>
    <row r="38599" spans="30:30">
      <c r="AD38599" s="9"/>
    </row>
    <row r="38600" spans="30:30">
      <c r="AD38600" s="9"/>
    </row>
    <row r="38601" spans="30:30">
      <c r="AD38601" s="9"/>
    </row>
    <row r="38602" spans="30:30">
      <c r="AD38602" s="9"/>
    </row>
    <row r="38603" spans="30:30">
      <c r="AD38603" s="9"/>
    </row>
    <row r="38604" spans="30:30">
      <c r="AD38604" s="9"/>
    </row>
    <row r="38605" spans="30:30">
      <c r="AD38605" s="9"/>
    </row>
    <row r="38606" spans="30:30">
      <c r="AD38606" s="9"/>
    </row>
    <row r="38607" spans="30:30">
      <c r="AD38607" s="9"/>
    </row>
    <row r="38608" spans="30:30">
      <c r="AD38608" s="9"/>
    </row>
    <row r="38609" spans="30:30">
      <c r="AD38609" s="9"/>
    </row>
    <row r="38610" spans="30:30">
      <c r="AD38610" s="9"/>
    </row>
    <row r="38611" spans="30:30">
      <c r="AD38611" s="9"/>
    </row>
    <row r="38612" spans="30:30">
      <c r="AD38612" s="9"/>
    </row>
    <row r="38613" spans="30:30">
      <c r="AD38613" s="9"/>
    </row>
    <row r="38614" spans="30:30">
      <c r="AD38614" s="9"/>
    </row>
    <row r="38615" spans="30:30">
      <c r="AD38615" s="9"/>
    </row>
    <row r="38616" spans="30:30">
      <c r="AD38616" s="9"/>
    </row>
    <row r="38617" spans="30:30">
      <c r="AD38617" s="9"/>
    </row>
    <row r="38618" spans="30:30">
      <c r="AD38618" s="9"/>
    </row>
    <row r="38619" spans="30:30">
      <c r="AD38619" s="9"/>
    </row>
    <row r="38620" spans="30:30">
      <c r="AD38620" s="9"/>
    </row>
    <row r="38621" spans="30:30">
      <c r="AD38621" s="9"/>
    </row>
    <row r="38622" spans="30:30">
      <c r="AD38622" s="9"/>
    </row>
    <row r="38623" spans="30:30">
      <c r="AD38623" s="9"/>
    </row>
    <row r="38624" spans="30:30">
      <c r="AD38624" s="9"/>
    </row>
    <row r="38625" spans="30:30">
      <c r="AD38625" s="9"/>
    </row>
    <row r="38626" spans="30:30">
      <c r="AD38626" s="9"/>
    </row>
    <row r="38627" spans="30:30">
      <c r="AD38627" s="9"/>
    </row>
    <row r="38628" spans="30:30">
      <c r="AD38628" s="9"/>
    </row>
    <row r="38629" spans="30:30">
      <c r="AD38629" s="9"/>
    </row>
    <row r="38630" spans="30:30">
      <c r="AD38630" s="9"/>
    </row>
    <row r="38631" spans="30:30">
      <c r="AD38631" s="9"/>
    </row>
    <row r="38632" spans="30:30">
      <c r="AD38632" s="9"/>
    </row>
    <row r="38633" spans="30:30">
      <c r="AD38633" s="9"/>
    </row>
    <row r="38634" spans="30:30">
      <c r="AD38634" s="9"/>
    </row>
    <row r="38635" spans="30:30">
      <c r="AD38635" s="9"/>
    </row>
    <row r="38636" spans="30:30">
      <c r="AD38636" s="9"/>
    </row>
    <row r="38637" spans="30:30">
      <c r="AD38637" s="9"/>
    </row>
    <row r="38638" spans="30:30">
      <c r="AD38638" s="9"/>
    </row>
    <row r="38639" spans="30:30">
      <c r="AD38639" s="9"/>
    </row>
    <row r="38640" spans="30:30">
      <c r="AD38640" s="9"/>
    </row>
    <row r="38641" spans="30:30">
      <c r="AD38641" s="9"/>
    </row>
    <row r="38642" spans="30:30">
      <c r="AD38642" s="9"/>
    </row>
    <row r="38643" spans="30:30">
      <c r="AD38643" s="9"/>
    </row>
    <row r="38644" spans="30:30">
      <c r="AD38644" s="9"/>
    </row>
    <row r="38645" spans="30:30">
      <c r="AD38645" s="9"/>
    </row>
    <row r="38646" spans="30:30">
      <c r="AD38646" s="9"/>
    </row>
    <row r="38647" spans="30:30">
      <c r="AD38647" s="9"/>
    </row>
    <row r="38648" spans="30:30">
      <c r="AD38648" s="9"/>
    </row>
    <row r="38649" spans="30:30">
      <c r="AD38649" s="9"/>
    </row>
    <row r="38650" spans="30:30">
      <c r="AD38650" s="9"/>
    </row>
    <row r="38651" spans="30:30">
      <c r="AD38651" s="9"/>
    </row>
    <row r="38652" spans="30:30">
      <c r="AD38652" s="9"/>
    </row>
    <row r="38653" spans="30:30">
      <c r="AD38653" s="9"/>
    </row>
    <row r="38654" spans="30:30">
      <c r="AD38654" s="9"/>
    </row>
    <row r="38655" spans="30:30">
      <c r="AD38655" s="9"/>
    </row>
    <row r="38656" spans="30:30">
      <c r="AD38656" s="9"/>
    </row>
    <row r="38657" spans="30:30">
      <c r="AD38657" s="9"/>
    </row>
    <row r="38658" spans="30:30">
      <c r="AD38658" s="9"/>
    </row>
    <row r="38659" spans="30:30">
      <c r="AD38659" s="9"/>
    </row>
    <row r="38660" spans="30:30">
      <c r="AD38660" s="9"/>
    </row>
    <row r="38661" spans="30:30">
      <c r="AD38661" s="9"/>
    </row>
    <row r="38662" spans="30:30">
      <c r="AD38662" s="9"/>
    </row>
    <row r="38663" spans="30:30">
      <c r="AD38663" s="9"/>
    </row>
    <row r="38664" spans="30:30">
      <c r="AD38664" s="9"/>
    </row>
    <row r="38665" spans="30:30">
      <c r="AD38665" s="9"/>
    </row>
    <row r="38666" spans="30:30">
      <c r="AD38666" s="9"/>
    </row>
    <row r="38667" spans="30:30">
      <c r="AD38667" s="9"/>
    </row>
    <row r="38668" spans="30:30">
      <c r="AD38668" s="9"/>
    </row>
    <row r="38669" spans="30:30">
      <c r="AD38669" s="9"/>
    </row>
    <row r="38670" spans="30:30">
      <c r="AD38670" s="9"/>
    </row>
    <row r="38671" spans="30:30">
      <c r="AD38671" s="9"/>
    </row>
    <row r="38672" spans="30:30">
      <c r="AD38672" s="9"/>
    </row>
    <row r="38673" spans="30:30">
      <c r="AD38673" s="9"/>
    </row>
    <row r="38674" spans="30:30">
      <c r="AD38674" s="9"/>
    </row>
    <row r="38675" spans="30:30">
      <c r="AD38675" s="9"/>
    </row>
    <row r="38676" spans="30:30">
      <c r="AD38676" s="9"/>
    </row>
    <row r="38677" spans="30:30">
      <c r="AD38677" s="9"/>
    </row>
    <row r="38678" spans="30:30">
      <c r="AD38678" s="9"/>
    </row>
    <row r="38679" spans="30:30">
      <c r="AD38679" s="9"/>
    </row>
    <row r="38680" spans="30:30">
      <c r="AD38680" s="9"/>
    </row>
    <row r="38681" spans="30:30">
      <c r="AD38681" s="9"/>
    </row>
    <row r="38682" spans="30:30">
      <c r="AD38682" s="9"/>
    </row>
    <row r="38683" spans="30:30">
      <c r="AD38683" s="9"/>
    </row>
    <row r="38684" spans="30:30">
      <c r="AD38684" s="9"/>
    </row>
    <row r="38685" spans="30:30">
      <c r="AD38685" s="9"/>
    </row>
    <row r="38686" spans="30:30">
      <c r="AD38686" s="9"/>
    </row>
    <row r="38687" spans="30:30">
      <c r="AD38687" s="9"/>
    </row>
    <row r="38688" spans="30:30">
      <c r="AD38688" s="9"/>
    </row>
    <row r="38689" spans="30:30">
      <c r="AD38689" s="9"/>
    </row>
    <row r="38690" spans="30:30">
      <c r="AD38690" s="9"/>
    </row>
    <row r="38691" spans="30:30">
      <c r="AD38691" s="9"/>
    </row>
    <row r="38692" spans="30:30">
      <c r="AD38692" s="9"/>
    </row>
    <row r="38693" spans="30:30">
      <c r="AD38693" s="9"/>
    </row>
    <row r="38694" spans="30:30">
      <c r="AD38694" s="9"/>
    </row>
    <row r="38695" spans="30:30">
      <c r="AD38695" s="9"/>
    </row>
    <row r="38696" spans="30:30">
      <c r="AD38696" s="9"/>
    </row>
    <row r="38697" spans="30:30">
      <c r="AD38697" s="9"/>
    </row>
    <row r="38698" spans="30:30">
      <c r="AD38698" s="9"/>
    </row>
    <row r="38699" spans="30:30">
      <c r="AD38699" s="9"/>
    </row>
    <row r="38700" spans="30:30">
      <c r="AD38700" s="9"/>
    </row>
    <row r="38701" spans="30:30">
      <c r="AD38701" s="9"/>
    </row>
    <row r="38702" spans="30:30">
      <c r="AD38702" s="9"/>
    </row>
    <row r="38703" spans="30:30">
      <c r="AD38703" s="9"/>
    </row>
    <row r="38704" spans="30:30">
      <c r="AD38704" s="9"/>
    </row>
    <row r="38705" spans="30:30">
      <c r="AD38705" s="9"/>
    </row>
    <row r="38706" spans="30:30">
      <c r="AD38706" s="9"/>
    </row>
    <row r="38707" spans="30:30">
      <c r="AD38707" s="9"/>
    </row>
    <row r="38708" spans="30:30">
      <c r="AD38708" s="9"/>
    </row>
    <row r="38709" spans="30:30">
      <c r="AD38709" s="9"/>
    </row>
    <row r="38710" spans="30:30">
      <c r="AD38710" s="9"/>
    </row>
    <row r="38711" spans="30:30">
      <c r="AD38711" s="9"/>
    </row>
    <row r="38712" spans="30:30">
      <c r="AD38712" s="9"/>
    </row>
    <row r="38713" spans="30:30">
      <c r="AD38713" s="9"/>
    </row>
    <row r="38714" spans="30:30">
      <c r="AD38714" s="9"/>
    </row>
    <row r="38715" spans="30:30">
      <c r="AD38715" s="9"/>
    </row>
    <row r="38716" spans="30:30">
      <c r="AD38716" s="9"/>
    </row>
    <row r="38717" spans="30:30">
      <c r="AD38717" s="9"/>
    </row>
    <row r="38718" spans="30:30">
      <c r="AD38718" s="9"/>
    </row>
    <row r="38719" spans="30:30">
      <c r="AD38719" s="9"/>
    </row>
    <row r="38720" spans="30:30">
      <c r="AD38720" s="9"/>
    </row>
    <row r="38721" spans="30:30">
      <c r="AD38721" s="9"/>
    </row>
    <row r="38722" spans="30:30">
      <c r="AD38722" s="9"/>
    </row>
    <row r="38723" spans="30:30">
      <c r="AD38723" s="9"/>
    </row>
    <row r="38724" spans="30:30">
      <c r="AD38724" s="9"/>
    </row>
    <row r="38725" spans="30:30">
      <c r="AD38725" s="9"/>
    </row>
    <row r="38726" spans="30:30">
      <c r="AD38726" s="9"/>
    </row>
    <row r="38727" spans="30:30">
      <c r="AD38727" s="9"/>
    </row>
    <row r="38728" spans="30:30">
      <c r="AD38728" s="9"/>
    </row>
    <row r="38729" spans="30:30">
      <c r="AD38729" s="9"/>
    </row>
    <row r="38730" spans="30:30">
      <c r="AD38730" s="9"/>
    </row>
    <row r="38731" spans="30:30">
      <c r="AD38731" s="9"/>
    </row>
    <row r="38732" spans="30:30">
      <c r="AD38732" s="9"/>
    </row>
    <row r="38733" spans="30:30">
      <c r="AD38733" s="9"/>
    </row>
    <row r="38734" spans="30:30">
      <c r="AD38734" s="9"/>
    </row>
    <row r="38735" spans="30:30">
      <c r="AD38735" s="9"/>
    </row>
    <row r="38736" spans="30:30">
      <c r="AD38736" s="9"/>
    </row>
    <row r="38737" spans="30:30">
      <c r="AD38737" s="9"/>
    </row>
    <row r="38738" spans="30:30">
      <c r="AD38738" s="9"/>
    </row>
    <row r="38739" spans="30:30">
      <c r="AD38739" s="9"/>
    </row>
    <row r="38740" spans="30:30">
      <c r="AD38740" s="9"/>
    </row>
    <row r="38741" spans="30:30">
      <c r="AD38741" s="9"/>
    </row>
    <row r="38742" spans="30:30">
      <c r="AD38742" s="9"/>
    </row>
    <row r="38743" spans="30:30">
      <c r="AD38743" s="9"/>
    </row>
    <row r="38744" spans="30:30">
      <c r="AD38744" s="9"/>
    </row>
    <row r="38745" spans="30:30">
      <c r="AD38745" s="9"/>
    </row>
    <row r="38746" spans="30:30">
      <c r="AD38746" s="9"/>
    </row>
    <row r="38747" spans="30:30">
      <c r="AD38747" s="9"/>
    </row>
    <row r="38748" spans="30:30">
      <c r="AD38748" s="9"/>
    </row>
    <row r="38749" spans="30:30">
      <c r="AD38749" s="9"/>
    </row>
    <row r="38750" spans="30:30">
      <c r="AD38750" s="9"/>
    </row>
    <row r="38751" spans="30:30">
      <c r="AD38751" s="9"/>
    </row>
    <row r="38752" spans="30:30">
      <c r="AD38752" s="9"/>
    </row>
    <row r="38753" spans="30:30">
      <c r="AD38753" s="9"/>
    </row>
    <row r="38754" spans="30:30">
      <c r="AD38754" s="9"/>
    </row>
    <row r="38755" spans="30:30">
      <c r="AD38755" s="9"/>
    </row>
    <row r="38756" spans="30:30">
      <c r="AD38756" s="9"/>
    </row>
    <row r="38757" spans="30:30">
      <c r="AD38757" s="9"/>
    </row>
    <row r="38758" spans="30:30">
      <c r="AD38758" s="9"/>
    </row>
    <row r="38759" spans="30:30">
      <c r="AD38759" s="9"/>
    </row>
    <row r="38760" spans="30:30">
      <c r="AD38760" s="9"/>
    </row>
    <row r="38761" spans="30:30">
      <c r="AD38761" s="9"/>
    </row>
    <row r="38762" spans="30:30">
      <c r="AD38762" s="9"/>
    </row>
    <row r="38763" spans="30:30">
      <c r="AD38763" s="9"/>
    </row>
    <row r="38764" spans="30:30">
      <c r="AD38764" s="9"/>
    </row>
    <row r="38765" spans="30:30">
      <c r="AD38765" s="9"/>
    </row>
    <row r="38766" spans="30:30">
      <c r="AD38766" s="9"/>
    </row>
    <row r="38767" spans="30:30">
      <c r="AD38767" s="9"/>
    </row>
    <row r="38768" spans="30:30">
      <c r="AD38768" s="9"/>
    </row>
    <row r="38769" spans="30:30">
      <c r="AD38769" s="9"/>
    </row>
    <row r="38770" spans="30:30">
      <c r="AD38770" s="9"/>
    </row>
    <row r="38771" spans="30:30">
      <c r="AD38771" s="9"/>
    </row>
    <row r="38772" spans="30:30">
      <c r="AD38772" s="9"/>
    </row>
    <row r="38773" spans="30:30">
      <c r="AD38773" s="9"/>
    </row>
    <row r="38774" spans="30:30">
      <c r="AD38774" s="9"/>
    </row>
    <row r="38775" spans="30:30">
      <c r="AD38775" s="9"/>
    </row>
    <row r="38776" spans="30:30">
      <c r="AD38776" s="9"/>
    </row>
    <row r="38777" spans="30:30">
      <c r="AD38777" s="9"/>
    </row>
    <row r="38778" spans="30:30">
      <c r="AD38778" s="9"/>
    </row>
    <row r="38779" spans="30:30">
      <c r="AD38779" s="9"/>
    </row>
    <row r="38780" spans="30:30">
      <c r="AD38780" s="9"/>
    </row>
    <row r="38781" spans="30:30">
      <c r="AD38781" s="9"/>
    </row>
    <row r="38782" spans="30:30">
      <c r="AD38782" s="9"/>
    </row>
    <row r="38783" spans="30:30">
      <c r="AD38783" s="9"/>
    </row>
    <row r="38784" spans="30:30">
      <c r="AD38784" s="9"/>
    </row>
    <row r="38785" spans="30:30">
      <c r="AD38785" s="9"/>
    </row>
    <row r="38786" spans="30:30">
      <c r="AD38786" s="9"/>
    </row>
    <row r="38787" spans="30:30">
      <c r="AD38787" s="9"/>
    </row>
    <row r="38788" spans="30:30">
      <c r="AD38788" s="9"/>
    </row>
    <row r="38789" spans="30:30">
      <c r="AD38789" s="9"/>
    </row>
    <row r="38790" spans="30:30">
      <c r="AD38790" s="9"/>
    </row>
    <row r="38791" spans="30:30">
      <c r="AD38791" s="9"/>
    </row>
    <row r="38792" spans="30:30">
      <c r="AD38792" s="9"/>
    </row>
    <row r="38793" spans="30:30">
      <c r="AD38793" s="9"/>
    </row>
    <row r="38794" spans="30:30">
      <c r="AD38794" s="9"/>
    </row>
    <row r="38795" spans="30:30">
      <c r="AD38795" s="9"/>
    </row>
    <row r="38796" spans="30:30">
      <c r="AD38796" s="9"/>
    </row>
    <row r="38797" spans="30:30">
      <c r="AD38797" s="9"/>
    </row>
    <row r="38798" spans="30:30">
      <c r="AD38798" s="9"/>
    </row>
    <row r="38799" spans="30:30">
      <c r="AD38799" s="9"/>
    </row>
    <row r="38800" spans="30:30">
      <c r="AD38800" s="9"/>
    </row>
    <row r="38801" spans="30:30">
      <c r="AD38801" s="9"/>
    </row>
    <row r="38802" spans="30:30">
      <c r="AD38802" s="9"/>
    </row>
    <row r="38803" spans="30:30">
      <c r="AD38803" s="9"/>
    </row>
    <row r="38804" spans="30:30">
      <c r="AD38804" s="9"/>
    </row>
    <row r="38805" spans="30:30">
      <c r="AD38805" s="9"/>
    </row>
    <row r="38806" spans="30:30">
      <c r="AD38806" s="9"/>
    </row>
    <row r="38807" spans="30:30">
      <c r="AD38807" s="9"/>
    </row>
    <row r="38808" spans="30:30">
      <c r="AD38808" s="9"/>
    </row>
    <row r="38809" spans="30:30">
      <c r="AD38809" s="9"/>
    </row>
    <row r="38810" spans="30:30">
      <c r="AD38810" s="9"/>
    </row>
    <row r="38811" spans="30:30">
      <c r="AD38811" s="9"/>
    </row>
    <row r="38812" spans="30:30">
      <c r="AD38812" s="9"/>
    </row>
    <row r="38813" spans="30:30">
      <c r="AD38813" s="9"/>
    </row>
    <row r="38814" spans="30:30">
      <c r="AD38814" s="9"/>
    </row>
    <row r="38815" spans="30:30">
      <c r="AD38815" s="9"/>
    </row>
    <row r="38816" spans="30:30">
      <c r="AD38816" s="9"/>
    </row>
    <row r="38817" spans="30:30">
      <c r="AD38817" s="9"/>
    </row>
    <row r="38818" spans="30:30">
      <c r="AD38818" s="9"/>
    </row>
    <row r="38819" spans="30:30">
      <c r="AD38819" s="9"/>
    </row>
    <row r="38820" spans="30:30">
      <c r="AD38820" s="9"/>
    </row>
    <row r="38821" spans="30:30">
      <c r="AD38821" s="9"/>
    </row>
    <row r="38822" spans="30:30">
      <c r="AD38822" s="9"/>
    </row>
    <row r="38823" spans="30:30">
      <c r="AD38823" s="9"/>
    </row>
    <row r="38824" spans="30:30">
      <c r="AD38824" s="9"/>
    </row>
    <row r="38825" spans="30:30">
      <c r="AD38825" s="9"/>
    </row>
    <row r="38826" spans="30:30">
      <c r="AD38826" s="9"/>
    </row>
    <row r="38827" spans="30:30">
      <c r="AD38827" s="9"/>
    </row>
    <row r="38828" spans="30:30">
      <c r="AD38828" s="9"/>
    </row>
    <row r="38829" spans="30:30">
      <c r="AD38829" s="9"/>
    </row>
    <row r="38830" spans="30:30">
      <c r="AD38830" s="9"/>
    </row>
    <row r="38831" spans="30:30">
      <c r="AD38831" s="9"/>
    </row>
    <row r="38832" spans="30:30">
      <c r="AD38832" s="9"/>
    </row>
    <row r="38833" spans="30:30">
      <c r="AD38833" s="9"/>
    </row>
    <row r="38834" spans="30:30">
      <c r="AD38834" s="9"/>
    </row>
    <row r="38835" spans="30:30">
      <c r="AD38835" s="9"/>
    </row>
    <row r="38836" spans="30:30">
      <c r="AD38836" s="9"/>
    </row>
    <row r="38837" spans="30:30">
      <c r="AD38837" s="9"/>
    </row>
    <row r="38838" spans="30:30">
      <c r="AD38838" s="9"/>
    </row>
    <row r="38839" spans="30:30">
      <c r="AD38839" s="9"/>
    </row>
    <row r="38840" spans="30:30">
      <c r="AD38840" s="9"/>
    </row>
    <row r="38841" spans="30:30">
      <c r="AD38841" s="9"/>
    </row>
    <row r="38842" spans="30:30">
      <c r="AD38842" s="9"/>
    </row>
    <row r="38843" spans="30:30">
      <c r="AD38843" s="9"/>
    </row>
    <row r="38844" spans="30:30">
      <c r="AD38844" s="9"/>
    </row>
    <row r="38845" spans="30:30">
      <c r="AD38845" s="9"/>
    </row>
    <row r="38846" spans="30:30">
      <c r="AD38846" s="9"/>
    </row>
    <row r="38847" spans="30:30">
      <c r="AD38847" s="9"/>
    </row>
    <row r="38848" spans="30:30">
      <c r="AD38848" s="9"/>
    </row>
    <row r="38849" spans="30:30">
      <c r="AD38849" s="9"/>
    </row>
    <row r="38850" spans="30:30">
      <c r="AD38850" s="9"/>
    </row>
    <row r="38851" spans="30:30">
      <c r="AD38851" s="9"/>
    </row>
    <row r="38852" spans="30:30">
      <c r="AD38852" s="9"/>
    </row>
    <row r="38853" spans="30:30">
      <c r="AD38853" s="9"/>
    </row>
    <row r="38854" spans="30:30">
      <c r="AD38854" s="9"/>
    </row>
    <row r="38855" spans="30:30">
      <c r="AD38855" s="9"/>
    </row>
    <row r="38856" spans="30:30">
      <c r="AD38856" s="9"/>
    </row>
    <row r="38857" spans="30:30">
      <c r="AD38857" s="9"/>
    </row>
    <row r="38858" spans="30:30">
      <c r="AD38858" s="9"/>
    </row>
    <row r="38859" spans="30:30">
      <c r="AD38859" s="9"/>
    </row>
    <row r="38860" spans="30:30">
      <c r="AD38860" s="9"/>
    </row>
    <row r="38861" spans="30:30">
      <c r="AD38861" s="9"/>
    </row>
    <row r="38862" spans="30:30">
      <c r="AD38862" s="9"/>
    </row>
    <row r="38863" spans="30:30">
      <c r="AD38863" s="9"/>
    </row>
    <row r="38864" spans="30:30">
      <c r="AD38864" s="9"/>
    </row>
    <row r="38865" spans="30:30">
      <c r="AD38865" s="9"/>
    </row>
    <row r="38866" spans="30:30">
      <c r="AD38866" s="9"/>
    </row>
    <row r="38867" spans="30:30">
      <c r="AD38867" s="9"/>
    </row>
    <row r="38868" spans="30:30">
      <c r="AD38868" s="9"/>
    </row>
    <row r="38869" spans="30:30">
      <c r="AD38869" s="9"/>
    </row>
    <row r="38870" spans="30:30">
      <c r="AD38870" s="9"/>
    </row>
    <row r="38871" spans="30:30">
      <c r="AD38871" s="9"/>
    </row>
    <row r="38872" spans="30:30">
      <c r="AD38872" s="9"/>
    </row>
    <row r="38873" spans="30:30">
      <c r="AD38873" s="9"/>
    </row>
    <row r="38874" spans="30:30">
      <c r="AD38874" s="9"/>
    </row>
    <row r="38875" spans="30:30">
      <c r="AD38875" s="9"/>
    </row>
    <row r="38876" spans="30:30">
      <c r="AD38876" s="9"/>
    </row>
    <row r="38877" spans="30:30">
      <c r="AD38877" s="9"/>
    </row>
    <row r="38878" spans="30:30">
      <c r="AD38878" s="9"/>
    </row>
    <row r="38879" spans="30:30">
      <c r="AD38879" s="9"/>
    </row>
    <row r="38880" spans="30:30">
      <c r="AD38880" s="9"/>
    </row>
    <row r="38881" spans="30:30">
      <c r="AD38881" s="9"/>
    </row>
    <row r="38882" spans="30:30">
      <c r="AD38882" s="9"/>
    </row>
    <row r="38883" spans="30:30">
      <c r="AD38883" s="9"/>
    </row>
    <row r="38884" spans="30:30">
      <c r="AD38884" s="9"/>
    </row>
    <row r="38885" spans="30:30">
      <c r="AD38885" s="9"/>
    </row>
    <row r="38886" spans="30:30">
      <c r="AD38886" s="9"/>
    </row>
    <row r="38887" spans="30:30">
      <c r="AD38887" s="9"/>
    </row>
    <row r="38888" spans="30:30">
      <c r="AD38888" s="9"/>
    </row>
    <row r="38889" spans="30:30">
      <c r="AD38889" s="9"/>
    </row>
    <row r="38890" spans="30:30">
      <c r="AD38890" s="9"/>
    </row>
    <row r="38891" spans="30:30">
      <c r="AD38891" s="9"/>
    </row>
    <row r="38892" spans="30:30">
      <c r="AD38892" s="9"/>
    </row>
    <row r="38893" spans="30:30">
      <c r="AD38893" s="9"/>
    </row>
    <row r="38894" spans="30:30">
      <c r="AD38894" s="9"/>
    </row>
    <row r="38895" spans="30:30">
      <c r="AD38895" s="9"/>
    </row>
    <row r="38896" spans="30:30">
      <c r="AD38896" s="9"/>
    </row>
    <row r="38897" spans="30:30">
      <c r="AD38897" s="9"/>
    </row>
    <row r="38898" spans="30:30">
      <c r="AD38898" s="9"/>
    </row>
    <row r="38899" spans="30:30">
      <c r="AD38899" s="9"/>
    </row>
    <row r="38900" spans="30:30">
      <c r="AD38900" s="9"/>
    </row>
    <row r="38901" spans="30:30">
      <c r="AD38901" s="9"/>
    </row>
    <row r="38902" spans="30:30">
      <c r="AD38902" s="9"/>
    </row>
    <row r="38903" spans="30:30">
      <c r="AD38903" s="9"/>
    </row>
    <row r="38904" spans="30:30">
      <c r="AD38904" s="9"/>
    </row>
    <row r="38905" spans="30:30">
      <c r="AD38905" s="9"/>
    </row>
    <row r="38906" spans="30:30">
      <c r="AD38906" s="9"/>
    </row>
    <row r="38907" spans="30:30">
      <c r="AD38907" s="9"/>
    </row>
    <row r="38908" spans="30:30">
      <c r="AD38908" s="9"/>
    </row>
    <row r="38909" spans="30:30">
      <c r="AD38909" s="9"/>
    </row>
    <row r="38910" spans="30:30">
      <c r="AD38910" s="9"/>
    </row>
    <row r="38911" spans="30:30">
      <c r="AD38911" s="9"/>
    </row>
    <row r="38912" spans="30:30">
      <c r="AD38912" s="9"/>
    </row>
    <row r="38913" spans="30:30">
      <c r="AD38913" s="9"/>
    </row>
    <row r="38914" spans="30:30">
      <c r="AD38914" s="9"/>
    </row>
    <row r="38915" spans="30:30">
      <c r="AD38915" s="9"/>
    </row>
    <row r="38916" spans="30:30">
      <c r="AD38916" s="9"/>
    </row>
    <row r="38917" spans="30:30">
      <c r="AD38917" s="9"/>
    </row>
    <row r="38918" spans="30:30">
      <c r="AD38918" s="9"/>
    </row>
    <row r="38919" spans="30:30">
      <c r="AD38919" s="9"/>
    </row>
    <row r="38920" spans="30:30">
      <c r="AD38920" s="9"/>
    </row>
    <row r="38921" spans="30:30">
      <c r="AD38921" s="9"/>
    </row>
    <row r="38922" spans="30:30">
      <c r="AD38922" s="9"/>
    </row>
    <row r="38923" spans="30:30">
      <c r="AD38923" s="9"/>
    </row>
    <row r="38924" spans="30:30">
      <c r="AD38924" s="9"/>
    </row>
    <row r="38925" spans="30:30">
      <c r="AD38925" s="9"/>
    </row>
    <row r="38926" spans="30:30">
      <c r="AD38926" s="9"/>
    </row>
    <row r="38927" spans="30:30">
      <c r="AD38927" s="9"/>
    </row>
    <row r="38928" spans="30:30">
      <c r="AD38928" s="9"/>
    </row>
    <row r="38929" spans="30:30">
      <c r="AD38929" s="9"/>
    </row>
    <row r="38930" spans="30:30">
      <c r="AD38930" s="9"/>
    </row>
    <row r="38931" spans="30:30">
      <c r="AD38931" s="9"/>
    </row>
    <row r="38932" spans="30:30">
      <c r="AD38932" s="9"/>
    </row>
    <row r="38933" spans="30:30">
      <c r="AD38933" s="9"/>
    </row>
    <row r="38934" spans="30:30">
      <c r="AD38934" s="9"/>
    </row>
    <row r="38935" spans="30:30">
      <c r="AD38935" s="9"/>
    </row>
    <row r="38936" spans="30:30">
      <c r="AD38936" s="9"/>
    </row>
    <row r="38937" spans="30:30">
      <c r="AD38937" s="9"/>
    </row>
    <row r="38938" spans="30:30">
      <c r="AD38938" s="9"/>
    </row>
    <row r="38939" spans="30:30">
      <c r="AD38939" s="9"/>
    </row>
    <row r="38940" spans="30:30">
      <c r="AD38940" s="9"/>
    </row>
    <row r="38941" spans="30:30">
      <c r="AD38941" s="9"/>
    </row>
    <row r="38942" spans="30:30">
      <c r="AD38942" s="9"/>
    </row>
    <row r="38943" spans="30:30">
      <c r="AD38943" s="9"/>
    </row>
    <row r="38944" spans="30:30">
      <c r="AD38944" s="9"/>
    </row>
    <row r="38945" spans="30:30">
      <c r="AD38945" s="9"/>
    </row>
    <row r="38946" spans="30:30">
      <c r="AD38946" s="9"/>
    </row>
    <row r="38947" spans="30:30">
      <c r="AD38947" s="9"/>
    </row>
    <row r="38948" spans="30:30">
      <c r="AD38948" s="9"/>
    </row>
    <row r="38949" spans="30:30">
      <c r="AD38949" s="9"/>
    </row>
    <row r="38950" spans="30:30">
      <c r="AD38950" s="9"/>
    </row>
    <row r="38951" spans="30:30">
      <c r="AD38951" s="9"/>
    </row>
    <row r="38952" spans="30:30">
      <c r="AD38952" s="9"/>
    </row>
    <row r="38953" spans="30:30">
      <c r="AD38953" s="9"/>
    </row>
    <row r="38954" spans="30:30">
      <c r="AD38954" s="9"/>
    </row>
    <row r="38955" spans="30:30">
      <c r="AD38955" s="9"/>
    </row>
    <row r="38956" spans="30:30">
      <c r="AD38956" s="9"/>
    </row>
    <row r="38957" spans="30:30">
      <c r="AD38957" s="9"/>
    </row>
    <row r="38958" spans="30:30">
      <c r="AD38958" s="9"/>
    </row>
    <row r="38959" spans="30:30">
      <c r="AD38959" s="9"/>
    </row>
    <row r="38960" spans="30:30">
      <c r="AD38960" s="9"/>
    </row>
    <row r="38961" spans="30:30">
      <c r="AD38961" s="9"/>
    </row>
    <row r="38962" spans="30:30">
      <c r="AD38962" s="9"/>
    </row>
    <row r="38963" spans="30:30">
      <c r="AD38963" s="9"/>
    </row>
    <row r="38964" spans="30:30">
      <c r="AD38964" s="9"/>
    </row>
    <row r="38965" spans="30:30">
      <c r="AD38965" s="9"/>
    </row>
    <row r="38966" spans="30:30">
      <c r="AD38966" s="9"/>
    </row>
    <row r="38967" spans="30:30">
      <c r="AD38967" s="9"/>
    </row>
    <row r="38968" spans="30:30">
      <c r="AD38968" s="9"/>
    </row>
    <row r="38969" spans="30:30">
      <c r="AD38969" s="9"/>
    </row>
    <row r="38970" spans="30:30">
      <c r="AD38970" s="9"/>
    </row>
    <row r="38971" spans="30:30">
      <c r="AD38971" s="9"/>
    </row>
    <row r="38972" spans="30:30">
      <c r="AD38972" s="9"/>
    </row>
    <row r="38973" spans="30:30">
      <c r="AD38973" s="9"/>
    </row>
    <row r="38974" spans="30:30">
      <c r="AD38974" s="9"/>
    </row>
    <row r="38975" spans="30:30">
      <c r="AD38975" s="9"/>
    </row>
    <row r="38976" spans="30:30">
      <c r="AD38976" s="9"/>
    </row>
    <row r="38977" spans="30:30">
      <c r="AD38977" s="9"/>
    </row>
    <row r="38978" spans="30:30">
      <c r="AD38978" s="9"/>
    </row>
    <row r="38979" spans="30:30">
      <c r="AD38979" s="9"/>
    </row>
    <row r="38980" spans="30:30">
      <c r="AD38980" s="9"/>
    </row>
    <row r="38981" spans="30:30">
      <c r="AD38981" s="9"/>
    </row>
    <row r="38982" spans="30:30">
      <c r="AD38982" s="9"/>
    </row>
    <row r="38983" spans="30:30">
      <c r="AD38983" s="9"/>
    </row>
    <row r="38984" spans="30:30">
      <c r="AD38984" s="9"/>
    </row>
    <row r="38985" spans="30:30">
      <c r="AD38985" s="9"/>
    </row>
    <row r="38986" spans="30:30">
      <c r="AD38986" s="9"/>
    </row>
    <row r="38987" spans="30:30">
      <c r="AD38987" s="9"/>
    </row>
    <row r="38988" spans="30:30">
      <c r="AD38988" s="9"/>
    </row>
    <row r="38989" spans="30:30">
      <c r="AD38989" s="9"/>
    </row>
    <row r="38990" spans="30:30">
      <c r="AD38990" s="9"/>
    </row>
    <row r="38991" spans="30:30">
      <c r="AD38991" s="9"/>
    </row>
    <row r="38992" spans="30:30">
      <c r="AD38992" s="9"/>
    </row>
    <row r="38993" spans="30:30">
      <c r="AD38993" s="9"/>
    </row>
    <row r="38994" spans="30:30">
      <c r="AD38994" s="9"/>
    </row>
    <row r="38995" spans="30:30">
      <c r="AD38995" s="9"/>
    </row>
    <row r="38996" spans="30:30">
      <c r="AD38996" s="9"/>
    </row>
    <row r="38997" spans="30:30">
      <c r="AD38997" s="9"/>
    </row>
    <row r="38998" spans="30:30">
      <c r="AD38998" s="9"/>
    </row>
    <row r="38999" spans="30:30">
      <c r="AD38999" s="9"/>
    </row>
    <row r="39000" spans="30:30">
      <c r="AD39000" s="9"/>
    </row>
    <row r="39001" spans="30:30">
      <c r="AD39001" s="9"/>
    </row>
    <row r="39002" spans="30:30">
      <c r="AD39002" s="9"/>
    </row>
    <row r="39003" spans="30:30">
      <c r="AD39003" s="9"/>
    </row>
    <row r="39004" spans="30:30">
      <c r="AD39004" s="9"/>
    </row>
    <row r="39005" spans="30:30">
      <c r="AD39005" s="9"/>
    </row>
    <row r="39006" spans="30:30">
      <c r="AD39006" s="9"/>
    </row>
    <row r="39007" spans="30:30">
      <c r="AD39007" s="9"/>
    </row>
    <row r="39008" spans="30:30">
      <c r="AD39008" s="9"/>
    </row>
    <row r="39009" spans="30:30">
      <c r="AD39009" s="9"/>
    </row>
    <row r="39010" spans="30:30">
      <c r="AD39010" s="9"/>
    </row>
    <row r="39011" spans="30:30">
      <c r="AD39011" s="9"/>
    </row>
    <row r="39012" spans="30:30">
      <c r="AD39012" s="9"/>
    </row>
    <row r="39013" spans="30:30">
      <c r="AD39013" s="9"/>
    </row>
    <row r="39014" spans="30:30">
      <c r="AD39014" s="9"/>
    </row>
    <row r="39015" spans="30:30">
      <c r="AD39015" s="9"/>
    </row>
    <row r="39016" spans="30:30">
      <c r="AD39016" s="9"/>
    </row>
    <row r="39017" spans="30:30">
      <c r="AD39017" s="9"/>
    </row>
    <row r="39018" spans="30:30">
      <c r="AD39018" s="9"/>
    </row>
    <row r="39019" spans="30:30">
      <c r="AD39019" s="9"/>
    </row>
    <row r="39020" spans="30:30">
      <c r="AD39020" s="9"/>
    </row>
    <row r="39021" spans="30:30">
      <c r="AD39021" s="9"/>
    </row>
    <row r="39022" spans="30:30">
      <c r="AD39022" s="9"/>
    </row>
    <row r="39023" spans="30:30">
      <c r="AD39023" s="9"/>
    </row>
    <row r="39024" spans="30:30">
      <c r="AD39024" s="9"/>
    </row>
    <row r="39025" spans="30:30">
      <c r="AD39025" s="9"/>
    </row>
    <row r="39026" spans="30:30">
      <c r="AD39026" s="9"/>
    </row>
    <row r="39027" spans="30:30">
      <c r="AD39027" s="9"/>
    </row>
    <row r="39028" spans="30:30">
      <c r="AD39028" s="9"/>
    </row>
    <row r="39029" spans="30:30">
      <c r="AD39029" s="9"/>
    </row>
    <row r="39030" spans="30:30">
      <c r="AD39030" s="9"/>
    </row>
    <row r="39031" spans="30:30">
      <c r="AD39031" s="9"/>
    </row>
    <row r="39032" spans="30:30">
      <c r="AD39032" s="9"/>
    </row>
    <row r="39033" spans="30:30">
      <c r="AD39033" s="9"/>
    </row>
    <row r="39034" spans="30:30">
      <c r="AD39034" s="9"/>
    </row>
    <row r="39035" spans="30:30">
      <c r="AD39035" s="9"/>
    </row>
    <row r="39036" spans="30:30">
      <c r="AD39036" s="9"/>
    </row>
    <row r="39037" spans="30:30">
      <c r="AD39037" s="9"/>
    </row>
    <row r="39038" spans="30:30">
      <c r="AD39038" s="9"/>
    </row>
    <row r="39039" spans="30:30">
      <c r="AD39039" s="9"/>
    </row>
    <row r="39040" spans="30:30">
      <c r="AD39040" s="9"/>
    </row>
    <row r="39041" spans="30:30">
      <c r="AD39041" s="9"/>
    </row>
    <row r="39042" spans="30:30">
      <c r="AD39042" s="9"/>
    </row>
    <row r="39043" spans="30:30">
      <c r="AD39043" s="9"/>
    </row>
    <row r="39044" spans="30:30">
      <c r="AD39044" s="9"/>
    </row>
    <row r="39045" spans="30:30">
      <c r="AD39045" s="9"/>
    </row>
    <row r="39046" spans="30:30">
      <c r="AD39046" s="9"/>
    </row>
    <row r="39047" spans="30:30">
      <c r="AD39047" s="9"/>
    </row>
    <row r="39048" spans="30:30">
      <c r="AD39048" s="9"/>
    </row>
    <row r="39049" spans="30:30">
      <c r="AD39049" s="9"/>
    </row>
    <row r="39050" spans="30:30">
      <c r="AD39050" s="9"/>
    </row>
    <row r="39051" spans="30:30">
      <c r="AD39051" s="9"/>
    </row>
    <row r="39052" spans="30:30">
      <c r="AD39052" s="9"/>
    </row>
    <row r="39053" spans="30:30">
      <c r="AD39053" s="9"/>
    </row>
    <row r="39054" spans="30:30">
      <c r="AD39054" s="9"/>
    </row>
    <row r="39055" spans="30:30">
      <c r="AD39055" s="9"/>
    </row>
    <row r="39056" spans="30:30">
      <c r="AD39056" s="9"/>
    </row>
    <row r="39057" spans="30:30">
      <c r="AD39057" s="9"/>
    </row>
    <row r="39058" spans="30:30">
      <c r="AD39058" s="9"/>
    </row>
    <row r="39059" spans="30:30">
      <c r="AD39059" s="9"/>
    </row>
    <row r="39060" spans="30:30">
      <c r="AD39060" s="9"/>
    </row>
    <row r="39061" spans="30:30">
      <c r="AD39061" s="9"/>
    </row>
    <row r="39062" spans="30:30">
      <c r="AD39062" s="9"/>
    </row>
    <row r="39063" spans="30:30">
      <c r="AD39063" s="9"/>
    </row>
    <row r="39064" spans="30:30">
      <c r="AD39064" s="9"/>
    </row>
    <row r="39065" spans="30:30">
      <c r="AD39065" s="9"/>
    </row>
    <row r="39066" spans="30:30">
      <c r="AD39066" s="9"/>
    </row>
    <row r="39067" spans="30:30">
      <c r="AD39067" s="9"/>
    </row>
    <row r="39068" spans="30:30">
      <c r="AD39068" s="9"/>
    </row>
    <row r="39069" spans="30:30">
      <c r="AD39069" s="9"/>
    </row>
    <row r="39070" spans="30:30">
      <c r="AD39070" s="9"/>
    </row>
    <row r="39071" spans="30:30">
      <c r="AD39071" s="9"/>
    </row>
    <row r="39072" spans="30:30">
      <c r="AD39072" s="9"/>
    </row>
    <row r="39073" spans="30:30">
      <c r="AD39073" s="9"/>
    </row>
    <row r="39074" spans="30:30">
      <c r="AD39074" s="9"/>
    </row>
    <row r="39075" spans="30:30">
      <c r="AD39075" s="9"/>
    </row>
    <row r="39076" spans="30:30">
      <c r="AD39076" s="9"/>
    </row>
    <row r="39077" spans="30:30">
      <c r="AD39077" s="9"/>
    </row>
    <row r="39078" spans="30:30">
      <c r="AD39078" s="9"/>
    </row>
    <row r="39079" spans="30:30">
      <c r="AD39079" s="9"/>
    </row>
    <row r="39080" spans="30:30">
      <c r="AD39080" s="9"/>
    </row>
    <row r="39081" spans="30:30">
      <c r="AD39081" s="9"/>
    </row>
    <row r="39082" spans="30:30">
      <c r="AD39082" s="9"/>
    </row>
    <row r="39083" spans="30:30">
      <c r="AD39083" s="9"/>
    </row>
    <row r="39084" spans="30:30">
      <c r="AD39084" s="9"/>
    </row>
    <row r="39085" spans="30:30">
      <c r="AD39085" s="9"/>
    </row>
    <row r="39086" spans="30:30">
      <c r="AD39086" s="9"/>
    </row>
    <row r="39087" spans="30:30">
      <c r="AD39087" s="9"/>
    </row>
    <row r="39088" spans="30:30">
      <c r="AD39088" s="9"/>
    </row>
    <row r="39089" spans="30:30">
      <c r="AD39089" s="9"/>
    </row>
    <row r="39090" spans="30:30">
      <c r="AD39090" s="9"/>
    </row>
    <row r="39091" spans="30:30">
      <c r="AD39091" s="9"/>
    </row>
    <row r="39092" spans="30:30">
      <c r="AD39092" s="9"/>
    </row>
    <row r="39093" spans="30:30">
      <c r="AD39093" s="9"/>
    </row>
    <row r="39094" spans="30:30">
      <c r="AD39094" s="9"/>
    </row>
    <row r="39095" spans="30:30">
      <c r="AD39095" s="9"/>
    </row>
    <row r="39096" spans="30:30">
      <c r="AD39096" s="9"/>
    </row>
    <row r="39097" spans="30:30">
      <c r="AD39097" s="9"/>
    </row>
    <row r="39098" spans="30:30">
      <c r="AD39098" s="9"/>
    </row>
    <row r="39099" spans="30:30">
      <c r="AD39099" s="9"/>
    </row>
    <row r="39100" spans="30:30">
      <c r="AD39100" s="9"/>
    </row>
    <row r="39101" spans="30:30">
      <c r="AD39101" s="9"/>
    </row>
    <row r="39102" spans="30:30">
      <c r="AD39102" s="9"/>
    </row>
    <row r="39103" spans="30:30">
      <c r="AD39103" s="9"/>
    </row>
    <row r="39104" spans="30:30">
      <c r="AD39104" s="9"/>
    </row>
    <row r="39105" spans="30:30">
      <c r="AD39105" s="9"/>
    </row>
    <row r="39106" spans="30:30">
      <c r="AD39106" s="9"/>
    </row>
    <row r="39107" spans="30:30">
      <c r="AD39107" s="9"/>
    </row>
    <row r="39108" spans="30:30">
      <c r="AD39108" s="9"/>
    </row>
    <row r="39109" spans="30:30">
      <c r="AD39109" s="9"/>
    </row>
    <row r="39110" spans="30:30">
      <c r="AD39110" s="9"/>
    </row>
    <row r="39111" spans="30:30">
      <c r="AD39111" s="9"/>
    </row>
    <row r="39112" spans="30:30">
      <c r="AD39112" s="9"/>
    </row>
    <row r="39113" spans="30:30">
      <c r="AD39113" s="9"/>
    </row>
    <row r="39114" spans="30:30">
      <c r="AD39114" s="9"/>
    </row>
    <row r="39115" spans="30:30">
      <c r="AD39115" s="9"/>
    </row>
    <row r="39116" spans="30:30">
      <c r="AD39116" s="9"/>
    </row>
    <row r="39117" spans="30:30">
      <c r="AD39117" s="9"/>
    </row>
    <row r="39118" spans="30:30">
      <c r="AD39118" s="9"/>
    </row>
    <row r="39119" spans="30:30">
      <c r="AD39119" s="9"/>
    </row>
    <row r="39120" spans="30:30">
      <c r="AD39120" s="9"/>
    </row>
    <row r="39121" spans="30:30">
      <c r="AD39121" s="9"/>
    </row>
    <row r="39122" spans="30:30">
      <c r="AD39122" s="9"/>
    </row>
    <row r="39123" spans="30:30">
      <c r="AD39123" s="9"/>
    </row>
    <row r="39124" spans="30:30">
      <c r="AD39124" s="9"/>
    </row>
    <row r="39125" spans="30:30">
      <c r="AD39125" s="9"/>
    </row>
    <row r="39126" spans="30:30">
      <c r="AD39126" s="9"/>
    </row>
    <row r="39127" spans="30:30">
      <c r="AD39127" s="9"/>
    </row>
    <row r="39128" spans="30:30">
      <c r="AD39128" s="9"/>
    </row>
    <row r="39129" spans="30:30">
      <c r="AD39129" s="9"/>
    </row>
    <row r="39130" spans="30:30">
      <c r="AD39130" s="9"/>
    </row>
    <row r="39131" spans="30:30">
      <c r="AD39131" s="9"/>
    </row>
    <row r="39132" spans="30:30">
      <c r="AD39132" s="9"/>
    </row>
    <row r="39133" spans="30:30">
      <c r="AD39133" s="9"/>
    </row>
    <row r="39134" spans="30:30">
      <c r="AD39134" s="9"/>
    </row>
    <row r="39135" spans="30:30">
      <c r="AD39135" s="9"/>
    </row>
    <row r="39136" spans="30:30">
      <c r="AD39136" s="9"/>
    </row>
    <row r="39137" spans="30:30">
      <c r="AD39137" s="9"/>
    </row>
    <row r="39138" spans="30:30">
      <c r="AD39138" s="9"/>
    </row>
    <row r="39139" spans="30:30">
      <c r="AD39139" s="9"/>
    </row>
    <row r="39140" spans="30:30">
      <c r="AD39140" s="9"/>
    </row>
    <row r="39141" spans="30:30">
      <c r="AD39141" s="9"/>
    </row>
    <row r="39142" spans="30:30">
      <c r="AD39142" s="9"/>
    </row>
    <row r="39143" spans="30:30">
      <c r="AD39143" s="9"/>
    </row>
    <row r="39144" spans="30:30">
      <c r="AD39144" s="9"/>
    </row>
    <row r="39145" spans="30:30">
      <c r="AD39145" s="9"/>
    </row>
    <row r="39146" spans="30:30">
      <c r="AD39146" s="9"/>
    </row>
    <row r="39147" spans="30:30">
      <c r="AD39147" s="9"/>
    </row>
    <row r="39148" spans="30:30">
      <c r="AD39148" s="9"/>
    </row>
    <row r="39149" spans="30:30">
      <c r="AD39149" s="9"/>
    </row>
    <row r="39150" spans="30:30">
      <c r="AD39150" s="9"/>
    </row>
    <row r="39151" spans="30:30">
      <c r="AD39151" s="9"/>
    </row>
    <row r="39152" spans="30:30">
      <c r="AD39152" s="9"/>
    </row>
    <row r="39153" spans="30:30">
      <c r="AD39153" s="9"/>
    </row>
    <row r="39154" spans="30:30">
      <c r="AD39154" s="9"/>
    </row>
    <row r="39155" spans="30:30">
      <c r="AD39155" s="9"/>
    </row>
    <row r="39156" spans="30:30">
      <c r="AD39156" s="9"/>
    </row>
    <row r="39157" spans="30:30">
      <c r="AD39157" s="9"/>
    </row>
    <row r="39158" spans="30:30">
      <c r="AD39158" s="9"/>
    </row>
    <row r="39159" spans="30:30">
      <c r="AD39159" s="9"/>
    </row>
    <row r="39160" spans="30:30">
      <c r="AD39160" s="9"/>
    </row>
    <row r="39161" spans="30:30">
      <c r="AD39161" s="9"/>
    </row>
    <row r="39162" spans="30:30">
      <c r="AD39162" s="9"/>
    </row>
    <row r="39163" spans="30:30">
      <c r="AD39163" s="9"/>
    </row>
    <row r="39164" spans="30:30">
      <c r="AD39164" s="9"/>
    </row>
    <row r="39165" spans="30:30">
      <c r="AD39165" s="9"/>
    </row>
    <row r="39166" spans="30:30">
      <c r="AD39166" s="9"/>
    </row>
    <row r="39167" spans="30:30">
      <c r="AD39167" s="9"/>
    </row>
    <row r="39168" spans="30:30">
      <c r="AD39168" s="9"/>
    </row>
    <row r="39169" spans="30:30">
      <c r="AD39169" s="9"/>
    </row>
    <row r="39170" spans="30:30">
      <c r="AD39170" s="9"/>
    </row>
    <row r="39171" spans="30:30">
      <c r="AD39171" s="9"/>
    </row>
    <row r="39172" spans="30:30">
      <c r="AD39172" s="9"/>
    </row>
    <row r="39173" spans="30:30">
      <c r="AD39173" s="9"/>
    </row>
    <row r="39174" spans="30:30">
      <c r="AD39174" s="9"/>
    </row>
    <row r="39175" spans="30:30">
      <c r="AD39175" s="9"/>
    </row>
    <row r="39176" spans="30:30">
      <c r="AD39176" s="9"/>
    </row>
    <row r="39177" spans="30:30">
      <c r="AD39177" s="9"/>
    </row>
    <row r="39178" spans="30:30">
      <c r="AD39178" s="9"/>
    </row>
    <row r="39179" spans="30:30">
      <c r="AD39179" s="9"/>
    </row>
    <row r="39180" spans="30:30">
      <c r="AD39180" s="9"/>
    </row>
    <row r="39181" spans="30:30">
      <c r="AD39181" s="9"/>
    </row>
    <row r="39182" spans="30:30">
      <c r="AD39182" s="9"/>
    </row>
    <row r="39183" spans="30:30">
      <c r="AD39183" s="9"/>
    </row>
    <row r="39184" spans="30:30">
      <c r="AD39184" s="9"/>
    </row>
    <row r="39185" spans="30:30">
      <c r="AD39185" s="9"/>
    </row>
    <row r="39186" spans="30:30">
      <c r="AD39186" s="9"/>
    </row>
    <row r="39187" spans="30:30">
      <c r="AD39187" s="9"/>
    </row>
    <row r="39188" spans="30:30">
      <c r="AD39188" s="9"/>
    </row>
    <row r="39189" spans="30:30">
      <c r="AD39189" s="9"/>
    </row>
    <row r="39190" spans="30:30">
      <c r="AD39190" s="9"/>
    </row>
    <row r="39191" spans="30:30">
      <c r="AD39191" s="9"/>
    </row>
    <row r="39192" spans="30:30">
      <c r="AD39192" s="9"/>
    </row>
    <row r="39193" spans="30:30">
      <c r="AD39193" s="9"/>
    </row>
    <row r="39194" spans="30:30">
      <c r="AD39194" s="9"/>
    </row>
    <row r="39195" spans="30:30">
      <c r="AD39195" s="9"/>
    </row>
    <row r="39196" spans="30:30">
      <c r="AD39196" s="9"/>
    </row>
    <row r="39197" spans="30:30">
      <c r="AD39197" s="9"/>
    </row>
    <row r="39198" spans="30:30">
      <c r="AD39198" s="9"/>
    </row>
    <row r="39199" spans="30:30">
      <c r="AD39199" s="9"/>
    </row>
    <row r="39200" spans="30:30">
      <c r="AD39200" s="9"/>
    </row>
    <row r="39201" spans="30:30">
      <c r="AD39201" s="9"/>
    </row>
    <row r="39202" spans="30:30">
      <c r="AD39202" s="9"/>
    </row>
    <row r="39203" spans="30:30">
      <c r="AD39203" s="9"/>
    </row>
    <row r="39204" spans="30:30">
      <c r="AD39204" s="9"/>
    </row>
    <row r="39205" spans="30:30">
      <c r="AD39205" s="9"/>
    </row>
    <row r="39206" spans="30:30">
      <c r="AD39206" s="9"/>
    </row>
    <row r="39207" spans="30:30">
      <c r="AD39207" s="9"/>
    </row>
    <row r="39208" spans="30:30">
      <c r="AD39208" s="9"/>
    </row>
    <row r="39209" spans="30:30">
      <c r="AD39209" s="9"/>
    </row>
    <row r="39210" spans="30:30">
      <c r="AD39210" s="9"/>
    </row>
    <row r="39211" spans="30:30">
      <c r="AD39211" s="9"/>
    </row>
    <row r="39212" spans="30:30">
      <c r="AD39212" s="9"/>
    </row>
    <row r="39213" spans="30:30">
      <c r="AD39213" s="9"/>
    </row>
    <row r="39214" spans="30:30">
      <c r="AD39214" s="9"/>
    </row>
    <row r="39215" spans="30:30">
      <c r="AD39215" s="9"/>
    </row>
    <row r="39216" spans="30:30">
      <c r="AD39216" s="9"/>
    </row>
    <row r="39217" spans="30:30">
      <c r="AD39217" s="9"/>
    </row>
    <row r="39218" spans="30:30">
      <c r="AD39218" s="9"/>
    </row>
    <row r="39219" spans="30:30">
      <c r="AD39219" s="9"/>
    </row>
    <row r="39220" spans="30:30">
      <c r="AD39220" s="9"/>
    </row>
    <row r="39221" spans="30:30">
      <c r="AD39221" s="9"/>
    </row>
    <row r="39222" spans="30:30">
      <c r="AD39222" s="9"/>
    </row>
    <row r="39223" spans="30:30">
      <c r="AD39223" s="9"/>
    </row>
    <row r="39224" spans="30:30">
      <c r="AD39224" s="9"/>
    </row>
    <row r="39225" spans="30:30">
      <c r="AD39225" s="9"/>
    </row>
    <row r="39226" spans="30:30">
      <c r="AD39226" s="9"/>
    </row>
    <row r="39227" spans="30:30">
      <c r="AD39227" s="9"/>
    </row>
    <row r="39228" spans="30:30">
      <c r="AD39228" s="9"/>
    </row>
    <row r="39229" spans="30:30">
      <c r="AD39229" s="9"/>
    </row>
    <row r="39230" spans="30:30">
      <c r="AD39230" s="9"/>
    </row>
    <row r="39231" spans="30:30">
      <c r="AD39231" s="9"/>
    </row>
    <row r="39232" spans="30:30">
      <c r="AD39232" s="9"/>
    </row>
    <row r="39233" spans="30:30">
      <c r="AD39233" s="9"/>
    </row>
    <row r="39234" spans="30:30">
      <c r="AD39234" s="9"/>
    </row>
    <row r="39235" spans="30:30">
      <c r="AD39235" s="9"/>
    </row>
    <row r="39236" spans="30:30">
      <c r="AD39236" s="9"/>
    </row>
    <row r="39237" spans="30:30">
      <c r="AD39237" s="9"/>
    </row>
    <row r="39238" spans="30:30">
      <c r="AD39238" s="9"/>
    </row>
    <row r="39239" spans="30:30">
      <c r="AD39239" s="9"/>
    </row>
    <row r="39240" spans="30:30">
      <c r="AD39240" s="9"/>
    </row>
    <row r="39241" spans="30:30">
      <c r="AD39241" s="9"/>
    </row>
    <row r="39242" spans="30:30">
      <c r="AD39242" s="9"/>
    </row>
    <row r="39243" spans="30:30">
      <c r="AD39243" s="9"/>
    </row>
    <row r="39244" spans="30:30">
      <c r="AD39244" s="9"/>
    </row>
    <row r="39245" spans="30:30">
      <c r="AD39245" s="9"/>
    </row>
    <row r="39246" spans="30:30">
      <c r="AD39246" s="9"/>
    </row>
    <row r="39247" spans="30:30">
      <c r="AD39247" s="9"/>
    </row>
    <row r="39248" spans="30:30">
      <c r="AD39248" s="9"/>
    </row>
    <row r="39249" spans="30:30">
      <c r="AD39249" s="9"/>
    </row>
    <row r="39250" spans="30:30">
      <c r="AD39250" s="9"/>
    </row>
    <row r="39251" spans="30:30">
      <c r="AD39251" s="9"/>
    </row>
    <row r="39252" spans="30:30">
      <c r="AD39252" s="9"/>
    </row>
    <row r="39253" spans="30:30">
      <c r="AD39253" s="9"/>
    </row>
    <row r="39254" spans="30:30">
      <c r="AD39254" s="9"/>
    </row>
    <row r="39255" spans="30:30">
      <c r="AD39255" s="9"/>
    </row>
    <row r="39256" spans="30:30">
      <c r="AD39256" s="9"/>
    </row>
    <row r="39257" spans="30:30">
      <c r="AD39257" s="9"/>
    </row>
    <row r="39258" spans="30:30">
      <c r="AD39258" s="9"/>
    </row>
    <row r="39259" spans="30:30">
      <c r="AD39259" s="9"/>
    </row>
    <row r="39260" spans="30:30">
      <c r="AD39260" s="9"/>
    </row>
    <row r="39261" spans="30:30">
      <c r="AD39261" s="9"/>
    </row>
    <row r="39262" spans="30:30">
      <c r="AD39262" s="9"/>
    </row>
    <row r="39263" spans="30:30">
      <c r="AD39263" s="9"/>
    </row>
    <row r="39264" spans="30:30">
      <c r="AD39264" s="9"/>
    </row>
    <row r="39265" spans="30:30">
      <c r="AD39265" s="9"/>
    </row>
    <row r="39266" spans="30:30">
      <c r="AD39266" s="9"/>
    </row>
    <row r="39267" spans="30:30">
      <c r="AD39267" s="9"/>
    </row>
    <row r="39268" spans="30:30">
      <c r="AD39268" s="9"/>
    </row>
    <row r="39269" spans="30:30">
      <c r="AD39269" s="9"/>
    </row>
    <row r="39270" spans="30:30">
      <c r="AD39270" s="9"/>
    </row>
    <row r="39271" spans="30:30">
      <c r="AD39271" s="9"/>
    </row>
    <row r="39272" spans="30:30">
      <c r="AD39272" s="9"/>
    </row>
    <row r="39273" spans="30:30">
      <c r="AD39273" s="9"/>
    </row>
    <row r="39274" spans="30:30">
      <c r="AD39274" s="9"/>
    </row>
    <row r="39275" spans="30:30">
      <c r="AD39275" s="9"/>
    </row>
    <row r="39276" spans="30:30">
      <c r="AD39276" s="9"/>
    </row>
    <row r="39277" spans="30:30">
      <c r="AD39277" s="9"/>
    </row>
    <row r="39278" spans="30:30">
      <c r="AD39278" s="9"/>
    </row>
    <row r="39279" spans="30:30">
      <c r="AD39279" s="9"/>
    </row>
    <row r="39280" spans="30:30">
      <c r="AD39280" s="9"/>
    </row>
    <row r="39281" spans="30:30">
      <c r="AD39281" s="9"/>
    </row>
    <row r="39282" spans="30:30">
      <c r="AD39282" s="9"/>
    </row>
    <row r="39283" spans="30:30">
      <c r="AD39283" s="9"/>
    </row>
    <row r="39284" spans="30:30">
      <c r="AD39284" s="9"/>
    </row>
    <row r="39285" spans="30:30">
      <c r="AD39285" s="9"/>
    </row>
    <row r="39286" spans="30:30">
      <c r="AD39286" s="9"/>
    </row>
    <row r="39287" spans="30:30">
      <c r="AD39287" s="9"/>
    </row>
    <row r="39288" spans="30:30">
      <c r="AD39288" s="9"/>
    </row>
    <row r="39289" spans="30:30">
      <c r="AD39289" s="9"/>
    </row>
    <row r="39290" spans="30:30">
      <c r="AD39290" s="9"/>
    </row>
    <row r="39291" spans="30:30">
      <c r="AD39291" s="9"/>
    </row>
    <row r="39292" spans="30:30">
      <c r="AD39292" s="9"/>
    </row>
    <row r="39293" spans="30:30">
      <c r="AD39293" s="9"/>
    </row>
    <row r="39294" spans="30:30">
      <c r="AD39294" s="9"/>
    </row>
    <row r="39295" spans="30:30">
      <c r="AD39295" s="9"/>
    </row>
    <row r="39296" spans="30:30">
      <c r="AD39296" s="9"/>
    </row>
    <row r="39297" spans="30:30">
      <c r="AD39297" s="9"/>
    </row>
    <row r="39298" spans="30:30">
      <c r="AD39298" s="9"/>
    </row>
    <row r="39299" spans="30:30">
      <c r="AD39299" s="9"/>
    </row>
    <row r="39300" spans="30:30">
      <c r="AD39300" s="9"/>
    </row>
    <row r="39301" spans="30:30">
      <c r="AD39301" s="9"/>
    </row>
    <row r="39302" spans="30:30">
      <c r="AD39302" s="9"/>
    </row>
    <row r="39303" spans="30:30">
      <c r="AD39303" s="9"/>
    </row>
    <row r="39304" spans="30:30">
      <c r="AD39304" s="9"/>
    </row>
    <row r="39305" spans="30:30">
      <c r="AD39305" s="9"/>
    </row>
    <row r="39306" spans="30:30">
      <c r="AD39306" s="9"/>
    </row>
    <row r="39307" spans="30:30">
      <c r="AD39307" s="9"/>
    </row>
    <row r="39308" spans="30:30">
      <c r="AD39308" s="9"/>
    </row>
    <row r="39309" spans="30:30">
      <c r="AD39309" s="9"/>
    </row>
    <row r="39310" spans="30:30">
      <c r="AD39310" s="9"/>
    </row>
    <row r="39311" spans="30:30">
      <c r="AD39311" s="9"/>
    </row>
    <row r="39312" spans="30:30">
      <c r="AD39312" s="9"/>
    </row>
    <row r="39313" spans="30:30">
      <c r="AD39313" s="9"/>
    </row>
    <row r="39314" spans="30:30">
      <c r="AD39314" s="9"/>
    </row>
    <row r="39315" spans="30:30">
      <c r="AD39315" s="9"/>
    </row>
    <row r="39316" spans="30:30">
      <c r="AD39316" s="9"/>
    </row>
    <row r="39317" spans="30:30">
      <c r="AD39317" s="9"/>
    </row>
    <row r="39318" spans="30:30">
      <c r="AD39318" s="9"/>
    </row>
    <row r="39319" spans="30:30">
      <c r="AD39319" s="9"/>
    </row>
    <row r="39320" spans="30:30">
      <c r="AD39320" s="9"/>
    </row>
    <row r="39321" spans="30:30">
      <c r="AD39321" s="9"/>
    </row>
    <row r="39322" spans="30:30">
      <c r="AD39322" s="9"/>
    </row>
    <row r="39323" spans="30:30">
      <c r="AD39323" s="9"/>
    </row>
    <row r="39324" spans="30:30">
      <c r="AD39324" s="9"/>
    </row>
    <row r="39325" spans="30:30">
      <c r="AD39325" s="9"/>
    </row>
    <row r="39326" spans="30:30">
      <c r="AD39326" s="9"/>
    </row>
    <row r="39327" spans="30:30">
      <c r="AD39327" s="9"/>
    </row>
    <row r="39328" spans="30:30">
      <c r="AD39328" s="9"/>
    </row>
    <row r="39329" spans="30:30">
      <c r="AD39329" s="9"/>
    </row>
    <row r="39330" spans="30:30">
      <c r="AD39330" s="9"/>
    </row>
    <row r="39331" spans="30:30">
      <c r="AD39331" s="9"/>
    </row>
    <row r="39332" spans="30:30">
      <c r="AD39332" s="9"/>
    </row>
    <row r="39333" spans="30:30">
      <c r="AD39333" s="9"/>
    </row>
    <row r="39334" spans="30:30">
      <c r="AD39334" s="9"/>
    </row>
    <row r="39335" spans="30:30">
      <c r="AD39335" s="9"/>
    </row>
    <row r="39336" spans="30:30">
      <c r="AD39336" s="9"/>
    </row>
    <row r="39337" spans="30:30">
      <c r="AD39337" s="9"/>
    </row>
    <row r="39338" spans="30:30">
      <c r="AD39338" s="9"/>
    </row>
    <row r="39339" spans="30:30">
      <c r="AD39339" s="9"/>
    </row>
    <row r="39340" spans="30:30">
      <c r="AD39340" s="9"/>
    </row>
    <row r="39341" spans="30:30">
      <c r="AD39341" s="9"/>
    </row>
    <row r="39342" spans="30:30">
      <c r="AD39342" s="9"/>
    </row>
    <row r="39343" spans="30:30">
      <c r="AD39343" s="9"/>
    </row>
    <row r="39344" spans="30:30">
      <c r="AD39344" s="9"/>
    </row>
    <row r="39345" spans="30:30">
      <c r="AD39345" s="9"/>
    </row>
    <row r="39346" spans="30:30">
      <c r="AD39346" s="9"/>
    </row>
    <row r="39347" spans="30:30">
      <c r="AD39347" s="9"/>
    </row>
    <row r="39348" spans="30:30">
      <c r="AD39348" s="9"/>
    </row>
    <row r="39349" spans="30:30">
      <c r="AD39349" s="9"/>
    </row>
    <row r="39350" spans="30:30">
      <c r="AD39350" s="9"/>
    </row>
    <row r="39351" spans="30:30">
      <c r="AD39351" s="9"/>
    </row>
    <row r="39352" spans="30:30">
      <c r="AD39352" s="9"/>
    </row>
    <row r="39353" spans="30:30">
      <c r="AD39353" s="9"/>
    </row>
    <row r="39354" spans="30:30">
      <c r="AD39354" s="9"/>
    </row>
    <row r="39355" spans="30:30">
      <c r="AD39355" s="9"/>
    </row>
    <row r="39356" spans="30:30">
      <c r="AD39356" s="9"/>
    </row>
    <row r="39357" spans="30:30">
      <c r="AD39357" s="9"/>
    </row>
    <row r="39358" spans="30:30">
      <c r="AD39358" s="9"/>
    </row>
    <row r="39359" spans="30:30">
      <c r="AD39359" s="9"/>
    </row>
    <row r="39360" spans="30:30">
      <c r="AD39360" s="9"/>
    </row>
    <row r="39361" spans="30:30">
      <c r="AD39361" s="9"/>
    </row>
    <row r="39362" spans="30:30">
      <c r="AD39362" s="9"/>
    </row>
    <row r="39363" spans="30:30">
      <c r="AD39363" s="9"/>
    </row>
    <row r="39364" spans="30:30">
      <c r="AD39364" s="9"/>
    </row>
    <row r="39365" spans="30:30">
      <c r="AD39365" s="9"/>
    </row>
    <row r="39366" spans="30:30">
      <c r="AD39366" s="9"/>
    </row>
    <row r="39367" spans="30:30">
      <c r="AD39367" s="9"/>
    </row>
    <row r="39368" spans="30:30">
      <c r="AD39368" s="9"/>
    </row>
    <row r="39369" spans="30:30">
      <c r="AD39369" s="9"/>
    </row>
    <row r="39370" spans="30:30">
      <c r="AD39370" s="9"/>
    </row>
    <row r="39371" spans="30:30">
      <c r="AD39371" s="9"/>
    </row>
    <row r="39372" spans="30:30">
      <c r="AD39372" s="9"/>
    </row>
    <row r="39373" spans="30:30">
      <c r="AD39373" s="9"/>
    </row>
    <row r="39374" spans="30:30">
      <c r="AD39374" s="9"/>
    </row>
    <row r="39375" spans="30:30">
      <c r="AD39375" s="9"/>
    </row>
    <row r="39376" spans="30:30">
      <c r="AD39376" s="9"/>
    </row>
    <row r="39377" spans="30:30">
      <c r="AD39377" s="9"/>
    </row>
    <row r="39378" spans="30:30">
      <c r="AD39378" s="9"/>
    </row>
    <row r="39379" spans="30:30">
      <c r="AD39379" s="9"/>
    </row>
    <row r="39380" spans="30:30">
      <c r="AD39380" s="9"/>
    </row>
    <row r="39381" spans="30:30">
      <c r="AD39381" s="9"/>
    </row>
    <row r="39382" spans="30:30">
      <c r="AD39382" s="9"/>
    </row>
    <row r="39383" spans="30:30">
      <c r="AD39383" s="9"/>
    </row>
    <row r="39384" spans="30:30">
      <c r="AD39384" s="9"/>
    </row>
    <row r="39385" spans="30:30">
      <c r="AD39385" s="9"/>
    </row>
    <row r="39386" spans="30:30">
      <c r="AD39386" s="9"/>
    </row>
    <row r="39387" spans="30:30">
      <c r="AD39387" s="9"/>
    </row>
    <row r="39388" spans="30:30">
      <c r="AD39388" s="9"/>
    </row>
    <row r="39389" spans="30:30">
      <c r="AD39389" s="9"/>
    </row>
    <row r="39390" spans="30:30">
      <c r="AD39390" s="9"/>
    </row>
    <row r="39391" spans="30:30">
      <c r="AD39391" s="9"/>
    </row>
    <row r="39392" spans="30:30">
      <c r="AD39392" s="9"/>
    </row>
    <row r="39393" spans="30:30">
      <c r="AD39393" s="9"/>
    </row>
    <row r="39394" spans="30:30">
      <c r="AD39394" s="9"/>
    </row>
    <row r="39395" spans="30:30">
      <c r="AD39395" s="9"/>
    </row>
    <row r="39396" spans="30:30">
      <c r="AD39396" s="9"/>
    </row>
    <row r="39397" spans="30:30">
      <c r="AD39397" s="9"/>
    </row>
    <row r="39398" spans="30:30">
      <c r="AD39398" s="9"/>
    </row>
    <row r="39399" spans="30:30">
      <c r="AD39399" s="9"/>
    </row>
    <row r="39400" spans="30:30">
      <c r="AD39400" s="9"/>
    </row>
    <row r="39401" spans="30:30">
      <c r="AD39401" s="9"/>
    </row>
    <row r="39402" spans="30:30">
      <c r="AD39402" s="9"/>
    </row>
    <row r="39403" spans="30:30">
      <c r="AD39403" s="9"/>
    </row>
    <row r="39404" spans="30:30">
      <c r="AD39404" s="9"/>
    </row>
    <row r="39405" spans="30:30">
      <c r="AD39405" s="9"/>
    </row>
    <row r="39406" spans="30:30">
      <c r="AD39406" s="9"/>
    </row>
    <row r="39407" spans="30:30">
      <c r="AD39407" s="9"/>
    </row>
    <row r="39408" spans="30:30">
      <c r="AD39408" s="9"/>
    </row>
    <row r="39409" spans="30:30">
      <c r="AD39409" s="9"/>
    </row>
    <row r="39410" spans="30:30">
      <c r="AD39410" s="9"/>
    </row>
    <row r="39411" spans="30:30">
      <c r="AD39411" s="9"/>
    </row>
    <row r="39412" spans="30:30">
      <c r="AD39412" s="9"/>
    </row>
    <row r="39413" spans="30:30">
      <c r="AD39413" s="9"/>
    </row>
    <row r="39414" spans="30:30">
      <c r="AD39414" s="9"/>
    </row>
    <row r="39415" spans="30:30">
      <c r="AD39415" s="9"/>
    </row>
    <row r="39416" spans="30:30">
      <c r="AD39416" s="9"/>
    </row>
    <row r="39417" spans="30:30">
      <c r="AD39417" s="9"/>
    </row>
    <row r="39418" spans="30:30">
      <c r="AD39418" s="9"/>
    </row>
    <row r="39419" spans="30:30">
      <c r="AD39419" s="9"/>
    </row>
    <row r="39420" spans="30:30">
      <c r="AD39420" s="9"/>
    </row>
    <row r="39421" spans="30:30">
      <c r="AD39421" s="9"/>
    </row>
    <row r="39422" spans="30:30">
      <c r="AD39422" s="9"/>
    </row>
    <row r="39423" spans="30:30">
      <c r="AD39423" s="9"/>
    </row>
    <row r="39424" spans="30:30">
      <c r="AD39424" s="9"/>
    </row>
    <row r="39425" spans="30:30">
      <c r="AD39425" s="9"/>
    </row>
    <row r="39426" spans="30:30">
      <c r="AD39426" s="9"/>
    </row>
    <row r="39427" spans="30:30">
      <c r="AD39427" s="9"/>
    </row>
    <row r="39428" spans="30:30">
      <c r="AD39428" s="9"/>
    </row>
    <row r="39429" spans="30:30">
      <c r="AD39429" s="9"/>
    </row>
    <row r="39430" spans="30:30">
      <c r="AD39430" s="9"/>
    </row>
    <row r="39431" spans="30:30">
      <c r="AD39431" s="9"/>
    </row>
    <row r="39432" spans="30:30">
      <c r="AD39432" s="9"/>
    </row>
    <row r="39433" spans="30:30">
      <c r="AD39433" s="9"/>
    </row>
    <row r="39434" spans="30:30">
      <c r="AD39434" s="9"/>
    </row>
    <row r="39435" spans="30:30">
      <c r="AD39435" s="9"/>
    </row>
    <row r="39436" spans="30:30">
      <c r="AD39436" s="9"/>
    </row>
    <row r="39437" spans="30:30">
      <c r="AD39437" s="9"/>
    </row>
    <row r="39438" spans="30:30">
      <c r="AD39438" s="9"/>
    </row>
    <row r="39439" spans="30:30">
      <c r="AD39439" s="9"/>
    </row>
    <row r="39440" spans="30:30">
      <c r="AD39440" s="9"/>
    </row>
    <row r="39441" spans="30:30">
      <c r="AD39441" s="9"/>
    </row>
    <row r="39442" spans="30:30">
      <c r="AD39442" s="9"/>
    </row>
    <row r="39443" spans="30:30">
      <c r="AD39443" s="9"/>
    </row>
    <row r="39444" spans="30:30">
      <c r="AD39444" s="9"/>
    </row>
    <row r="39445" spans="30:30">
      <c r="AD39445" s="9"/>
    </row>
    <row r="39446" spans="30:30">
      <c r="AD39446" s="9"/>
    </row>
    <row r="39447" spans="30:30">
      <c r="AD39447" s="9"/>
    </row>
    <row r="39448" spans="30:30">
      <c r="AD39448" s="9"/>
    </row>
    <row r="39449" spans="30:30">
      <c r="AD39449" s="9"/>
    </row>
    <row r="39450" spans="30:30">
      <c r="AD39450" s="9"/>
    </row>
    <row r="39451" spans="30:30">
      <c r="AD39451" s="9"/>
    </row>
    <row r="39452" spans="30:30">
      <c r="AD39452" s="9"/>
    </row>
    <row r="39453" spans="30:30">
      <c r="AD39453" s="9"/>
    </row>
    <row r="39454" spans="30:30">
      <c r="AD39454" s="9"/>
    </row>
    <row r="39455" spans="30:30">
      <c r="AD39455" s="9"/>
    </row>
    <row r="39456" spans="30:30">
      <c r="AD39456" s="9"/>
    </row>
    <row r="39457" spans="30:30">
      <c r="AD39457" s="9"/>
    </row>
    <row r="39458" spans="30:30">
      <c r="AD39458" s="9"/>
    </row>
    <row r="39459" spans="30:30">
      <c r="AD39459" s="9"/>
    </row>
    <row r="39460" spans="30:30">
      <c r="AD39460" s="9"/>
    </row>
    <row r="39461" spans="30:30">
      <c r="AD39461" s="9"/>
    </row>
    <row r="39462" spans="30:30">
      <c r="AD39462" s="9"/>
    </row>
    <row r="39463" spans="30:30">
      <c r="AD39463" s="9"/>
    </row>
    <row r="39464" spans="30:30">
      <c r="AD39464" s="9"/>
    </row>
    <row r="39465" spans="30:30">
      <c r="AD39465" s="9"/>
    </row>
    <row r="39466" spans="30:30">
      <c r="AD39466" s="9"/>
    </row>
    <row r="39467" spans="30:30">
      <c r="AD39467" s="9"/>
    </row>
    <row r="39468" spans="30:30">
      <c r="AD39468" s="9"/>
    </row>
    <row r="39469" spans="30:30">
      <c r="AD39469" s="9"/>
    </row>
    <row r="39470" spans="30:30">
      <c r="AD39470" s="9"/>
    </row>
    <row r="39471" spans="30:30">
      <c r="AD39471" s="9"/>
    </row>
    <row r="39472" spans="30:30">
      <c r="AD39472" s="9"/>
    </row>
    <row r="39473" spans="30:30">
      <c r="AD39473" s="9"/>
    </row>
    <row r="39474" spans="30:30">
      <c r="AD39474" s="9"/>
    </row>
    <row r="39475" spans="30:30">
      <c r="AD39475" s="9"/>
    </row>
    <row r="39476" spans="30:30">
      <c r="AD39476" s="9"/>
    </row>
    <row r="39477" spans="30:30">
      <c r="AD39477" s="9"/>
    </row>
    <row r="39478" spans="30:30">
      <c r="AD39478" s="9"/>
    </row>
    <row r="39479" spans="30:30">
      <c r="AD39479" s="9"/>
    </row>
    <row r="39480" spans="30:30">
      <c r="AD39480" s="9"/>
    </row>
    <row r="39481" spans="30:30">
      <c r="AD39481" s="9"/>
    </row>
    <row r="39482" spans="30:30">
      <c r="AD39482" s="9"/>
    </row>
    <row r="39483" spans="30:30">
      <c r="AD39483" s="9"/>
    </row>
    <row r="39484" spans="30:30">
      <c r="AD39484" s="9"/>
    </row>
    <row r="39485" spans="30:30">
      <c r="AD39485" s="9"/>
    </row>
    <row r="39486" spans="30:30">
      <c r="AD39486" s="9"/>
    </row>
    <row r="39487" spans="30:30">
      <c r="AD39487" s="9"/>
    </row>
    <row r="39488" spans="30:30">
      <c r="AD39488" s="9"/>
    </row>
    <row r="39489" spans="30:30">
      <c r="AD39489" s="9"/>
    </row>
    <row r="39490" spans="30:30">
      <c r="AD39490" s="9"/>
    </row>
    <row r="39491" spans="30:30">
      <c r="AD39491" s="9"/>
    </row>
    <row r="39492" spans="30:30">
      <c r="AD39492" s="9"/>
    </row>
    <row r="39493" spans="30:30">
      <c r="AD39493" s="9"/>
    </row>
    <row r="39494" spans="30:30">
      <c r="AD39494" s="9"/>
    </row>
    <row r="39495" spans="30:30">
      <c r="AD39495" s="9"/>
    </row>
    <row r="39496" spans="30:30">
      <c r="AD39496" s="9"/>
    </row>
    <row r="39497" spans="30:30">
      <c r="AD39497" s="9"/>
    </row>
    <row r="39498" spans="30:30">
      <c r="AD39498" s="9"/>
    </row>
    <row r="39499" spans="30:30">
      <c r="AD39499" s="9"/>
    </row>
    <row r="39500" spans="30:30">
      <c r="AD39500" s="9"/>
    </row>
    <row r="39501" spans="30:30">
      <c r="AD39501" s="9"/>
    </row>
    <row r="39502" spans="30:30">
      <c r="AD39502" s="9"/>
    </row>
    <row r="39503" spans="30:30">
      <c r="AD39503" s="9"/>
    </row>
    <row r="39504" spans="30:30">
      <c r="AD39504" s="9"/>
    </row>
    <row r="39505" spans="30:30">
      <c r="AD39505" s="9"/>
    </row>
    <row r="39506" spans="30:30">
      <c r="AD39506" s="9"/>
    </row>
    <row r="39507" spans="30:30">
      <c r="AD39507" s="9"/>
    </row>
    <row r="39508" spans="30:30">
      <c r="AD39508" s="9"/>
    </row>
    <row r="39509" spans="30:30">
      <c r="AD39509" s="9"/>
    </row>
    <row r="39510" spans="30:30">
      <c r="AD39510" s="9"/>
    </row>
    <row r="39511" spans="30:30">
      <c r="AD39511" s="9"/>
    </row>
    <row r="39512" spans="30:30">
      <c r="AD39512" s="9"/>
    </row>
    <row r="39513" spans="30:30">
      <c r="AD39513" s="9"/>
    </row>
    <row r="39514" spans="30:30">
      <c r="AD39514" s="9"/>
    </row>
    <row r="39515" spans="30:30">
      <c r="AD39515" s="9"/>
    </row>
    <row r="39516" spans="30:30">
      <c r="AD39516" s="9"/>
    </row>
    <row r="39517" spans="30:30">
      <c r="AD39517" s="9"/>
    </row>
    <row r="39518" spans="30:30">
      <c r="AD39518" s="9"/>
    </row>
    <row r="39519" spans="30:30">
      <c r="AD39519" s="9"/>
    </row>
    <row r="39520" spans="30:30">
      <c r="AD39520" s="9"/>
    </row>
    <row r="39521" spans="30:30">
      <c r="AD39521" s="9"/>
    </row>
    <row r="39522" spans="30:30">
      <c r="AD39522" s="9"/>
    </row>
    <row r="39523" spans="30:30">
      <c r="AD39523" s="9"/>
    </row>
    <row r="39524" spans="30:30">
      <c r="AD39524" s="9"/>
    </row>
    <row r="39525" spans="30:30">
      <c r="AD39525" s="9"/>
    </row>
    <row r="39526" spans="30:30">
      <c r="AD39526" s="9"/>
    </row>
    <row r="39527" spans="30:30">
      <c r="AD39527" s="9"/>
    </row>
    <row r="39528" spans="30:30">
      <c r="AD39528" s="9"/>
    </row>
    <row r="39529" spans="30:30">
      <c r="AD39529" s="9"/>
    </row>
    <row r="39530" spans="30:30">
      <c r="AD39530" s="9"/>
    </row>
    <row r="39531" spans="30:30">
      <c r="AD39531" s="9"/>
    </row>
    <row r="39532" spans="30:30">
      <c r="AD39532" s="9"/>
    </row>
    <row r="39533" spans="30:30">
      <c r="AD39533" s="9"/>
    </row>
    <row r="39534" spans="30:30">
      <c r="AD39534" s="9"/>
    </row>
    <row r="39535" spans="30:30">
      <c r="AD39535" s="9"/>
    </row>
    <row r="39536" spans="30:30">
      <c r="AD39536" s="9"/>
    </row>
    <row r="39537" spans="30:30">
      <c r="AD39537" s="9"/>
    </row>
    <row r="39538" spans="30:30">
      <c r="AD39538" s="9"/>
    </row>
    <row r="39539" spans="30:30">
      <c r="AD39539" s="9"/>
    </row>
    <row r="39540" spans="30:30">
      <c r="AD39540" s="9"/>
    </row>
    <row r="39541" spans="30:30">
      <c r="AD39541" s="9"/>
    </row>
    <row r="39542" spans="30:30">
      <c r="AD39542" s="9"/>
    </row>
    <row r="39543" spans="30:30">
      <c r="AD39543" s="9"/>
    </row>
    <row r="39544" spans="30:30">
      <c r="AD39544" s="9"/>
    </row>
    <row r="39545" spans="30:30">
      <c r="AD39545" s="9"/>
    </row>
    <row r="39546" spans="30:30">
      <c r="AD39546" s="9"/>
    </row>
    <row r="39547" spans="30:30">
      <c r="AD39547" s="9"/>
    </row>
    <row r="39548" spans="30:30">
      <c r="AD39548" s="9"/>
    </row>
    <row r="39549" spans="30:30">
      <c r="AD39549" s="9"/>
    </row>
    <row r="39550" spans="30:30">
      <c r="AD39550" s="9"/>
    </row>
    <row r="39551" spans="30:30">
      <c r="AD39551" s="9"/>
    </row>
    <row r="39552" spans="30:30">
      <c r="AD39552" s="9"/>
    </row>
    <row r="39553" spans="30:30">
      <c r="AD39553" s="9"/>
    </row>
    <row r="39554" spans="30:30">
      <c r="AD39554" s="9"/>
    </row>
    <row r="39555" spans="30:30">
      <c r="AD39555" s="9"/>
    </row>
    <row r="39556" spans="30:30">
      <c r="AD39556" s="9"/>
    </row>
    <row r="39557" spans="30:30">
      <c r="AD39557" s="9"/>
    </row>
    <row r="39558" spans="30:30">
      <c r="AD39558" s="9"/>
    </row>
    <row r="39559" spans="30:30">
      <c r="AD39559" s="9"/>
    </row>
    <row r="39560" spans="30:30">
      <c r="AD39560" s="9"/>
    </row>
    <row r="39561" spans="30:30">
      <c r="AD39561" s="9"/>
    </row>
    <row r="39562" spans="30:30">
      <c r="AD39562" s="9"/>
    </row>
    <row r="39563" spans="30:30">
      <c r="AD39563" s="9"/>
    </row>
    <row r="39564" spans="30:30">
      <c r="AD39564" s="9"/>
    </row>
    <row r="39565" spans="30:30">
      <c r="AD39565" s="9"/>
    </row>
    <row r="39566" spans="30:30">
      <c r="AD39566" s="9"/>
    </row>
    <row r="39567" spans="30:30">
      <c r="AD39567" s="9"/>
    </row>
    <row r="39568" spans="30:30">
      <c r="AD39568" s="9"/>
    </row>
    <row r="39569" spans="30:30">
      <c r="AD39569" s="9"/>
    </row>
    <row r="39570" spans="30:30">
      <c r="AD39570" s="9"/>
    </row>
    <row r="39571" spans="30:30">
      <c r="AD39571" s="9"/>
    </row>
    <row r="39572" spans="30:30">
      <c r="AD39572" s="9"/>
    </row>
    <row r="39573" spans="30:30">
      <c r="AD39573" s="9"/>
    </row>
    <row r="39574" spans="30:30">
      <c r="AD39574" s="9"/>
    </row>
    <row r="39575" spans="30:30">
      <c r="AD39575" s="9"/>
    </row>
    <row r="39576" spans="30:30">
      <c r="AD39576" s="9"/>
    </row>
    <row r="39577" spans="30:30">
      <c r="AD39577" s="9"/>
    </row>
    <row r="39578" spans="30:30">
      <c r="AD39578" s="9"/>
    </row>
    <row r="39579" spans="30:30">
      <c r="AD39579" s="9"/>
    </row>
    <row r="39580" spans="30:30">
      <c r="AD39580" s="9"/>
    </row>
    <row r="39581" spans="30:30">
      <c r="AD39581" s="9"/>
    </row>
    <row r="39582" spans="30:30">
      <c r="AD39582" s="9"/>
    </row>
    <row r="39583" spans="30:30">
      <c r="AD39583" s="9"/>
    </row>
    <row r="39584" spans="30:30">
      <c r="AD39584" s="9"/>
    </row>
    <row r="39585" spans="30:30">
      <c r="AD39585" s="9"/>
    </row>
    <row r="39586" spans="30:30">
      <c r="AD39586" s="9"/>
    </row>
    <row r="39587" spans="30:30">
      <c r="AD39587" s="9"/>
    </row>
    <row r="39588" spans="30:30">
      <c r="AD39588" s="9"/>
    </row>
    <row r="39589" spans="30:30">
      <c r="AD39589" s="9"/>
    </row>
    <row r="39590" spans="30:30">
      <c r="AD39590" s="9"/>
    </row>
    <row r="39591" spans="30:30">
      <c r="AD39591" s="9"/>
    </row>
    <row r="39592" spans="30:30">
      <c r="AD39592" s="9"/>
    </row>
    <row r="39593" spans="30:30">
      <c r="AD39593" s="9"/>
    </row>
    <row r="39594" spans="30:30">
      <c r="AD39594" s="9"/>
    </row>
    <row r="39595" spans="30:30">
      <c r="AD39595" s="9"/>
    </row>
    <row r="39596" spans="30:30">
      <c r="AD39596" s="9"/>
    </row>
    <row r="39597" spans="30:30">
      <c r="AD39597" s="9"/>
    </row>
    <row r="39598" spans="30:30">
      <c r="AD39598" s="9"/>
    </row>
    <row r="39599" spans="30:30">
      <c r="AD39599" s="9"/>
    </row>
    <row r="39600" spans="30:30">
      <c r="AD39600" s="9"/>
    </row>
    <row r="39601" spans="30:30">
      <c r="AD39601" s="9"/>
    </row>
    <row r="39602" spans="30:30">
      <c r="AD39602" s="9"/>
    </row>
    <row r="39603" spans="30:30">
      <c r="AD39603" s="9"/>
    </row>
    <row r="39604" spans="30:30">
      <c r="AD39604" s="9"/>
    </row>
    <row r="39605" spans="30:30">
      <c r="AD39605" s="9"/>
    </row>
    <row r="39606" spans="30:30">
      <c r="AD39606" s="9"/>
    </row>
    <row r="39607" spans="30:30">
      <c r="AD39607" s="9"/>
    </row>
    <row r="39608" spans="30:30">
      <c r="AD39608" s="9"/>
    </row>
    <row r="39609" spans="30:30">
      <c r="AD39609" s="9"/>
    </row>
    <row r="39610" spans="30:30">
      <c r="AD39610" s="9"/>
    </row>
    <row r="39611" spans="30:30">
      <c r="AD39611" s="9"/>
    </row>
    <row r="39612" spans="30:30">
      <c r="AD39612" s="9"/>
    </row>
    <row r="39613" spans="30:30">
      <c r="AD39613" s="9"/>
    </row>
    <row r="39614" spans="30:30">
      <c r="AD39614" s="9"/>
    </row>
    <row r="39615" spans="30:30">
      <c r="AD39615" s="9"/>
    </row>
    <row r="39616" spans="30:30">
      <c r="AD39616" s="9"/>
    </row>
    <row r="39617" spans="30:30">
      <c r="AD39617" s="9"/>
    </row>
    <row r="39618" spans="30:30">
      <c r="AD39618" s="9"/>
    </row>
    <row r="39619" spans="30:30">
      <c r="AD39619" s="9"/>
    </row>
    <row r="39620" spans="30:30">
      <c r="AD39620" s="9"/>
    </row>
    <row r="39621" spans="30:30">
      <c r="AD39621" s="9"/>
    </row>
    <row r="39622" spans="30:30">
      <c r="AD39622" s="9"/>
    </row>
    <row r="39623" spans="30:30">
      <c r="AD39623" s="9"/>
    </row>
    <row r="39624" spans="30:30">
      <c r="AD39624" s="9"/>
    </row>
    <row r="39625" spans="30:30">
      <c r="AD39625" s="9"/>
    </row>
    <row r="39626" spans="30:30">
      <c r="AD39626" s="9"/>
    </row>
    <row r="39627" spans="30:30">
      <c r="AD39627" s="9"/>
    </row>
    <row r="39628" spans="30:30">
      <c r="AD39628" s="9"/>
    </row>
    <row r="39629" spans="30:30">
      <c r="AD39629" s="9"/>
    </row>
    <row r="39630" spans="30:30">
      <c r="AD39630" s="9"/>
    </row>
    <row r="39631" spans="30:30">
      <c r="AD39631" s="9"/>
    </row>
    <row r="39632" spans="30:30">
      <c r="AD39632" s="9"/>
    </row>
    <row r="39633" spans="30:30">
      <c r="AD39633" s="9"/>
    </row>
    <row r="39634" spans="30:30">
      <c r="AD39634" s="9"/>
    </row>
    <row r="39635" spans="30:30">
      <c r="AD39635" s="9"/>
    </row>
    <row r="39636" spans="30:30">
      <c r="AD39636" s="9"/>
    </row>
    <row r="39637" spans="30:30">
      <c r="AD39637" s="9"/>
    </row>
    <row r="39638" spans="30:30">
      <c r="AD39638" s="9"/>
    </row>
    <row r="39639" spans="30:30">
      <c r="AD39639" s="9"/>
    </row>
    <row r="39640" spans="30:30">
      <c r="AD39640" s="9"/>
    </row>
    <row r="39641" spans="30:30">
      <c r="AD39641" s="9"/>
    </row>
    <row r="39642" spans="30:30">
      <c r="AD39642" s="9"/>
    </row>
    <row r="39643" spans="30:30">
      <c r="AD39643" s="9"/>
    </row>
    <row r="39644" spans="30:30">
      <c r="AD39644" s="9"/>
    </row>
    <row r="39645" spans="30:30">
      <c r="AD39645" s="9"/>
    </row>
    <row r="39646" spans="30:30">
      <c r="AD39646" s="9"/>
    </row>
    <row r="39647" spans="30:30">
      <c r="AD39647" s="9"/>
    </row>
    <row r="39648" spans="30:30">
      <c r="AD39648" s="9"/>
    </row>
    <row r="39649" spans="30:30">
      <c r="AD39649" s="9"/>
    </row>
    <row r="39650" spans="30:30">
      <c r="AD39650" s="9"/>
    </row>
    <row r="39651" spans="30:30">
      <c r="AD39651" s="9"/>
    </row>
    <row r="39652" spans="30:30">
      <c r="AD39652" s="9"/>
    </row>
    <row r="39653" spans="30:30">
      <c r="AD39653" s="9"/>
    </row>
    <row r="39654" spans="30:30">
      <c r="AD39654" s="9"/>
    </row>
    <row r="39655" spans="30:30">
      <c r="AD39655" s="9"/>
    </row>
    <row r="39656" spans="30:30">
      <c r="AD39656" s="9"/>
    </row>
    <row r="39657" spans="30:30">
      <c r="AD39657" s="9"/>
    </row>
    <row r="39658" spans="30:30">
      <c r="AD39658" s="9"/>
    </row>
    <row r="39659" spans="30:30">
      <c r="AD39659" s="9"/>
    </row>
    <row r="39660" spans="30:30">
      <c r="AD39660" s="9"/>
    </row>
    <row r="39661" spans="30:30">
      <c r="AD39661" s="9"/>
    </row>
    <row r="39662" spans="30:30">
      <c r="AD39662" s="9"/>
    </row>
    <row r="39663" spans="30:30">
      <c r="AD39663" s="9"/>
    </row>
    <row r="39664" spans="30:30">
      <c r="AD39664" s="9"/>
    </row>
    <row r="39665" spans="30:30">
      <c r="AD39665" s="9"/>
    </row>
    <row r="39666" spans="30:30">
      <c r="AD39666" s="9"/>
    </row>
    <row r="39667" spans="30:30">
      <c r="AD39667" s="9"/>
    </row>
    <row r="39668" spans="30:30">
      <c r="AD39668" s="9"/>
    </row>
    <row r="39669" spans="30:30">
      <c r="AD39669" s="9"/>
    </row>
    <row r="39670" spans="30:30">
      <c r="AD39670" s="9"/>
    </row>
    <row r="39671" spans="30:30">
      <c r="AD39671" s="9"/>
    </row>
    <row r="39672" spans="30:30">
      <c r="AD39672" s="9"/>
    </row>
    <row r="39673" spans="30:30">
      <c r="AD39673" s="9"/>
    </row>
    <row r="39674" spans="30:30">
      <c r="AD39674" s="9"/>
    </row>
    <row r="39675" spans="30:30">
      <c r="AD39675" s="9"/>
    </row>
    <row r="39676" spans="30:30">
      <c r="AD39676" s="9"/>
    </row>
    <row r="39677" spans="30:30">
      <c r="AD39677" s="9"/>
    </row>
    <row r="39678" spans="30:30">
      <c r="AD39678" s="9"/>
    </row>
    <row r="39679" spans="30:30">
      <c r="AD39679" s="9"/>
    </row>
    <row r="39680" spans="30:30">
      <c r="AD39680" s="9"/>
    </row>
    <row r="39681" spans="30:30">
      <c r="AD39681" s="9"/>
    </row>
    <row r="39682" spans="30:30">
      <c r="AD39682" s="9"/>
    </row>
    <row r="39683" spans="30:30">
      <c r="AD39683" s="9"/>
    </row>
    <row r="39684" spans="30:30">
      <c r="AD39684" s="9"/>
    </row>
    <row r="39685" spans="30:30">
      <c r="AD39685" s="9"/>
    </row>
    <row r="39686" spans="30:30">
      <c r="AD39686" s="9"/>
    </row>
    <row r="39687" spans="30:30">
      <c r="AD39687" s="9"/>
    </row>
    <row r="39688" spans="30:30">
      <c r="AD39688" s="9"/>
    </row>
    <row r="39689" spans="30:30">
      <c r="AD39689" s="9"/>
    </row>
    <row r="39690" spans="30:30">
      <c r="AD39690" s="9"/>
    </row>
    <row r="39691" spans="30:30">
      <c r="AD39691" s="9"/>
    </row>
    <row r="39692" spans="30:30">
      <c r="AD39692" s="9"/>
    </row>
    <row r="39693" spans="30:30">
      <c r="AD39693" s="9"/>
    </row>
    <row r="39694" spans="30:30">
      <c r="AD39694" s="9"/>
    </row>
    <row r="39695" spans="30:30">
      <c r="AD39695" s="9"/>
    </row>
    <row r="39696" spans="30:30">
      <c r="AD39696" s="9"/>
    </row>
    <row r="39697" spans="30:30">
      <c r="AD39697" s="9"/>
    </row>
    <row r="39698" spans="30:30">
      <c r="AD39698" s="9"/>
    </row>
    <row r="39699" spans="30:30">
      <c r="AD39699" s="9"/>
    </row>
    <row r="39700" spans="30:30">
      <c r="AD39700" s="9"/>
    </row>
    <row r="39701" spans="30:30">
      <c r="AD39701" s="9"/>
    </row>
    <row r="39702" spans="30:30">
      <c r="AD39702" s="9"/>
    </row>
    <row r="39703" spans="30:30">
      <c r="AD39703" s="9"/>
    </row>
    <row r="39704" spans="30:30">
      <c r="AD39704" s="9"/>
    </row>
    <row r="39705" spans="30:30">
      <c r="AD39705" s="9"/>
    </row>
    <row r="39706" spans="30:30">
      <c r="AD39706" s="9"/>
    </row>
    <row r="39707" spans="30:30">
      <c r="AD39707" s="9"/>
    </row>
    <row r="39708" spans="30:30">
      <c r="AD39708" s="9"/>
    </row>
    <row r="39709" spans="30:30">
      <c r="AD39709" s="9"/>
    </row>
    <row r="39710" spans="30:30">
      <c r="AD39710" s="9"/>
    </row>
    <row r="39711" spans="30:30">
      <c r="AD39711" s="9"/>
    </row>
    <row r="39712" spans="30:30">
      <c r="AD39712" s="9"/>
    </row>
    <row r="39713" spans="30:30">
      <c r="AD39713" s="9"/>
    </row>
    <row r="39714" spans="30:30">
      <c r="AD39714" s="9"/>
    </row>
    <row r="39715" spans="30:30">
      <c r="AD39715" s="9"/>
    </row>
    <row r="39716" spans="30:30">
      <c r="AD39716" s="9"/>
    </row>
    <row r="39717" spans="30:30">
      <c r="AD39717" s="9"/>
    </row>
    <row r="39718" spans="30:30">
      <c r="AD39718" s="9"/>
    </row>
    <row r="39719" spans="30:30">
      <c r="AD39719" s="9"/>
    </row>
    <row r="39720" spans="30:30">
      <c r="AD39720" s="9"/>
    </row>
    <row r="39721" spans="30:30">
      <c r="AD39721" s="9"/>
    </row>
    <row r="39722" spans="30:30">
      <c r="AD39722" s="9"/>
    </row>
    <row r="39723" spans="30:30">
      <c r="AD39723" s="9"/>
    </row>
    <row r="39724" spans="30:30">
      <c r="AD39724" s="9"/>
    </row>
    <row r="39725" spans="30:30">
      <c r="AD39725" s="9"/>
    </row>
    <row r="39726" spans="30:30">
      <c r="AD39726" s="9"/>
    </row>
    <row r="39727" spans="30:30">
      <c r="AD39727" s="9"/>
    </row>
    <row r="39728" spans="30:30">
      <c r="AD39728" s="9"/>
    </row>
    <row r="39729" spans="30:30">
      <c r="AD39729" s="9"/>
    </row>
    <row r="39730" spans="30:30">
      <c r="AD39730" s="9"/>
    </row>
    <row r="39731" spans="30:30">
      <c r="AD39731" s="9"/>
    </row>
    <row r="39732" spans="30:30">
      <c r="AD39732" s="9"/>
    </row>
    <row r="39733" spans="30:30">
      <c r="AD39733" s="9"/>
    </row>
    <row r="39734" spans="30:30">
      <c r="AD39734" s="9"/>
    </row>
    <row r="39735" spans="30:30">
      <c r="AD39735" s="9"/>
    </row>
    <row r="39736" spans="30:30">
      <c r="AD39736" s="9"/>
    </row>
    <row r="39737" spans="30:30">
      <c r="AD39737" s="9"/>
    </row>
    <row r="39738" spans="30:30">
      <c r="AD39738" s="9"/>
    </row>
    <row r="39739" spans="30:30">
      <c r="AD39739" s="9"/>
    </row>
    <row r="39740" spans="30:30">
      <c r="AD39740" s="9"/>
    </row>
    <row r="39741" spans="30:30">
      <c r="AD39741" s="9"/>
    </row>
    <row r="39742" spans="30:30">
      <c r="AD39742" s="9"/>
    </row>
    <row r="39743" spans="30:30">
      <c r="AD39743" s="9"/>
    </row>
    <row r="39744" spans="30:30">
      <c r="AD39744" s="9"/>
    </row>
    <row r="39745" spans="30:30">
      <c r="AD39745" s="9"/>
    </row>
    <row r="39746" spans="30:30">
      <c r="AD39746" s="9"/>
    </row>
    <row r="39747" spans="30:30">
      <c r="AD39747" s="9"/>
    </row>
    <row r="39748" spans="30:30">
      <c r="AD39748" s="9"/>
    </row>
    <row r="39749" spans="30:30">
      <c r="AD39749" s="9"/>
    </row>
    <row r="39750" spans="30:30">
      <c r="AD39750" s="9"/>
    </row>
    <row r="39751" spans="30:30">
      <c r="AD39751" s="9"/>
    </row>
    <row r="39752" spans="30:30">
      <c r="AD39752" s="9"/>
    </row>
    <row r="39753" spans="30:30">
      <c r="AD39753" s="9"/>
    </row>
    <row r="39754" spans="30:30">
      <c r="AD39754" s="9"/>
    </row>
    <row r="39755" spans="30:30">
      <c r="AD39755" s="9"/>
    </row>
    <row r="39756" spans="30:30">
      <c r="AD39756" s="9"/>
    </row>
    <row r="39757" spans="30:30">
      <c r="AD39757" s="9"/>
    </row>
    <row r="39758" spans="30:30">
      <c r="AD39758" s="9"/>
    </row>
    <row r="39759" spans="30:30">
      <c r="AD39759" s="9"/>
    </row>
    <row r="39760" spans="30:30">
      <c r="AD39760" s="9"/>
    </row>
    <row r="39761" spans="30:30">
      <c r="AD39761" s="9"/>
    </row>
    <row r="39762" spans="30:30">
      <c r="AD39762" s="9"/>
    </row>
    <row r="39763" spans="30:30">
      <c r="AD39763" s="9"/>
    </row>
    <row r="39764" spans="30:30">
      <c r="AD39764" s="9"/>
    </row>
    <row r="39765" spans="30:30">
      <c r="AD39765" s="9"/>
    </row>
    <row r="39766" spans="30:30">
      <c r="AD39766" s="9"/>
    </row>
    <row r="39767" spans="30:30">
      <c r="AD39767" s="9"/>
    </row>
    <row r="39768" spans="30:30">
      <c r="AD39768" s="9"/>
    </row>
    <row r="39769" spans="30:30">
      <c r="AD39769" s="9"/>
    </row>
    <row r="39770" spans="30:30">
      <c r="AD39770" s="9"/>
    </row>
    <row r="39771" spans="30:30">
      <c r="AD39771" s="9"/>
    </row>
    <row r="39772" spans="30:30">
      <c r="AD39772" s="9"/>
    </row>
    <row r="39773" spans="30:30">
      <c r="AD39773" s="9"/>
    </row>
    <row r="39774" spans="30:30">
      <c r="AD39774" s="9"/>
    </row>
    <row r="39775" spans="30:30">
      <c r="AD39775" s="9"/>
    </row>
    <row r="39776" spans="30:30">
      <c r="AD39776" s="9"/>
    </row>
    <row r="39777" spans="30:30">
      <c r="AD39777" s="9"/>
    </row>
    <row r="39778" spans="30:30">
      <c r="AD39778" s="9"/>
    </row>
    <row r="39779" spans="30:30">
      <c r="AD39779" s="9"/>
    </row>
    <row r="39780" spans="30:30">
      <c r="AD39780" s="9"/>
    </row>
    <row r="39781" spans="30:30">
      <c r="AD39781" s="9"/>
    </row>
    <row r="39782" spans="30:30">
      <c r="AD39782" s="9"/>
    </row>
    <row r="39783" spans="30:30">
      <c r="AD39783" s="9"/>
    </row>
    <row r="39784" spans="30:30">
      <c r="AD39784" s="9"/>
    </row>
    <row r="39785" spans="30:30">
      <c r="AD39785" s="9"/>
    </row>
    <row r="39786" spans="30:30">
      <c r="AD39786" s="9"/>
    </row>
    <row r="39787" spans="30:30">
      <c r="AD39787" s="9"/>
    </row>
    <row r="39788" spans="30:30">
      <c r="AD39788" s="9"/>
    </row>
    <row r="39789" spans="30:30">
      <c r="AD39789" s="9"/>
    </row>
    <row r="39790" spans="30:30">
      <c r="AD39790" s="9"/>
    </row>
    <row r="39791" spans="30:30">
      <c r="AD39791" s="9"/>
    </row>
    <row r="39792" spans="30:30">
      <c r="AD39792" s="9"/>
    </row>
    <row r="39793" spans="30:30">
      <c r="AD39793" s="9"/>
    </row>
    <row r="39794" spans="30:30">
      <c r="AD39794" s="9"/>
    </row>
    <row r="39795" spans="30:30">
      <c r="AD39795" s="9"/>
    </row>
    <row r="39796" spans="30:30">
      <c r="AD39796" s="9"/>
    </row>
    <row r="39797" spans="30:30">
      <c r="AD39797" s="9"/>
    </row>
    <row r="39798" spans="30:30">
      <c r="AD39798" s="9"/>
    </row>
    <row r="39799" spans="30:30">
      <c r="AD39799" s="9"/>
    </row>
    <row r="39800" spans="30:30">
      <c r="AD39800" s="9"/>
    </row>
    <row r="39801" spans="30:30">
      <c r="AD39801" s="9"/>
    </row>
    <row r="39802" spans="30:30">
      <c r="AD39802" s="9"/>
    </row>
    <row r="39803" spans="30:30">
      <c r="AD39803" s="9"/>
    </row>
    <row r="39804" spans="30:30">
      <c r="AD39804" s="9"/>
    </row>
    <row r="39805" spans="30:30">
      <c r="AD39805" s="9"/>
    </row>
    <row r="39806" spans="30:30">
      <c r="AD39806" s="9"/>
    </row>
    <row r="39807" spans="30:30">
      <c r="AD39807" s="9"/>
    </row>
    <row r="39808" spans="30:30">
      <c r="AD39808" s="9"/>
    </row>
    <row r="39809" spans="30:30">
      <c r="AD39809" s="9"/>
    </row>
    <row r="39810" spans="30:30">
      <c r="AD39810" s="9"/>
    </row>
    <row r="39811" spans="30:30">
      <c r="AD39811" s="9"/>
    </row>
    <row r="39812" spans="30:30">
      <c r="AD39812" s="9"/>
    </row>
    <row r="39813" spans="30:30">
      <c r="AD39813" s="9"/>
    </row>
    <row r="39814" spans="30:30">
      <c r="AD39814" s="9"/>
    </row>
    <row r="39815" spans="30:30">
      <c r="AD39815" s="9"/>
    </row>
    <row r="39816" spans="30:30">
      <c r="AD39816" s="9"/>
    </row>
    <row r="39817" spans="30:30">
      <c r="AD39817" s="9"/>
    </row>
    <row r="39818" spans="30:30">
      <c r="AD39818" s="9"/>
    </row>
    <row r="39819" spans="30:30">
      <c r="AD39819" s="9"/>
    </row>
    <row r="39820" spans="30:30">
      <c r="AD39820" s="9"/>
    </row>
    <row r="39821" spans="30:30">
      <c r="AD39821" s="9"/>
    </row>
    <row r="39822" spans="30:30">
      <c r="AD39822" s="9"/>
    </row>
    <row r="39823" spans="30:30">
      <c r="AD39823" s="9"/>
    </row>
    <row r="39824" spans="30:30">
      <c r="AD39824" s="9"/>
    </row>
    <row r="39825" spans="30:30">
      <c r="AD39825" s="9"/>
    </row>
    <row r="39826" spans="30:30">
      <c r="AD39826" s="9"/>
    </row>
    <row r="39827" spans="30:30">
      <c r="AD39827" s="9"/>
    </row>
    <row r="39828" spans="30:30">
      <c r="AD39828" s="9"/>
    </row>
    <row r="39829" spans="30:30">
      <c r="AD39829" s="9"/>
    </row>
    <row r="39830" spans="30:30">
      <c r="AD39830" s="9"/>
    </row>
    <row r="39831" spans="30:30">
      <c r="AD39831" s="9"/>
    </row>
    <row r="39832" spans="30:30">
      <c r="AD39832" s="9"/>
    </row>
    <row r="39833" spans="30:30">
      <c r="AD39833" s="9"/>
    </row>
    <row r="39834" spans="30:30">
      <c r="AD39834" s="9"/>
    </row>
    <row r="39835" spans="30:30">
      <c r="AD39835" s="9"/>
    </row>
    <row r="39836" spans="30:30">
      <c r="AD39836" s="9"/>
    </row>
    <row r="39837" spans="30:30">
      <c r="AD39837" s="9"/>
    </row>
    <row r="39838" spans="30:30">
      <c r="AD39838" s="9"/>
    </row>
    <row r="39839" spans="30:30">
      <c r="AD39839" s="9"/>
    </row>
    <row r="39840" spans="30:30">
      <c r="AD39840" s="9"/>
    </row>
    <row r="39841" spans="30:30">
      <c r="AD39841" s="9"/>
    </row>
    <row r="39842" spans="30:30">
      <c r="AD39842" s="9"/>
    </row>
    <row r="39843" spans="30:30">
      <c r="AD39843" s="9"/>
    </row>
    <row r="39844" spans="30:30">
      <c r="AD39844" s="9"/>
    </row>
    <row r="39845" spans="30:30">
      <c r="AD39845" s="9"/>
    </row>
    <row r="39846" spans="30:30">
      <c r="AD39846" s="9"/>
    </row>
    <row r="39847" spans="30:30">
      <c r="AD39847" s="9"/>
    </row>
    <row r="39848" spans="30:30">
      <c r="AD39848" s="9"/>
    </row>
    <row r="39849" spans="30:30">
      <c r="AD39849" s="9"/>
    </row>
    <row r="39850" spans="30:30">
      <c r="AD39850" s="9"/>
    </row>
    <row r="39851" spans="30:30">
      <c r="AD39851" s="9"/>
    </row>
    <row r="39852" spans="30:30">
      <c r="AD39852" s="9"/>
    </row>
    <row r="39853" spans="30:30">
      <c r="AD39853" s="9"/>
    </row>
    <row r="39854" spans="30:30">
      <c r="AD39854" s="9"/>
    </row>
    <row r="39855" spans="30:30">
      <c r="AD39855" s="9"/>
    </row>
    <row r="39856" spans="30:30">
      <c r="AD39856" s="9"/>
    </row>
    <row r="39857" spans="30:30">
      <c r="AD39857" s="9"/>
    </row>
    <row r="39858" spans="30:30">
      <c r="AD39858" s="9"/>
    </row>
    <row r="39859" spans="30:30">
      <c r="AD39859" s="9"/>
    </row>
    <row r="39860" spans="30:30">
      <c r="AD39860" s="9"/>
    </row>
    <row r="39861" spans="30:30">
      <c r="AD39861" s="9"/>
    </row>
    <row r="39862" spans="30:30">
      <c r="AD39862" s="9"/>
    </row>
    <row r="39863" spans="30:30">
      <c r="AD39863" s="9"/>
    </row>
    <row r="39864" spans="30:30">
      <c r="AD39864" s="9"/>
    </row>
    <row r="39865" spans="30:30">
      <c r="AD39865" s="9"/>
    </row>
    <row r="39866" spans="30:30">
      <c r="AD39866" s="9"/>
    </row>
    <row r="39867" spans="30:30">
      <c r="AD39867" s="9"/>
    </row>
    <row r="39868" spans="30:30">
      <c r="AD39868" s="9"/>
    </row>
    <row r="39869" spans="30:30">
      <c r="AD39869" s="9"/>
    </row>
    <row r="39870" spans="30:30">
      <c r="AD39870" s="9"/>
    </row>
    <row r="39871" spans="30:30">
      <c r="AD39871" s="9"/>
    </row>
    <row r="39872" spans="30:30">
      <c r="AD39872" s="9"/>
    </row>
    <row r="39873" spans="30:30">
      <c r="AD39873" s="9"/>
    </row>
    <row r="39874" spans="30:30">
      <c r="AD39874" s="9"/>
    </row>
    <row r="39875" spans="30:30">
      <c r="AD39875" s="9"/>
    </row>
    <row r="39876" spans="30:30">
      <c r="AD39876" s="9"/>
    </row>
    <row r="39877" spans="30:30">
      <c r="AD39877" s="9"/>
    </row>
    <row r="39878" spans="30:30">
      <c r="AD39878" s="9"/>
    </row>
    <row r="39879" spans="30:30">
      <c r="AD39879" s="9"/>
    </row>
    <row r="39880" spans="30:30">
      <c r="AD39880" s="9"/>
    </row>
    <row r="39881" spans="30:30">
      <c r="AD39881" s="9"/>
    </row>
    <row r="39882" spans="30:30">
      <c r="AD39882" s="9"/>
    </row>
    <row r="39883" spans="30:30">
      <c r="AD39883" s="9"/>
    </row>
    <row r="39884" spans="30:30">
      <c r="AD39884" s="9"/>
    </row>
    <row r="39885" spans="30:30">
      <c r="AD39885" s="9"/>
    </row>
    <row r="39886" spans="30:30">
      <c r="AD39886" s="9"/>
    </row>
    <row r="39887" spans="30:30">
      <c r="AD39887" s="9"/>
    </row>
    <row r="39888" spans="30:30">
      <c r="AD39888" s="9"/>
    </row>
    <row r="39889" spans="30:30">
      <c r="AD39889" s="9"/>
    </row>
    <row r="39890" spans="30:30">
      <c r="AD39890" s="9"/>
    </row>
    <row r="39891" spans="30:30">
      <c r="AD39891" s="9"/>
    </row>
    <row r="39892" spans="30:30">
      <c r="AD39892" s="9"/>
    </row>
    <row r="39893" spans="30:30">
      <c r="AD39893" s="9"/>
    </row>
    <row r="39894" spans="30:30">
      <c r="AD39894" s="9"/>
    </row>
    <row r="39895" spans="30:30">
      <c r="AD39895" s="9"/>
    </row>
    <row r="39896" spans="30:30">
      <c r="AD39896" s="9"/>
    </row>
    <row r="39897" spans="30:30">
      <c r="AD39897" s="9"/>
    </row>
    <row r="39898" spans="30:30">
      <c r="AD39898" s="9"/>
    </row>
    <row r="39899" spans="30:30">
      <c r="AD39899" s="9"/>
    </row>
    <row r="39900" spans="30:30">
      <c r="AD39900" s="9"/>
    </row>
    <row r="39901" spans="30:30">
      <c r="AD39901" s="9"/>
    </row>
    <row r="39902" spans="30:30">
      <c r="AD39902" s="9"/>
    </row>
    <row r="39903" spans="30:30">
      <c r="AD39903" s="9"/>
    </row>
    <row r="39904" spans="30:30">
      <c r="AD39904" s="9"/>
    </row>
    <row r="39905" spans="30:30">
      <c r="AD39905" s="9"/>
    </row>
    <row r="39906" spans="30:30">
      <c r="AD39906" s="9"/>
    </row>
    <row r="39907" spans="30:30">
      <c r="AD39907" s="9"/>
    </row>
    <row r="39908" spans="30:30">
      <c r="AD39908" s="9"/>
    </row>
    <row r="39909" spans="30:30">
      <c r="AD39909" s="9"/>
    </row>
    <row r="39910" spans="30:30">
      <c r="AD39910" s="9"/>
    </row>
    <row r="39911" spans="30:30">
      <c r="AD39911" s="9"/>
    </row>
    <row r="39912" spans="30:30">
      <c r="AD39912" s="9"/>
    </row>
    <row r="39913" spans="30:30">
      <c r="AD39913" s="9"/>
    </row>
    <row r="39914" spans="30:30">
      <c r="AD39914" s="9"/>
    </row>
    <row r="39915" spans="30:30">
      <c r="AD39915" s="9"/>
    </row>
    <row r="39916" spans="30:30">
      <c r="AD39916" s="9"/>
    </row>
    <row r="39917" spans="30:30">
      <c r="AD39917" s="9"/>
    </row>
    <row r="39918" spans="30:30">
      <c r="AD39918" s="9"/>
    </row>
    <row r="39919" spans="30:30">
      <c r="AD39919" s="9"/>
    </row>
    <row r="39920" spans="30:30">
      <c r="AD39920" s="9"/>
    </row>
    <row r="39921" spans="30:30">
      <c r="AD39921" s="9"/>
    </row>
    <row r="39922" spans="30:30">
      <c r="AD39922" s="9"/>
    </row>
    <row r="39923" spans="30:30">
      <c r="AD39923" s="9"/>
    </row>
    <row r="39924" spans="30:30">
      <c r="AD39924" s="9"/>
    </row>
    <row r="39925" spans="30:30">
      <c r="AD39925" s="9"/>
    </row>
    <row r="39926" spans="30:30">
      <c r="AD39926" s="9"/>
    </row>
    <row r="39927" spans="30:30">
      <c r="AD39927" s="9"/>
    </row>
    <row r="39928" spans="30:30">
      <c r="AD39928" s="9"/>
    </row>
    <row r="39929" spans="30:30">
      <c r="AD39929" s="9"/>
    </row>
    <row r="39930" spans="30:30">
      <c r="AD39930" s="9"/>
    </row>
    <row r="39931" spans="30:30">
      <c r="AD39931" s="9"/>
    </row>
    <row r="39932" spans="30:30">
      <c r="AD39932" s="9"/>
    </row>
    <row r="39933" spans="30:30">
      <c r="AD39933" s="9"/>
    </row>
    <row r="39934" spans="30:30">
      <c r="AD39934" s="9"/>
    </row>
    <row r="39935" spans="30:30">
      <c r="AD39935" s="9"/>
    </row>
    <row r="39936" spans="30:30">
      <c r="AD39936" s="9"/>
    </row>
    <row r="39937" spans="30:30">
      <c r="AD39937" s="9"/>
    </row>
    <row r="39938" spans="30:30">
      <c r="AD39938" s="9"/>
    </row>
    <row r="39939" spans="30:30">
      <c r="AD39939" s="9"/>
    </row>
    <row r="39940" spans="30:30">
      <c r="AD39940" s="9"/>
    </row>
    <row r="39941" spans="30:30">
      <c r="AD39941" s="9"/>
    </row>
    <row r="39942" spans="30:30">
      <c r="AD39942" s="9"/>
    </row>
    <row r="39943" spans="30:30">
      <c r="AD39943" s="9"/>
    </row>
    <row r="39944" spans="30:30">
      <c r="AD39944" s="9"/>
    </row>
    <row r="39945" spans="30:30">
      <c r="AD39945" s="9"/>
    </row>
    <row r="39946" spans="30:30">
      <c r="AD39946" s="9"/>
    </row>
    <row r="39947" spans="30:30">
      <c r="AD39947" s="9"/>
    </row>
    <row r="39948" spans="30:30">
      <c r="AD39948" s="9"/>
    </row>
    <row r="39949" spans="30:30">
      <c r="AD39949" s="9"/>
    </row>
    <row r="39950" spans="30:30">
      <c r="AD39950" s="9"/>
    </row>
    <row r="39951" spans="30:30">
      <c r="AD39951" s="9"/>
    </row>
    <row r="39952" spans="30:30">
      <c r="AD39952" s="9"/>
    </row>
    <row r="39953" spans="30:30">
      <c r="AD39953" s="9"/>
    </row>
    <row r="39954" spans="30:30">
      <c r="AD39954" s="9"/>
    </row>
    <row r="39955" spans="30:30">
      <c r="AD39955" s="9"/>
    </row>
    <row r="39956" spans="30:30">
      <c r="AD39956" s="9"/>
    </row>
    <row r="39957" spans="30:30">
      <c r="AD39957" s="9"/>
    </row>
    <row r="39958" spans="30:30">
      <c r="AD39958" s="9"/>
    </row>
    <row r="39959" spans="30:30">
      <c r="AD39959" s="9"/>
    </row>
    <row r="39960" spans="30:30">
      <c r="AD39960" s="9"/>
    </row>
    <row r="39961" spans="30:30">
      <c r="AD39961" s="9"/>
    </row>
    <row r="39962" spans="30:30">
      <c r="AD39962" s="9"/>
    </row>
    <row r="39963" spans="30:30">
      <c r="AD39963" s="9"/>
    </row>
    <row r="39964" spans="30:30">
      <c r="AD39964" s="9"/>
    </row>
    <row r="39965" spans="30:30">
      <c r="AD39965" s="9"/>
    </row>
    <row r="39966" spans="30:30">
      <c r="AD39966" s="9"/>
    </row>
    <row r="39967" spans="30:30">
      <c r="AD39967" s="9"/>
    </row>
    <row r="39968" spans="30:30">
      <c r="AD39968" s="9"/>
    </row>
    <row r="39969" spans="30:30">
      <c r="AD39969" s="9"/>
    </row>
    <row r="39970" spans="30:30">
      <c r="AD39970" s="9"/>
    </row>
    <row r="39971" spans="30:30">
      <c r="AD39971" s="9"/>
    </row>
    <row r="39972" spans="30:30">
      <c r="AD39972" s="9"/>
    </row>
    <row r="39973" spans="30:30">
      <c r="AD39973" s="9"/>
    </row>
    <row r="39974" spans="30:30">
      <c r="AD39974" s="9"/>
    </row>
    <row r="39975" spans="30:30">
      <c r="AD39975" s="9"/>
    </row>
    <row r="39976" spans="30:30">
      <c r="AD39976" s="9"/>
    </row>
    <row r="39977" spans="30:30">
      <c r="AD39977" s="9"/>
    </row>
    <row r="39978" spans="30:30">
      <c r="AD39978" s="9"/>
    </row>
    <row r="39979" spans="30:30">
      <c r="AD39979" s="9"/>
    </row>
    <row r="39980" spans="30:30">
      <c r="AD39980" s="9"/>
    </row>
    <row r="39981" spans="30:30">
      <c r="AD39981" s="9"/>
    </row>
    <row r="39982" spans="30:30">
      <c r="AD39982" s="9"/>
    </row>
    <row r="39983" spans="30:30">
      <c r="AD39983" s="9"/>
    </row>
    <row r="39984" spans="30:30">
      <c r="AD39984" s="9"/>
    </row>
    <row r="39985" spans="30:30">
      <c r="AD39985" s="9"/>
    </row>
    <row r="39986" spans="30:30">
      <c r="AD39986" s="9"/>
    </row>
    <row r="39987" spans="30:30">
      <c r="AD39987" s="9"/>
    </row>
    <row r="39988" spans="30:30">
      <c r="AD39988" s="9"/>
    </row>
    <row r="39989" spans="30:30">
      <c r="AD39989" s="9"/>
    </row>
    <row r="39990" spans="30:30">
      <c r="AD39990" s="9"/>
    </row>
    <row r="39991" spans="30:30">
      <c r="AD39991" s="9"/>
    </row>
    <row r="39992" spans="30:30">
      <c r="AD39992" s="9"/>
    </row>
    <row r="39993" spans="30:30">
      <c r="AD39993" s="9"/>
    </row>
    <row r="39994" spans="30:30">
      <c r="AD39994" s="9"/>
    </row>
    <row r="39995" spans="30:30">
      <c r="AD39995" s="9"/>
    </row>
    <row r="39996" spans="30:30">
      <c r="AD39996" s="9"/>
    </row>
    <row r="39997" spans="30:30">
      <c r="AD39997" s="9"/>
    </row>
    <row r="39998" spans="30:30">
      <c r="AD39998" s="9"/>
    </row>
    <row r="39999" spans="30:30">
      <c r="AD39999" s="9"/>
    </row>
    <row r="40000" spans="30:30">
      <c r="AD40000" s="9"/>
    </row>
    <row r="40001" spans="30:30">
      <c r="AD40001" s="9"/>
    </row>
    <row r="40002" spans="30:30">
      <c r="AD40002" s="9"/>
    </row>
    <row r="40003" spans="30:30">
      <c r="AD40003" s="9"/>
    </row>
    <row r="40004" spans="30:30">
      <c r="AD40004" s="9"/>
    </row>
    <row r="40005" spans="30:30">
      <c r="AD40005" s="9"/>
    </row>
    <row r="40006" spans="30:30">
      <c r="AD40006" s="9"/>
    </row>
    <row r="40007" spans="30:30">
      <c r="AD40007" s="9"/>
    </row>
    <row r="40008" spans="30:30">
      <c r="AD40008" s="9"/>
    </row>
    <row r="40009" spans="30:30">
      <c r="AD40009" s="9"/>
    </row>
    <row r="40010" spans="30:30">
      <c r="AD40010" s="9"/>
    </row>
    <row r="40011" spans="30:30">
      <c r="AD40011" s="9"/>
    </row>
    <row r="40012" spans="30:30">
      <c r="AD40012" s="9"/>
    </row>
    <row r="40013" spans="30:30">
      <c r="AD40013" s="9"/>
    </row>
    <row r="40014" spans="30:30">
      <c r="AD40014" s="9"/>
    </row>
    <row r="40015" spans="30:30">
      <c r="AD40015" s="9"/>
    </row>
    <row r="40016" spans="30:30">
      <c r="AD40016" s="9"/>
    </row>
    <row r="40017" spans="30:30">
      <c r="AD40017" s="9"/>
    </row>
    <row r="40018" spans="30:30">
      <c r="AD40018" s="9"/>
    </row>
    <row r="40019" spans="30:30">
      <c r="AD40019" s="9"/>
    </row>
    <row r="40020" spans="30:30">
      <c r="AD40020" s="9"/>
    </row>
    <row r="40021" spans="30:30">
      <c r="AD40021" s="9"/>
    </row>
    <row r="40022" spans="30:30">
      <c r="AD40022" s="9"/>
    </row>
    <row r="40023" spans="30:30">
      <c r="AD40023" s="9"/>
    </row>
    <row r="40024" spans="30:30">
      <c r="AD40024" s="9"/>
    </row>
    <row r="40025" spans="30:30">
      <c r="AD40025" s="9"/>
    </row>
    <row r="40026" spans="30:30">
      <c r="AD40026" s="9"/>
    </row>
    <row r="40027" spans="30:30">
      <c r="AD40027" s="9"/>
    </row>
    <row r="40028" spans="30:30">
      <c r="AD40028" s="9"/>
    </row>
    <row r="40029" spans="30:30">
      <c r="AD40029" s="9"/>
    </row>
    <row r="40030" spans="30:30">
      <c r="AD40030" s="9"/>
    </row>
    <row r="40031" spans="30:30">
      <c r="AD40031" s="9"/>
    </row>
    <row r="40032" spans="30:30">
      <c r="AD40032" s="9"/>
    </row>
    <row r="40033" spans="30:30">
      <c r="AD40033" s="9"/>
    </row>
    <row r="40034" spans="30:30">
      <c r="AD40034" s="9"/>
    </row>
    <row r="40035" spans="30:30">
      <c r="AD40035" s="9"/>
    </row>
    <row r="40036" spans="30:30">
      <c r="AD40036" s="9"/>
    </row>
    <row r="40037" spans="30:30">
      <c r="AD40037" s="9"/>
    </row>
    <row r="40038" spans="30:30">
      <c r="AD40038" s="9"/>
    </row>
    <row r="40039" spans="30:30">
      <c r="AD40039" s="9"/>
    </row>
    <row r="40040" spans="30:30">
      <c r="AD40040" s="9"/>
    </row>
    <row r="40041" spans="30:30">
      <c r="AD40041" s="9"/>
    </row>
    <row r="40042" spans="30:30">
      <c r="AD40042" s="9"/>
    </row>
    <row r="40043" spans="30:30">
      <c r="AD40043" s="9"/>
    </row>
    <row r="40044" spans="30:30">
      <c r="AD40044" s="9"/>
    </row>
    <row r="40045" spans="30:30">
      <c r="AD40045" s="9"/>
    </row>
    <row r="40046" spans="30:30">
      <c r="AD40046" s="9"/>
    </row>
    <row r="40047" spans="30:30">
      <c r="AD40047" s="9"/>
    </row>
    <row r="40048" spans="30:30">
      <c r="AD40048" s="9"/>
    </row>
    <row r="40049" spans="30:30">
      <c r="AD40049" s="9"/>
    </row>
    <row r="40050" spans="30:30">
      <c r="AD40050" s="9"/>
    </row>
    <row r="40051" spans="30:30">
      <c r="AD40051" s="9"/>
    </row>
    <row r="40052" spans="30:30">
      <c r="AD40052" s="9"/>
    </row>
    <row r="40053" spans="30:30">
      <c r="AD40053" s="9"/>
    </row>
    <row r="40054" spans="30:30">
      <c r="AD40054" s="9"/>
    </row>
    <row r="40055" spans="30:30">
      <c r="AD40055" s="9"/>
    </row>
    <row r="40056" spans="30:30">
      <c r="AD40056" s="9"/>
    </row>
    <row r="40057" spans="30:30">
      <c r="AD40057" s="9"/>
    </row>
    <row r="40058" spans="30:30">
      <c r="AD40058" s="9"/>
    </row>
    <row r="40059" spans="30:30">
      <c r="AD40059" s="9"/>
    </row>
    <row r="40060" spans="30:30">
      <c r="AD40060" s="9"/>
    </row>
    <row r="40061" spans="30:30">
      <c r="AD40061" s="9"/>
    </row>
    <row r="40062" spans="30:30">
      <c r="AD40062" s="9"/>
    </row>
    <row r="40063" spans="30:30">
      <c r="AD40063" s="9"/>
    </row>
    <row r="40064" spans="30:30">
      <c r="AD40064" s="9"/>
    </row>
    <row r="40065" spans="30:30">
      <c r="AD40065" s="9"/>
    </row>
    <row r="40066" spans="30:30">
      <c r="AD40066" s="9"/>
    </row>
    <row r="40067" spans="30:30">
      <c r="AD40067" s="9"/>
    </row>
    <row r="40068" spans="30:30">
      <c r="AD40068" s="9"/>
    </row>
    <row r="40069" spans="30:30">
      <c r="AD40069" s="9"/>
    </row>
    <row r="40070" spans="30:30">
      <c r="AD40070" s="9"/>
    </row>
    <row r="40071" spans="30:30">
      <c r="AD40071" s="9"/>
    </row>
    <row r="40072" spans="30:30">
      <c r="AD40072" s="9"/>
    </row>
    <row r="40073" spans="30:30">
      <c r="AD40073" s="9"/>
    </row>
    <row r="40074" spans="30:30">
      <c r="AD40074" s="9"/>
    </row>
    <row r="40075" spans="30:30">
      <c r="AD40075" s="9"/>
    </row>
    <row r="40076" spans="30:30">
      <c r="AD40076" s="9"/>
    </row>
    <row r="40077" spans="30:30">
      <c r="AD40077" s="9"/>
    </row>
    <row r="40078" spans="30:30">
      <c r="AD40078" s="9"/>
    </row>
    <row r="40079" spans="30:30">
      <c r="AD40079" s="9"/>
    </row>
    <row r="40080" spans="30:30">
      <c r="AD40080" s="9"/>
    </row>
    <row r="40081" spans="30:30">
      <c r="AD40081" s="9"/>
    </row>
    <row r="40082" spans="30:30">
      <c r="AD40082" s="9"/>
    </row>
    <row r="40083" spans="30:30">
      <c r="AD40083" s="9"/>
    </row>
    <row r="40084" spans="30:30">
      <c r="AD40084" s="9"/>
    </row>
    <row r="40085" spans="30:30">
      <c r="AD40085" s="9"/>
    </row>
    <row r="40086" spans="30:30">
      <c r="AD40086" s="9"/>
    </row>
    <row r="40087" spans="30:30">
      <c r="AD40087" s="9"/>
    </row>
    <row r="40088" spans="30:30">
      <c r="AD40088" s="9"/>
    </row>
    <row r="40089" spans="30:30">
      <c r="AD40089" s="9"/>
    </row>
    <row r="40090" spans="30:30">
      <c r="AD40090" s="9"/>
    </row>
    <row r="40091" spans="30:30">
      <c r="AD40091" s="9"/>
    </row>
    <row r="40092" spans="30:30">
      <c r="AD40092" s="9"/>
    </row>
    <row r="40093" spans="30:30">
      <c r="AD40093" s="9"/>
    </row>
    <row r="40094" spans="30:30">
      <c r="AD40094" s="9"/>
    </row>
    <row r="40095" spans="30:30">
      <c r="AD40095" s="9"/>
    </row>
    <row r="40096" spans="30:30">
      <c r="AD40096" s="9"/>
    </row>
    <row r="40097" spans="30:30">
      <c r="AD40097" s="9"/>
    </row>
    <row r="40098" spans="30:30">
      <c r="AD40098" s="9"/>
    </row>
    <row r="40099" spans="30:30">
      <c r="AD40099" s="9"/>
    </row>
    <row r="40100" spans="30:30">
      <c r="AD40100" s="9"/>
    </row>
    <row r="40101" spans="30:30">
      <c r="AD40101" s="9"/>
    </row>
    <row r="40102" spans="30:30">
      <c r="AD40102" s="9"/>
    </row>
    <row r="40103" spans="30:30">
      <c r="AD40103" s="9"/>
    </row>
    <row r="40104" spans="30:30">
      <c r="AD40104" s="9"/>
    </row>
    <row r="40105" spans="30:30">
      <c r="AD40105" s="9"/>
    </row>
    <row r="40106" spans="30:30">
      <c r="AD40106" s="9"/>
    </row>
    <row r="40107" spans="30:30">
      <c r="AD40107" s="9"/>
    </row>
    <row r="40108" spans="30:30">
      <c r="AD40108" s="9"/>
    </row>
    <row r="40109" spans="30:30">
      <c r="AD40109" s="9"/>
    </row>
    <row r="40110" spans="30:30">
      <c r="AD40110" s="9"/>
    </row>
    <row r="40111" spans="30:30">
      <c r="AD40111" s="9"/>
    </row>
    <row r="40112" spans="30:30">
      <c r="AD40112" s="9"/>
    </row>
    <row r="40113" spans="30:30">
      <c r="AD40113" s="9"/>
    </row>
    <row r="40114" spans="30:30">
      <c r="AD40114" s="9"/>
    </row>
    <row r="40115" spans="30:30">
      <c r="AD40115" s="9"/>
    </row>
    <row r="40116" spans="30:30">
      <c r="AD40116" s="9"/>
    </row>
    <row r="40117" spans="30:30">
      <c r="AD40117" s="9"/>
    </row>
    <row r="40118" spans="30:30">
      <c r="AD40118" s="9"/>
    </row>
    <row r="40119" spans="30:30">
      <c r="AD40119" s="9"/>
    </row>
    <row r="40120" spans="30:30">
      <c r="AD40120" s="9"/>
    </row>
    <row r="40121" spans="30:30">
      <c r="AD40121" s="9"/>
    </row>
    <row r="40122" spans="30:30">
      <c r="AD40122" s="9"/>
    </row>
    <row r="40123" spans="30:30">
      <c r="AD40123" s="9"/>
    </row>
    <row r="40124" spans="30:30">
      <c r="AD40124" s="9"/>
    </row>
    <row r="40125" spans="30:30">
      <c r="AD40125" s="9"/>
    </row>
    <row r="40126" spans="30:30">
      <c r="AD40126" s="9"/>
    </row>
    <row r="40127" spans="30:30">
      <c r="AD40127" s="9"/>
    </row>
    <row r="40128" spans="30:30">
      <c r="AD40128" s="9"/>
    </row>
    <row r="40129" spans="30:30">
      <c r="AD40129" s="9"/>
    </row>
    <row r="40130" spans="30:30">
      <c r="AD40130" s="9"/>
    </row>
    <row r="40131" spans="30:30">
      <c r="AD40131" s="9"/>
    </row>
    <row r="40132" spans="30:30">
      <c r="AD40132" s="9"/>
    </row>
    <row r="40133" spans="30:30">
      <c r="AD40133" s="9"/>
    </row>
    <row r="40134" spans="30:30">
      <c r="AD40134" s="9"/>
    </row>
    <row r="40135" spans="30:30">
      <c r="AD40135" s="9"/>
    </row>
    <row r="40136" spans="30:30">
      <c r="AD40136" s="9"/>
    </row>
    <row r="40137" spans="30:30">
      <c r="AD40137" s="9"/>
    </row>
    <row r="40138" spans="30:30">
      <c r="AD40138" s="9"/>
    </row>
    <row r="40139" spans="30:30">
      <c r="AD40139" s="9"/>
    </row>
    <row r="40140" spans="30:30">
      <c r="AD40140" s="9"/>
    </row>
    <row r="40141" spans="30:30">
      <c r="AD40141" s="9"/>
    </row>
    <row r="40142" spans="30:30">
      <c r="AD40142" s="9"/>
    </row>
    <row r="40143" spans="30:30">
      <c r="AD40143" s="9"/>
    </row>
    <row r="40144" spans="30:30">
      <c r="AD40144" s="9"/>
    </row>
    <row r="40145" spans="30:30">
      <c r="AD40145" s="9"/>
    </row>
    <row r="40146" spans="30:30">
      <c r="AD40146" s="9"/>
    </row>
    <row r="40147" spans="30:30">
      <c r="AD40147" s="9"/>
    </row>
    <row r="40148" spans="30:30">
      <c r="AD40148" s="9"/>
    </row>
    <row r="40149" spans="30:30">
      <c r="AD40149" s="9"/>
    </row>
    <row r="40150" spans="30:30">
      <c r="AD40150" s="9"/>
    </row>
    <row r="40151" spans="30:30">
      <c r="AD40151" s="9"/>
    </row>
    <row r="40152" spans="30:30">
      <c r="AD40152" s="9"/>
    </row>
    <row r="40153" spans="30:30">
      <c r="AD40153" s="9"/>
    </row>
    <row r="40154" spans="30:30">
      <c r="AD40154" s="9"/>
    </row>
    <row r="40155" spans="30:30">
      <c r="AD40155" s="9"/>
    </row>
    <row r="40156" spans="30:30">
      <c r="AD40156" s="9"/>
    </row>
    <row r="40157" spans="30:30">
      <c r="AD40157" s="9"/>
    </row>
    <row r="40158" spans="30:30">
      <c r="AD40158" s="9"/>
    </row>
    <row r="40159" spans="30:30">
      <c r="AD40159" s="9"/>
    </row>
    <row r="40160" spans="30:30">
      <c r="AD40160" s="9"/>
    </row>
    <row r="40161" spans="30:30">
      <c r="AD40161" s="9"/>
    </row>
    <row r="40162" spans="30:30">
      <c r="AD40162" s="9"/>
    </row>
    <row r="40163" spans="30:30">
      <c r="AD40163" s="9"/>
    </row>
    <row r="40164" spans="30:30">
      <c r="AD40164" s="9"/>
    </row>
    <row r="40165" spans="30:30">
      <c r="AD40165" s="9"/>
    </row>
    <row r="40166" spans="30:30">
      <c r="AD40166" s="9"/>
    </row>
    <row r="40167" spans="30:30">
      <c r="AD40167" s="9"/>
    </row>
    <row r="40168" spans="30:30">
      <c r="AD40168" s="9"/>
    </row>
    <row r="40169" spans="30:30">
      <c r="AD40169" s="9"/>
    </row>
    <row r="40170" spans="30:30">
      <c r="AD40170" s="9"/>
    </row>
    <row r="40171" spans="30:30">
      <c r="AD40171" s="9"/>
    </row>
    <row r="40172" spans="30:30">
      <c r="AD40172" s="9"/>
    </row>
    <row r="40173" spans="30:30">
      <c r="AD40173" s="9"/>
    </row>
    <row r="40174" spans="30:30">
      <c r="AD40174" s="9"/>
    </row>
    <row r="40175" spans="30:30">
      <c r="AD40175" s="9"/>
    </row>
    <row r="40176" spans="30:30">
      <c r="AD40176" s="9"/>
    </row>
    <row r="40177" spans="30:30">
      <c r="AD40177" s="9"/>
    </row>
    <row r="40178" spans="30:30">
      <c r="AD40178" s="9"/>
    </row>
    <row r="40179" spans="30:30">
      <c r="AD40179" s="9"/>
    </row>
    <row r="40180" spans="30:30">
      <c r="AD40180" s="9"/>
    </row>
    <row r="40181" spans="30:30">
      <c r="AD40181" s="9"/>
    </row>
    <row r="40182" spans="30:30">
      <c r="AD40182" s="9"/>
    </row>
    <row r="40183" spans="30:30">
      <c r="AD40183" s="9"/>
    </row>
    <row r="40184" spans="30:30">
      <c r="AD40184" s="9"/>
    </row>
    <row r="40185" spans="30:30">
      <c r="AD40185" s="9"/>
    </row>
    <row r="40186" spans="30:30">
      <c r="AD40186" s="9"/>
    </row>
    <row r="40187" spans="30:30">
      <c r="AD40187" s="9"/>
    </row>
    <row r="40188" spans="30:30">
      <c r="AD40188" s="9"/>
    </row>
    <row r="40189" spans="30:30">
      <c r="AD40189" s="9"/>
    </row>
    <row r="40190" spans="30:30">
      <c r="AD40190" s="9"/>
    </row>
    <row r="40191" spans="30:30">
      <c r="AD40191" s="9"/>
    </row>
    <row r="40192" spans="30:30">
      <c r="AD40192" s="9"/>
    </row>
    <row r="40193" spans="30:30">
      <c r="AD40193" s="9"/>
    </row>
    <row r="40194" spans="30:30">
      <c r="AD40194" s="9"/>
    </row>
    <row r="40195" spans="30:30">
      <c r="AD40195" s="9"/>
    </row>
    <row r="40196" spans="30:30">
      <c r="AD40196" s="9"/>
    </row>
    <row r="40197" spans="30:30">
      <c r="AD40197" s="9"/>
    </row>
    <row r="40198" spans="30:30">
      <c r="AD40198" s="9"/>
    </row>
    <row r="40199" spans="30:30">
      <c r="AD40199" s="9"/>
    </row>
    <row r="40200" spans="30:30">
      <c r="AD40200" s="9"/>
    </row>
    <row r="40201" spans="30:30">
      <c r="AD40201" s="9"/>
    </row>
    <row r="40202" spans="30:30">
      <c r="AD40202" s="9"/>
    </row>
    <row r="40203" spans="30:30">
      <c r="AD40203" s="9"/>
    </row>
    <row r="40204" spans="30:30">
      <c r="AD40204" s="9"/>
    </row>
    <row r="40205" spans="30:30">
      <c r="AD40205" s="9"/>
    </row>
    <row r="40206" spans="30:30">
      <c r="AD40206" s="9"/>
    </row>
    <row r="40207" spans="30:30">
      <c r="AD40207" s="9"/>
    </row>
    <row r="40208" spans="30:30">
      <c r="AD40208" s="9"/>
    </row>
    <row r="40209" spans="30:30">
      <c r="AD40209" s="9"/>
    </row>
    <row r="40210" spans="30:30">
      <c r="AD40210" s="9"/>
    </row>
    <row r="40211" spans="30:30">
      <c r="AD40211" s="9"/>
    </row>
    <row r="40212" spans="30:30">
      <c r="AD40212" s="9"/>
    </row>
    <row r="40213" spans="30:30">
      <c r="AD40213" s="9"/>
    </row>
    <row r="40214" spans="30:30">
      <c r="AD40214" s="9"/>
    </row>
    <row r="40215" spans="30:30">
      <c r="AD40215" s="9"/>
    </row>
    <row r="40216" spans="30:30">
      <c r="AD40216" s="9"/>
    </row>
    <row r="40217" spans="30:30">
      <c r="AD40217" s="9"/>
    </row>
    <row r="40218" spans="30:30">
      <c r="AD40218" s="9"/>
    </row>
    <row r="40219" spans="30:30">
      <c r="AD40219" s="9"/>
    </row>
    <row r="40220" spans="30:30">
      <c r="AD40220" s="9"/>
    </row>
    <row r="40221" spans="30:30">
      <c r="AD40221" s="9"/>
    </row>
    <row r="40222" spans="30:30">
      <c r="AD40222" s="9"/>
    </row>
    <row r="40223" spans="30:30">
      <c r="AD40223" s="9"/>
    </row>
    <row r="40224" spans="30:30">
      <c r="AD40224" s="9"/>
    </row>
    <row r="40225" spans="30:30">
      <c r="AD40225" s="9"/>
    </row>
    <row r="40226" spans="30:30">
      <c r="AD40226" s="9"/>
    </row>
    <row r="40227" spans="30:30">
      <c r="AD40227" s="9"/>
    </row>
    <row r="40228" spans="30:30">
      <c r="AD40228" s="9"/>
    </row>
    <row r="40229" spans="30:30">
      <c r="AD40229" s="9"/>
    </row>
    <row r="40230" spans="30:30">
      <c r="AD40230" s="9"/>
    </row>
    <row r="40231" spans="30:30">
      <c r="AD40231" s="9"/>
    </row>
    <row r="40232" spans="30:30">
      <c r="AD40232" s="9"/>
    </row>
    <row r="40233" spans="30:30">
      <c r="AD40233" s="9"/>
    </row>
    <row r="40234" spans="30:30">
      <c r="AD40234" s="9"/>
    </row>
    <row r="40235" spans="30:30">
      <c r="AD40235" s="9"/>
    </row>
    <row r="40236" spans="30:30">
      <c r="AD40236" s="9"/>
    </row>
    <row r="40237" spans="30:30">
      <c r="AD40237" s="9"/>
    </row>
    <row r="40238" spans="30:30">
      <c r="AD40238" s="9"/>
    </row>
    <row r="40239" spans="30:30">
      <c r="AD40239" s="9"/>
    </row>
    <row r="40240" spans="30:30">
      <c r="AD40240" s="9"/>
    </row>
    <row r="40241" spans="30:30">
      <c r="AD40241" s="9"/>
    </row>
    <row r="40242" spans="30:30">
      <c r="AD40242" s="9"/>
    </row>
    <row r="40243" spans="30:30">
      <c r="AD40243" s="9"/>
    </row>
    <row r="40244" spans="30:30">
      <c r="AD40244" s="9"/>
    </row>
    <row r="40245" spans="30:30">
      <c r="AD40245" s="9"/>
    </row>
    <row r="40246" spans="30:30">
      <c r="AD40246" s="9"/>
    </row>
    <row r="40247" spans="30:30">
      <c r="AD40247" s="9"/>
    </row>
    <row r="40248" spans="30:30">
      <c r="AD40248" s="9"/>
    </row>
    <row r="40249" spans="30:30">
      <c r="AD40249" s="9"/>
    </row>
    <row r="40250" spans="30:30">
      <c r="AD40250" s="9"/>
    </row>
    <row r="40251" spans="30:30">
      <c r="AD40251" s="9"/>
    </row>
    <row r="40252" spans="30:30">
      <c r="AD40252" s="9"/>
    </row>
    <row r="40253" spans="30:30">
      <c r="AD40253" s="9"/>
    </row>
    <row r="40254" spans="30:30">
      <c r="AD40254" s="9"/>
    </row>
    <row r="40255" spans="30:30">
      <c r="AD40255" s="9"/>
    </row>
    <row r="40256" spans="30:30">
      <c r="AD40256" s="9"/>
    </row>
    <row r="40257" spans="30:30">
      <c r="AD40257" s="9"/>
    </row>
    <row r="40258" spans="30:30">
      <c r="AD40258" s="9"/>
    </row>
    <row r="40259" spans="30:30">
      <c r="AD40259" s="9"/>
    </row>
    <row r="40260" spans="30:30">
      <c r="AD40260" s="9"/>
    </row>
    <row r="40261" spans="30:30">
      <c r="AD40261" s="9"/>
    </row>
    <row r="40262" spans="30:30">
      <c r="AD40262" s="9"/>
    </row>
    <row r="40263" spans="30:30">
      <c r="AD40263" s="9"/>
    </row>
    <row r="40264" spans="30:30">
      <c r="AD40264" s="9"/>
    </row>
    <row r="40265" spans="30:30">
      <c r="AD40265" s="9"/>
    </row>
    <row r="40266" spans="30:30">
      <c r="AD40266" s="9"/>
    </row>
    <row r="40267" spans="30:30">
      <c r="AD40267" s="9"/>
    </row>
    <row r="40268" spans="30:30">
      <c r="AD40268" s="9"/>
    </row>
    <row r="40269" spans="30:30">
      <c r="AD40269" s="9"/>
    </row>
    <row r="40270" spans="30:30">
      <c r="AD40270" s="9"/>
    </row>
    <row r="40271" spans="30:30">
      <c r="AD40271" s="9"/>
    </row>
    <row r="40272" spans="30:30">
      <c r="AD40272" s="9"/>
    </row>
    <row r="40273" spans="30:30">
      <c r="AD40273" s="9"/>
    </row>
    <row r="40274" spans="30:30">
      <c r="AD40274" s="9"/>
    </row>
    <row r="40275" spans="30:30">
      <c r="AD40275" s="9"/>
    </row>
    <row r="40276" spans="30:30">
      <c r="AD40276" s="9"/>
    </row>
    <row r="40277" spans="30:30">
      <c r="AD40277" s="9"/>
    </row>
    <row r="40278" spans="30:30">
      <c r="AD40278" s="9"/>
    </row>
    <row r="40279" spans="30:30">
      <c r="AD40279" s="9"/>
    </row>
    <row r="40280" spans="30:30">
      <c r="AD40280" s="9"/>
    </row>
    <row r="40281" spans="30:30">
      <c r="AD40281" s="9"/>
    </row>
    <row r="40282" spans="30:30">
      <c r="AD40282" s="9"/>
    </row>
    <row r="40283" spans="30:30">
      <c r="AD40283" s="9"/>
    </row>
    <row r="40284" spans="30:30">
      <c r="AD40284" s="9"/>
    </row>
    <row r="40285" spans="30:30">
      <c r="AD40285" s="9"/>
    </row>
    <row r="40286" spans="30:30">
      <c r="AD40286" s="9"/>
    </row>
    <row r="40287" spans="30:30">
      <c r="AD40287" s="9"/>
    </row>
    <row r="40288" spans="30:30">
      <c r="AD40288" s="9"/>
    </row>
    <row r="40289" spans="30:30">
      <c r="AD40289" s="9"/>
    </row>
    <row r="40290" spans="30:30">
      <c r="AD40290" s="9"/>
    </row>
    <row r="40291" spans="30:30">
      <c r="AD40291" s="9"/>
    </row>
    <row r="40292" spans="30:30">
      <c r="AD40292" s="9"/>
    </row>
    <row r="40293" spans="30:30">
      <c r="AD40293" s="9"/>
    </row>
    <row r="40294" spans="30:30">
      <c r="AD40294" s="9"/>
    </row>
    <row r="40295" spans="30:30">
      <c r="AD40295" s="9"/>
    </row>
    <row r="40296" spans="30:30">
      <c r="AD40296" s="9"/>
    </row>
    <row r="40297" spans="30:30">
      <c r="AD40297" s="9"/>
    </row>
    <row r="40298" spans="30:30">
      <c r="AD40298" s="9"/>
    </row>
    <row r="40299" spans="30:30">
      <c r="AD40299" s="9"/>
    </row>
    <row r="40300" spans="30:30">
      <c r="AD40300" s="9"/>
    </row>
    <row r="40301" spans="30:30">
      <c r="AD40301" s="9"/>
    </row>
    <row r="40302" spans="30:30">
      <c r="AD40302" s="9"/>
    </row>
    <row r="40303" spans="30:30">
      <c r="AD40303" s="9"/>
    </row>
    <row r="40304" spans="30:30">
      <c r="AD40304" s="9"/>
    </row>
    <row r="40305" spans="30:30">
      <c r="AD40305" s="9"/>
    </row>
    <row r="40306" spans="30:30">
      <c r="AD40306" s="9"/>
    </row>
    <row r="40307" spans="30:30">
      <c r="AD40307" s="9"/>
    </row>
    <row r="40308" spans="30:30">
      <c r="AD40308" s="9"/>
    </row>
    <row r="40309" spans="30:30">
      <c r="AD40309" s="9"/>
    </row>
    <row r="40310" spans="30:30">
      <c r="AD40310" s="9"/>
    </row>
    <row r="40311" spans="30:30">
      <c r="AD40311" s="9"/>
    </row>
    <row r="40312" spans="30:30">
      <c r="AD40312" s="9"/>
    </row>
    <row r="40313" spans="30:30">
      <c r="AD40313" s="9"/>
    </row>
    <row r="40314" spans="30:30">
      <c r="AD40314" s="9"/>
    </row>
    <row r="40315" spans="30:30">
      <c r="AD40315" s="9"/>
    </row>
    <row r="40316" spans="30:30">
      <c r="AD40316" s="9"/>
    </row>
    <row r="40317" spans="30:30">
      <c r="AD40317" s="9"/>
    </row>
    <row r="40318" spans="30:30">
      <c r="AD40318" s="9"/>
    </row>
    <row r="40319" spans="30:30">
      <c r="AD40319" s="9"/>
    </row>
    <row r="40320" spans="30:30">
      <c r="AD40320" s="9"/>
    </row>
    <row r="40321" spans="30:30">
      <c r="AD40321" s="9"/>
    </row>
    <row r="40322" spans="30:30">
      <c r="AD40322" s="9"/>
    </row>
    <row r="40323" spans="30:30">
      <c r="AD40323" s="9"/>
    </row>
    <row r="40324" spans="30:30">
      <c r="AD40324" s="9"/>
    </row>
    <row r="40325" spans="30:30">
      <c r="AD40325" s="9"/>
    </row>
    <row r="40326" spans="30:30">
      <c r="AD40326" s="9"/>
    </row>
    <row r="40327" spans="30:30">
      <c r="AD40327" s="9"/>
    </row>
    <row r="40328" spans="30:30">
      <c r="AD40328" s="9"/>
    </row>
    <row r="40329" spans="30:30">
      <c r="AD40329" s="9"/>
    </row>
    <row r="40330" spans="30:30">
      <c r="AD40330" s="9"/>
    </row>
    <row r="40331" spans="30:30">
      <c r="AD40331" s="9"/>
    </row>
    <row r="40332" spans="30:30">
      <c r="AD40332" s="9"/>
    </row>
    <row r="40333" spans="30:30">
      <c r="AD40333" s="9"/>
    </row>
    <row r="40334" spans="30:30">
      <c r="AD40334" s="9"/>
    </row>
    <row r="40335" spans="30:30">
      <c r="AD40335" s="9"/>
    </row>
    <row r="40336" spans="30:30">
      <c r="AD40336" s="9"/>
    </row>
    <row r="40337" spans="30:30">
      <c r="AD40337" s="9"/>
    </row>
    <row r="40338" spans="30:30">
      <c r="AD40338" s="9"/>
    </row>
    <row r="40339" spans="30:30">
      <c r="AD40339" s="9"/>
    </row>
    <row r="40340" spans="30:30">
      <c r="AD40340" s="9"/>
    </row>
    <row r="40341" spans="30:30">
      <c r="AD40341" s="9"/>
    </row>
    <row r="40342" spans="30:30">
      <c r="AD40342" s="9"/>
    </row>
    <row r="40343" spans="30:30">
      <c r="AD40343" s="9"/>
    </row>
    <row r="40344" spans="30:30">
      <c r="AD40344" s="9"/>
    </row>
    <row r="40345" spans="30:30">
      <c r="AD40345" s="9"/>
    </row>
    <row r="40346" spans="30:30">
      <c r="AD40346" s="9"/>
    </row>
    <row r="40347" spans="30:30">
      <c r="AD40347" s="9"/>
    </row>
    <row r="40348" spans="30:30">
      <c r="AD40348" s="9"/>
    </row>
    <row r="40349" spans="30:30">
      <c r="AD40349" s="9"/>
    </row>
    <row r="40350" spans="30:30">
      <c r="AD40350" s="9"/>
    </row>
    <row r="40351" spans="30:30">
      <c r="AD40351" s="9"/>
    </row>
    <row r="40352" spans="30:30">
      <c r="AD40352" s="9"/>
    </row>
    <row r="40353" spans="30:30">
      <c r="AD40353" s="9"/>
    </row>
    <row r="40354" spans="30:30">
      <c r="AD40354" s="9"/>
    </row>
    <row r="40355" spans="30:30">
      <c r="AD40355" s="9"/>
    </row>
    <row r="40356" spans="30:30">
      <c r="AD40356" s="9"/>
    </row>
    <row r="40357" spans="30:30">
      <c r="AD40357" s="9"/>
    </row>
    <row r="40358" spans="30:30">
      <c r="AD40358" s="9"/>
    </row>
    <row r="40359" spans="30:30">
      <c r="AD40359" s="9"/>
    </row>
    <row r="40360" spans="30:30">
      <c r="AD40360" s="9"/>
    </row>
    <row r="40361" spans="30:30">
      <c r="AD40361" s="9"/>
    </row>
    <row r="40362" spans="30:30">
      <c r="AD40362" s="9"/>
    </row>
    <row r="40363" spans="30:30">
      <c r="AD40363" s="9"/>
    </row>
    <row r="40364" spans="30:30">
      <c r="AD40364" s="9"/>
    </row>
    <row r="40365" spans="30:30">
      <c r="AD40365" s="9"/>
    </row>
    <row r="40366" spans="30:30">
      <c r="AD40366" s="9"/>
    </row>
    <row r="40367" spans="30:30">
      <c r="AD40367" s="9"/>
    </row>
    <row r="40368" spans="30:30">
      <c r="AD40368" s="9"/>
    </row>
    <row r="40369" spans="30:30">
      <c r="AD40369" s="9"/>
    </row>
    <row r="40370" spans="30:30">
      <c r="AD40370" s="9"/>
    </row>
    <row r="40371" spans="30:30">
      <c r="AD40371" s="9"/>
    </row>
    <row r="40372" spans="30:30">
      <c r="AD40372" s="9"/>
    </row>
    <row r="40373" spans="30:30">
      <c r="AD40373" s="9"/>
    </row>
    <row r="40374" spans="30:30">
      <c r="AD40374" s="9"/>
    </row>
    <row r="40375" spans="30:30">
      <c r="AD40375" s="9"/>
    </row>
    <row r="40376" spans="30:30">
      <c r="AD40376" s="9"/>
    </row>
    <row r="40377" spans="30:30">
      <c r="AD40377" s="9"/>
    </row>
    <row r="40378" spans="30:30">
      <c r="AD40378" s="9"/>
    </row>
    <row r="40379" spans="30:30">
      <c r="AD40379" s="9"/>
    </row>
    <row r="40380" spans="30:30">
      <c r="AD40380" s="9"/>
    </row>
    <row r="40381" spans="30:30">
      <c r="AD40381" s="9"/>
    </row>
    <row r="40382" spans="30:30">
      <c r="AD40382" s="9"/>
    </row>
    <row r="40383" spans="30:30">
      <c r="AD40383" s="9"/>
    </row>
    <row r="40384" spans="30:30">
      <c r="AD40384" s="9"/>
    </row>
    <row r="40385" spans="30:30">
      <c r="AD40385" s="9"/>
    </row>
    <row r="40386" spans="30:30">
      <c r="AD40386" s="9"/>
    </row>
    <row r="40387" spans="30:30">
      <c r="AD40387" s="9"/>
    </row>
    <row r="40388" spans="30:30">
      <c r="AD40388" s="9"/>
    </row>
    <row r="40389" spans="30:30">
      <c r="AD40389" s="9"/>
    </row>
    <row r="40390" spans="30:30">
      <c r="AD40390" s="9"/>
    </row>
    <row r="40391" spans="30:30">
      <c r="AD40391" s="9"/>
    </row>
    <row r="40392" spans="30:30">
      <c r="AD40392" s="9"/>
    </row>
    <row r="40393" spans="30:30">
      <c r="AD40393" s="9"/>
    </row>
    <row r="40394" spans="30:30">
      <c r="AD40394" s="9"/>
    </row>
    <row r="40395" spans="30:30">
      <c r="AD40395" s="9"/>
    </row>
    <row r="40396" spans="30:30">
      <c r="AD40396" s="9"/>
    </row>
    <row r="40397" spans="30:30">
      <c r="AD40397" s="9"/>
    </row>
    <row r="40398" spans="30:30">
      <c r="AD40398" s="9"/>
    </row>
    <row r="40399" spans="30:30">
      <c r="AD40399" s="9"/>
    </row>
    <row r="40400" spans="30:30">
      <c r="AD40400" s="9"/>
    </row>
    <row r="40401" spans="30:30">
      <c r="AD40401" s="9"/>
    </row>
    <row r="40402" spans="30:30">
      <c r="AD40402" s="9"/>
    </row>
    <row r="40403" spans="30:30">
      <c r="AD40403" s="9"/>
    </row>
    <row r="40404" spans="30:30">
      <c r="AD40404" s="9"/>
    </row>
    <row r="40405" spans="30:30">
      <c r="AD40405" s="9"/>
    </row>
    <row r="40406" spans="30:30">
      <c r="AD40406" s="9"/>
    </row>
    <row r="40407" spans="30:30">
      <c r="AD40407" s="9"/>
    </row>
    <row r="40408" spans="30:30">
      <c r="AD40408" s="9"/>
    </row>
    <row r="40409" spans="30:30">
      <c r="AD40409" s="9"/>
    </row>
    <row r="40410" spans="30:30">
      <c r="AD40410" s="9"/>
    </row>
    <row r="40411" spans="30:30">
      <c r="AD40411" s="9"/>
    </row>
    <row r="40412" spans="30:30">
      <c r="AD40412" s="9"/>
    </row>
    <row r="40413" spans="30:30">
      <c r="AD40413" s="9"/>
    </row>
    <row r="40414" spans="30:30">
      <c r="AD40414" s="9"/>
    </row>
    <row r="40415" spans="30:30">
      <c r="AD40415" s="9"/>
    </row>
    <row r="40416" spans="30:30">
      <c r="AD40416" s="9"/>
    </row>
    <row r="40417" spans="30:30">
      <c r="AD40417" s="9"/>
    </row>
    <row r="40418" spans="30:30">
      <c r="AD40418" s="9"/>
    </row>
    <row r="40419" spans="30:30">
      <c r="AD40419" s="9"/>
    </row>
    <row r="40420" spans="30:30">
      <c r="AD40420" s="9"/>
    </row>
    <row r="40421" spans="30:30">
      <c r="AD40421" s="9"/>
    </row>
    <row r="40422" spans="30:30">
      <c r="AD40422" s="9"/>
    </row>
    <row r="40423" spans="30:30">
      <c r="AD40423" s="9"/>
    </row>
    <row r="40424" spans="30:30">
      <c r="AD40424" s="9"/>
    </row>
    <row r="40425" spans="30:30">
      <c r="AD40425" s="9"/>
    </row>
    <row r="40426" spans="30:30">
      <c r="AD40426" s="9"/>
    </row>
    <row r="40427" spans="30:30">
      <c r="AD40427" s="9"/>
    </row>
    <row r="40428" spans="30:30">
      <c r="AD40428" s="9"/>
    </row>
    <row r="40429" spans="30:30">
      <c r="AD40429" s="9"/>
    </row>
    <row r="40430" spans="30:30">
      <c r="AD40430" s="9"/>
    </row>
    <row r="40431" spans="30:30">
      <c r="AD40431" s="9"/>
    </row>
    <row r="40432" spans="30:30">
      <c r="AD40432" s="9"/>
    </row>
    <row r="40433" spans="30:30">
      <c r="AD40433" s="9"/>
    </row>
    <row r="40434" spans="30:30">
      <c r="AD40434" s="9"/>
    </row>
    <row r="40435" spans="30:30">
      <c r="AD40435" s="9"/>
    </row>
    <row r="40436" spans="30:30">
      <c r="AD40436" s="9"/>
    </row>
    <row r="40437" spans="30:30">
      <c r="AD40437" s="9"/>
    </row>
    <row r="40438" spans="30:30">
      <c r="AD40438" s="9"/>
    </row>
    <row r="40439" spans="30:30">
      <c r="AD40439" s="9"/>
    </row>
    <row r="40440" spans="30:30">
      <c r="AD40440" s="9"/>
    </row>
    <row r="40441" spans="30:30">
      <c r="AD40441" s="9"/>
    </row>
    <row r="40442" spans="30:30">
      <c r="AD40442" s="9"/>
    </row>
    <row r="40443" spans="30:30">
      <c r="AD40443" s="9"/>
    </row>
    <row r="40444" spans="30:30">
      <c r="AD40444" s="9"/>
    </row>
    <row r="40445" spans="30:30">
      <c r="AD40445" s="9"/>
    </row>
    <row r="40446" spans="30:30">
      <c r="AD40446" s="9"/>
    </row>
    <row r="40447" spans="30:30">
      <c r="AD40447" s="9"/>
    </row>
    <row r="40448" spans="30:30">
      <c r="AD40448" s="9"/>
    </row>
    <row r="40449" spans="30:30">
      <c r="AD40449" s="9"/>
    </row>
    <row r="40450" spans="30:30">
      <c r="AD40450" s="9"/>
    </row>
    <row r="40451" spans="30:30">
      <c r="AD40451" s="9"/>
    </row>
    <row r="40452" spans="30:30">
      <c r="AD40452" s="9"/>
    </row>
    <row r="40453" spans="30:30">
      <c r="AD40453" s="9"/>
    </row>
    <row r="40454" spans="30:30">
      <c r="AD40454" s="9"/>
    </row>
    <row r="40455" spans="30:30">
      <c r="AD40455" s="9"/>
    </row>
    <row r="40456" spans="30:30">
      <c r="AD40456" s="9"/>
    </row>
    <row r="40457" spans="30:30">
      <c r="AD40457" s="9"/>
    </row>
    <row r="40458" spans="30:30">
      <c r="AD40458" s="9"/>
    </row>
    <row r="40459" spans="30:30">
      <c r="AD40459" s="9"/>
    </row>
    <row r="40460" spans="30:30">
      <c r="AD40460" s="9"/>
    </row>
    <row r="40461" spans="30:30">
      <c r="AD40461" s="9"/>
    </row>
    <row r="40462" spans="30:30">
      <c r="AD40462" s="9"/>
    </row>
    <row r="40463" spans="30:30">
      <c r="AD40463" s="9"/>
    </row>
    <row r="40464" spans="30:30">
      <c r="AD40464" s="9"/>
    </row>
    <row r="40465" spans="30:30">
      <c r="AD40465" s="9"/>
    </row>
    <row r="40466" spans="30:30">
      <c r="AD40466" s="9"/>
    </row>
    <row r="40467" spans="30:30">
      <c r="AD40467" s="9"/>
    </row>
    <row r="40468" spans="30:30">
      <c r="AD40468" s="9"/>
    </row>
    <row r="40469" spans="30:30">
      <c r="AD40469" s="9"/>
    </row>
    <row r="40470" spans="30:30">
      <c r="AD40470" s="9"/>
    </row>
    <row r="40471" spans="30:30">
      <c r="AD40471" s="9"/>
    </row>
    <row r="40472" spans="30:30">
      <c r="AD40472" s="9"/>
    </row>
    <row r="40473" spans="30:30">
      <c r="AD40473" s="9"/>
    </row>
    <row r="40474" spans="30:30">
      <c r="AD40474" s="9"/>
    </row>
    <row r="40475" spans="30:30">
      <c r="AD40475" s="9"/>
    </row>
    <row r="40476" spans="30:30">
      <c r="AD40476" s="9"/>
    </row>
    <row r="40477" spans="30:30">
      <c r="AD40477" s="9"/>
    </row>
    <row r="40478" spans="30:30">
      <c r="AD40478" s="9"/>
    </row>
    <row r="40479" spans="30:30">
      <c r="AD40479" s="9"/>
    </row>
    <row r="40480" spans="30:30">
      <c r="AD40480" s="9"/>
    </row>
    <row r="40481" spans="30:30">
      <c r="AD40481" s="9"/>
    </row>
    <row r="40482" spans="30:30">
      <c r="AD40482" s="9"/>
    </row>
    <row r="40483" spans="30:30">
      <c r="AD40483" s="9"/>
    </row>
    <row r="40484" spans="30:30">
      <c r="AD40484" s="9"/>
    </row>
    <row r="40485" spans="30:30">
      <c r="AD40485" s="9"/>
    </row>
    <row r="40486" spans="30:30">
      <c r="AD40486" s="9"/>
    </row>
    <row r="40487" spans="30:30">
      <c r="AD40487" s="9"/>
    </row>
    <row r="40488" spans="30:30">
      <c r="AD40488" s="9"/>
    </row>
    <row r="40489" spans="30:30">
      <c r="AD40489" s="9"/>
    </row>
    <row r="40490" spans="30:30">
      <c r="AD40490" s="9"/>
    </row>
    <row r="40491" spans="30:30">
      <c r="AD40491" s="9"/>
    </row>
    <row r="40492" spans="30:30">
      <c r="AD40492" s="9"/>
    </row>
    <row r="40493" spans="30:30">
      <c r="AD40493" s="9"/>
    </row>
    <row r="40494" spans="30:30">
      <c r="AD40494" s="9"/>
    </row>
    <row r="40495" spans="30:30">
      <c r="AD40495" s="9"/>
    </row>
    <row r="40496" spans="30:30">
      <c r="AD40496" s="9"/>
    </row>
    <row r="40497" spans="30:30">
      <c r="AD40497" s="9"/>
    </row>
    <row r="40498" spans="30:30">
      <c r="AD40498" s="9"/>
    </row>
    <row r="40499" spans="30:30">
      <c r="AD40499" s="9"/>
    </row>
    <row r="40500" spans="30:30">
      <c r="AD40500" s="9"/>
    </row>
    <row r="40501" spans="30:30">
      <c r="AD40501" s="9"/>
    </row>
    <row r="40502" spans="30:30">
      <c r="AD40502" s="9"/>
    </row>
    <row r="40503" spans="30:30">
      <c r="AD40503" s="9"/>
    </row>
    <row r="40504" spans="30:30">
      <c r="AD40504" s="9"/>
    </row>
    <row r="40505" spans="30:30">
      <c r="AD40505" s="9"/>
    </row>
    <row r="40506" spans="30:30">
      <c r="AD40506" s="9"/>
    </row>
    <row r="40507" spans="30:30">
      <c r="AD40507" s="9"/>
    </row>
    <row r="40508" spans="30:30">
      <c r="AD40508" s="9"/>
    </row>
    <row r="40509" spans="30:30">
      <c r="AD40509" s="9"/>
    </row>
    <row r="40510" spans="30:30">
      <c r="AD40510" s="9"/>
    </row>
    <row r="40511" spans="30:30">
      <c r="AD40511" s="9"/>
    </row>
    <row r="40512" spans="30:30">
      <c r="AD40512" s="9"/>
    </row>
    <row r="40513" spans="30:30">
      <c r="AD40513" s="9"/>
    </row>
    <row r="40514" spans="30:30">
      <c r="AD40514" s="9"/>
    </row>
    <row r="40515" spans="30:30">
      <c r="AD40515" s="9"/>
    </row>
    <row r="40516" spans="30:30">
      <c r="AD40516" s="9"/>
    </row>
    <row r="40517" spans="30:30">
      <c r="AD40517" s="9"/>
    </row>
    <row r="40518" spans="30:30">
      <c r="AD40518" s="9"/>
    </row>
    <row r="40519" spans="30:30">
      <c r="AD40519" s="9"/>
    </row>
    <row r="40520" spans="30:30">
      <c r="AD40520" s="9"/>
    </row>
    <row r="40521" spans="30:30">
      <c r="AD40521" s="9"/>
    </row>
    <row r="40522" spans="30:30">
      <c r="AD40522" s="9"/>
    </row>
    <row r="40523" spans="30:30">
      <c r="AD40523" s="9"/>
    </row>
    <row r="40524" spans="30:30">
      <c r="AD40524" s="9"/>
    </row>
    <row r="40525" spans="30:30">
      <c r="AD40525" s="9"/>
    </row>
    <row r="40526" spans="30:30">
      <c r="AD40526" s="9"/>
    </row>
    <row r="40527" spans="30:30">
      <c r="AD40527" s="9"/>
    </row>
    <row r="40528" spans="30:30">
      <c r="AD40528" s="9"/>
    </row>
    <row r="40529" spans="30:30">
      <c r="AD40529" s="9"/>
    </row>
    <row r="40530" spans="30:30">
      <c r="AD40530" s="9"/>
    </row>
    <row r="40531" spans="30:30">
      <c r="AD40531" s="9"/>
    </row>
    <row r="40532" spans="30:30">
      <c r="AD40532" s="9"/>
    </row>
    <row r="40533" spans="30:30">
      <c r="AD40533" s="9"/>
    </row>
    <row r="40534" spans="30:30">
      <c r="AD40534" s="9"/>
    </row>
    <row r="40535" spans="30:30">
      <c r="AD40535" s="9"/>
    </row>
    <row r="40536" spans="30:30">
      <c r="AD40536" s="9"/>
    </row>
    <row r="40537" spans="30:30">
      <c r="AD40537" s="9"/>
    </row>
    <row r="40538" spans="30:30">
      <c r="AD40538" s="9"/>
    </row>
    <row r="40539" spans="30:30">
      <c r="AD40539" s="9"/>
    </row>
    <row r="40540" spans="30:30">
      <c r="AD40540" s="9"/>
    </row>
    <row r="40541" spans="30:30">
      <c r="AD40541" s="9"/>
    </row>
    <row r="40542" spans="30:30">
      <c r="AD40542" s="9"/>
    </row>
    <row r="40543" spans="30:30">
      <c r="AD40543" s="9"/>
    </row>
    <row r="40544" spans="30:30">
      <c r="AD40544" s="9"/>
    </row>
    <row r="40545" spans="30:30">
      <c r="AD40545" s="9"/>
    </row>
    <row r="40546" spans="30:30">
      <c r="AD40546" s="9"/>
    </row>
    <row r="40547" spans="30:30">
      <c r="AD40547" s="9"/>
    </row>
    <row r="40548" spans="30:30">
      <c r="AD40548" s="9"/>
    </row>
    <row r="40549" spans="30:30">
      <c r="AD40549" s="9"/>
    </row>
    <row r="40550" spans="30:30">
      <c r="AD40550" s="9"/>
    </row>
    <row r="40551" spans="30:30">
      <c r="AD40551" s="9"/>
    </row>
    <row r="40552" spans="30:30">
      <c r="AD40552" s="9"/>
    </row>
    <row r="40553" spans="30:30">
      <c r="AD40553" s="9"/>
    </row>
    <row r="40554" spans="30:30">
      <c r="AD40554" s="9"/>
    </row>
    <row r="40555" spans="30:30">
      <c r="AD40555" s="9"/>
    </row>
    <row r="40556" spans="30:30">
      <c r="AD40556" s="9"/>
    </row>
    <row r="40557" spans="30:30">
      <c r="AD40557" s="9"/>
    </row>
    <row r="40558" spans="30:30">
      <c r="AD40558" s="9"/>
    </row>
    <row r="40559" spans="30:30">
      <c r="AD40559" s="9"/>
    </row>
    <row r="40560" spans="30:30">
      <c r="AD40560" s="9"/>
    </row>
    <row r="40561" spans="30:30">
      <c r="AD40561" s="9"/>
    </row>
    <row r="40562" spans="30:30">
      <c r="AD40562" s="9"/>
    </row>
    <row r="40563" spans="30:30">
      <c r="AD40563" s="9"/>
    </row>
    <row r="40564" spans="30:30">
      <c r="AD40564" s="9"/>
    </row>
    <row r="40565" spans="30:30">
      <c r="AD40565" s="9"/>
    </row>
    <row r="40566" spans="30:30">
      <c r="AD40566" s="9"/>
    </row>
    <row r="40567" spans="30:30">
      <c r="AD40567" s="9"/>
    </row>
    <row r="40568" spans="30:30">
      <c r="AD40568" s="9"/>
    </row>
    <row r="40569" spans="30:30">
      <c r="AD40569" s="9"/>
    </row>
    <row r="40570" spans="30:30">
      <c r="AD40570" s="9"/>
    </row>
    <row r="40571" spans="30:30">
      <c r="AD40571" s="9"/>
    </row>
    <row r="40572" spans="30:30">
      <c r="AD40572" s="9"/>
    </row>
    <row r="40573" spans="30:30">
      <c r="AD40573" s="9"/>
    </row>
    <row r="40574" spans="30:30">
      <c r="AD40574" s="9"/>
    </row>
    <row r="40575" spans="30:30">
      <c r="AD40575" s="9"/>
    </row>
    <row r="40576" spans="30:30">
      <c r="AD40576" s="9"/>
    </row>
    <row r="40577" spans="30:30">
      <c r="AD40577" s="9"/>
    </row>
    <row r="40578" spans="30:30">
      <c r="AD40578" s="9"/>
    </row>
    <row r="40579" spans="30:30">
      <c r="AD40579" s="9"/>
    </row>
    <row r="40580" spans="30:30">
      <c r="AD40580" s="9"/>
    </row>
    <row r="40581" spans="30:30">
      <c r="AD40581" s="9"/>
    </row>
    <row r="40582" spans="30:30">
      <c r="AD40582" s="9"/>
    </row>
    <row r="40583" spans="30:30">
      <c r="AD40583" s="9"/>
    </row>
    <row r="40584" spans="30:30">
      <c r="AD40584" s="9"/>
    </row>
    <row r="40585" spans="30:30">
      <c r="AD40585" s="9"/>
    </row>
    <row r="40586" spans="30:30">
      <c r="AD40586" s="9"/>
    </row>
    <row r="40587" spans="30:30">
      <c r="AD40587" s="9"/>
    </row>
    <row r="40588" spans="30:30">
      <c r="AD40588" s="9"/>
    </row>
    <row r="40589" spans="30:30">
      <c r="AD40589" s="9"/>
    </row>
    <row r="40590" spans="30:30">
      <c r="AD40590" s="9"/>
    </row>
    <row r="40591" spans="30:30">
      <c r="AD40591" s="9"/>
    </row>
    <row r="40592" spans="30:30">
      <c r="AD40592" s="9"/>
    </row>
    <row r="40593" spans="30:30">
      <c r="AD40593" s="9"/>
    </row>
    <row r="40594" spans="30:30">
      <c r="AD40594" s="9"/>
    </row>
    <row r="40595" spans="30:30">
      <c r="AD40595" s="9"/>
    </row>
    <row r="40596" spans="30:30">
      <c r="AD40596" s="9"/>
    </row>
    <row r="40597" spans="30:30">
      <c r="AD40597" s="9"/>
    </row>
    <row r="40598" spans="30:30">
      <c r="AD40598" s="9"/>
    </row>
    <row r="40599" spans="30:30">
      <c r="AD40599" s="9"/>
    </row>
    <row r="40600" spans="30:30">
      <c r="AD40600" s="9"/>
    </row>
    <row r="40601" spans="30:30">
      <c r="AD40601" s="9"/>
    </row>
    <row r="40602" spans="30:30">
      <c r="AD40602" s="9"/>
    </row>
    <row r="40603" spans="30:30">
      <c r="AD40603" s="9"/>
    </row>
    <row r="40604" spans="30:30">
      <c r="AD40604" s="9"/>
    </row>
    <row r="40605" spans="30:30">
      <c r="AD40605" s="9"/>
    </row>
    <row r="40606" spans="30:30">
      <c r="AD40606" s="9"/>
    </row>
    <row r="40607" spans="30:30">
      <c r="AD40607" s="9"/>
    </row>
    <row r="40608" spans="30:30">
      <c r="AD40608" s="9"/>
    </row>
    <row r="40609" spans="30:30">
      <c r="AD40609" s="9"/>
    </row>
    <row r="40610" spans="30:30">
      <c r="AD40610" s="9"/>
    </row>
    <row r="40611" spans="30:30">
      <c r="AD40611" s="9"/>
    </row>
    <row r="40612" spans="30:30">
      <c r="AD40612" s="9"/>
    </row>
    <row r="40613" spans="30:30">
      <c r="AD40613" s="9"/>
    </row>
    <row r="40614" spans="30:30">
      <c r="AD40614" s="9"/>
    </row>
    <row r="40615" spans="30:30">
      <c r="AD40615" s="9"/>
    </row>
    <row r="40616" spans="30:30">
      <c r="AD40616" s="9"/>
    </row>
    <row r="40617" spans="30:30">
      <c r="AD40617" s="9"/>
    </row>
    <row r="40618" spans="30:30">
      <c r="AD40618" s="9"/>
    </row>
    <row r="40619" spans="30:30">
      <c r="AD40619" s="9"/>
    </row>
    <row r="40620" spans="30:30">
      <c r="AD40620" s="9"/>
    </row>
    <row r="40621" spans="30:30">
      <c r="AD40621" s="9"/>
    </row>
    <row r="40622" spans="30:30">
      <c r="AD40622" s="9"/>
    </row>
    <row r="40623" spans="30:30">
      <c r="AD40623" s="9"/>
    </row>
    <row r="40624" spans="30:30">
      <c r="AD40624" s="9"/>
    </row>
    <row r="40625" spans="30:30">
      <c r="AD40625" s="9"/>
    </row>
    <row r="40626" spans="30:30">
      <c r="AD40626" s="9"/>
    </row>
    <row r="40627" spans="30:30">
      <c r="AD40627" s="9"/>
    </row>
    <row r="40628" spans="30:30">
      <c r="AD40628" s="9"/>
    </row>
    <row r="40629" spans="30:30">
      <c r="AD40629" s="9"/>
    </row>
    <row r="40630" spans="30:30">
      <c r="AD40630" s="9"/>
    </row>
    <row r="40631" spans="30:30">
      <c r="AD40631" s="9"/>
    </row>
    <row r="40632" spans="30:30">
      <c r="AD40632" s="9"/>
    </row>
    <row r="40633" spans="30:30">
      <c r="AD40633" s="9"/>
    </row>
    <row r="40634" spans="30:30">
      <c r="AD40634" s="9"/>
    </row>
    <row r="40635" spans="30:30">
      <c r="AD40635" s="9"/>
    </row>
    <row r="40636" spans="30:30">
      <c r="AD40636" s="9"/>
    </row>
    <row r="40637" spans="30:30">
      <c r="AD40637" s="9"/>
    </row>
    <row r="40638" spans="30:30">
      <c r="AD40638" s="9"/>
    </row>
    <row r="40639" spans="30:30">
      <c r="AD40639" s="9"/>
    </row>
    <row r="40640" spans="30:30">
      <c r="AD40640" s="9"/>
    </row>
    <row r="40641" spans="30:30">
      <c r="AD40641" s="9"/>
    </row>
    <row r="40642" spans="30:30">
      <c r="AD40642" s="9"/>
    </row>
    <row r="40643" spans="30:30">
      <c r="AD40643" s="9"/>
    </row>
    <row r="40644" spans="30:30">
      <c r="AD40644" s="9"/>
    </row>
    <row r="40645" spans="30:30">
      <c r="AD40645" s="9"/>
    </row>
    <row r="40646" spans="30:30">
      <c r="AD40646" s="9"/>
    </row>
    <row r="40647" spans="30:30">
      <c r="AD40647" s="9"/>
    </row>
    <row r="40648" spans="30:30">
      <c r="AD40648" s="9"/>
    </row>
    <row r="40649" spans="30:30">
      <c r="AD40649" s="9"/>
    </row>
    <row r="40650" spans="30:30">
      <c r="AD40650" s="9"/>
    </row>
    <row r="40651" spans="30:30">
      <c r="AD40651" s="9"/>
    </row>
    <row r="40652" spans="30:30">
      <c r="AD40652" s="9"/>
    </row>
    <row r="40653" spans="30:30">
      <c r="AD40653" s="9"/>
    </row>
    <row r="40654" spans="30:30">
      <c r="AD40654" s="9"/>
    </row>
    <row r="40655" spans="30:30">
      <c r="AD40655" s="9"/>
    </row>
    <row r="40656" spans="30:30">
      <c r="AD40656" s="9"/>
    </row>
    <row r="40657" spans="30:30">
      <c r="AD40657" s="9"/>
    </row>
    <row r="40658" spans="30:30">
      <c r="AD40658" s="9"/>
    </row>
    <row r="40659" spans="30:30">
      <c r="AD40659" s="9"/>
    </row>
    <row r="40660" spans="30:30">
      <c r="AD40660" s="9"/>
    </row>
    <row r="40661" spans="30:30">
      <c r="AD40661" s="9"/>
    </row>
    <row r="40662" spans="30:30">
      <c r="AD40662" s="9"/>
    </row>
    <row r="40663" spans="30:30">
      <c r="AD40663" s="9"/>
    </row>
    <row r="40664" spans="30:30">
      <c r="AD40664" s="9"/>
    </row>
    <row r="40665" spans="30:30">
      <c r="AD40665" s="9"/>
    </row>
    <row r="40666" spans="30:30">
      <c r="AD40666" s="9"/>
    </row>
    <row r="40667" spans="30:30">
      <c r="AD40667" s="9"/>
    </row>
    <row r="40668" spans="30:30">
      <c r="AD40668" s="9"/>
    </row>
    <row r="40669" spans="30:30">
      <c r="AD40669" s="9"/>
    </row>
    <row r="40670" spans="30:30">
      <c r="AD40670" s="9"/>
    </row>
    <row r="40671" spans="30:30">
      <c r="AD40671" s="9"/>
    </row>
    <row r="40672" spans="30:30">
      <c r="AD40672" s="9"/>
    </row>
    <row r="40673" spans="30:30">
      <c r="AD40673" s="9"/>
    </row>
    <row r="40674" spans="30:30">
      <c r="AD40674" s="9"/>
    </row>
    <row r="40675" spans="30:30">
      <c r="AD40675" s="9"/>
    </row>
    <row r="40676" spans="30:30">
      <c r="AD40676" s="9"/>
    </row>
    <row r="40677" spans="30:30">
      <c r="AD40677" s="9"/>
    </row>
    <row r="40678" spans="30:30">
      <c r="AD40678" s="9"/>
    </row>
    <row r="40679" spans="30:30">
      <c r="AD40679" s="9"/>
    </row>
    <row r="40680" spans="30:30">
      <c r="AD40680" s="9"/>
    </row>
    <row r="40681" spans="30:30">
      <c r="AD40681" s="9"/>
    </row>
    <row r="40682" spans="30:30">
      <c r="AD40682" s="9"/>
    </row>
    <row r="40683" spans="30:30">
      <c r="AD40683" s="9"/>
    </row>
    <row r="40684" spans="30:30">
      <c r="AD40684" s="9"/>
    </row>
    <row r="40685" spans="30:30">
      <c r="AD40685" s="9"/>
    </row>
    <row r="40686" spans="30:30">
      <c r="AD40686" s="9"/>
    </row>
    <row r="40687" spans="30:30">
      <c r="AD40687" s="9"/>
    </row>
    <row r="40688" spans="30:30">
      <c r="AD40688" s="9"/>
    </row>
    <row r="40689" spans="30:30">
      <c r="AD40689" s="9"/>
    </row>
    <row r="40690" spans="30:30">
      <c r="AD40690" s="9"/>
    </row>
    <row r="40691" spans="30:30">
      <c r="AD40691" s="9"/>
    </row>
    <row r="40692" spans="30:30">
      <c r="AD40692" s="9"/>
    </row>
    <row r="40693" spans="30:30">
      <c r="AD40693" s="9"/>
    </row>
    <row r="40694" spans="30:30">
      <c r="AD40694" s="9"/>
    </row>
    <row r="40695" spans="30:30">
      <c r="AD40695" s="9"/>
    </row>
    <row r="40696" spans="30:30">
      <c r="AD40696" s="9"/>
    </row>
    <row r="40697" spans="30:30">
      <c r="AD40697" s="9"/>
    </row>
    <row r="40698" spans="30:30">
      <c r="AD40698" s="9"/>
    </row>
    <row r="40699" spans="30:30">
      <c r="AD40699" s="9"/>
    </row>
    <row r="40700" spans="30:30">
      <c r="AD40700" s="9"/>
    </row>
    <row r="40701" spans="30:30">
      <c r="AD40701" s="9"/>
    </row>
    <row r="40702" spans="30:30">
      <c r="AD40702" s="9"/>
    </row>
    <row r="40703" spans="30:30">
      <c r="AD40703" s="9"/>
    </row>
    <row r="40704" spans="30:30">
      <c r="AD40704" s="9"/>
    </row>
    <row r="40705" spans="30:30">
      <c r="AD40705" s="9"/>
    </row>
    <row r="40706" spans="30:30">
      <c r="AD40706" s="9"/>
    </row>
    <row r="40707" spans="30:30">
      <c r="AD40707" s="9"/>
    </row>
    <row r="40708" spans="30:30">
      <c r="AD40708" s="9"/>
    </row>
    <row r="40709" spans="30:30">
      <c r="AD40709" s="9"/>
    </row>
    <row r="40710" spans="30:30">
      <c r="AD40710" s="9"/>
    </row>
    <row r="40711" spans="30:30">
      <c r="AD40711" s="9"/>
    </row>
    <row r="40712" spans="30:30">
      <c r="AD40712" s="9"/>
    </row>
    <row r="40713" spans="30:30">
      <c r="AD40713" s="9"/>
    </row>
    <row r="40714" spans="30:30">
      <c r="AD40714" s="9"/>
    </row>
    <row r="40715" spans="30:30">
      <c r="AD40715" s="9"/>
    </row>
    <row r="40716" spans="30:30">
      <c r="AD40716" s="9"/>
    </row>
    <row r="40717" spans="30:30">
      <c r="AD40717" s="9"/>
    </row>
    <row r="40718" spans="30:30">
      <c r="AD40718" s="9"/>
    </row>
    <row r="40719" spans="30:30">
      <c r="AD40719" s="9"/>
    </row>
    <row r="40720" spans="30:30">
      <c r="AD40720" s="9"/>
    </row>
    <row r="40721" spans="30:30">
      <c r="AD40721" s="9"/>
    </row>
    <row r="40722" spans="30:30">
      <c r="AD40722" s="9"/>
    </row>
    <row r="40723" spans="30:30">
      <c r="AD40723" s="9"/>
    </row>
    <row r="40724" spans="30:30">
      <c r="AD40724" s="9"/>
    </row>
    <row r="40725" spans="30:30">
      <c r="AD40725" s="9"/>
    </row>
    <row r="40726" spans="30:30">
      <c r="AD40726" s="9"/>
    </row>
    <row r="40727" spans="30:30">
      <c r="AD40727" s="9"/>
    </row>
    <row r="40728" spans="30:30">
      <c r="AD40728" s="9"/>
    </row>
    <row r="40729" spans="30:30">
      <c r="AD40729" s="9"/>
    </row>
    <row r="40730" spans="30:30">
      <c r="AD40730" s="9"/>
    </row>
    <row r="40731" spans="30:30">
      <c r="AD40731" s="9"/>
    </row>
    <row r="40732" spans="30:30">
      <c r="AD40732" s="9"/>
    </row>
    <row r="40733" spans="30:30">
      <c r="AD40733" s="9"/>
    </row>
    <row r="40734" spans="30:30">
      <c r="AD40734" s="9"/>
    </row>
    <row r="40735" spans="30:30">
      <c r="AD40735" s="9"/>
    </row>
    <row r="40736" spans="30:30">
      <c r="AD40736" s="9"/>
    </row>
    <row r="40737" spans="30:30">
      <c r="AD40737" s="9"/>
    </row>
    <row r="40738" spans="30:30">
      <c r="AD40738" s="9"/>
    </row>
    <row r="40739" spans="30:30">
      <c r="AD40739" s="9"/>
    </row>
    <row r="40740" spans="30:30">
      <c r="AD40740" s="9"/>
    </row>
    <row r="40741" spans="30:30">
      <c r="AD40741" s="9"/>
    </row>
    <row r="40742" spans="30:30">
      <c r="AD40742" s="9"/>
    </row>
    <row r="40743" spans="30:30">
      <c r="AD40743" s="9"/>
    </row>
    <row r="40744" spans="30:30">
      <c r="AD40744" s="9"/>
    </row>
    <row r="40745" spans="30:30">
      <c r="AD40745" s="9"/>
    </row>
    <row r="40746" spans="30:30">
      <c r="AD40746" s="9"/>
    </row>
    <row r="40747" spans="30:30">
      <c r="AD40747" s="9"/>
    </row>
    <row r="40748" spans="30:30">
      <c r="AD40748" s="9"/>
    </row>
    <row r="40749" spans="30:30">
      <c r="AD40749" s="9"/>
    </row>
    <row r="40750" spans="30:30">
      <c r="AD40750" s="9"/>
    </row>
    <row r="40751" spans="30:30">
      <c r="AD40751" s="9"/>
    </row>
    <row r="40752" spans="30:30">
      <c r="AD40752" s="9"/>
    </row>
    <row r="40753" spans="30:30">
      <c r="AD40753" s="9"/>
    </row>
    <row r="40754" spans="30:30">
      <c r="AD40754" s="9"/>
    </row>
    <row r="40755" spans="30:30">
      <c r="AD40755" s="9"/>
    </row>
    <row r="40756" spans="30:30">
      <c r="AD40756" s="9"/>
    </row>
    <row r="40757" spans="30:30">
      <c r="AD40757" s="9"/>
    </row>
    <row r="40758" spans="30:30">
      <c r="AD40758" s="9"/>
    </row>
    <row r="40759" spans="30:30">
      <c r="AD40759" s="9"/>
    </row>
    <row r="40760" spans="30:30">
      <c r="AD40760" s="9"/>
    </row>
    <row r="40761" spans="30:30">
      <c r="AD40761" s="9"/>
    </row>
    <row r="40762" spans="30:30">
      <c r="AD40762" s="9"/>
    </row>
    <row r="40763" spans="30:30">
      <c r="AD40763" s="9"/>
    </row>
    <row r="40764" spans="30:30">
      <c r="AD40764" s="9"/>
    </row>
    <row r="40765" spans="30:30">
      <c r="AD40765" s="9"/>
    </row>
    <row r="40766" spans="30:30">
      <c r="AD40766" s="9"/>
    </row>
    <row r="40767" spans="30:30">
      <c r="AD40767" s="9"/>
    </row>
    <row r="40768" spans="30:30">
      <c r="AD40768" s="9"/>
    </row>
    <row r="40769" spans="30:30">
      <c r="AD40769" s="9"/>
    </row>
    <row r="40770" spans="30:30">
      <c r="AD40770" s="9"/>
    </row>
    <row r="40771" spans="30:30">
      <c r="AD40771" s="9"/>
    </row>
    <row r="40772" spans="30:30">
      <c r="AD40772" s="9"/>
    </row>
    <row r="40773" spans="30:30">
      <c r="AD40773" s="9"/>
    </row>
    <row r="40774" spans="30:30">
      <c r="AD40774" s="9"/>
    </row>
    <row r="40775" spans="30:30">
      <c r="AD40775" s="9"/>
    </row>
    <row r="40776" spans="30:30">
      <c r="AD40776" s="9"/>
    </row>
    <row r="40777" spans="30:30">
      <c r="AD40777" s="9"/>
    </row>
    <row r="40778" spans="30:30">
      <c r="AD40778" s="9"/>
    </row>
    <row r="40779" spans="30:30">
      <c r="AD40779" s="9"/>
    </row>
    <row r="40780" spans="30:30">
      <c r="AD40780" s="9"/>
    </row>
    <row r="40781" spans="30:30">
      <c r="AD40781" s="9"/>
    </row>
    <row r="40782" spans="30:30">
      <c r="AD40782" s="9"/>
    </row>
    <row r="40783" spans="30:30">
      <c r="AD40783" s="9"/>
    </row>
    <row r="40784" spans="30:30">
      <c r="AD40784" s="9"/>
    </row>
    <row r="40785" spans="30:30">
      <c r="AD40785" s="9"/>
    </row>
    <row r="40786" spans="30:30">
      <c r="AD40786" s="9"/>
    </row>
    <row r="40787" spans="30:30">
      <c r="AD40787" s="9"/>
    </row>
    <row r="40788" spans="30:30">
      <c r="AD40788" s="9"/>
    </row>
    <row r="40789" spans="30:30">
      <c r="AD40789" s="9"/>
    </row>
    <row r="40790" spans="30:30">
      <c r="AD40790" s="9"/>
    </row>
    <row r="40791" spans="30:30">
      <c r="AD40791" s="9"/>
    </row>
    <row r="40792" spans="30:30">
      <c r="AD40792" s="9"/>
    </row>
    <row r="40793" spans="30:30">
      <c r="AD40793" s="9"/>
    </row>
    <row r="40794" spans="30:30">
      <c r="AD40794" s="9"/>
    </row>
    <row r="40795" spans="30:30">
      <c r="AD40795" s="9"/>
    </row>
    <row r="40796" spans="30:30">
      <c r="AD40796" s="9"/>
    </row>
    <row r="40797" spans="30:30">
      <c r="AD40797" s="9"/>
    </row>
    <row r="40798" spans="30:30">
      <c r="AD40798" s="9"/>
    </row>
    <row r="40799" spans="30:30">
      <c r="AD40799" s="9"/>
    </row>
    <row r="40800" spans="30:30">
      <c r="AD40800" s="9"/>
    </row>
    <row r="40801" spans="30:30">
      <c r="AD40801" s="9"/>
    </row>
    <row r="40802" spans="30:30">
      <c r="AD40802" s="9"/>
    </row>
    <row r="40803" spans="30:30">
      <c r="AD40803" s="9"/>
    </row>
    <row r="40804" spans="30:30">
      <c r="AD40804" s="9"/>
    </row>
    <row r="40805" spans="30:30">
      <c r="AD40805" s="9"/>
    </row>
    <row r="40806" spans="30:30">
      <c r="AD40806" s="9"/>
    </row>
    <row r="40807" spans="30:30">
      <c r="AD40807" s="9"/>
    </row>
    <row r="40808" spans="30:30">
      <c r="AD40808" s="9"/>
    </row>
    <row r="40809" spans="30:30">
      <c r="AD40809" s="9"/>
    </row>
    <row r="40810" spans="30:30">
      <c r="AD40810" s="9"/>
    </row>
    <row r="40811" spans="30:30">
      <c r="AD40811" s="9"/>
    </row>
    <row r="40812" spans="30:30">
      <c r="AD40812" s="9"/>
    </row>
    <row r="40813" spans="30:30">
      <c r="AD40813" s="9"/>
    </row>
    <row r="40814" spans="30:30">
      <c r="AD40814" s="9"/>
    </row>
    <row r="40815" spans="30:30">
      <c r="AD40815" s="9"/>
    </row>
    <row r="40816" spans="30:30">
      <c r="AD40816" s="9"/>
    </row>
    <row r="40817" spans="30:30">
      <c r="AD40817" s="9"/>
    </row>
    <row r="40818" spans="30:30">
      <c r="AD40818" s="9"/>
    </row>
    <row r="40819" spans="30:30">
      <c r="AD40819" s="9"/>
    </row>
    <row r="40820" spans="30:30">
      <c r="AD40820" s="9"/>
    </row>
    <row r="40821" spans="30:30">
      <c r="AD40821" s="9"/>
    </row>
    <row r="40822" spans="30:30">
      <c r="AD40822" s="9"/>
    </row>
    <row r="40823" spans="30:30">
      <c r="AD40823" s="9"/>
    </row>
    <row r="40824" spans="30:30">
      <c r="AD40824" s="9"/>
    </row>
    <row r="40825" spans="30:30">
      <c r="AD40825" s="9"/>
    </row>
    <row r="40826" spans="30:30">
      <c r="AD40826" s="9"/>
    </row>
    <row r="40827" spans="30:30">
      <c r="AD40827" s="9"/>
    </row>
    <row r="40828" spans="30:30">
      <c r="AD40828" s="9"/>
    </row>
    <row r="40829" spans="30:30">
      <c r="AD40829" s="9"/>
    </row>
    <row r="40830" spans="30:30">
      <c r="AD40830" s="9"/>
    </row>
    <row r="40831" spans="30:30">
      <c r="AD40831" s="9"/>
    </row>
    <row r="40832" spans="30:30">
      <c r="AD40832" s="9"/>
    </row>
    <row r="40833" spans="30:30">
      <c r="AD40833" s="9"/>
    </row>
    <row r="40834" spans="30:30">
      <c r="AD40834" s="9"/>
    </row>
    <row r="40835" spans="30:30">
      <c r="AD40835" s="9"/>
    </row>
    <row r="40836" spans="30:30">
      <c r="AD40836" s="9"/>
    </row>
    <row r="40837" spans="30:30">
      <c r="AD40837" s="9"/>
    </row>
    <row r="40838" spans="30:30">
      <c r="AD40838" s="9"/>
    </row>
    <row r="40839" spans="30:30">
      <c r="AD40839" s="9"/>
    </row>
    <row r="40840" spans="30:30">
      <c r="AD40840" s="9"/>
    </row>
    <row r="40841" spans="30:30">
      <c r="AD40841" s="9"/>
    </row>
    <row r="40842" spans="30:30">
      <c r="AD40842" s="9"/>
    </row>
    <row r="40843" spans="30:30">
      <c r="AD40843" s="9"/>
    </row>
    <row r="40844" spans="30:30">
      <c r="AD40844" s="9"/>
    </row>
    <row r="40845" spans="30:30">
      <c r="AD40845" s="9"/>
    </row>
    <row r="40846" spans="30:30">
      <c r="AD40846" s="9"/>
    </row>
    <row r="40847" spans="30:30">
      <c r="AD40847" s="9"/>
    </row>
    <row r="40848" spans="30:30">
      <c r="AD40848" s="9"/>
    </row>
    <row r="40849" spans="30:30">
      <c r="AD40849" s="9"/>
    </row>
    <row r="40850" spans="30:30">
      <c r="AD40850" s="9"/>
    </row>
    <row r="40851" spans="30:30">
      <c r="AD40851" s="9"/>
    </row>
    <row r="40852" spans="30:30">
      <c r="AD40852" s="9"/>
    </row>
    <row r="40853" spans="30:30">
      <c r="AD40853" s="9"/>
    </row>
    <row r="40854" spans="30:30">
      <c r="AD40854" s="9"/>
    </row>
    <row r="40855" spans="30:30">
      <c r="AD40855" s="9"/>
    </row>
    <row r="40856" spans="30:30">
      <c r="AD40856" s="9"/>
    </row>
    <row r="40857" spans="30:30">
      <c r="AD40857" s="9"/>
    </row>
    <row r="40858" spans="30:30">
      <c r="AD40858" s="9"/>
    </row>
    <row r="40859" spans="30:30">
      <c r="AD40859" s="9"/>
    </row>
    <row r="40860" spans="30:30">
      <c r="AD40860" s="9"/>
    </row>
    <row r="40861" spans="30:30">
      <c r="AD40861" s="9"/>
    </row>
    <row r="40862" spans="30:30">
      <c r="AD40862" s="9"/>
    </row>
    <row r="40863" spans="30:30">
      <c r="AD40863" s="9"/>
    </row>
    <row r="40864" spans="30:30">
      <c r="AD40864" s="9"/>
    </row>
    <row r="40865" spans="30:30">
      <c r="AD40865" s="9"/>
    </row>
    <row r="40866" spans="30:30">
      <c r="AD40866" s="9"/>
    </row>
    <row r="40867" spans="30:30">
      <c r="AD40867" s="9"/>
    </row>
    <row r="40868" spans="30:30">
      <c r="AD40868" s="9"/>
    </row>
    <row r="40869" spans="30:30">
      <c r="AD40869" s="9"/>
    </row>
    <row r="40870" spans="30:30">
      <c r="AD40870" s="9"/>
    </row>
    <row r="40871" spans="30:30">
      <c r="AD40871" s="9"/>
    </row>
    <row r="40872" spans="30:30">
      <c r="AD40872" s="9"/>
    </row>
    <row r="40873" spans="30:30">
      <c r="AD40873" s="9"/>
    </row>
    <row r="40874" spans="30:30">
      <c r="AD40874" s="9"/>
    </row>
    <row r="40875" spans="30:30">
      <c r="AD40875" s="9"/>
    </row>
    <row r="40876" spans="30:30">
      <c r="AD40876" s="9"/>
    </row>
    <row r="40877" spans="30:30">
      <c r="AD40877" s="9"/>
    </row>
    <row r="40878" spans="30:30">
      <c r="AD40878" s="9"/>
    </row>
    <row r="40879" spans="30:30">
      <c r="AD40879" s="9"/>
    </row>
    <row r="40880" spans="30:30">
      <c r="AD40880" s="9"/>
    </row>
    <row r="40881" spans="30:30">
      <c r="AD40881" s="9"/>
    </row>
    <row r="40882" spans="30:30">
      <c r="AD40882" s="9"/>
    </row>
    <row r="40883" spans="30:30">
      <c r="AD40883" s="9"/>
    </row>
    <row r="40884" spans="30:30">
      <c r="AD40884" s="9"/>
    </row>
    <row r="40885" spans="30:30">
      <c r="AD40885" s="9"/>
    </row>
    <row r="40886" spans="30:30">
      <c r="AD40886" s="9"/>
    </row>
    <row r="40887" spans="30:30">
      <c r="AD40887" s="9"/>
    </row>
    <row r="40888" spans="30:30">
      <c r="AD40888" s="9"/>
    </row>
    <row r="40889" spans="30:30">
      <c r="AD40889" s="9"/>
    </row>
    <row r="40890" spans="30:30">
      <c r="AD40890" s="9"/>
    </row>
    <row r="40891" spans="30:30">
      <c r="AD40891" s="9"/>
    </row>
    <row r="40892" spans="30:30">
      <c r="AD40892" s="9"/>
    </row>
    <row r="40893" spans="30:30">
      <c r="AD40893" s="9"/>
    </row>
    <row r="40894" spans="30:30">
      <c r="AD40894" s="9"/>
    </row>
    <row r="40895" spans="30:30">
      <c r="AD40895" s="9"/>
    </row>
    <row r="40896" spans="30:30">
      <c r="AD40896" s="9"/>
    </row>
    <row r="40897" spans="30:30">
      <c r="AD40897" s="9"/>
    </row>
    <row r="40898" spans="30:30">
      <c r="AD40898" s="9"/>
    </row>
    <row r="40899" spans="30:30">
      <c r="AD40899" s="9"/>
    </row>
    <row r="40900" spans="30:30">
      <c r="AD40900" s="9"/>
    </row>
    <row r="40901" spans="30:30">
      <c r="AD40901" s="9"/>
    </row>
    <row r="40902" spans="30:30">
      <c r="AD40902" s="9"/>
    </row>
    <row r="40903" spans="30:30">
      <c r="AD40903" s="9"/>
    </row>
    <row r="40904" spans="30:30">
      <c r="AD40904" s="9"/>
    </row>
    <row r="40905" spans="30:30">
      <c r="AD40905" s="9"/>
    </row>
    <row r="40906" spans="30:30">
      <c r="AD40906" s="9"/>
    </row>
    <row r="40907" spans="30:30">
      <c r="AD40907" s="9"/>
    </row>
    <row r="40908" spans="30:30">
      <c r="AD40908" s="9"/>
    </row>
    <row r="40909" spans="30:30">
      <c r="AD40909" s="9"/>
    </row>
    <row r="40910" spans="30:30">
      <c r="AD40910" s="9"/>
    </row>
    <row r="40911" spans="30:30">
      <c r="AD40911" s="9"/>
    </row>
    <row r="40912" spans="30:30">
      <c r="AD40912" s="9"/>
    </row>
    <row r="40913" spans="30:30">
      <c r="AD40913" s="9"/>
    </row>
    <row r="40914" spans="30:30">
      <c r="AD40914" s="9"/>
    </row>
    <row r="40915" spans="30:30">
      <c r="AD40915" s="9"/>
    </row>
    <row r="40916" spans="30:30">
      <c r="AD40916" s="9"/>
    </row>
    <row r="40917" spans="30:30">
      <c r="AD40917" s="9"/>
    </row>
    <row r="40918" spans="30:30">
      <c r="AD40918" s="9"/>
    </row>
    <row r="40919" spans="30:30">
      <c r="AD40919" s="9"/>
    </row>
    <row r="40920" spans="30:30">
      <c r="AD40920" s="9"/>
    </row>
    <row r="40921" spans="30:30">
      <c r="AD40921" s="9"/>
    </row>
    <row r="40922" spans="30:30">
      <c r="AD40922" s="9"/>
    </row>
    <row r="40923" spans="30:30">
      <c r="AD40923" s="9"/>
    </row>
    <row r="40924" spans="30:30">
      <c r="AD40924" s="9"/>
    </row>
    <row r="40925" spans="30:30">
      <c r="AD40925" s="9"/>
    </row>
    <row r="40926" spans="30:30">
      <c r="AD40926" s="9"/>
    </row>
    <row r="40927" spans="30:30">
      <c r="AD40927" s="9"/>
    </row>
    <row r="40928" spans="30:30">
      <c r="AD40928" s="9"/>
    </row>
    <row r="40929" spans="30:30">
      <c r="AD40929" s="9"/>
    </row>
    <row r="40930" spans="30:30">
      <c r="AD40930" s="9"/>
    </row>
    <row r="40931" spans="30:30">
      <c r="AD40931" s="9"/>
    </row>
    <row r="40932" spans="30:30">
      <c r="AD40932" s="9"/>
    </row>
    <row r="40933" spans="30:30">
      <c r="AD40933" s="9"/>
    </row>
    <row r="40934" spans="30:30">
      <c r="AD40934" s="9"/>
    </row>
    <row r="40935" spans="30:30">
      <c r="AD40935" s="9"/>
    </row>
    <row r="40936" spans="30:30">
      <c r="AD40936" s="9"/>
    </row>
    <row r="40937" spans="30:30">
      <c r="AD40937" s="9"/>
    </row>
    <row r="40938" spans="30:30">
      <c r="AD40938" s="9"/>
    </row>
    <row r="40939" spans="30:30">
      <c r="AD40939" s="9"/>
    </row>
    <row r="40940" spans="30:30">
      <c r="AD40940" s="9"/>
    </row>
    <row r="40941" spans="30:30">
      <c r="AD40941" s="9"/>
    </row>
    <row r="40942" spans="30:30">
      <c r="AD40942" s="9"/>
    </row>
    <row r="40943" spans="30:30">
      <c r="AD40943" s="9"/>
    </row>
    <row r="40944" spans="30:30">
      <c r="AD40944" s="9"/>
    </row>
    <row r="40945" spans="30:30">
      <c r="AD40945" s="9"/>
    </row>
    <row r="40946" spans="30:30">
      <c r="AD40946" s="9"/>
    </row>
    <row r="40947" spans="30:30">
      <c r="AD40947" s="9"/>
    </row>
    <row r="40948" spans="30:30">
      <c r="AD40948" s="9"/>
    </row>
    <row r="40949" spans="30:30">
      <c r="AD40949" s="9"/>
    </row>
    <row r="40950" spans="30:30">
      <c r="AD40950" s="9"/>
    </row>
    <row r="40951" spans="30:30">
      <c r="AD40951" s="9"/>
    </row>
    <row r="40952" spans="30:30">
      <c r="AD40952" s="9"/>
    </row>
    <row r="40953" spans="30:30">
      <c r="AD40953" s="9"/>
    </row>
    <row r="40954" spans="30:30">
      <c r="AD40954" s="9"/>
    </row>
    <row r="40955" spans="30:30">
      <c r="AD40955" s="9"/>
    </row>
    <row r="40956" spans="30:30">
      <c r="AD40956" s="9"/>
    </row>
    <row r="40957" spans="30:30">
      <c r="AD40957" s="9"/>
    </row>
    <row r="40958" spans="30:30">
      <c r="AD40958" s="9"/>
    </row>
    <row r="40959" spans="30:30">
      <c r="AD40959" s="9"/>
    </row>
    <row r="40960" spans="30:30">
      <c r="AD40960" s="9"/>
    </row>
    <row r="40961" spans="30:30">
      <c r="AD40961" s="9"/>
    </row>
    <row r="40962" spans="30:30">
      <c r="AD40962" s="9"/>
    </row>
    <row r="40963" spans="30:30">
      <c r="AD40963" s="9"/>
    </row>
    <row r="40964" spans="30:30">
      <c r="AD40964" s="9"/>
    </row>
    <row r="40965" spans="30:30">
      <c r="AD40965" s="9"/>
    </row>
    <row r="40966" spans="30:30">
      <c r="AD40966" s="9"/>
    </row>
    <row r="40967" spans="30:30">
      <c r="AD40967" s="9"/>
    </row>
    <row r="40968" spans="30:30">
      <c r="AD40968" s="9"/>
    </row>
    <row r="40969" spans="30:30">
      <c r="AD40969" s="9"/>
    </row>
    <row r="40970" spans="30:30">
      <c r="AD40970" s="9"/>
    </row>
    <row r="40971" spans="30:30">
      <c r="AD40971" s="9"/>
    </row>
    <row r="40972" spans="30:30">
      <c r="AD40972" s="9"/>
    </row>
    <row r="40973" spans="30:30">
      <c r="AD40973" s="9"/>
    </row>
    <row r="40974" spans="30:30">
      <c r="AD40974" s="9"/>
    </row>
    <row r="40975" spans="30:30">
      <c r="AD40975" s="9"/>
    </row>
    <row r="40976" spans="30:30">
      <c r="AD40976" s="9"/>
    </row>
    <row r="40977" spans="30:30">
      <c r="AD40977" s="9"/>
    </row>
    <row r="40978" spans="30:30">
      <c r="AD40978" s="9"/>
    </row>
    <row r="40979" spans="30:30">
      <c r="AD40979" s="9"/>
    </row>
    <row r="40980" spans="30:30">
      <c r="AD40980" s="9"/>
    </row>
    <row r="40981" spans="30:30">
      <c r="AD40981" s="9"/>
    </row>
    <row r="40982" spans="30:30">
      <c r="AD40982" s="9"/>
    </row>
    <row r="40983" spans="30:30">
      <c r="AD40983" s="9"/>
    </row>
    <row r="40984" spans="30:30">
      <c r="AD40984" s="9"/>
    </row>
    <row r="40985" spans="30:30">
      <c r="AD40985" s="9"/>
    </row>
    <row r="40986" spans="30:30">
      <c r="AD40986" s="9"/>
    </row>
    <row r="40987" spans="30:30">
      <c r="AD40987" s="9"/>
    </row>
    <row r="40988" spans="30:30">
      <c r="AD40988" s="9"/>
    </row>
    <row r="40989" spans="30:30">
      <c r="AD40989" s="9"/>
    </row>
    <row r="40990" spans="30:30">
      <c r="AD40990" s="9"/>
    </row>
    <row r="40991" spans="30:30">
      <c r="AD40991" s="9"/>
    </row>
    <row r="40992" spans="30:30">
      <c r="AD40992" s="9"/>
    </row>
    <row r="40993" spans="30:30">
      <c r="AD40993" s="9"/>
    </row>
    <row r="40994" spans="30:30">
      <c r="AD40994" s="9"/>
    </row>
    <row r="40995" spans="30:30">
      <c r="AD40995" s="9"/>
    </row>
    <row r="40996" spans="30:30">
      <c r="AD40996" s="9"/>
    </row>
    <row r="40997" spans="30:30">
      <c r="AD40997" s="9"/>
    </row>
    <row r="40998" spans="30:30">
      <c r="AD40998" s="9"/>
    </row>
    <row r="40999" spans="30:30">
      <c r="AD40999" s="9"/>
    </row>
    <row r="41000" spans="30:30">
      <c r="AD41000" s="9"/>
    </row>
    <row r="41001" spans="30:30">
      <c r="AD41001" s="9"/>
    </row>
    <row r="41002" spans="30:30">
      <c r="AD41002" s="9"/>
    </row>
    <row r="41003" spans="30:30">
      <c r="AD41003" s="9"/>
    </row>
    <row r="41004" spans="30:30">
      <c r="AD41004" s="9"/>
    </row>
    <row r="41005" spans="30:30">
      <c r="AD41005" s="9"/>
    </row>
    <row r="41006" spans="30:30">
      <c r="AD41006" s="9"/>
    </row>
    <row r="41007" spans="30:30">
      <c r="AD41007" s="9"/>
    </row>
    <row r="41008" spans="30:30">
      <c r="AD41008" s="9"/>
    </row>
    <row r="41009" spans="30:30">
      <c r="AD41009" s="9"/>
    </row>
    <row r="41010" spans="30:30">
      <c r="AD41010" s="9"/>
    </row>
    <row r="41011" spans="30:30">
      <c r="AD41011" s="9"/>
    </row>
    <row r="41012" spans="30:30">
      <c r="AD41012" s="9"/>
    </row>
    <row r="41013" spans="30:30">
      <c r="AD41013" s="9"/>
    </row>
    <row r="41014" spans="30:30">
      <c r="AD41014" s="9"/>
    </row>
    <row r="41015" spans="30:30">
      <c r="AD41015" s="9"/>
    </row>
    <row r="41016" spans="30:30">
      <c r="AD41016" s="9"/>
    </row>
    <row r="41017" spans="30:30">
      <c r="AD41017" s="9"/>
    </row>
    <row r="41018" spans="30:30">
      <c r="AD41018" s="9"/>
    </row>
    <row r="41019" spans="30:30">
      <c r="AD41019" s="9"/>
    </row>
    <row r="41020" spans="30:30">
      <c r="AD41020" s="9"/>
    </row>
    <row r="41021" spans="30:30">
      <c r="AD41021" s="9"/>
    </row>
    <row r="41022" spans="30:30">
      <c r="AD41022" s="9"/>
    </row>
    <row r="41023" spans="30:30">
      <c r="AD41023" s="9"/>
    </row>
    <row r="41024" spans="30:30">
      <c r="AD41024" s="9"/>
    </row>
    <row r="41025" spans="30:30">
      <c r="AD41025" s="9"/>
    </row>
    <row r="41026" spans="30:30">
      <c r="AD41026" s="9"/>
    </row>
    <row r="41027" spans="30:30">
      <c r="AD41027" s="9"/>
    </row>
    <row r="41028" spans="30:30">
      <c r="AD41028" s="9"/>
    </row>
    <row r="41029" spans="30:30">
      <c r="AD41029" s="9"/>
    </row>
    <row r="41030" spans="30:30">
      <c r="AD41030" s="9"/>
    </row>
    <row r="41031" spans="30:30">
      <c r="AD41031" s="9"/>
    </row>
    <row r="41032" spans="30:30">
      <c r="AD41032" s="9"/>
    </row>
    <row r="41033" spans="30:30">
      <c r="AD41033" s="9"/>
    </row>
    <row r="41034" spans="30:30">
      <c r="AD41034" s="9"/>
    </row>
    <row r="41035" spans="30:30">
      <c r="AD41035" s="9"/>
    </row>
    <row r="41036" spans="30:30">
      <c r="AD41036" s="9"/>
    </row>
    <row r="41037" spans="30:30">
      <c r="AD41037" s="9"/>
    </row>
    <row r="41038" spans="30:30">
      <c r="AD41038" s="9"/>
    </row>
    <row r="41039" spans="30:30">
      <c r="AD41039" s="9"/>
    </row>
    <row r="41040" spans="30:30">
      <c r="AD41040" s="9"/>
    </row>
    <row r="41041" spans="30:30">
      <c r="AD41041" s="9"/>
    </row>
    <row r="41042" spans="30:30">
      <c r="AD41042" s="9"/>
    </row>
    <row r="41043" spans="30:30">
      <c r="AD41043" s="9"/>
    </row>
    <row r="41044" spans="30:30">
      <c r="AD41044" s="9"/>
    </row>
    <row r="41045" spans="30:30">
      <c r="AD41045" s="9"/>
    </row>
    <row r="41046" spans="30:30">
      <c r="AD41046" s="9"/>
    </row>
    <row r="41047" spans="30:30">
      <c r="AD41047" s="9"/>
    </row>
    <row r="41048" spans="30:30">
      <c r="AD41048" s="9"/>
    </row>
    <row r="41049" spans="30:30">
      <c r="AD41049" s="9"/>
    </row>
    <row r="41050" spans="30:30">
      <c r="AD41050" s="9"/>
    </row>
    <row r="41051" spans="30:30">
      <c r="AD41051" s="9"/>
    </row>
    <row r="41052" spans="30:30">
      <c r="AD41052" s="9"/>
    </row>
    <row r="41053" spans="30:30">
      <c r="AD41053" s="9"/>
    </row>
    <row r="41054" spans="30:30">
      <c r="AD41054" s="9"/>
    </row>
    <row r="41055" spans="30:30">
      <c r="AD41055" s="9"/>
    </row>
    <row r="41056" spans="30:30">
      <c r="AD41056" s="9"/>
    </row>
    <row r="41057" spans="30:30">
      <c r="AD41057" s="9"/>
    </row>
    <row r="41058" spans="30:30">
      <c r="AD41058" s="9"/>
    </row>
    <row r="41059" spans="30:30">
      <c r="AD41059" s="9"/>
    </row>
    <row r="41060" spans="30:30">
      <c r="AD41060" s="9"/>
    </row>
    <row r="41061" spans="30:30">
      <c r="AD41061" s="9"/>
    </row>
    <row r="41062" spans="30:30">
      <c r="AD41062" s="9"/>
    </row>
    <row r="41063" spans="30:30">
      <c r="AD41063" s="9"/>
    </row>
    <row r="41064" spans="30:30">
      <c r="AD41064" s="9"/>
    </row>
    <row r="41065" spans="30:30">
      <c r="AD41065" s="9"/>
    </row>
    <row r="41066" spans="30:30">
      <c r="AD41066" s="9"/>
    </row>
    <row r="41067" spans="30:30">
      <c r="AD41067" s="9"/>
    </row>
    <row r="41068" spans="30:30">
      <c r="AD41068" s="9"/>
    </row>
    <row r="41069" spans="30:30">
      <c r="AD41069" s="9"/>
    </row>
    <row r="41070" spans="30:30">
      <c r="AD41070" s="9"/>
    </row>
    <row r="41071" spans="30:30">
      <c r="AD41071" s="9"/>
    </row>
    <row r="41072" spans="30:30">
      <c r="AD41072" s="9"/>
    </row>
    <row r="41073" spans="30:30">
      <c r="AD41073" s="9"/>
    </row>
    <row r="41074" spans="30:30">
      <c r="AD41074" s="9"/>
    </row>
    <row r="41075" spans="30:30">
      <c r="AD41075" s="9"/>
    </row>
    <row r="41076" spans="30:30">
      <c r="AD41076" s="9"/>
    </row>
    <row r="41077" spans="30:30">
      <c r="AD41077" s="9"/>
    </row>
    <row r="41078" spans="30:30">
      <c r="AD41078" s="9"/>
    </row>
    <row r="41079" spans="30:30">
      <c r="AD41079" s="9"/>
    </row>
    <row r="41080" spans="30:30">
      <c r="AD41080" s="9"/>
    </row>
    <row r="41081" spans="30:30">
      <c r="AD41081" s="9"/>
    </row>
    <row r="41082" spans="30:30">
      <c r="AD41082" s="9"/>
    </row>
    <row r="41083" spans="30:30">
      <c r="AD41083" s="9"/>
    </row>
    <row r="41084" spans="30:30">
      <c r="AD41084" s="9"/>
    </row>
    <row r="41085" spans="30:30">
      <c r="AD41085" s="9"/>
    </row>
    <row r="41086" spans="30:30">
      <c r="AD41086" s="9"/>
    </row>
    <row r="41087" spans="30:30">
      <c r="AD41087" s="9"/>
    </row>
    <row r="41088" spans="30:30">
      <c r="AD41088" s="9"/>
    </row>
    <row r="41089" spans="30:30">
      <c r="AD41089" s="9"/>
    </row>
    <row r="41090" spans="30:30">
      <c r="AD41090" s="9"/>
    </row>
    <row r="41091" spans="30:30">
      <c r="AD41091" s="9"/>
    </row>
    <row r="41092" spans="30:30">
      <c r="AD41092" s="9"/>
    </row>
    <row r="41093" spans="30:30">
      <c r="AD41093" s="9"/>
    </row>
    <row r="41094" spans="30:30">
      <c r="AD41094" s="9"/>
    </row>
    <row r="41095" spans="30:30">
      <c r="AD41095" s="9"/>
    </row>
    <row r="41096" spans="30:30">
      <c r="AD41096" s="9"/>
    </row>
    <row r="41097" spans="30:30">
      <c r="AD41097" s="9"/>
    </row>
    <row r="41098" spans="30:30">
      <c r="AD41098" s="9"/>
    </row>
    <row r="41099" spans="30:30">
      <c r="AD41099" s="9"/>
    </row>
    <row r="41100" spans="30:30">
      <c r="AD41100" s="9"/>
    </row>
    <row r="41101" spans="30:30">
      <c r="AD41101" s="9"/>
    </row>
    <row r="41102" spans="30:30">
      <c r="AD41102" s="9"/>
    </row>
    <row r="41103" spans="30:30">
      <c r="AD41103" s="9"/>
    </row>
    <row r="41104" spans="30:30">
      <c r="AD41104" s="9"/>
    </row>
    <row r="41105" spans="30:30">
      <c r="AD41105" s="9"/>
    </row>
    <row r="41106" spans="30:30">
      <c r="AD41106" s="9"/>
    </row>
    <row r="41107" spans="30:30">
      <c r="AD41107" s="9"/>
    </row>
    <row r="41108" spans="30:30">
      <c r="AD41108" s="9"/>
    </row>
    <row r="41109" spans="30:30">
      <c r="AD41109" s="9"/>
    </row>
    <row r="41110" spans="30:30">
      <c r="AD41110" s="9"/>
    </row>
    <row r="41111" spans="30:30">
      <c r="AD41111" s="9"/>
    </row>
    <row r="41112" spans="30:30">
      <c r="AD41112" s="9"/>
    </row>
    <row r="41113" spans="30:30">
      <c r="AD41113" s="9"/>
    </row>
    <row r="41114" spans="30:30">
      <c r="AD41114" s="9"/>
    </row>
    <row r="41115" spans="30:30">
      <c r="AD41115" s="9"/>
    </row>
    <row r="41116" spans="30:30">
      <c r="AD41116" s="9"/>
    </row>
    <row r="41117" spans="30:30">
      <c r="AD41117" s="9"/>
    </row>
    <row r="41118" spans="30:30">
      <c r="AD41118" s="9"/>
    </row>
    <row r="41119" spans="30:30">
      <c r="AD41119" s="9"/>
    </row>
    <row r="41120" spans="30:30">
      <c r="AD41120" s="9"/>
    </row>
    <row r="41121" spans="30:30">
      <c r="AD41121" s="9"/>
    </row>
    <row r="41122" spans="30:30">
      <c r="AD41122" s="9"/>
    </row>
    <row r="41123" spans="30:30">
      <c r="AD41123" s="9"/>
    </row>
    <row r="41124" spans="30:30">
      <c r="AD41124" s="9"/>
    </row>
    <row r="41125" spans="30:30">
      <c r="AD41125" s="9"/>
    </row>
    <row r="41126" spans="30:30">
      <c r="AD41126" s="9"/>
    </row>
    <row r="41127" spans="30:30">
      <c r="AD41127" s="9"/>
    </row>
    <row r="41128" spans="30:30">
      <c r="AD41128" s="9"/>
    </row>
    <row r="41129" spans="30:30">
      <c r="AD41129" s="9"/>
    </row>
    <row r="41130" spans="30:30">
      <c r="AD41130" s="9"/>
    </row>
    <row r="41131" spans="30:30">
      <c r="AD41131" s="9"/>
    </row>
    <row r="41132" spans="30:30">
      <c r="AD41132" s="9"/>
    </row>
    <row r="41133" spans="30:30">
      <c r="AD41133" s="9"/>
    </row>
    <row r="41134" spans="30:30">
      <c r="AD41134" s="9"/>
    </row>
    <row r="41135" spans="30:30">
      <c r="AD41135" s="9"/>
    </row>
    <row r="41136" spans="30:30">
      <c r="AD41136" s="9"/>
    </row>
    <row r="41137" spans="30:30">
      <c r="AD41137" s="9"/>
    </row>
    <row r="41138" spans="30:30">
      <c r="AD41138" s="9"/>
    </row>
    <row r="41139" spans="30:30">
      <c r="AD41139" s="9"/>
    </row>
    <row r="41140" spans="30:30">
      <c r="AD41140" s="9"/>
    </row>
    <row r="41141" spans="30:30">
      <c r="AD41141" s="9"/>
    </row>
    <row r="41142" spans="30:30">
      <c r="AD41142" s="9"/>
    </row>
    <row r="41143" spans="30:30">
      <c r="AD41143" s="9"/>
    </row>
    <row r="41144" spans="30:30">
      <c r="AD41144" s="9"/>
    </row>
    <row r="41145" spans="30:30">
      <c r="AD41145" s="9"/>
    </row>
    <row r="41146" spans="30:30">
      <c r="AD41146" s="9"/>
    </row>
    <row r="41147" spans="30:30">
      <c r="AD41147" s="9"/>
    </row>
    <row r="41148" spans="30:30">
      <c r="AD41148" s="9"/>
    </row>
    <row r="41149" spans="30:30">
      <c r="AD41149" s="9"/>
    </row>
    <row r="41150" spans="30:30">
      <c r="AD41150" s="9"/>
    </row>
    <row r="41151" spans="30:30">
      <c r="AD41151" s="9"/>
    </row>
    <row r="41152" spans="30:30">
      <c r="AD41152" s="9"/>
    </row>
    <row r="41153" spans="30:30">
      <c r="AD41153" s="9"/>
    </row>
    <row r="41154" spans="30:30">
      <c r="AD41154" s="9"/>
    </row>
    <row r="41155" spans="30:30">
      <c r="AD41155" s="9"/>
    </row>
    <row r="41156" spans="30:30">
      <c r="AD41156" s="9"/>
    </row>
    <row r="41157" spans="30:30">
      <c r="AD41157" s="9"/>
    </row>
    <row r="41158" spans="30:30">
      <c r="AD41158" s="9"/>
    </row>
    <row r="41159" spans="30:30">
      <c r="AD41159" s="9"/>
    </row>
    <row r="41160" spans="30:30">
      <c r="AD41160" s="9"/>
    </row>
    <row r="41161" spans="30:30">
      <c r="AD41161" s="9"/>
    </row>
    <row r="41162" spans="30:30">
      <c r="AD41162" s="9"/>
    </row>
    <row r="41163" spans="30:30">
      <c r="AD41163" s="9"/>
    </row>
    <row r="41164" spans="30:30">
      <c r="AD41164" s="9"/>
    </row>
    <row r="41165" spans="30:30">
      <c r="AD41165" s="9"/>
    </row>
    <row r="41166" spans="30:30">
      <c r="AD41166" s="9"/>
    </row>
    <row r="41167" spans="30:30">
      <c r="AD41167" s="9"/>
    </row>
    <row r="41168" spans="30:30">
      <c r="AD41168" s="9"/>
    </row>
    <row r="41169" spans="30:30">
      <c r="AD41169" s="9"/>
    </row>
    <row r="41170" spans="30:30">
      <c r="AD41170" s="9"/>
    </row>
    <row r="41171" spans="30:30">
      <c r="AD41171" s="9"/>
    </row>
    <row r="41172" spans="30:30">
      <c r="AD41172" s="9"/>
    </row>
    <row r="41173" spans="30:30">
      <c r="AD41173" s="9"/>
    </row>
    <row r="41174" spans="30:30">
      <c r="AD41174" s="9"/>
    </row>
    <row r="41175" spans="30:30">
      <c r="AD41175" s="9"/>
    </row>
    <row r="41176" spans="30:30">
      <c r="AD41176" s="9"/>
    </row>
    <row r="41177" spans="30:30">
      <c r="AD41177" s="9"/>
    </row>
    <row r="41178" spans="30:30">
      <c r="AD41178" s="9"/>
    </row>
    <row r="41179" spans="30:30">
      <c r="AD41179" s="9"/>
    </row>
    <row r="41180" spans="30:30">
      <c r="AD41180" s="9"/>
    </row>
    <row r="41181" spans="30:30">
      <c r="AD41181" s="9"/>
    </row>
    <row r="41182" spans="30:30">
      <c r="AD41182" s="9"/>
    </row>
    <row r="41183" spans="30:30">
      <c r="AD41183" s="9"/>
    </row>
    <row r="41184" spans="30:30">
      <c r="AD41184" s="9"/>
    </row>
    <row r="41185" spans="30:30">
      <c r="AD41185" s="9"/>
    </row>
    <row r="41186" spans="30:30">
      <c r="AD41186" s="9"/>
    </row>
    <row r="41187" spans="30:30">
      <c r="AD41187" s="9"/>
    </row>
    <row r="41188" spans="30:30">
      <c r="AD41188" s="9"/>
    </row>
    <row r="41189" spans="30:30">
      <c r="AD41189" s="9"/>
    </row>
    <row r="41190" spans="30:30">
      <c r="AD41190" s="9"/>
    </row>
    <row r="41191" spans="30:30">
      <c r="AD41191" s="9"/>
    </row>
    <row r="41192" spans="30:30">
      <c r="AD41192" s="9"/>
    </row>
    <row r="41193" spans="30:30">
      <c r="AD41193" s="9"/>
    </row>
    <row r="41194" spans="30:30">
      <c r="AD41194" s="9"/>
    </row>
    <row r="41195" spans="30:30">
      <c r="AD41195" s="9"/>
    </row>
    <row r="41196" spans="30:30">
      <c r="AD41196" s="9"/>
    </row>
    <row r="41197" spans="30:30">
      <c r="AD41197" s="9"/>
    </row>
    <row r="41198" spans="30:30">
      <c r="AD41198" s="9"/>
    </row>
    <row r="41199" spans="30:30">
      <c r="AD41199" s="9"/>
    </row>
    <row r="41200" spans="30:30">
      <c r="AD41200" s="9"/>
    </row>
    <row r="41201" spans="30:30">
      <c r="AD41201" s="9"/>
    </row>
    <row r="41202" spans="30:30">
      <c r="AD41202" s="9"/>
    </row>
    <row r="41203" spans="30:30">
      <c r="AD41203" s="9"/>
    </row>
    <row r="41204" spans="30:30">
      <c r="AD41204" s="9"/>
    </row>
    <row r="41205" spans="30:30">
      <c r="AD41205" s="9"/>
    </row>
    <row r="41206" spans="30:30">
      <c r="AD41206" s="9"/>
    </row>
    <row r="41207" spans="30:30">
      <c r="AD41207" s="9"/>
    </row>
    <row r="41208" spans="30:30">
      <c r="AD41208" s="9"/>
    </row>
    <row r="41209" spans="30:30">
      <c r="AD41209" s="9"/>
    </row>
    <row r="41210" spans="30:30">
      <c r="AD41210" s="9"/>
    </row>
    <row r="41211" spans="30:30">
      <c r="AD41211" s="9"/>
    </row>
    <row r="41212" spans="30:30">
      <c r="AD41212" s="9"/>
    </row>
    <row r="41213" spans="30:30">
      <c r="AD41213" s="9"/>
    </row>
    <row r="41214" spans="30:30">
      <c r="AD41214" s="9"/>
    </row>
    <row r="41215" spans="30:30">
      <c r="AD41215" s="9"/>
    </row>
    <row r="41216" spans="30:30">
      <c r="AD41216" s="9"/>
    </row>
    <row r="41217" spans="30:30">
      <c r="AD41217" s="9"/>
    </row>
    <row r="41218" spans="30:30">
      <c r="AD41218" s="9"/>
    </row>
    <row r="41219" spans="30:30">
      <c r="AD41219" s="9"/>
    </row>
    <row r="41220" spans="30:30">
      <c r="AD41220" s="9"/>
    </row>
    <row r="41221" spans="30:30">
      <c r="AD41221" s="9"/>
    </row>
    <row r="41222" spans="30:30">
      <c r="AD41222" s="9"/>
    </row>
    <row r="41223" spans="30:30">
      <c r="AD41223" s="9"/>
    </row>
    <row r="41224" spans="30:30">
      <c r="AD41224" s="9"/>
    </row>
    <row r="41225" spans="30:30">
      <c r="AD41225" s="9"/>
    </row>
    <row r="41226" spans="30:30">
      <c r="AD41226" s="9"/>
    </row>
    <row r="41227" spans="30:30">
      <c r="AD41227" s="9"/>
    </row>
    <row r="41228" spans="30:30">
      <c r="AD41228" s="9"/>
    </row>
    <row r="41229" spans="30:30">
      <c r="AD41229" s="9"/>
    </row>
    <row r="41230" spans="30:30">
      <c r="AD41230" s="9"/>
    </row>
    <row r="41231" spans="30:30">
      <c r="AD41231" s="9"/>
    </row>
    <row r="41232" spans="30:30">
      <c r="AD41232" s="9"/>
    </row>
    <row r="41233" spans="30:30">
      <c r="AD41233" s="9"/>
    </row>
    <row r="41234" spans="30:30">
      <c r="AD41234" s="9"/>
    </row>
    <row r="41235" spans="30:30">
      <c r="AD41235" s="9"/>
    </row>
    <row r="41236" spans="30:30">
      <c r="AD41236" s="9"/>
    </row>
    <row r="41237" spans="30:30">
      <c r="AD41237" s="9"/>
    </row>
    <row r="41238" spans="30:30">
      <c r="AD41238" s="9"/>
    </row>
    <row r="41239" spans="30:30">
      <c r="AD41239" s="9"/>
    </row>
    <row r="41240" spans="30:30">
      <c r="AD41240" s="9"/>
    </row>
    <row r="41241" spans="30:30">
      <c r="AD41241" s="9"/>
    </row>
    <row r="41242" spans="30:30">
      <c r="AD41242" s="9"/>
    </row>
    <row r="41243" spans="30:30">
      <c r="AD41243" s="9"/>
    </row>
    <row r="41244" spans="30:30">
      <c r="AD41244" s="9"/>
    </row>
    <row r="41245" spans="30:30">
      <c r="AD41245" s="9"/>
    </row>
    <row r="41246" spans="30:30">
      <c r="AD41246" s="9"/>
    </row>
    <row r="41247" spans="30:30">
      <c r="AD41247" s="9"/>
    </row>
    <row r="41248" spans="30:30">
      <c r="AD41248" s="9"/>
    </row>
    <row r="41249" spans="30:30">
      <c r="AD41249" s="9"/>
    </row>
    <row r="41250" spans="30:30">
      <c r="AD41250" s="9"/>
    </row>
    <row r="41251" spans="30:30">
      <c r="AD41251" s="9"/>
    </row>
    <row r="41252" spans="30:30">
      <c r="AD41252" s="9"/>
    </row>
    <row r="41253" spans="30:30">
      <c r="AD41253" s="9"/>
    </row>
    <row r="41254" spans="30:30">
      <c r="AD41254" s="9"/>
    </row>
    <row r="41255" spans="30:30">
      <c r="AD41255" s="9"/>
    </row>
    <row r="41256" spans="30:30">
      <c r="AD41256" s="9"/>
    </row>
    <row r="41257" spans="30:30">
      <c r="AD41257" s="9"/>
    </row>
    <row r="41258" spans="30:30">
      <c r="AD41258" s="9"/>
    </row>
    <row r="41259" spans="30:30">
      <c r="AD41259" s="9"/>
    </row>
    <row r="41260" spans="30:30">
      <c r="AD41260" s="9"/>
    </row>
    <row r="41261" spans="30:30">
      <c r="AD41261" s="9"/>
    </row>
    <row r="41262" spans="30:30">
      <c r="AD41262" s="9"/>
    </row>
    <row r="41263" spans="30:30">
      <c r="AD41263" s="9"/>
    </row>
    <row r="41264" spans="30:30">
      <c r="AD41264" s="9"/>
    </row>
    <row r="41265" spans="30:30">
      <c r="AD41265" s="9"/>
    </row>
    <row r="41266" spans="30:30">
      <c r="AD41266" s="9"/>
    </row>
    <row r="41267" spans="30:30">
      <c r="AD41267" s="9"/>
    </row>
    <row r="41268" spans="30:30">
      <c r="AD41268" s="9"/>
    </row>
    <row r="41269" spans="30:30">
      <c r="AD41269" s="9"/>
    </row>
    <row r="41270" spans="30:30">
      <c r="AD41270" s="9"/>
    </row>
    <row r="41271" spans="30:30">
      <c r="AD41271" s="9"/>
    </row>
    <row r="41272" spans="30:30">
      <c r="AD41272" s="9"/>
    </row>
    <row r="41273" spans="30:30">
      <c r="AD41273" s="9"/>
    </row>
    <row r="41274" spans="30:30">
      <c r="AD41274" s="9"/>
    </row>
    <row r="41275" spans="30:30">
      <c r="AD41275" s="9"/>
    </row>
    <row r="41276" spans="30:30">
      <c r="AD41276" s="9"/>
    </row>
    <row r="41277" spans="30:30">
      <c r="AD41277" s="9"/>
    </row>
    <row r="41278" spans="30:30">
      <c r="AD41278" s="9"/>
    </row>
    <row r="41279" spans="30:30">
      <c r="AD41279" s="9"/>
    </row>
    <row r="41280" spans="30:30">
      <c r="AD41280" s="9"/>
    </row>
    <row r="41281" spans="30:30">
      <c r="AD41281" s="9"/>
    </row>
    <row r="41282" spans="30:30">
      <c r="AD41282" s="9"/>
    </row>
    <row r="41283" spans="30:30">
      <c r="AD41283" s="9"/>
    </row>
    <row r="41284" spans="30:30">
      <c r="AD41284" s="9"/>
    </row>
    <row r="41285" spans="30:30">
      <c r="AD41285" s="9"/>
    </row>
    <row r="41286" spans="30:30">
      <c r="AD41286" s="9"/>
    </row>
    <row r="41287" spans="30:30">
      <c r="AD41287" s="9"/>
    </row>
    <row r="41288" spans="30:30">
      <c r="AD41288" s="9"/>
    </row>
    <row r="41289" spans="30:30">
      <c r="AD41289" s="9"/>
    </row>
    <row r="41290" spans="30:30">
      <c r="AD41290" s="9"/>
    </row>
    <row r="41291" spans="30:30">
      <c r="AD41291" s="9"/>
    </row>
    <row r="41292" spans="30:30">
      <c r="AD41292" s="9"/>
    </row>
    <row r="41293" spans="30:30">
      <c r="AD41293" s="9"/>
    </row>
    <row r="41294" spans="30:30">
      <c r="AD41294" s="9"/>
    </row>
    <row r="41295" spans="30:30">
      <c r="AD41295" s="9"/>
    </row>
    <row r="41296" spans="30:30">
      <c r="AD41296" s="9"/>
    </row>
    <row r="41297" spans="30:30">
      <c r="AD41297" s="9"/>
    </row>
    <row r="41298" spans="30:30">
      <c r="AD41298" s="9"/>
    </row>
    <row r="41299" spans="30:30">
      <c r="AD41299" s="9"/>
    </row>
    <row r="41300" spans="30:30">
      <c r="AD41300" s="9"/>
    </row>
    <row r="41301" spans="30:30">
      <c r="AD41301" s="9"/>
    </row>
    <row r="41302" spans="30:30">
      <c r="AD41302" s="9"/>
    </row>
    <row r="41303" spans="30:30">
      <c r="AD41303" s="9"/>
    </row>
    <row r="41304" spans="30:30">
      <c r="AD41304" s="9"/>
    </row>
    <row r="41305" spans="30:30">
      <c r="AD41305" s="9"/>
    </row>
    <row r="41306" spans="30:30">
      <c r="AD41306" s="9"/>
    </row>
    <row r="41307" spans="30:30">
      <c r="AD41307" s="9"/>
    </row>
    <row r="41308" spans="30:30">
      <c r="AD41308" s="9"/>
    </row>
    <row r="41309" spans="30:30">
      <c r="AD41309" s="9"/>
    </row>
    <row r="41310" spans="30:30">
      <c r="AD41310" s="9"/>
    </row>
    <row r="41311" spans="30:30">
      <c r="AD41311" s="9"/>
    </row>
    <row r="41312" spans="30:30">
      <c r="AD41312" s="9"/>
    </row>
    <row r="41313" spans="30:30">
      <c r="AD41313" s="9"/>
    </row>
    <row r="41314" spans="30:30">
      <c r="AD41314" s="9"/>
    </row>
    <row r="41315" spans="30:30">
      <c r="AD41315" s="9"/>
    </row>
    <row r="41316" spans="30:30">
      <c r="AD41316" s="9"/>
    </row>
    <row r="41317" spans="30:30">
      <c r="AD41317" s="9"/>
    </row>
    <row r="41318" spans="30:30">
      <c r="AD41318" s="9"/>
    </row>
    <row r="41319" spans="30:30">
      <c r="AD41319" s="9"/>
    </row>
    <row r="41320" spans="30:30">
      <c r="AD41320" s="9"/>
    </row>
    <row r="41321" spans="30:30">
      <c r="AD41321" s="9"/>
    </row>
    <row r="41322" spans="30:30">
      <c r="AD41322" s="9"/>
    </row>
    <row r="41323" spans="30:30">
      <c r="AD41323" s="9"/>
    </row>
    <row r="41324" spans="30:30">
      <c r="AD41324" s="9"/>
    </row>
    <row r="41325" spans="30:30">
      <c r="AD41325" s="9"/>
    </row>
    <row r="41326" spans="30:30">
      <c r="AD41326" s="9"/>
    </row>
    <row r="41327" spans="30:30">
      <c r="AD41327" s="9"/>
    </row>
    <row r="41328" spans="30:30">
      <c r="AD41328" s="9"/>
    </row>
    <row r="41329" spans="30:30">
      <c r="AD41329" s="9"/>
    </row>
    <row r="41330" spans="30:30">
      <c r="AD41330" s="9"/>
    </row>
    <row r="41331" spans="30:30">
      <c r="AD41331" s="9"/>
    </row>
    <row r="41332" spans="30:30">
      <c r="AD41332" s="9"/>
    </row>
    <row r="41333" spans="30:30">
      <c r="AD41333" s="9"/>
    </row>
    <row r="41334" spans="30:30">
      <c r="AD41334" s="9"/>
    </row>
    <row r="41335" spans="30:30">
      <c r="AD41335" s="9"/>
    </row>
    <row r="41336" spans="30:30">
      <c r="AD41336" s="9"/>
    </row>
    <row r="41337" spans="30:30">
      <c r="AD41337" s="9"/>
    </row>
    <row r="41338" spans="30:30">
      <c r="AD41338" s="9"/>
    </row>
    <row r="41339" spans="30:30">
      <c r="AD41339" s="9"/>
    </row>
    <row r="41340" spans="30:30">
      <c r="AD41340" s="9"/>
    </row>
    <row r="41341" spans="30:30">
      <c r="AD41341" s="9"/>
    </row>
    <row r="41342" spans="30:30">
      <c r="AD41342" s="9"/>
    </row>
    <row r="41343" spans="30:30">
      <c r="AD41343" s="9"/>
    </row>
    <row r="41344" spans="30:30">
      <c r="AD41344" s="9"/>
    </row>
    <row r="41345" spans="30:30">
      <c r="AD41345" s="9"/>
    </row>
    <row r="41346" spans="30:30">
      <c r="AD41346" s="9"/>
    </row>
    <row r="41347" spans="30:30">
      <c r="AD41347" s="9"/>
    </row>
    <row r="41348" spans="30:30">
      <c r="AD41348" s="9"/>
    </row>
    <row r="41349" spans="30:30">
      <c r="AD41349" s="9"/>
    </row>
    <row r="41350" spans="30:30">
      <c r="AD41350" s="9"/>
    </row>
    <row r="41351" spans="30:30">
      <c r="AD41351" s="9"/>
    </row>
    <row r="41352" spans="30:30">
      <c r="AD41352" s="9"/>
    </row>
    <row r="41353" spans="30:30">
      <c r="AD41353" s="9"/>
    </row>
    <row r="41354" spans="30:30">
      <c r="AD41354" s="9"/>
    </row>
    <row r="41355" spans="30:30">
      <c r="AD41355" s="9"/>
    </row>
    <row r="41356" spans="30:30">
      <c r="AD41356" s="9"/>
    </row>
    <row r="41357" spans="30:30">
      <c r="AD41357" s="9"/>
    </row>
    <row r="41358" spans="30:30">
      <c r="AD41358" s="9"/>
    </row>
    <row r="41359" spans="30:30">
      <c r="AD41359" s="9"/>
    </row>
    <row r="41360" spans="30:30">
      <c r="AD41360" s="9"/>
    </row>
    <row r="41361" spans="30:30">
      <c r="AD41361" s="9"/>
    </row>
    <row r="41362" spans="30:30">
      <c r="AD41362" s="9"/>
    </row>
    <row r="41363" spans="30:30">
      <c r="AD41363" s="9"/>
    </row>
    <row r="41364" spans="30:30">
      <c r="AD41364" s="9"/>
    </row>
    <row r="41365" spans="30:30">
      <c r="AD41365" s="9"/>
    </row>
    <row r="41366" spans="30:30">
      <c r="AD41366" s="9"/>
    </row>
    <row r="41367" spans="30:30">
      <c r="AD41367" s="9"/>
    </row>
    <row r="41368" spans="30:30">
      <c r="AD41368" s="9"/>
    </row>
    <row r="41369" spans="30:30">
      <c r="AD41369" s="9"/>
    </row>
    <row r="41370" spans="30:30">
      <c r="AD41370" s="9"/>
    </row>
    <row r="41371" spans="30:30">
      <c r="AD41371" s="9"/>
    </row>
    <row r="41372" spans="30:30">
      <c r="AD41372" s="9"/>
    </row>
    <row r="41373" spans="30:30">
      <c r="AD41373" s="9"/>
    </row>
    <row r="41374" spans="30:30">
      <c r="AD41374" s="9"/>
    </row>
    <row r="41375" spans="30:30">
      <c r="AD41375" s="9"/>
    </row>
    <row r="41376" spans="30:30">
      <c r="AD41376" s="9"/>
    </row>
    <row r="41377" spans="30:30">
      <c r="AD41377" s="9"/>
    </row>
    <row r="41378" spans="30:30">
      <c r="AD41378" s="9"/>
    </row>
    <row r="41379" spans="30:30">
      <c r="AD41379" s="9"/>
    </row>
    <row r="41380" spans="30:30">
      <c r="AD41380" s="9"/>
    </row>
    <row r="41381" spans="30:30">
      <c r="AD41381" s="9"/>
    </row>
    <row r="41382" spans="30:30">
      <c r="AD41382" s="9"/>
    </row>
    <row r="41383" spans="30:30">
      <c r="AD41383" s="9"/>
    </row>
    <row r="41384" spans="30:30">
      <c r="AD41384" s="9"/>
    </row>
    <row r="41385" spans="30:30">
      <c r="AD41385" s="9"/>
    </row>
    <row r="41386" spans="30:30">
      <c r="AD41386" s="9"/>
    </row>
    <row r="41387" spans="30:30">
      <c r="AD41387" s="9"/>
    </row>
    <row r="41388" spans="30:30">
      <c r="AD41388" s="9"/>
    </row>
    <row r="41389" spans="30:30">
      <c r="AD41389" s="9"/>
    </row>
    <row r="41390" spans="30:30">
      <c r="AD41390" s="9"/>
    </row>
    <row r="41391" spans="30:30">
      <c r="AD41391" s="9"/>
    </row>
    <row r="41392" spans="30:30">
      <c r="AD41392" s="9"/>
    </row>
    <row r="41393" spans="30:30">
      <c r="AD41393" s="9"/>
    </row>
    <row r="41394" spans="30:30">
      <c r="AD41394" s="9"/>
    </row>
    <row r="41395" spans="30:30">
      <c r="AD41395" s="9"/>
    </row>
    <row r="41396" spans="30:30">
      <c r="AD41396" s="9"/>
    </row>
    <row r="41397" spans="30:30">
      <c r="AD41397" s="9"/>
    </row>
    <row r="41398" spans="30:30">
      <c r="AD41398" s="9"/>
    </row>
    <row r="41399" spans="30:30">
      <c r="AD41399" s="9"/>
    </row>
    <row r="41400" spans="30:30">
      <c r="AD41400" s="9"/>
    </row>
    <row r="41401" spans="30:30">
      <c r="AD41401" s="9"/>
    </row>
    <row r="41402" spans="30:30">
      <c r="AD41402" s="9"/>
    </row>
    <row r="41403" spans="30:30">
      <c r="AD41403" s="9"/>
    </row>
    <row r="41404" spans="30:30">
      <c r="AD41404" s="9"/>
    </row>
    <row r="41405" spans="30:30">
      <c r="AD41405" s="9"/>
    </row>
    <row r="41406" spans="30:30">
      <c r="AD41406" s="9"/>
    </row>
    <row r="41407" spans="30:30">
      <c r="AD41407" s="9"/>
    </row>
    <row r="41408" spans="30:30">
      <c r="AD41408" s="9"/>
    </row>
    <row r="41409" spans="30:30">
      <c r="AD41409" s="9"/>
    </row>
    <row r="41410" spans="30:30">
      <c r="AD41410" s="9"/>
    </row>
    <row r="41411" spans="30:30">
      <c r="AD41411" s="9"/>
    </row>
    <row r="41412" spans="30:30">
      <c r="AD41412" s="9"/>
    </row>
    <row r="41413" spans="30:30">
      <c r="AD41413" s="9"/>
    </row>
    <row r="41414" spans="30:30">
      <c r="AD41414" s="9"/>
    </row>
    <row r="41415" spans="30:30">
      <c r="AD41415" s="9"/>
    </row>
    <row r="41416" spans="30:30">
      <c r="AD41416" s="9"/>
    </row>
    <row r="41417" spans="30:30">
      <c r="AD41417" s="9"/>
    </row>
    <row r="41418" spans="30:30">
      <c r="AD41418" s="9"/>
    </row>
    <row r="41419" spans="30:30">
      <c r="AD41419" s="9"/>
    </row>
    <row r="41420" spans="30:30">
      <c r="AD41420" s="9"/>
    </row>
    <row r="41421" spans="30:30">
      <c r="AD41421" s="9"/>
    </row>
    <row r="41422" spans="30:30">
      <c r="AD41422" s="9"/>
    </row>
    <row r="41423" spans="30:30">
      <c r="AD41423" s="9"/>
    </row>
    <row r="41424" spans="30:30">
      <c r="AD41424" s="9"/>
    </row>
    <row r="41425" spans="30:30">
      <c r="AD41425" s="9"/>
    </row>
    <row r="41426" spans="30:30">
      <c r="AD41426" s="9"/>
    </row>
    <row r="41427" spans="30:30">
      <c r="AD41427" s="9"/>
    </row>
    <row r="41428" spans="30:30">
      <c r="AD41428" s="9"/>
    </row>
    <row r="41429" spans="30:30">
      <c r="AD41429" s="9"/>
    </row>
    <row r="41430" spans="30:30">
      <c r="AD41430" s="9"/>
    </row>
    <row r="41431" spans="30:30">
      <c r="AD41431" s="9"/>
    </row>
    <row r="41432" spans="30:30">
      <c r="AD41432" s="9"/>
    </row>
    <row r="41433" spans="30:30">
      <c r="AD41433" s="9"/>
    </row>
    <row r="41434" spans="30:30">
      <c r="AD41434" s="9"/>
    </row>
    <row r="41435" spans="30:30">
      <c r="AD41435" s="9"/>
    </row>
    <row r="41436" spans="30:30">
      <c r="AD41436" s="9"/>
    </row>
    <row r="41437" spans="30:30">
      <c r="AD41437" s="9"/>
    </row>
    <row r="41438" spans="30:30">
      <c r="AD41438" s="9"/>
    </row>
    <row r="41439" spans="30:30">
      <c r="AD41439" s="9"/>
    </row>
    <row r="41440" spans="30:30">
      <c r="AD41440" s="9"/>
    </row>
    <row r="41441" spans="30:30">
      <c r="AD41441" s="9"/>
    </row>
    <row r="41442" spans="30:30">
      <c r="AD41442" s="9"/>
    </row>
    <row r="41443" spans="30:30">
      <c r="AD41443" s="9"/>
    </row>
    <row r="41444" spans="30:30">
      <c r="AD41444" s="9"/>
    </row>
    <row r="41445" spans="30:30">
      <c r="AD41445" s="9"/>
    </row>
    <row r="41446" spans="30:30">
      <c r="AD41446" s="9"/>
    </row>
    <row r="41447" spans="30:30">
      <c r="AD41447" s="9"/>
    </row>
    <row r="41448" spans="30:30">
      <c r="AD41448" s="9"/>
    </row>
    <row r="41449" spans="30:30">
      <c r="AD41449" s="9"/>
    </row>
    <row r="41450" spans="30:30">
      <c r="AD41450" s="9"/>
    </row>
    <row r="41451" spans="30:30">
      <c r="AD41451" s="9"/>
    </row>
    <row r="41452" spans="30:30">
      <c r="AD41452" s="9"/>
    </row>
    <row r="41453" spans="30:30">
      <c r="AD41453" s="9"/>
    </row>
    <row r="41454" spans="30:30">
      <c r="AD41454" s="9"/>
    </row>
    <row r="41455" spans="30:30">
      <c r="AD41455" s="9"/>
    </row>
    <row r="41456" spans="30:30">
      <c r="AD41456" s="9"/>
    </row>
    <row r="41457" spans="30:30">
      <c r="AD41457" s="9"/>
    </row>
    <row r="41458" spans="30:30">
      <c r="AD41458" s="9"/>
    </row>
    <row r="41459" spans="30:30">
      <c r="AD41459" s="9"/>
    </row>
    <row r="41460" spans="30:30">
      <c r="AD41460" s="9"/>
    </row>
    <row r="41461" spans="30:30">
      <c r="AD41461" s="9"/>
    </row>
    <row r="41462" spans="30:30">
      <c r="AD41462" s="9"/>
    </row>
    <row r="41463" spans="30:30">
      <c r="AD41463" s="9"/>
    </row>
    <row r="41464" spans="30:30">
      <c r="AD41464" s="9"/>
    </row>
    <row r="41465" spans="30:30">
      <c r="AD41465" s="9"/>
    </row>
    <row r="41466" spans="30:30">
      <c r="AD41466" s="9"/>
    </row>
    <row r="41467" spans="30:30">
      <c r="AD41467" s="9"/>
    </row>
    <row r="41468" spans="30:30">
      <c r="AD41468" s="9"/>
    </row>
    <row r="41469" spans="30:30">
      <c r="AD41469" s="9"/>
    </row>
    <row r="41470" spans="30:30">
      <c r="AD41470" s="9"/>
    </row>
    <row r="41471" spans="30:30">
      <c r="AD41471" s="9"/>
    </row>
    <row r="41472" spans="30:30">
      <c r="AD41472" s="9"/>
    </row>
    <row r="41473" spans="30:30">
      <c r="AD41473" s="9"/>
    </row>
    <row r="41474" spans="30:30">
      <c r="AD41474" s="9"/>
    </row>
    <row r="41475" spans="30:30">
      <c r="AD41475" s="9"/>
    </row>
    <row r="41476" spans="30:30">
      <c r="AD41476" s="9"/>
    </row>
    <row r="41477" spans="30:30">
      <c r="AD41477" s="9"/>
    </row>
    <row r="41478" spans="30:30">
      <c r="AD41478" s="9"/>
    </row>
    <row r="41479" spans="30:30">
      <c r="AD41479" s="9"/>
    </row>
    <row r="41480" spans="30:30">
      <c r="AD41480" s="9"/>
    </row>
    <row r="41481" spans="30:30">
      <c r="AD41481" s="9"/>
    </row>
    <row r="41482" spans="30:30">
      <c r="AD41482" s="9"/>
    </row>
    <row r="41483" spans="30:30">
      <c r="AD41483" s="9"/>
    </row>
    <row r="41484" spans="30:30">
      <c r="AD41484" s="9"/>
    </row>
    <row r="41485" spans="30:30">
      <c r="AD41485" s="9"/>
    </row>
    <row r="41486" spans="30:30">
      <c r="AD41486" s="9"/>
    </row>
    <row r="41487" spans="30:30">
      <c r="AD41487" s="9"/>
    </row>
    <row r="41488" spans="30:30">
      <c r="AD41488" s="9"/>
    </row>
    <row r="41489" spans="30:30">
      <c r="AD41489" s="9"/>
    </row>
    <row r="41490" spans="30:30">
      <c r="AD41490" s="9"/>
    </row>
    <row r="41491" spans="30:30">
      <c r="AD41491" s="9"/>
    </row>
    <row r="41492" spans="30:30">
      <c r="AD41492" s="9"/>
    </row>
    <row r="41493" spans="30:30">
      <c r="AD41493" s="9"/>
    </row>
    <row r="41494" spans="30:30">
      <c r="AD41494" s="9"/>
    </row>
    <row r="41495" spans="30:30">
      <c r="AD41495" s="9"/>
    </row>
    <row r="41496" spans="30:30">
      <c r="AD41496" s="9"/>
    </row>
    <row r="41497" spans="30:30">
      <c r="AD41497" s="9"/>
    </row>
    <row r="41498" spans="30:30">
      <c r="AD41498" s="9"/>
    </row>
    <row r="41499" spans="30:30">
      <c r="AD41499" s="9"/>
    </row>
    <row r="41500" spans="30:30">
      <c r="AD41500" s="9"/>
    </row>
    <row r="41501" spans="30:30">
      <c r="AD41501" s="9"/>
    </row>
    <row r="41502" spans="30:30">
      <c r="AD41502" s="9"/>
    </row>
    <row r="41503" spans="30:30">
      <c r="AD41503" s="9"/>
    </row>
    <row r="41504" spans="30:30">
      <c r="AD41504" s="9"/>
    </row>
    <row r="41505" spans="30:30">
      <c r="AD41505" s="9"/>
    </row>
    <row r="41506" spans="30:30">
      <c r="AD41506" s="9"/>
    </row>
    <row r="41507" spans="30:30">
      <c r="AD41507" s="9"/>
    </row>
    <row r="41508" spans="30:30">
      <c r="AD41508" s="9"/>
    </row>
    <row r="41509" spans="30:30">
      <c r="AD41509" s="9"/>
    </row>
    <row r="41510" spans="30:30">
      <c r="AD41510" s="9"/>
    </row>
    <row r="41511" spans="30:30">
      <c r="AD41511" s="9"/>
    </row>
    <row r="41512" spans="30:30">
      <c r="AD41512" s="9"/>
    </row>
    <row r="41513" spans="30:30">
      <c r="AD41513" s="9"/>
    </row>
    <row r="41514" spans="30:30">
      <c r="AD41514" s="9"/>
    </row>
    <row r="41515" spans="30:30">
      <c r="AD41515" s="9"/>
    </row>
    <row r="41516" spans="30:30">
      <c r="AD41516" s="9"/>
    </row>
    <row r="41517" spans="30:30">
      <c r="AD41517" s="9"/>
    </row>
    <row r="41518" spans="30:30">
      <c r="AD41518" s="9"/>
    </row>
    <row r="41519" spans="30:30">
      <c r="AD41519" s="9"/>
    </row>
    <row r="41520" spans="30:30">
      <c r="AD41520" s="9"/>
    </row>
    <row r="41521" spans="30:30">
      <c r="AD41521" s="9"/>
    </row>
    <row r="41522" spans="30:30">
      <c r="AD41522" s="9"/>
    </row>
    <row r="41523" spans="30:30">
      <c r="AD41523" s="9"/>
    </row>
    <row r="41524" spans="30:30">
      <c r="AD41524" s="9"/>
    </row>
    <row r="41525" spans="30:30">
      <c r="AD41525" s="9"/>
    </row>
    <row r="41526" spans="30:30">
      <c r="AD41526" s="9"/>
    </row>
    <row r="41527" spans="30:30">
      <c r="AD41527" s="9"/>
    </row>
    <row r="41528" spans="30:30">
      <c r="AD41528" s="9"/>
    </row>
    <row r="41529" spans="30:30">
      <c r="AD41529" s="9"/>
    </row>
    <row r="41530" spans="30:30">
      <c r="AD41530" s="9"/>
    </row>
    <row r="41531" spans="30:30">
      <c r="AD41531" s="9"/>
    </row>
    <row r="41532" spans="30:30">
      <c r="AD41532" s="9"/>
    </row>
    <row r="41533" spans="30:30">
      <c r="AD41533" s="9"/>
    </row>
    <row r="41534" spans="30:30">
      <c r="AD41534" s="9"/>
    </row>
    <row r="41535" spans="30:30">
      <c r="AD41535" s="9"/>
    </row>
    <row r="41536" spans="30:30">
      <c r="AD41536" s="9"/>
    </row>
    <row r="41537" spans="30:30">
      <c r="AD41537" s="9"/>
    </row>
    <row r="41538" spans="30:30">
      <c r="AD41538" s="9"/>
    </row>
    <row r="41539" spans="30:30">
      <c r="AD41539" s="9"/>
    </row>
    <row r="41540" spans="30:30">
      <c r="AD41540" s="9"/>
    </row>
    <row r="41541" spans="30:30">
      <c r="AD41541" s="9"/>
    </row>
    <row r="41542" spans="30:30">
      <c r="AD41542" s="9"/>
    </row>
    <row r="41543" spans="30:30">
      <c r="AD41543" s="9"/>
    </row>
    <row r="41544" spans="30:30">
      <c r="AD41544" s="9"/>
    </row>
    <row r="41545" spans="30:30">
      <c r="AD41545" s="9"/>
    </row>
    <row r="41546" spans="30:30">
      <c r="AD41546" s="9"/>
    </row>
    <row r="41547" spans="30:30">
      <c r="AD41547" s="9"/>
    </row>
    <row r="41548" spans="30:30">
      <c r="AD41548" s="9"/>
    </row>
    <row r="41549" spans="30:30">
      <c r="AD41549" s="9"/>
    </row>
    <row r="41550" spans="30:30">
      <c r="AD41550" s="9"/>
    </row>
    <row r="41551" spans="30:30">
      <c r="AD41551" s="9"/>
    </row>
    <row r="41552" spans="30:30">
      <c r="AD41552" s="9"/>
    </row>
    <row r="41553" spans="30:30">
      <c r="AD41553" s="9"/>
    </row>
    <row r="41554" spans="30:30">
      <c r="AD41554" s="9"/>
    </row>
    <row r="41555" spans="30:30">
      <c r="AD41555" s="9"/>
    </row>
    <row r="41556" spans="30:30">
      <c r="AD41556" s="9"/>
    </row>
    <row r="41557" spans="30:30">
      <c r="AD41557" s="9"/>
    </row>
    <row r="41558" spans="30:30">
      <c r="AD41558" s="9"/>
    </row>
    <row r="41559" spans="30:30">
      <c r="AD41559" s="9"/>
    </row>
    <row r="41560" spans="30:30">
      <c r="AD41560" s="9"/>
    </row>
    <row r="41561" spans="30:30">
      <c r="AD41561" s="9"/>
    </row>
    <row r="41562" spans="30:30">
      <c r="AD41562" s="9"/>
    </row>
    <row r="41563" spans="30:30">
      <c r="AD41563" s="9"/>
    </row>
    <row r="41564" spans="30:30">
      <c r="AD41564" s="9"/>
    </row>
    <row r="41565" spans="30:30">
      <c r="AD41565" s="9"/>
    </row>
    <row r="41566" spans="30:30">
      <c r="AD41566" s="9"/>
    </row>
    <row r="41567" spans="30:30">
      <c r="AD41567" s="9"/>
    </row>
    <row r="41568" spans="30:30">
      <c r="AD41568" s="9"/>
    </row>
    <row r="41569" spans="30:30">
      <c r="AD41569" s="9"/>
    </row>
    <row r="41570" spans="30:30">
      <c r="AD41570" s="9"/>
    </row>
    <row r="41571" spans="30:30">
      <c r="AD41571" s="9"/>
    </row>
    <row r="41572" spans="30:30">
      <c r="AD41572" s="9"/>
    </row>
    <row r="41573" spans="30:30">
      <c r="AD41573" s="9"/>
    </row>
    <row r="41574" spans="30:30">
      <c r="AD41574" s="9"/>
    </row>
    <row r="41575" spans="30:30">
      <c r="AD41575" s="9"/>
    </row>
    <row r="41576" spans="30:30">
      <c r="AD41576" s="9"/>
    </row>
    <row r="41577" spans="30:30">
      <c r="AD41577" s="9"/>
    </row>
    <row r="41578" spans="30:30">
      <c r="AD41578" s="9"/>
    </row>
    <row r="41579" spans="30:30">
      <c r="AD41579" s="9"/>
    </row>
    <row r="41580" spans="30:30">
      <c r="AD41580" s="9"/>
    </row>
    <row r="41581" spans="30:30">
      <c r="AD41581" s="9"/>
    </row>
    <row r="41582" spans="30:30">
      <c r="AD41582" s="9"/>
    </row>
    <row r="41583" spans="30:30">
      <c r="AD41583" s="9"/>
    </row>
    <row r="41584" spans="30:30">
      <c r="AD41584" s="9"/>
    </row>
    <row r="41585" spans="30:30">
      <c r="AD41585" s="9"/>
    </row>
    <row r="41586" spans="30:30">
      <c r="AD41586" s="9"/>
    </row>
    <row r="41587" spans="30:30">
      <c r="AD41587" s="9"/>
    </row>
    <row r="41588" spans="30:30">
      <c r="AD41588" s="9"/>
    </row>
    <row r="41589" spans="30:30">
      <c r="AD41589" s="9"/>
    </row>
    <row r="41590" spans="30:30">
      <c r="AD41590" s="9"/>
    </row>
    <row r="41591" spans="30:30">
      <c r="AD41591" s="9"/>
    </row>
    <row r="41592" spans="30:30">
      <c r="AD41592" s="9"/>
    </row>
    <row r="41593" spans="30:30">
      <c r="AD41593" s="9"/>
    </row>
    <row r="41594" spans="30:30">
      <c r="AD41594" s="9"/>
    </row>
    <row r="41595" spans="30:30">
      <c r="AD41595" s="9"/>
    </row>
    <row r="41596" spans="30:30">
      <c r="AD41596" s="9"/>
    </row>
    <row r="41597" spans="30:30">
      <c r="AD41597" s="9"/>
    </row>
    <row r="41598" spans="30:30">
      <c r="AD41598" s="9"/>
    </row>
    <row r="41599" spans="30:30">
      <c r="AD41599" s="9"/>
    </row>
    <row r="41600" spans="30:30">
      <c r="AD41600" s="9"/>
    </row>
    <row r="41601" spans="30:30">
      <c r="AD41601" s="9"/>
    </row>
    <row r="41602" spans="30:30">
      <c r="AD41602" s="9"/>
    </row>
    <row r="41603" spans="30:30">
      <c r="AD41603" s="9"/>
    </row>
    <row r="41604" spans="30:30">
      <c r="AD41604" s="9"/>
    </row>
    <row r="41605" spans="30:30">
      <c r="AD41605" s="9"/>
    </row>
    <row r="41606" spans="30:30">
      <c r="AD41606" s="9"/>
    </row>
    <row r="41607" spans="30:30">
      <c r="AD41607" s="9"/>
    </row>
    <row r="41608" spans="30:30">
      <c r="AD41608" s="9"/>
    </row>
    <row r="41609" spans="30:30">
      <c r="AD41609" s="9"/>
    </row>
    <row r="41610" spans="30:30">
      <c r="AD41610" s="9"/>
    </row>
    <row r="41611" spans="30:30">
      <c r="AD41611" s="9"/>
    </row>
    <row r="41612" spans="30:30">
      <c r="AD41612" s="9"/>
    </row>
    <row r="41613" spans="30:30">
      <c r="AD41613" s="9"/>
    </row>
    <row r="41614" spans="30:30">
      <c r="AD41614" s="9"/>
    </row>
    <row r="41615" spans="30:30">
      <c r="AD41615" s="9"/>
    </row>
    <row r="41616" spans="30:30">
      <c r="AD41616" s="9"/>
    </row>
    <row r="41617" spans="30:30">
      <c r="AD41617" s="9"/>
    </row>
    <row r="41618" spans="30:30">
      <c r="AD41618" s="9"/>
    </row>
    <row r="41619" spans="30:30">
      <c r="AD41619" s="9"/>
    </row>
    <row r="41620" spans="30:30">
      <c r="AD41620" s="9"/>
    </row>
    <row r="41621" spans="30:30">
      <c r="AD41621" s="9"/>
    </row>
    <row r="41622" spans="30:30">
      <c r="AD41622" s="9"/>
    </row>
    <row r="41623" spans="30:30">
      <c r="AD41623" s="9"/>
    </row>
    <row r="41624" spans="30:30">
      <c r="AD41624" s="9"/>
    </row>
    <row r="41625" spans="30:30">
      <c r="AD41625" s="9"/>
    </row>
    <row r="41626" spans="30:30">
      <c r="AD41626" s="9"/>
    </row>
    <row r="41627" spans="30:30">
      <c r="AD41627" s="9"/>
    </row>
    <row r="41628" spans="30:30">
      <c r="AD41628" s="9"/>
    </row>
    <row r="41629" spans="30:30">
      <c r="AD41629" s="9"/>
    </row>
    <row r="41630" spans="30:30">
      <c r="AD41630" s="9"/>
    </row>
    <row r="41631" spans="30:30">
      <c r="AD41631" s="9"/>
    </row>
    <row r="41632" spans="30:30">
      <c r="AD41632" s="9"/>
    </row>
    <row r="41633" spans="30:30">
      <c r="AD41633" s="9"/>
    </row>
    <row r="41634" spans="30:30">
      <c r="AD41634" s="9"/>
    </row>
    <row r="41635" spans="30:30">
      <c r="AD41635" s="9"/>
    </row>
    <row r="41636" spans="30:30">
      <c r="AD41636" s="9"/>
    </row>
    <row r="41637" spans="30:30">
      <c r="AD41637" s="9"/>
    </row>
    <row r="41638" spans="30:30">
      <c r="AD41638" s="9"/>
    </row>
    <row r="41639" spans="30:30">
      <c r="AD41639" s="9"/>
    </row>
    <row r="41640" spans="30:30">
      <c r="AD41640" s="9"/>
    </row>
    <row r="41641" spans="30:30">
      <c r="AD41641" s="9"/>
    </row>
    <row r="41642" spans="30:30">
      <c r="AD41642" s="9"/>
    </row>
    <row r="41643" spans="30:30">
      <c r="AD41643" s="9"/>
    </row>
    <row r="41644" spans="30:30">
      <c r="AD41644" s="9"/>
    </row>
    <row r="41645" spans="30:30">
      <c r="AD41645" s="9"/>
    </row>
    <row r="41646" spans="30:30">
      <c r="AD41646" s="9"/>
    </row>
    <row r="41647" spans="30:30">
      <c r="AD41647" s="9"/>
    </row>
    <row r="41648" spans="30:30">
      <c r="AD41648" s="9"/>
    </row>
    <row r="41649" spans="30:30">
      <c r="AD41649" s="9"/>
    </row>
    <row r="41650" spans="30:30">
      <c r="AD41650" s="9"/>
    </row>
    <row r="41651" spans="30:30">
      <c r="AD41651" s="9"/>
    </row>
    <row r="41652" spans="30:30">
      <c r="AD41652" s="9"/>
    </row>
    <row r="41653" spans="30:30">
      <c r="AD41653" s="9"/>
    </row>
    <row r="41654" spans="30:30">
      <c r="AD41654" s="9"/>
    </row>
    <row r="41655" spans="30:30">
      <c r="AD41655" s="9"/>
    </row>
    <row r="41656" spans="30:30">
      <c r="AD41656" s="9"/>
    </row>
    <row r="41657" spans="30:30">
      <c r="AD41657" s="9"/>
    </row>
    <row r="41658" spans="30:30">
      <c r="AD41658" s="9"/>
    </row>
    <row r="41659" spans="30:30">
      <c r="AD41659" s="9"/>
    </row>
    <row r="41660" spans="30:30">
      <c r="AD41660" s="9"/>
    </row>
    <row r="41661" spans="30:30">
      <c r="AD41661" s="9"/>
    </row>
    <row r="41662" spans="30:30">
      <c r="AD41662" s="9"/>
    </row>
    <row r="41663" spans="30:30">
      <c r="AD41663" s="9"/>
    </row>
    <row r="41664" spans="30:30">
      <c r="AD41664" s="9"/>
    </row>
    <row r="41665" spans="30:30">
      <c r="AD41665" s="9"/>
    </row>
    <row r="41666" spans="30:30">
      <c r="AD41666" s="9"/>
    </row>
    <row r="41667" spans="30:30">
      <c r="AD41667" s="9"/>
    </row>
    <row r="41668" spans="30:30">
      <c r="AD41668" s="9"/>
    </row>
    <row r="41669" spans="30:30">
      <c r="AD41669" s="9"/>
    </row>
    <row r="41670" spans="30:30">
      <c r="AD41670" s="9"/>
    </row>
    <row r="41671" spans="30:30">
      <c r="AD41671" s="9"/>
    </row>
    <row r="41672" spans="30:30">
      <c r="AD41672" s="9"/>
    </row>
    <row r="41673" spans="30:30">
      <c r="AD41673" s="9"/>
    </row>
    <row r="41674" spans="30:30">
      <c r="AD41674" s="9"/>
    </row>
    <row r="41675" spans="30:30">
      <c r="AD41675" s="9"/>
    </row>
    <row r="41676" spans="30:30">
      <c r="AD41676" s="9"/>
    </row>
    <row r="41677" spans="30:30">
      <c r="AD41677" s="9"/>
    </row>
    <row r="41678" spans="30:30">
      <c r="AD41678" s="9"/>
    </row>
    <row r="41679" spans="30:30">
      <c r="AD41679" s="9"/>
    </row>
    <row r="41680" spans="30:30">
      <c r="AD41680" s="9"/>
    </row>
    <row r="41681" spans="30:30">
      <c r="AD41681" s="9"/>
    </row>
    <row r="41682" spans="30:30">
      <c r="AD41682" s="9"/>
    </row>
    <row r="41683" spans="30:30">
      <c r="AD41683" s="9"/>
    </row>
    <row r="41684" spans="30:30">
      <c r="AD41684" s="9"/>
    </row>
    <row r="41685" spans="30:30">
      <c r="AD41685" s="9"/>
    </row>
    <row r="41686" spans="30:30">
      <c r="AD41686" s="9"/>
    </row>
    <row r="41687" spans="30:30">
      <c r="AD41687" s="9"/>
    </row>
    <row r="41688" spans="30:30">
      <c r="AD41688" s="9"/>
    </row>
    <row r="41689" spans="30:30">
      <c r="AD41689" s="9"/>
    </row>
    <row r="41690" spans="30:30">
      <c r="AD41690" s="9"/>
    </row>
    <row r="41691" spans="30:30">
      <c r="AD41691" s="9"/>
    </row>
    <row r="41692" spans="30:30">
      <c r="AD41692" s="9"/>
    </row>
    <row r="41693" spans="30:30">
      <c r="AD41693" s="9"/>
    </row>
    <row r="41694" spans="30:30">
      <c r="AD41694" s="9"/>
    </row>
    <row r="41695" spans="30:30">
      <c r="AD41695" s="9"/>
    </row>
    <row r="41696" spans="30:30">
      <c r="AD41696" s="9"/>
    </row>
    <row r="41697" spans="30:30">
      <c r="AD41697" s="9"/>
    </row>
    <row r="41698" spans="30:30">
      <c r="AD41698" s="9"/>
    </row>
    <row r="41699" spans="30:30">
      <c r="AD41699" s="9"/>
    </row>
    <row r="41700" spans="30:30">
      <c r="AD41700" s="9"/>
    </row>
    <row r="41701" spans="30:30">
      <c r="AD41701" s="9"/>
    </row>
    <row r="41702" spans="30:30">
      <c r="AD41702" s="9"/>
    </row>
    <row r="41703" spans="30:30">
      <c r="AD41703" s="9"/>
    </row>
    <row r="41704" spans="30:30">
      <c r="AD41704" s="9"/>
    </row>
    <row r="41705" spans="30:30">
      <c r="AD41705" s="9"/>
    </row>
    <row r="41706" spans="30:30">
      <c r="AD41706" s="9"/>
    </row>
    <row r="41707" spans="30:30">
      <c r="AD41707" s="9"/>
    </row>
    <row r="41708" spans="30:30">
      <c r="AD41708" s="9"/>
    </row>
    <row r="41709" spans="30:30">
      <c r="AD41709" s="9"/>
    </row>
    <row r="41710" spans="30:30">
      <c r="AD41710" s="9"/>
    </row>
    <row r="41711" spans="30:30">
      <c r="AD41711" s="9"/>
    </row>
    <row r="41712" spans="30:30">
      <c r="AD41712" s="9"/>
    </row>
    <row r="41713" spans="30:30">
      <c r="AD41713" s="9"/>
    </row>
    <row r="41714" spans="30:30">
      <c r="AD41714" s="9"/>
    </row>
    <row r="41715" spans="30:30">
      <c r="AD41715" s="9"/>
    </row>
    <row r="41716" spans="30:30">
      <c r="AD41716" s="9"/>
    </row>
    <row r="41717" spans="30:30">
      <c r="AD41717" s="9"/>
    </row>
    <row r="41718" spans="30:30">
      <c r="AD41718" s="9"/>
    </row>
    <row r="41719" spans="30:30">
      <c r="AD41719" s="9"/>
    </row>
    <row r="41720" spans="30:30">
      <c r="AD41720" s="9"/>
    </row>
    <row r="41721" spans="30:30">
      <c r="AD41721" s="9"/>
    </row>
    <row r="41722" spans="30:30">
      <c r="AD41722" s="9"/>
    </row>
    <row r="41723" spans="30:30">
      <c r="AD41723" s="9"/>
    </row>
    <row r="41724" spans="30:30">
      <c r="AD41724" s="9"/>
    </row>
    <row r="41725" spans="30:30">
      <c r="AD41725" s="9"/>
    </row>
    <row r="41726" spans="30:30">
      <c r="AD41726" s="9"/>
    </row>
    <row r="41727" spans="30:30">
      <c r="AD41727" s="9"/>
    </row>
    <row r="41728" spans="30:30">
      <c r="AD41728" s="9"/>
    </row>
    <row r="41729" spans="30:30">
      <c r="AD41729" s="9"/>
    </row>
    <row r="41730" spans="30:30">
      <c r="AD41730" s="9"/>
    </row>
    <row r="41731" spans="30:30">
      <c r="AD41731" s="9"/>
    </row>
    <row r="41732" spans="30:30">
      <c r="AD41732" s="9"/>
    </row>
    <row r="41733" spans="30:30">
      <c r="AD41733" s="9"/>
    </row>
    <row r="41734" spans="30:30">
      <c r="AD41734" s="9"/>
    </row>
    <row r="41735" spans="30:30">
      <c r="AD41735" s="9"/>
    </row>
    <row r="41736" spans="30:30">
      <c r="AD41736" s="9"/>
    </row>
    <row r="41737" spans="30:30">
      <c r="AD41737" s="9"/>
    </row>
    <row r="41738" spans="30:30">
      <c r="AD41738" s="9"/>
    </row>
    <row r="41739" spans="30:30">
      <c r="AD41739" s="9"/>
    </row>
    <row r="41740" spans="30:30">
      <c r="AD41740" s="9"/>
    </row>
    <row r="41741" spans="30:30">
      <c r="AD41741" s="9"/>
    </row>
    <row r="41742" spans="30:30">
      <c r="AD41742" s="9"/>
    </row>
    <row r="41743" spans="30:30">
      <c r="AD41743" s="9"/>
    </row>
    <row r="41744" spans="30:30">
      <c r="AD41744" s="9"/>
    </row>
    <row r="41745" spans="30:30">
      <c r="AD41745" s="9"/>
    </row>
    <row r="41746" spans="30:30">
      <c r="AD41746" s="9"/>
    </row>
    <row r="41747" spans="30:30">
      <c r="AD41747" s="9"/>
    </row>
    <row r="41748" spans="30:30">
      <c r="AD41748" s="9"/>
    </row>
    <row r="41749" spans="30:30">
      <c r="AD41749" s="9"/>
    </row>
    <row r="41750" spans="30:30">
      <c r="AD41750" s="9"/>
    </row>
    <row r="41751" spans="30:30">
      <c r="AD41751" s="9"/>
    </row>
    <row r="41752" spans="30:30">
      <c r="AD41752" s="9"/>
    </row>
    <row r="41753" spans="30:30">
      <c r="AD41753" s="9"/>
    </row>
    <row r="41754" spans="30:30">
      <c r="AD41754" s="9"/>
    </row>
    <row r="41755" spans="30:30">
      <c r="AD41755" s="9"/>
    </row>
    <row r="41756" spans="30:30">
      <c r="AD41756" s="9"/>
    </row>
    <row r="41757" spans="30:30">
      <c r="AD41757" s="9"/>
    </row>
    <row r="41758" spans="30:30">
      <c r="AD41758" s="9"/>
    </row>
    <row r="41759" spans="30:30">
      <c r="AD41759" s="9"/>
    </row>
    <row r="41760" spans="30:30">
      <c r="AD41760" s="9"/>
    </row>
    <row r="41761" spans="30:30">
      <c r="AD41761" s="9"/>
    </row>
    <row r="41762" spans="30:30">
      <c r="AD41762" s="9"/>
    </row>
    <row r="41763" spans="30:30">
      <c r="AD41763" s="9"/>
    </row>
    <row r="41764" spans="30:30">
      <c r="AD41764" s="9"/>
    </row>
    <row r="41765" spans="30:30">
      <c r="AD41765" s="9"/>
    </row>
    <row r="41766" spans="30:30">
      <c r="AD41766" s="9"/>
    </row>
    <row r="41767" spans="30:30">
      <c r="AD41767" s="9"/>
    </row>
    <row r="41768" spans="30:30">
      <c r="AD41768" s="9"/>
    </row>
    <row r="41769" spans="30:30">
      <c r="AD41769" s="9"/>
    </row>
    <row r="41770" spans="30:30">
      <c r="AD41770" s="9"/>
    </row>
    <row r="41771" spans="30:30">
      <c r="AD41771" s="9"/>
    </row>
    <row r="41772" spans="30:30">
      <c r="AD41772" s="9"/>
    </row>
    <row r="41773" spans="30:30">
      <c r="AD41773" s="9"/>
    </row>
    <row r="41774" spans="30:30">
      <c r="AD41774" s="9"/>
    </row>
    <row r="41775" spans="30:30">
      <c r="AD41775" s="9"/>
    </row>
    <row r="41776" spans="30:30">
      <c r="AD41776" s="9"/>
    </row>
    <row r="41777" spans="30:30">
      <c r="AD41777" s="9"/>
    </row>
    <row r="41778" spans="30:30">
      <c r="AD41778" s="9"/>
    </row>
    <row r="41779" spans="30:30">
      <c r="AD41779" s="9"/>
    </row>
    <row r="41780" spans="30:30">
      <c r="AD41780" s="9"/>
    </row>
    <row r="41781" spans="30:30">
      <c r="AD41781" s="9"/>
    </row>
    <row r="41782" spans="30:30">
      <c r="AD41782" s="9"/>
    </row>
    <row r="41783" spans="30:30">
      <c r="AD41783" s="9"/>
    </row>
    <row r="41784" spans="30:30">
      <c r="AD41784" s="9"/>
    </row>
    <row r="41785" spans="30:30">
      <c r="AD41785" s="9"/>
    </row>
    <row r="41786" spans="30:30">
      <c r="AD41786" s="9"/>
    </row>
    <row r="41787" spans="30:30">
      <c r="AD41787" s="9"/>
    </row>
    <row r="41788" spans="30:30">
      <c r="AD41788" s="9"/>
    </row>
    <row r="41789" spans="30:30">
      <c r="AD41789" s="9"/>
    </row>
    <row r="41790" spans="30:30">
      <c r="AD41790" s="9"/>
    </row>
    <row r="41791" spans="30:30">
      <c r="AD41791" s="9"/>
    </row>
    <row r="41792" spans="30:30">
      <c r="AD41792" s="9"/>
    </row>
    <row r="41793" spans="30:30">
      <c r="AD41793" s="9"/>
    </row>
    <row r="41794" spans="30:30">
      <c r="AD41794" s="9"/>
    </row>
    <row r="41795" spans="30:30">
      <c r="AD41795" s="9"/>
    </row>
    <row r="41796" spans="30:30">
      <c r="AD41796" s="9"/>
    </row>
    <row r="41797" spans="30:30">
      <c r="AD41797" s="9"/>
    </row>
    <row r="41798" spans="30:30">
      <c r="AD41798" s="9"/>
    </row>
    <row r="41799" spans="30:30">
      <c r="AD41799" s="9"/>
    </row>
    <row r="41800" spans="30:30">
      <c r="AD41800" s="9"/>
    </row>
    <row r="41801" spans="30:30">
      <c r="AD41801" s="9"/>
    </row>
    <row r="41802" spans="30:30">
      <c r="AD41802" s="9"/>
    </row>
    <row r="41803" spans="30:30">
      <c r="AD41803" s="9"/>
    </row>
    <row r="41804" spans="30:30">
      <c r="AD41804" s="9"/>
    </row>
    <row r="41805" spans="30:30">
      <c r="AD41805" s="9"/>
    </row>
    <row r="41806" spans="30:30">
      <c r="AD41806" s="9"/>
    </row>
    <row r="41807" spans="30:30">
      <c r="AD41807" s="9"/>
    </row>
    <row r="41808" spans="30:30">
      <c r="AD41808" s="9"/>
    </row>
    <row r="41809" spans="30:30">
      <c r="AD41809" s="9"/>
    </row>
    <row r="41810" spans="30:30">
      <c r="AD41810" s="9"/>
    </row>
    <row r="41811" spans="30:30">
      <c r="AD41811" s="9"/>
    </row>
    <row r="41812" spans="30:30">
      <c r="AD41812" s="9"/>
    </row>
    <row r="41813" spans="30:30">
      <c r="AD41813" s="9"/>
    </row>
    <row r="41814" spans="30:30">
      <c r="AD41814" s="9"/>
    </row>
    <row r="41815" spans="30:30">
      <c r="AD41815" s="9"/>
    </row>
    <row r="41816" spans="30:30">
      <c r="AD41816" s="9"/>
    </row>
    <row r="41817" spans="30:30">
      <c r="AD41817" s="9"/>
    </row>
    <row r="41818" spans="30:30">
      <c r="AD41818" s="9"/>
    </row>
    <row r="41819" spans="30:30">
      <c r="AD41819" s="9"/>
    </row>
    <row r="41820" spans="30:30">
      <c r="AD41820" s="9"/>
    </row>
    <row r="41821" spans="30:30">
      <c r="AD41821" s="9"/>
    </row>
    <row r="41822" spans="30:30">
      <c r="AD41822" s="9"/>
    </row>
    <row r="41823" spans="30:30">
      <c r="AD41823" s="9"/>
    </row>
    <row r="41824" spans="30:30">
      <c r="AD41824" s="9"/>
    </row>
    <row r="41825" spans="30:30">
      <c r="AD41825" s="9"/>
    </row>
    <row r="41826" spans="30:30">
      <c r="AD41826" s="9"/>
    </row>
    <row r="41827" spans="30:30">
      <c r="AD41827" s="9"/>
    </row>
    <row r="41828" spans="30:30">
      <c r="AD41828" s="9"/>
    </row>
    <row r="41829" spans="30:30">
      <c r="AD41829" s="9"/>
    </row>
    <row r="41830" spans="30:30">
      <c r="AD41830" s="9"/>
    </row>
    <row r="41831" spans="30:30">
      <c r="AD41831" s="9"/>
    </row>
    <row r="41832" spans="30:30">
      <c r="AD41832" s="9"/>
    </row>
    <row r="41833" spans="30:30">
      <c r="AD41833" s="9"/>
    </row>
    <row r="41834" spans="30:30">
      <c r="AD41834" s="9"/>
    </row>
    <row r="41835" spans="30:30">
      <c r="AD41835" s="9"/>
    </row>
    <row r="41836" spans="30:30">
      <c r="AD41836" s="9"/>
    </row>
    <row r="41837" spans="30:30">
      <c r="AD41837" s="9"/>
    </row>
    <row r="41838" spans="30:30">
      <c r="AD41838" s="9"/>
    </row>
    <row r="41839" spans="30:30">
      <c r="AD41839" s="9"/>
    </row>
    <row r="41840" spans="30:30">
      <c r="AD41840" s="9"/>
    </row>
    <row r="41841" spans="30:30">
      <c r="AD41841" s="9"/>
    </row>
    <row r="41842" spans="30:30">
      <c r="AD41842" s="9"/>
    </row>
    <row r="41843" spans="30:30">
      <c r="AD41843" s="9"/>
    </row>
    <row r="41844" spans="30:30">
      <c r="AD41844" s="9"/>
    </row>
    <row r="41845" spans="30:30">
      <c r="AD41845" s="9"/>
    </row>
    <row r="41846" spans="30:30">
      <c r="AD41846" s="9"/>
    </row>
    <row r="41847" spans="30:30">
      <c r="AD41847" s="9"/>
    </row>
    <row r="41848" spans="30:30">
      <c r="AD41848" s="9"/>
    </row>
    <row r="41849" spans="30:30">
      <c r="AD41849" s="9"/>
    </row>
    <row r="41850" spans="30:30">
      <c r="AD41850" s="9"/>
    </row>
    <row r="41851" spans="30:30">
      <c r="AD41851" s="9"/>
    </row>
    <row r="41852" spans="30:30">
      <c r="AD41852" s="9"/>
    </row>
    <row r="41853" spans="30:30">
      <c r="AD41853" s="9"/>
    </row>
    <row r="41854" spans="30:30">
      <c r="AD41854" s="9"/>
    </row>
    <row r="41855" spans="30:30">
      <c r="AD41855" s="9"/>
    </row>
    <row r="41856" spans="30:30">
      <c r="AD41856" s="9"/>
    </row>
    <row r="41857" spans="30:30">
      <c r="AD41857" s="9"/>
    </row>
    <row r="41858" spans="30:30">
      <c r="AD41858" s="9"/>
    </row>
    <row r="41859" spans="30:30">
      <c r="AD41859" s="9"/>
    </row>
    <row r="41860" spans="30:30">
      <c r="AD41860" s="9"/>
    </row>
    <row r="41861" spans="30:30">
      <c r="AD41861" s="9"/>
    </row>
    <row r="41862" spans="30:30">
      <c r="AD41862" s="9"/>
    </row>
    <row r="41863" spans="30:30">
      <c r="AD41863" s="9"/>
    </row>
    <row r="41864" spans="30:30">
      <c r="AD41864" s="9"/>
    </row>
    <row r="41865" spans="30:30">
      <c r="AD41865" s="9"/>
    </row>
    <row r="41866" spans="30:30">
      <c r="AD41866" s="9"/>
    </row>
    <row r="41867" spans="30:30">
      <c r="AD41867" s="9"/>
    </row>
    <row r="41868" spans="30:30">
      <c r="AD41868" s="9"/>
    </row>
    <row r="41869" spans="30:30">
      <c r="AD41869" s="9"/>
    </row>
    <row r="41870" spans="30:30">
      <c r="AD41870" s="9"/>
    </row>
    <row r="41871" spans="30:30">
      <c r="AD41871" s="9"/>
    </row>
    <row r="41872" spans="30:30">
      <c r="AD41872" s="9"/>
    </row>
    <row r="41873" spans="30:30">
      <c r="AD41873" s="9"/>
    </row>
    <row r="41874" spans="30:30">
      <c r="AD41874" s="9"/>
    </row>
    <row r="41875" spans="30:30">
      <c r="AD41875" s="9"/>
    </row>
    <row r="41876" spans="30:30">
      <c r="AD41876" s="9"/>
    </row>
    <row r="41877" spans="30:30">
      <c r="AD41877" s="9"/>
    </row>
    <row r="41878" spans="30:30">
      <c r="AD41878" s="9"/>
    </row>
    <row r="41879" spans="30:30">
      <c r="AD41879" s="9"/>
    </row>
    <row r="41880" spans="30:30">
      <c r="AD41880" s="9"/>
    </row>
    <row r="41881" spans="30:30">
      <c r="AD41881" s="9"/>
    </row>
    <row r="41882" spans="30:30">
      <c r="AD41882" s="9"/>
    </row>
    <row r="41883" spans="30:30">
      <c r="AD41883" s="9"/>
    </row>
    <row r="41884" spans="30:30">
      <c r="AD41884" s="9"/>
    </row>
    <row r="41885" spans="30:30">
      <c r="AD41885" s="9"/>
    </row>
    <row r="41886" spans="30:30">
      <c r="AD41886" s="9"/>
    </row>
    <row r="41887" spans="30:30">
      <c r="AD41887" s="9"/>
    </row>
    <row r="41888" spans="30:30">
      <c r="AD41888" s="9"/>
    </row>
    <row r="41889" spans="30:30">
      <c r="AD41889" s="9"/>
    </row>
    <row r="41890" spans="30:30">
      <c r="AD41890" s="9"/>
    </row>
    <row r="41891" spans="30:30">
      <c r="AD41891" s="9"/>
    </row>
    <row r="41892" spans="30:30">
      <c r="AD41892" s="9"/>
    </row>
    <row r="41893" spans="30:30">
      <c r="AD41893" s="9"/>
    </row>
    <row r="41894" spans="30:30">
      <c r="AD41894" s="9"/>
    </row>
    <row r="41895" spans="30:30">
      <c r="AD41895" s="9"/>
    </row>
    <row r="41896" spans="30:30">
      <c r="AD41896" s="9"/>
    </row>
    <row r="41897" spans="30:30">
      <c r="AD41897" s="9"/>
    </row>
    <row r="41898" spans="30:30">
      <c r="AD41898" s="9"/>
    </row>
    <row r="41899" spans="30:30">
      <c r="AD41899" s="9"/>
    </row>
    <row r="41900" spans="30:30">
      <c r="AD41900" s="9"/>
    </row>
    <row r="41901" spans="30:30">
      <c r="AD41901" s="9"/>
    </row>
    <row r="41902" spans="30:30">
      <c r="AD41902" s="9"/>
    </row>
    <row r="41903" spans="30:30">
      <c r="AD41903" s="9"/>
    </row>
    <row r="41904" spans="30:30">
      <c r="AD41904" s="9"/>
    </row>
    <row r="41905" spans="30:30">
      <c r="AD41905" s="9"/>
    </row>
    <row r="41906" spans="30:30">
      <c r="AD41906" s="9"/>
    </row>
    <row r="41907" spans="30:30">
      <c r="AD41907" s="9"/>
    </row>
    <row r="41908" spans="30:30">
      <c r="AD41908" s="9"/>
    </row>
    <row r="41909" spans="30:30">
      <c r="AD41909" s="9"/>
    </row>
    <row r="41910" spans="30:30">
      <c r="AD41910" s="9"/>
    </row>
    <row r="41911" spans="30:30">
      <c r="AD41911" s="9"/>
    </row>
    <row r="41912" spans="30:30">
      <c r="AD41912" s="9"/>
    </row>
    <row r="41913" spans="30:30">
      <c r="AD41913" s="9"/>
    </row>
    <row r="41914" spans="30:30">
      <c r="AD41914" s="9"/>
    </row>
    <row r="41915" spans="30:30">
      <c r="AD41915" s="9"/>
    </row>
    <row r="41916" spans="30:30">
      <c r="AD41916" s="9"/>
    </row>
    <row r="41917" spans="30:30">
      <c r="AD41917" s="9"/>
    </row>
    <row r="41918" spans="30:30">
      <c r="AD41918" s="9"/>
    </row>
    <row r="41919" spans="30:30">
      <c r="AD41919" s="9"/>
    </row>
    <row r="41920" spans="30:30">
      <c r="AD41920" s="9"/>
    </row>
    <row r="41921" spans="30:30">
      <c r="AD41921" s="9"/>
    </row>
    <row r="41922" spans="30:30">
      <c r="AD41922" s="9"/>
    </row>
    <row r="41923" spans="30:30">
      <c r="AD41923" s="9"/>
    </row>
    <row r="41924" spans="30:30">
      <c r="AD41924" s="9"/>
    </row>
    <row r="41925" spans="30:30">
      <c r="AD41925" s="9"/>
    </row>
    <row r="41926" spans="30:30">
      <c r="AD41926" s="9"/>
    </row>
    <row r="41927" spans="30:30">
      <c r="AD41927" s="9"/>
    </row>
    <row r="41928" spans="30:30">
      <c r="AD41928" s="9"/>
    </row>
    <row r="41929" spans="30:30">
      <c r="AD41929" s="9"/>
    </row>
    <row r="41930" spans="30:30">
      <c r="AD41930" s="9"/>
    </row>
    <row r="41931" spans="30:30">
      <c r="AD41931" s="9"/>
    </row>
    <row r="41932" spans="30:30">
      <c r="AD41932" s="9"/>
    </row>
    <row r="41933" spans="30:30">
      <c r="AD41933" s="9"/>
    </row>
    <row r="41934" spans="30:30">
      <c r="AD41934" s="9"/>
    </row>
    <row r="41935" spans="30:30">
      <c r="AD41935" s="9"/>
    </row>
    <row r="41936" spans="30:30">
      <c r="AD41936" s="9"/>
    </row>
    <row r="41937" spans="30:30">
      <c r="AD41937" s="9"/>
    </row>
    <row r="41938" spans="30:30">
      <c r="AD41938" s="9"/>
    </row>
    <row r="41939" spans="30:30">
      <c r="AD41939" s="9"/>
    </row>
    <row r="41940" spans="30:30">
      <c r="AD41940" s="9"/>
    </row>
    <row r="41941" spans="30:30">
      <c r="AD41941" s="9"/>
    </row>
    <row r="41942" spans="30:30">
      <c r="AD41942" s="9"/>
    </row>
    <row r="41943" spans="30:30">
      <c r="AD41943" s="9"/>
    </row>
    <row r="41944" spans="30:30">
      <c r="AD41944" s="9"/>
    </row>
    <row r="41945" spans="30:30">
      <c r="AD41945" s="9"/>
    </row>
    <row r="41946" spans="30:30">
      <c r="AD41946" s="9"/>
    </row>
    <row r="41947" spans="30:30">
      <c r="AD41947" s="9"/>
    </row>
    <row r="41948" spans="30:30">
      <c r="AD41948" s="9"/>
    </row>
    <row r="41949" spans="30:30">
      <c r="AD41949" s="9"/>
    </row>
    <row r="41950" spans="30:30">
      <c r="AD41950" s="9"/>
    </row>
    <row r="41951" spans="30:30">
      <c r="AD41951" s="9"/>
    </row>
    <row r="41952" spans="30:30">
      <c r="AD41952" s="9"/>
    </row>
    <row r="41953" spans="30:30">
      <c r="AD41953" s="9"/>
    </row>
    <row r="41954" spans="30:30">
      <c r="AD41954" s="9"/>
    </row>
    <row r="41955" spans="30:30">
      <c r="AD41955" s="9"/>
    </row>
    <row r="41956" spans="30:30">
      <c r="AD41956" s="9"/>
    </row>
    <row r="41957" spans="30:30">
      <c r="AD41957" s="9"/>
    </row>
    <row r="41958" spans="30:30">
      <c r="AD41958" s="9"/>
    </row>
    <row r="41959" spans="30:30">
      <c r="AD41959" s="9"/>
    </row>
    <row r="41960" spans="30:30">
      <c r="AD41960" s="9"/>
    </row>
    <row r="41961" spans="30:30">
      <c r="AD41961" s="9"/>
    </row>
    <row r="41962" spans="30:30">
      <c r="AD41962" s="9"/>
    </row>
    <row r="41963" spans="30:30">
      <c r="AD41963" s="9"/>
    </row>
    <row r="41964" spans="30:30">
      <c r="AD41964" s="9"/>
    </row>
    <row r="41965" spans="30:30">
      <c r="AD41965" s="9"/>
    </row>
    <row r="41966" spans="30:30">
      <c r="AD41966" s="9"/>
    </row>
    <row r="41967" spans="30:30">
      <c r="AD41967" s="9"/>
    </row>
    <row r="41968" spans="30:30">
      <c r="AD41968" s="9"/>
    </row>
    <row r="41969" spans="30:30">
      <c r="AD41969" s="9"/>
    </row>
    <row r="41970" spans="30:30">
      <c r="AD41970" s="9"/>
    </row>
    <row r="41971" spans="30:30">
      <c r="AD41971" s="9"/>
    </row>
    <row r="41972" spans="30:30">
      <c r="AD41972" s="9"/>
    </row>
    <row r="41973" spans="30:30">
      <c r="AD41973" s="9"/>
    </row>
    <row r="41974" spans="30:30">
      <c r="AD41974" s="9"/>
    </row>
    <row r="41975" spans="30:30">
      <c r="AD41975" s="9"/>
    </row>
    <row r="41976" spans="30:30">
      <c r="AD41976" s="9"/>
    </row>
    <row r="41977" spans="30:30">
      <c r="AD41977" s="9"/>
    </row>
    <row r="41978" spans="30:30">
      <c r="AD41978" s="9"/>
    </row>
    <row r="41979" spans="30:30">
      <c r="AD41979" s="9"/>
    </row>
    <row r="41980" spans="30:30">
      <c r="AD41980" s="9"/>
    </row>
    <row r="41981" spans="30:30">
      <c r="AD41981" s="9"/>
    </row>
    <row r="41982" spans="30:30">
      <c r="AD41982" s="9"/>
    </row>
    <row r="41983" spans="30:30">
      <c r="AD41983" s="9"/>
    </row>
    <row r="41984" spans="30:30">
      <c r="AD41984" s="9"/>
    </row>
    <row r="41985" spans="30:30">
      <c r="AD41985" s="9"/>
    </row>
    <row r="41986" spans="30:30">
      <c r="AD41986" s="9"/>
    </row>
    <row r="41987" spans="30:30">
      <c r="AD41987" s="9"/>
    </row>
    <row r="41988" spans="30:30">
      <c r="AD41988" s="9"/>
    </row>
    <row r="41989" spans="30:30">
      <c r="AD41989" s="9"/>
    </row>
    <row r="41990" spans="30:30">
      <c r="AD41990" s="9"/>
    </row>
    <row r="41991" spans="30:30">
      <c r="AD41991" s="9"/>
    </row>
    <row r="41992" spans="30:30">
      <c r="AD41992" s="9"/>
    </row>
    <row r="41993" spans="30:30">
      <c r="AD41993" s="9"/>
    </row>
    <row r="41994" spans="30:30">
      <c r="AD41994" s="9"/>
    </row>
    <row r="41995" spans="30:30">
      <c r="AD41995" s="9"/>
    </row>
    <row r="41996" spans="30:30">
      <c r="AD41996" s="9"/>
    </row>
    <row r="41997" spans="30:30">
      <c r="AD41997" s="9"/>
    </row>
    <row r="41998" spans="30:30">
      <c r="AD41998" s="9"/>
    </row>
    <row r="41999" spans="30:30">
      <c r="AD41999" s="9"/>
    </row>
    <row r="42000" spans="30:30">
      <c r="AD42000" s="9"/>
    </row>
    <row r="42001" spans="30:30">
      <c r="AD42001" s="9"/>
    </row>
    <row r="42002" spans="30:30">
      <c r="AD42002" s="9"/>
    </row>
    <row r="42003" spans="30:30">
      <c r="AD42003" s="9"/>
    </row>
    <row r="42004" spans="30:30">
      <c r="AD42004" s="9"/>
    </row>
    <row r="42005" spans="30:30">
      <c r="AD42005" s="9"/>
    </row>
    <row r="42006" spans="30:30">
      <c r="AD42006" s="9"/>
    </row>
    <row r="42007" spans="30:30">
      <c r="AD42007" s="9"/>
    </row>
    <row r="42008" spans="30:30">
      <c r="AD42008" s="9"/>
    </row>
    <row r="42009" spans="30:30">
      <c r="AD42009" s="9"/>
    </row>
    <row r="42010" spans="30:30">
      <c r="AD42010" s="9"/>
    </row>
    <row r="42011" spans="30:30">
      <c r="AD42011" s="9"/>
    </row>
    <row r="42012" spans="30:30">
      <c r="AD42012" s="9"/>
    </row>
    <row r="42013" spans="30:30">
      <c r="AD42013" s="9"/>
    </row>
    <row r="42014" spans="30:30">
      <c r="AD42014" s="9"/>
    </row>
    <row r="42015" spans="30:30">
      <c r="AD42015" s="9"/>
    </row>
    <row r="42016" spans="30:30">
      <c r="AD42016" s="9"/>
    </row>
    <row r="42017" spans="30:30">
      <c r="AD42017" s="9"/>
    </row>
    <row r="42018" spans="30:30">
      <c r="AD42018" s="9"/>
    </row>
    <row r="42019" spans="30:30">
      <c r="AD42019" s="9"/>
    </row>
    <row r="42020" spans="30:30">
      <c r="AD42020" s="9"/>
    </row>
    <row r="42021" spans="30:30">
      <c r="AD42021" s="9"/>
    </row>
    <row r="42022" spans="30:30">
      <c r="AD42022" s="9"/>
    </row>
    <row r="42023" spans="30:30">
      <c r="AD42023" s="9"/>
    </row>
    <row r="42024" spans="30:30">
      <c r="AD42024" s="9"/>
    </row>
    <row r="42025" spans="30:30">
      <c r="AD42025" s="9"/>
    </row>
    <row r="42026" spans="30:30">
      <c r="AD42026" s="9"/>
    </row>
    <row r="42027" spans="30:30">
      <c r="AD42027" s="9"/>
    </row>
    <row r="42028" spans="30:30">
      <c r="AD42028" s="9"/>
    </row>
    <row r="42029" spans="30:30">
      <c r="AD42029" s="9"/>
    </row>
    <row r="42030" spans="30:30">
      <c r="AD42030" s="9"/>
    </row>
    <row r="42031" spans="30:30">
      <c r="AD42031" s="9"/>
    </row>
    <row r="42032" spans="30:30">
      <c r="AD42032" s="9"/>
    </row>
    <row r="42033" spans="30:30">
      <c r="AD42033" s="9"/>
    </row>
    <row r="42034" spans="30:30">
      <c r="AD42034" s="9"/>
    </row>
    <row r="42035" spans="30:30">
      <c r="AD42035" s="9"/>
    </row>
    <row r="42036" spans="30:30">
      <c r="AD42036" s="9"/>
    </row>
    <row r="42037" spans="30:30">
      <c r="AD42037" s="9"/>
    </row>
    <row r="42038" spans="30:30">
      <c r="AD42038" s="9"/>
    </row>
    <row r="42039" spans="30:30">
      <c r="AD42039" s="9"/>
    </row>
    <row r="42040" spans="30:30">
      <c r="AD42040" s="9"/>
    </row>
    <row r="42041" spans="30:30">
      <c r="AD42041" s="9"/>
    </row>
    <row r="42042" spans="30:30">
      <c r="AD42042" s="9"/>
    </row>
    <row r="42043" spans="30:30">
      <c r="AD42043" s="9"/>
    </row>
    <row r="42044" spans="30:30">
      <c r="AD42044" s="9"/>
    </row>
    <row r="42045" spans="30:30">
      <c r="AD42045" s="9"/>
    </row>
    <row r="42046" spans="30:30">
      <c r="AD42046" s="9"/>
    </row>
    <row r="42047" spans="30:30">
      <c r="AD42047" s="9"/>
    </row>
    <row r="42048" spans="30:30">
      <c r="AD42048" s="9"/>
    </row>
    <row r="42049" spans="30:30">
      <c r="AD42049" s="9"/>
    </row>
    <row r="42050" spans="30:30">
      <c r="AD42050" s="9"/>
    </row>
    <row r="42051" spans="30:30">
      <c r="AD42051" s="9"/>
    </row>
    <row r="42052" spans="30:30">
      <c r="AD42052" s="9"/>
    </row>
    <row r="42053" spans="30:30">
      <c r="AD42053" s="9"/>
    </row>
    <row r="42054" spans="30:30">
      <c r="AD42054" s="9"/>
    </row>
    <row r="42055" spans="30:30">
      <c r="AD42055" s="9"/>
    </row>
    <row r="42056" spans="30:30">
      <c r="AD42056" s="9"/>
    </row>
    <row r="42057" spans="30:30">
      <c r="AD42057" s="9"/>
    </row>
    <row r="42058" spans="30:30">
      <c r="AD42058" s="9"/>
    </row>
    <row r="42059" spans="30:30">
      <c r="AD42059" s="9"/>
    </row>
    <row r="42060" spans="30:30">
      <c r="AD42060" s="9"/>
    </row>
    <row r="42061" spans="30:30">
      <c r="AD42061" s="9"/>
    </row>
    <row r="42062" spans="30:30">
      <c r="AD42062" s="9"/>
    </row>
    <row r="42063" spans="30:30">
      <c r="AD42063" s="9"/>
    </row>
    <row r="42064" spans="30:30">
      <c r="AD42064" s="9"/>
    </row>
    <row r="42065" spans="30:30">
      <c r="AD42065" s="9"/>
    </row>
    <row r="42066" spans="30:30">
      <c r="AD42066" s="9"/>
    </row>
    <row r="42067" spans="30:30">
      <c r="AD42067" s="9"/>
    </row>
    <row r="42068" spans="30:30">
      <c r="AD42068" s="9"/>
    </row>
    <row r="42069" spans="30:30">
      <c r="AD42069" s="9"/>
    </row>
    <row r="42070" spans="30:30">
      <c r="AD42070" s="9"/>
    </row>
    <row r="42071" spans="30:30">
      <c r="AD42071" s="9"/>
    </row>
    <row r="42072" spans="30:30">
      <c r="AD42072" s="9"/>
    </row>
    <row r="42073" spans="30:30">
      <c r="AD42073" s="9"/>
    </row>
    <row r="42074" spans="30:30">
      <c r="AD42074" s="9"/>
    </row>
    <row r="42075" spans="30:30">
      <c r="AD42075" s="9"/>
    </row>
    <row r="42076" spans="30:30">
      <c r="AD42076" s="9"/>
    </row>
    <row r="42077" spans="30:30">
      <c r="AD42077" s="9"/>
    </row>
    <row r="42078" spans="30:30">
      <c r="AD42078" s="9"/>
    </row>
    <row r="42079" spans="30:30">
      <c r="AD42079" s="9"/>
    </row>
    <row r="42080" spans="30:30">
      <c r="AD42080" s="9"/>
    </row>
    <row r="42081" spans="30:30">
      <c r="AD42081" s="9"/>
    </row>
    <row r="42082" spans="30:30">
      <c r="AD42082" s="9"/>
    </row>
    <row r="42083" spans="30:30">
      <c r="AD42083" s="9"/>
    </row>
    <row r="42084" spans="30:30">
      <c r="AD42084" s="9"/>
    </row>
    <row r="42085" spans="30:30">
      <c r="AD42085" s="9"/>
    </row>
    <row r="42086" spans="30:30">
      <c r="AD42086" s="9"/>
    </row>
    <row r="42087" spans="30:30">
      <c r="AD42087" s="9"/>
    </row>
    <row r="42088" spans="30:30">
      <c r="AD42088" s="9"/>
    </row>
    <row r="42089" spans="30:30">
      <c r="AD42089" s="9"/>
    </row>
    <row r="42090" spans="30:30">
      <c r="AD42090" s="9"/>
    </row>
    <row r="42091" spans="30:30">
      <c r="AD42091" s="9"/>
    </row>
    <row r="42092" spans="30:30">
      <c r="AD42092" s="9"/>
    </row>
    <row r="42093" spans="30:30">
      <c r="AD42093" s="9"/>
    </row>
    <row r="42094" spans="30:30">
      <c r="AD42094" s="9"/>
    </row>
    <row r="42095" spans="30:30">
      <c r="AD42095" s="9"/>
    </row>
    <row r="42096" spans="30:30">
      <c r="AD42096" s="9"/>
    </row>
    <row r="42097" spans="30:30">
      <c r="AD42097" s="9"/>
    </row>
    <row r="42098" spans="30:30">
      <c r="AD42098" s="9"/>
    </row>
    <row r="42099" spans="30:30">
      <c r="AD42099" s="9"/>
    </row>
    <row r="42100" spans="30:30">
      <c r="AD42100" s="9"/>
    </row>
    <row r="42101" spans="30:30">
      <c r="AD42101" s="9"/>
    </row>
    <row r="42102" spans="30:30">
      <c r="AD42102" s="9"/>
    </row>
    <row r="42103" spans="30:30">
      <c r="AD42103" s="9"/>
    </row>
    <row r="42104" spans="30:30">
      <c r="AD42104" s="9"/>
    </row>
    <row r="42105" spans="30:30">
      <c r="AD42105" s="9"/>
    </row>
    <row r="42106" spans="30:30">
      <c r="AD42106" s="9"/>
    </row>
    <row r="42107" spans="30:30">
      <c r="AD42107" s="9"/>
    </row>
    <row r="42108" spans="30:30">
      <c r="AD42108" s="9"/>
    </row>
    <row r="42109" spans="30:30">
      <c r="AD42109" s="9"/>
    </row>
    <row r="42110" spans="30:30">
      <c r="AD42110" s="9"/>
    </row>
    <row r="42111" spans="30:30">
      <c r="AD42111" s="9"/>
    </row>
    <row r="42112" spans="30:30">
      <c r="AD42112" s="9"/>
    </row>
    <row r="42113" spans="30:30">
      <c r="AD42113" s="9"/>
    </row>
    <row r="42114" spans="30:30">
      <c r="AD42114" s="9"/>
    </row>
    <row r="42115" spans="30:30">
      <c r="AD42115" s="9"/>
    </row>
    <row r="42116" spans="30:30">
      <c r="AD42116" s="9"/>
    </row>
    <row r="42117" spans="30:30">
      <c r="AD42117" s="9"/>
    </row>
    <row r="42118" spans="30:30">
      <c r="AD42118" s="9"/>
    </row>
    <row r="42119" spans="30:30">
      <c r="AD42119" s="9"/>
    </row>
    <row r="42120" spans="30:30">
      <c r="AD42120" s="9"/>
    </row>
    <row r="42121" spans="30:30">
      <c r="AD42121" s="9"/>
    </row>
    <row r="42122" spans="30:30">
      <c r="AD42122" s="9"/>
    </row>
    <row r="42123" spans="30:30">
      <c r="AD42123" s="9"/>
    </row>
    <row r="42124" spans="30:30">
      <c r="AD42124" s="9"/>
    </row>
    <row r="42125" spans="30:30">
      <c r="AD42125" s="9"/>
    </row>
    <row r="42126" spans="30:30">
      <c r="AD42126" s="9"/>
    </row>
    <row r="42127" spans="30:30">
      <c r="AD42127" s="9"/>
    </row>
    <row r="42128" spans="30:30">
      <c r="AD42128" s="9"/>
    </row>
    <row r="42129" spans="30:30">
      <c r="AD42129" s="9"/>
    </row>
    <row r="42130" spans="30:30">
      <c r="AD42130" s="9"/>
    </row>
    <row r="42131" spans="30:30">
      <c r="AD42131" s="9"/>
    </row>
    <row r="42132" spans="30:30">
      <c r="AD42132" s="9"/>
    </row>
    <row r="42133" spans="30:30">
      <c r="AD42133" s="9"/>
    </row>
    <row r="42134" spans="30:30">
      <c r="AD42134" s="9"/>
    </row>
    <row r="42135" spans="30:30">
      <c r="AD42135" s="9"/>
    </row>
    <row r="42136" spans="30:30">
      <c r="AD42136" s="9"/>
    </row>
    <row r="42137" spans="30:30">
      <c r="AD42137" s="9"/>
    </row>
    <row r="42138" spans="30:30">
      <c r="AD42138" s="9"/>
    </row>
    <row r="42139" spans="30:30">
      <c r="AD42139" s="9"/>
    </row>
    <row r="42140" spans="30:30">
      <c r="AD42140" s="9"/>
    </row>
    <row r="42141" spans="30:30">
      <c r="AD42141" s="9"/>
    </row>
    <row r="42142" spans="30:30">
      <c r="AD42142" s="9"/>
    </row>
    <row r="42143" spans="30:30">
      <c r="AD42143" s="9"/>
    </row>
    <row r="42144" spans="30:30">
      <c r="AD42144" s="9"/>
    </row>
    <row r="42145" spans="30:30">
      <c r="AD42145" s="9"/>
    </row>
    <row r="42146" spans="30:30">
      <c r="AD42146" s="9"/>
    </row>
    <row r="42147" spans="30:30">
      <c r="AD42147" s="9"/>
    </row>
    <row r="42148" spans="30:30">
      <c r="AD42148" s="9"/>
    </row>
    <row r="42149" spans="30:30">
      <c r="AD42149" s="9"/>
    </row>
    <row r="42150" spans="30:30">
      <c r="AD42150" s="9"/>
    </row>
    <row r="42151" spans="30:30">
      <c r="AD42151" s="9"/>
    </row>
    <row r="42152" spans="30:30">
      <c r="AD42152" s="9"/>
    </row>
    <row r="42153" spans="30:30">
      <c r="AD42153" s="9"/>
    </row>
    <row r="42154" spans="30:30">
      <c r="AD42154" s="9"/>
    </row>
    <row r="42155" spans="30:30">
      <c r="AD42155" s="9"/>
    </row>
    <row r="42156" spans="30:30">
      <c r="AD42156" s="9"/>
    </row>
    <row r="42157" spans="30:30">
      <c r="AD42157" s="9"/>
    </row>
    <row r="42158" spans="30:30">
      <c r="AD42158" s="9"/>
    </row>
    <row r="42159" spans="30:30">
      <c r="AD42159" s="9"/>
    </row>
    <row r="42160" spans="30:30">
      <c r="AD42160" s="9"/>
    </row>
    <row r="42161" spans="30:30">
      <c r="AD42161" s="9"/>
    </row>
    <row r="42162" spans="30:30">
      <c r="AD42162" s="9"/>
    </row>
    <row r="42163" spans="30:30">
      <c r="AD42163" s="9"/>
    </row>
    <row r="42164" spans="30:30">
      <c r="AD42164" s="9"/>
    </row>
    <row r="42165" spans="30:30">
      <c r="AD42165" s="9"/>
    </row>
    <row r="42166" spans="30:30">
      <c r="AD42166" s="9"/>
    </row>
    <row r="42167" spans="30:30">
      <c r="AD42167" s="9"/>
    </row>
    <row r="42168" spans="30:30">
      <c r="AD42168" s="9"/>
    </row>
    <row r="42169" spans="30:30">
      <c r="AD42169" s="9"/>
    </row>
    <row r="42170" spans="30:30">
      <c r="AD42170" s="9"/>
    </row>
    <row r="42171" spans="30:30">
      <c r="AD42171" s="9"/>
    </row>
    <row r="42172" spans="30:30">
      <c r="AD42172" s="9"/>
    </row>
    <row r="42173" spans="30:30">
      <c r="AD42173" s="9"/>
    </row>
    <row r="42174" spans="30:30">
      <c r="AD42174" s="9"/>
    </row>
    <row r="42175" spans="30:30">
      <c r="AD42175" s="9"/>
    </row>
    <row r="42176" spans="30:30">
      <c r="AD42176" s="9"/>
    </row>
    <row r="42177" spans="30:30">
      <c r="AD42177" s="9"/>
    </row>
    <row r="42178" spans="30:30">
      <c r="AD42178" s="9"/>
    </row>
    <row r="42179" spans="30:30">
      <c r="AD42179" s="9"/>
    </row>
    <row r="42180" spans="30:30">
      <c r="AD42180" s="9"/>
    </row>
    <row r="42181" spans="30:30">
      <c r="AD42181" s="9"/>
    </row>
    <row r="42182" spans="30:30">
      <c r="AD42182" s="9"/>
    </row>
    <row r="42183" spans="30:30">
      <c r="AD42183" s="9"/>
    </row>
    <row r="42184" spans="30:30">
      <c r="AD42184" s="9"/>
    </row>
    <row r="42185" spans="30:30">
      <c r="AD42185" s="9"/>
    </row>
    <row r="42186" spans="30:30">
      <c r="AD42186" s="9"/>
    </row>
    <row r="42187" spans="30:30">
      <c r="AD42187" s="9"/>
    </row>
    <row r="42188" spans="30:30">
      <c r="AD42188" s="9"/>
    </row>
    <row r="42189" spans="30:30">
      <c r="AD42189" s="9"/>
    </row>
    <row r="42190" spans="30:30">
      <c r="AD42190" s="9"/>
    </row>
    <row r="42191" spans="30:30">
      <c r="AD42191" s="9"/>
    </row>
    <row r="42192" spans="30:30">
      <c r="AD42192" s="9"/>
    </row>
    <row r="42193" spans="30:30">
      <c r="AD42193" s="9"/>
    </row>
    <row r="42194" spans="30:30">
      <c r="AD42194" s="9"/>
    </row>
    <row r="42195" spans="30:30">
      <c r="AD42195" s="9"/>
    </row>
    <row r="42196" spans="30:30">
      <c r="AD42196" s="9"/>
    </row>
    <row r="42197" spans="30:30">
      <c r="AD42197" s="9"/>
    </row>
    <row r="42198" spans="30:30">
      <c r="AD42198" s="9"/>
    </row>
    <row r="42199" spans="30:30">
      <c r="AD42199" s="9"/>
    </row>
    <row r="42200" spans="30:30">
      <c r="AD42200" s="9"/>
    </row>
    <row r="42201" spans="30:30">
      <c r="AD42201" s="9"/>
    </row>
    <row r="42202" spans="30:30">
      <c r="AD42202" s="9"/>
    </row>
    <row r="42203" spans="30:30">
      <c r="AD42203" s="9"/>
    </row>
    <row r="42204" spans="30:30">
      <c r="AD42204" s="9"/>
    </row>
    <row r="42205" spans="30:30">
      <c r="AD42205" s="9"/>
    </row>
    <row r="42206" spans="30:30">
      <c r="AD42206" s="9"/>
    </row>
    <row r="42207" spans="30:30">
      <c r="AD42207" s="9"/>
    </row>
    <row r="42208" spans="30:30">
      <c r="AD42208" s="9"/>
    </row>
    <row r="42209" spans="30:30">
      <c r="AD42209" s="9"/>
    </row>
    <row r="42210" spans="30:30">
      <c r="AD42210" s="9"/>
    </row>
    <row r="42211" spans="30:30">
      <c r="AD42211" s="9"/>
    </row>
    <row r="42212" spans="30:30">
      <c r="AD42212" s="9"/>
    </row>
    <row r="42213" spans="30:30">
      <c r="AD42213" s="9"/>
    </row>
    <row r="42214" spans="30:30">
      <c r="AD42214" s="9"/>
    </row>
    <row r="42215" spans="30:30">
      <c r="AD42215" s="9"/>
    </row>
    <row r="42216" spans="30:30">
      <c r="AD42216" s="9"/>
    </row>
    <row r="42217" spans="30:30">
      <c r="AD42217" s="9"/>
    </row>
    <row r="42218" spans="30:30">
      <c r="AD42218" s="9"/>
    </row>
    <row r="42219" spans="30:30">
      <c r="AD42219" s="9"/>
    </row>
    <row r="42220" spans="30:30">
      <c r="AD42220" s="9"/>
    </row>
    <row r="42221" spans="30:30">
      <c r="AD42221" s="9"/>
    </row>
    <row r="42222" spans="30:30">
      <c r="AD42222" s="9"/>
    </row>
    <row r="42223" spans="30:30">
      <c r="AD42223" s="9"/>
    </row>
    <row r="42224" spans="30:30">
      <c r="AD42224" s="9"/>
    </row>
    <row r="42225" spans="30:30">
      <c r="AD42225" s="9"/>
    </row>
    <row r="42226" spans="30:30">
      <c r="AD42226" s="9"/>
    </row>
    <row r="42227" spans="30:30">
      <c r="AD42227" s="9"/>
    </row>
    <row r="42228" spans="30:30">
      <c r="AD42228" s="9"/>
    </row>
    <row r="42229" spans="30:30">
      <c r="AD42229" s="9"/>
    </row>
    <row r="42230" spans="30:30">
      <c r="AD42230" s="9"/>
    </row>
    <row r="42231" spans="30:30">
      <c r="AD42231" s="9"/>
    </row>
    <row r="42232" spans="30:30">
      <c r="AD42232" s="9"/>
    </row>
    <row r="42233" spans="30:30">
      <c r="AD42233" s="9"/>
    </row>
    <row r="42234" spans="30:30">
      <c r="AD42234" s="9"/>
    </row>
    <row r="42235" spans="30:30">
      <c r="AD42235" s="9"/>
    </row>
    <row r="42236" spans="30:30">
      <c r="AD42236" s="9"/>
    </row>
    <row r="42237" spans="30:30">
      <c r="AD42237" s="9"/>
    </row>
    <row r="42238" spans="30:30">
      <c r="AD42238" s="9"/>
    </row>
    <row r="42239" spans="30:30">
      <c r="AD42239" s="9"/>
    </row>
    <row r="42240" spans="30:30">
      <c r="AD42240" s="9"/>
    </row>
    <row r="42241" spans="30:30">
      <c r="AD42241" s="9"/>
    </row>
    <row r="42242" spans="30:30">
      <c r="AD42242" s="9"/>
    </row>
    <row r="42243" spans="30:30">
      <c r="AD42243" s="9"/>
    </row>
    <row r="42244" spans="30:30">
      <c r="AD42244" s="9"/>
    </row>
    <row r="42245" spans="30:30">
      <c r="AD42245" s="9"/>
    </row>
    <row r="42246" spans="30:30">
      <c r="AD42246" s="9"/>
    </row>
    <row r="42247" spans="30:30">
      <c r="AD42247" s="9"/>
    </row>
    <row r="42248" spans="30:30">
      <c r="AD42248" s="9"/>
    </row>
    <row r="42249" spans="30:30">
      <c r="AD42249" s="9"/>
    </row>
    <row r="42250" spans="30:30">
      <c r="AD42250" s="9"/>
    </row>
    <row r="42251" spans="30:30">
      <c r="AD42251" s="9"/>
    </row>
    <row r="42252" spans="30:30">
      <c r="AD42252" s="9"/>
    </row>
    <row r="42253" spans="30:30">
      <c r="AD42253" s="9"/>
    </row>
    <row r="42254" spans="30:30">
      <c r="AD42254" s="9"/>
    </row>
    <row r="42255" spans="30:30">
      <c r="AD42255" s="9"/>
    </row>
    <row r="42256" spans="30:30">
      <c r="AD42256" s="9"/>
    </row>
    <row r="42257" spans="30:30">
      <c r="AD42257" s="9"/>
    </row>
    <row r="42258" spans="30:30">
      <c r="AD42258" s="9"/>
    </row>
    <row r="42259" spans="30:30">
      <c r="AD42259" s="9"/>
    </row>
    <row r="42260" spans="30:30">
      <c r="AD42260" s="9"/>
    </row>
    <row r="42261" spans="30:30">
      <c r="AD42261" s="9"/>
    </row>
    <row r="42262" spans="30:30">
      <c r="AD42262" s="9"/>
    </row>
    <row r="42263" spans="30:30">
      <c r="AD42263" s="9"/>
    </row>
    <row r="42264" spans="30:30">
      <c r="AD42264" s="9"/>
    </row>
    <row r="42265" spans="30:30">
      <c r="AD42265" s="9"/>
    </row>
    <row r="42266" spans="30:30">
      <c r="AD42266" s="9"/>
    </row>
    <row r="42267" spans="30:30">
      <c r="AD42267" s="9"/>
    </row>
    <row r="42268" spans="30:30">
      <c r="AD42268" s="9"/>
    </row>
    <row r="42269" spans="30:30">
      <c r="AD42269" s="9"/>
    </row>
    <row r="42270" spans="30:30">
      <c r="AD42270" s="9"/>
    </row>
    <row r="42271" spans="30:30">
      <c r="AD42271" s="9"/>
    </row>
    <row r="42272" spans="30:30">
      <c r="AD42272" s="9"/>
    </row>
    <row r="42273" spans="30:30">
      <c r="AD42273" s="9"/>
    </row>
    <row r="42274" spans="30:30">
      <c r="AD42274" s="9"/>
    </row>
    <row r="42275" spans="30:30">
      <c r="AD42275" s="9"/>
    </row>
    <row r="42276" spans="30:30">
      <c r="AD42276" s="9"/>
    </row>
    <row r="42277" spans="30:30">
      <c r="AD42277" s="9"/>
    </row>
    <row r="42278" spans="30:30">
      <c r="AD42278" s="9"/>
    </row>
    <row r="42279" spans="30:30">
      <c r="AD42279" s="9"/>
    </row>
    <row r="42280" spans="30:30">
      <c r="AD42280" s="9"/>
    </row>
    <row r="42281" spans="30:30">
      <c r="AD42281" s="9"/>
    </row>
    <row r="42282" spans="30:30">
      <c r="AD42282" s="9"/>
    </row>
    <row r="42283" spans="30:30">
      <c r="AD42283" s="9"/>
    </row>
    <row r="42284" spans="30:30">
      <c r="AD42284" s="9"/>
    </row>
    <row r="42285" spans="30:30">
      <c r="AD42285" s="9"/>
    </row>
    <row r="42286" spans="30:30">
      <c r="AD42286" s="9"/>
    </row>
    <row r="42287" spans="30:30">
      <c r="AD42287" s="9"/>
    </row>
    <row r="42288" spans="30:30">
      <c r="AD42288" s="9"/>
    </row>
    <row r="42289" spans="30:30">
      <c r="AD42289" s="9"/>
    </row>
    <row r="42290" spans="30:30">
      <c r="AD42290" s="9"/>
    </row>
    <row r="42291" spans="30:30">
      <c r="AD42291" s="9"/>
    </row>
    <row r="42292" spans="30:30">
      <c r="AD42292" s="9"/>
    </row>
    <row r="42293" spans="30:30">
      <c r="AD42293" s="9"/>
    </row>
    <row r="42294" spans="30:30">
      <c r="AD42294" s="9"/>
    </row>
    <row r="42295" spans="30:30">
      <c r="AD42295" s="9"/>
    </row>
    <row r="42296" spans="30:30">
      <c r="AD42296" s="9"/>
    </row>
    <row r="42297" spans="30:30">
      <c r="AD42297" s="9"/>
    </row>
    <row r="42298" spans="30:30">
      <c r="AD42298" s="9"/>
    </row>
    <row r="42299" spans="30:30">
      <c r="AD42299" s="9"/>
    </row>
    <row r="42300" spans="30:30">
      <c r="AD42300" s="9"/>
    </row>
    <row r="42301" spans="30:30">
      <c r="AD42301" s="9"/>
    </row>
    <row r="42302" spans="30:30">
      <c r="AD42302" s="9"/>
    </row>
    <row r="42303" spans="30:30">
      <c r="AD42303" s="9"/>
    </row>
    <row r="42304" spans="30:30">
      <c r="AD42304" s="9"/>
    </row>
    <row r="42305" spans="30:30">
      <c r="AD42305" s="9"/>
    </row>
    <row r="42306" spans="30:30">
      <c r="AD42306" s="9"/>
    </row>
    <row r="42307" spans="30:30">
      <c r="AD42307" s="9"/>
    </row>
    <row r="42308" spans="30:30">
      <c r="AD42308" s="9"/>
    </row>
    <row r="42309" spans="30:30">
      <c r="AD42309" s="9"/>
    </row>
    <row r="42310" spans="30:30">
      <c r="AD42310" s="9"/>
    </row>
    <row r="42311" spans="30:30">
      <c r="AD42311" s="9"/>
    </row>
    <row r="42312" spans="30:30">
      <c r="AD42312" s="9"/>
    </row>
    <row r="42313" spans="30:30">
      <c r="AD42313" s="9"/>
    </row>
    <row r="42314" spans="30:30">
      <c r="AD42314" s="9"/>
    </row>
    <row r="42315" spans="30:30">
      <c r="AD42315" s="9"/>
    </row>
    <row r="42316" spans="30:30">
      <c r="AD42316" s="9"/>
    </row>
    <row r="42317" spans="30:30">
      <c r="AD42317" s="9"/>
    </row>
    <row r="42318" spans="30:30">
      <c r="AD42318" s="9"/>
    </row>
    <row r="42319" spans="30:30">
      <c r="AD42319" s="9"/>
    </row>
    <row r="42320" spans="30:30">
      <c r="AD42320" s="9"/>
    </row>
    <row r="42321" spans="30:30">
      <c r="AD42321" s="9"/>
    </row>
    <row r="42322" spans="30:30">
      <c r="AD42322" s="9"/>
    </row>
    <row r="42323" spans="30:30">
      <c r="AD42323" s="9"/>
    </row>
    <row r="42324" spans="30:30">
      <c r="AD42324" s="9"/>
    </row>
    <row r="42325" spans="30:30">
      <c r="AD42325" s="9"/>
    </row>
    <row r="42326" spans="30:30">
      <c r="AD42326" s="9"/>
    </row>
    <row r="42327" spans="30:30">
      <c r="AD42327" s="9"/>
    </row>
    <row r="42328" spans="30:30">
      <c r="AD42328" s="9"/>
    </row>
    <row r="42329" spans="30:30">
      <c r="AD42329" s="9"/>
    </row>
    <row r="42330" spans="30:30">
      <c r="AD42330" s="9"/>
    </row>
    <row r="42331" spans="30:30">
      <c r="AD42331" s="9"/>
    </row>
    <row r="42332" spans="30:30">
      <c r="AD42332" s="9"/>
    </row>
    <row r="42333" spans="30:30">
      <c r="AD42333" s="9"/>
    </row>
    <row r="42334" spans="30:30">
      <c r="AD42334" s="9"/>
    </row>
    <row r="42335" spans="30:30">
      <c r="AD42335" s="9"/>
    </row>
    <row r="42336" spans="30:30">
      <c r="AD42336" s="9"/>
    </row>
    <row r="42337" spans="30:30">
      <c r="AD42337" s="9"/>
    </row>
    <row r="42338" spans="30:30">
      <c r="AD42338" s="9"/>
    </row>
    <row r="42339" spans="30:30">
      <c r="AD42339" s="9"/>
    </row>
    <row r="42340" spans="30:30">
      <c r="AD42340" s="9"/>
    </row>
    <row r="42341" spans="30:30">
      <c r="AD42341" s="9"/>
    </row>
    <row r="42342" spans="30:30">
      <c r="AD42342" s="9"/>
    </row>
    <row r="42343" spans="30:30">
      <c r="AD42343" s="9"/>
    </row>
    <row r="42344" spans="30:30">
      <c r="AD42344" s="9"/>
    </row>
    <row r="42345" spans="30:30">
      <c r="AD42345" s="9"/>
    </row>
    <row r="42346" spans="30:30">
      <c r="AD42346" s="9"/>
    </row>
    <row r="42347" spans="30:30">
      <c r="AD42347" s="9"/>
    </row>
    <row r="42348" spans="30:30">
      <c r="AD42348" s="9"/>
    </row>
    <row r="42349" spans="30:30">
      <c r="AD42349" s="9"/>
    </row>
    <row r="42350" spans="30:30">
      <c r="AD42350" s="9"/>
    </row>
    <row r="42351" spans="30:30">
      <c r="AD42351" s="9"/>
    </row>
    <row r="42352" spans="30:30">
      <c r="AD42352" s="9"/>
    </row>
    <row r="42353" spans="30:30">
      <c r="AD42353" s="9"/>
    </row>
    <row r="42354" spans="30:30">
      <c r="AD42354" s="9"/>
    </row>
    <row r="42355" spans="30:30">
      <c r="AD42355" s="9"/>
    </row>
    <row r="42356" spans="30:30">
      <c r="AD42356" s="9"/>
    </row>
    <row r="42357" spans="30:30">
      <c r="AD42357" s="9"/>
    </row>
    <row r="42358" spans="30:30">
      <c r="AD42358" s="9"/>
    </row>
    <row r="42359" spans="30:30">
      <c r="AD42359" s="9"/>
    </row>
    <row r="42360" spans="30:30">
      <c r="AD42360" s="9"/>
    </row>
    <row r="42361" spans="30:30">
      <c r="AD42361" s="9"/>
    </row>
    <row r="42362" spans="30:30">
      <c r="AD42362" s="9"/>
    </row>
    <row r="42363" spans="30:30">
      <c r="AD42363" s="9"/>
    </row>
    <row r="42364" spans="30:30">
      <c r="AD42364" s="9"/>
    </row>
    <row r="42365" spans="30:30">
      <c r="AD42365" s="9"/>
    </row>
    <row r="42366" spans="30:30">
      <c r="AD42366" s="9"/>
    </row>
    <row r="42367" spans="30:30">
      <c r="AD42367" s="9"/>
    </row>
    <row r="42368" spans="30:30">
      <c r="AD42368" s="9"/>
    </row>
    <row r="42369" spans="30:30">
      <c r="AD42369" s="9"/>
    </row>
    <row r="42370" spans="30:30">
      <c r="AD42370" s="9"/>
    </row>
    <row r="42371" spans="30:30">
      <c r="AD42371" s="9"/>
    </row>
    <row r="42372" spans="30:30">
      <c r="AD42372" s="9"/>
    </row>
    <row r="42373" spans="30:30">
      <c r="AD42373" s="9"/>
    </row>
    <row r="42374" spans="30:30">
      <c r="AD42374" s="9"/>
    </row>
    <row r="42375" spans="30:30">
      <c r="AD42375" s="9"/>
    </row>
    <row r="42376" spans="30:30">
      <c r="AD42376" s="9"/>
    </row>
    <row r="42377" spans="30:30">
      <c r="AD42377" s="9"/>
    </row>
    <row r="42378" spans="30:30">
      <c r="AD42378" s="9"/>
    </row>
    <row r="42379" spans="30:30">
      <c r="AD42379" s="9"/>
    </row>
    <row r="42380" spans="30:30">
      <c r="AD42380" s="9"/>
    </row>
    <row r="42381" spans="30:30">
      <c r="AD42381" s="9"/>
    </row>
    <row r="42382" spans="30:30">
      <c r="AD42382" s="9"/>
    </row>
    <row r="42383" spans="30:30">
      <c r="AD42383" s="9"/>
    </row>
    <row r="42384" spans="30:30">
      <c r="AD42384" s="9"/>
    </row>
    <row r="42385" spans="30:30">
      <c r="AD42385" s="9"/>
    </row>
    <row r="42386" spans="30:30">
      <c r="AD42386" s="9"/>
    </row>
    <row r="42387" spans="30:30">
      <c r="AD42387" s="9"/>
    </row>
    <row r="42388" spans="30:30">
      <c r="AD42388" s="9"/>
    </row>
    <row r="42389" spans="30:30">
      <c r="AD42389" s="9"/>
    </row>
    <row r="42390" spans="30:30">
      <c r="AD42390" s="9"/>
    </row>
    <row r="42391" spans="30:30">
      <c r="AD42391" s="9"/>
    </row>
    <row r="42392" spans="30:30">
      <c r="AD42392" s="9"/>
    </row>
    <row r="42393" spans="30:30">
      <c r="AD42393" s="9"/>
    </row>
    <row r="42394" spans="30:30">
      <c r="AD42394" s="9"/>
    </row>
    <row r="42395" spans="30:30">
      <c r="AD42395" s="9"/>
    </row>
    <row r="42396" spans="30:30">
      <c r="AD42396" s="9"/>
    </row>
    <row r="42397" spans="30:30">
      <c r="AD42397" s="9"/>
    </row>
    <row r="42398" spans="30:30">
      <c r="AD42398" s="9"/>
    </row>
    <row r="42399" spans="30:30">
      <c r="AD42399" s="9"/>
    </row>
    <row r="42400" spans="30:30">
      <c r="AD42400" s="9"/>
    </row>
    <row r="42401" spans="30:30">
      <c r="AD42401" s="9"/>
    </row>
    <row r="42402" spans="30:30">
      <c r="AD42402" s="9"/>
    </row>
    <row r="42403" spans="30:30">
      <c r="AD42403" s="9"/>
    </row>
    <row r="42404" spans="30:30">
      <c r="AD42404" s="9"/>
    </row>
    <row r="42405" spans="30:30">
      <c r="AD42405" s="9"/>
    </row>
    <row r="42406" spans="30:30">
      <c r="AD42406" s="9"/>
    </row>
    <row r="42407" spans="30:30">
      <c r="AD42407" s="9"/>
    </row>
    <row r="42408" spans="30:30">
      <c r="AD42408" s="9"/>
    </row>
    <row r="42409" spans="30:30">
      <c r="AD42409" s="9"/>
    </row>
    <row r="42410" spans="30:30">
      <c r="AD42410" s="9"/>
    </row>
    <row r="42411" spans="30:30">
      <c r="AD42411" s="9"/>
    </row>
    <row r="42412" spans="30:30">
      <c r="AD42412" s="9"/>
    </row>
    <row r="42413" spans="30:30">
      <c r="AD42413" s="9"/>
    </row>
    <row r="42414" spans="30:30">
      <c r="AD42414" s="9"/>
    </row>
    <row r="42415" spans="30:30">
      <c r="AD42415" s="9"/>
    </row>
    <row r="42416" spans="30:30">
      <c r="AD42416" s="9"/>
    </row>
    <row r="42417" spans="30:30">
      <c r="AD42417" s="9"/>
    </row>
    <row r="42418" spans="30:30">
      <c r="AD42418" s="9"/>
    </row>
    <row r="42419" spans="30:30">
      <c r="AD42419" s="9"/>
    </row>
    <row r="42420" spans="30:30">
      <c r="AD42420" s="9"/>
    </row>
    <row r="42421" spans="30:30">
      <c r="AD42421" s="9"/>
    </row>
    <row r="42422" spans="30:30">
      <c r="AD42422" s="9"/>
    </row>
    <row r="42423" spans="30:30">
      <c r="AD42423" s="9"/>
    </row>
    <row r="42424" spans="30:30">
      <c r="AD42424" s="9"/>
    </row>
    <row r="42425" spans="30:30">
      <c r="AD42425" s="9"/>
    </row>
    <row r="42426" spans="30:30">
      <c r="AD42426" s="9"/>
    </row>
    <row r="42427" spans="30:30">
      <c r="AD42427" s="9"/>
    </row>
    <row r="42428" spans="30:30">
      <c r="AD42428" s="9"/>
    </row>
    <row r="42429" spans="30:30">
      <c r="AD42429" s="9"/>
    </row>
    <row r="42430" spans="30:30">
      <c r="AD42430" s="9"/>
    </row>
    <row r="42431" spans="30:30">
      <c r="AD42431" s="9"/>
    </row>
    <row r="42432" spans="30:30">
      <c r="AD42432" s="9"/>
    </row>
    <row r="42433" spans="30:30">
      <c r="AD42433" s="9"/>
    </row>
    <row r="42434" spans="30:30">
      <c r="AD42434" s="9"/>
    </row>
    <row r="42435" spans="30:30">
      <c r="AD42435" s="9"/>
    </row>
    <row r="42436" spans="30:30">
      <c r="AD42436" s="9"/>
    </row>
    <row r="42437" spans="30:30">
      <c r="AD42437" s="9"/>
    </row>
    <row r="42438" spans="30:30">
      <c r="AD42438" s="9"/>
    </row>
    <row r="42439" spans="30:30">
      <c r="AD42439" s="9"/>
    </row>
    <row r="42440" spans="30:30">
      <c r="AD42440" s="9"/>
    </row>
    <row r="42441" spans="30:30">
      <c r="AD42441" s="9"/>
    </row>
    <row r="42442" spans="30:30">
      <c r="AD42442" s="9"/>
    </row>
    <row r="42443" spans="30:30">
      <c r="AD42443" s="9"/>
    </row>
    <row r="42444" spans="30:30">
      <c r="AD42444" s="9"/>
    </row>
    <row r="42445" spans="30:30">
      <c r="AD42445" s="9"/>
    </row>
    <row r="42446" spans="30:30">
      <c r="AD42446" s="9"/>
    </row>
    <row r="42447" spans="30:30">
      <c r="AD42447" s="9"/>
    </row>
    <row r="42448" spans="30:30">
      <c r="AD42448" s="9"/>
    </row>
    <row r="42449" spans="30:30">
      <c r="AD42449" s="9"/>
    </row>
    <row r="42450" spans="30:30">
      <c r="AD42450" s="9"/>
    </row>
    <row r="42451" spans="30:30">
      <c r="AD42451" s="9"/>
    </row>
    <row r="42452" spans="30:30">
      <c r="AD42452" s="9"/>
    </row>
    <row r="42453" spans="30:30">
      <c r="AD42453" s="9"/>
    </row>
    <row r="42454" spans="30:30">
      <c r="AD42454" s="9"/>
    </row>
    <row r="42455" spans="30:30">
      <c r="AD42455" s="9"/>
    </row>
    <row r="42456" spans="30:30">
      <c r="AD42456" s="9"/>
    </row>
    <row r="42457" spans="30:30">
      <c r="AD42457" s="9"/>
    </row>
    <row r="42458" spans="30:30">
      <c r="AD42458" s="9"/>
    </row>
    <row r="42459" spans="30:30">
      <c r="AD42459" s="9"/>
    </row>
    <row r="42460" spans="30:30">
      <c r="AD42460" s="9"/>
    </row>
    <row r="42461" spans="30:30">
      <c r="AD42461" s="9"/>
    </row>
    <row r="42462" spans="30:30">
      <c r="AD42462" s="9"/>
    </row>
    <row r="42463" spans="30:30">
      <c r="AD42463" s="9"/>
    </row>
    <row r="42464" spans="30:30">
      <c r="AD42464" s="9"/>
    </row>
    <row r="42465" spans="30:30">
      <c r="AD42465" s="9"/>
    </row>
    <row r="42466" spans="30:30">
      <c r="AD42466" s="9"/>
    </row>
    <row r="42467" spans="30:30">
      <c r="AD42467" s="9"/>
    </row>
    <row r="42468" spans="30:30">
      <c r="AD42468" s="9"/>
    </row>
    <row r="42469" spans="30:30">
      <c r="AD42469" s="9"/>
    </row>
    <row r="42470" spans="30:30">
      <c r="AD42470" s="9"/>
    </row>
    <row r="42471" spans="30:30">
      <c r="AD42471" s="9"/>
    </row>
    <row r="42472" spans="30:30">
      <c r="AD42472" s="9"/>
    </row>
    <row r="42473" spans="30:30">
      <c r="AD42473" s="9"/>
    </row>
    <row r="42474" spans="30:30">
      <c r="AD42474" s="9"/>
    </row>
    <row r="42475" spans="30:30">
      <c r="AD42475" s="9"/>
    </row>
    <row r="42476" spans="30:30">
      <c r="AD42476" s="9"/>
    </row>
    <row r="42477" spans="30:30">
      <c r="AD42477" s="9"/>
    </row>
    <row r="42478" spans="30:30">
      <c r="AD42478" s="9"/>
    </row>
    <row r="42479" spans="30:30">
      <c r="AD42479" s="9"/>
    </row>
    <row r="42480" spans="30:30">
      <c r="AD42480" s="9"/>
    </row>
    <row r="42481" spans="30:30">
      <c r="AD42481" s="9"/>
    </row>
    <row r="42482" spans="30:30">
      <c r="AD42482" s="9"/>
    </row>
    <row r="42483" spans="30:30">
      <c r="AD42483" s="9"/>
    </row>
    <row r="42484" spans="30:30">
      <c r="AD42484" s="9"/>
    </row>
    <row r="42485" spans="30:30">
      <c r="AD42485" s="9"/>
    </row>
    <row r="42486" spans="30:30">
      <c r="AD42486" s="9"/>
    </row>
    <row r="42487" spans="30:30">
      <c r="AD42487" s="9"/>
    </row>
    <row r="42488" spans="30:30">
      <c r="AD42488" s="9"/>
    </row>
    <row r="42489" spans="30:30">
      <c r="AD42489" s="9"/>
    </row>
    <row r="42490" spans="30:30">
      <c r="AD42490" s="9"/>
    </row>
    <row r="42491" spans="30:30">
      <c r="AD42491" s="9"/>
    </row>
    <row r="42492" spans="30:30">
      <c r="AD42492" s="9"/>
    </row>
    <row r="42493" spans="30:30">
      <c r="AD42493" s="9"/>
    </row>
    <row r="42494" spans="30:30">
      <c r="AD42494" s="9"/>
    </row>
    <row r="42495" spans="30:30">
      <c r="AD42495" s="9"/>
    </row>
    <row r="42496" spans="30:30">
      <c r="AD42496" s="9"/>
    </row>
    <row r="42497" spans="30:30">
      <c r="AD42497" s="9"/>
    </row>
    <row r="42498" spans="30:30">
      <c r="AD42498" s="9"/>
    </row>
    <row r="42499" spans="30:30">
      <c r="AD42499" s="9"/>
    </row>
    <row r="42500" spans="30:30">
      <c r="AD42500" s="9"/>
    </row>
    <row r="42501" spans="30:30">
      <c r="AD42501" s="9"/>
    </row>
    <row r="42502" spans="30:30">
      <c r="AD42502" s="9"/>
    </row>
    <row r="42503" spans="30:30">
      <c r="AD42503" s="9"/>
    </row>
    <row r="42504" spans="30:30">
      <c r="AD42504" s="9"/>
    </row>
    <row r="42505" spans="30:30">
      <c r="AD42505" s="9"/>
    </row>
    <row r="42506" spans="30:30">
      <c r="AD42506" s="9"/>
    </row>
    <row r="42507" spans="30:30">
      <c r="AD42507" s="9"/>
    </row>
    <row r="42508" spans="30:30">
      <c r="AD42508" s="9"/>
    </row>
    <row r="42509" spans="30:30">
      <c r="AD42509" s="9"/>
    </row>
    <row r="42510" spans="30:30">
      <c r="AD42510" s="9"/>
    </row>
    <row r="42511" spans="30:30">
      <c r="AD42511" s="9"/>
    </row>
    <row r="42512" spans="30:30">
      <c r="AD42512" s="9"/>
    </row>
    <row r="42513" spans="30:30">
      <c r="AD42513" s="9"/>
    </row>
    <row r="42514" spans="30:30">
      <c r="AD42514" s="9"/>
    </row>
    <row r="42515" spans="30:30">
      <c r="AD42515" s="9"/>
    </row>
    <row r="42516" spans="30:30">
      <c r="AD42516" s="9"/>
    </row>
    <row r="42517" spans="30:30">
      <c r="AD42517" s="9"/>
    </row>
    <row r="42518" spans="30:30">
      <c r="AD42518" s="9"/>
    </row>
    <row r="42519" spans="30:30">
      <c r="AD42519" s="9"/>
    </row>
    <row r="42520" spans="30:30">
      <c r="AD42520" s="9"/>
    </row>
    <row r="42521" spans="30:30">
      <c r="AD42521" s="9"/>
    </row>
    <row r="42522" spans="30:30">
      <c r="AD42522" s="9"/>
    </row>
    <row r="42523" spans="30:30">
      <c r="AD42523" s="9"/>
    </row>
    <row r="42524" spans="30:30">
      <c r="AD42524" s="9"/>
    </row>
    <row r="42525" spans="30:30">
      <c r="AD42525" s="9"/>
    </row>
    <row r="42526" spans="30:30">
      <c r="AD42526" s="9"/>
    </row>
    <row r="42527" spans="30:30">
      <c r="AD42527" s="9"/>
    </row>
    <row r="42528" spans="30:30">
      <c r="AD42528" s="9"/>
    </row>
    <row r="42529" spans="30:30">
      <c r="AD42529" s="9"/>
    </row>
    <row r="42530" spans="30:30">
      <c r="AD42530" s="9"/>
    </row>
    <row r="42531" spans="30:30">
      <c r="AD42531" s="9"/>
    </row>
    <row r="42532" spans="30:30">
      <c r="AD42532" s="9"/>
    </row>
    <row r="42533" spans="30:30">
      <c r="AD42533" s="9"/>
    </row>
    <row r="42534" spans="30:30">
      <c r="AD42534" s="9"/>
    </row>
    <row r="42535" spans="30:30">
      <c r="AD42535" s="9"/>
    </row>
    <row r="42536" spans="30:30">
      <c r="AD42536" s="9"/>
    </row>
    <row r="42537" spans="30:30">
      <c r="AD42537" s="9"/>
    </row>
    <row r="42538" spans="30:30">
      <c r="AD42538" s="9"/>
    </row>
    <row r="42539" spans="30:30">
      <c r="AD42539" s="9"/>
    </row>
    <row r="42540" spans="30:30">
      <c r="AD42540" s="9"/>
    </row>
    <row r="42541" spans="30:30">
      <c r="AD42541" s="9"/>
    </row>
    <row r="42542" spans="30:30">
      <c r="AD42542" s="9"/>
    </row>
    <row r="42543" spans="30:30">
      <c r="AD42543" s="9"/>
    </row>
    <row r="42544" spans="30:30">
      <c r="AD42544" s="9"/>
    </row>
    <row r="42545" spans="30:30">
      <c r="AD42545" s="9"/>
    </row>
    <row r="42546" spans="30:30">
      <c r="AD42546" s="9"/>
    </row>
    <row r="42547" spans="30:30">
      <c r="AD42547" s="9"/>
    </row>
    <row r="42548" spans="30:30">
      <c r="AD42548" s="9"/>
    </row>
    <row r="42549" spans="30:30">
      <c r="AD42549" s="9"/>
    </row>
    <row r="42550" spans="30:30">
      <c r="AD42550" s="9"/>
    </row>
    <row r="42551" spans="30:30">
      <c r="AD42551" s="9"/>
    </row>
    <row r="42552" spans="30:30">
      <c r="AD42552" s="9"/>
    </row>
    <row r="42553" spans="30:30">
      <c r="AD42553" s="9"/>
    </row>
    <row r="42554" spans="30:30">
      <c r="AD42554" s="9"/>
    </row>
    <row r="42555" spans="30:30">
      <c r="AD42555" s="9"/>
    </row>
    <row r="42556" spans="30:30">
      <c r="AD42556" s="9"/>
    </row>
    <row r="42557" spans="30:30">
      <c r="AD42557" s="9"/>
    </row>
    <row r="42558" spans="30:30">
      <c r="AD42558" s="9"/>
    </row>
    <row r="42559" spans="30:30">
      <c r="AD42559" s="9"/>
    </row>
    <row r="42560" spans="30:30">
      <c r="AD42560" s="9"/>
    </row>
    <row r="42561" spans="30:30">
      <c r="AD42561" s="9"/>
    </row>
    <row r="42562" spans="30:30">
      <c r="AD42562" s="9"/>
    </row>
    <row r="42563" spans="30:30">
      <c r="AD42563" s="9"/>
    </row>
    <row r="42564" spans="30:30">
      <c r="AD42564" s="9"/>
    </row>
    <row r="42565" spans="30:30">
      <c r="AD42565" s="9"/>
    </row>
    <row r="42566" spans="30:30">
      <c r="AD42566" s="9"/>
    </row>
    <row r="42567" spans="30:30">
      <c r="AD42567" s="9"/>
    </row>
    <row r="42568" spans="30:30">
      <c r="AD42568" s="9"/>
    </row>
    <row r="42569" spans="30:30">
      <c r="AD42569" s="9"/>
    </row>
    <row r="42570" spans="30:30">
      <c r="AD42570" s="9"/>
    </row>
    <row r="42571" spans="30:30">
      <c r="AD42571" s="9"/>
    </row>
    <row r="42572" spans="30:30">
      <c r="AD42572" s="9"/>
    </row>
    <row r="42573" spans="30:30">
      <c r="AD42573" s="9"/>
    </row>
    <row r="42574" spans="30:30">
      <c r="AD42574" s="9"/>
    </row>
    <row r="42575" spans="30:30">
      <c r="AD42575" s="9"/>
    </row>
    <row r="42576" spans="30:30">
      <c r="AD42576" s="9"/>
    </row>
    <row r="42577" spans="30:30">
      <c r="AD42577" s="9"/>
    </row>
    <row r="42578" spans="30:30">
      <c r="AD42578" s="9"/>
    </row>
    <row r="42579" spans="30:30">
      <c r="AD42579" s="9"/>
    </row>
    <row r="42580" spans="30:30">
      <c r="AD42580" s="9"/>
    </row>
    <row r="42581" spans="30:30">
      <c r="AD42581" s="9"/>
    </row>
    <row r="42582" spans="30:30">
      <c r="AD42582" s="9"/>
    </row>
    <row r="42583" spans="30:30">
      <c r="AD42583" s="9"/>
    </row>
    <row r="42584" spans="30:30">
      <c r="AD42584" s="9"/>
    </row>
    <row r="42585" spans="30:30">
      <c r="AD42585" s="9"/>
    </row>
    <row r="42586" spans="30:30">
      <c r="AD42586" s="9"/>
    </row>
    <row r="42587" spans="30:30">
      <c r="AD42587" s="9"/>
    </row>
    <row r="42588" spans="30:30">
      <c r="AD42588" s="9"/>
    </row>
    <row r="42589" spans="30:30">
      <c r="AD42589" s="9"/>
    </row>
    <row r="42590" spans="30:30">
      <c r="AD42590" s="9"/>
    </row>
    <row r="42591" spans="30:30">
      <c r="AD42591" s="9"/>
    </row>
    <row r="42592" spans="30:30">
      <c r="AD42592" s="9"/>
    </row>
    <row r="42593" spans="30:30">
      <c r="AD42593" s="9"/>
    </row>
    <row r="42594" spans="30:30">
      <c r="AD42594" s="9"/>
    </row>
    <row r="42595" spans="30:30">
      <c r="AD42595" s="9"/>
    </row>
    <row r="42596" spans="30:30">
      <c r="AD42596" s="9"/>
    </row>
    <row r="42597" spans="30:30">
      <c r="AD42597" s="9"/>
    </row>
    <row r="42598" spans="30:30">
      <c r="AD42598" s="9"/>
    </row>
    <row r="42599" spans="30:30">
      <c r="AD42599" s="9"/>
    </row>
    <row r="42600" spans="30:30">
      <c r="AD42600" s="9"/>
    </row>
    <row r="42601" spans="30:30">
      <c r="AD42601" s="9"/>
    </row>
    <row r="42602" spans="30:30">
      <c r="AD42602" s="9"/>
    </row>
    <row r="42603" spans="30:30">
      <c r="AD42603" s="9"/>
    </row>
    <row r="42604" spans="30:30">
      <c r="AD42604" s="9"/>
    </row>
    <row r="42605" spans="30:30">
      <c r="AD42605" s="9"/>
    </row>
    <row r="42606" spans="30:30">
      <c r="AD42606" s="9"/>
    </row>
    <row r="42607" spans="30:30">
      <c r="AD42607" s="9"/>
    </row>
    <row r="42608" spans="30:30">
      <c r="AD42608" s="9"/>
    </row>
    <row r="42609" spans="30:30">
      <c r="AD42609" s="9"/>
    </row>
    <row r="42610" spans="30:30">
      <c r="AD42610" s="9"/>
    </row>
    <row r="42611" spans="30:30">
      <c r="AD42611" s="9"/>
    </row>
    <row r="42612" spans="30:30">
      <c r="AD42612" s="9"/>
    </row>
    <row r="42613" spans="30:30">
      <c r="AD42613" s="9"/>
    </row>
    <row r="42614" spans="30:30">
      <c r="AD42614" s="9"/>
    </row>
    <row r="42615" spans="30:30">
      <c r="AD42615" s="9"/>
    </row>
    <row r="42616" spans="30:30">
      <c r="AD42616" s="9"/>
    </row>
    <row r="42617" spans="30:30">
      <c r="AD42617" s="9"/>
    </row>
    <row r="42618" spans="30:30">
      <c r="AD42618" s="9"/>
    </row>
    <row r="42619" spans="30:30">
      <c r="AD42619" s="9"/>
    </row>
    <row r="42620" spans="30:30">
      <c r="AD42620" s="9"/>
    </row>
    <row r="42621" spans="30:30">
      <c r="AD42621" s="9"/>
    </row>
    <row r="42622" spans="30:30">
      <c r="AD42622" s="9"/>
    </row>
    <row r="42623" spans="30:30">
      <c r="AD42623" s="9"/>
    </row>
    <row r="42624" spans="30:30">
      <c r="AD42624" s="9"/>
    </row>
    <row r="42625" spans="30:30">
      <c r="AD42625" s="9"/>
    </row>
    <row r="42626" spans="30:30">
      <c r="AD42626" s="9"/>
    </row>
    <row r="42627" spans="30:30">
      <c r="AD42627" s="9"/>
    </row>
    <row r="42628" spans="30:30">
      <c r="AD42628" s="9"/>
    </row>
    <row r="42629" spans="30:30">
      <c r="AD42629" s="9"/>
    </row>
    <row r="42630" spans="30:30">
      <c r="AD42630" s="9"/>
    </row>
    <row r="42631" spans="30:30">
      <c r="AD42631" s="9"/>
    </row>
    <row r="42632" spans="30:30">
      <c r="AD42632" s="9"/>
    </row>
    <row r="42633" spans="30:30">
      <c r="AD42633" s="9"/>
    </row>
    <row r="42634" spans="30:30">
      <c r="AD42634" s="9"/>
    </row>
    <row r="42635" spans="30:30">
      <c r="AD42635" s="9"/>
    </row>
    <row r="42636" spans="30:30">
      <c r="AD42636" s="9"/>
    </row>
    <row r="42637" spans="30:30">
      <c r="AD42637" s="9"/>
    </row>
    <row r="42638" spans="30:30">
      <c r="AD42638" s="9"/>
    </row>
    <row r="42639" spans="30:30">
      <c r="AD42639" s="9"/>
    </row>
    <row r="42640" spans="30:30">
      <c r="AD42640" s="9"/>
    </row>
    <row r="42641" spans="30:30">
      <c r="AD42641" s="9"/>
    </row>
    <row r="42642" spans="30:30">
      <c r="AD42642" s="9"/>
    </row>
    <row r="42643" spans="30:30">
      <c r="AD42643" s="9"/>
    </row>
    <row r="42644" spans="30:30">
      <c r="AD42644" s="9"/>
    </row>
    <row r="42645" spans="30:30">
      <c r="AD42645" s="9"/>
    </row>
    <row r="42646" spans="30:30">
      <c r="AD42646" s="9"/>
    </row>
    <row r="42647" spans="30:30">
      <c r="AD42647" s="9"/>
    </row>
    <row r="42648" spans="30:30">
      <c r="AD42648" s="9"/>
    </row>
    <row r="42649" spans="30:30">
      <c r="AD42649" s="9"/>
    </row>
    <row r="42650" spans="30:30">
      <c r="AD42650" s="9"/>
    </row>
    <row r="42651" spans="30:30">
      <c r="AD42651" s="9"/>
    </row>
    <row r="42652" spans="30:30">
      <c r="AD42652" s="9"/>
    </row>
    <row r="42653" spans="30:30">
      <c r="AD42653" s="9"/>
    </row>
    <row r="42654" spans="30:30">
      <c r="AD42654" s="9"/>
    </row>
    <row r="42655" spans="30:30">
      <c r="AD42655" s="9"/>
    </row>
    <row r="42656" spans="30:30">
      <c r="AD42656" s="9"/>
    </row>
    <row r="42657" spans="30:30">
      <c r="AD42657" s="9"/>
    </row>
    <row r="42658" spans="30:30">
      <c r="AD42658" s="9"/>
    </row>
    <row r="42659" spans="30:30">
      <c r="AD42659" s="9"/>
    </row>
    <row r="42660" spans="30:30">
      <c r="AD42660" s="9"/>
    </row>
    <row r="42661" spans="30:30">
      <c r="AD42661" s="9"/>
    </row>
    <row r="42662" spans="30:30">
      <c r="AD42662" s="9"/>
    </row>
    <row r="42663" spans="30:30">
      <c r="AD42663" s="9"/>
    </row>
    <row r="42664" spans="30:30">
      <c r="AD42664" s="9"/>
    </row>
    <row r="42665" spans="30:30">
      <c r="AD42665" s="9"/>
    </row>
    <row r="42666" spans="30:30">
      <c r="AD42666" s="9"/>
    </row>
    <row r="42667" spans="30:30">
      <c r="AD42667" s="9"/>
    </row>
    <row r="42668" spans="30:30">
      <c r="AD42668" s="9"/>
    </row>
    <row r="42669" spans="30:30">
      <c r="AD42669" s="9"/>
    </row>
    <row r="42670" spans="30:30">
      <c r="AD42670" s="9"/>
    </row>
    <row r="42671" spans="30:30">
      <c r="AD42671" s="9"/>
    </row>
    <row r="42672" spans="30:30">
      <c r="AD42672" s="9"/>
    </row>
    <row r="42673" spans="30:30">
      <c r="AD42673" s="9"/>
    </row>
    <row r="42674" spans="30:30">
      <c r="AD42674" s="9"/>
    </row>
    <row r="42675" spans="30:30">
      <c r="AD42675" s="9"/>
    </row>
    <row r="42676" spans="30:30">
      <c r="AD42676" s="9"/>
    </row>
    <row r="42677" spans="30:30">
      <c r="AD42677" s="9"/>
    </row>
    <row r="42678" spans="30:30">
      <c r="AD42678" s="9"/>
    </row>
    <row r="42679" spans="30:30">
      <c r="AD42679" s="9"/>
    </row>
    <row r="42680" spans="30:30">
      <c r="AD42680" s="9"/>
    </row>
    <row r="42681" spans="30:30">
      <c r="AD42681" s="9"/>
    </row>
    <row r="42682" spans="30:30">
      <c r="AD42682" s="9"/>
    </row>
    <row r="42683" spans="30:30">
      <c r="AD42683" s="9"/>
    </row>
    <row r="42684" spans="30:30">
      <c r="AD42684" s="9"/>
    </row>
    <row r="42685" spans="30:30">
      <c r="AD42685" s="9"/>
    </row>
    <row r="42686" spans="30:30">
      <c r="AD42686" s="9"/>
    </row>
    <row r="42687" spans="30:30">
      <c r="AD42687" s="9"/>
    </row>
    <row r="42688" spans="30:30">
      <c r="AD42688" s="9"/>
    </row>
    <row r="42689" spans="30:30">
      <c r="AD42689" s="9"/>
    </row>
    <row r="42690" spans="30:30">
      <c r="AD42690" s="9"/>
    </row>
    <row r="42691" spans="30:30">
      <c r="AD42691" s="9"/>
    </row>
    <row r="42692" spans="30:30">
      <c r="AD42692" s="9"/>
    </row>
    <row r="42693" spans="30:30">
      <c r="AD42693" s="9"/>
    </row>
    <row r="42694" spans="30:30">
      <c r="AD42694" s="9"/>
    </row>
    <row r="42695" spans="30:30">
      <c r="AD42695" s="9"/>
    </row>
    <row r="42696" spans="30:30">
      <c r="AD42696" s="9"/>
    </row>
    <row r="42697" spans="30:30">
      <c r="AD42697" s="9"/>
    </row>
    <row r="42698" spans="30:30">
      <c r="AD42698" s="9"/>
    </row>
    <row r="42699" spans="30:30">
      <c r="AD42699" s="9"/>
    </row>
    <row r="42700" spans="30:30">
      <c r="AD42700" s="9"/>
    </row>
    <row r="42701" spans="30:30">
      <c r="AD42701" s="9"/>
    </row>
    <row r="42702" spans="30:30">
      <c r="AD42702" s="9"/>
    </row>
    <row r="42703" spans="30:30">
      <c r="AD42703" s="9"/>
    </row>
    <row r="42704" spans="30:30">
      <c r="AD42704" s="9"/>
    </row>
    <row r="42705" spans="30:30">
      <c r="AD42705" s="9"/>
    </row>
    <row r="42706" spans="30:30">
      <c r="AD42706" s="9"/>
    </row>
    <row r="42707" spans="30:30">
      <c r="AD42707" s="9"/>
    </row>
    <row r="42708" spans="30:30">
      <c r="AD42708" s="9"/>
    </row>
    <row r="42709" spans="30:30">
      <c r="AD42709" s="9"/>
    </row>
    <row r="42710" spans="30:30">
      <c r="AD42710" s="9"/>
    </row>
    <row r="42711" spans="30:30">
      <c r="AD42711" s="9"/>
    </row>
    <row r="42712" spans="30:30">
      <c r="AD42712" s="9"/>
    </row>
    <row r="42713" spans="30:30">
      <c r="AD42713" s="9"/>
    </row>
    <row r="42714" spans="30:30">
      <c r="AD42714" s="9"/>
    </row>
    <row r="42715" spans="30:30">
      <c r="AD42715" s="9"/>
    </row>
    <row r="42716" spans="30:30">
      <c r="AD42716" s="9"/>
    </row>
    <row r="42717" spans="30:30">
      <c r="AD42717" s="9"/>
    </row>
    <row r="42718" spans="30:30">
      <c r="AD42718" s="9"/>
    </row>
    <row r="42719" spans="30:30">
      <c r="AD42719" s="9"/>
    </row>
    <row r="42720" spans="30:30">
      <c r="AD42720" s="9"/>
    </row>
    <row r="42721" spans="30:30">
      <c r="AD42721" s="9"/>
    </row>
    <row r="42722" spans="30:30">
      <c r="AD42722" s="9"/>
    </row>
    <row r="42723" spans="30:30">
      <c r="AD42723" s="9"/>
    </row>
    <row r="42724" spans="30:30">
      <c r="AD42724" s="9"/>
    </row>
    <row r="42725" spans="30:30">
      <c r="AD42725" s="9"/>
    </row>
    <row r="42726" spans="30:30">
      <c r="AD42726" s="9"/>
    </row>
    <row r="42727" spans="30:30">
      <c r="AD42727" s="9"/>
    </row>
    <row r="42728" spans="30:30">
      <c r="AD42728" s="9"/>
    </row>
    <row r="42729" spans="30:30">
      <c r="AD42729" s="9"/>
    </row>
    <row r="42730" spans="30:30">
      <c r="AD42730" s="9"/>
    </row>
    <row r="42731" spans="30:30">
      <c r="AD42731" s="9"/>
    </row>
    <row r="42732" spans="30:30">
      <c r="AD42732" s="9"/>
    </row>
    <row r="42733" spans="30:30">
      <c r="AD42733" s="9"/>
    </row>
    <row r="42734" spans="30:30">
      <c r="AD42734" s="9"/>
    </row>
    <row r="42735" spans="30:30">
      <c r="AD42735" s="9"/>
    </row>
    <row r="42736" spans="30:30">
      <c r="AD42736" s="9"/>
    </row>
    <row r="42737" spans="30:30">
      <c r="AD42737" s="9"/>
    </row>
    <row r="42738" spans="30:30">
      <c r="AD42738" s="9"/>
    </row>
    <row r="42739" spans="30:30">
      <c r="AD42739" s="9"/>
    </row>
    <row r="42740" spans="30:30">
      <c r="AD42740" s="9"/>
    </row>
    <row r="42741" spans="30:30">
      <c r="AD42741" s="9"/>
    </row>
    <row r="42742" spans="30:30">
      <c r="AD42742" s="9"/>
    </row>
    <row r="42743" spans="30:30">
      <c r="AD42743" s="9"/>
    </row>
    <row r="42744" spans="30:30">
      <c r="AD42744" s="9"/>
    </row>
    <row r="42745" spans="30:30">
      <c r="AD42745" s="9"/>
    </row>
    <row r="42746" spans="30:30">
      <c r="AD42746" s="9"/>
    </row>
    <row r="42747" spans="30:30">
      <c r="AD42747" s="9"/>
    </row>
    <row r="42748" spans="30:30">
      <c r="AD42748" s="9"/>
    </row>
    <row r="42749" spans="30:30">
      <c r="AD42749" s="9"/>
    </row>
    <row r="42750" spans="30:30">
      <c r="AD42750" s="9"/>
    </row>
    <row r="42751" spans="30:30">
      <c r="AD42751" s="9"/>
    </row>
    <row r="42752" spans="30:30">
      <c r="AD42752" s="9"/>
    </row>
    <row r="42753" spans="30:30">
      <c r="AD42753" s="9"/>
    </row>
    <row r="42754" spans="30:30">
      <c r="AD42754" s="9"/>
    </row>
    <row r="42755" spans="30:30">
      <c r="AD42755" s="9"/>
    </row>
    <row r="42756" spans="30:30">
      <c r="AD42756" s="9"/>
    </row>
    <row r="42757" spans="30:30">
      <c r="AD42757" s="9"/>
    </row>
    <row r="42758" spans="30:30">
      <c r="AD42758" s="9"/>
    </row>
    <row r="42759" spans="30:30">
      <c r="AD42759" s="9"/>
    </row>
    <row r="42760" spans="30:30">
      <c r="AD42760" s="9"/>
    </row>
    <row r="42761" spans="30:30">
      <c r="AD42761" s="9"/>
    </row>
    <row r="42762" spans="30:30">
      <c r="AD42762" s="9"/>
    </row>
    <row r="42763" spans="30:30">
      <c r="AD42763" s="9"/>
    </row>
    <row r="42764" spans="30:30">
      <c r="AD42764" s="9"/>
    </row>
    <row r="42765" spans="30:30">
      <c r="AD42765" s="9"/>
    </row>
    <row r="42766" spans="30:30">
      <c r="AD42766" s="9"/>
    </row>
    <row r="42767" spans="30:30">
      <c r="AD42767" s="9"/>
    </row>
    <row r="42768" spans="30:30">
      <c r="AD42768" s="9"/>
    </row>
    <row r="42769" spans="30:30">
      <c r="AD42769" s="9"/>
    </row>
    <row r="42770" spans="30:30">
      <c r="AD42770" s="9"/>
    </row>
    <row r="42771" spans="30:30">
      <c r="AD42771" s="9"/>
    </row>
    <row r="42772" spans="30:30">
      <c r="AD42772" s="9"/>
    </row>
    <row r="42773" spans="30:30">
      <c r="AD42773" s="9"/>
    </row>
    <row r="42774" spans="30:30">
      <c r="AD42774" s="9"/>
    </row>
    <row r="42775" spans="30:30">
      <c r="AD42775" s="9"/>
    </row>
    <row r="42776" spans="30:30">
      <c r="AD42776" s="9"/>
    </row>
    <row r="42777" spans="30:30">
      <c r="AD42777" s="9"/>
    </row>
    <row r="42778" spans="30:30">
      <c r="AD42778" s="9"/>
    </row>
    <row r="42779" spans="30:30">
      <c r="AD42779" s="9"/>
    </row>
    <row r="42780" spans="30:30">
      <c r="AD42780" s="9"/>
    </row>
    <row r="42781" spans="30:30">
      <c r="AD42781" s="9"/>
    </row>
    <row r="42782" spans="30:30">
      <c r="AD42782" s="9"/>
    </row>
    <row r="42783" spans="30:30">
      <c r="AD42783" s="9"/>
    </row>
    <row r="42784" spans="30:30">
      <c r="AD42784" s="9"/>
    </row>
    <row r="42785" spans="30:30">
      <c r="AD42785" s="9"/>
    </row>
    <row r="42786" spans="30:30">
      <c r="AD42786" s="9"/>
    </row>
    <row r="42787" spans="30:30">
      <c r="AD42787" s="9"/>
    </row>
    <row r="42788" spans="30:30">
      <c r="AD42788" s="9"/>
    </row>
    <row r="42789" spans="30:30">
      <c r="AD42789" s="9"/>
    </row>
    <row r="42790" spans="30:30">
      <c r="AD42790" s="9"/>
    </row>
    <row r="42791" spans="30:30">
      <c r="AD42791" s="9"/>
    </row>
    <row r="42792" spans="30:30">
      <c r="AD42792" s="9"/>
    </row>
    <row r="42793" spans="30:30">
      <c r="AD42793" s="9"/>
    </row>
    <row r="42794" spans="30:30">
      <c r="AD42794" s="9"/>
    </row>
    <row r="42795" spans="30:30">
      <c r="AD42795" s="9"/>
    </row>
    <row r="42796" spans="30:30">
      <c r="AD42796" s="9"/>
    </row>
    <row r="42797" spans="30:30">
      <c r="AD42797" s="9"/>
    </row>
    <row r="42798" spans="30:30">
      <c r="AD42798" s="9"/>
    </row>
    <row r="42799" spans="30:30">
      <c r="AD42799" s="9"/>
    </row>
    <row r="42800" spans="30:30">
      <c r="AD42800" s="9"/>
    </row>
    <row r="42801" spans="30:30">
      <c r="AD42801" s="9"/>
    </row>
    <row r="42802" spans="30:30">
      <c r="AD42802" s="9"/>
    </row>
    <row r="42803" spans="30:30">
      <c r="AD42803" s="9"/>
    </row>
    <row r="42804" spans="30:30">
      <c r="AD42804" s="9"/>
    </row>
    <row r="42805" spans="30:30">
      <c r="AD42805" s="9"/>
    </row>
    <row r="42806" spans="30:30">
      <c r="AD42806" s="9"/>
    </row>
    <row r="42807" spans="30:30">
      <c r="AD42807" s="9"/>
    </row>
    <row r="42808" spans="30:30">
      <c r="AD42808" s="9"/>
    </row>
    <row r="42809" spans="30:30">
      <c r="AD42809" s="9"/>
    </row>
    <row r="42810" spans="30:30">
      <c r="AD42810" s="9"/>
    </row>
    <row r="42811" spans="30:30">
      <c r="AD42811" s="9"/>
    </row>
    <row r="42812" spans="30:30">
      <c r="AD42812" s="9"/>
    </row>
    <row r="42813" spans="30:30">
      <c r="AD42813" s="9"/>
    </row>
    <row r="42814" spans="30:30">
      <c r="AD42814" s="9"/>
    </row>
    <row r="42815" spans="30:30">
      <c r="AD42815" s="9"/>
    </row>
    <row r="42816" spans="30:30">
      <c r="AD42816" s="9"/>
    </row>
    <row r="42817" spans="30:30">
      <c r="AD42817" s="9"/>
    </row>
    <row r="42818" spans="30:30">
      <c r="AD42818" s="9"/>
    </row>
    <row r="42819" spans="30:30">
      <c r="AD42819" s="9"/>
    </row>
    <row r="42820" spans="30:30">
      <c r="AD42820" s="9"/>
    </row>
    <row r="42821" spans="30:30">
      <c r="AD42821" s="9"/>
    </row>
    <row r="42822" spans="30:30">
      <c r="AD42822" s="9"/>
    </row>
    <row r="42823" spans="30:30">
      <c r="AD42823" s="9"/>
    </row>
    <row r="42824" spans="30:30">
      <c r="AD42824" s="9"/>
    </row>
    <row r="42825" spans="30:30">
      <c r="AD42825" s="9"/>
    </row>
    <row r="42826" spans="30:30">
      <c r="AD42826" s="9"/>
    </row>
    <row r="42827" spans="30:30">
      <c r="AD42827" s="9"/>
    </row>
    <row r="42828" spans="30:30">
      <c r="AD42828" s="9"/>
    </row>
    <row r="42829" spans="30:30">
      <c r="AD42829" s="9"/>
    </row>
    <row r="42830" spans="30:30">
      <c r="AD42830" s="9"/>
    </row>
    <row r="42831" spans="30:30">
      <c r="AD42831" s="9"/>
    </row>
    <row r="42832" spans="30:30">
      <c r="AD42832" s="9"/>
    </row>
    <row r="42833" spans="30:30">
      <c r="AD42833" s="9"/>
    </row>
    <row r="42834" spans="30:30">
      <c r="AD42834" s="9"/>
    </row>
    <row r="42835" spans="30:30">
      <c r="AD42835" s="9"/>
    </row>
    <row r="42836" spans="30:30">
      <c r="AD42836" s="9"/>
    </row>
    <row r="42837" spans="30:30">
      <c r="AD42837" s="9"/>
    </row>
    <row r="42838" spans="30:30">
      <c r="AD42838" s="9"/>
    </row>
    <row r="42839" spans="30:30">
      <c r="AD42839" s="9"/>
    </row>
    <row r="42840" spans="30:30">
      <c r="AD42840" s="9"/>
    </row>
    <row r="42841" spans="30:30">
      <c r="AD42841" s="9"/>
    </row>
    <row r="42842" spans="30:30">
      <c r="AD42842" s="9"/>
    </row>
    <row r="42843" spans="30:30">
      <c r="AD42843" s="9"/>
    </row>
    <row r="42844" spans="30:30">
      <c r="AD42844" s="9"/>
    </row>
    <row r="42845" spans="30:30">
      <c r="AD42845" s="9"/>
    </row>
    <row r="42846" spans="30:30">
      <c r="AD42846" s="9"/>
    </row>
    <row r="42847" spans="30:30">
      <c r="AD42847" s="9"/>
    </row>
    <row r="42848" spans="30:30">
      <c r="AD42848" s="9"/>
    </row>
    <row r="42849" spans="30:30">
      <c r="AD42849" s="9"/>
    </row>
    <row r="42850" spans="30:30">
      <c r="AD42850" s="9"/>
    </row>
    <row r="42851" spans="30:30">
      <c r="AD42851" s="9"/>
    </row>
    <row r="42852" spans="30:30">
      <c r="AD42852" s="9"/>
    </row>
    <row r="42853" spans="30:30">
      <c r="AD42853" s="9"/>
    </row>
    <row r="42854" spans="30:30">
      <c r="AD42854" s="9"/>
    </row>
    <row r="42855" spans="30:30">
      <c r="AD42855" s="9"/>
    </row>
    <row r="42856" spans="30:30">
      <c r="AD42856" s="9"/>
    </row>
    <row r="42857" spans="30:30">
      <c r="AD42857" s="9"/>
    </row>
    <row r="42858" spans="30:30">
      <c r="AD42858" s="9"/>
    </row>
    <row r="42859" spans="30:30">
      <c r="AD42859" s="9"/>
    </row>
    <row r="42860" spans="30:30">
      <c r="AD42860" s="9"/>
    </row>
    <row r="42861" spans="30:30">
      <c r="AD42861" s="9"/>
    </row>
    <row r="42862" spans="30:30">
      <c r="AD42862" s="9"/>
    </row>
    <row r="42863" spans="30:30">
      <c r="AD42863" s="9"/>
    </row>
    <row r="42864" spans="30:30">
      <c r="AD42864" s="9"/>
    </row>
    <row r="42865" spans="30:30">
      <c r="AD42865" s="9"/>
    </row>
    <row r="42866" spans="30:30">
      <c r="AD42866" s="9"/>
    </row>
    <row r="42867" spans="30:30">
      <c r="AD42867" s="9"/>
    </row>
    <row r="42868" spans="30:30">
      <c r="AD42868" s="9"/>
    </row>
    <row r="42869" spans="30:30">
      <c r="AD42869" s="9"/>
    </row>
    <row r="42870" spans="30:30">
      <c r="AD42870" s="9"/>
    </row>
    <row r="42871" spans="30:30">
      <c r="AD42871" s="9"/>
    </row>
    <row r="42872" spans="30:30">
      <c r="AD42872" s="9"/>
    </row>
    <row r="42873" spans="30:30">
      <c r="AD42873" s="9"/>
    </row>
    <row r="42874" spans="30:30">
      <c r="AD42874" s="9"/>
    </row>
    <row r="42875" spans="30:30">
      <c r="AD42875" s="9"/>
    </row>
    <row r="42876" spans="30:30">
      <c r="AD42876" s="9"/>
    </row>
    <row r="42877" spans="30:30">
      <c r="AD42877" s="9"/>
    </row>
    <row r="42878" spans="30:30">
      <c r="AD42878" s="9"/>
    </row>
    <row r="42879" spans="30:30">
      <c r="AD42879" s="9"/>
    </row>
    <row r="42880" spans="30:30">
      <c r="AD42880" s="9"/>
    </row>
    <row r="42881" spans="30:30">
      <c r="AD42881" s="9"/>
    </row>
    <row r="42882" spans="30:30">
      <c r="AD42882" s="9"/>
    </row>
    <row r="42883" spans="30:30">
      <c r="AD42883" s="9"/>
    </row>
    <row r="42884" spans="30:30">
      <c r="AD42884" s="9"/>
    </row>
    <row r="42885" spans="30:30">
      <c r="AD42885" s="9"/>
    </row>
    <row r="42886" spans="30:30">
      <c r="AD42886" s="9"/>
    </row>
    <row r="42887" spans="30:30">
      <c r="AD42887" s="9"/>
    </row>
    <row r="42888" spans="30:30">
      <c r="AD42888" s="9"/>
    </row>
    <row r="42889" spans="30:30">
      <c r="AD42889" s="9"/>
    </row>
    <row r="42890" spans="30:30">
      <c r="AD42890" s="9"/>
    </row>
    <row r="42891" spans="30:30">
      <c r="AD42891" s="9"/>
    </row>
    <row r="42892" spans="30:30">
      <c r="AD42892" s="9"/>
    </row>
    <row r="42893" spans="30:30">
      <c r="AD42893" s="9"/>
    </row>
    <row r="42894" spans="30:30">
      <c r="AD42894" s="9"/>
    </row>
    <row r="42895" spans="30:30">
      <c r="AD42895" s="9"/>
    </row>
    <row r="42896" spans="30:30">
      <c r="AD42896" s="9"/>
    </row>
    <row r="42897" spans="30:30">
      <c r="AD42897" s="9"/>
    </row>
    <row r="42898" spans="30:30">
      <c r="AD42898" s="9"/>
    </row>
    <row r="42899" spans="30:30">
      <c r="AD42899" s="9"/>
    </row>
    <row r="42900" spans="30:30">
      <c r="AD42900" s="9"/>
    </row>
    <row r="42901" spans="30:30">
      <c r="AD42901" s="9"/>
    </row>
    <row r="42902" spans="30:30">
      <c r="AD42902" s="9"/>
    </row>
    <row r="42903" spans="30:30">
      <c r="AD42903" s="9"/>
    </row>
    <row r="42904" spans="30:30">
      <c r="AD42904" s="9"/>
    </row>
    <row r="42905" spans="30:30">
      <c r="AD42905" s="9"/>
    </row>
    <row r="42906" spans="30:30">
      <c r="AD42906" s="9"/>
    </row>
    <row r="42907" spans="30:30">
      <c r="AD42907" s="9"/>
    </row>
    <row r="42908" spans="30:30">
      <c r="AD42908" s="9"/>
    </row>
    <row r="42909" spans="30:30">
      <c r="AD42909" s="9"/>
    </row>
    <row r="42910" spans="30:30">
      <c r="AD42910" s="9"/>
    </row>
    <row r="42911" spans="30:30">
      <c r="AD42911" s="9"/>
    </row>
    <row r="42912" spans="30:30">
      <c r="AD42912" s="9"/>
    </row>
    <row r="42913" spans="30:30">
      <c r="AD42913" s="9"/>
    </row>
    <row r="42914" spans="30:30">
      <c r="AD42914" s="9"/>
    </row>
    <row r="42915" spans="30:30">
      <c r="AD42915" s="9"/>
    </row>
    <row r="42916" spans="30:30">
      <c r="AD42916" s="9"/>
    </row>
    <row r="42917" spans="30:30">
      <c r="AD42917" s="9"/>
    </row>
    <row r="42918" spans="30:30">
      <c r="AD42918" s="9"/>
    </row>
    <row r="42919" spans="30:30">
      <c r="AD42919" s="9"/>
    </row>
    <row r="42920" spans="30:30">
      <c r="AD42920" s="9"/>
    </row>
    <row r="42921" spans="30:30">
      <c r="AD42921" s="9"/>
    </row>
    <row r="42922" spans="30:30">
      <c r="AD42922" s="9"/>
    </row>
    <row r="42923" spans="30:30">
      <c r="AD42923" s="9"/>
    </row>
    <row r="42924" spans="30:30">
      <c r="AD42924" s="9"/>
    </row>
    <row r="42925" spans="30:30">
      <c r="AD42925" s="9"/>
    </row>
    <row r="42926" spans="30:30">
      <c r="AD42926" s="9"/>
    </row>
    <row r="42927" spans="30:30">
      <c r="AD42927" s="9"/>
    </row>
    <row r="42928" spans="30:30">
      <c r="AD42928" s="9"/>
    </row>
    <row r="42929" spans="30:30">
      <c r="AD42929" s="9"/>
    </row>
    <row r="42930" spans="30:30">
      <c r="AD42930" s="9"/>
    </row>
    <row r="42931" spans="30:30">
      <c r="AD42931" s="9"/>
    </row>
    <row r="42932" spans="30:30">
      <c r="AD42932" s="9"/>
    </row>
    <row r="42933" spans="30:30">
      <c r="AD42933" s="9"/>
    </row>
    <row r="42934" spans="30:30">
      <c r="AD42934" s="9"/>
    </row>
    <row r="42935" spans="30:30">
      <c r="AD42935" s="9"/>
    </row>
    <row r="42936" spans="30:30">
      <c r="AD42936" s="9"/>
    </row>
    <row r="42937" spans="30:30">
      <c r="AD42937" s="9"/>
    </row>
    <row r="42938" spans="30:30">
      <c r="AD42938" s="9"/>
    </row>
    <row r="42939" spans="30:30">
      <c r="AD42939" s="9"/>
    </row>
    <row r="42940" spans="30:30">
      <c r="AD42940" s="9"/>
    </row>
    <row r="42941" spans="30:30">
      <c r="AD42941" s="9"/>
    </row>
    <row r="42942" spans="30:30">
      <c r="AD42942" s="9"/>
    </row>
    <row r="42943" spans="30:30">
      <c r="AD42943" s="9"/>
    </row>
    <row r="42944" spans="30:30">
      <c r="AD42944" s="9"/>
    </row>
    <row r="42945" spans="30:30">
      <c r="AD42945" s="9"/>
    </row>
    <row r="42946" spans="30:30">
      <c r="AD42946" s="9"/>
    </row>
    <row r="42947" spans="30:30">
      <c r="AD42947" s="9"/>
    </row>
    <row r="42948" spans="30:30">
      <c r="AD42948" s="9"/>
    </row>
    <row r="42949" spans="30:30">
      <c r="AD42949" s="9"/>
    </row>
    <row r="42950" spans="30:30">
      <c r="AD42950" s="9"/>
    </row>
    <row r="42951" spans="30:30">
      <c r="AD42951" s="9"/>
    </row>
    <row r="42952" spans="30:30">
      <c r="AD42952" s="9"/>
    </row>
    <row r="42953" spans="30:30">
      <c r="AD42953" s="9"/>
    </row>
    <row r="42954" spans="30:30">
      <c r="AD42954" s="9"/>
    </row>
    <row r="42955" spans="30:30">
      <c r="AD42955" s="9"/>
    </row>
    <row r="42956" spans="30:30">
      <c r="AD42956" s="9"/>
    </row>
    <row r="42957" spans="30:30">
      <c r="AD42957" s="9"/>
    </row>
    <row r="42958" spans="30:30">
      <c r="AD42958" s="9"/>
    </row>
    <row r="42959" spans="30:30">
      <c r="AD42959" s="9"/>
    </row>
    <row r="42960" spans="30:30">
      <c r="AD42960" s="9"/>
    </row>
    <row r="42961" spans="30:30">
      <c r="AD42961" s="9"/>
    </row>
    <row r="42962" spans="30:30">
      <c r="AD42962" s="9"/>
    </row>
    <row r="42963" spans="30:30">
      <c r="AD42963" s="9"/>
    </row>
    <row r="42964" spans="30:30">
      <c r="AD42964" s="9"/>
    </row>
    <row r="42965" spans="30:30">
      <c r="AD42965" s="9"/>
    </row>
    <row r="42966" spans="30:30">
      <c r="AD42966" s="9"/>
    </row>
    <row r="42967" spans="30:30">
      <c r="AD42967" s="9"/>
    </row>
    <row r="42968" spans="30:30">
      <c r="AD42968" s="9"/>
    </row>
    <row r="42969" spans="30:30">
      <c r="AD42969" s="9"/>
    </row>
    <row r="42970" spans="30:30">
      <c r="AD42970" s="9"/>
    </row>
    <row r="42971" spans="30:30">
      <c r="AD42971" s="9"/>
    </row>
    <row r="42972" spans="30:30">
      <c r="AD42972" s="9"/>
    </row>
    <row r="42973" spans="30:30">
      <c r="AD42973" s="9"/>
    </row>
    <row r="42974" spans="30:30">
      <c r="AD42974" s="9"/>
    </row>
    <row r="42975" spans="30:30">
      <c r="AD42975" s="9"/>
    </row>
    <row r="42976" spans="30:30">
      <c r="AD42976" s="9"/>
    </row>
    <row r="42977" spans="30:30">
      <c r="AD42977" s="9"/>
    </row>
    <row r="42978" spans="30:30">
      <c r="AD42978" s="9"/>
    </row>
    <row r="42979" spans="30:30">
      <c r="AD42979" s="9"/>
    </row>
    <row r="42980" spans="30:30">
      <c r="AD42980" s="9"/>
    </row>
    <row r="42981" spans="30:30">
      <c r="AD42981" s="9"/>
    </row>
    <row r="42982" spans="30:30">
      <c r="AD42982" s="9"/>
    </row>
    <row r="42983" spans="30:30">
      <c r="AD42983" s="9"/>
    </row>
    <row r="42984" spans="30:30">
      <c r="AD42984" s="9"/>
    </row>
    <row r="42985" spans="30:30">
      <c r="AD42985" s="9"/>
    </row>
    <row r="42986" spans="30:30">
      <c r="AD42986" s="9"/>
    </row>
    <row r="42987" spans="30:30">
      <c r="AD42987" s="9"/>
    </row>
    <row r="42988" spans="30:30">
      <c r="AD42988" s="9"/>
    </row>
    <row r="42989" spans="30:30">
      <c r="AD42989" s="9"/>
    </row>
    <row r="42990" spans="30:30">
      <c r="AD42990" s="9"/>
    </row>
    <row r="42991" spans="30:30">
      <c r="AD42991" s="9"/>
    </row>
    <row r="42992" spans="30:30">
      <c r="AD42992" s="9"/>
    </row>
    <row r="42993" spans="30:30">
      <c r="AD42993" s="9"/>
    </row>
    <row r="42994" spans="30:30">
      <c r="AD42994" s="9"/>
    </row>
    <row r="42995" spans="30:30">
      <c r="AD42995" s="9"/>
    </row>
    <row r="42996" spans="30:30">
      <c r="AD42996" s="9"/>
    </row>
    <row r="42997" spans="30:30">
      <c r="AD42997" s="9"/>
    </row>
    <row r="42998" spans="30:30">
      <c r="AD42998" s="9"/>
    </row>
    <row r="42999" spans="30:30">
      <c r="AD42999" s="9"/>
    </row>
    <row r="43000" spans="30:30">
      <c r="AD43000" s="9"/>
    </row>
    <row r="43001" spans="30:30">
      <c r="AD43001" s="9"/>
    </row>
    <row r="43002" spans="30:30">
      <c r="AD43002" s="9"/>
    </row>
    <row r="43003" spans="30:30">
      <c r="AD43003" s="9"/>
    </row>
    <row r="43004" spans="30:30">
      <c r="AD43004" s="9"/>
    </row>
    <row r="43005" spans="30:30">
      <c r="AD43005" s="9"/>
    </row>
    <row r="43006" spans="30:30">
      <c r="AD43006" s="9"/>
    </row>
    <row r="43007" spans="30:30">
      <c r="AD43007" s="9"/>
    </row>
    <row r="43008" spans="30:30">
      <c r="AD43008" s="9"/>
    </row>
    <row r="43009" spans="30:30">
      <c r="AD43009" s="9"/>
    </row>
    <row r="43010" spans="30:30">
      <c r="AD43010" s="9"/>
    </row>
    <row r="43011" spans="30:30">
      <c r="AD43011" s="9"/>
    </row>
    <row r="43012" spans="30:30">
      <c r="AD43012" s="9"/>
    </row>
    <row r="43013" spans="30:30">
      <c r="AD43013" s="9"/>
    </row>
    <row r="43014" spans="30:30">
      <c r="AD43014" s="9"/>
    </row>
    <row r="43015" spans="30:30">
      <c r="AD43015" s="9"/>
    </row>
    <row r="43016" spans="30:30">
      <c r="AD43016" s="9"/>
    </row>
    <row r="43017" spans="30:30">
      <c r="AD43017" s="9"/>
    </row>
    <row r="43018" spans="30:30">
      <c r="AD43018" s="9"/>
    </row>
    <row r="43019" spans="30:30">
      <c r="AD43019" s="9"/>
    </row>
    <row r="43020" spans="30:30">
      <c r="AD43020" s="9"/>
    </row>
    <row r="43021" spans="30:30">
      <c r="AD43021" s="9"/>
    </row>
    <row r="43022" spans="30:30">
      <c r="AD43022" s="9"/>
    </row>
    <row r="43023" spans="30:30">
      <c r="AD43023" s="9"/>
    </row>
    <row r="43024" spans="30:30">
      <c r="AD43024" s="9"/>
    </row>
    <row r="43025" spans="30:30">
      <c r="AD43025" s="9"/>
    </row>
    <row r="43026" spans="30:30">
      <c r="AD43026" s="9"/>
    </row>
    <row r="43027" spans="30:30">
      <c r="AD43027" s="9"/>
    </row>
    <row r="43028" spans="30:30">
      <c r="AD43028" s="9"/>
    </row>
    <row r="43029" spans="30:30">
      <c r="AD43029" s="9"/>
    </row>
    <row r="43030" spans="30:30">
      <c r="AD43030" s="9"/>
    </row>
    <row r="43031" spans="30:30">
      <c r="AD43031" s="9"/>
    </row>
    <row r="43032" spans="30:30">
      <c r="AD43032" s="9"/>
    </row>
    <row r="43033" spans="30:30">
      <c r="AD43033" s="9"/>
    </row>
    <row r="43034" spans="30:30">
      <c r="AD43034" s="9"/>
    </row>
    <row r="43035" spans="30:30">
      <c r="AD43035" s="9"/>
    </row>
    <row r="43036" spans="30:30">
      <c r="AD43036" s="9"/>
    </row>
    <row r="43037" spans="30:30">
      <c r="AD43037" s="9"/>
    </row>
    <row r="43038" spans="30:30">
      <c r="AD43038" s="9"/>
    </row>
    <row r="43039" spans="30:30">
      <c r="AD43039" s="9"/>
    </row>
    <row r="43040" spans="30:30">
      <c r="AD43040" s="9"/>
    </row>
    <row r="43041" spans="30:30">
      <c r="AD43041" s="9"/>
    </row>
    <row r="43042" spans="30:30">
      <c r="AD43042" s="9"/>
    </row>
    <row r="43043" spans="30:30">
      <c r="AD43043" s="9"/>
    </row>
    <row r="43044" spans="30:30">
      <c r="AD43044" s="9"/>
    </row>
    <row r="43045" spans="30:30">
      <c r="AD43045" s="9"/>
    </row>
    <row r="43046" spans="30:30">
      <c r="AD43046" s="9"/>
    </row>
    <row r="43047" spans="30:30">
      <c r="AD43047" s="9"/>
    </row>
    <row r="43048" spans="30:30">
      <c r="AD43048" s="9"/>
    </row>
    <row r="43049" spans="30:30">
      <c r="AD43049" s="9"/>
    </row>
    <row r="43050" spans="30:30">
      <c r="AD43050" s="9"/>
    </row>
    <row r="43051" spans="30:30">
      <c r="AD43051" s="9"/>
    </row>
    <row r="43052" spans="30:30">
      <c r="AD43052" s="9"/>
    </row>
    <row r="43053" spans="30:30">
      <c r="AD43053" s="9"/>
    </row>
    <row r="43054" spans="30:30">
      <c r="AD43054" s="9"/>
    </row>
    <row r="43055" spans="30:30">
      <c r="AD43055" s="9"/>
    </row>
    <row r="43056" spans="30:30">
      <c r="AD43056" s="9"/>
    </row>
    <row r="43057" spans="30:30">
      <c r="AD43057" s="9"/>
    </row>
    <row r="43058" spans="30:30">
      <c r="AD43058" s="9"/>
    </row>
    <row r="43059" spans="30:30">
      <c r="AD43059" s="9"/>
    </row>
    <row r="43060" spans="30:30">
      <c r="AD43060" s="9"/>
    </row>
    <row r="43061" spans="30:30">
      <c r="AD43061" s="9"/>
    </row>
    <row r="43062" spans="30:30">
      <c r="AD43062" s="9"/>
    </row>
    <row r="43063" spans="30:30">
      <c r="AD43063" s="9"/>
    </row>
    <row r="43064" spans="30:30">
      <c r="AD43064" s="9"/>
    </row>
    <row r="43065" spans="30:30">
      <c r="AD43065" s="9"/>
    </row>
    <row r="43066" spans="30:30">
      <c r="AD43066" s="9"/>
    </row>
    <row r="43067" spans="30:30">
      <c r="AD43067" s="9"/>
    </row>
    <row r="43068" spans="30:30">
      <c r="AD43068" s="9"/>
    </row>
    <row r="43069" spans="30:30">
      <c r="AD43069" s="9"/>
    </row>
    <row r="43070" spans="30:30">
      <c r="AD43070" s="9"/>
    </row>
    <row r="43071" spans="30:30">
      <c r="AD43071" s="9"/>
    </row>
    <row r="43072" spans="30:30">
      <c r="AD43072" s="9"/>
    </row>
    <row r="43073" spans="30:30">
      <c r="AD43073" s="9"/>
    </row>
    <row r="43074" spans="30:30">
      <c r="AD43074" s="9"/>
    </row>
    <row r="43075" spans="30:30">
      <c r="AD43075" s="9"/>
    </row>
    <row r="43076" spans="30:30">
      <c r="AD43076" s="9"/>
    </row>
    <row r="43077" spans="30:30">
      <c r="AD43077" s="9"/>
    </row>
    <row r="43078" spans="30:30">
      <c r="AD43078" s="9"/>
    </row>
    <row r="43079" spans="30:30">
      <c r="AD43079" s="9"/>
    </row>
    <row r="43080" spans="30:30">
      <c r="AD43080" s="9"/>
    </row>
    <row r="43081" spans="30:30">
      <c r="AD43081" s="9"/>
    </row>
    <row r="43082" spans="30:30">
      <c r="AD43082" s="9"/>
    </row>
    <row r="43083" spans="30:30">
      <c r="AD43083" s="9"/>
    </row>
    <row r="43084" spans="30:30">
      <c r="AD43084" s="9"/>
    </row>
    <row r="43085" spans="30:30">
      <c r="AD43085" s="9"/>
    </row>
    <row r="43086" spans="30:30">
      <c r="AD43086" s="9"/>
    </row>
    <row r="43087" spans="30:30">
      <c r="AD43087" s="9"/>
    </row>
    <row r="43088" spans="30:30">
      <c r="AD43088" s="9"/>
    </row>
    <row r="43089" spans="30:30">
      <c r="AD43089" s="9"/>
    </row>
    <row r="43090" spans="30:30">
      <c r="AD43090" s="9"/>
    </row>
    <row r="43091" spans="30:30">
      <c r="AD43091" s="9"/>
    </row>
    <row r="43092" spans="30:30">
      <c r="AD43092" s="9"/>
    </row>
    <row r="43093" spans="30:30">
      <c r="AD43093" s="9"/>
    </row>
    <row r="43094" spans="30:30">
      <c r="AD43094" s="9"/>
    </row>
    <row r="43095" spans="30:30">
      <c r="AD43095" s="9"/>
    </row>
    <row r="43096" spans="30:30">
      <c r="AD43096" s="9"/>
    </row>
    <row r="43097" spans="30:30">
      <c r="AD43097" s="9"/>
    </row>
    <row r="43098" spans="30:30">
      <c r="AD43098" s="9"/>
    </row>
    <row r="43099" spans="30:30">
      <c r="AD43099" s="9"/>
    </row>
    <row r="43100" spans="30:30">
      <c r="AD43100" s="9"/>
    </row>
    <row r="43101" spans="30:30">
      <c r="AD43101" s="9"/>
    </row>
    <row r="43102" spans="30:30">
      <c r="AD43102" s="9"/>
    </row>
    <row r="43103" spans="30:30">
      <c r="AD43103" s="9"/>
    </row>
    <row r="43104" spans="30:30">
      <c r="AD43104" s="9"/>
    </row>
    <row r="43105" spans="30:30">
      <c r="AD43105" s="9"/>
    </row>
    <row r="43106" spans="30:30">
      <c r="AD43106" s="9"/>
    </row>
    <row r="43107" spans="30:30">
      <c r="AD43107" s="9"/>
    </row>
    <row r="43108" spans="30:30">
      <c r="AD43108" s="9"/>
    </row>
    <row r="43109" spans="30:30">
      <c r="AD43109" s="9"/>
    </row>
    <row r="43110" spans="30:30">
      <c r="AD43110" s="9"/>
    </row>
    <row r="43111" spans="30:30">
      <c r="AD43111" s="9"/>
    </row>
    <row r="43112" spans="30:30">
      <c r="AD43112" s="9"/>
    </row>
    <row r="43113" spans="30:30">
      <c r="AD43113" s="9"/>
    </row>
    <row r="43114" spans="30:30">
      <c r="AD43114" s="9"/>
    </row>
    <row r="43115" spans="30:30">
      <c r="AD43115" s="9"/>
    </row>
    <row r="43116" spans="30:30">
      <c r="AD43116" s="9"/>
    </row>
    <row r="43117" spans="30:30">
      <c r="AD43117" s="9"/>
    </row>
    <row r="43118" spans="30:30">
      <c r="AD43118" s="9"/>
    </row>
    <row r="43119" spans="30:30">
      <c r="AD43119" s="9"/>
    </row>
    <row r="43120" spans="30:30">
      <c r="AD43120" s="9"/>
    </row>
    <row r="43121" spans="30:30">
      <c r="AD43121" s="9"/>
    </row>
    <row r="43122" spans="30:30">
      <c r="AD43122" s="9"/>
    </row>
    <row r="43123" spans="30:30">
      <c r="AD43123" s="9"/>
    </row>
    <row r="43124" spans="30:30">
      <c r="AD43124" s="9"/>
    </row>
    <row r="43125" spans="30:30">
      <c r="AD43125" s="9"/>
    </row>
    <row r="43126" spans="30:30">
      <c r="AD43126" s="9"/>
    </row>
    <row r="43127" spans="30:30">
      <c r="AD43127" s="9"/>
    </row>
    <row r="43128" spans="30:30">
      <c r="AD43128" s="9"/>
    </row>
    <row r="43129" spans="30:30">
      <c r="AD43129" s="9"/>
    </row>
    <row r="43130" spans="30:30">
      <c r="AD43130" s="9"/>
    </row>
    <row r="43131" spans="30:30">
      <c r="AD43131" s="9"/>
    </row>
    <row r="43132" spans="30:30">
      <c r="AD43132" s="9"/>
    </row>
    <row r="43133" spans="30:30">
      <c r="AD43133" s="9"/>
    </row>
    <row r="43134" spans="30:30">
      <c r="AD43134" s="9"/>
    </row>
    <row r="43135" spans="30:30">
      <c r="AD43135" s="9"/>
    </row>
    <row r="43136" spans="30:30">
      <c r="AD43136" s="9"/>
    </row>
    <row r="43137" spans="30:30">
      <c r="AD43137" s="9"/>
    </row>
    <row r="43138" spans="30:30">
      <c r="AD43138" s="9"/>
    </row>
    <row r="43139" spans="30:30">
      <c r="AD43139" s="9"/>
    </row>
    <row r="43140" spans="30:30">
      <c r="AD43140" s="9"/>
    </row>
    <row r="43141" spans="30:30">
      <c r="AD43141" s="9"/>
    </row>
    <row r="43142" spans="30:30">
      <c r="AD43142" s="9"/>
    </row>
    <row r="43143" spans="30:30">
      <c r="AD43143" s="9"/>
    </row>
    <row r="43144" spans="30:30">
      <c r="AD43144" s="9"/>
    </row>
    <row r="43145" spans="30:30">
      <c r="AD43145" s="9"/>
    </row>
    <row r="43146" spans="30:30">
      <c r="AD43146" s="9"/>
    </row>
    <row r="43147" spans="30:30">
      <c r="AD43147" s="9"/>
    </row>
    <row r="43148" spans="30:30">
      <c r="AD43148" s="9"/>
    </row>
    <row r="43149" spans="30:30">
      <c r="AD43149" s="9"/>
    </row>
    <row r="43150" spans="30:30">
      <c r="AD43150" s="9"/>
    </row>
    <row r="43151" spans="30:30">
      <c r="AD43151" s="9"/>
    </row>
    <row r="43152" spans="30:30">
      <c r="AD43152" s="9"/>
    </row>
    <row r="43153" spans="30:30">
      <c r="AD43153" s="9"/>
    </row>
    <row r="43154" spans="30:30">
      <c r="AD43154" s="9"/>
    </row>
    <row r="43155" spans="30:30">
      <c r="AD43155" s="9"/>
    </row>
    <row r="43156" spans="30:30">
      <c r="AD43156" s="9"/>
    </row>
    <row r="43157" spans="30:30">
      <c r="AD43157" s="9"/>
    </row>
    <row r="43158" spans="30:30">
      <c r="AD43158" s="9"/>
    </row>
    <row r="43159" spans="30:30">
      <c r="AD43159" s="9"/>
    </row>
    <row r="43160" spans="30:30">
      <c r="AD43160" s="9"/>
    </row>
    <row r="43161" spans="30:30">
      <c r="AD43161" s="9"/>
    </row>
    <row r="43162" spans="30:30">
      <c r="AD43162" s="9"/>
    </row>
    <row r="43163" spans="30:30">
      <c r="AD43163" s="9"/>
    </row>
    <row r="43164" spans="30:30">
      <c r="AD43164" s="9"/>
    </row>
    <row r="43165" spans="30:30">
      <c r="AD43165" s="9"/>
    </row>
    <row r="43166" spans="30:30">
      <c r="AD43166" s="9"/>
    </row>
    <row r="43167" spans="30:30">
      <c r="AD43167" s="9"/>
    </row>
    <row r="43168" spans="30:30">
      <c r="AD43168" s="9"/>
    </row>
    <row r="43169" spans="30:30">
      <c r="AD43169" s="9"/>
    </row>
    <row r="43170" spans="30:30">
      <c r="AD43170" s="9"/>
    </row>
    <row r="43171" spans="30:30">
      <c r="AD43171" s="9"/>
    </row>
    <row r="43172" spans="30:30">
      <c r="AD43172" s="9"/>
    </row>
    <row r="43173" spans="30:30">
      <c r="AD43173" s="9"/>
    </row>
    <row r="43174" spans="30:30">
      <c r="AD43174" s="9"/>
    </row>
    <row r="43175" spans="30:30">
      <c r="AD43175" s="9"/>
    </row>
    <row r="43176" spans="30:30">
      <c r="AD43176" s="9"/>
    </row>
    <row r="43177" spans="30:30">
      <c r="AD43177" s="9"/>
    </row>
    <row r="43178" spans="30:30">
      <c r="AD43178" s="9"/>
    </row>
    <row r="43179" spans="30:30">
      <c r="AD43179" s="9"/>
    </row>
    <row r="43180" spans="30:30">
      <c r="AD43180" s="9"/>
    </row>
    <row r="43181" spans="30:30">
      <c r="AD43181" s="9"/>
    </row>
    <row r="43182" spans="30:30">
      <c r="AD43182" s="9"/>
    </row>
    <row r="43183" spans="30:30">
      <c r="AD43183" s="9"/>
    </row>
    <row r="43184" spans="30:30">
      <c r="AD43184" s="9"/>
    </row>
    <row r="43185" spans="30:30">
      <c r="AD43185" s="9"/>
    </row>
    <row r="43186" spans="30:30">
      <c r="AD43186" s="9"/>
    </row>
    <row r="43187" spans="30:30">
      <c r="AD43187" s="9"/>
    </row>
    <row r="43188" spans="30:30">
      <c r="AD43188" s="9"/>
    </row>
    <row r="43189" spans="30:30">
      <c r="AD43189" s="9"/>
    </row>
    <row r="43190" spans="30:30">
      <c r="AD43190" s="9"/>
    </row>
    <row r="43191" spans="30:30">
      <c r="AD43191" s="9"/>
    </row>
    <row r="43192" spans="30:30">
      <c r="AD43192" s="9"/>
    </row>
    <row r="43193" spans="30:30">
      <c r="AD43193" s="9"/>
    </row>
    <row r="43194" spans="30:30">
      <c r="AD43194" s="9"/>
    </row>
    <row r="43195" spans="30:30">
      <c r="AD43195" s="9"/>
    </row>
    <row r="43196" spans="30:30">
      <c r="AD43196" s="9"/>
    </row>
    <row r="43197" spans="30:30">
      <c r="AD43197" s="9"/>
    </row>
    <row r="43198" spans="30:30">
      <c r="AD43198" s="9"/>
    </row>
    <row r="43199" spans="30:30">
      <c r="AD43199" s="9"/>
    </row>
    <row r="43200" spans="30:30">
      <c r="AD43200" s="9"/>
    </row>
    <row r="43201" spans="30:30">
      <c r="AD43201" s="9"/>
    </row>
    <row r="43202" spans="30:30">
      <c r="AD43202" s="9"/>
    </row>
    <row r="43203" spans="30:30">
      <c r="AD43203" s="9"/>
    </row>
    <row r="43204" spans="30:30">
      <c r="AD43204" s="9"/>
    </row>
    <row r="43205" spans="30:30">
      <c r="AD43205" s="9"/>
    </row>
    <row r="43206" spans="30:30">
      <c r="AD43206" s="9"/>
    </row>
    <row r="43207" spans="30:30">
      <c r="AD43207" s="9"/>
    </row>
    <row r="43208" spans="30:30">
      <c r="AD43208" s="9"/>
    </row>
    <row r="43209" spans="30:30">
      <c r="AD43209" s="9"/>
    </row>
    <row r="43210" spans="30:30">
      <c r="AD43210" s="9"/>
    </row>
    <row r="43211" spans="30:30">
      <c r="AD43211" s="9"/>
    </row>
    <row r="43212" spans="30:30">
      <c r="AD43212" s="9"/>
    </row>
    <row r="43213" spans="30:30">
      <c r="AD43213" s="9"/>
    </row>
    <row r="43214" spans="30:30">
      <c r="AD43214" s="9"/>
    </row>
    <row r="43215" spans="30:30">
      <c r="AD43215" s="9"/>
    </row>
    <row r="43216" spans="30:30">
      <c r="AD43216" s="9"/>
    </row>
    <row r="43217" spans="30:30">
      <c r="AD43217" s="9"/>
    </row>
    <row r="43218" spans="30:30">
      <c r="AD43218" s="9"/>
    </row>
    <row r="43219" spans="30:30">
      <c r="AD43219" s="9"/>
    </row>
    <row r="43220" spans="30:30">
      <c r="AD43220" s="9"/>
    </row>
    <row r="43221" spans="30:30">
      <c r="AD43221" s="9"/>
    </row>
    <row r="43222" spans="30:30">
      <c r="AD43222" s="9"/>
    </row>
    <row r="43223" spans="30:30">
      <c r="AD43223" s="9"/>
    </row>
    <row r="43224" spans="30:30">
      <c r="AD43224" s="9"/>
    </row>
    <row r="43225" spans="30:30">
      <c r="AD43225" s="9"/>
    </row>
    <row r="43226" spans="30:30">
      <c r="AD43226" s="9"/>
    </row>
    <row r="43227" spans="30:30">
      <c r="AD43227" s="9"/>
    </row>
    <row r="43228" spans="30:30">
      <c r="AD43228" s="9"/>
    </row>
    <row r="43229" spans="30:30">
      <c r="AD43229" s="9"/>
    </row>
    <row r="43230" spans="30:30">
      <c r="AD43230" s="9"/>
    </row>
    <row r="43231" spans="30:30">
      <c r="AD43231" s="9"/>
    </row>
    <row r="43232" spans="30:30">
      <c r="AD43232" s="9"/>
    </row>
    <row r="43233" spans="30:30">
      <c r="AD43233" s="9"/>
    </row>
    <row r="43234" spans="30:30">
      <c r="AD43234" s="9"/>
    </row>
    <row r="43235" spans="30:30">
      <c r="AD43235" s="9"/>
    </row>
    <row r="43236" spans="30:30">
      <c r="AD43236" s="9"/>
    </row>
    <row r="43237" spans="30:30">
      <c r="AD43237" s="9"/>
    </row>
    <row r="43238" spans="30:30">
      <c r="AD43238" s="9"/>
    </row>
    <row r="43239" spans="30:30">
      <c r="AD43239" s="9"/>
    </row>
    <row r="43240" spans="30:30">
      <c r="AD43240" s="9"/>
    </row>
    <row r="43241" spans="30:30">
      <c r="AD43241" s="9"/>
    </row>
    <row r="43242" spans="30:30">
      <c r="AD43242" s="9"/>
    </row>
    <row r="43243" spans="30:30">
      <c r="AD43243" s="9"/>
    </row>
    <row r="43244" spans="30:30">
      <c r="AD43244" s="9"/>
    </row>
    <row r="43245" spans="30:30">
      <c r="AD43245" s="9"/>
    </row>
    <row r="43246" spans="30:30">
      <c r="AD43246" s="9"/>
    </row>
    <row r="43247" spans="30:30">
      <c r="AD43247" s="9"/>
    </row>
    <row r="43248" spans="30:30">
      <c r="AD43248" s="9"/>
    </row>
    <row r="43249" spans="30:30">
      <c r="AD43249" s="9"/>
    </row>
    <row r="43250" spans="30:30">
      <c r="AD43250" s="9"/>
    </row>
    <row r="43251" spans="30:30">
      <c r="AD43251" s="9"/>
    </row>
    <row r="43252" spans="30:30">
      <c r="AD43252" s="9"/>
    </row>
    <row r="43253" spans="30:30">
      <c r="AD43253" s="9"/>
    </row>
    <row r="43254" spans="30:30">
      <c r="AD43254" s="9"/>
    </row>
    <row r="43255" spans="30:30">
      <c r="AD43255" s="9"/>
    </row>
    <row r="43256" spans="30:30">
      <c r="AD43256" s="9"/>
    </row>
    <row r="43257" spans="30:30">
      <c r="AD43257" s="9"/>
    </row>
    <row r="43258" spans="30:30">
      <c r="AD43258" s="9"/>
    </row>
    <row r="43259" spans="30:30">
      <c r="AD43259" s="9"/>
    </row>
    <row r="43260" spans="30:30">
      <c r="AD43260" s="9"/>
    </row>
    <row r="43261" spans="30:30">
      <c r="AD43261" s="9"/>
    </row>
    <row r="43262" spans="30:30">
      <c r="AD43262" s="9"/>
    </row>
    <row r="43263" spans="30:30">
      <c r="AD43263" s="9"/>
    </row>
    <row r="43264" spans="30:30">
      <c r="AD43264" s="9"/>
    </row>
    <row r="43265" spans="30:30">
      <c r="AD43265" s="9"/>
    </row>
    <row r="43266" spans="30:30">
      <c r="AD43266" s="9"/>
    </row>
    <row r="43267" spans="30:30">
      <c r="AD43267" s="9"/>
    </row>
    <row r="43268" spans="30:30">
      <c r="AD43268" s="9"/>
    </row>
    <row r="43269" spans="30:30">
      <c r="AD43269" s="9"/>
    </row>
    <row r="43270" spans="30:30">
      <c r="AD43270" s="9"/>
    </row>
    <row r="43271" spans="30:30">
      <c r="AD43271" s="9"/>
    </row>
    <row r="43272" spans="30:30">
      <c r="AD43272" s="9"/>
    </row>
    <row r="43273" spans="30:30">
      <c r="AD43273" s="9"/>
    </row>
    <row r="43274" spans="30:30">
      <c r="AD43274" s="9"/>
    </row>
    <row r="43275" spans="30:30">
      <c r="AD43275" s="9"/>
    </row>
    <row r="43276" spans="30:30">
      <c r="AD43276" s="9"/>
    </row>
    <row r="43277" spans="30:30">
      <c r="AD43277" s="9"/>
    </row>
    <row r="43278" spans="30:30">
      <c r="AD43278" s="9"/>
    </row>
    <row r="43279" spans="30:30">
      <c r="AD43279" s="9"/>
    </row>
    <row r="43280" spans="30:30">
      <c r="AD43280" s="9"/>
    </row>
    <row r="43281" spans="30:30">
      <c r="AD43281" s="9"/>
    </row>
    <row r="43282" spans="30:30">
      <c r="AD43282" s="9"/>
    </row>
    <row r="43283" spans="30:30">
      <c r="AD43283" s="9"/>
    </row>
    <row r="43284" spans="30:30">
      <c r="AD43284" s="9"/>
    </row>
    <row r="43285" spans="30:30">
      <c r="AD43285" s="9"/>
    </row>
    <row r="43286" spans="30:30">
      <c r="AD43286" s="9"/>
    </row>
    <row r="43287" spans="30:30">
      <c r="AD43287" s="9"/>
    </row>
    <row r="43288" spans="30:30">
      <c r="AD43288" s="9"/>
    </row>
    <row r="43289" spans="30:30">
      <c r="AD43289" s="9"/>
    </row>
    <row r="43290" spans="30:30">
      <c r="AD43290" s="9"/>
    </row>
    <row r="43291" spans="30:30">
      <c r="AD43291" s="9"/>
    </row>
    <row r="43292" spans="30:30">
      <c r="AD43292" s="9"/>
    </row>
    <row r="43293" spans="30:30">
      <c r="AD43293" s="9"/>
    </row>
    <row r="43294" spans="30:30">
      <c r="AD43294" s="9"/>
    </row>
    <row r="43295" spans="30:30">
      <c r="AD43295" s="9"/>
    </row>
    <row r="43296" spans="30:30">
      <c r="AD43296" s="9"/>
    </row>
    <row r="43297" spans="30:30">
      <c r="AD43297" s="9"/>
    </row>
    <row r="43298" spans="30:30">
      <c r="AD43298" s="9"/>
    </row>
    <row r="43299" spans="30:30">
      <c r="AD43299" s="9"/>
    </row>
    <row r="43300" spans="30:30">
      <c r="AD43300" s="9"/>
    </row>
    <row r="43301" spans="30:30">
      <c r="AD43301" s="9"/>
    </row>
    <row r="43302" spans="30:30">
      <c r="AD43302" s="9"/>
    </row>
    <row r="43303" spans="30:30">
      <c r="AD43303" s="9"/>
    </row>
    <row r="43304" spans="30:30">
      <c r="AD43304" s="9"/>
    </row>
    <row r="43305" spans="30:30">
      <c r="AD43305" s="9"/>
    </row>
    <row r="43306" spans="30:30">
      <c r="AD43306" s="9"/>
    </row>
    <row r="43307" spans="30:30">
      <c r="AD43307" s="9"/>
    </row>
    <row r="43308" spans="30:30">
      <c r="AD43308" s="9"/>
    </row>
    <row r="43309" spans="30:30">
      <c r="AD43309" s="9"/>
    </row>
    <row r="43310" spans="30:30">
      <c r="AD43310" s="9"/>
    </row>
    <row r="43311" spans="30:30">
      <c r="AD43311" s="9"/>
    </row>
    <row r="43312" spans="30:30">
      <c r="AD43312" s="9"/>
    </row>
    <row r="43313" spans="30:30">
      <c r="AD43313" s="9"/>
    </row>
    <row r="43314" spans="30:30">
      <c r="AD43314" s="9"/>
    </row>
    <row r="43315" spans="30:30">
      <c r="AD43315" s="9"/>
    </row>
    <row r="43316" spans="30:30">
      <c r="AD43316" s="9"/>
    </row>
    <row r="43317" spans="30:30">
      <c r="AD43317" s="9"/>
    </row>
    <row r="43318" spans="30:30">
      <c r="AD43318" s="9"/>
    </row>
    <row r="43319" spans="30:30">
      <c r="AD43319" s="9"/>
    </row>
    <row r="43320" spans="30:30">
      <c r="AD43320" s="9"/>
    </row>
    <row r="43321" spans="30:30">
      <c r="AD43321" s="9"/>
    </row>
    <row r="43322" spans="30:30">
      <c r="AD43322" s="9"/>
    </row>
    <row r="43323" spans="30:30">
      <c r="AD43323" s="9"/>
    </row>
    <row r="43324" spans="30:30">
      <c r="AD43324" s="9"/>
    </row>
    <row r="43325" spans="30:30">
      <c r="AD43325" s="9"/>
    </row>
    <row r="43326" spans="30:30">
      <c r="AD43326" s="9"/>
    </row>
    <row r="43327" spans="30:30">
      <c r="AD43327" s="9"/>
    </row>
    <row r="43328" spans="30:30">
      <c r="AD43328" s="9"/>
    </row>
    <row r="43329" spans="30:30">
      <c r="AD43329" s="9"/>
    </row>
    <row r="43330" spans="30:30">
      <c r="AD43330" s="9"/>
    </row>
    <row r="43331" spans="30:30">
      <c r="AD43331" s="9"/>
    </row>
    <row r="43332" spans="30:30">
      <c r="AD43332" s="9"/>
    </row>
    <row r="43333" spans="30:30">
      <c r="AD43333" s="9"/>
    </row>
    <row r="43334" spans="30:30">
      <c r="AD43334" s="9"/>
    </row>
    <row r="43335" spans="30:30">
      <c r="AD43335" s="9"/>
    </row>
    <row r="43336" spans="30:30">
      <c r="AD43336" s="9"/>
    </row>
    <row r="43337" spans="30:30">
      <c r="AD43337" s="9"/>
    </row>
    <row r="43338" spans="30:30">
      <c r="AD43338" s="9"/>
    </row>
    <row r="43339" spans="30:30">
      <c r="AD43339" s="9"/>
    </row>
    <row r="43340" spans="30:30">
      <c r="AD43340" s="9"/>
    </row>
    <row r="43341" spans="30:30">
      <c r="AD43341" s="9"/>
    </row>
    <row r="43342" spans="30:30">
      <c r="AD43342" s="9"/>
    </row>
    <row r="43343" spans="30:30">
      <c r="AD43343" s="9"/>
    </row>
    <row r="43344" spans="30:30">
      <c r="AD43344" s="9"/>
    </row>
    <row r="43345" spans="30:30">
      <c r="AD43345" s="9"/>
    </row>
    <row r="43346" spans="30:30">
      <c r="AD43346" s="9"/>
    </row>
    <row r="43347" spans="30:30">
      <c r="AD43347" s="9"/>
    </row>
    <row r="43348" spans="30:30">
      <c r="AD43348" s="9"/>
    </row>
    <row r="43349" spans="30:30">
      <c r="AD43349" s="9"/>
    </row>
    <row r="43350" spans="30:30">
      <c r="AD43350" s="9"/>
    </row>
    <row r="43351" spans="30:30">
      <c r="AD43351" s="9"/>
    </row>
    <row r="43352" spans="30:30">
      <c r="AD43352" s="9"/>
    </row>
    <row r="43353" spans="30:30">
      <c r="AD43353" s="9"/>
    </row>
    <row r="43354" spans="30:30">
      <c r="AD43354" s="9"/>
    </row>
    <row r="43355" spans="30:30">
      <c r="AD43355" s="9"/>
    </row>
    <row r="43356" spans="30:30">
      <c r="AD43356" s="9"/>
    </row>
    <row r="43357" spans="30:30">
      <c r="AD43357" s="9"/>
    </row>
    <row r="43358" spans="30:30">
      <c r="AD43358" s="9"/>
    </row>
    <row r="43359" spans="30:30">
      <c r="AD43359" s="9"/>
    </row>
    <row r="43360" spans="30:30">
      <c r="AD43360" s="9"/>
    </row>
    <row r="43361" spans="30:30">
      <c r="AD43361" s="9"/>
    </row>
    <row r="43362" spans="30:30">
      <c r="AD43362" s="9"/>
    </row>
    <row r="43363" spans="30:30">
      <c r="AD43363" s="9"/>
    </row>
    <row r="43364" spans="30:30">
      <c r="AD43364" s="9"/>
    </row>
    <row r="43365" spans="30:30">
      <c r="AD43365" s="9"/>
    </row>
    <row r="43366" spans="30:30">
      <c r="AD43366" s="9"/>
    </row>
    <row r="43367" spans="30:30">
      <c r="AD43367" s="9"/>
    </row>
    <row r="43368" spans="30:30">
      <c r="AD43368" s="9"/>
    </row>
    <row r="43369" spans="30:30">
      <c r="AD43369" s="9"/>
    </row>
    <row r="43370" spans="30:30">
      <c r="AD43370" s="9"/>
    </row>
    <row r="43371" spans="30:30">
      <c r="AD43371" s="9"/>
    </row>
    <row r="43372" spans="30:30">
      <c r="AD43372" s="9"/>
    </row>
    <row r="43373" spans="30:30">
      <c r="AD43373" s="9"/>
    </row>
    <row r="43374" spans="30:30">
      <c r="AD43374" s="9"/>
    </row>
    <row r="43375" spans="30:30">
      <c r="AD43375" s="9"/>
    </row>
    <row r="43376" spans="30:30">
      <c r="AD43376" s="9"/>
    </row>
    <row r="43377" spans="30:30">
      <c r="AD43377" s="9"/>
    </row>
    <row r="43378" spans="30:30">
      <c r="AD43378" s="9"/>
    </row>
    <row r="43379" spans="30:30">
      <c r="AD43379" s="9"/>
    </row>
    <row r="43380" spans="30:30">
      <c r="AD43380" s="9"/>
    </row>
    <row r="43381" spans="30:30">
      <c r="AD43381" s="9"/>
    </row>
    <row r="43382" spans="30:30">
      <c r="AD43382" s="9"/>
    </row>
    <row r="43383" spans="30:30">
      <c r="AD43383" s="9"/>
    </row>
    <row r="43384" spans="30:30">
      <c r="AD43384" s="9"/>
    </row>
    <row r="43385" spans="30:30">
      <c r="AD43385" s="9"/>
    </row>
    <row r="43386" spans="30:30">
      <c r="AD43386" s="9"/>
    </row>
    <row r="43387" spans="30:30">
      <c r="AD43387" s="9"/>
    </row>
    <row r="43388" spans="30:30">
      <c r="AD43388" s="9"/>
    </row>
    <row r="43389" spans="30:30">
      <c r="AD43389" s="9"/>
    </row>
    <row r="43390" spans="30:30">
      <c r="AD43390" s="9"/>
    </row>
    <row r="43391" spans="30:30">
      <c r="AD43391" s="9"/>
    </row>
    <row r="43392" spans="30:30">
      <c r="AD43392" s="9"/>
    </row>
    <row r="43393" spans="30:30">
      <c r="AD43393" s="9"/>
    </row>
    <row r="43394" spans="30:30">
      <c r="AD43394" s="9"/>
    </row>
    <row r="43395" spans="30:30">
      <c r="AD43395" s="9"/>
    </row>
    <row r="43396" spans="30:30">
      <c r="AD43396" s="9"/>
    </row>
    <row r="43397" spans="30:30">
      <c r="AD43397" s="9"/>
    </row>
    <row r="43398" spans="30:30">
      <c r="AD43398" s="9"/>
    </row>
    <row r="43399" spans="30:30">
      <c r="AD43399" s="9"/>
    </row>
    <row r="43400" spans="30:30">
      <c r="AD43400" s="9"/>
    </row>
    <row r="43401" spans="30:30">
      <c r="AD43401" s="9"/>
    </row>
    <row r="43402" spans="30:30">
      <c r="AD43402" s="9"/>
    </row>
    <row r="43403" spans="30:30">
      <c r="AD43403" s="9"/>
    </row>
    <row r="43404" spans="30:30">
      <c r="AD43404" s="9"/>
    </row>
    <row r="43405" spans="30:30">
      <c r="AD43405" s="9"/>
    </row>
    <row r="43406" spans="30:30">
      <c r="AD43406" s="9"/>
    </row>
    <row r="43407" spans="30:30">
      <c r="AD43407" s="9"/>
    </row>
    <row r="43408" spans="30:30">
      <c r="AD43408" s="9"/>
    </row>
    <row r="43409" spans="30:30">
      <c r="AD43409" s="9"/>
    </row>
    <row r="43410" spans="30:30">
      <c r="AD43410" s="9"/>
    </row>
    <row r="43411" spans="30:30">
      <c r="AD43411" s="9"/>
    </row>
    <row r="43412" spans="30:30">
      <c r="AD43412" s="9"/>
    </row>
    <row r="43413" spans="30:30">
      <c r="AD43413" s="9"/>
    </row>
    <row r="43414" spans="30:30">
      <c r="AD43414" s="9"/>
    </row>
    <row r="43415" spans="30:30">
      <c r="AD43415" s="9"/>
    </row>
    <row r="43416" spans="30:30">
      <c r="AD43416" s="9"/>
    </row>
    <row r="43417" spans="30:30">
      <c r="AD43417" s="9"/>
    </row>
    <row r="43418" spans="30:30">
      <c r="AD43418" s="9"/>
    </row>
    <row r="43419" spans="30:30">
      <c r="AD43419" s="9"/>
    </row>
    <row r="43420" spans="30:30">
      <c r="AD43420" s="9"/>
    </row>
    <row r="43421" spans="30:30">
      <c r="AD43421" s="9"/>
    </row>
    <row r="43422" spans="30:30">
      <c r="AD43422" s="9"/>
    </row>
    <row r="43423" spans="30:30">
      <c r="AD43423" s="9"/>
    </row>
    <row r="43424" spans="30:30">
      <c r="AD43424" s="9"/>
    </row>
    <row r="43425" spans="30:30">
      <c r="AD43425" s="9"/>
    </row>
    <row r="43426" spans="30:30">
      <c r="AD43426" s="9"/>
    </row>
    <row r="43427" spans="30:30">
      <c r="AD43427" s="9"/>
    </row>
    <row r="43428" spans="30:30">
      <c r="AD43428" s="9"/>
    </row>
    <row r="43429" spans="30:30">
      <c r="AD43429" s="9"/>
    </row>
    <row r="43430" spans="30:30">
      <c r="AD43430" s="9"/>
    </row>
    <row r="43431" spans="30:30">
      <c r="AD43431" s="9"/>
    </row>
    <row r="43432" spans="30:30">
      <c r="AD43432" s="9"/>
    </row>
    <row r="43433" spans="30:30">
      <c r="AD43433" s="9"/>
    </row>
    <row r="43434" spans="30:30">
      <c r="AD43434" s="9"/>
    </row>
    <row r="43435" spans="30:30">
      <c r="AD43435" s="9"/>
    </row>
    <row r="43436" spans="30:30">
      <c r="AD43436" s="9"/>
    </row>
    <row r="43437" spans="30:30">
      <c r="AD43437" s="9"/>
    </row>
    <row r="43438" spans="30:30">
      <c r="AD43438" s="9"/>
    </row>
    <row r="43439" spans="30:30">
      <c r="AD43439" s="9"/>
    </row>
    <row r="43440" spans="30:30">
      <c r="AD43440" s="9"/>
    </row>
    <row r="43441" spans="30:30">
      <c r="AD43441" s="9"/>
    </row>
    <row r="43442" spans="30:30">
      <c r="AD43442" s="9"/>
    </row>
    <row r="43443" spans="30:30">
      <c r="AD43443" s="9"/>
    </row>
    <row r="43444" spans="30:30">
      <c r="AD43444" s="9"/>
    </row>
    <row r="43445" spans="30:30">
      <c r="AD43445" s="9"/>
    </row>
    <row r="43446" spans="30:30">
      <c r="AD43446" s="9"/>
    </row>
    <row r="43447" spans="30:30">
      <c r="AD43447" s="9"/>
    </row>
    <row r="43448" spans="30:30">
      <c r="AD43448" s="9"/>
    </row>
    <row r="43449" spans="30:30">
      <c r="AD43449" s="9"/>
    </row>
    <row r="43450" spans="30:30">
      <c r="AD43450" s="9"/>
    </row>
    <row r="43451" spans="30:30">
      <c r="AD43451" s="9"/>
    </row>
    <row r="43452" spans="30:30">
      <c r="AD43452" s="9"/>
    </row>
    <row r="43453" spans="30:30">
      <c r="AD43453" s="9"/>
    </row>
    <row r="43454" spans="30:30">
      <c r="AD43454" s="9"/>
    </row>
    <row r="43455" spans="30:30">
      <c r="AD43455" s="9"/>
    </row>
    <row r="43456" spans="30:30">
      <c r="AD43456" s="9"/>
    </row>
    <row r="43457" spans="30:30">
      <c r="AD43457" s="9"/>
    </row>
    <row r="43458" spans="30:30">
      <c r="AD43458" s="9"/>
    </row>
    <row r="43459" spans="30:30">
      <c r="AD43459" s="9"/>
    </row>
    <row r="43460" spans="30:30">
      <c r="AD43460" s="9"/>
    </row>
    <row r="43461" spans="30:30">
      <c r="AD43461" s="9"/>
    </row>
    <row r="43462" spans="30:30">
      <c r="AD43462" s="9"/>
    </row>
    <row r="43463" spans="30:30">
      <c r="AD43463" s="9"/>
    </row>
    <row r="43464" spans="30:30">
      <c r="AD43464" s="9"/>
    </row>
    <row r="43465" spans="30:30">
      <c r="AD43465" s="9"/>
    </row>
    <row r="43466" spans="30:30">
      <c r="AD43466" s="9"/>
    </row>
    <row r="43467" spans="30:30">
      <c r="AD43467" s="9"/>
    </row>
    <row r="43468" spans="30:30">
      <c r="AD43468" s="9"/>
    </row>
    <row r="43469" spans="30:30">
      <c r="AD43469" s="9"/>
    </row>
    <row r="43470" spans="30:30">
      <c r="AD43470" s="9"/>
    </row>
    <row r="43471" spans="30:30">
      <c r="AD43471" s="9"/>
    </row>
    <row r="43472" spans="30:30">
      <c r="AD43472" s="9"/>
    </row>
    <row r="43473" spans="30:30">
      <c r="AD43473" s="9"/>
    </row>
    <row r="43474" spans="30:30">
      <c r="AD43474" s="9"/>
    </row>
    <row r="43475" spans="30:30">
      <c r="AD43475" s="9"/>
    </row>
    <row r="43476" spans="30:30">
      <c r="AD43476" s="9"/>
    </row>
    <row r="43477" spans="30:30">
      <c r="AD43477" s="9"/>
    </row>
    <row r="43478" spans="30:30">
      <c r="AD43478" s="9"/>
    </row>
    <row r="43479" spans="30:30">
      <c r="AD43479" s="9"/>
    </row>
    <row r="43480" spans="30:30">
      <c r="AD43480" s="9"/>
    </row>
    <row r="43481" spans="30:30">
      <c r="AD43481" s="9"/>
    </row>
    <row r="43482" spans="30:30">
      <c r="AD43482" s="9"/>
    </row>
    <row r="43483" spans="30:30">
      <c r="AD43483" s="9"/>
    </row>
    <row r="43484" spans="30:30">
      <c r="AD43484" s="9"/>
    </row>
    <row r="43485" spans="30:30">
      <c r="AD43485" s="9"/>
    </row>
    <row r="43486" spans="30:30">
      <c r="AD43486" s="9"/>
    </row>
    <row r="43487" spans="30:30">
      <c r="AD43487" s="9"/>
    </row>
    <row r="43488" spans="30:30">
      <c r="AD43488" s="9"/>
    </row>
    <row r="43489" spans="30:30">
      <c r="AD43489" s="9"/>
    </row>
    <row r="43490" spans="30:30">
      <c r="AD43490" s="9"/>
    </row>
    <row r="43491" spans="30:30">
      <c r="AD43491" s="9"/>
    </row>
    <row r="43492" spans="30:30">
      <c r="AD43492" s="9"/>
    </row>
    <row r="43493" spans="30:30">
      <c r="AD43493" s="9"/>
    </row>
    <row r="43494" spans="30:30">
      <c r="AD43494" s="9"/>
    </row>
    <row r="43495" spans="30:30">
      <c r="AD43495" s="9"/>
    </row>
    <row r="43496" spans="30:30">
      <c r="AD43496" s="9"/>
    </row>
    <row r="43497" spans="30:30">
      <c r="AD43497" s="9"/>
    </row>
    <row r="43498" spans="30:30">
      <c r="AD43498" s="9"/>
    </row>
    <row r="43499" spans="30:30">
      <c r="AD43499" s="9"/>
    </row>
    <row r="43500" spans="30:30">
      <c r="AD43500" s="9"/>
    </row>
    <row r="43501" spans="30:30">
      <c r="AD43501" s="9"/>
    </row>
    <row r="43502" spans="30:30">
      <c r="AD43502" s="9"/>
    </row>
    <row r="43503" spans="30:30">
      <c r="AD43503" s="9"/>
    </row>
    <row r="43504" spans="30:30">
      <c r="AD43504" s="9"/>
    </row>
    <row r="43505" spans="30:30">
      <c r="AD43505" s="9"/>
    </row>
    <row r="43506" spans="30:30">
      <c r="AD43506" s="9"/>
    </row>
    <row r="43507" spans="30:30">
      <c r="AD43507" s="9"/>
    </row>
    <row r="43508" spans="30:30">
      <c r="AD43508" s="9"/>
    </row>
    <row r="43509" spans="30:30">
      <c r="AD43509" s="9"/>
    </row>
    <row r="43510" spans="30:30">
      <c r="AD43510" s="9"/>
    </row>
    <row r="43511" spans="30:30">
      <c r="AD43511" s="9"/>
    </row>
    <row r="43512" spans="30:30">
      <c r="AD43512" s="9"/>
    </row>
    <row r="43513" spans="30:30">
      <c r="AD43513" s="9"/>
    </row>
    <row r="43514" spans="30:30">
      <c r="AD43514" s="9"/>
    </row>
    <row r="43515" spans="30:30">
      <c r="AD43515" s="9"/>
    </row>
    <row r="43516" spans="30:30">
      <c r="AD43516" s="9"/>
    </row>
    <row r="43517" spans="30:30">
      <c r="AD43517" s="9"/>
    </row>
    <row r="43518" spans="30:30">
      <c r="AD43518" s="9"/>
    </row>
    <row r="43519" spans="30:30">
      <c r="AD43519" s="9"/>
    </row>
    <row r="43520" spans="30:30">
      <c r="AD43520" s="9"/>
    </row>
    <row r="43521" spans="30:30">
      <c r="AD43521" s="9"/>
    </row>
    <row r="43522" spans="30:30">
      <c r="AD43522" s="9"/>
    </row>
    <row r="43523" spans="30:30">
      <c r="AD43523" s="9"/>
    </row>
    <row r="43524" spans="30:30">
      <c r="AD43524" s="9"/>
    </row>
    <row r="43525" spans="30:30">
      <c r="AD43525" s="9"/>
    </row>
    <row r="43526" spans="30:30">
      <c r="AD43526" s="9"/>
    </row>
    <row r="43527" spans="30:30">
      <c r="AD43527" s="9"/>
    </row>
    <row r="43528" spans="30:30">
      <c r="AD43528" s="9"/>
    </row>
    <row r="43529" spans="30:30">
      <c r="AD43529" s="9"/>
    </row>
    <row r="43530" spans="30:30">
      <c r="AD43530" s="9"/>
    </row>
    <row r="43531" spans="30:30">
      <c r="AD43531" s="9"/>
    </row>
    <row r="43532" spans="30:30">
      <c r="AD43532" s="9"/>
    </row>
    <row r="43533" spans="30:30">
      <c r="AD43533" s="9"/>
    </row>
    <row r="43534" spans="30:30">
      <c r="AD43534" s="9"/>
    </row>
    <row r="43535" spans="30:30">
      <c r="AD43535" s="9"/>
    </row>
    <row r="43536" spans="30:30">
      <c r="AD43536" s="9"/>
    </row>
    <row r="43537" spans="30:30">
      <c r="AD43537" s="9"/>
    </row>
    <row r="43538" spans="30:30">
      <c r="AD43538" s="9"/>
    </row>
    <row r="43539" spans="30:30">
      <c r="AD43539" s="9"/>
    </row>
    <row r="43540" spans="30:30">
      <c r="AD43540" s="9"/>
    </row>
    <row r="43541" spans="30:30">
      <c r="AD43541" s="9"/>
    </row>
    <row r="43542" spans="30:30">
      <c r="AD43542" s="9"/>
    </row>
    <row r="43543" spans="30:30">
      <c r="AD43543" s="9"/>
    </row>
    <row r="43544" spans="30:30">
      <c r="AD43544" s="9"/>
    </row>
    <row r="43545" spans="30:30">
      <c r="AD43545" s="9"/>
    </row>
    <row r="43546" spans="30:30">
      <c r="AD43546" s="9"/>
    </row>
    <row r="43547" spans="30:30">
      <c r="AD43547" s="9"/>
    </row>
    <row r="43548" spans="30:30">
      <c r="AD43548" s="9"/>
    </row>
    <row r="43549" spans="30:30">
      <c r="AD43549" s="9"/>
    </row>
    <row r="43550" spans="30:30">
      <c r="AD43550" s="9"/>
    </row>
    <row r="43551" spans="30:30">
      <c r="AD43551" s="9"/>
    </row>
    <row r="43552" spans="30:30">
      <c r="AD43552" s="9"/>
    </row>
    <row r="43553" spans="30:30">
      <c r="AD43553" s="9"/>
    </row>
    <row r="43554" spans="30:30">
      <c r="AD43554" s="9"/>
    </row>
    <row r="43555" spans="30:30">
      <c r="AD43555" s="9"/>
    </row>
    <row r="43556" spans="30:30">
      <c r="AD43556" s="9"/>
    </row>
    <row r="43557" spans="30:30">
      <c r="AD43557" s="9"/>
    </row>
    <row r="43558" spans="30:30">
      <c r="AD43558" s="9"/>
    </row>
    <row r="43559" spans="30:30">
      <c r="AD43559" s="9"/>
    </row>
    <row r="43560" spans="30:30">
      <c r="AD43560" s="9"/>
    </row>
    <row r="43561" spans="30:30">
      <c r="AD43561" s="9"/>
    </row>
    <row r="43562" spans="30:30">
      <c r="AD43562" s="9"/>
    </row>
    <row r="43563" spans="30:30">
      <c r="AD43563" s="9"/>
    </row>
    <row r="43564" spans="30:30">
      <c r="AD43564" s="9"/>
    </row>
    <row r="43565" spans="30:30">
      <c r="AD43565" s="9"/>
    </row>
    <row r="43566" spans="30:30">
      <c r="AD43566" s="9"/>
    </row>
    <row r="43567" spans="30:30">
      <c r="AD43567" s="9"/>
    </row>
    <row r="43568" spans="30:30">
      <c r="AD43568" s="9"/>
    </row>
    <row r="43569" spans="30:30">
      <c r="AD43569" s="9"/>
    </row>
    <row r="43570" spans="30:30">
      <c r="AD43570" s="9"/>
    </row>
    <row r="43571" spans="30:30">
      <c r="AD43571" s="9"/>
    </row>
    <row r="43572" spans="30:30">
      <c r="AD43572" s="9"/>
    </row>
    <row r="43573" spans="30:30">
      <c r="AD43573" s="9"/>
    </row>
    <row r="43574" spans="30:30">
      <c r="AD43574" s="9"/>
    </row>
    <row r="43575" spans="30:30">
      <c r="AD43575" s="9"/>
    </row>
    <row r="43576" spans="30:30">
      <c r="AD43576" s="9"/>
    </row>
    <row r="43577" spans="30:30">
      <c r="AD43577" s="9"/>
    </row>
    <row r="43578" spans="30:30">
      <c r="AD43578" s="9"/>
    </row>
    <row r="43579" spans="30:30">
      <c r="AD43579" s="9"/>
    </row>
    <row r="43580" spans="30:30">
      <c r="AD43580" s="9"/>
    </row>
    <row r="43581" spans="30:30">
      <c r="AD43581" s="9"/>
    </row>
    <row r="43582" spans="30:30">
      <c r="AD43582" s="9"/>
    </row>
    <row r="43583" spans="30:30">
      <c r="AD43583" s="9"/>
    </row>
    <row r="43584" spans="30:30">
      <c r="AD43584" s="9"/>
    </row>
    <row r="43585" spans="30:30">
      <c r="AD43585" s="9"/>
    </row>
    <row r="43586" spans="30:30">
      <c r="AD43586" s="9"/>
    </row>
    <row r="43587" spans="30:30">
      <c r="AD43587" s="9"/>
    </row>
    <row r="43588" spans="30:30">
      <c r="AD43588" s="9"/>
    </row>
    <row r="43589" spans="30:30">
      <c r="AD43589" s="9"/>
    </row>
    <row r="43590" spans="30:30">
      <c r="AD43590" s="9"/>
    </row>
    <row r="43591" spans="30:30">
      <c r="AD43591" s="9"/>
    </row>
    <row r="43592" spans="30:30">
      <c r="AD43592" s="9"/>
    </row>
    <row r="43593" spans="30:30">
      <c r="AD43593" s="9"/>
    </row>
    <row r="43594" spans="30:30">
      <c r="AD43594" s="9"/>
    </row>
    <row r="43595" spans="30:30">
      <c r="AD43595" s="9"/>
    </row>
    <row r="43596" spans="30:30">
      <c r="AD43596" s="9"/>
    </row>
    <row r="43597" spans="30:30">
      <c r="AD43597" s="9"/>
    </row>
    <row r="43598" spans="30:30">
      <c r="AD43598" s="9"/>
    </row>
    <row r="43599" spans="30:30">
      <c r="AD43599" s="9"/>
    </row>
    <row r="43600" spans="30:30">
      <c r="AD43600" s="9"/>
    </row>
    <row r="43601" spans="30:30">
      <c r="AD43601" s="9"/>
    </row>
    <row r="43602" spans="30:30">
      <c r="AD43602" s="9"/>
    </row>
    <row r="43603" spans="30:30">
      <c r="AD43603" s="9"/>
    </row>
    <row r="43604" spans="30:30">
      <c r="AD43604" s="9"/>
    </row>
    <row r="43605" spans="30:30">
      <c r="AD43605" s="9"/>
    </row>
    <row r="43606" spans="30:30">
      <c r="AD43606" s="9"/>
    </row>
    <row r="43607" spans="30:30">
      <c r="AD43607" s="9"/>
    </row>
    <row r="43608" spans="30:30">
      <c r="AD43608" s="9"/>
    </row>
    <row r="43609" spans="30:30">
      <c r="AD43609" s="9"/>
    </row>
    <row r="43610" spans="30:30">
      <c r="AD43610" s="9"/>
    </row>
    <row r="43611" spans="30:30">
      <c r="AD43611" s="9"/>
    </row>
    <row r="43612" spans="30:30">
      <c r="AD43612" s="9"/>
    </row>
    <row r="43613" spans="30:30">
      <c r="AD43613" s="9"/>
    </row>
    <row r="43614" spans="30:30">
      <c r="AD43614" s="9"/>
    </row>
    <row r="43615" spans="30:30">
      <c r="AD43615" s="9"/>
    </row>
    <row r="43616" spans="30:30">
      <c r="AD43616" s="9"/>
    </row>
    <row r="43617" spans="30:30">
      <c r="AD43617" s="9"/>
    </row>
    <row r="43618" spans="30:30">
      <c r="AD43618" s="9"/>
    </row>
    <row r="43619" spans="30:30">
      <c r="AD43619" s="9"/>
    </row>
    <row r="43620" spans="30:30">
      <c r="AD43620" s="9"/>
    </row>
    <row r="43621" spans="30:30">
      <c r="AD43621" s="9"/>
    </row>
    <row r="43622" spans="30:30">
      <c r="AD43622" s="9"/>
    </row>
    <row r="43623" spans="30:30">
      <c r="AD43623" s="9"/>
    </row>
    <row r="43624" spans="30:30">
      <c r="AD43624" s="9"/>
    </row>
    <row r="43625" spans="30:30">
      <c r="AD43625" s="9"/>
    </row>
    <row r="43626" spans="30:30">
      <c r="AD43626" s="9"/>
    </row>
    <row r="43627" spans="30:30">
      <c r="AD43627" s="9"/>
    </row>
    <row r="43628" spans="30:30">
      <c r="AD43628" s="9"/>
    </row>
    <row r="43629" spans="30:30">
      <c r="AD43629" s="9"/>
    </row>
    <row r="43630" spans="30:30">
      <c r="AD43630" s="9"/>
    </row>
    <row r="43631" spans="30:30">
      <c r="AD43631" s="9"/>
    </row>
    <row r="43632" spans="30:30">
      <c r="AD43632" s="9"/>
    </row>
    <row r="43633" spans="30:30">
      <c r="AD43633" s="9"/>
    </row>
    <row r="43634" spans="30:30">
      <c r="AD43634" s="9"/>
    </row>
    <row r="43635" spans="30:30">
      <c r="AD43635" s="9"/>
    </row>
    <row r="43636" spans="30:30">
      <c r="AD43636" s="9"/>
    </row>
    <row r="43637" spans="30:30">
      <c r="AD43637" s="9"/>
    </row>
    <row r="43638" spans="30:30">
      <c r="AD43638" s="9"/>
    </row>
    <row r="43639" spans="30:30">
      <c r="AD43639" s="9"/>
    </row>
    <row r="43640" spans="30:30">
      <c r="AD43640" s="9"/>
    </row>
    <row r="43641" spans="30:30">
      <c r="AD43641" s="9"/>
    </row>
    <row r="43642" spans="30:30">
      <c r="AD43642" s="9"/>
    </row>
    <row r="43643" spans="30:30">
      <c r="AD43643" s="9"/>
    </row>
    <row r="43644" spans="30:30">
      <c r="AD43644" s="9"/>
    </row>
    <row r="43645" spans="30:30">
      <c r="AD43645" s="9"/>
    </row>
    <row r="43646" spans="30:30">
      <c r="AD43646" s="9"/>
    </row>
    <row r="43647" spans="30:30">
      <c r="AD43647" s="9"/>
    </row>
    <row r="43648" spans="30:30">
      <c r="AD43648" s="9"/>
    </row>
    <row r="43649" spans="30:30">
      <c r="AD43649" s="9"/>
    </row>
    <row r="43650" spans="30:30">
      <c r="AD43650" s="9"/>
    </row>
    <row r="43651" spans="30:30">
      <c r="AD43651" s="9"/>
    </row>
    <row r="43652" spans="30:30">
      <c r="AD43652" s="9"/>
    </row>
    <row r="43653" spans="30:30">
      <c r="AD43653" s="9"/>
    </row>
    <row r="43654" spans="30:30">
      <c r="AD43654" s="9"/>
    </row>
    <row r="43655" spans="30:30">
      <c r="AD43655" s="9"/>
    </row>
    <row r="43656" spans="30:30">
      <c r="AD43656" s="9"/>
    </row>
    <row r="43657" spans="30:30">
      <c r="AD43657" s="9"/>
    </row>
    <row r="43658" spans="30:30">
      <c r="AD43658" s="9"/>
    </row>
    <row r="43659" spans="30:30">
      <c r="AD43659" s="9"/>
    </row>
    <row r="43660" spans="30:30">
      <c r="AD43660" s="9"/>
    </row>
    <row r="43661" spans="30:30">
      <c r="AD43661" s="9"/>
    </row>
    <row r="43662" spans="30:30">
      <c r="AD43662" s="9"/>
    </row>
    <row r="43663" spans="30:30">
      <c r="AD43663" s="9"/>
    </row>
    <row r="43664" spans="30:30">
      <c r="AD43664" s="9"/>
    </row>
    <row r="43665" spans="30:30">
      <c r="AD43665" s="9"/>
    </row>
    <row r="43666" spans="30:30">
      <c r="AD43666" s="9"/>
    </row>
    <row r="43667" spans="30:30">
      <c r="AD43667" s="9"/>
    </row>
    <row r="43668" spans="30:30">
      <c r="AD43668" s="9"/>
    </row>
    <row r="43669" spans="30:30">
      <c r="AD43669" s="9"/>
    </row>
    <row r="43670" spans="30:30">
      <c r="AD43670" s="9"/>
    </row>
    <row r="43671" spans="30:30">
      <c r="AD43671" s="9"/>
    </row>
    <row r="43672" spans="30:30">
      <c r="AD43672" s="9"/>
    </row>
    <row r="43673" spans="30:30">
      <c r="AD43673" s="9"/>
    </row>
    <row r="43674" spans="30:30">
      <c r="AD43674" s="9"/>
    </row>
    <row r="43675" spans="30:30">
      <c r="AD43675" s="9"/>
    </row>
    <row r="43676" spans="30:30">
      <c r="AD43676" s="9"/>
    </row>
    <row r="43677" spans="30:30">
      <c r="AD43677" s="9"/>
    </row>
    <row r="43678" spans="30:30">
      <c r="AD43678" s="9"/>
    </row>
    <row r="43679" spans="30:30">
      <c r="AD43679" s="9"/>
    </row>
    <row r="43680" spans="30:30">
      <c r="AD43680" s="9"/>
    </row>
    <row r="43681" spans="30:30">
      <c r="AD43681" s="9"/>
    </row>
    <row r="43682" spans="30:30">
      <c r="AD43682" s="9"/>
    </row>
    <row r="43683" spans="30:30">
      <c r="AD43683" s="9"/>
    </row>
    <row r="43684" spans="30:30">
      <c r="AD43684" s="9"/>
    </row>
    <row r="43685" spans="30:30">
      <c r="AD43685" s="9"/>
    </row>
    <row r="43686" spans="30:30">
      <c r="AD43686" s="9"/>
    </row>
    <row r="43687" spans="30:30">
      <c r="AD43687" s="9"/>
    </row>
    <row r="43688" spans="30:30">
      <c r="AD43688" s="9"/>
    </row>
    <row r="43689" spans="30:30">
      <c r="AD43689" s="9"/>
    </row>
    <row r="43690" spans="30:30">
      <c r="AD43690" s="9"/>
    </row>
    <row r="43691" spans="30:30">
      <c r="AD43691" s="9"/>
    </row>
    <row r="43692" spans="30:30">
      <c r="AD43692" s="9"/>
    </row>
    <row r="43693" spans="30:30">
      <c r="AD43693" s="9"/>
    </row>
    <row r="43694" spans="30:30">
      <c r="AD43694" s="9"/>
    </row>
    <row r="43695" spans="30:30">
      <c r="AD43695" s="9"/>
    </row>
    <row r="43696" spans="30:30">
      <c r="AD43696" s="9"/>
    </row>
    <row r="43697" spans="30:30">
      <c r="AD43697" s="9"/>
    </row>
    <row r="43698" spans="30:30">
      <c r="AD43698" s="9"/>
    </row>
    <row r="43699" spans="30:30">
      <c r="AD43699" s="9"/>
    </row>
    <row r="43700" spans="30:30">
      <c r="AD43700" s="9"/>
    </row>
    <row r="43701" spans="30:30">
      <c r="AD43701" s="9"/>
    </row>
    <row r="43702" spans="30:30">
      <c r="AD43702" s="9"/>
    </row>
    <row r="43703" spans="30:30">
      <c r="AD43703" s="9"/>
    </row>
    <row r="43704" spans="30:30">
      <c r="AD43704" s="9"/>
    </row>
    <row r="43705" spans="30:30">
      <c r="AD43705" s="9"/>
    </row>
    <row r="43706" spans="30:30">
      <c r="AD43706" s="9"/>
    </row>
    <row r="43707" spans="30:30">
      <c r="AD43707" s="9"/>
    </row>
    <row r="43708" spans="30:30">
      <c r="AD43708" s="9"/>
    </row>
    <row r="43709" spans="30:30">
      <c r="AD43709" s="9"/>
    </row>
    <row r="43710" spans="30:30">
      <c r="AD43710" s="9"/>
    </row>
    <row r="43711" spans="30:30">
      <c r="AD43711" s="9"/>
    </row>
    <row r="43712" spans="30:30">
      <c r="AD43712" s="9"/>
    </row>
    <row r="43713" spans="30:30">
      <c r="AD43713" s="9"/>
    </row>
    <row r="43714" spans="30:30">
      <c r="AD43714" s="9"/>
    </row>
    <row r="43715" spans="30:30">
      <c r="AD43715" s="9"/>
    </row>
    <row r="43716" spans="30:30">
      <c r="AD43716" s="9"/>
    </row>
    <row r="43717" spans="30:30">
      <c r="AD43717" s="9"/>
    </row>
    <row r="43718" spans="30:30">
      <c r="AD43718" s="9"/>
    </row>
    <row r="43719" spans="30:30">
      <c r="AD43719" s="9"/>
    </row>
    <row r="43720" spans="30:30">
      <c r="AD43720" s="9"/>
    </row>
    <row r="43721" spans="30:30">
      <c r="AD43721" s="9"/>
    </row>
    <row r="43722" spans="30:30">
      <c r="AD43722" s="9"/>
    </row>
    <row r="43723" spans="30:30">
      <c r="AD43723" s="9"/>
    </row>
    <row r="43724" spans="30:30">
      <c r="AD43724" s="9"/>
    </row>
    <row r="43725" spans="30:30">
      <c r="AD43725" s="9"/>
    </row>
    <row r="43726" spans="30:30">
      <c r="AD43726" s="9"/>
    </row>
    <row r="43727" spans="30:30">
      <c r="AD43727" s="9"/>
    </row>
    <row r="43728" spans="30:30">
      <c r="AD43728" s="9"/>
    </row>
    <row r="43729" spans="30:30">
      <c r="AD43729" s="9"/>
    </row>
    <row r="43730" spans="30:30">
      <c r="AD43730" s="9"/>
    </row>
    <row r="43731" spans="30:30">
      <c r="AD43731" s="9"/>
    </row>
    <row r="43732" spans="30:30">
      <c r="AD43732" s="9"/>
    </row>
    <row r="43733" spans="30:30">
      <c r="AD43733" s="9"/>
    </row>
    <row r="43734" spans="30:30">
      <c r="AD43734" s="9"/>
    </row>
    <row r="43735" spans="30:30">
      <c r="AD43735" s="9"/>
    </row>
    <row r="43736" spans="30:30">
      <c r="AD43736" s="9"/>
    </row>
    <row r="43737" spans="30:30">
      <c r="AD43737" s="9"/>
    </row>
    <row r="43738" spans="30:30">
      <c r="AD43738" s="9"/>
    </row>
    <row r="43739" spans="30:30">
      <c r="AD43739" s="9"/>
    </row>
    <row r="43740" spans="30:30">
      <c r="AD43740" s="9"/>
    </row>
    <row r="43741" spans="30:30">
      <c r="AD43741" s="9"/>
    </row>
    <row r="43742" spans="30:30">
      <c r="AD43742" s="9"/>
    </row>
    <row r="43743" spans="30:30">
      <c r="AD43743" s="9"/>
    </row>
    <row r="43744" spans="30:30">
      <c r="AD43744" s="9"/>
    </row>
    <row r="43745" spans="30:30">
      <c r="AD43745" s="9"/>
    </row>
    <row r="43746" spans="30:30">
      <c r="AD43746" s="9"/>
    </row>
    <row r="43747" spans="30:30">
      <c r="AD43747" s="9"/>
    </row>
    <row r="43748" spans="30:30">
      <c r="AD43748" s="9"/>
    </row>
    <row r="43749" spans="30:30">
      <c r="AD43749" s="9"/>
    </row>
    <row r="43750" spans="30:30">
      <c r="AD43750" s="9"/>
    </row>
    <row r="43751" spans="30:30">
      <c r="AD43751" s="9"/>
    </row>
    <row r="43752" spans="30:30">
      <c r="AD43752" s="9"/>
    </row>
    <row r="43753" spans="30:30">
      <c r="AD43753" s="9"/>
    </row>
    <row r="43754" spans="30:30">
      <c r="AD43754" s="9"/>
    </row>
    <row r="43755" spans="30:30">
      <c r="AD43755" s="9"/>
    </row>
    <row r="43756" spans="30:30">
      <c r="AD43756" s="9"/>
    </row>
    <row r="43757" spans="30:30">
      <c r="AD43757" s="9"/>
    </row>
    <row r="43758" spans="30:30">
      <c r="AD43758" s="9"/>
    </row>
    <row r="43759" spans="30:30">
      <c r="AD43759" s="9"/>
    </row>
    <row r="43760" spans="30:30">
      <c r="AD43760" s="9"/>
    </row>
    <row r="43761" spans="30:30">
      <c r="AD43761" s="9"/>
    </row>
    <row r="43762" spans="30:30">
      <c r="AD43762" s="9"/>
    </row>
    <row r="43763" spans="30:30">
      <c r="AD43763" s="9"/>
    </row>
    <row r="43764" spans="30:30">
      <c r="AD43764" s="9"/>
    </row>
    <row r="43765" spans="30:30">
      <c r="AD43765" s="9"/>
    </row>
    <row r="43766" spans="30:30">
      <c r="AD43766" s="9"/>
    </row>
    <row r="43767" spans="30:30">
      <c r="AD43767" s="9"/>
    </row>
    <row r="43768" spans="30:30">
      <c r="AD43768" s="9"/>
    </row>
    <row r="43769" spans="30:30">
      <c r="AD43769" s="9"/>
    </row>
    <row r="43770" spans="30:30">
      <c r="AD43770" s="9"/>
    </row>
    <row r="43771" spans="30:30">
      <c r="AD43771" s="9"/>
    </row>
    <row r="43772" spans="30:30">
      <c r="AD43772" s="9"/>
    </row>
    <row r="43773" spans="30:30">
      <c r="AD43773" s="9"/>
    </row>
    <row r="43774" spans="30:30">
      <c r="AD43774" s="9"/>
    </row>
    <row r="43775" spans="30:30">
      <c r="AD43775" s="9"/>
    </row>
    <row r="43776" spans="30:30">
      <c r="AD43776" s="9"/>
    </row>
    <row r="43777" spans="30:30">
      <c r="AD43777" s="9"/>
    </row>
    <row r="43778" spans="30:30">
      <c r="AD43778" s="9"/>
    </row>
    <row r="43779" spans="30:30">
      <c r="AD43779" s="9"/>
    </row>
    <row r="43780" spans="30:30">
      <c r="AD43780" s="9"/>
    </row>
    <row r="43781" spans="30:30">
      <c r="AD43781" s="9"/>
    </row>
    <row r="43782" spans="30:30">
      <c r="AD43782" s="9"/>
    </row>
    <row r="43783" spans="30:30">
      <c r="AD43783" s="9"/>
    </row>
    <row r="43784" spans="30:30">
      <c r="AD43784" s="9"/>
    </row>
    <row r="43785" spans="30:30">
      <c r="AD43785" s="9"/>
    </row>
    <row r="43786" spans="30:30">
      <c r="AD43786" s="9"/>
    </row>
    <row r="43787" spans="30:30">
      <c r="AD43787" s="9"/>
    </row>
    <row r="43788" spans="30:30">
      <c r="AD43788" s="9"/>
    </row>
    <row r="43789" spans="30:30">
      <c r="AD43789" s="9"/>
    </row>
    <row r="43790" spans="30:30">
      <c r="AD43790" s="9"/>
    </row>
    <row r="43791" spans="30:30">
      <c r="AD43791" s="9"/>
    </row>
    <row r="43792" spans="30:30">
      <c r="AD43792" s="9"/>
    </row>
    <row r="43793" spans="30:30">
      <c r="AD43793" s="9"/>
    </row>
    <row r="43794" spans="30:30">
      <c r="AD43794" s="9"/>
    </row>
    <row r="43795" spans="30:30">
      <c r="AD43795" s="9"/>
    </row>
    <row r="43796" spans="30:30">
      <c r="AD43796" s="9"/>
    </row>
    <row r="43797" spans="30:30">
      <c r="AD43797" s="9"/>
    </row>
    <row r="43798" spans="30:30">
      <c r="AD43798" s="9"/>
    </row>
    <row r="43799" spans="30:30">
      <c r="AD43799" s="9"/>
    </row>
    <row r="43800" spans="30:30">
      <c r="AD43800" s="9"/>
    </row>
    <row r="43801" spans="30:30">
      <c r="AD43801" s="9"/>
    </row>
    <row r="43802" spans="30:30">
      <c r="AD43802" s="9"/>
    </row>
    <row r="43803" spans="30:30">
      <c r="AD43803" s="9"/>
    </row>
    <row r="43804" spans="30:30">
      <c r="AD43804" s="9"/>
    </row>
    <row r="43805" spans="30:30">
      <c r="AD43805" s="9"/>
    </row>
    <row r="43806" spans="30:30">
      <c r="AD43806" s="9"/>
    </row>
    <row r="43807" spans="30:30">
      <c r="AD43807" s="9"/>
    </row>
    <row r="43808" spans="30:30">
      <c r="AD43808" s="9"/>
    </row>
    <row r="43809" spans="30:30">
      <c r="AD43809" s="9"/>
    </row>
    <row r="43810" spans="30:30">
      <c r="AD43810" s="9"/>
    </row>
    <row r="43811" spans="30:30">
      <c r="AD43811" s="9"/>
    </row>
    <row r="43812" spans="30:30">
      <c r="AD43812" s="9"/>
    </row>
    <row r="43813" spans="30:30">
      <c r="AD43813" s="9"/>
    </row>
    <row r="43814" spans="30:30">
      <c r="AD43814" s="9"/>
    </row>
    <row r="43815" spans="30:30">
      <c r="AD43815" s="9"/>
    </row>
    <row r="43816" spans="30:30">
      <c r="AD43816" s="9"/>
    </row>
    <row r="43817" spans="30:30">
      <c r="AD43817" s="9"/>
    </row>
    <row r="43818" spans="30:30">
      <c r="AD43818" s="9"/>
    </row>
    <row r="43819" spans="30:30">
      <c r="AD43819" s="9"/>
    </row>
    <row r="43820" spans="30:30">
      <c r="AD43820" s="9"/>
    </row>
    <row r="43821" spans="30:30">
      <c r="AD43821" s="9"/>
    </row>
    <row r="43822" spans="30:30">
      <c r="AD43822" s="9"/>
    </row>
    <row r="43823" spans="30:30">
      <c r="AD43823" s="9"/>
    </row>
    <row r="43824" spans="30:30">
      <c r="AD43824" s="9"/>
    </row>
    <row r="43825" spans="30:30">
      <c r="AD43825" s="9"/>
    </row>
    <row r="43826" spans="30:30">
      <c r="AD43826" s="9"/>
    </row>
    <row r="43827" spans="30:30">
      <c r="AD43827" s="9"/>
    </row>
    <row r="43828" spans="30:30">
      <c r="AD43828" s="9"/>
    </row>
    <row r="43829" spans="30:30">
      <c r="AD43829" s="9"/>
    </row>
    <row r="43830" spans="30:30">
      <c r="AD43830" s="9"/>
    </row>
    <row r="43831" spans="30:30">
      <c r="AD43831" s="9"/>
    </row>
    <row r="43832" spans="30:30">
      <c r="AD43832" s="9"/>
    </row>
    <row r="43833" spans="30:30">
      <c r="AD43833" s="9"/>
    </row>
    <row r="43834" spans="30:30">
      <c r="AD43834" s="9"/>
    </row>
    <row r="43835" spans="30:30">
      <c r="AD43835" s="9"/>
    </row>
    <row r="43836" spans="30:30">
      <c r="AD43836" s="9"/>
    </row>
    <row r="43837" spans="30:30">
      <c r="AD43837" s="9"/>
    </row>
    <row r="43838" spans="30:30">
      <c r="AD43838" s="9"/>
    </row>
    <row r="43839" spans="30:30">
      <c r="AD43839" s="9"/>
    </row>
    <row r="43840" spans="30:30">
      <c r="AD43840" s="9"/>
    </row>
    <row r="43841" spans="30:30">
      <c r="AD43841" s="9"/>
    </row>
    <row r="43842" spans="30:30">
      <c r="AD43842" s="9"/>
    </row>
    <row r="43843" spans="30:30">
      <c r="AD43843" s="9"/>
    </row>
    <row r="43844" spans="30:30">
      <c r="AD43844" s="9"/>
    </row>
    <row r="43845" spans="30:30">
      <c r="AD43845" s="9"/>
    </row>
    <row r="43846" spans="30:30">
      <c r="AD43846" s="9"/>
    </row>
    <row r="43847" spans="30:30">
      <c r="AD43847" s="9"/>
    </row>
    <row r="43848" spans="30:30">
      <c r="AD43848" s="9"/>
    </row>
    <row r="43849" spans="30:30">
      <c r="AD43849" s="9"/>
    </row>
    <row r="43850" spans="30:30">
      <c r="AD43850" s="9"/>
    </row>
    <row r="43851" spans="30:30">
      <c r="AD43851" s="9"/>
    </row>
    <row r="43852" spans="30:30">
      <c r="AD43852" s="9"/>
    </row>
    <row r="43853" spans="30:30">
      <c r="AD43853" s="9"/>
    </row>
    <row r="43854" spans="30:30">
      <c r="AD43854" s="9"/>
    </row>
    <row r="43855" spans="30:30">
      <c r="AD43855" s="9"/>
    </row>
    <row r="43856" spans="30:30">
      <c r="AD43856" s="9"/>
    </row>
    <row r="43857" spans="30:30">
      <c r="AD43857" s="9"/>
    </row>
    <row r="43858" spans="30:30">
      <c r="AD43858" s="9"/>
    </row>
    <row r="43859" spans="30:30">
      <c r="AD43859" s="9"/>
    </row>
    <row r="43860" spans="30:30">
      <c r="AD43860" s="9"/>
    </row>
    <row r="43861" spans="30:30">
      <c r="AD43861" s="9"/>
    </row>
    <row r="43862" spans="30:30">
      <c r="AD43862" s="9"/>
    </row>
    <row r="43863" spans="30:30">
      <c r="AD43863" s="9"/>
    </row>
    <row r="43864" spans="30:30">
      <c r="AD43864" s="9"/>
    </row>
    <row r="43865" spans="30:30">
      <c r="AD43865" s="9"/>
    </row>
    <row r="43866" spans="30:30">
      <c r="AD43866" s="9"/>
    </row>
    <row r="43867" spans="30:30">
      <c r="AD43867" s="9"/>
    </row>
    <row r="43868" spans="30:30">
      <c r="AD43868" s="9"/>
    </row>
    <row r="43869" spans="30:30">
      <c r="AD43869" s="9"/>
    </row>
    <row r="43870" spans="30:30">
      <c r="AD43870" s="9"/>
    </row>
    <row r="43871" spans="30:30">
      <c r="AD43871" s="9"/>
    </row>
    <row r="43872" spans="30:30">
      <c r="AD43872" s="9"/>
    </row>
    <row r="43873" spans="30:30">
      <c r="AD43873" s="9"/>
    </row>
    <row r="43874" spans="30:30">
      <c r="AD43874" s="9"/>
    </row>
    <row r="43875" spans="30:30">
      <c r="AD43875" s="9"/>
    </row>
    <row r="43876" spans="30:30">
      <c r="AD43876" s="9"/>
    </row>
    <row r="43877" spans="30:30">
      <c r="AD43877" s="9"/>
    </row>
    <row r="43878" spans="30:30">
      <c r="AD43878" s="9"/>
    </row>
    <row r="43879" spans="30:30">
      <c r="AD43879" s="9"/>
    </row>
    <row r="43880" spans="30:30">
      <c r="AD43880" s="9"/>
    </row>
    <row r="43881" spans="30:30">
      <c r="AD43881" s="9"/>
    </row>
    <row r="43882" spans="30:30">
      <c r="AD43882" s="9"/>
    </row>
    <row r="43883" spans="30:30">
      <c r="AD43883" s="9"/>
    </row>
    <row r="43884" spans="30:30">
      <c r="AD43884" s="9"/>
    </row>
    <row r="43885" spans="30:30">
      <c r="AD43885" s="9"/>
    </row>
    <row r="43886" spans="30:30">
      <c r="AD43886" s="9"/>
    </row>
    <row r="43887" spans="30:30">
      <c r="AD43887" s="9"/>
    </row>
    <row r="43888" spans="30:30">
      <c r="AD43888" s="9"/>
    </row>
    <row r="43889" spans="30:30">
      <c r="AD43889" s="9"/>
    </row>
    <row r="43890" spans="30:30">
      <c r="AD43890" s="9"/>
    </row>
    <row r="43891" spans="30:30">
      <c r="AD43891" s="9"/>
    </row>
    <row r="43892" spans="30:30">
      <c r="AD43892" s="9"/>
    </row>
    <row r="43893" spans="30:30">
      <c r="AD43893" s="9"/>
    </row>
    <row r="43894" spans="30:30">
      <c r="AD43894" s="9"/>
    </row>
    <row r="43895" spans="30:30">
      <c r="AD43895" s="9"/>
    </row>
    <row r="43896" spans="30:30">
      <c r="AD43896" s="9"/>
    </row>
    <row r="43897" spans="30:30">
      <c r="AD43897" s="9"/>
    </row>
    <row r="43898" spans="30:30">
      <c r="AD43898" s="9"/>
    </row>
    <row r="43899" spans="30:30">
      <c r="AD43899" s="9"/>
    </row>
    <row r="43900" spans="30:30">
      <c r="AD43900" s="9"/>
    </row>
    <row r="43901" spans="30:30">
      <c r="AD43901" s="9"/>
    </row>
    <row r="43902" spans="30:30">
      <c r="AD43902" s="9"/>
    </row>
    <row r="43903" spans="30:30">
      <c r="AD43903" s="9"/>
    </row>
    <row r="43904" spans="30:30">
      <c r="AD43904" s="9"/>
    </row>
    <row r="43905" spans="30:30">
      <c r="AD43905" s="9"/>
    </row>
    <row r="43906" spans="30:30">
      <c r="AD43906" s="9"/>
    </row>
    <row r="43907" spans="30:30">
      <c r="AD43907" s="9"/>
    </row>
    <row r="43908" spans="30:30">
      <c r="AD43908" s="9"/>
    </row>
    <row r="43909" spans="30:30">
      <c r="AD43909" s="9"/>
    </row>
    <row r="43910" spans="30:30">
      <c r="AD43910" s="9"/>
    </row>
    <row r="43911" spans="30:30">
      <c r="AD43911" s="9"/>
    </row>
    <row r="43912" spans="30:30">
      <c r="AD43912" s="9"/>
    </row>
    <row r="43913" spans="30:30">
      <c r="AD43913" s="9"/>
    </row>
    <row r="43914" spans="30:30">
      <c r="AD43914" s="9"/>
    </row>
    <row r="43915" spans="30:30">
      <c r="AD43915" s="9"/>
    </row>
    <row r="43916" spans="30:30">
      <c r="AD43916" s="9"/>
    </row>
    <row r="43917" spans="30:30">
      <c r="AD43917" s="9"/>
    </row>
    <row r="43918" spans="30:30">
      <c r="AD43918" s="9"/>
    </row>
    <row r="43919" spans="30:30">
      <c r="AD43919" s="9"/>
    </row>
    <row r="43920" spans="30:30">
      <c r="AD43920" s="9"/>
    </row>
    <row r="43921" spans="30:30">
      <c r="AD43921" s="9"/>
    </row>
    <row r="43922" spans="30:30">
      <c r="AD43922" s="9"/>
    </row>
    <row r="43923" spans="30:30">
      <c r="AD43923" s="9"/>
    </row>
    <row r="43924" spans="30:30">
      <c r="AD43924" s="9"/>
    </row>
    <row r="43925" spans="30:30">
      <c r="AD43925" s="9"/>
    </row>
    <row r="43926" spans="30:30">
      <c r="AD43926" s="9"/>
    </row>
    <row r="43927" spans="30:30">
      <c r="AD43927" s="9"/>
    </row>
    <row r="43928" spans="30:30">
      <c r="AD43928" s="9"/>
    </row>
    <row r="43929" spans="30:30">
      <c r="AD43929" s="9"/>
    </row>
    <row r="43930" spans="30:30">
      <c r="AD43930" s="9"/>
    </row>
    <row r="43931" spans="30:30">
      <c r="AD43931" s="9"/>
    </row>
    <row r="43932" spans="30:30">
      <c r="AD43932" s="9"/>
    </row>
    <row r="43933" spans="30:30">
      <c r="AD43933" s="9"/>
    </row>
    <row r="43934" spans="30:30">
      <c r="AD43934" s="9"/>
    </row>
    <row r="43935" spans="30:30">
      <c r="AD43935" s="9"/>
    </row>
    <row r="43936" spans="30:30">
      <c r="AD43936" s="9"/>
    </row>
    <row r="43937" spans="30:30">
      <c r="AD43937" s="9"/>
    </row>
    <row r="43938" spans="30:30">
      <c r="AD43938" s="9"/>
    </row>
    <row r="43939" spans="30:30">
      <c r="AD43939" s="9"/>
    </row>
    <row r="43940" spans="30:30">
      <c r="AD43940" s="9"/>
    </row>
    <row r="43941" spans="30:30">
      <c r="AD43941" s="9"/>
    </row>
    <row r="43942" spans="30:30">
      <c r="AD43942" s="9"/>
    </row>
    <row r="43943" spans="30:30">
      <c r="AD43943" s="9"/>
    </row>
    <row r="43944" spans="30:30">
      <c r="AD43944" s="9"/>
    </row>
    <row r="43945" spans="30:30">
      <c r="AD43945" s="9"/>
    </row>
    <row r="43946" spans="30:30">
      <c r="AD43946" s="9"/>
    </row>
    <row r="43947" spans="30:30">
      <c r="AD43947" s="9"/>
    </row>
    <row r="43948" spans="30:30">
      <c r="AD43948" s="9"/>
    </row>
    <row r="43949" spans="30:30">
      <c r="AD43949" s="9"/>
    </row>
    <row r="43950" spans="30:30">
      <c r="AD43950" s="9"/>
    </row>
    <row r="43951" spans="30:30">
      <c r="AD43951" s="9"/>
    </row>
    <row r="43952" spans="30:30">
      <c r="AD43952" s="9"/>
    </row>
    <row r="43953" spans="30:30">
      <c r="AD43953" s="9"/>
    </row>
    <row r="43954" spans="30:30">
      <c r="AD43954" s="9"/>
    </row>
    <row r="43955" spans="30:30">
      <c r="AD43955" s="9"/>
    </row>
    <row r="43956" spans="30:30">
      <c r="AD43956" s="9"/>
    </row>
    <row r="43957" spans="30:30">
      <c r="AD43957" s="9"/>
    </row>
    <row r="43958" spans="30:30">
      <c r="AD43958" s="9"/>
    </row>
    <row r="43959" spans="30:30">
      <c r="AD43959" s="9"/>
    </row>
    <row r="43960" spans="30:30">
      <c r="AD43960" s="9"/>
    </row>
    <row r="43961" spans="30:30">
      <c r="AD43961" s="9"/>
    </row>
    <row r="43962" spans="30:30">
      <c r="AD43962" s="9"/>
    </row>
    <row r="43963" spans="30:30">
      <c r="AD43963" s="9"/>
    </row>
    <row r="43964" spans="30:30">
      <c r="AD43964" s="9"/>
    </row>
    <row r="43965" spans="30:30">
      <c r="AD43965" s="9"/>
    </row>
    <row r="43966" spans="30:30">
      <c r="AD43966" s="9"/>
    </row>
    <row r="43967" spans="30:30">
      <c r="AD43967" s="9"/>
    </row>
    <row r="43968" spans="30:30">
      <c r="AD43968" s="9"/>
    </row>
    <row r="43969" spans="30:30">
      <c r="AD43969" s="9"/>
    </row>
    <row r="43970" spans="30:30">
      <c r="AD43970" s="9"/>
    </row>
    <row r="43971" spans="30:30">
      <c r="AD43971" s="9"/>
    </row>
    <row r="43972" spans="30:30">
      <c r="AD43972" s="9"/>
    </row>
    <row r="43973" spans="30:30">
      <c r="AD43973" s="9"/>
    </row>
    <row r="43974" spans="30:30">
      <c r="AD43974" s="9"/>
    </row>
    <row r="43975" spans="30:30">
      <c r="AD43975" s="9"/>
    </row>
    <row r="43976" spans="30:30">
      <c r="AD43976" s="9"/>
    </row>
    <row r="43977" spans="30:30">
      <c r="AD43977" s="9"/>
    </row>
    <row r="43978" spans="30:30">
      <c r="AD43978" s="9"/>
    </row>
    <row r="43979" spans="30:30">
      <c r="AD43979" s="9"/>
    </row>
    <row r="43980" spans="30:30">
      <c r="AD43980" s="9"/>
    </row>
    <row r="43981" spans="30:30">
      <c r="AD43981" s="9"/>
    </row>
    <row r="43982" spans="30:30">
      <c r="AD43982" s="9"/>
    </row>
    <row r="43983" spans="30:30">
      <c r="AD43983" s="9"/>
    </row>
    <row r="43984" spans="30:30">
      <c r="AD43984" s="9"/>
    </row>
    <row r="43985" spans="30:30">
      <c r="AD43985" s="9"/>
    </row>
    <row r="43986" spans="30:30">
      <c r="AD43986" s="9"/>
    </row>
    <row r="43987" spans="30:30">
      <c r="AD43987" s="9"/>
    </row>
    <row r="43988" spans="30:30">
      <c r="AD43988" s="9"/>
    </row>
    <row r="43989" spans="30:30">
      <c r="AD43989" s="9"/>
    </row>
    <row r="43990" spans="30:30">
      <c r="AD43990" s="9"/>
    </row>
    <row r="43991" spans="30:30">
      <c r="AD43991" s="9"/>
    </row>
    <row r="43992" spans="30:30">
      <c r="AD43992" s="9"/>
    </row>
    <row r="43993" spans="30:30">
      <c r="AD43993" s="9"/>
    </row>
    <row r="43994" spans="30:30">
      <c r="AD43994" s="9"/>
    </row>
    <row r="43995" spans="30:30">
      <c r="AD43995" s="9"/>
    </row>
    <row r="43996" spans="30:30">
      <c r="AD43996" s="9"/>
    </row>
    <row r="43997" spans="30:30">
      <c r="AD43997" s="9"/>
    </row>
    <row r="43998" spans="30:30">
      <c r="AD43998" s="9"/>
    </row>
    <row r="43999" spans="30:30">
      <c r="AD43999" s="9"/>
    </row>
    <row r="44000" spans="30:30">
      <c r="AD44000" s="9"/>
    </row>
    <row r="44001" spans="30:30">
      <c r="AD44001" s="9"/>
    </row>
    <row r="44002" spans="30:30">
      <c r="AD44002" s="9"/>
    </row>
    <row r="44003" spans="30:30">
      <c r="AD44003" s="9"/>
    </row>
    <row r="44004" spans="30:30">
      <c r="AD44004" s="9"/>
    </row>
    <row r="44005" spans="30:30">
      <c r="AD44005" s="9"/>
    </row>
    <row r="44006" spans="30:30">
      <c r="AD44006" s="9"/>
    </row>
    <row r="44007" spans="30:30">
      <c r="AD44007" s="9"/>
    </row>
    <row r="44008" spans="30:30">
      <c r="AD44008" s="9"/>
    </row>
    <row r="44009" spans="30:30">
      <c r="AD44009" s="9"/>
    </row>
    <row r="44010" spans="30:30">
      <c r="AD44010" s="9"/>
    </row>
    <row r="44011" spans="30:30">
      <c r="AD44011" s="9"/>
    </row>
    <row r="44012" spans="30:30">
      <c r="AD44012" s="9"/>
    </row>
    <row r="44013" spans="30:30">
      <c r="AD44013" s="9"/>
    </row>
    <row r="44014" spans="30:30">
      <c r="AD44014" s="9"/>
    </row>
    <row r="44015" spans="30:30">
      <c r="AD44015" s="9"/>
    </row>
    <row r="44016" spans="30:30">
      <c r="AD44016" s="9"/>
    </row>
    <row r="44017" spans="30:30">
      <c r="AD44017" s="9"/>
    </row>
    <row r="44018" spans="30:30">
      <c r="AD44018" s="9"/>
    </row>
    <row r="44019" spans="30:30">
      <c r="AD44019" s="9"/>
    </row>
    <row r="44020" spans="30:30">
      <c r="AD44020" s="9"/>
    </row>
    <row r="44021" spans="30:30">
      <c r="AD44021" s="9"/>
    </row>
    <row r="44022" spans="30:30">
      <c r="AD44022" s="9"/>
    </row>
    <row r="44023" spans="30:30">
      <c r="AD44023" s="9"/>
    </row>
    <row r="44024" spans="30:30">
      <c r="AD44024" s="9"/>
    </row>
    <row r="44025" spans="30:30">
      <c r="AD44025" s="9"/>
    </row>
    <row r="44026" spans="30:30">
      <c r="AD44026" s="9"/>
    </row>
    <row r="44027" spans="30:30">
      <c r="AD44027" s="9"/>
    </row>
    <row r="44028" spans="30:30">
      <c r="AD44028" s="9"/>
    </row>
    <row r="44029" spans="30:30">
      <c r="AD44029" s="9"/>
    </row>
    <row r="44030" spans="30:30">
      <c r="AD44030" s="9"/>
    </row>
    <row r="44031" spans="30:30">
      <c r="AD44031" s="9"/>
    </row>
    <row r="44032" spans="30:30">
      <c r="AD44032" s="9"/>
    </row>
    <row r="44033" spans="30:30">
      <c r="AD44033" s="9"/>
    </row>
    <row r="44034" spans="30:30">
      <c r="AD44034" s="9"/>
    </row>
    <row r="44035" spans="30:30">
      <c r="AD44035" s="9"/>
    </row>
    <row r="44036" spans="30:30">
      <c r="AD44036" s="9"/>
    </row>
    <row r="44037" spans="30:30">
      <c r="AD44037" s="9"/>
    </row>
    <row r="44038" spans="30:30">
      <c r="AD44038" s="9"/>
    </row>
    <row r="44039" spans="30:30">
      <c r="AD44039" s="9"/>
    </row>
    <row r="44040" spans="30:30">
      <c r="AD44040" s="9"/>
    </row>
    <row r="44041" spans="30:30">
      <c r="AD44041" s="9"/>
    </row>
    <row r="44042" spans="30:30">
      <c r="AD44042" s="9"/>
    </row>
    <row r="44043" spans="30:30">
      <c r="AD44043" s="9"/>
    </row>
    <row r="44044" spans="30:30">
      <c r="AD44044" s="9"/>
    </row>
    <row r="44045" spans="30:30">
      <c r="AD44045" s="9"/>
    </row>
    <row r="44046" spans="30:30">
      <c r="AD44046" s="9"/>
    </row>
    <row r="44047" spans="30:30">
      <c r="AD44047" s="9"/>
    </row>
    <row r="44048" spans="30:30">
      <c r="AD44048" s="9"/>
    </row>
    <row r="44049" spans="30:30">
      <c r="AD44049" s="9"/>
    </row>
    <row r="44050" spans="30:30">
      <c r="AD44050" s="9"/>
    </row>
    <row r="44051" spans="30:30">
      <c r="AD44051" s="9"/>
    </row>
    <row r="44052" spans="30:30">
      <c r="AD44052" s="9"/>
    </row>
    <row r="44053" spans="30:30">
      <c r="AD44053" s="9"/>
    </row>
    <row r="44054" spans="30:30">
      <c r="AD44054" s="9"/>
    </row>
    <row r="44055" spans="30:30">
      <c r="AD44055" s="9"/>
    </row>
    <row r="44056" spans="30:30">
      <c r="AD44056" s="9"/>
    </row>
    <row r="44057" spans="30:30">
      <c r="AD44057" s="9"/>
    </row>
    <row r="44058" spans="30:30">
      <c r="AD44058" s="9"/>
    </row>
    <row r="44059" spans="30:30">
      <c r="AD44059" s="9"/>
    </row>
    <row r="44060" spans="30:30">
      <c r="AD44060" s="9"/>
    </row>
    <row r="44061" spans="30:30">
      <c r="AD44061" s="9"/>
    </row>
    <row r="44062" spans="30:30">
      <c r="AD44062" s="9"/>
    </row>
    <row r="44063" spans="30:30">
      <c r="AD44063" s="9"/>
    </row>
    <row r="44064" spans="30:30">
      <c r="AD44064" s="9"/>
    </row>
    <row r="44065" spans="30:30">
      <c r="AD44065" s="9"/>
    </row>
    <row r="44066" spans="30:30">
      <c r="AD44066" s="9"/>
    </row>
    <row r="44067" spans="30:30">
      <c r="AD44067" s="9"/>
    </row>
    <row r="44068" spans="30:30">
      <c r="AD44068" s="9"/>
    </row>
    <row r="44069" spans="30:30">
      <c r="AD44069" s="9"/>
    </row>
    <row r="44070" spans="30:30">
      <c r="AD44070" s="9"/>
    </row>
    <row r="44071" spans="30:30">
      <c r="AD44071" s="9"/>
    </row>
    <row r="44072" spans="30:30">
      <c r="AD44072" s="9"/>
    </row>
    <row r="44073" spans="30:30">
      <c r="AD44073" s="9"/>
    </row>
    <row r="44074" spans="30:30">
      <c r="AD44074" s="9"/>
    </row>
    <row r="44075" spans="30:30">
      <c r="AD44075" s="9"/>
    </row>
    <row r="44076" spans="30:30">
      <c r="AD44076" s="9"/>
    </row>
    <row r="44077" spans="30:30">
      <c r="AD44077" s="9"/>
    </row>
    <row r="44078" spans="30:30">
      <c r="AD44078" s="9"/>
    </row>
    <row r="44079" spans="30:30">
      <c r="AD44079" s="9"/>
    </row>
    <row r="44080" spans="30:30">
      <c r="AD44080" s="9"/>
    </row>
    <row r="44081" spans="30:30">
      <c r="AD44081" s="9"/>
    </row>
    <row r="44082" spans="30:30">
      <c r="AD44082" s="9"/>
    </row>
    <row r="44083" spans="30:30">
      <c r="AD44083" s="9"/>
    </row>
    <row r="44084" spans="30:30">
      <c r="AD44084" s="9"/>
    </row>
    <row r="44085" spans="30:30">
      <c r="AD44085" s="9"/>
    </row>
    <row r="44086" spans="30:30">
      <c r="AD44086" s="9"/>
    </row>
    <row r="44087" spans="30:30">
      <c r="AD44087" s="9"/>
    </row>
    <row r="44088" spans="30:30">
      <c r="AD44088" s="9"/>
    </row>
    <row r="44089" spans="30:30">
      <c r="AD44089" s="9"/>
    </row>
    <row r="44090" spans="30:30">
      <c r="AD44090" s="9"/>
    </row>
    <row r="44091" spans="30:30">
      <c r="AD44091" s="9"/>
    </row>
    <row r="44092" spans="30:30">
      <c r="AD44092" s="9"/>
    </row>
    <row r="44093" spans="30:30">
      <c r="AD44093" s="9"/>
    </row>
    <row r="44094" spans="30:30">
      <c r="AD44094" s="9"/>
    </row>
    <row r="44095" spans="30:30">
      <c r="AD44095" s="9"/>
    </row>
    <row r="44096" spans="30:30">
      <c r="AD44096" s="9"/>
    </row>
    <row r="44097" spans="30:30">
      <c r="AD44097" s="9"/>
    </row>
    <row r="44098" spans="30:30">
      <c r="AD44098" s="9"/>
    </row>
    <row r="44099" spans="30:30">
      <c r="AD44099" s="9"/>
    </row>
    <row r="44100" spans="30:30">
      <c r="AD44100" s="9"/>
    </row>
    <row r="44101" spans="30:30">
      <c r="AD44101" s="9"/>
    </row>
    <row r="44102" spans="30:30">
      <c r="AD44102" s="9"/>
    </row>
    <row r="44103" spans="30:30">
      <c r="AD44103" s="9"/>
    </row>
    <row r="44104" spans="30:30">
      <c r="AD44104" s="9"/>
    </row>
    <row r="44105" spans="30:30">
      <c r="AD44105" s="9"/>
    </row>
    <row r="44106" spans="30:30">
      <c r="AD44106" s="9"/>
    </row>
    <row r="44107" spans="30:30">
      <c r="AD44107" s="9"/>
    </row>
    <row r="44108" spans="30:30">
      <c r="AD44108" s="9"/>
    </row>
    <row r="44109" spans="30:30">
      <c r="AD44109" s="9"/>
    </row>
    <row r="44110" spans="30:30">
      <c r="AD44110" s="9"/>
    </row>
    <row r="44111" spans="30:30">
      <c r="AD44111" s="9"/>
    </row>
    <row r="44112" spans="30:30">
      <c r="AD44112" s="9"/>
    </row>
    <row r="44113" spans="30:30">
      <c r="AD44113" s="9"/>
    </row>
    <row r="44114" spans="30:30">
      <c r="AD44114" s="9"/>
    </row>
    <row r="44115" spans="30:30">
      <c r="AD44115" s="9"/>
    </row>
    <row r="44116" spans="30:30">
      <c r="AD44116" s="9"/>
    </row>
    <row r="44117" spans="30:30">
      <c r="AD44117" s="9"/>
    </row>
    <row r="44118" spans="30:30">
      <c r="AD44118" s="9"/>
    </row>
    <row r="44119" spans="30:30">
      <c r="AD44119" s="9"/>
    </row>
    <row r="44120" spans="30:30">
      <c r="AD44120" s="9"/>
    </row>
    <row r="44121" spans="30:30">
      <c r="AD44121" s="9"/>
    </row>
    <row r="44122" spans="30:30">
      <c r="AD44122" s="9"/>
    </row>
    <row r="44123" spans="30:30">
      <c r="AD44123" s="9"/>
    </row>
    <row r="44124" spans="30:30">
      <c r="AD44124" s="9"/>
    </row>
    <row r="44125" spans="30:30">
      <c r="AD44125" s="9"/>
    </row>
    <row r="44126" spans="30:30">
      <c r="AD44126" s="9"/>
    </row>
    <row r="44127" spans="30:30">
      <c r="AD44127" s="9"/>
    </row>
    <row r="44128" spans="30:30">
      <c r="AD44128" s="9"/>
    </row>
    <row r="44129" spans="30:30">
      <c r="AD44129" s="9"/>
    </row>
    <row r="44130" spans="30:30">
      <c r="AD44130" s="9"/>
    </row>
    <row r="44131" spans="30:30">
      <c r="AD44131" s="9"/>
    </row>
    <row r="44132" spans="30:30">
      <c r="AD44132" s="9"/>
    </row>
    <row r="44133" spans="30:30">
      <c r="AD44133" s="9"/>
    </row>
    <row r="44134" spans="30:30">
      <c r="AD44134" s="9"/>
    </row>
    <row r="44135" spans="30:30">
      <c r="AD44135" s="9"/>
    </row>
    <row r="44136" spans="30:30">
      <c r="AD44136" s="9"/>
    </row>
    <row r="44137" spans="30:30">
      <c r="AD44137" s="9"/>
    </row>
    <row r="44138" spans="30:30">
      <c r="AD44138" s="9"/>
    </row>
    <row r="44139" spans="30:30">
      <c r="AD44139" s="9"/>
    </row>
    <row r="44140" spans="30:30">
      <c r="AD44140" s="9"/>
    </row>
    <row r="44141" spans="30:30">
      <c r="AD44141" s="9"/>
    </row>
    <row r="44142" spans="30:30">
      <c r="AD44142" s="9"/>
    </row>
    <row r="44143" spans="30:30">
      <c r="AD44143" s="9"/>
    </row>
    <row r="44144" spans="30:30">
      <c r="AD44144" s="9"/>
    </row>
    <row r="44145" spans="30:30">
      <c r="AD44145" s="9"/>
    </row>
    <row r="44146" spans="30:30">
      <c r="AD44146" s="9"/>
    </row>
    <row r="44147" spans="30:30">
      <c r="AD44147" s="9"/>
    </row>
    <row r="44148" spans="30:30">
      <c r="AD44148" s="9"/>
    </row>
    <row r="44149" spans="30:30">
      <c r="AD44149" s="9"/>
    </row>
    <row r="44150" spans="30:30">
      <c r="AD44150" s="9"/>
    </row>
    <row r="44151" spans="30:30">
      <c r="AD44151" s="9"/>
    </row>
    <row r="44152" spans="30:30">
      <c r="AD44152" s="9"/>
    </row>
    <row r="44153" spans="30:30">
      <c r="AD44153" s="9"/>
    </row>
    <row r="44154" spans="30:30">
      <c r="AD44154" s="9"/>
    </row>
    <row r="44155" spans="30:30">
      <c r="AD44155" s="9"/>
    </row>
    <row r="44156" spans="30:30">
      <c r="AD44156" s="9"/>
    </row>
    <row r="44157" spans="30:30">
      <c r="AD44157" s="9"/>
    </row>
    <row r="44158" spans="30:30">
      <c r="AD44158" s="9"/>
    </row>
    <row r="44159" spans="30:30">
      <c r="AD44159" s="9"/>
    </row>
    <row r="44160" spans="30:30">
      <c r="AD44160" s="9"/>
    </row>
    <row r="44161" spans="30:30">
      <c r="AD44161" s="9"/>
    </row>
    <row r="44162" spans="30:30">
      <c r="AD44162" s="9"/>
    </row>
    <row r="44163" spans="30:30">
      <c r="AD44163" s="9"/>
    </row>
    <row r="44164" spans="30:30">
      <c r="AD44164" s="9"/>
    </row>
    <row r="44165" spans="30:30">
      <c r="AD44165" s="9"/>
    </row>
    <row r="44166" spans="30:30">
      <c r="AD44166" s="9"/>
    </row>
    <row r="44167" spans="30:30">
      <c r="AD44167" s="9"/>
    </row>
    <row r="44168" spans="30:30">
      <c r="AD44168" s="9"/>
    </row>
    <row r="44169" spans="30:30">
      <c r="AD44169" s="9"/>
    </row>
    <row r="44170" spans="30:30">
      <c r="AD44170" s="9"/>
    </row>
    <row r="44171" spans="30:30">
      <c r="AD44171" s="9"/>
    </row>
    <row r="44172" spans="30:30">
      <c r="AD44172" s="9"/>
    </row>
    <row r="44173" spans="30:30">
      <c r="AD44173" s="9"/>
    </row>
    <row r="44174" spans="30:30">
      <c r="AD44174" s="9"/>
    </row>
    <row r="44175" spans="30:30">
      <c r="AD44175" s="9"/>
    </row>
    <row r="44176" spans="30:30">
      <c r="AD44176" s="9"/>
    </row>
    <row r="44177" spans="30:30">
      <c r="AD44177" s="9"/>
    </row>
    <row r="44178" spans="30:30">
      <c r="AD44178" s="9"/>
    </row>
    <row r="44179" spans="30:30">
      <c r="AD44179" s="9"/>
    </row>
    <row r="44180" spans="30:30">
      <c r="AD44180" s="9"/>
    </row>
    <row r="44181" spans="30:30">
      <c r="AD44181" s="9"/>
    </row>
    <row r="44182" spans="30:30">
      <c r="AD44182" s="9"/>
    </row>
    <row r="44183" spans="30:30">
      <c r="AD44183" s="9"/>
    </row>
    <row r="44184" spans="30:30">
      <c r="AD44184" s="9"/>
    </row>
    <row r="44185" spans="30:30">
      <c r="AD44185" s="9"/>
    </row>
    <row r="44186" spans="30:30">
      <c r="AD44186" s="9"/>
    </row>
    <row r="44187" spans="30:30">
      <c r="AD44187" s="9"/>
    </row>
    <row r="44188" spans="30:30">
      <c r="AD44188" s="9"/>
    </row>
    <row r="44189" spans="30:30">
      <c r="AD44189" s="9"/>
    </row>
    <row r="44190" spans="30:30">
      <c r="AD44190" s="9"/>
    </row>
    <row r="44191" spans="30:30">
      <c r="AD44191" s="9"/>
    </row>
    <row r="44192" spans="30:30">
      <c r="AD44192" s="9"/>
    </row>
    <row r="44193" spans="30:30">
      <c r="AD44193" s="9"/>
    </row>
    <row r="44194" spans="30:30">
      <c r="AD44194" s="9"/>
    </row>
    <row r="44195" spans="30:30">
      <c r="AD44195" s="9"/>
    </row>
    <row r="44196" spans="30:30">
      <c r="AD44196" s="9"/>
    </row>
    <row r="44197" spans="30:30">
      <c r="AD44197" s="9"/>
    </row>
    <row r="44198" spans="30:30">
      <c r="AD44198" s="9"/>
    </row>
    <row r="44199" spans="30:30">
      <c r="AD44199" s="9"/>
    </row>
    <row r="44200" spans="30:30">
      <c r="AD44200" s="9"/>
    </row>
    <row r="44201" spans="30:30">
      <c r="AD44201" s="9"/>
    </row>
    <row r="44202" spans="30:30">
      <c r="AD44202" s="9"/>
    </row>
    <row r="44203" spans="30:30">
      <c r="AD44203" s="9"/>
    </row>
    <row r="44204" spans="30:30">
      <c r="AD44204" s="9"/>
    </row>
    <row r="44205" spans="30:30">
      <c r="AD44205" s="9"/>
    </row>
    <row r="44206" spans="30:30">
      <c r="AD44206" s="9"/>
    </row>
    <row r="44207" spans="30:30">
      <c r="AD44207" s="9"/>
    </row>
    <row r="44208" spans="30:30">
      <c r="AD44208" s="9"/>
    </row>
    <row r="44209" spans="30:30">
      <c r="AD44209" s="9"/>
    </row>
    <row r="44210" spans="30:30">
      <c r="AD44210" s="9"/>
    </row>
    <row r="44211" spans="30:30">
      <c r="AD44211" s="9"/>
    </row>
    <row r="44212" spans="30:30">
      <c r="AD44212" s="9"/>
    </row>
    <row r="44213" spans="30:30">
      <c r="AD44213" s="9"/>
    </row>
    <row r="44214" spans="30:30">
      <c r="AD44214" s="9"/>
    </row>
    <row r="44215" spans="30:30">
      <c r="AD44215" s="9"/>
    </row>
    <row r="44216" spans="30:30">
      <c r="AD44216" s="9"/>
    </row>
    <row r="44217" spans="30:30">
      <c r="AD44217" s="9"/>
    </row>
    <row r="44218" spans="30:30">
      <c r="AD44218" s="9"/>
    </row>
    <row r="44219" spans="30:30">
      <c r="AD44219" s="9"/>
    </row>
    <row r="44220" spans="30:30">
      <c r="AD44220" s="9"/>
    </row>
    <row r="44221" spans="30:30">
      <c r="AD44221" s="9"/>
    </row>
    <row r="44222" spans="30:30">
      <c r="AD44222" s="9"/>
    </row>
    <row r="44223" spans="30:30">
      <c r="AD44223" s="9"/>
    </row>
    <row r="44224" spans="30:30">
      <c r="AD44224" s="9"/>
    </row>
    <row r="44225" spans="30:30">
      <c r="AD44225" s="9"/>
    </row>
    <row r="44226" spans="30:30">
      <c r="AD44226" s="9"/>
    </row>
    <row r="44227" spans="30:30">
      <c r="AD44227" s="9"/>
    </row>
    <row r="44228" spans="30:30">
      <c r="AD44228" s="9"/>
    </row>
    <row r="44229" spans="30:30">
      <c r="AD44229" s="9"/>
    </row>
    <row r="44230" spans="30:30">
      <c r="AD44230" s="9"/>
    </row>
    <row r="44231" spans="30:30">
      <c r="AD44231" s="9"/>
    </row>
    <row r="44232" spans="30:30">
      <c r="AD44232" s="9"/>
    </row>
    <row r="44233" spans="30:30">
      <c r="AD44233" s="9"/>
    </row>
    <row r="44234" spans="30:30">
      <c r="AD44234" s="9"/>
    </row>
    <row r="44235" spans="30:30">
      <c r="AD44235" s="9"/>
    </row>
    <row r="44236" spans="30:30">
      <c r="AD44236" s="9"/>
    </row>
    <row r="44237" spans="30:30">
      <c r="AD44237" s="9"/>
    </row>
    <row r="44238" spans="30:30">
      <c r="AD44238" s="9"/>
    </row>
    <row r="44239" spans="30:30">
      <c r="AD44239" s="9"/>
    </row>
    <row r="44240" spans="30:30">
      <c r="AD44240" s="9"/>
    </row>
    <row r="44241" spans="30:30">
      <c r="AD44241" s="9"/>
    </row>
    <row r="44242" spans="30:30">
      <c r="AD44242" s="9"/>
    </row>
    <row r="44243" spans="30:30">
      <c r="AD44243" s="9"/>
    </row>
    <row r="44244" spans="30:30">
      <c r="AD44244" s="9"/>
    </row>
    <row r="44245" spans="30:30">
      <c r="AD44245" s="9"/>
    </row>
    <row r="44246" spans="30:30">
      <c r="AD44246" s="9"/>
    </row>
    <row r="44247" spans="30:30">
      <c r="AD44247" s="9"/>
    </row>
    <row r="44248" spans="30:30">
      <c r="AD44248" s="9"/>
    </row>
    <row r="44249" spans="30:30">
      <c r="AD44249" s="9"/>
    </row>
    <row r="44250" spans="30:30">
      <c r="AD44250" s="9"/>
    </row>
    <row r="44251" spans="30:30">
      <c r="AD44251" s="9"/>
    </row>
    <row r="44252" spans="30:30">
      <c r="AD44252" s="9"/>
    </row>
    <row r="44253" spans="30:30">
      <c r="AD44253" s="9"/>
    </row>
    <row r="44254" spans="30:30">
      <c r="AD44254" s="9"/>
    </row>
    <row r="44255" spans="30:30">
      <c r="AD44255" s="9"/>
    </row>
    <row r="44256" spans="30:30">
      <c r="AD44256" s="9"/>
    </row>
    <row r="44257" spans="30:30">
      <c r="AD44257" s="9"/>
    </row>
    <row r="44258" spans="30:30">
      <c r="AD44258" s="9"/>
    </row>
    <row r="44259" spans="30:30">
      <c r="AD44259" s="9"/>
    </row>
    <row r="44260" spans="30:30">
      <c r="AD44260" s="9"/>
    </row>
    <row r="44261" spans="30:30">
      <c r="AD44261" s="9"/>
    </row>
    <row r="44262" spans="30:30">
      <c r="AD44262" s="9"/>
    </row>
    <row r="44263" spans="30:30">
      <c r="AD44263" s="9"/>
    </row>
    <row r="44264" spans="30:30">
      <c r="AD44264" s="9"/>
    </row>
    <row r="44265" spans="30:30">
      <c r="AD44265" s="9"/>
    </row>
    <row r="44266" spans="30:30">
      <c r="AD44266" s="9"/>
    </row>
    <row r="44267" spans="30:30">
      <c r="AD44267" s="9"/>
    </row>
    <row r="44268" spans="30:30">
      <c r="AD44268" s="9"/>
    </row>
    <row r="44269" spans="30:30">
      <c r="AD44269" s="9"/>
    </row>
    <row r="44270" spans="30:30">
      <c r="AD44270" s="9"/>
    </row>
    <row r="44271" spans="30:30">
      <c r="AD44271" s="9"/>
    </row>
    <row r="44272" spans="30:30">
      <c r="AD44272" s="9"/>
    </row>
    <row r="44273" spans="30:30">
      <c r="AD44273" s="9"/>
    </row>
    <row r="44274" spans="30:30">
      <c r="AD44274" s="9"/>
    </row>
    <row r="44275" spans="30:30">
      <c r="AD44275" s="9"/>
    </row>
    <row r="44276" spans="30:30">
      <c r="AD44276" s="9"/>
    </row>
    <row r="44277" spans="30:30">
      <c r="AD44277" s="9"/>
    </row>
    <row r="44278" spans="30:30">
      <c r="AD44278" s="9"/>
    </row>
    <row r="44279" spans="30:30">
      <c r="AD44279" s="9"/>
    </row>
    <row r="44280" spans="30:30">
      <c r="AD44280" s="9"/>
    </row>
    <row r="44281" spans="30:30">
      <c r="AD44281" s="9"/>
    </row>
    <row r="44282" spans="30:30">
      <c r="AD44282" s="9"/>
    </row>
    <row r="44283" spans="30:30">
      <c r="AD44283" s="9"/>
    </row>
    <row r="44284" spans="30:30">
      <c r="AD44284" s="9"/>
    </row>
    <row r="44285" spans="30:30">
      <c r="AD44285" s="9"/>
    </row>
    <row r="44286" spans="30:30">
      <c r="AD44286" s="9"/>
    </row>
    <row r="44287" spans="30:30">
      <c r="AD44287" s="9"/>
    </row>
    <row r="44288" spans="30:30">
      <c r="AD44288" s="9"/>
    </row>
    <row r="44289" spans="30:30">
      <c r="AD44289" s="9"/>
    </row>
    <row r="44290" spans="30:30">
      <c r="AD44290" s="9"/>
    </row>
    <row r="44291" spans="30:30">
      <c r="AD44291" s="9"/>
    </row>
    <row r="44292" spans="30:30">
      <c r="AD44292" s="9"/>
    </row>
    <row r="44293" spans="30:30">
      <c r="AD44293" s="9"/>
    </row>
    <row r="44294" spans="30:30">
      <c r="AD44294" s="9"/>
    </row>
    <row r="44295" spans="30:30">
      <c r="AD44295" s="9"/>
    </row>
    <row r="44296" spans="30:30">
      <c r="AD44296" s="9"/>
    </row>
    <row r="44297" spans="30:30">
      <c r="AD44297" s="9"/>
    </row>
    <row r="44298" spans="30:30">
      <c r="AD44298" s="9"/>
    </row>
    <row r="44299" spans="30:30">
      <c r="AD44299" s="9"/>
    </row>
    <row r="44300" spans="30:30">
      <c r="AD44300" s="9"/>
    </row>
    <row r="44301" spans="30:30">
      <c r="AD44301" s="9"/>
    </row>
    <row r="44302" spans="30:30">
      <c r="AD44302" s="9"/>
    </row>
    <row r="44303" spans="30:30">
      <c r="AD44303" s="9"/>
    </row>
    <row r="44304" spans="30:30">
      <c r="AD44304" s="9"/>
    </row>
    <row r="44305" spans="30:30">
      <c r="AD44305" s="9"/>
    </row>
    <row r="44306" spans="30:30">
      <c r="AD44306" s="9"/>
    </row>
    <row r="44307" spans="30:30">
      <c r="AD44307" s="9"/>
    </row>
    <row r="44308" spans="30:30">
      <c r="AD44308" s="9"/>
    </row>
    <row r="44309" spans="30:30">
      <c r="AD44309" s="9"/>
    </row>
    <row r="44310" spans="30:30">
      <c r="AD44310" s="9"/>
    </row>
    <row r="44311" spans="30:30">
      <c r="AD44311" s="9"/>
    </row>
    <row r="44312" spans="30:30">
      <c r="AD44312" s="9"/>
    </row>
    <row r="44313" spans="30:30">
      <c r="AD44313" s="9"/>
    </row>
    <row r="44314" spans="30:30">
      <c r="AD44314" s="9"/>
    </row>
    <row r="44315" spans="30:30">
      <c r="AD44315" s="9"/>
    </row>
    <row r="44316" spans="30:30">
      <c r="AD44316" s="9"/>
    </row>
    <row r="44317" spans="30:30">
      <c r="AD44317" s="9"/>
    </row>
    <row r="44318" spans="30:30">
      <c r="AD44318" s="9"/>
    </row>
    <row r="44319" spans="30:30">
      <c r="AD44319" s="9"/>
    </row>
    <row r="44320" spans="30:30">
      <c r="AD44320" s="9"/>
    </row>
    <row r="44321" spans="30:30">
      <c r="AD44321" s="9"/>
    </row>
    <row r="44322" spans="30:30">
      <c r="AD44322" s="9"/>
    </row>
    <row r="44323" spans="30:30">
      <c r="AD44323" s="9"/>
    </row>
    <row r="44324" spans="30:30">
      <c r="AD44324" s="9"/>
    </row>
    <row r="44325" spans="30:30">
      <c r="AD44325" s="9"/>
    </row>
    <row r="44326" spans="30:30">
      <c r="AD44326" s="9"/>
    </row>
    <row r="44327" spans="30:30">
      <c r="AD44327" s="9"/>
    </row>
    <row r="44328" spans="30:30">
      <c r="AD44328" s="9"/>
    </row>
    <row r="44329" spans="30:30">
      <c r="AD44329" s="9"/>
    </row>
    <row r="44330" spans="30:30">
      <c r="AD44330" s="9"/>
    </row>
    <row r="44331" spans="30:30">
      <c r="AD44331" s="9"/>
    </row>
    <row r="44332" spans="30:30">
      <c r="AD44332" s="9"/>
    </row>
    <row r="44333" spans="30:30">
      <c r="AD44333" s="9"/>
    </row>
    <row r="44334" spans="30:30">
      <c r="AD44334" s="9"/>
    </row>
    <row r="44335" spans="30:30">
      <c r="AD44335" s="9"/>
    </row>
    <row r="44336" spans="30:30">
      <c r="AD44336" s="9"/>
    </row>
    <row r="44337" spans="30:30">
      <c r="AD44337" s="9"/>
    </row>
    <row r="44338" spans="30:30">
      <c r="AD44338" s="9"/>
    </row>
    <row r="44339" spans="30:30">
      <c r="AD44339" s="9"/>
    </row>
    <row r="44340" spans="30:30">
      <c r="AD44340" s="9"/>
    </row>
    <row r="44341" spans="30:30">
      <c r="AD44341" s="9"/>
    </row>
    <row r="44342" spans="30:30">
      <c r="AD44342" s="9"/>
    </row>
    <row r="44343" spans="30:30">
      <c r="AD44343" s="9"/>
    </row>
    <row r="44344" spans="30:30">
      <c r="AD44344" s="9"/>
    </row>
    <row r="44345" spans="30:30">
      <c r="AD44345" s="9"/>
    </row>
    <row r="44346" spans="30:30">
      <c r="AD44346" s="9"/>
    </row>
    <row r="44347" spans="30:30">
      <c r="AD44347" s="9"/>
    </row>
    <row r="44348" spans="30:30">
      <c r="AD44348" s="9"/>
    </row>
    <row r="44349" spans="30:30">
      <c r="AD44349" s="9"/>
    </row>
    <row r="44350" spans="30:30">
      <c r="AD44350" s="9"/>
    </row>
    <row r="44351" spans="30:30">
      <c r="AD44351" s="9"/>
    </row>
    <row r="44352" spans="30:30">
      <c r="AD44352" s="9"/>
    </row>
    <row r="44353" spans="30:30">
      <c r="AD44353" s="9"/>
    </row>
    <row r="44354" spans="30:30">
      <c r="AD44354" s="9"/>
    </row>
    <row r="44355" spans="30:30">
      <c r="AD44355" s="9"/>
    </row>
    <row r="44356" spans="30:30">
      <c r="AD44356" s="9"/>
    </row>
    <row r="44357" spans="30:30">
      <c r="AD44357" s="9"/>
    </row>
    <row r="44358" spans="30:30">
      <c r="AD44358" s="9"/>
    </row>
    <row r="44359" spans="30:30">
      <c r="AD44359" s="9"/>
    </row>
    <row r="44360" spans="30:30">
      <c r="AD44360" s="9"/>
    </row>
    <row r="44361" spans="30:30">
      <c r="AD44361" s="9"/>
    </row>
    <row r="44362" spans="30:30">
      <c r="AD44362" s="9"/>
    </row>
    <row r="44363" spans="30:30">
      <c r="AD44363" s="9"/>
    </row>
    <row r="44364" spans="30:30">
      <c r="AD44364" s="9"/>
    </row>
    <row r="44365" spans="30:30">
      <c r="AD44365" s="9"/>
    </row>
    <row r="44366" spans="30:30">
      <c r="AD44366" s="9"/>
    </row>
    <row r="44367" spans="30:30">
      <c r="AD44367" s="9"/>
    </row>
    <row r="44368" spans="30:30">
      <c r="AD44368" s="9"/>
    </row>
    <row r="44369" spans="30:30">
      <c r="AD44369" s="9"/>
    </row>
    <row r="44370" spans="30:30">
      <c r="AD44370" s="9"/>
    </row>
    <row r="44371" spans="30:30">
      <c r="AD44371" s="9"/>
    </row>
    <row r="44372" spans="30:30">
      <c r="AD44372" s="9"/>
    </row>
    <row r="44373" spans="30:30">
      <c r="AD44373" s="9"/>
    </row>
    <row r="44374" spans="30:30">
      <c r="AD44374" s="9"/>
    </row>
    <row r="44375" spans="30:30">
      <c r="AD44375" s="9"/>
    </row>
    <row r="44376" spans="30:30">
      <c r="AD44376" s="9"/>
    </row>
    <row r="44377" spans="30:30">
      <c r="AD44377" s="9"/>
    </row>
    <row r="44378" spans="30:30">
      <c r="AD44378" s="9"/>
    </row>
    <row r="44379" spans="30:30">
      <c r="AD44379" s="9"/>
    </row>
    <row r="44380" spans="30:30">
      <c r="AD44380" s="9"/>
    </row>
    <row r="44381" spans="30:30">
      <c r="AD44381" s="9"/>
    </row>
    <row r="44382" spans="30:30">
      <c r="AD44382" s="9"/>
    </row>
    <row r="44383" spans="30:30">
      <c r="AD44383" s="9"/>
    </row>
    <row r="44384" spans="30:30">
      <c r="AD44384" s="9"/>
    </row>
    <row r="44385" spans="30:30">
      <c r="AD44385" s="9"/>
    </row>
    <row r="44386" spans="30:30">
      <c r="AD44386" s="9"/>
    </row>
    <row r="44387" spans="30:30">
      <c r="AD44387" s="9"/>
    </row>
    <row r="44388" spans="30:30">
      <c r="AD44388" s="9"/>
    </row>
    <row r="44389" spans="30:30">
      <c r="AD44389" s="9"/>
    </row>
    <row r="44390" spans="30:30">
      <c r="AD44390" s="9"/>
    </row>
    <row r="44391" spans="30:30">
      <c r="AD44391" s="9"/>
    </row>
    <row r="44392" spans="30:30">
      <c r="AD44392" s="9"/>
    </row>
    <row r="44393" spans="30:30">
      <c r="AD44393" s="9"/>
    </row>
    <row r="44394" spans="30:30">
      <c r="AD44394" s="9"/>
    </row>
    <row r="44395" spans="30:30">
      <c r="AD44395" s="9"/>
    </row>
    <row r="44396" spans="30:30">
      <c r="AD44396" s="9"/>
    </row>
    <row r="44397" spans="30:30">
      <c r="AD44397" s="9"/>
    </row>
    <row r="44398" spans="30:30">
      <c r="AD44398" s="9"/>
    </row>
    <row r="44399" spans="30:30">
      <c r="AD44399" s="9"/>
    </row>
    <row r="44400" spans="30:30">
      <c r="AD44400" s="9"/>
    </row>
    <row r="44401" spans="30:30">
      <c r="AD44401" s="9"/>
    </row>
    <row r="44402" spans="30:30">
      <c r="AD44402" s="9"/>
    </row>
    <row r="44403" spans="30:30">
      <c r="AD44403" s="9"/>
    </row>
    <row r="44404" spans="30:30">
      <c r="AD44404" s="9"/>
    </row>
    <row r="44405" spans="30:30">
      <c r="AD44405" s="9"/>
    </row>
    <row r="44406" spans="30:30">
      <c r="AD44406" s="9"/>
    </row>
    <row r="44407" spans="30:30">
      <c r="AD44407" s="9"/>
    </row>
    <row r="44408" spans="30:30">
      <c r="AD44408" s="9"/>
    </row>
    <row r="44409" spans="30:30">
      <c r="AD44409" s="9"/>
    </row>
    <row r="44410" spans="30:30">
      <c r="AD44410" s="9"/>
    </row>
    <row r="44411" spans="30:30">
      <c r="AD44411" s="9"/>
    </row>
    <row r="44412" spans="30:30">
      <c r="AD44412" s="9"/>
    </row>
    <row r="44413" spans="30:30">
      <c r="AD44413" s="9"/>
    </row>
    <row r="44414" spans="30:30">
      <c r="AD44414" s="9"/>
    </row>
    <row r="44415" spans="30:30">
      <c r="AD44415" s="9"/>
    </row>
    <row r="44416" spans="30:30">
      <c r="AD44416" s="9"/>
    </row>
    <row r="44417" spans="30:30">
      <c r="AD44417" s="9"/>
    </row>
    <row r="44418" spans="30:30">
      <c r="AD44418" s="9"/>
    </row>
    <row r="44419" spans="30:30">
      <c r="AD44419" s="9"/>
    </row>
    <row r="44420" spans="30:30">
      <c r="AD44420" s="9"/>
    </row>
    <row r="44421" spans="30:30">
      <c r="AD44421" s="9"/>
    </row>
    <row r="44422" spans="30:30">
      <c r="AD44422" s="9"/>
    </row>
    <row r="44423" spans="30:30">
      <c r="AD44423" s="9"/>
    </row>
    <row r="44424" spans="30:30">
      <c r="AD44424" s="9"/>
    </row>
    <row r="44425" spans="30:30">
      <c r="AD44425" s="9"/>
    </row>
    <row r="44426" spans="30:30">
      <c r="AD44426" s="9"/>
    </row>
    <row r="44427" spans="30:30">
      <c r="AD44427" s="9"/>
    </row>
    <row r="44428" spans="30:30">
      <c r="AD44428" s="9"/>
    </row>
    <row r="44429" spans="30:30">
      <c r="AD44429" s="9"/>
    </row>
    <row r="44430" spans="30:30">
      <c r="AD44430" s="9"/>
    </row>
    <row r="44431" spans="30:30">
      <c r="AD44431" s="9"/>
    </row>
    <row r="44432" spans="30:30">
      <c r="AD44432" s="9"/>
    </row>
    <row r="44433" spans="30:30">
      <c r="AD44433" s="9"/>
    </row>
    <row r="44434" spans="30:30">
      <c r="AD44434" s="9"/>
    </row>
    <row r="44435" spans="30:30">
      <c r="AD44435" s="9"/>
    </row>
    <row r="44436" spans="30:30">
      <c r="AD44436" s="9"/>
    </row>
    <row r="44437" spans="30:30">
      <c r="AD44437" s="9"/>
    </row>
    <row r="44438" spans="30:30">
      <c r="AD44438" s="9"/>
    </row>
    <row r="44439" spans="30:30">
      <c r="AD44439" s="9"/>
    </row>
    <row r="44440" spans="30:30">
      <c r="AD44440" s="9"/>
    </row>
    <row r="44441" spans="30:30">
      <c r="AD44441" s="9"/>
    </row>
    <row r="44442" spans="30:30">
      <c r="AD44442" s="9"/>
    </row>
    <row r="44443" spans="30:30">
      <c r="AD44443" s="9"/>
    </row>
    <row r="44444" spans="30:30">
      <c r="AD44444" s="9"/>
    </row>
    <row r="44445" spans="30:30">
      <c r="AD44445" s="9"/>
    </row>
    <row r="44446" spans="30:30">
      <c r="AD44446" s="9"/>
    </row>
    <row r="44447" spans="30:30">
      <c r="AD44447" s="9"/>
    </row>
    <row r="44448" spans="30:30">
      <c r="AD44448" s="9"/>
    </row>
    <row r="44449" spans="30:30">
      <c r="AD44449" s="9"/>
    </row>
    <row r="44450" spans="30:30">
      <c r="AD44450" s="9"/>
    </row>
    <row r="44451" spans="30:30">
      <c r="AD44451" s="9"/>
    </row>
    <row r="44452" spans="30:30">
      <c r="AD44452" s="9"/>
    </row>
    <row r="44453" spans="30:30">
      <c r="AD44453" s="9"/>
    </row>
    <row r="44454" spans="30:30">
      <c r="AD44454" s="9"/>
    </row>
    <row r="44455" spans="30:30">
      <c r="AD44455" s="9"/>
    </row>
    <row r="44456" spans="30:30">
      <c r="AD44456" s="9"/>
    </row>
    <row r="44457" spans="30:30">
      <c r="AD44457" s="9"/>
    </row>
    <row r="44458" spans="30:30">
      <c r="AD44458" s="9"/>
    </row>
    <row r="44459" spans="30:30">
      <c r="AD44459" s="9"/>
    </row>
    <row r="44460" spans="30:30">
      <c r="AD44460" s="9"/>
    </row>
    <row r="44461" spans="30:30">
      <c r="AD44461" s="9"/>
    </row>
    <row r="44462" spans="30:30">
      <c r="AD44462" s="9"/>
    </row>
    <row r="44463" spans="30:30">
      <c r="AD44463" s="9"/>
    </row>
    <row r="44464" spans="30:30">
      <c r="AD44464" s="9"/>
    </row>
    <row r="44465" spans="30:30">
      <c r="AD44465" s="9"/>
    </row>
    <row r="44466" spans="30:30">
      <c r="AD44466" s="9"/>
    </row>
    <row r="44467" spans="30:30">
      <c r="AD44467" s="9"/>
    </row>
    <row r="44468" spans="30:30">
      <c r="AD44468" s="9"/>
    </row>
    <row r="44469" spans="30:30">
      <c r="AD44469" s="9"/>
    </row>
    <row r="44470" spans="30:30">
      <c r="AD44470" s="9"/>
    </row>
    <row r="44471" spans="30:30">
      <c r="AD44471" s="9"/>
    </row>
    <row r="44472" spans="30:30">
      <c r="AD44472" s="9"/>
    </row>
    <row r="44473" spans="30:30">
      <c r="AD44473" s="9"/>
    </row>
    <row r="44474" spans="30:30">
      <c r="AD44474" s="9"/>
    </row>
    <row r="44475" spans="30:30">
      <c r="AD44475" s="9"/>
    </row>
    <row r="44476" spans="30:30">
      <c r="AD44476" s="9"/>
    </row>
    <row r="44477" spans="30:30">
      <c r="AD44477" s="9"/>
    </row>
    <row r="44478" spans="30:30">
      <c r="AD44478" s="9"/>
    </row>
    <row r="44479" spans="30:30">
      <c r="AD44479" s="9"/>
    </row>
    <row r="44480" spans="30:30">
      <c r="AD44480" s="9"/>
    </row>
    <row r="44481" spans="30:30">
      <c r="AD44481" s="9"/>
    </row>
    <row r="44482" spans="30:30">
      <c r="AD44482" s="9"/>
    </row>
    <row r="44483" spans="30:30">
      <c r="AD44483" s="9"/>
    </row>
    <row r="44484" spans="30:30">
      <c r="AD44484" s="9"/>
    </row>
    <row r="44485" spans="30:30">
      <c r="AD44485" s="9"/>
    </row>
    <row r="44486" spans="30:30">
      <c r="AD44486" s="9"/>
    </row>
    <row r="44487" spans="30:30">
      <c r="AD44487" s="9"/>
    </row>
    <row r="44488" spans="30:30">
      <c r="AD44488" s="9"/>
    </row>
    <row r="44489" spans="30:30">
      <c r="AD44489" s="9"/>
    </row>
    <row r="44490" spans="30:30">
      <c r="AD44490" s="9"/>
    </row>
    <row r="44491" spans="30:30">
      <c r="AD44491" s="9"/>
    </row>
    <row r="44492" spans="30:30">
      <c r="AD44492" s="9"/>
    </row>
    <row r="44493" spans="30:30">
      <c r="AD44493" s="9"/>
    </row>
    <row r="44494" spans="30:30">
      <c r="AD44494" s="9"/>
    </row>
    <row r="44495" spans="30:30">
      <c r="AD44495" s="9"/>
    </row>
    <row r="44496" spans="30:30">
      <c r="AD44496" s="9"/>
    </row>
    <row r="44497" spans="30:30">
      <c r="AD44497" s="9"/>
    </row>
    <row r="44498" spans="30:30">
      <c r="AD44498" s="9"/>
    </row>
    <row r="44499" spans="30:30">
      <c r="AD44499" s="9"/>
    </row>
    <row r="44500" spans="30:30">
      <c r="AD44500" s="9"/>
    </row>
    <row r="44501" spans="30:30">
      <c r="AD44501" s="9"/>
    </row>
    <row r="44502" spans="30:30">
      <c r="AD44502" s="9"/>
    </row>
    <row r="44503" spans="30:30">
      <c r="AD44503" s="9"/>
    </row>
    <row r="44504" spans="30:30">
      <c r="AD44504" s="9"/>
    </row>
    <row r="44505" spans="30:30">
      <c r="AD44505" s="9"/>
    </row>
    <row r="44506" spans="30:30">
      <c r="AD44506" s="9"/>
    </row>
    <row r="44507" spans="30:30">
      <c r="AD44507" s="9"/>
    </row>
    <row r="44508" spans="30:30">
      <c r="AD44508" s="9"/>
    </row>
    <row r="44509" spans="30:30">
      <c r="AD44509" s="9"/>
    </row>
    <row r="44510" spans="30:30">
      <c r="AD44510" s="9"/>
    </row>
    <row r="44511" spans="30:30">
      <c r="AD44511" s="9"/>
    </row>
    <row r="44512" spans="30:30">
      <c r="AD44512" s="9"/>
    </row>
    <row r="44513" spans="30:30">
      <c r="AD44513" s="9"/>
    </row>
    <row r="44514" spans="30:30">
      <c r="AD44514" s="9"/>
    </row>
    <row r="44515" spans="30:30">
      <c r="AD44515" s="9"/>
    </row>
    <row r="44516" spans="30:30">
      <c r="AD44516" s="9"/>
    </row>
    <row r="44517" spans="30:30">
      <c r="AD44517" s="9"/>
    </row>
    <row r="44518" spans="30:30">
      <c r="AD44518" s="9"/>
    </row>
    <row r="44519" spans="30:30">
      <c r="AD44519" s="9"/>
    </row>
    <row r="44520" spans="30:30">
      <c r="AD44520" s="9"/>
    </row>
    <row r="44521" spans="30:30">
      <c r="AD44521" s="9"/>
    </row>
    <row r="44522" spans="30:30">
      <c r="AD44522" s="9"/>
    </row>
    <row r="44523" spans="30:30">
      <c r="AD44523" s="9"/>
    </row>
    <row r="44524" spans="30:30">
      <c r="AD44524" s="9"/>
    </row>
    <row r="44525" spans="30:30">
      <c r="AD44525" s="9"/>
    </row>
    <row r="44526" spans="30:30">
      <c r="AD44526" s="9"/>
    </row>
    <row r="44527" spans="30:30">
      <c r="AD44527" s="9"/>
    </row>
    <row r="44528" spans="30:30">
      <c r="AD44528" s="9"/>
    </row>
    <row r="44529" spans="30:30">
      <c r="AD44529" s="9"/>
    </row>
    <row r="44530" spans="30:30">
      <c r="AD44530" s="9"/>
    </row>
    <row r="44531" spans="30:30">
      <c r="AD44531" s="9"/>
    </row>
    <row r="44532" spans="30:30">
      <c r="AD44532" s="9"/>
    </row>
    <row r="44533" spans="30:30">
      <c r="AD44533" s="9"/>
    </row>
    <row r="44534" spans="30:30">
      <c r="AD44534" s="9"/>
    </row>
    <row r="44535" spans="30:30">
      <c r="AD44535" s="9"/>
    </row>
    <row r="44536" spans="30:30">
      <c r="AD44536" s="9"/>
    </row>
    <row r="44537" spans="30:30">
      <c r="AD44537" s="9"/>
    </row>
    <row r="44538" spans="30:30">
      <c r="AD44538" s="9"/>
    </row>
    <row r="44539" spans="30:30">
      <c r="AD44539" s="9"/>
    </row>
    <row r="44540" spans="30:30">
      <c r="AD44540" s="9"/>
    </row>
    <row r="44541" spans="30:30">
      <c r="AD44541" s="9"/>
    </row>
    <row r="44542" spans="30:30">
      <c r="AD44542" s="9"/>
    </row>
    <row r="44543" spans="30:30">
      <c r="AD44543" s="9"/>
    </row>
    <row r="44544" spans="30:30">
      <c r="AD44544" s="9"/>
    </row>
    <row r="44545" spans="30:30">
      <c r="AD44545" s="9"/>
    </row>
    <row r="44546" spans="30:30">
      <c r="AD44546" s="9"/>
    </row>
    <row r="44547" spans="30:30">
      <c r="AD44547" s="9"/>
    </row>
    <row r="44548" spans="30:30">
      <c r="AD44548" s="9"/>
    </row>
    <row r="44549" spans="30:30">
      <c r="AD44549" s="9"/>
    </row>
    <row r="44550" spans="30:30">
      <c r="AD44550" s="9"/>
    </row>
    <row r="44551" spans="30:30">
      <c r="AD44551" s="9"/>
    </row>
    <row r="44552" spans="30:30">
      <c r="AD44552" s="9"/>
    </row>
    <row r="44553" spans="30:30">
      <c r="AD44553" s="9"/>
    </row>
    <row r="44554" spans="30:30">
      <c r="AD44554" s="9"/>
    </row>
    <row r="44555" spans="30:30">
      <c r="AD44555" s="9"/>
    </row>
    <row r="44556" spans="30:30">
      <c r="AD44556" s="9"/>
    </row>
    <row r="44557" spans="30:30">
      <c r="AD44557" s="9"/>
    </row>
    <row r="44558" spans="30:30">
      <c r="AD44558" s="9"/>
    </row>
    <row r="44559" spans="30:30">
      <c r="AD44559" s="9"/>
    </row>
    <row r="44560" spans="30:30">
      <c r="AD44560" s="9"/>
    </row>
    <row r="44561" spans="30:30">
      <c r="AD44561" s="9"/>
    </row>
    <row r="44562" spans="30:30">
      <c r="AD44562" s="9"/>
    </row>
    <row r="44563" spans="30:30">
      <c r="AD44563" s="9"/>
    </row>
    <row r="44564" spans="30:30">
      <c r="AD44564" s="9"/>
    </row>
    <row r="44565" spans="30:30">
      <c r="AD44565" s="9"/>
    </row>
    <row r="44566" spans="30:30">
      <c r="AD44566" s="9"/>
    </row>
    <row r="44567" spans="30:30">
      <c r="AD44567" s="9"/>
    </row>
    <row r="44568" spans="30:30">
      <c r="AD44568" s="9"/>
    </row>
    <row r="44569" spans="30:30">
      <c r="AD44569" s="9"/>
    </row>
    <row r="44570" spans="30:30">
      <c r="AD44570" s="9"/>
    </row>
    <row r="44571" spans="30:30">
      <c r="AD44571" s="9"/>
    </row>
    <row r="44572" spans="30:30">
      <c r="AD44572" s="9"/>
    </row>
    <row r="44573" spans="30:30">
      <c r="AD44573" s="9"/>
    </row>
    <row r="44574" spans="30:30">
      <c r="AD44574" s="9"/>
    </row>
    <row r="44575" spans="30:30">
      <c r="AD44575" s="9"/>
    </row>
    <row r="44576" spans="30:30">
      <c r="AD44576" s="9"/>
    </row>
    <row r="44577" spans="30:30">
      <c r="AD44577" s="9"/>
    </row>
    <row r="44578" spans="30:30">
      <c r="AD44578" s="9"/>
    </row>
    <row r="44579" spans="30:30">
      <c r="AD44579" s="9"/>
    </row>
    <row r="44580" spans="30:30">
      <c r="AD44580" s="9"/>
    </row>
    <row r="44581" spans="30:30">
      <c r="AD44581" s="9"/>
    </row>
    <row r="44582" spans="30:30">
      <c r="AD44582" s="9"/>
    </row>
    <row r="44583" spans="30:30">
      <c r="AD44583" s="9"/>
    </row>
    <row r="44584" spans="30:30">
      <c r="AD44584" s="9"/>
    </row>
    <row r="44585" spans="30:30">
      <c r="AD44585" s="9"/>
    </row>
    <row r="44586" spans="30:30">
      <c r="AD44586" s="9"/>
    </row>
    <row r="44587" spans="30:30">
      <c r="AD44587" s="9"/>
    </row>
    <row r="44588" spans="30:30">
      <c r="AD44588" s="9"/>
    </row>
    <row r="44589" spans="30:30">
      <c r="AD44589" s="9"/>
    </row>
    <row r="44590" spans="30:30">
      <c r="AD44590" s="9"/>
    </row>
    <row r="44591" spans="30:30">
      <c r="AD44591" s="9"/>
    </row>
    <row r="44592" spans="30:30">
      <c r="AD44592" s="9"/>
    </row>
    <row r="44593" spans="30:30">
      <c r="AD44593" s="9"/>
    </row>
    <row r="44594" spans="30:30">
      <c r="AD44594" s="9"/>
    </row>
    <row r="44595" spans="30:30">
      <c r="AD44595" s="9"/>
    </row>
    <row r="44596" spans="30:30">
      <c r="AD44596" s="9"/>
    </row>
    <row r="44597" spans="30:30">
      <c r="AD44597" s="9"/>
    </row>
    <row r="44598" spans="30:30">
      <c r="AD44598" s="9"/>
    </row>
    <row r="44599" spans="30:30">
      <c r="AD44599" s="9"/>
    </row>
    <row r="44600" spans="30:30">
      <c r="AD44600" s="9"/>
    </row>
    <row r="44601" spans="30:30">
      <c r="AD44601" s="9"/>
    </row>
    <row r="44602" spans="30:30">
      <c r="AD44602" s="9"/>
    </row>
    <row r="44603" spans="30:30">
      <c r="AD44603" s="9"/>
    </row>
    <row r="44604" spans="30:30">
      <c r="AD44604" s="9"/>
    </row>
    <row r="44605" spans="30:30">
      <c r="AD44605" s="9"/>
    </row>
    <row r="44606" spans="30:30">
      <c r="AD44606" s="9"/>
    </row>
    <row r="44607" spans="30:30">
      <c r="AD44607" s="9"/>
    </row>
    <row r="44608" spans="30:30">
      <c r="AD44608" s="9"/>
    </row>
    <row r="44609" spans="30:30">
      <c r="AD44609" s="9"/>
    </row>
    <row r="44610" spans="30:30">
      <c r="AD44610" s="9"/>
    </row>
    <row r="44611" spans="30:30">
      <c r="AD44611" s="9"/>
    </row>
    <row r="44612" spans="30:30">
      <c r="AD44612" s="9"/>
    </row>
    <row r="44613" spans="30:30">
      <c r="AD44613" s="9"/>
    </row>
    <row r="44614" spans="30:30">
      <c r="AD44614" s="9"/>
    </row>
    <row r="44615" spans="30:30">
      <c r="AD44615" s="9"/>
    </row>
    <row r="44616" spans="30:30">
      <c r="AD44616" s="9"/>
    </row>
    <row r="44617" spans="30:30">
      <c r="AD44617" s="9"/>
    </row>
    <row r="44618" spans="30:30">
      <c r="AD44618" s="9"/>
    </row>
    <row r="44619" spans="30:30">
      <c r="AD44619" s="9"/>
    </row>
    <row r="44620" spans="30:30">
      <c r="AD44620" s="9"/>
    </row>
    <row r="44621" spans="30:30">
      <c r="AD44621" s="9"/>
    </row>
    <row r="44622" spans="30:30">
      <c r="AD44622" s="9"/>
    </row>
    <row r="44623" spans="30:30">
      <c r="AD44623" s="9"/>
    </row>
    <row r="44624" spans="30:30">
      <c r="AD44624" s="9"/>
    </row>
    <row r="44625" spans="30:30">
      <c r="AD44625" s="9"/>
    </row>
    <row r="44626" spans="30:30">
      <c r="AD44626" s="9"/>
    </row>
    <row r="44627" spans="30:30">
      <c r="AD44627" s="9"/>
    </row>
    <row r="44628" spans="30:30">
      <c r="AD44628" s="9"/>
    </row>
    <row r="44629" spans="30:30">
      <c r="AD44629" s="9"/>
    </row>
    <row r="44630" spans="30:30">
      <c r="AD44630" s="9"/>
    </row>
    <row r="44631" spans="30:30">
      <c r="AD44631" s="9"/>
    </row>
    <row r="44632" spans="30:30">
      <c r="AD44632" s="9"/>
    </row>
    <row r="44633" spans="30:30">
      <c r="AD44633" s="9"/>
    </row>
    <row r="44634" spans="30:30">
      <c r="AD44634" s="9"/>
    </row>
    <row r="44635" spans="30:30">
      <c r="AD44635" s="9"/>
    </row>
    <row r="44636" spans="30:30">
      <c r="AD44636" s="9"/>
    </row>
    <row r="44637" spans="30:30">
      <c r="AD44637" s="9"/>
    </row>
    <row r="44638" spans="30:30">
      <c r="AD44638" s="9"/>
    </row>
    <row r="44639" spans="30:30">
      <c r="AD44639" s="9"/>
    </row>
    <row r="44640" spans="30:30">
      <c r="AD44640" s="9"/>
    </row>
    <row r="44641" spans="30:30">
      <c r="AD44641" s="9"/>
    </row>
    <row r="44642" spans="30:30">
      <c r="AD44642" s="9"/>
    </row>
    <row r="44643" spans="30:30">
      <c r="AD44643" s="9"/>
    </row>
    <row r="44644" spans="30:30">
      <c r="AD44644" s="9"/>
    </row>
    <row r="44645" spans="30:30">
      <c r="AD44645" s="9"/>
    </row>
    <row r="44646" spans="30:30">
      <c r="AD44646" s="9"/>
    </row>
    <row r="44647" spans="30:30">
      <c r="AD44647" s="9"/>
    </row>
    <row r="44648" spans="30:30">
      <c r="AD44648" s="9"/>
    </row>
    <row r="44649" spans="30:30">
      <c r="AD44649" s="9"/>
    </row>
    <row r="44650" spans="30:30">
      <c r="AD44650" s="9"/>
    </row>
    <row r="44651" spans="30:30">
      <c r="AD44651" s="9"/>
    </row>
    <row r="44652" spans="30:30">
      <c r="AD44652" s="9"/>
    </row>
    <row r="44653" spans="30:30">
      <c r="AD44653" s="9"/>
    </row>
    <row r="44654" spans="30:30">
      <c r="AD44654" s="9"/>
    </row>
    <row r="44655" spans="30:30">
      <c r="AD44655" s="9"/>
    </row>
    <row r="44656" spans="30:30">
      <c r="AD44656" s="9"/>
    </row>
    <row r="44657" spans="30:30">
      <c r="AD44657" s="9"/>
    </row>
    <row r="44658" spans="30:30">
      <c r="AD44658" s="9"/>
    </row>
    <row r="44659" spans="30:30">
      <c r="AD44659" s="9"/>
    </row>
    <row r="44660" spans="30:30">
      <c r="AD44660" s="9"/>
    </row>
    <row r="44661" spans="30:30">
      <c r="AD44661" s="9"/>
    </row>
    <row r="44662" spans="30:30">
      <c r="AD44662" s="9"/>
    </row>
    <row r="44663" spans="30:30">
      <c r="AD44663" s="9"/>
    </row>
    <row r="44664" spans="30:30">
      <c r="AD44664" s="9"/>
    </row>
    <row r="44665" spans="30:30">
      <c r="AD44665" s="9"/>
    </row>
    <row r="44666" spans="30:30">
      <c r="AD44666" s="9"/>
    </row>
    <row r="44667" spans="30:30">
      <c r="AD44667" s="9"/>
    </row>
    <row r="44668" spans="30:30">
      <c r="AD44668" s="9"/>
    </row>
    <row r="44669" spans="30:30">
      <c r="AD44669" s="9"/>
    </row>
    <row r="44670" spans="30:30">
      <c r="AD44670" s="9"/>
    </row>
    <row r="44671" spans="30:30">
      <c r="AD44671" s="9"/>
    </row>
    <row r="44672" spans="30:30">
      <c r="AD44672" s="9"/>
    </row>
    <row r="44673" spans="30:30">
      <c r="AD44673" s="9"/>
    </row>
    <row r="44674" spans="30:30">
      <c r="AD44674" s="9"/>
    </row>
    <row r="44675" spans="30:30">
      <c r="AD44675" s="9"/>
    </row>
    <row r="44676" spans="30:30">
      <c r="AD44676" s="9"/>
    </row>
    <row r="44677" spans="30:30">
      <c r="AD44677" s="9"/>
    </row>
    <row r="44678" spans="30:30">
      <c r="AD44678" s="9"/>
    </row>
    <row r="44679" spans="30:30">
      <c r="AD44679" s="9"/>
    </row>
    <row r="44680" spans="30:30">
      <c r="AD44680" s="9"/>
    </row>
    <row r="44681" spans="30:30">
      <c r="AD44681" s="9"/>
    </row>
    <row r="44682" spans="30:30">
      <c r="AD44682" s="9"/>
    </row>
    <row r="44683" spans="30:30">
      <c r="AD44683" s="9"/>
    </row>
    <row r="44684" spans="30:30">
      <c r="AD44684" s="9"/>
    </row>
    <row r="44685" spans="30:30">
      <c r="AD44685" s="9"/>
    </row>
    <row r="44686" spans="30:30">
      <c r="AD44686" s="9"/>
    </row>
    <row r="44687" spans="30:30">
      <c r="AD44687" s="9"/>
    </row>
    <row r="44688" spans="30:30">
      <c r="AD44688" s="9"/>
    </row>
    <row r="44689" spans="30:30">
      <c r="AD44689" s="9"/>
    </row>
    <row r="44690" spans="30:30">
      <c r="AD44690" s="9"/>
    </row>
    <row r="44691" spans="30:30">
      <c r="AD44691" s="9"/>
    </row>
    <row r="44692" spans="30:30">
      <c r="AD44692" s="9"/>
    </row>
    <row r="44693" spans="30:30">
      <c r="AD44693" s="9"/>
    </row>
    <row r="44694" spans="30:30">
      <c r="AD44694" s="9"/>
    </row>
    <row r="44695" spans="30:30">
      <c r="AD44695" s="9"/>
    </row>
    <row r="44696" spans="30:30">
      <c r="AD44696" s="9"/>
    </row>
    <row r="44697" spans="30:30">
      <c r="AD44697" s="9"/>
    </row>
    <row r="44698" spans="30:30">
      <c r="AD44698" s="9"/>
    </row>
    <row r="44699" spans="30:30">
      <c r="AD44699" s="9"/>
    </row>
    <row r="44700" spans="30:30">
      <c r="AD44700" s="9"/>
    </row>
    <row r="44701" spans="30:30">
      <c r="AD44701" s="9"/>
    </row>
    <row r="44702" spans="30:30">
      <c r="AD44702" s="9"/>
    </row>
    <row r="44703" spans="30:30">
      <c r="AD44703" s="9"/>
    </row>
    <row r="44704" spans="30:30">
      <c r="AD44704" s="9"/>
    </row>
    <row r="44705" spans="30:30">
      <c r="AD44705" s="9"/>
    </row>
    <row r="44706" spans="30:30">
      <c r="AD44706" s="9"/>
    </row>
    <row r="44707" spans="30:30">
      <c r="AD44707" s="9"/>
    </row>
    <row r="44708" spans="30:30">
      <c r="AD44708" s="9"/>
    </row>
    <row r="44709" spans="30:30">
      <c r="AD44709" s="9"/>
    </row>
    <row r="44710" spans="30:30">
      <c r="AD44710" s="9"/>
    </row>
    <row r="44711" spans="30:30">
      <c r="AD44711" s="9"/>
    </row>
    <row r="44712" spans="30:30">
      <c r="AD44712" s="9"/>
    </row>
    <row r="44713" spans="30:30">
      <c r="AD44713" s="9"/>
    </row>
    <row r="44714" spans="30:30">
      <c r="AD44714" s="9"/>
    </row>
    <row r="44715" spans="30:30">
      <c r="AD44715" s="9"/>
    </row>
    <row r="44716" spans="30:30">
      <c r="AD44716" s="9"/>
    </row>
    <row r="44717" spans="30:30">
      <c r="AD44717" s="9"/>
    </row>
    <row r="44718" spans="30:30">
      <c r="AD44718" s="9"/>
    </row>
    <row r="44719" spans="30:30">
      <c r="AD44719" s="9"/>
    </row>
    <row r="44720" spans="30:30">
      <c r="AD44720" s="9"/>
    </row>
    <row r="44721" spans="30:30">
      <c r="AD44721" s="9"/>
    </row>
    <row r="44722" spans="30:30">
      <c r="AD44722" s="9"/>
    </row>
    <row r="44723" spans="30:30">
      <c r="AD44723" s="9"/>
    </row>
    <row r="44724" spans="30:30">
      <c r="AD44724" s="9"/>
    </row>
    <row r="44725" spans="30:30">
      <c r="AD44725" s="9"/>
    </row>
    <row r="44726" spans="30:30">
      <c r="AD44726" s="9"/>
    </row>
    <row r="44727" spans="30:30">
      <c r="AD44727" s="9"/>
    </row>
    <row r="44728" spans="30:30">
      <c r="AD44728" s="9"/>
    </row>
    <row r="44729" spans="30:30">
      <c r="AD44729" s="9"/>
    </row>
    <row r="44730" spans="30:30">
      <c r="AD44730" s="9"/>
    </row>
    <row r="44731" spans="30:30">
      <c r="AD44731" s="9"/>
    </row>
    <row r="44732" spans="30:30">
      <c r="AD44732" s="9"/>
    </row>
    <row r="44733" spans="30:30">
      <c r="AD44733" s="9"/>
    </row>
    <row r="44734" spans="30:30">
      <c r="AD44734" s="9"/>
    </row>
    <row r="44735" spans="30:30">
      <c r="AD44735" s="9"/>
    </row>
    <row r="44736" spans="30:30">
      <c r="AD44736" s="9"/>
    </row>
    <row r="44737" spans="30:30">
      <c r="AD44737" s="9"/>
    </row>
    <row r="44738" spans="30:30">
      <c r="AD44738" s="9"/>
    </row>
    <row r="44739" spans="30:30">
      <c r="AD44739" s="9"/>
    </row>
    <row r="44740" spans="30:30">
      <c r="AD44740" s="9"/>
    </row>
    <row r="44741" spans="30:30">
      <c r="AD44741" s="9"/>
    </row>
    <row r="44742" spans="30:30">
      <c r="AD44742" s="9"/>
    </row>
    <row r="44743" spans="30:30">
      <c r="AD44743" s="9"/>
    </row>
    <row r="44744" spans="30:30">
      <c r="AD44744" s="9"/>
    </row>
    <row r="44745" spans="30:30">
      <c r="AD44745" s="9"/>
    </row>
    <row r="44746" spans="30:30">
      <c r="AD44746" s="9"/>
    </row>
    <row r="44747" spans="30:30">
      <c r="AD44747" s="9"/>
    </row>
    <row r="44748" spans="30:30">
      <c r="AD44748" s="9"/>
    </row>
    <row r="44749" spans="30:30">
      <c r="AD44749" s="9"/>
    </row>
    <row r="44750" spans="30:30">
      <c r="AD44750" s="9"/>
    </row>
    <row r="44751" spans="30:30">
      <c r="AD44751" s="9"/>
    </row>
    <row r="44752" spans="30:30">
      <c r="AD44752" s="9"/>
    </row>
    <row r="44753" spans="30:30">
      <c r="AD44753" s="9"/>
    </row>
    <row r="44754" spans="30:30">
      <c r="AD44754" s="9"/>
    </row>
    <row r="44755" spans="30:30">
      <c r="AD44755" s="9"/>
    </row>
    <row r="44756" spans="30:30">
      <c r="AD44756" s="9"/>
    </row>
    <row r="44757" spans="30:30">
      <c r="AD44757" s="9"/>
    </row>
    <row r="44758" spans="30:30">
      <c r="AD44758" s="9"/>
    </row>
    <row r="44759" spans="30:30">
      <c r="AD44759" s="9"/>
    </row>
    <row r="44760" spans="30:30">
      <c r="AD44760" s="9"/>
    </row>
    <row r="44761" spans="30:30">
      <c r="AD44761" s="9"/>
    </row>
    <row r="44762" spans="30:30">
      <c r="AD44762" s="9"/>
    </row>
    <row r="44763" spans="30:30">
      <c r="AD44763" s="9"/>
    </row>
    <row r="44764" spans="30:30">
      <c r="AD44764" s="9"/>
    </row>
    <row r="44765" spans="30:30">
      <c r="AD44765" s="9"/>
    </row>
    <row r="44766" spans="30:30">
      <c r="AD44766" s="9"/>
    </row>
    <row r="44767" spans="30:30">
      <c r="AD44767" s="9"/>
    </row>
    <row r="44768" spans="30:30">
      <c r="AD44768" s="9"/>
    </row>
    <row r="44769" spans="30:30">
      <c r="AD44769" s="9"/>
    </row>
    <row r="44770" spans="30:30">
      <c r="AD44770" s="9"/>
    </row>
    <row r="44771" spans="30:30">
      <c r="AD44771" s="9"/>
    </row>
    <row r="44772" spans="30:30">
      <c r="AD44772" s="9"/>
    </row>
    <row r="44773" spans="30:30">
      <c r="AD44773" s="9"/>
    </row>
    <row r="44774" spans="30:30">
      <c r="AD44774" s="9"/>
    </row>
    <row r="44775" spans="30:30">
      <c r="AD44775" s="9"/>
    </row>
    <row r="44776" spans="30:30">
      <c r="AD44776" s="9"/>
    </row>
    <row r="44777" spans="30:30">
      <c r="AD44777" s="9"/>
    </row>
    <row r="44778" spans="30:30">
      <c r="AD44778" s="9"/>
    </row>
    <row r="44779" spans="30:30">
      <c r="AD44779" s="9"/>
    </row>
    <row r="44780" spans="30:30">
      <c r="AD44780" s="9"/>
    </row>
    <row r="44781" spans="30:30">
      <c r="AD44781" s="9"/>
    </row>
    <row r="44782" spans="30:30">
      <c r="AD44782" s="9"/>
    </row>
    <row r="44783" spans="30:30">
      <c r="AD44783" s="9"/>
    </row>
    <row r="44784" spans="30:30">
      <c r="AD44784" s="9"/>
    </row>
    <row r="44785" spans="30:30">
      <c r="AD44785" s="9"/>
    </row>
    <row r="44786" spans="30:30">
      <c r="AD44786" s="9"/>
    </row>
    <row r="44787" spans="30:30">
      <c r="AD44787" s="9"/>
    </row>
    <row r="44788" spans="30:30">
      <c r="AD44788" s="9"/>
    </row>
    <row r="44789" spans="30:30">
      <c r="AD44789" s="9"/>
    </row>
    <row r="44790" spans="30:30">
      <c r="AD44790" s="9"/>
    </row>
    <row r="44791" spans="30:30">
      <c r="AD44791" s="9"/>
    </row>
    <row r="44792" spans="30:30">
      <c r="AD44792" s="9"/>
    </row>
    <row r="44793" spans="30:30">
      <c r="AD44793" s="9"/>
    </row>
    <row r="44794" spans="30:30">
      <c r="AD44794" s="9"/>
    </row>
    <row r="44795" spans="30:30">
      <c r="AD44795" s="9"/>
    </row>
    <row r="44796" spans="30:30">
      <c r="AD44796" s="9"/>
    </row>
    <row r="44797" spans="30:30">
      <c r="AD44797" s="9"/>
    </row>
    <row r="44798" spans="30:30">
      <c r="AD44798" s="9"/>
    </row>
    <row r="44799" spans="30:30">
      <c r="AD44799" s="9"/>
    </row>
    <row r="44800" spans="30:30">
      <c r="AD44800" s="9"/>
    </row>
    <row r="44801" spans="30:30">
      <c r="AD44801" s="9"/>
    </row>
    <row r="44802" spans="30:30">
      <c r="AD44802" s="9"/>
    </row>
    <row r="44803" spans="30:30">
      <c r="AD44803" s="9"/>
    </row>
    <row r="44804" spans="30:30">
      <c r="AD44804" s="9"/>
    </row>
    <row r="44805" spans="30:30">
      <c r="AD44805" s="9"/>
    </row>
    <row r="44806" spans="30:30">
      <c r="AD44806" s="9"/>
    </row>
    <row r="44807" spans="30:30">
      <c r="AD44807" s="9"/>
    </row>
    <row r="44808" spans="30:30">
      <c r="AD44808" s="9"/>
    </row>
    <row r="44809" spans="30:30">
      <c r="AD44809" s="9"/>
    </row>
    <row r="44810" spans="30:30">
      <c r="AD44810" s="9"/>
    </row>
    <row r="44811" spans="30:30">
      <c r="AD44811" s="9"/>
    </row>
    <row r="44812" spans="30:30">
      <c r="AD44812" s="9"/>
    </row>
    <row r="44813" spans="30:30">
      <c r="AD44813" s="9"/>
    </row>
    <row r="44814" spans="30:30">
      <c r="AD44814" s="9"/>
    </row>
    <row r="44815" spans="30:30">
      <c r="AD44815" s="9"/>
    </row>
    <row r="44816" spans="30:30">
      <c r="AD44816" s="9"/>
    </row>
    <row r="44817" spans="30:30">
      <c r="AD44817" s="9"/>
    </row>
    <row r="44818" spans="30:30">
      <c r="AD44818" s="9"/>
    </row>
    <row r="44819" spans="30:30">
      <c r="AD44819" s="9"/>
    </row>
    <row r="44820" spans="30:30">
      <c r="AD44820" s="9"/>
    </row>
    <row r="44821" spans="30:30">
      <c r="AD44821" s="9"/>
    </row>
    <row r="44822" spans="30:30">
      <c r="AD44822" s="9"/>
    </row>
    <row r="44823" spans="30:30">
      <c r="AD44823" s="9"/>
    </row>
    <row r="44824" spans="30:30">
      <c r="AD44824" s="9"/>
    </row>
    <row r="44825" spans="30:30">
      <c r="AD44825" s="9"/>
    </row>
    <row r="44826" spans="30:30">
      <c r="AD44826" s="9"/>
    </row>
    <row r="44827" spans="30:30">
      <c r="AD44827" s="9"/>
    </row>
    <row r="44828" spans="30:30">
      <c r="AD44828" s="9"/>
    </row>
    <row r="44829" spans="30:30">
      <c r="AD44829" s="9"/>
    </row>
    <row r="44830" spans="30:30">
      <c r="AD44830" s="9"/>
    </row>
    <row r="44831" spans="30:30">
      <c r="AD44831" s="9"/>
    </row>
    <row r="44832" spans="30:30">
      <c r="AD44832" s="9"/>
    </row>
    <row r="44833" spans="30:30">
      <c r="AD44833" s="9"/>
    </row>
    <row r="44834" spans="30:30">
      <c r="AD44834" s="9"/>
    </row>
    <row r="44835" spans="30:30">
      <c r="AD44835" s="9"/>
    </row>
    <row r="44836" spans="30:30">
      <c r="AD44836" s="9"/>
    </row>
    <row r="44837" spans="30:30">
      <c r="AD44837" s="9"/>
    </row>
    <row r="44838" spans="30:30">
      <c r="AD44838" s="9"/>
    </row>
    <row r="44839" spans="30:30">
      <c r="AD44839" s="9"/>
    </row>
    <row r="44840" spans="30:30">
      <c r="AD44840" s="9"/>
    </row>
    <row r="44841" spans="30:30">
      <c r="AD44841" s="9"/>
    </row>
    <row r="44842" spans="30:30">
      <c r="AD44842" s="9"/>
    </row>
    <row r="44843" spans="30:30">
      <c r="AD44843" s="9"/>
    </row>
    <row r="44844" spans="30:30">
      <c r="AD44844" s="9"/>
    </row>
    <row r="44845" spans="30:30">
      <c r="AD44845" s="9"/>
    </row>
    <row r="44846" spans="30:30">
      <c r="AD44846" s="9"/>
    </row>
    <row r="44847" spans="30:30">
      <c r="AD44847" s="9"/>
    </row>
    <row r="44848" spans="30:30">
      <c r="AD44848" s="9"/>
    </row>
    <row r="44849" spans="30:30">
      <c r="AD44849" s="9"/>
    </row>
    <row r="44850" spans="30:30">
      <c r="AD44850" s="9"/>
    </row>
    <row r="44851" spans="30:30">
      <c r="AD44851" s="9"/>
    </row>
    <row r="44852" spans="30:30">
      <c r="AD44852" s="9"/>
    </row>
    <row r="44853" spans="30:30">
      <c r="AD44853" s="9"/>
    </row>
    <row r="44854" spans="30:30">
      <c r="AD44854" s="9"/>
    </row>
    <row r="44855" spans="30:30">
      <c r="AD44855" s="9"/>
    </row>
    <row r="44856" spans="30:30">
      <c r="AD44856" s="9"/>
    </row>
    <row r="44857" spans="30:30">
      <c r="AD44857" s="9"/>
    </row>
    <row r="44858" spans="30:30">
      <c r="AD44858" s="9"/>
    </row>
    <row r="44859" spans="30:30">
      <c r="AD44859" s="9"/>
    </row>
    <row r="44860" spans="30:30">
      <c r="AD44860" s="9"/>
    </row>
    <row r="44861" spans="30:30">
      <c r="AD44861" s="9"/>
    </row>
    <row r="44862" spans="30:30">
      <c r="AD44862" s="9"/>
    </row>
    <row r="44863" spans="30:30">
      <c r="AD44863" s="9"/>
    </row>
    <row r="44864" spans="30:30">
      <c r="AD44864" s="9"/>
    </row>
    <row r="44865" spans="30:30">
      <c r="AD44865" s="9"/>
    </row>
    <row r="44866" spans="30:30">
      <c r="AD44866" s="9"/>
    </row>
    <row r="44867" spans="30:30">
      <c r="AD44867" s="9"/>
    </row>
    <row r="44868" spans="30:30">
      <c r="AD44868" s="9"/>
    </row>
    <row r="44869" spans="30:30">
      <c r="AD44869" s="9"/>
    </row>
    <row r="44870" spans="30:30">
      <c r="AD44870" s="9"/>
    </row>
    <row r="44871" spans="30:30">
      <c r="AD44871" s="9"/>
    </row>
    <row r="44872" spans="30:30">
      <c r="AD44872" s="9"/>
    </row>
    <row r="44873" spans="30:30">
      <c r="AD44873" s="9"/>
    </row>
    <row r="44874" spans="30:30">
      <c r="AD44874" s="9"/>
    </row>
    <row r="44875" spans="30:30">
      <c r="AD44875" s="9"/>
    </row>
    <row r="44876" spans="30:30">
      <c r="AD44876" s="9"/>
    </row>
    <row r="44877" spans="30:30">
      <c r="AD44877" s="9"/>
    </row>
    <row r="44878" spans="30:30">
      <c r="AD44878" s="9"/>
    </row>
    <row r="44879" spans="30:30">
      <c r="AD44879" s="9"/>
    </row>
    <row r="44880" spans="30:30">
      <c r="AD44880" s="9"/>
    </row>
    <row r="44881" spans="30:30">
      <c r="AD44881" s="9"/>
    </row>
    <row r="44882" spans="30:30">
      <c r="AD44882" s="9"/>
    </row>
    <row r="44883" spans="30:30">
      <c r="AD44883" s="9"/>
    </row>
    <row r="44884" spans="30:30">
      <c r="AD44884" s="9"/>
    </row>
    <row r="44885" spans="30:30">
      <c r="AD44885" s="9"/>
    </row>
    <row r="44886" spans="30:30">
      <c r="AD44886" s="9"/>
    </row>
    <row r="44887" spans="30:30">
      <c r="AD44887" s="9"/>
    </row>
    <row r="44888" spans="30:30">
      <c r="AD44888" s="9"/>
    </row>
    <row r="44889" spans="30:30">
      <c r="AD44889" s="9"/>
    </row>
    <row r="44890" spans="30:30">
      <c r="AD44890" s="9"/>
    </row>
    <row r="44891" spans="30:30">
      <c r="AD44891" s="9"/>
    </row>
    <row r="44892" spans="30:30">
      <c r="AD44892" s="9"/>
    </row>
    <row r="44893" spans="30:30">
      <c r="AD44893" s="9"/>
    </row>
    <row r="44894" spans="30:30">
      <c r="AD44894" s="9"/>
    </row>
    <row r="44895" spans="30:30">
      <c r="AD44895" s="9"/>
    </row>
    <row r="44896" spans="30:30">
      <c r="AD44896" s="9"/>
    </row>
    <row r="44897" spans="30:30">
      <c r="AD44897" s="9"/>
    </row>
    <row r="44898" spans="30:30">
      <c r="AD44898" s="9"/>
    </row>
    <row r="44899" spans="30:30">
      <c r="AD44899" s="9"/>
    </row>
    <row r="44900" spans="30:30">
      <c r="AD44900" s="9"/>
    </row>
    <row r="44901" spans="30:30">
      <c r="AD44901" s="9"/>
    </row>
    <row r="44902" spans="30:30">
      <c r="AD44902" s="9"/>
    </row>
    <row r="44903" spans="30:30">
      <c r="AD44903" s="9"/>
    </row>
    <row r="44904" spans="30:30">
      <c r="AD44904" s="9"/>
    </row>
    <row r="44905" spans="30:30">
      <c r="AD44905" s="9"/>
    </row>
    <row r="44906" spans="30:30">
      <c r="AD44906" s="9"/>
    </row>
    <row r="44907" spans="30:30">
      <c r="AD44907" s="9"/>
    </row>
    <row r="44908" spans="30:30">
      <c r="AD44908" s="9"/>
    </row>
    <row r="44909" spans="30:30">
      <c r="AD44909" s="9"/>
    </row>
    <row r="44910" spans="30:30">
      <c r="AD44910" s="9"/>
    </row>
    <row r="44911" spans="30:30">
      <c r="AD44911" s="9"/>
    </row>
    <row r="44912" spans="30:30">
      <c r="AD44912" s="9"/>
    </row>
    <row r="44913" spans="30:30">
      <c r="AD44913" s="9"/>
    </row>
    <row r="44914" spans="30:30">
      <c r="AD44914" s="9"/>
    </row>
    <row r="44915" spans="30:30">
      <c r="AD44915" s="9"/>
    </row>
    <row r="44916" spans="30:30">
      <c r="AD44916" s="9"/>
    </row>
    <row r="44917" spans="30:30">
      <c r="AD44917" s="9"/>
    </row>
    <row r="44918" spans="30:30">
      <c r="AD44918" s="9"/>
    </row>
    <row r="44919" spans="30:30">
      <c r="AD44919" s="9"/>
    </row>
    <row r="44920" spans="30:30">
      <c r="AD44920" s="9"/>
    </row>
    <row r="44921" spans="30:30">
      <c r="AD44921" s="9"/>
    </row>
    <row r="44922" spans="30:30">
      <c r="AD44922" s="9"/>
    </row>
    <row r="44923" spans="30:30">
      <c r="AD44923" s="9"/>
    </row>
    <row r="44924" spans="30:30">
      <c r="AD44924" s="9"/>
    </row>
    <row r="44925" spans="30:30">
      <c r="AD44925" s="9"/>
    </row>
    <row r="44926" spans="30:30">
      <c r="AD44926" s="9"/>
    </row>
    <row r="44927" spans="30:30">
      <c r="AD44927" s="9"/>
    </row>
    <row r="44928" spans="30:30">
      <c r="AD44928" s="9"/>
    </row>
    <row r="44929" spans="30:30">
      <c r="AD44929" s="9"/>
    </row>
    <row r="44930" spans="30:30">
      <c r="AD44930" s="9"/>
    </row>
    <row r="44931" spans="30:30">
      <c r="AD44931" s="9"/>
    </row>
    <row r="44932" spans="30:30">
      <c r="AD44932" s="9"/>
    </row>
    <row r="44933" spans="30:30">
      <c r="AD44933" s="9"/>
    </row>
    <row r="44934" spans="30:30">
      <c r="AD44934" s="9"/>
    </row>
    <row r="44935" spans="30:30">
      <c r="AD44935" s="9"/>
    </row>
    <row r="44936" spans="30:30">
      <c r="AD44936" s="9"/>
    </row>
    <row r="44937" spans="30:30">
      <c r="AD44937" s="9"/>
    </row>
    <row r="44938" spans="30:30">
      <c r="AD44938" s="9"/>
    </row>
    <row r="44939" spans="30:30">
      <c r="AD44939" s="9"/>
    </row>
    <row r="44940" spans="30:30">
      <c r="AD44940" s="9"/>
    </row>
    <row r="44941" spans="30:30">
      <c r="AD44941" s="9"/>
    </row>
    <row r="44942" spans="30:30">
      <c r="AD44942" s="9"/>
    </row>
    <row r="44943" spans="30:30">
      <c r="AD44943" s="9"/>
    </row>
    <row r="44944" spans="30:30">
      <c r="AD44944" s="9"/>
    </row>
    <row r="44945" spans="30:30">
      <c r="AD44945" s="9"/>
    </row>
    <row r="44946" spans="30:30">
      <c r="AD44946" s="9"/>
    </row>
    <row r="44947" spans="30:30">
      <c r="AD44947" s="9"/>
    </row>
    <row r="44948" spans="30:30">
      <c r="AD44948" s="9"/>
    </row>
    <row r="44949" spans="30:30">
      <c r="AD44949" s="9"/>
    </row>
    <row r="44950" spans="30:30">
      <c r="AD44950" s="9"/>
    </row>
    <row r="44951" spans="30:30">
      <c r="AD44951" s="9"/>
    </row>
    <row r="44952" spans="30:30">
      <c r="AD44952" s="9"/>
    </row>
    <row r="44953" spans="30:30">
      <c r="AD44953" s="9"/>
    </row>
    <row r="44954" spans="30:30">
      <c r="AD44954" s="9"/>
    </row>
    <row r="44955" spans="30:30">
      <c r="AD44955" s="9"/>
    </row>
    <row r="44956" spans="30:30">
      <c r="AD44956" s="9"/>
    </row>
    <row r="44957" spans="30:30">
      <c r="AD44957" s="9"/>
    </row>
    <row r="44958" spans="30:30">
      <c r="AD44958" s="9"/>
    </row>
    <row r="44959" spans="30:30">
      <c r="AD44959" s="9"/>
    </row>
    <row r="44960" spans="30:30">
      <c r="AD44960" s="9"/>
    </row>
    <row r="44961" spans="30:30">
      <c r="AD44961" s="9"/>
    </row>
    <row r="44962" spans="30:30">
      <c r="AD44962" s="9"/>
    </row>
    <row r="44963" spans="30:30">
      <c r="AD44963" s="9"/>
    </row>
    <row r="44964" spans="30:30">
      <c r="AD44964" s="9"/>
    </row>
    <row r="44965" spans="30:30">
      <c r="AD44965" s="9"/>
    </row>
    <row r="44966" spans="30:30">
      <c r="AD44966" s="9"/>
    </row>
    <row r="44967" spans="30:30">
      <c r="AD44967" s="9"/>
    </row>
    <row r="44968" spans="30:30">
      <c r="AD44968" s="9"/>
    </row>
    <row r="44969" spans="30:30">
      <c r="AD44969" s="9"/>
    </row>
    <row r="44970" spans="30:30">
      <c r="AD44970" s="9"/>
    </row>
    <row r="44971" spans="30:30">
      <c r="AD44971" s="9"/>
    </row>
    <row r="44972" spans="30:30">
      <c r="AD44972" s="9"/>
    </row>
    <row r="44973" spans="30:30">
      <c r="AD44973" s="9"/>
    </row>
    <row r="44974" spans="30:30">
      <c r="AD44974" s="9"/>
    </row>
    <row r="44975" spans="30:30">
      <c r="AD44975" s="9"/>
    </row>
    <row r="44976" spans="30:30">
      <c r="AD44976" s="9"/>
    </row>
    <row r="44977" spans="30:30">
      <c r="AD44977" s="9"/>
    </row>
    <row r="44978" spans="30:30">
      <c r="AD44978" s="9"/>
    </row>
    <row r="44979" spans="30:30">
      <c r="AD44979" s="9"/>
    </row>
    <row r="44980" spans="30:30">
      <c r="AD44980" s="9"/>
    </row>
    <row r="44981" spans="30:30">
      <c r="AD44981" s="9"/>
    </row>
    <row r="44982" spans="30:30">
      <c r="AD44982" s="9"/>
    </row>
    <row r="44983" spans="30:30">
      <c r="AD44983" s="9"/>
    </row>
    <row r="44984" spans="30:30">
      <c r="AD44984" s="9"/>
    </row>
    <row r="44985" spans="30:30">
      <c r="AD44985" s="9"/>
    </row>
    <row r="44986" spans="30:30">
      <c r="AD44986" s="9"/>
    </row>
    <row r="44987" spans="30:30">
      <c r="AD44987" s="9"/>
    </row>
    <row r="44988" spans="30:30">
      <c r="AD44988" s="9"/>
    </row>
    <row r="44989" spans="30:30">
      <c r="AD44989" s="9"/>
    </row>
    <row r="44990" spans="30:30">
      <c r="AD44990" s="9"/>
    </row>
    <row r="44991" spans="30:30">
      <c r="AD44991" s="9"/>
    </row>
    <row r="44992" spans="30:30">
      <c r="AD44992" s="9"/>
    </row>
    <row r="44993" spans="30:30">
      <c r="AD44993" s="9"/>
    </row>
    <row r="44994" spans="30:30">
      <c r="AD44994" s="9"/>
    </row>
    <row r="44995" spans="30:30">
      <c r="AD44995" s="9"/>
    </row>
    <row r="44996" spans="30:30">
      <c r="AD44996" s="9"/>
    </row>
    <row r="44997" spans="30:30">
      <c r="AD44997" s="9"/>
    </row>
    <row r="44998" spans="30:30">
      <c r="AD44998" s="9"/>
    </row>
    <row r="44999" spans="30:30">
      <c r="AD44999" s="9"/>
    </row>
    <row r="45000" spans="30:30">
      <c r="AD45000" s="9"/>
    </row>
    <row r="45001" spans="30:30">
      <c r="AD45001" s="9"/>
    </row>
    <row r="45002" spans="30:30">
      <c r="AD45002" s="9"/>
    </row>
    <row r="45003" spans="30:30">
      <c r="AD45003" s="9"/>
    </row>
    <row r="45004" spans="30:30">
      <c r="AD45004" s="9"/>
    </row>
    <row r="45005" spans="30:30">
      <c r="AD45005" s="9"/>
    </row>
    <row r="45006" spans="30:30">
      <c r="AD45006" s="9"/>
    </row>
    <row r="45007" spans="30:30">
      <c r="AD45007" s="9"/>
    </row>
    <row r="45008" spans="30:30">
      <c r="AD45008" s="9"/>
    </row>
    <row r="45009" spans="30:30">
      <c r="AD45009" s="9"/>
    </row>
    <row r="45010" spans="30:30">
      <c r="AD45010" s="9"/>
    </row>
    <row r="45011" spans="30:30">
      <c r="AD45011" s="9"/>
    </row>
    <row r="45012" spans="30:30">
      <c r="AD45012" s="9"/>
    </row>
    <row r="45013" spans="30:30">
      <c r="AD45013" s="9"/>
    </row>
    <row r="45014" spans="30:30">
      <c r="AD45014" s="9"/>
    </row>
    <row r="45015" spans="30:30">
      <c r="AD45015" s="9"/>
    </row>
    <row r="45016" spans="30:30">
      <c r="AD45016" s="9"/>
    </row>
    <row r="45017" spans="30:30">
      <c r="AD45017" s="9"/>
    </row>
    <row r="45018" spans="30:30">
      <c r="AD45018" s="9"/>
    </row>
    <row r="45019" spans="30:30">
      <c r="AD45019" s="9"/>
    </row>
    <row r="45020" spans="30:30">
      <c r="AD45020" s="9"/>
    </row>
    <row r="45021" spans="30:30">
      <c r="AD45021" s="9"/>
    </row>
    <row r="45022" spans="30:30">
      <c r="AD45022" s="9"/>
    </row>
    <row r="45023" spans="30:30">
      <c r="AD45023" s="9"/>
    </row>
    <row r="45024" spans="30:30">
      <c r="AD45024" s="9"/>
    </row>
    <row r="45025" spans="30:30">
      <c r="AD45025" s="9"/>
    </row>
    <row r="45026" spans="30:30">
      <c r="AD45026" s="9"/>
    </row>
    <row r="45027" spans="30:30">
      <c r="AD45027" s="9"/>
    </row>
    <row r="45028" spans="30:30">
      <c r="AD45028" s="9"/>
    </row>
    <row r="45029" spans="30:30">
      <c r="AD45029" s="9"/>
    </row>
    <row r="45030" spans="30:30">
      <c r="AD45030" s="9"/>
    </row>
    <row r="45031" spans="30:30">
      <c r="AD45031" s="9"/>
    </row>
    <row r="45032" spans="30:30">
      <c r="AD45032" s="9"/>
    </row>
    <row r="45033" spans="30:30">
      <c r="AD45033" s="9"/>
    </row>
    <row r="45034" spans="30:30">
      <c r="AD45034" s="9"/>
    </row>
    <row r="45035" spans="30:30">
      <c r="AD45035" s="9"/>
    </row>
    <row r="45036" spans="30:30">
      <c r="AD45036" s="9"/>
    </row>
    <row r="45037" spans="30:30">
      <c r="AD45037" s="9"/>
    </row>
    <row r="45038" spans="30:30">
      <c r="AD45038" s="9"/>
    </row>
    <row r="45039" spans="30:30">
      <c r="AD45039" s="9"/>
    </row>
    <row r="45040" spans="30:30">
      <c r="AD45040" s="9"/>
    </row>
    <row r="45041" spans="30:30">
      <c r="AD45041" s="9"/>
    </row>
    <row r="45042" spans="30:30">
      <c r="AD45042" s="9"/>
    </row>
    <row r="45043" spans="30:30">
      <c r="AD45043" s="9"/>
    </row>
    <row r="45044" spans="30:30">
      <c r="AD45044" s="9"/>
    </row>
    <row r="45045" spans="30:30">
      <c r="AD45045" s="9"/>
    </row>
    <row r="45046" spans="30:30">
      <c r="AD45046" s="9"/>
    </row>
    <row r="45047" spans="30:30">
      <c r="AD45047" s="9"/>
    </row>
    <row r="45048" spans="30:30">
      <c r="AD45048" s="9"/>
    </row>
    <row r="45049" spans="30:30">
      <c r="AD45049" s="9"/>
    </row>
    <row r="45050" spans="30:30">
      <c r="AD45050" s="9"/>
    </row>
    <row r="45051" spans="30:30">
      <c r="AD45051" s="9"/>
    </row>
    <row r="45052" spans="30:30">
      <c r="AD45052" s="9"/>
    </row>
    <row r="45053" spans="30:30">
      <c r="AD45053" s="9"/>
    </row>
    <row r="45054" spans="30:30">
      <c r="AD45054" s="9"/>
    </row>
    <row r="45055" spans="30:30">
      <c r="AD45055" s="9"/>
    </row>
    <row r="45056" spans="30:30">
      <c r="AD45056" s="9"/>
    </row>
    <row r="45057" spans="30:30">
      <c r="AD45057" s="9"/>
    </row>
    <row r="45058" spans="30:30">
      <c r="AD45058" s="9"/>
    </row>
    <row r="45059" spans="30:30">
      <c r="AD45059" s="9"/>
    </row>
    <row r="45060" spans="30:30">
      <c r="AD45060" s="9"/>
    </row>
    <row r="45061" spans="30:30">
      <c r="AD45061" s="9"/>
    </row>
    <row r="45062" spans="30:30">
      <c r="AD45062" s="9"/>
    </row>
    <row r="45063" spans="30:30">
      <c r="AD45063" s="9"/>
    </row>
    <row r="45064" spans="30:30">
      <c r="AD45064" s="9"/>
    </row>
    <row r="45065" spans="30:30">
      <c r="AD45065" s="9"/>
    </row>
    <row r="45066" spans="30:30">
      <c r="AD45066" s="9"/>
    </row>
    <row r="45067" spans="30:30">
      <c r="AD45067" s="9"/>
    </row>
    <row r="45068" spans="30:30">
      <c r="AD45068" s="9"/>
    </row>
    <row r="45069" spans="30:30">
      <c r="AD45069" s="9"/>
    </row>
    <row r="45070" spans="30:30">
      <c r="AD45070" s="9"/>
    </row>
    <row r="45071" spans="30:30">
      <c r="AD45071" s="9"/>
    </row>
    <row r="45072" spans="30:30">
      <c r="AD45072" s="9"/>
    </row>
    <row r="45073" spans="30:30">
      <c r="AD45073" s="9"/>
    </row>
    <row r="45074" spans="30:30">
      <c r="AD45074" s="9"/>
    </row>
    <row r="45075" spans="30:30">
      <c r="AD45075" s="9"/>
    </row>
    <row r="45076" spans="30:30">
      <c r="AD45076" s="9"/>
    </row>
    <row r="45077" spans="30:30">
      <c r="AD45077" s="9"/>
    </row>
    <row r="45078" spans="30:30">
      <c r="AD45078" s="9"/>
    </row>
    <row r="45079" spans="30:30">
      <c r="AD45079" s="9"/>
    </row>
    <row r="45080" spans="30:30">
      <c r="AD45080" s="9"/>
    </row>
    <row r="45081" spans="30:30">
      <c r="AD45081" s="9"/>
    </row>
    <row r="45082" spans="30:30">
      <c r="AD45082" s="9"/>
    </row>
    <row r="45083" spans="30:30">
      <c r="AD45083" s="9"/>
    </row>
    <row r="45084" spans="30:30">
      <c r="AD45084" s="9"/>
    </row>
    <row r="45085" spans="30:30">
      <c r="AD45085" s="9"/>
    </row>
    <row r="45086" spans="30:30">
      <c r="AD45086" s="9"/>
    </row>
    <row r="45087" spans="30:30">
      <c r="AD45087" s="9"/>
    </row>
    <row r="45088" spans="30:30">
      <c r="AD45088" s="9"/>
    </row>
    <row r="45089" spans="30:30">
      <c r="AD45089" s="9"/>
    </row>
    <row r="45090" spans="30:30">
      <c r="AD45090" s="9"/>
    </row>
    <row r="45091" spans="30:30">
      <c r="AD45091" s="9"/>
    </row>
    <row r="45092" spans="30:30">
      <c r="AD45092" s="9"/>
    </row>
    <row r="45093" spans="30:30">
      <c r="AD45093" s="9"/>
    </row>
    <row r="45094" spans="30:30">
      <c r="AD45094" s="9"/>
    </row>
    <row r="45095" spans="30:30">
      <c r="AD45095" s="9"/>
    </row>
    <row r="45096" spans="30:30">
      <c r="AD45096" s="9"/>
    </row>
    <row r="45097" spans="30:30">
      <c r="AD45097" s="9"/>
    </row>
    <row r="45098" spans="30:30">
      <c r="AD45098" s="9"/>
    </row>
    <row r="45099" spans="30:30">
      <c r="AD45099" s="9"/>
    </row>
    <row r="45100" spans="30:30">
      <c r="AD45100" s="9"/>
    </row>
    <row r="45101" spans="30:30">
      <c r="AD45101" s="9"/>
    </row>
    <row r="45102" spans="30:30">
      <c r="AD45102" s="9"/>
    </row>
    <row r="45103" spans="30:30">
      <c r="AD45103" s="9"/>
    </row>
    <row r="45104" spans="30:30">
      <c r="AD45104" s="9"/>
    </row>
    <row r="45105" spans="30:30">
      <c r="AD45105" s="9"/>
    </row>
    <row r="45106" spans="30:30">
      <c r="AD45106" s="9"/>
    </row>
    <row r="45107" spans="30:30">
      <c r="AD45107" s="9"/>
    </row>
    <row r="45108" spans="30:30">
      <c r="AD45108" s="9"/>
    </row>
    <row r="45109" spans="30:30">
      <c r="AD45109" s="9"/>
    </row>
    <row r="45110" spans="30:30">
      <c r="AD45110" s="9"/>
    </row>
    <row r="45111" spans="30:30">
      <c r="AD45111" s="9"/>
    </row>
    <row r="45112" spans="30:30">
      <c r="AD45112" s="9"/>
    </row>
    <row r="45113" spans="30:30">
      <c r="AD45113" s="9"/>
    </row>
    <row r="45114" spans="30:30">
      <c r="AD45114" s="9"/>
    </row>
    <row r="45115" spans="30:30">
      <c r="AD45115" s="9"/>
    </row>
    <row r="45116" spans="30:30">
      <c r="AD45116" s="9"/>
    </row>
    <row r="45117" spans="30:30">
      <c r="AD45117" s="9"/>
    </row>
    <row r="45118" spans="30:30">
      <c r="AD45118" s="9"/>
    </row>
    <row r="45119" spans="30:30">
      <c r="AD45119" s="9"/>
    </row>
    <row r="45120" spans="30:30">
      <c r="AD45120" s="9"/>
    </row>
    <row r="45121" spans="30:30">
      <c r="AD45121" s="9"/>
    </row>
    <row r="45122" spans="30:30">
      <c r="AD45122" s="9"/>
    </row>
    <row r="45123" spans="30:30">
      <c r="AD45123" s="9"/>
    </row>
    <row r="45124" spans="30:30">
      <c r="AD45124" s="9"/>
    </row>
    <row r="45125" spans="30:30">
      <c r="AD45125" s="9"/>
    </row>
    <row r="45126" spans="30:30">
      <c r="AD45126" s="9"/>
    </row>
    <row r="45127" spans="30:30">
      <c r="AD45127" s="9"/>
    </row>
    <row r="45128" spans="30:30">
      <c r="AD45128" s="9"/>
    </row>
    <row r="45129" spans="30:30">
      <c r="AD45129" s="9"/>
    </row>
    <row r="45130" spans="30:30">
      <c r="AD45130" s="9"/>
    </row>
    <row r="45131" spans="30:30">
      <c r="AD45131" s="9"/>
    </row>
    <row r="45132" spans="30:30">
      <c r="AD45132" s="9"/>
    </row>
    <row r="45133" spans="30:30">
      <c r="AD45133" s="9"/>
    </row>
    <row r="45134" spans="30:30">
      <c r="AD45134" s="9"/>
    </row>
    <row r="45135" spans="30:30">
      <c r="AD45135" s="9"/>
    </row>
    <row r="45136" spans="30:30">
      <c r="AD45136" s="9"/>
    </row>
    <row r="45137" spans="30:30">
      <c r="AD45137" s="9"/>
    </row>
    <row r="45138" spans="30:30">
      <c r="AD45138" s="9"/>
    </row>
    <row r="45139" spans="30:30">
      <c r="AD45139" s="9"/>
    </row>
    <row r="45140" spans="30:30">
      <c r="AD45140" s="9"/>
    </row>
    <row r="45141" spans="30:30">
      <c r="AD45141" s="9"/>
    </row>
    <row r="45142" spans="30:30">
      <c r="AD45142" s="9"/>
    </row>
    <row r="45143" spans="30:30">
      <c r="AD45143" s="9"/>
    </row>
    <row r="45144" spans="30:30">
      <c r="AD45144" s="9"/>
    </row>
    <row r="45145" spans="30:30">
      <c r="AD45145" s="9"/>
    </row>
    <row r="45146" spans="30:30">
      <c r="AD45146" s="9"/>
    </row>
    <row r="45147" spans="30:30">
      <c r="AD45147" s="9"/>
    </row>
    <row r="45148" spans="30:30">
      <c r="AD45148" s="9"/>
    </row>
    <row r="45149" spans="30:30">
      <c r="AD45149" s="9"/>
    </row>
    <row r="45150" spans="30:30">
      <c r="AD45150" s="9"/>
    </row>
    <row r="45151" spans="30:30">
      <c r="AD45151" s="9"/>
    </row>
    <row r="45152" spans="30:30">
      <c r="AD45152" s="9"/>
    </row>
    <row r="45153" spans="30:30">
      <c r="AD45153" s="9"/>
    </row>
    <row r="45154" spans="30:30">
      <c r="AD45154" s="9"/>
    </row>
    <row r="45155" spans="30:30">
      <c r="AD45155" s="9"/>
    </row>
    <row r="45156" spans="30:30">
      <c r="AD45156" s="9"/>
    </row>
    <row r="45157" spans="30:30">
      <c r="AD45157" s="9"/>
    </row>
    <row r="45158" spans="30:30">
      <c r="AD45158" s="9"/>
    </row>
    <row r="45159" spans="30:30">
      <c r="AD45159" s="9"/>
    </row>
    <row r="45160" spans="30:30">
      <c r="AD45160" s="9"/>
    </row>
    <row r="45161" spans="30:30">
      <c r="AD45161" s="9"/>
    </row>
    <row r="45162" spans="30:30">
      <c r="AD45162" s="9"/>
    </row>
    <row r="45163" spans="30:30">
      <c r="AD45163" s="9"/>
    </row>
    <row r="45164" spans="30:30">
      <c r="AD45164" s="9"/>
    </row>
    <row r="45165" spans="30:30">
      <c r="AD45165" s="9"/>
    </row>
    <row r="45166" spans="30:30">
      <c r="AD45166" s="9"/>
    </row>
    <row r="45167" spans="30:30">
      <c r="AD45167" s="9"/>
    </row>
    <row r="45168" spans="30:30">
      <c r="AD45168" s="9"/>
    </row>
    <row r="45169" spans="30:30">
      <c r="AD45169" s="9"/>
    </row>
    <row r="45170" spans="30:30">
      <c r="AD45170" s="9"/>
    </row>
    <row r="45171" spans="30:30">
      <c r="AD45171" s="9"/>
    </row>
    <row r="45172" spans="30:30">
      <c r="AD45172" s="9"/>
    </row>
    <row r="45173" spans="30:30">
      <c r="AD45173" s="9"/>
    </row>
    <row r="45174" spans="30:30">
      <c r="AD45174" s="9"/>
    </row>
    <row r="45175" spans="30:30">
      <c r="AD45175" s="9"/>
    </row>
    <row r="45176" spans="30:30">
      <c r="AD45176" s="9"/>
    </row>
    <row r="45177" spans="30:30">
      <c r="AD45177" s="9"/>
    </row>
    <row r="45178" spans="30:30">
      <c r="AD45178" s="9"/>
    </row>
    <row r="45179" spans="30:30">
      <c r="AD45179" s="9"/>
    </row>
    <row r="45180" spans="30:30">
      <c r="AD45180" s="9"/>
    </row>
    <row r="45181" spans="30:30">
      <c r="AD45181" s="9"/>
    </row>
    <row r="45182" spans="30:30">
      <c r="AD45182" s="9"/>
    </row>
    <row r="45183" spans="30:30">
      <c r="AD45183" s="9"/>
    </row>
    <row r="45184" spans="30:30">
      <c r="AD45184" s="9"/>
    </row>
    <row r="45185" spans="30:30">
      <c r="AD45185" s="9"/>
    </row>
    <row r="45186" spans="30:30">
      <c r="AD45186" s="9"/>
    </row>
    <row r="45187" spans="30:30">
      <c r="AD45187" s="9"/>
    </row>
    <row r="45188" spans="30:30">
      <c r="AD45188" s="9"/>
    </row>
    <row r="45189" spans="30:30">
      <c r="AD45189" s="9"/>
    </row>
    <row r="45190" spans="30:30">
      <c r="AD45190" s="9"/>
    </row>
    <row r="45191" spans="30:30">
      <c r="AD45191" s="9"/>
    </row>
    <row r="45192" spans="30:30">
      <c r="AD45192" s="9"/>
    </row>
    <row r="45193" spans="30:30">
      <c r="AD45193" s="9"/>
    </row>
    <row r="45194" spans="30:30">
      <c r="AD45194" s="9"/>
    </row>
    <row r="45195" spans="30:30">
      <c r="AD45195" s="9"/>
    </row>
    <row r="45196" spans="30:30">
      <c r="AD45196" s="9"/>
    </row>
    <row r="45197" spans="30:30">
      <c r="AD45197" s="9"/>
    </row>
    <row r="45198" spans="30:30">
      <c r="AD45198" s="9"/>
    </row>
    <row r="45199" spans="30:30">
      <c r="AD45199" s="9"/>
    </row>
    <row r="45200" spans="30:30">
      <c r="AD45200" s="9"/>
    </row>
    <row r="45201" spans="30:30">
      <c r="AD45201" s="9"/>
    </row>
    <row r="45202" spans="30:30">
      <c r="AD45202" s="9"/>
    </row>
    <row r="45203" spans="30:30">
      <c r="AD45203" s="9"/>
    </row>
    <row r="45204" spans="30:30">
      <c r="AD45204" s="9"/>
    </row>
    <row r="45205" spans="30:30">
      <c r="AD45205" s="9"/>
    </row>
    <row r="45206" spans="30:30">
      <c r="AD45206" s="9"/>
    </row>
    <row r="45207" spans="30:30">
      <c r="AD45207" s="9"/>
    </row>
    <row r="45208" spans="30:30">
      <c r="AD45208" s="9"/>
    </row>
    <row r="45209" spans="30:30">
      <c r="AD45209" s="9"/>
    </row>
    <row r="45210" spans="30:30">
      <c r="AD45210" s="9"/>
    </row>
    <row r="45211" spans="30:30">
      <c r="AD45211" s="9"/>
    </row>
    <row r="45212" spans="30:30">
      <c r="AD45212" s="9"/>
    </row>
    <row r="45213" spans="30:30">
      <c r="AD45213" s="9"/>
    </row>
    <row r="45214" spans="30:30">
      <c r="AD45214" s="9"/>
    </row>
    <row r="45215" spans="30:30">
      <c r="AD45215" s="9"/>
    </row>
    <row r="45216" spans="30:30">
      <c r="AD45216" s="9"/>
    </row>
    <row r="45217" spans="30:30">
      <c r="AD45217" s="9"/>
    </row>
    <row r="45218" spans="30:30">
      <c r="AD45218" s="9"/>
    </row>
    <row r="45219" spans="30:30">
      <c r="AD45219" s="9"/>
    </row>
    <row r="45220" spans="30:30">
      <c r="AD45220" s="9"/>
    </row>
    <row r="45221" spans="30:30">
      <c r="AD45221" s="9"/>
    </row>
    <row r="45222" spans="30:30">
      <c r="AD45222" s="9"/>
    </row>
    <row r="45223" spans="30:30">
      <c r="AD45223" s="9"/>
    </row>
    <row r="45224" spans="30:30">
      <c r="AD45224" s="9"/>
    </row>
    <row r="45225" spans="30:30">
      <c r="AD45225" s="9"/>
    </row>
    <row r="45226" spans="30:30">
      <c r="AD45226" s="9"/>
    </row>
    <row r="45227" spans="30:30">
      <c r="AD45227" s="9"/>
    </row>
    <row r="45228" spans="30:30">
      <c r="AD45228" s="9"/>
    </row>
    <row r="45229" spans="30:30">
      <c r="AD45229" s="9"/>
    </row>
    <row r="45230" spans="30:30">
      <c r="AD45230" s="9"/>
    </row>
    <row r="45231" spans="30:30">
      <c r="AD45231" s="9"/>
    </row>
    <row r="45232" spans="30:30">
      <c r="AD45232" s="9"/>
    </row>
    <row r="45233" spans="30:30">
      <c r="AD45233" s="9"/>
    </row>
    <row r="45234" spans="30:30">
      <c r="AD45234" s="9"/>
    </row>
    <row r="45235" spans="30:30">
      <c r="AD45235" s="9"/>
    </row>
    <row r="45236" spans="30:30">
      <c r="AD45236" s="9"/>
    </row>
    <row r="45237" spans="30:30">
      <c r="AD45237" s="9"/>
    </row>
    <row r="45238" spans="30:30">
      <c r="AD45238" s="9"/>
    </row>
    <row r="45239" spans="30:30">
      <c r="AD45239" s="9"/>
    </row>
    <row r="45240" spans="30:30">
      <c r="AD45240" s="9"/>
    </row>
    <row r="45241" spans="30:30">
      <c r="AD45241" s="9"/>
    </row>
    <row r="45242" spans="30:30">
      <c r="AD45242" s="9"/>
    </row>
    <row r="45243" spans="30:30">
      <c r="AD45243" s="9"/>
    </row>
    <row r="45244" spans="30:30">
      <c r="AD45244" s="9"/>
    </row>
    <row r="45245" spans="30:30">
      <c r="AD45245" s="9"/>
    </row>
    <row r="45246" spans="30:30">
      <c r="AD45246" s="9"/>
    </row>
    <row r="45247" spans="30:30">
      <c r="AD45247" s="9"/>
    </row>
    <row r="45248" spans="30:30">
      <c r="AD45248" s="9"/>
    </row>
    <row r="45249" spans="30:30">
      <c r="AD45249" s="9"/>
    </row>
    <row r="45250" spans="30:30">
      <c r="AD45250" s="9"/>
    </row>
    <row r="45251" spans="30:30">
      <c r="AD45251" s="9"/>
    </row>
    <row r="45252" spans="30:30">
      <c r="AD45252" s="9"/>
    </row>
    <row r="45253" spans="30:30">
      <c r="AD45253" s="9"/>
    </row>
    <row r="45254" spans="30:30">
      <c r="AD45254" s="9"/>
    </row>
    <row r="45255" spans="30:30">
      <c r="AD45255" s="9"/>
    </row>
    <row r="45256" spans="30:30">
      <c r="AD45256" s="9"/>
    </row>
    <row r="45257" spans="30:30">
      <c r="AD45257" s="9"/>
    </row>
    <row r="45258" spans="30:30">
      <c r="AD45258" s="9"/>
    </row>
    <row r="45259" spans="30:30">
      <c r="AD45259" s="9"/>
    </row>
    <row r="45260" spans="30:30">
      <c r="AD45260" s="9"/>
    </row>
    <row r="45261" spans="30:30">
      <c r="AD45261" s="9"/>
    </row>
    <row r="45262" spans="30:30">
      <c r="AD45262" s="9"/>
    </row>
    <row r="45263" spans="30:30">
      <c r="AD45263" s="9"/>
    </row>
    <row r="45264" spans="30:30">
      <c r="AD45264" s="9"/>
    </row>
    <row r="45265" spans="30:30">
      <c r="AD45265" s="9"/>
    </row>
    <row r="45266" spans="30:30">
      <c r="AD45266" s="9"/>
    </row>
    <row r="45267" spans="30:30">
      <c r="AD45267" s="9"/>
    </row>
    <row r="45268" spans="30:30">
      <c r="AD45268" s="9"/>
    </row>
    <row r="45269" spans="30:30">
      <c r="AD45269" s="9"/>
    </row>
    <row r="45270" spans="30:30">
      <c r="AD45270" s="9"/>
    </row>
    <row r="45271" spans="30:30">
      <c r="AD45271" s="9"/>
    </row>
    <row r="45272" spans="30:30">
      <c r="AD45272" s="9"/>
    </row>
    <row r="45273" spans="30:30">
      <c r="AD45273" s="9"/>
    </row>
    <row r="45274" spans="30:30">
      <c r="AD45274" s="9"/>
    </row>
    <row r="45275" spans="30:30">
      <c r="AD45275" s="9"/>
    </row>
    <row r="45276" spans="30:30">
      <c r="AD45276" s="9"/>
    </row>
    <row r="45277" spans="30:30">
      <c r="AD45277" s="9"/>
    </row>
    <row r="45278" spans="30:30">
      <c r="AD45278" s="9"/>
    </row>
    <row r="45279" spans="30:30">
      <c r="AD45279" s="9"/>
    </row>
    <row r="45280" spans="30:30">
      <c r="AD45280" s="9"/>
    </row>
    <row r="45281" spans="30:30">
      <c r="AD45281" s="9"/>
    </row>
    <row r="45282" spans="30:30">
      <c r="AD45282" s="9"/>
    </row>
    <row r="45283" spans="30:30">
      <c r="AD45283" s="9"/>
    </row>
    <row r="45284" spans="30:30">
      <c r="AD45284" s="9"/>
    </row>
    <row r="45285" spans="30:30">
      <c r="AD45285" s="9"/>
    </row>
    <row r="45286" spans="30:30">
      <c r="AD45286" s="9"/>
    </row>
    <row r="45287" spans="30:30">
      <c r="AD45287" s="9"/>
    </row>
    <row r="45288" spans="30:30">
      <c r="AD45288" s="9"/>
    </row>
    <row r="45289" spans="30:30">
      <c r="AD45289" s="9"/>
    </row>
    <row r="45290" spans="30:30">
      <c r="AD45290" s="9"/>
    </row>
    <row r="45291" spans="30:30">
      <c r="AD45291" s="9"/>
    </row>
    <row r="45292" spans="30:30">
      <c r="AD45292" s="9"/>
    </row>
    <row r="45293" spans="30:30">
      <c r="AD45293" s="9"/>
    </row>
    <row r="45294" spans="30:30">
      <c r="AD45294" s="9"/>
    </row>
    <row r="45295" spans="30:30">
      <c r="AD45295" s="9"/>
    </row>
    <row r="45296" spans="30:30">
      <c r="AD45296" s="9"/>
    </row>
    <row r="45297" spans="30:30">
      <c r="AD45297" s="9"/>
    </row>
    <row r="45298" spans="30:30">
      <c r="AD45298" s="9"/>
    </row>
    <row r="45299" spans="30:30">
      <c r="AD45299" s="9"/>
    </row>
    <row r="45300" spans="30:30">
      <c r="AD45300" s="9"/>
    </row>
    <row r="45301" spans="30:30">
      <c r="AD45301" s="9"/>
    </row>
    <row r="45302" spans="30:30">
      <c r="AD45302" s="9"/>
    </row>
    <row r="45303" spans="30:30">
      <c r="AD45303" s="9"/>
    </row>
    <row r="45304" spans="30:30">
      <c r="AD45304" s="9"/>
    </row>
    <row r="45305" spans="30:30">
      <c r="AD45305" s="9"/>
    </row>
    <row r="45306" spans="30:30">
      <c r="AD45306" s="9"/>
    </row>
    <row r="45307" spans="30:30">
      <c r="AD45307" s="9"/>
    </row>
    <row r="45308" spans="30:30">
      <c r="AD45308" s="9"/>
    </row>
    <row r="45309" spans="30:30">
      <c r="AD45309" s="9"/>
    </row>
    <row r="45310" spans="30:30">
      <c r="AD45310" s="9"/>
    </row>
    <row r="45311" spans="30:30">
      <c r="AD45311" s="9"/>
    </row>
    <row r="45312" spans="30:30">
      <c r="AD45312" s="9"/>
    </row>
    <row r="45313" spans="30:30">
      <c r="AD45313" s="9"/>
    </row>
    <row r="45314" spans="30:30">
      <c r="AD45314" s="9"/>
    </row>
    <row r="45315" spans="30:30">
      <c r="AD45315" s="9"/>
    </row>
    <row r="45316" spans="30:30">
      <c r="AD45316" s="9"/>
    </row>
    <row r="45317" spans="30:30">
      <c r="AD45317" s="9"/>
    </row>
    <row r="45318" spans="30:30">
      <c r="AD45318" s="9"/>
    </row>
    <row r="45319" spans="30:30">
      <c r="AD45319" s="9"/>
    </row>
    <row r="45320" spans="30:30">
      <c r="AD45320" s="9"/>
    </row>
    <row r="45321" spans="30:30">
      <c r="AD45321" s="9"/>
    </row>
    <row r="45322" spans="30:30">
      <c r="AD45322" s="9"/>
    </row>
    <row r="45323" spans="30:30">
      <c r="AD45323" s="9"/>
    </row>
    <row r="45324" spans="30:30">
      <c r="AD45324" s="9"/>
    </row>
    <row r="45325" spans="30:30">
      <c r="AD45325" s="9"/>
    </row>
    <row r="45326" spans="30:30">
      <c r="AD45326" s="9"/>
    </row>
    <row r="45327" spans="30:30">
      <c r="AD45327" s="9"/>
    </row>
    <row r="45328" spans="30:30">
      <c r="AD45328" s="9"/>
    </row>
    <row r="45329" spans="30:30">
      <c r="AD45329" s="9"/>
    </row>
    <row r="45330" spans="30:30">
      <c r="AD45330" s="9"/>
    </row>
    <row r="45331" spans="30:30">
      <c r="AD45331" s="9"/>
    </row>
    <row r="45332" spans="30:30">
      <c r="AD45332" s="9"/>
    </row>
    <row r="45333" spans="30:30">
      <c r="AD45333" s="9"/>
    </row>
    <row r="45334" spans="30:30">
      <c r="AD45334" s="9"/>
    </row>
    <row r="45335" spans="30:30">
      <c r="AD45335" s="9"/>
    </row>
    <row r="45336" spans="30:30">
      <c r="AD45336" s="9"/>
    </row>
    <row r="45337" spans="30:30">
      <c r="AD45337" s="9"/>
    </row>
    <row r="45338" spans="30:30">
      <c r="AD45338" s="9"/>
    </row>
    <row r="45339" spans="30:30">
      <c r="AD45339" s="9"/>
    </row>
    <row r="45340" spans="30:30">
      <c r="AD45340" s="9"/>
    </row>
    <row r="45341" spans="30:30">
      <c r="AD45341" s="9"/>
    </row>
    <row r="45342" spans="30:30">
      <c r="AD45342" s="9"/>
    </row>
    <row r="45343" spans="30:30">
      <c r="AD45343" s="9"/>
    </row>
    <row r="45344" spans="30:30">
      <c r="AD45344" s="9"/>
    </row>
    <row r="45345" spans="30:30">
      <c r="AD45345" s="9"/>
    </row>
    <row r="45346" spans="30:30">
      <c r="AD45346" s="9"/>
    </row>
    <row r="45347" spans="30:30">
      <c r="AD45347" s="9"/>
    </row>
    <row r="45348" spans="30:30">
      <c r="AD45348" s="9"/>
    </row>
    <row r="45349" spans="30:30">
      <c r="AD45349" s="9"/>
    </row>
    <row r="45350" spans="30:30">
      <c r="AD45350" s="9"/>
    </row>
    <row r="45351" spans="30:30">
      <c r="AD45351" s="9"/>
    </row>
    <row r="45352" spans="30:30">
      <c r="AD45352" s="9"/>
    </row>
    <row r="45353" spans="30:30">
      <c r="AD45353" s="9"/>
    </row>
    <row r="45354" spans="30:30">
      <c r="AD45354" s="9"/>
    </row>
    <row r="45355" spans="30:30">
      <c r="AD45355" s="9"/>
    </row>
    <row r="45356" spans="30:30">
      <c r="AD45356" s="9"/>
    </row>
    <row r="45357" spans="30:30">
      <c r="AD45357" s="9"/>
    </row>
    <row r="45358" spans="30:30">
      <c r="AD45358" s="9"/>
    </row>
    <row r="45359" spans="30:30">
      <c r="AD45359" s="9"/>
    </row>
    <row r="45360" spans="30:30">
      <c r="AD45360" s="9"/>
    </row>
    <row r="45361" spans="30:30">
      <c r="AD45361" s="9"/>
    </row>
    <row r="45362" spans="30:30">
      <c r="AD45362" s="9"/>
    </row>
    <row r="45363" spans="30:30">
      <c r="AD45363" s="9"/>
    </row>
    <row r="45364" spans="30:30">
      <c r="AD45364" s="9"/>
    </row>
    <row r="45365" spans="30:30">
      <c r="AD45365" s="9"/>
    </row>
    <row r="45366" spans="30:30">
      <c r="AD45366" s="9"/>
    </row>
    <row r="45367" spans="30:30">
      <c r="AD45367" s="9"/>
    </row>
    <row r="45368" spans="30:30">
      <c r="AD45368" s="9"/>
    </row>
    <row r="45369" spans="30:30">
      <c r="AD45369" s="9"/>
    </row>
    <row r="45370" spans="30:30">
      <c r="AD45370" s="9"/>
    </row>
    <row r="45371" spans="30:30">
      <c r="AD45371" s="9"/>
    </row>
    <row r="45372" spans="30:30">
      <c r="AD45372" s="9"/>
    </row>
    <row r="45373" spans="30:30">
      <c r="AD45373" s="9"/>
    </row>
    <row r="45374" spans="30:30">
      <c r="AD45374" s="9"/>
    </row>
    <row r="45375" spans="30:30">
      <c r="AD45375" s="9"/>
    </row>
    <row r="45376" spans="30:30">
      <c r="AD45376" s="9"/>
    </row>
    <row r="45377" spans="30:30">
      <c r="AD45377" s="9"/>
    </row>
    <row r="45378" spans="30:30">
      <c r="AD45378" s="9"/>
    </row>
    <row r="45379" spans="30:30">
      <c r="AD45379" s="9"/>
    </row>
    <row r="45380" spans="30:30">
      <c r="AD45380" s="9"/>
    </row>
    <row r="45381" spans="30:30">
      <c r="AD45381" s="9"/>
    </row>
    <row r="45382" spans="30:30">
      <c r="AD45382" s="9"/>
    </row>
    <row r="45383" spans="30:30">
      <c r="AD45383" s="9"/>
    </row>
    <row r="45384" spans="30:30">
      <c r="AD45384" s="9"/>
    </row>
    <row r="45385" spans="30:30">
      <c r="AD45385" s="9"/>
    </row>
    <row r="45386" spans="30:30">
      <c r="AD45386" s="9"/>
    </row>
    <row r="45387" spans="30:30">
      <c r="AD45387" s="9"/>
    </row>
    <row r="45388" spans="30:30">
      <c r="AD45388" s="9"/>
    </row>
    <row r="45389" spans="30:30">
      <c r="AD45389" s="9"/>
    </row>
    <row r="45390" spans="30:30">
      <c r="AD45390" s="9"/>
    </row>
    <row r="45391" spans="30:30">
      <c r="AD45391" s="9"/>
    </row>
    <row r="45392" spans="30:30">
      <c r="AD45392" s="9"/>
    </row>
    <row r="45393" spans="30:30">
      <c r="AD45393" s="9"/>
    </row>
    <row r="45394" spans="30:30">
      <c r="AD45394" s="9"/>
    </row>
    <row r="45395" spans="30:30">
      <c r="AD45395" s="9"/>
    </row>
    <row r="45396" spans="30:30">
      <c r="AD45396" s="9"/>
    </row>
    <row r="45397" spans="30:30">
      <c r="AD45397" s="9"/>
    </row>
    <row r="45398" spans="30:30">
      <c r="AD45398" s="9"/>
    </row>
    <row r="45399" spans="30:30">
      <c r="AD45399" s="9"/>
    </row>
    <row r="45400" spans="30:30">
      <c r="AD45400" s="9"/>
    </row>
    <row r="45401" spans="30:30">
      <c r="AD45401" s="9"/>
    </row>
    <row r="45402" spans="30:30">
      <c r="AD45402" s="9"/>
    </row>
    <row r="45403" spans="30:30">
      <c r="AD45403" s="9"/>
    </row>
    <row r="45404" spans="30:30">
      <c r="AD45404" s="9"/>
    </row>
    <row r="45405" spans="30:30">
      <c r="AD45405" s="9"/>
    </row>
    <row r="45406" spans="30:30">
      <c r="AD45406" s="9"/>
    </row>
    <row r="45407" spans="30:30">
      <c r="AD45407" s="9"/>
    </row>
    <row r="45408" spans="30:30">
      <c r="AD45408" s="9"/>
    </row>
    <row r="45409" spans="30:30">
      <c r="AD45409" s="9"/>
    </row>
    <row r="45410" spans="30:30">
      <c r="AD45410" s="9"/>
    </row>
    <row r="45411" spans="30:30">
      <c r="AD45411" s="9"/>
    </row>
    <row r="45412" spans="30:30">
      <c r="AD45412" s="9"/>
    </row>
    <row r="45413" spans="30:30">
      <c r="AD45413" s="9"/>
    </row>
    <row r="45414" spans="30:30">
      <c r="AD45414" s="9"/>
    </row>
    <row r="45415" spans="30:30">
      <c r="AD45415" s="9"/>
    </row>
    <row r="45416" spans="30:30">
      <c r="AD45416" s="9"/>
    </row>
    <row r="45417" spans="30:30">
      <c r="AD45417" s="9"/>
    </row>
    <row r="45418" spans="30:30">
      <c r="AD45418" s="9"/>
    </row>
    <row r="45419" spans="30:30">
      <c r="AD45419" s="9"/>
    </row>
    <row r="45420" spans="30:30">
      <c r="AD45420" s="9"/>
    </row>
    <row r="45421" spans="30:30">
      <c r="AD45421" s="9"/>
    </row>
    <row r="45422" spans="30:30">
      <c r="AD45422" s="9"/>
    </row>
    <row r="45423" spans="30:30">
      <c r="AD45423" s="9"/>
    </row>
    <row r="45424" spans="30:30">
      <c r="AD45424" s="9"/>
    </row>
    <row r="45425" spans="30:30">
      <c r="AD45425" s="9"/>
    </row>
    <row r="45426" spans="30:30">
      <c r="AD45426" s="9"/>
    </row>
    <row r="45427" spans="30:30">
      <c r="AD45427" s="9"/>
    </row>
    <row r="45428" spans="30:30">
      <c r="AD45428" s="9"/>
    </row>
    <row r="45429" spans="30:30">
      <c r="AD45429" s="9"/>
    </row>
    <row r="45430" spans="30:30">
      <c r="AD45430" s="9"/>
    </row>
    <row r="45431" spans="30:30">
      <c r="AD45431" s="9"/>
    </row>
    <row r="45432" spans="30:30">
      <c r="AD45432" s="9"/>
    </row>
    <row r="45433" spans="30:30">
      <c r="AD45433" s="9"/>
    </row>
    <row r="45434" spans="30:30">
      <c r="AD45434" s="9"/>
    </row>
    <row r="45435" spans="30:30">
      <c r="AD45435" s="9"/>
    </row>
    <row r="45436" spans="30:30">
      <c r="AD45436" s="9"/>
    </row>
    <row r="45437" spans="30:30">
      <c r="AD45437" s="9"/>
    </row>
    <row r="45438" spans="30:30">
      <c r="AD45438" s="9"/>
    </row>
    <row r="45439" spans="30:30">
      <c r="AD45439" s="9"/>
    </row>
    <row r="45440" spans="30:30">
      <c r="AD45440" s="9"/>
    </row>
    <row r="45441" spans="30:30">
      <c r="AD45441" s="9"/>
    </row>
    <row r="45442" spans="30:30">
      <c r="AD45442" s="9"/>
    </row>
    <row r="45443" spans="30:30">
      <c r="AD45443" s="9"/>
    </row>
    <row r="45444" spans="30:30">
      <c r="AD45444" s="9"/>
    </row>
    <row r="45445" spans="30:30">
      <c r="AD45445" s="9"/>
    </row>
    <row r="45446" spans="30:30">
      <c r="AD45446" s="9"/>
    </row>
    <row r="45447" spans="30:30">
      <c r="AD45447" s="9"/>
    </row>
    <row r="45448" spans="30:30">
      <c r="AD45448" s="9"/>
    </row>
    <row r="45449" spans="30:30">
      <c r="AD45449" s="9"/>
    </row>
    <row r="45450" spans="30:30">
      <c r="AD45450" s="9"/>
    </row>
    <row r="45451" spans="30:30">
      <c r="AD45451" s="9"/>
    </row>
    <row r="45452" spans="30:30">
      <c r="AD45452" s="9"/>
    </row>
    <row r="45453" spans="30:30">
      <c r="AD45453" s="9"/>
    </row>
    <row r="45454" spans="30:30">
      <c r="AD45454" s="9"/>
    </row>
    <row r="45455" spans="30:30">
      <c r="AD45455" s="9"/>
    </row>
    <row r="45456" spans="30:30">
      <c r="AD45456" s="9"/>
    </row>
    <row r="45457" spans="30:30">
      <c r="AD45457" s="9"/>
    </row>
    <row r="45458" spans="30:30">
      <c r="AD45458" s="9"/>
    </row>
    <row r="45459" spans="30:30">
      <c r="AD45459" s="9"/>
    </row>
    <row r="45460" spans="30:30">
      <c r="AD45460" s="9"/>
    </row>
    <row r="45461" spans="30:30">
      <c r="AD45461" s="9"/>
    </row>
    <row r="45462" spans="30:30">
      <c r="AD45462" s="9"/>
    </row>
    <row r="45463" spans="30:30">
      <c r="AD45463" s="9"/>
    </row>
    <row r="45464" spans="30:30">
      <c r="AD45464" s="9"/>
    </row>
    <row r="45465" spans="30:30">
      <c r="AD45465" s="9"/>
    </row>
    <row r="45466" spans="30:30">
      <c r="AD45466" s="9"/>
    </row>
    <row r="45467" spans="30:30">
      <c r="AD45467" s="9"/>
    </row>
    <row r="45468" spans="30:30">
      <c r="AD45468" s="9"/>
    </row>
    <row r="45469" spans="30:30">
      <c r="AD45469" s="9"/>
    </row>
    <row r="45470" spans="30:30">
      <c r="AD45470" s="9"/>
    </row>
    <row r="45471" spans="30:30">
      <c r="AD45471" s="9"/>
    </row>
    <row r="45472" spans="30:30">
      <c r="AD45472" s="9"/>
    </row>
    <row r="45473" spans="30:30">
      <c r="AD45473" s="9"/>
    </row>
    <row r="45474" spans="30:30">
      <c r="AD45474" s="9"/>
    </row>
    <row r="45475" spans="30:30">
      <c r="AD45475" s="9"/>
    </row>
    <row r="45476" spans="30:30">
      <c r="AD45476" s="9"/>
    </row>
    <row r="45477" spans="30:30">
      <c r="AD45477" s="9"/>
    </row>
    <row r="45478" spans="30:30">
      <c r="AD45478" s="9"/>
    </row>
    <row r="45479" spans="30:30">
      <c r="AD45479" s="9"/>
    </row>
    <row r="45480" spans="30:30">
      <c r="AD45480" s="9"/>
    </row>
    <row r="45481" spans="30:30">
      <c r="AD45481" s="9"/>
    </row>
    <row r="45482" spans="30:30">
      <c r="AD45482" s="9"/>
    </row>
    <row r="45483" spans="30:30">
      <c r="AD45483" s="9"/>
    </row>
    <row r="45484" spans="30:30">
      <c r="AD45484" s="9"/>
    </row>
    <row r="45485" spans="30:30">
      <c r="AD45485" s="9"/>
    </row>
    <row r="45486" spans="30:30">
      <c r="AD45486" s="9"/>
    </row>
    <row r="45487" spans="30:30">
      <c r="AD45487" s="9"/>
    </row>
    <row r="45488" spans="30:30">
      <c r="AD45488" s="9"/>
    </row>
    <row r="45489" spans="30:30">
      <c r="AD45489" s="9"/>
    </row>
    <row r="45490" spans="30:30">
      <c r="AD45490" s="9"/>
    </row>
    <row r="45491" spans="30:30">
      <c r="AD45491" s="9"/>
    </row>
    <row r="45492" spans="30:30">
      <c r="AD45492" s="9"/>
    </row>
    <row r="45493" spans="30:30">
      <c r="AD45493" s="9"/>
    </row>
    <row r="45494" spans="30:30">
      <c r="AD45494" s="9"/>
    </row>
    <row r="45495" spans="30:30">
      <c r="AD45495" s="9"/>
    </row>
    <row r="45496" spans="30:30">
      <c r="AD45496" s="9"/>
    </row>
    <row r="45497" spans="30:30">
      <c r="AD45497" s="9"/>
    </row>
    <row r="45498" spans="30:30">
      <c r="AD45498" s="9"/>
    </row>
    <row r="45499" spans="30:30">
      <c r="AD45499" s="9"/>
    </row>
    <row r="45500" spans="30:30">
      <c r="AD45500" s="9"/>
    </row>
    <row r="45501" spans="30:30">
      <c r="AD45501" s="9"/>
    </row>
    <row r="45502" spans="30:30">
      <c r="AD45502" s="9"/>
    </row>
    <row r="45503" spans="30:30">
      <c r="AD45503" s="9"/>
    </row>
    <row r="45504" spans="30:30">
      <c r="AD45504" s="9"/>
    </row>
    <row r="45505" spans="30:30">
      <c r="AD45505" s="9"/>
    </row>
    <row r="45506" spans="30:30">
      <c r="AD45506" s="9"/>
    </row>
    <row r="45507" spans="30:30">
      <c r="AD45507" s="9"/>
    </row>
    <row r="45508" spans="30:30">
      <c r="AD45508" s="9"/>
    </row>
    <row r="45509" spans="30:30">
      <c r="AD45509" s="9"/>
    </row>
    <row r="45510" spans="30:30">
      <c r="AD45510" s="9"/>
    </row>
    <row r="45511" spans="30:30">
      <c r="AD45511" s="9"/>
    </row>
    <row r="45512" spans="30:30">
      <c r="AD45512" s="9"/>
    </row>
    <row r="45513" spans="30:30">
      <c r="AD45513" s="9"/>
    </row>
    <row r="45514" spans="30:30">
      <c r="AD45514" s="9"/>
    </row>
    <row r="45515" spans="30:30">
      <c r="AD45515" s="9"/>
    </row>
    <row r="45516" spans="30:30">
      <c r="AD45516" s="9"/>
    </row>
    <row r="45517" spans="30:30">
      <c r="AD45517" s="9"/>
    </row>
    <row r="45518" spans="30:30">
      <c r="AD45518" s="9"/>
    </row>
    <row r="45519" spans="30:30">
      <c r="AD45519" s="9"/>
    </row>
    <row r="45520" spans="30:30">
      <c r="AD45520" s="9"/>
    </row>
    <row r="45521" spans="30:30">
      <c r="AD45521" s="9"/>
    </row>
    <row r="45522" spans="30:30">
      <c r="AD45522" s="9"/>
    </row>
    <row r="45523" spans="30:30">
      <c r="AD45523" s="9"/>
    </row>
    <row r="45524" spans="30:30">
      <c r="AD45524" s="9"/>
    </row>
    <row r="45525" spans="30:30">
      <c r="AD45525" s="9"/>
    </row>
    <row r="45526" spans="30:30">
      <c r="AD45526" s="9"/>
    </row>
    <row r="45527" spans="30:30">
      <c r="AD45527" s="9"/>
    </row>
    <row r="45528" spans="30:30">
      <c r="AD45528" s="9"/>
    </row>
    <row r="45529" spans="30:30">
      <c r="AD45529" s="9"/>
    </row>
    <row r="45530" spans="30:30">
      <c r="AD45530" s="9"/>
    </row>
    <row r="45531" spans="30:30">
      <c r="AD45531" s="9"/>
    </row>
    <row r="45532" spans="30:30">
      <c r="AD45532" s="9"/>
    </row>
    <row r="45533" spans="30:30">
      <c r="AD45533" s="9"/>
    </row>
    <row r="45534" spans="30:30">
      <c r="AD45534" s="9"/>
    </row>
    <row r="45535" spans="30:30">
      <c r="AD45535" s="9"/>
    </row>
    <row r="45536" spans="30:30">
      <c r="AD45536" s="9"/>
    </row>
    <row r="45537" spans="30:30">
      <c r="AD45537" s="9"/>
    </row>
    <row r="45538" spans="30:30">
      <c r="AD45538" s="9"/>
    </row>
    <row r="45539" spans="30:30">
      <c r="AD45539" s="9"/>
    </row>
    <row r="45540" spans="30:30">
      <c r="AD45540" s="9"/>
    </row>
    <row r="45541" spans="30:30">
      <c r="AD45541" s="9"/>
    </row>
    <row r="45542" spans="30:30">
      <c r="AD45542" s="9"/>
    </row>
    <row r="45543" spans="30:30">
      <c r="AD45543" s="9"/>
    </row>
    <row r="45544" spans="30:30">
      <c r="AD45544" s="9"/>
    </row>
    <row r="45545" spans="30:30">
      <c r="AD45545" s="9"/>
    </row>
    <row r="45546" spans="30:30">
      <c r="AD45546" s="9"/>
    </row>
    <row r="45547" spans="30:30">
      <c r="AD45547" s="9"/>
    </row>
    <row r="45548" spans="30:30">
      <c r="AD45548" s="9"/>
    </row>
    <row r="45549" spans="30:30">
      <c r="AD45549" s="9"/>
    </row>
    <row r="45550" spans="30:30">
      <c r="AD45550" s="9"/>
    </row>
    <row r="45551" spans="30:30">
      <c r="AD45551" s="9"/>
    </row>
    <row r="45552" spans="30:30">
      <c r="AD45552" s="9"/>
    </row>
    <row r="45553" spans="30:30">
      <c r="AD45553" s="9"/>
    </row>
    <row r="45554" spans="30:30">
      <c r="AD45554" s="9"/>
    </row>
    <row r="45555" spans="30:30">
      <c r="AD45555" s="9"/>
    </row>
    <row r="45556" spans="30:30">
      <c r="AD45556" s="9"/>
    </row>
    <row r="45557" spans="30:30">
      <c r="AD45557" s="9"/>
    </row>
    <row r="45558" spans="30:30">
      <c r="AD45558" s="9"/>
    </row>
    <row r="45559" spans="30:30">
      <c r="AD45559" s="9"/>
    </row>
    <row r="45560" spans="30:30">
      <c r="AD45560" s="9"/>
    </row>
    <row r="45561" spans="30:30">
      <c r="AD45561" s="9"/>
    </row>
    <row r="45562" spans="30:30">
      <c r="AD45562" s="9"/>
    </row>
    <row r="45563" spans="30:30">
      <c r="AD45563" s="9"/>
    </row>
    <row r="45564" spans="30:30">
      <c r="AD45564" s="9"/>
    </row>
    <row r="45565" spans="30:30">
      <c r="AD45565" s="9"/>
    </row>
    <row r="45566" spans="30:30">
      <c r="AD45566" s="9"/>
    </row>
    <row r="45567" spans="30:30">
      <c r="AD45567" s="9"/>
    </row>
    <row r="45568" spans="30:30">
      <c r="AD45568" s="9"/>
    </row>
    <row r="45569" spans="30:30">
      <c r="AD45569" s="9"/>
    </row>
    <row r="45570" spans="30:30">
      <c r="AD45570" s="9"/>
    </row>
    <row r="45571" spans="30:30">
      <c r="AD45571" s="9"/>
    </row>
    <row r="45572" spans="30:30">
      <c r="AD45572" s="9"/>
    </row>
    <row r="45573" spans="30:30">
      <c r="AD45573" s="9"/>
    </row>
    <row r="45574" spans="30:30">
      <c r="AD45574" s="9"/>
    </row>
    <row r="45575" spans="30:30">
      <c r="AD45575" s="9"/>
    </row>
    <row r="45576" spans="30:30">
      <c r="AD45576" s="9"/>
    </row>
    <row r="45577" spans="30:30">
      <c r="AD45577" s="9"/>
    </row>
    <row r="45578" spans="30:30">
      <c r="AD45578" s="9"/>
    </row>
    <row r="45579" spans="30:30">
      <c r="AD45579" s="9"/>
    </row>
    <row r="45580" spans="30:30">
      <c r="AD45580" s="9"/>
    </row>
    <row r="45581" spans="30:30">
      <c r="AD45581" s="9"/>
    </row>
    <row r="45582" spans="30:30">
      <c r="AD45582" s="9"/>
    </row>
    <row r="45583" spans="30:30">
      <c r="AD45583" s="9"/>
    </row>
    <row r="45584" spans="30:30">
      <c r="AD45584" s="9"/>
    </row>
    <row r="45585" spans="30:30">
      <c r="AD45585" s="9"/>
    </row>
    <row r="45586" spans="30:30">
      <c r="AD45586" s="9"/>
    </row>
    <row r="45587" spans="30:30">
      <c r="AD45587" s="9"/>
    </row>
    <row r="45588" spans="30:30">
      <c r="AD45588" s="9"/>
    </row>
    <row r="45589" spans="30:30">
      <c r="AD45589" s="9"/>
    </row>
    <row r="45590" spans="30:30">
      <c r="AD45590" s="9"/>
    </row>
    <row r="45591" spans="30:30">
      <c r="AD45591" s="9"/>
    </row>
    <row r="45592" spans="30:30">
      <c r="AD45592" s="9"/>
    </row>
    <row r="45593" spans="30:30">
      <c r="AD45593" s="9"/>
    </row>
    <row r="45594" spans="30:30">
      <c r="AD45594" s="9"/>
    </row>
    <row r="45595" spans="30:30">
      <c r="AD45595" s="9"/>
    </row>
    <row r="45596" spans="30:30">
      <c r="AD45596" s="9"/>
    </row>
    <row r="45597" spans="30:30">
      <c r="AD45597" s="9"/>
    </row>
    <row r="45598" spans="30:30">
      <c r="AD45598" s="9"/>
    </row>
    <row r="45599" spans="30:30">
      <c r="AD45599" s="9"/>
    </row>
    <row r="45600" spans="30:30">
      <c r="AD45600" s="9"/>
    </row>
    <row r="45601" spans="30:30">
      <c r="AD45601" s="9"/>
    </row>
    <row r="45602" spans="30:30">
      <c r="AD45602" s="9"/>
    </row>
    <row r="45603" spans="30:30">
      <c r="AD45603" s="9"/>
    </row>
    <row r="45604" spans="30:30">
      <c r="AD45604" s="9"/>
    </row>
    <row r="45605" spans="30:30">
      <c r="AD45605" s="9"/>
    </row>
    <row r="45606" spans="30:30">
      <c r="AD45606" s="9"/>
    </row>
    <row r="45607" spans="30:30">
      <c r="AD45607" s="9"/>
    </row>
    <row r="45608" spans="30:30">
      <c r="AD45608" s="9"/>
    </row>
    <row r="45609" spans="30:30">
      <c r="AD45609" s="9"/>
    </row>
    <row r="45610" spans="30:30">
      <c r="AD45610" s="9"/>
    </row>
    <row r="45611" spans="30:30">
      <c r="AD45611" s="9"/>
    </row>
    <row r="45612" spans="30:30">
      <c r="AD45612" s="9"/>
    </row>
    <row r="45613" spans="30:30">
      <c r="AD45613" s="9"/>
    </row>
    <row r="45614" spans="30:30">
      <c r="AD45614" s="9"/>
    </row>
    <row r="45615" spans="30:30">
      <c r="AD45615" s="9"/>
    </row>
    <row r="45616" spans="30:30">
      <c r="AD45616" s="9"/>
    </row>
    <row r="45617" spans="30:30">
      <c r="AD45617" s="9"/>
    </row>
    <row r="45618" spans="30:30">
      <c r="AD45618" s="9"/>
    </row>
    <row r="45619" spans="30:30">
      <c r="AD45619" s="9"/>
    </row>
    <row r="45620" spans="30:30">
      <c r="AD45620" s="9"/>
    </row>
    <row r="45621" spans="30:30">
      <c r="AD45621" s="9"/>
    </row>
    <row r="45622" spans="30:30">
      <c r="AD45622" s="9"/>
    </row>
    <row r="45623" spans="30:30">
      <c r="AD45623" s="9"/>
    </row>
    <row r="45624" spans="30:30">
      <c r="AD45624" s="9"/>
    </row>
    <row r="45625" spans="30:30">
      <c r="AD45625" s="9"/>
    </row>
    <row r="45626" spans="30:30">
      <c r="AD45626" s="9"/>
    </row>
    <row r="45627" spans="30:30">
      <c r="AD45627" s="9"/>
    </row>
    <row r="45628" spans="30:30">
      <c r="AD45628" s="9"/>
    </row>
    <row r="45629" spans="30:30">
      <c r="AD45629" s="9"/>
    </row>
    <row r="45630" spans="30:30">
      <c r="AD45630" s="9"/>
    </row>
    <row r="45631" spans="30:30">
      <c r="AD45631" s="9"/>
    </row>
    <row r="45632" spans="30:30">
      <c r="AD45632" s="9"/>
    </row>
    <row r="45633" spans="30:30">
      <c r="AD45633" s="9"/>
    </row>
    <row r="45634" spans="30:30">
      <c r="AD45634" s="9"/>
    </row>
    <row r="45635" spans="30:30">
      <c r="AD45635" s="9"/>
    </row>
    <row r="45636" spans="30:30">
      <c r="AD45636" s="9"/>
    </row>
    <row r="45637" spans="30:30">
      <c r="AD45637" s="9"/>
    </row>
    <row r="45638" spans="30:30">
      <c r="AD45638" s="9"/>
    </row>
    <row r="45639" spans="30:30">
      <c r="AD45639" s="9"/>
    </row>
    <row r="45640" spans="30:30">
      <c r="AD45640" s="9"/>
    </row>
    <row r="45641" spans="30:30">
      <c r="AD45641" s="9"/>
    </row>
    <row r="45642" spans="30:30">
      <c r="AD45642" s="9"/>
    </row>
    <row r="45643" spans="30:30">
      <c r="AD45643" s="9"/>
    </row>
    <row r="45644" spans="30:30">
      <c r="AD45644" s="9"/>
    </row>
    <row r="45645" spans="30:30">
      <c r="AD45645" s="9"/>
    </row>
    <row r="45646" spans="30:30">
      <c r="AD45646" s="9"/>
    </row>
    <row r="45647" spans="30:30">
      <c r="AD45647" s="9"/>
    </row>
    <row r="45648" spans="30:30">
      <c r="AD45648" s="9"/>
    </row>
    <row r="45649" spans="30:30">
      <c r="AD45649" s="9"/>
    </row>
    <row r="45650" spans="30:30">
      <c r="AD45650" s="9"/>
    </row>
    <row r="45651" spans="30:30">
      <c r="AD45651" s="9"/>
    </row>
    <row r="45652" spans="30:30">
      <c r="AD45652" s="9"/>
    </row>
    <row r="45653" spans="30:30">
      <c r="AD45653" s="9"/>
    </row>
    <row r="45654" spans="30:30">
      <c r="AD45654" s="9"/>
    </row>
    <row r="45655" spans="30:30">
      <c r="AD45655" s="9"/>
    </row>
    <row r="45656" spans="30:30">
      <c r="AD45656" s="9"/>
    </row>
    <row r="45657" spans="30:30">
      <c r="AD45657" s="9"/>
    </row>
    <row r="45658" spans="30:30">
      <c r="AD45658" s="9"/>
    </row>
    <row r="45659" spans="30:30">
      <c r="AD45659" s="9"/>
    </row>
    <row r="45660" spans="30:30">
      <c r="AD45660" s="9"/>
    </row>
    <row r="45661" spans="30:30">
      <c r="AD45661" s="9"/>
    </row>
    <row r="45662" spans="30:30">
      <c r="AD45662" s="9"/>
    </row>
    <row r="45663" spans="30:30">
      <c r="AD45663" s="9"/>
    </row>
    <row r="45664" spans="30:30">
      <c r="AD45664" s="9"/>
    </row>
    <row r="45665" spans="30:30">
      <c r="AD45665" s="9"/>
    </row>
    <row r="45666" spans="30:30">
      <c r="AD45666" s="9"/>
    </row>
    <row r="45667" spans="30:30">
      <c r="AD45667" s="9"/>
    </row>
    <row r="45668" spans="30:30">
      <c r="AD45668" s="9"/>
    </row>
    <row r="45669" spans="30:30">
      <c r="AD45669" s="9"/>
    </row>
    <row r="45670" spans="30:30">
      <c r="AD45670" s="9"/>
    </row>
    <row r="45671" spans="30:30">
      <c r="AD45671" s="9"/>
    </row>
    <row r="45672" spans="30:30">
      <c r="AD45672" s="9"/>
    </row>
    <row r="45673" spans="30:30">
      <c r="AD45673" s="9"/>
    </row>
    <row r="45674" spans="30:30">
      <c r="AD45674" s="9"/>
    </row>
    <row r="45675" spans="30:30">
      <c r="AD45675" s="9"/>
    </row>
    <row r="45676" spans="30:30">
      <c r="AD45676" s="9"/>
    </row>
    <row r="45677" spans="30:30">
      <c r="AD45677" s="9"/>
    </row>
    <row r="45678" spans="30:30">
      <c r="AD45678" s="9"/>
    </row>
    <row r="45679" spans="30:30">
      <c r="AD45679" s="9"/>
    </row>
    <row r="45680" spans="30:30">
      <c r="AD45680" s="9"/>
    </row>
    <row r="45681" spans="30:30">
      <c r="AD45681" s="9"/>
    </row>
    <row r="45682" spans="30:30">
      <c r="AD45682" s="9"/>
    </row>
    <row r="45683" spans="30:30">
      <c r="AD45683" s="9"/>
    </row>
    <row r="45684" spans="30:30">
      <c r="AD45684" s="9"/>
    </row>
    <row r="45685" spans="30:30">
      <c r="AD45685" s="9"/>
    </row>
    <row r="45686" spans="30:30">
      <c r="AD45686" s="9"/>
    </row>
    <row r="45687" spans="30:30">
      <c r="AD45687" s="9"/>
    </row>
    <row r="45688" spans="30:30">
      <c r="AD45688" s="9"/>
    </row>
    <row r="45689" spans="30:30">
      <c r="AD45689" s="9"/>
    </row>
    <row r="45690" spans="30:30">
      <c r="AD45690" s="9"/>
    </row>
    <row r="45691" spans="30:30">
      <c r="AD45691" s="9"/>
    </row>
    <row r="45692" spans="30:30">
      <c r="AD45692" s="9"/>
    </row>
    <row r="45693" spans="30:30">
      <c r="AD45693" s="9"/>
    </row>
    <row r="45694" spans="30:30">
      <c r="AD45694" s="9"/>
    </row>
    <row r="45695" spans="30:30">
      <c r="AD45695" s="9"/>
    </row>
    <row r="45696" spans="30:30">
      <c r="AD45696" s="9"/>
    </row>
    <row r="45697" spans="30:30">
      <c r="AD45697" s="9"/>
    </row>
    <row r="45698" spans="30:30">
      <c r="AD45698" s="9"/>
    </row>
    <row r="45699" spans="30:30">
      <c r="AD45699" s="9"/>
    </row>
    <row r="45700" spans="30:30">
      <c r="AD45700" s="9"/>
    </row>
    <row r="45701" spans="30:30">
      <c r="AD45701" s="9"/>
    </row>
    <row r="45702" spans="30:30">
      <c r="AD45702" s="9"/>
    </row>
    <row r="45703" spans="30:30">
      <c r="AD45703" s="9"/>
    </row>
    <row r="45704" spans="30:30">
      <c r="AD45704" s="9"/>
    </row>
    <row r="45705" spans="30:30">
      <c r="AD45705" s="9"/>
    </row>
    <row r="45706" spans="30:30">
      <c r="AD45706" s="9"/>
    </row>
    <row r="45707" spans="30:30">
      <c r="AD45707" s="9"/>
    </row>
    <row r="45708" spans="30:30">
      <c r="AD45708" s="9"/>
    </row>
    <row r="45709" spans="30:30">
      <c r="AD45709" s="9"/>
    </row>
    <row r="45710" spans="30:30">
      <c r="AD45710" s="9"/>
    </row>
    <row r="45711" spans="30:30">
      <c r="AD45711" s="9"/>
    </row>
    <row r="45712" spans="30:30">
      <c r="AD45712" s="9"/>
    </row>
    <row r="45713" spans="30:30">
      <c r="AD45713" s="9"/>
    </row>
    <row r="45714" spans="30:30">
      <c r="AD45714" s="9"/>
    </row>
    <row r="45715" spans="30:30">
      <c r="AD45715" s="9"/>
    </row>
    <row r="45716" spans="30:30">
      <c r="AD45716" s="9"/>
    </row>
    <row r="45717" spans="30:30">
      <c r="AD45717" s="9"/>
    </row>
    <row r="45718" spans="30:30">
      <c r="AD45718" s="9"/>
    </row>
    <row r="45719" spans="30:30">
      <c r="AD45719" s="9"/>
    </row>
    <row r="45720" spans="30:30">
      <c r="AD45720" s="9"/>
    </row>
    <row r="45721" spans="30:30">
      <c r="AD45721" s="9"/>
    </row>
    <row r="45722" spans="30:30">
      <c r="AD45722" s="9"/>
    </row>
    <row r="45723" spans="30:30">
      <c r="AD45723" s="9"/>
    </row>
    <row r="45724" spans="30:30">
      <c r="AD45724" s="9"/>
    </row>
    <row r="45725" spans="30:30">
      <c r="AD45725" s="9"/>
    </row>
    <row r="45726" spans="30:30">
      <c r="AD45726" s="9"/>
    </row>
    <row r="45727" spans="30:30">
      <c r="AD45727" s="9"/>
    </row>
    <row r="45728" spans="30:30">
      <c r="AD45728" s="9"/>
    </row>
    <row r="45729" spans="30:30">
      <c r="AD45729" s="9"/>
    </row>
    <row r="45730" spans="30:30">
      <c r="AD45730" s="9"/>
    </row>
    <row r="45731" spans="30:30">
      <c r="AD45731" s="9"/>
    </row>
    <row r="45732" spans="30:30">
      <c r="AD45732" s="9"/>
    </row>
    <row r="45733" spans="30:30">
      <c r="AD45733" s="9"/>
    </row>
    <row r="45734" spans="30:30">
      <c r="AD45734" s="9"/>
    </row>
    <row r="45735" spans="30:30">
      <c r="AD45735" s="9"/>
    </row>
    <row r="45736" spans="30:30">
      <c r="AD45736" s="9"/>
    </row>
    <row r="45737" spans="30:30">
      <c r="AD45737" s="9"/>
    </row>
    <row r="45738" spans="30:30">
      <c r="AD45738" s="9"/>
    </row>
    <row r="45739" spans="30:30">
      <c r="AD45739" s="9"/>
    </row>
    <row r="45740" spans="30:30">
      <c r="AD45740" s="9"/>
    </row>
    <row r="45741" spans="30:30">
      <c r="AD45741" s="9"/>
    </row>
    <row r="45742" spans="30:30">
      <c r="AD45742" s="9"/>
    </row>
    <row r="45743" spans="30:30">
      <c r="AD45743" s="9"/>
    </row>
    <row r="45744" spans="30:30">
      <c r="AD45744" s="9"/>
    </row>
    <row r="45745" spans="30:30">
      <c r="AD45745" s="9"/>
    </row>
    <row r="45746" spans="30:30">
      <c r="AD45746" s="9"/>
    </row>
    <row r="45747" spans="30:30">
      <c r="AD45747" s="9"/>
    </row>
    <row r="45748" spans="30:30">
      <c r="AD45748" s="9"/>
    </row>
    <row r="45749" spans="30:30">
      <c r="AD45749" s="9"/>
    </row>
    <row r="45750" spans="30:30">
      <c r="AD45750" s="9"/>
    </row>
    <row r="45751" spans="30:30">
      <c r="AD45751" s="9"/>
    </row>
    <row r="45752" spans="30:30">
      <c r="AD45752" s="9"/>
    </row>
    <row r="45753" spans="30:30">
      <c r="AD45753" s="9"/>
    </row>
    <row r="45754" spans="30:30">
      <c r="AD45754" s="9"/>
    </row>
    <row r="45755" spans="30:30">
      <c r="AD45755" s="9"/>
    </row>
    <row r="45756" spans="30:30">
      <c r="AD45756" s="9"/>
    </row>
    <row r="45757" spans="30:30">
      <c r="AD45757" s="9"/>
    </row>
    <row r="45758" spans="30:30">
      <c r="AD45758" s="9"/>
    </row>
    <row r="45759" spans="30:30">
      <c r="AD45759" s="9"/>
    </row>
    <row r="45760" spans="30:30">
      <c r="AD45760" s="9"/>
    </row>
    <row r="45761" spans="30:30">
      <c r="AD45761" s="9"/>
    </row>
    <row r="45762" spans="30:30">
      <c r="AD45762" s="9"/>
    </row>
    <row r="45763" spans="30:30">
      <c r="AD45763" s="9"/>
    </row>
    <row r="45764" spans="30:30">
      <c r="AD45764" s="9"/>
    </row>
    <row r="45765" spans="30:30">
      <c r="AD45765" s="9"/>
    </row>
    <row r="45766" spans="30:30">
      <c r="AD45766" s="9"/>
    </row>
    <row r="45767" spans="30:30">
      <c r="AD45767" s="9"/>
    </row>
    <row r="45768" spans="30:30">
      <c r="AD45768" s="9"/>
    </row>
    <row r="45769" spans="30:30">
      <c r="AD45769" s="9"/>
    </row>
    <row r="45770" spans="30:30">
      <c r="AD45770" s="9"/>
    </row>
    <row r="45771" spans="30:30">
      <c r="AD45771" s="9"/>
    </row>
    <row r="45772" spans="30:30">
      <c r="AD45772" s="9"/>
    </row>
    <row r="45773" spans="30:30">
      <c r="AD45773" s="9"/>
    </row>
    <row r="45774" spans="30:30">
      <c r="AD45774" s="9"/>
    </row>
    <row r="45775" spans="30:30">
      <c r="AD45775" s="9"/>
    </row>
    <row r="45776" spans="30:30">
      <c r="AD45776" s="9"/>
    </row>
    <row r="45777" spans="30:30">
      <c r="AD45777" s="9"/>
    </row>
    <row r="45778" spans="30:30">
      <c r="AD45778" s="9"/>
    </row>
    <row r="45779" spans="30:30">
      <c r="AD45779" s="9"/>
    </row>
    <row r="45780" spans="30:30">
      <c r="AD45780" s="9"/>
    </row>
    <row r="45781" spans="30:30">
      <c r="AD45781" s="9"/>
    </row>
    <row r="45782" spans="30:30">
      <c r="AD45782" s="9"/>
    </row>
    <row r="45783" spans="30:30">
      <c r="AD45783" s="9"/>
    </row>
    <row r="45784" spans="30:30">
      <c r="AD45784" s="9"/>
    </row>
    <row r="45785" spans="30:30">
      <c r="AD45785" s="9"/>
    </row>
    <row r="45786" spans="30:30">
      <c r="AD45786" s="9"/>
    </row>
    <row r="45787" spans="30:30">
      <c r="AD45787" s="9"/>
    </row>
    <row r="45788" spans="30:30">
      <c r="AD45788" s="9"/>
    </row>
    <row r="45789" spans="30:30">
      <c r="AD45789" s="9"/>
    </row>
    <row r="45790" spans="30:30">
      <c r="AD45790" s="9"/>
    </row>
    <row r="45791" spans="30:30">
      <c r="AD45791" s="9"/>
    </row>
    <row r="45792" spans="30:30">
      <c r="AD45792" s="9"/>
    </row>
    <row r="45793" spans="30:30">
      <c r="AD45793" s="9"/>
    </row>
    <row r="45794" spans="30:30">
      <c r="AD45794" s="9"/>
    </row>
    <row r="45795" spans="30:30">
      <c r="AD45795" s="9"/>
    </row>
    <row r="45796" spans="30:30">
      <c r="AD45796" s="9"/>
    </row>
    <row r="45797" spans="30:30">
      <c r="AD45797" s="9"/>
    </row>
    <row r="45798" spans="30:30">
      <c r="AD45798" s="9"/>
    </row>
    <row r="45799" spans="30:30">
      <c r="AD45799" s="9"/>
    </row>
    <row r="45800" spans="30:30">
      <c r="AD45800" s="9"/>
    </row>
    <row r="45801" spans="30:30">
      <c r="AD45801" s="9"/>
    </row>
    <row r="45802" spans="30:30">
      <c r="AD45802" s="9"/>
    </row>
    <row r="45803" spans="30:30">
      <c r="AD45803" s="9"/>
    </row>
    <row r="45804" spans="30:30">
      <c r="AD45804" s="9"/>
    </row>
    <row r="45805" spans="30:30">
      <c r="AD45805" s="9"/>
    </row>
    <row r="45806" spans="30:30">
      <c r="AD45806" s="9"/>
    </row>
    <row r="45807" spans="30:30">
      <c r="AD45807" s="9"/>
    </row>
    <row r="45808" spans="30:30">
      <c r="AD45808" s="9"/>
    </row>
    <row r="45809" spans="30:30">
      <c r="AD45809" s="9"/>
    </row>
    <row r="45810" spans="30:30">
      <c r="AD45810" s="9"/>
    </row>
    <row r="45811" spans="30:30">
      <c r="AD45811" s="9"/>
    </row>
    <row r="45812" spans="30:30">
      <c r="AD45812" s="9"/>
    </row>
    <row r="45813" spans="30:30">
      <c r="AD45813" s="9"/>
    </row>
    <row r="45814" spans="30:30">
      <c r="AD45814" s="9"/>
    </row>
    <row r="45815" spans="30:30">
      <c r="AD45815" s="9"/>
    </row>
    <row r="45816" spans="30:30">
      <c r="AD45816" s="9"/>
    </row>
    <row r="45817" spans="30:30">
      <c r="AD45817" s="9"/>
    </row>
    <row r="45818" spans="30:30">
      <c r="AD45818" s="9"/>
    </row>
    <row r="45819" spans="30:30">
      <c r="AD45819" s="9"/>
    </row>
    <row r="45820" spans="30:30">
      <c r="AD45820" s="9"/>
    </row>
    <row r="45821" spans="30:30">
      <c r="AD45821" s="9"/>
    </row>
    <row r="45822" spans="30:30">
      <c r="AD45822" s="9"/>
    </row>
    <row r="45823" spans="30:30">
      <c r="AD45823" s="9"/>
    </row>
    <row r="45824" spans="30:30">
      <c r="AD45824" s="9"/>
    </row>
    <row r="45825" spans="30:30">
      <c r="AD45825" s="9"/>
    </row>
    <row r="45826" spans="30:30">
      <c r="AD45826" s="9"/>
    </row>
    <row r="45827" spans="30:30">
      <c r="AD45827" s="9"/>
    </row>
    <row r="45828" spans="30:30">
      <c r="AD45828" s="9"/>
    </row>
    <row r="45829" spans="30:30">
      <c r="AD45829" s="9"/>
    </row>
    <row r="45830" spans="30:30">
      <c r="AD45830" s="9"/>
    </row>
    <row r="45831" spans="30:30">
      <c r="AD45831" s="9"/>
    </row>
    <row r="45832" spans="30:30">
      <c r="AD45832" s="9"/>
    </row>
    <row r="45833" spans="30:30">
      <c r="AD45833" s="9"/>
    </row>
    <row r="45834" spans="30:30">
      <c r="AD45834" s="9"/>
    </row>
    <row r="45835" spans="30:30">
      <c r="AD45835" s="9"/>
    </row>
    <row r="45836" spans="30:30">
      <c r="AD45836" s="9"/>
    </row>
    <row r="45837" spans="30:30">
      <c r="AD45837" s="9"/>
    </row>
    <row r="45838" spans="30:30">
      <c r="AD45838" s="9"/>
    </row>
    <row r="45839" spans="30:30">
      <c r="AD45839" s="9"/>
    </row>
    <row r="45840" spans="30:30">
      <c r="AD45840" s="9"/>
    </row>
    <row r="45841" spans="30:30">
      <c r="AD45841" s="9"/>
    </row>
    <row r="45842" spans="30:30">
      <c r="AD45842" s="9"/>
    </row>
    <row r="45843" spans="30:30">
      <c r="AD45843" s="9"/>
    </row>
    <row r="45844" spans="30:30">
      <c r="AD45844" s="9"/>
    </row>
    <row r="45845" spans="30:30">
      <c r="AD45845" s="9"/>
    </row>
    <row r="45846" spans="30:30">
      <c r="AD45846" s="9"/>
    </row>
    <row r="45847" spans="30:30">
      <c r="AD45847" s="9"/>
    </row>
    <row r="45848" spans="30:30">
      <c r="AD45848" s="9"/>
    </row>
    <row r="45849" spans="30:30">
      <c r="AD45849" s="9"/>
    </row>
    <row r="45850" spans="30:30">
      <c r="AD45850" s="9"/>
    </row>
    <row r="45851" spans="30:30">
      <c r="AD45851" s="9"/>
    </row>
    <row r="45852" spans="30:30">
      <c r="AD45852" s="9"/>
    </row>
    <row r="45853" spans="30:30">
      <c r="AD45853" s="9"/>
    </row>
    <row r="45854" spans="30:30">
      <c r="AD45854" s="9"/>
    </row>
    <row r="45855" spans="30:30">
      <c r="AD45855" s="9"/>
    </row>
    <row r="45856" spans="30:30">
      <c r="AD45856" s="9"/>
    </row>
    <row r="45857" spans="30:30">
      <c r="AD45857" s="9"/>
    </row>
    <row r="45858" spans="30:30">
      <c r="AD45858" s="9"/>
    </row>
    <row r="45859" spans="30:30">
      <c r="AD45859" s="9"/>
    </row>
    <row r="45860" spans="30:30">
      <c r="AD45860" s="9"/>
    </row>
    <row r="45861" spans="30:30">
      <c r="AD45861" s="9"/>
    </row>
    <row r="45862" spans="30:30">
      <c r="AD45862" s="9"/>
    </row>
    <row r="45863" spans="30:30">
      <c r="AD45863" s="9"/>
    </row>
    <row r="45864" spans="30:30">
      <c r="AD45864" s="9"/>
    </row>
    <row r="45865" spans="30:30">
      <c r="AD45865" s="9"/>
    </row>
    <row r="45866" spans="30:30">
      <c r="AD45866" s="9"/>
    </row>
    <row r="45867" spans="30:30">
      <c r="AD45867" s="9"/>
    </row>
    <row r="45868" spans="30:30">
      <c r="AD45868" s="9"/>
    </row>
    <row r="45869" spans="30:30">
      <c r="AD45869" s="9"/>
    </row>
    <row r="45870" spans="30:30">
      <c r="AD45870" s="9"/>
    </row>
    <row r="45871" spans="30:30">
      <c r="AD45871" s="9"/>
    </row>
    <row r="45872" spans="30:30">
      <c r="AD45872" s="9"/>
    </row>
    <row r="45873" spans="30:30">
      <c r="AD45873" s="9"/>
    </row>
    <row r="45874" spans="30:30">
      <c r="AD45874" s="9"/>
    </row>
    <row r="45875" spans="30:30">
      <c r="AD45875" s="9"/>
    </row>
    <row r="45876" spans="30:30">
      <c r="AD45876" s="9"/>
    </row>
    <row r="45877" spans="30:30">
      <c r="AD45877" s="9"/>
    </row>
    <row r="45878" spans="30:30">
      <c r="AD45878" s="9"/>
    </row>
    <row r="45879" spans="30:30">
      <c r="AD45879" s="9"/>
    </row>
    <row r="45880" spans="30:30">
      <c r="AD45880" s="9"/>
    </row>
    <row r="45881" spans="30:30">
      <c r="AD45881" s="9"/>
    </row>
    <row r="45882" spans="30:30">
      <c r="AD45882" s="9"/>
    </row>
    <row r="45883" spans="30:30">
      <c r="AD45883" s="9"/>
    </row>
    <row r="45884" spans="30:30">
      <c r="AD45884" s="9"/>
    </row>
    <row r="45885" spans="30:30">
      <c r="AD45885" s="9"/>
    </row>
    <row r="45886" spans="30:30">
      <c r="AD45886" s="9"/>
    </row>
    <row r="45887" spans="30:30">
      <c r="AD45887" s="9"/>
    </row>
    <row r="45888" spans="30:30">
      <c r="AD45888" s="9"/>
    </row>
    <row r="45889" spans="30:30">
      <c r="AD45889" s="9"/>
    </row>
    <row r="45890" spans="30:30">
      <c r="AD45890" s="9"/>
    </row>
    <row r="45891" spans="30:30">
      <c r="AD45891" s="9"/>
    </row>
    <row r="45892" spans="30:30">
      <c r="AD45892" s="9"/>
    </row>
    <row r="45893" spans="30:30">
      <c r="AD45893" s="9"/>
    </row>
    <row r="45894" spans="30:30">
      <c r="AD45894" s="9"/>
    </row>
    <row r="45895" spans="30:30">
      <c r="AD45895" s="9"/>
    </row>
    <row r="45896" spans="30:30">
      <c r="AD45896" s="9"/>
    </row>
    <row r="45897" spans="30:30">
      <c r="AD45897" s="9"/>
    </row>
    <row r="45898" spans="30:30">
      <c r="AD45898" s="9"/>
    </row>
    <row r="45899" spans="30:30">
      <c r="AD45899" s="9"/>
    </row>
    <row r="45900" spans="30:30">
      <c r="AD45900" s="9"/>
    </row>
    <row r="45901" spans="30:30">
      <c r="AD45901" s="9"/>
    </row>
    <row r="45902" spans="30:30">
      <c r="AD45902" s="9"/>
    </row>
    <row r="45903" spans="30:30">
      <c r="AD45903" s="9"/>
    </row>
    <row r="45904" spans="30:30">
      <c r="AD45904" s="9"/>
    </row>
    <row r="45905" spans="30:30">
      <c r="AD45905" s="9"/>
    </row>
    <row r="45906" spans="30:30">
      <c r="AD45906" s="9"/>
    </row>
    <row r="45907" spans="30:30">
      <c r="AD45907" s="9"/>
    </row>
    <row r="45908" spans="30:30">
      <c r="AD45908" s="9"/>
    </row>
    <row r="45909" spans="30:30">
      <c r="AD45909" s="9"/>
    </row>
    <row r="45910" spans="30:30">
      <c r="AD45910" s="9"/>
    </row>
    <row r="45911" spans="30:30">
      <c r="AD45911" s="9"/>
    </row>
    <row r="45912" spans="30:30">
      <c r="AD45912" s="9"/>
    </row>
    <row r="45913" spans="30:30">
      <c r="AD45913" s="9"/>
    </row>
    <row r="45914" spans="30:30">
      <c r="AD45914" s="9"/>
    </row>
    <row r="45915" spans="30:30">
      <c r="AD45915" s="9"/>
    </row>
    <row r="45916" spans="30:30">
      <c r="AD45916" s="9"/>
    </row>
    <row r="45917" spans="30:30">
      <c r="AD45917" s="9"/>
    </row>
    <row r="45918" spans="30:30">
      <c r="AD45918" s="9"/>
    </row>
    <row r="45919" spans="30:30">
      <c r="AD45919" s="9"/>
    </row>
    <row r="45920" spans="30:30">
      <c r="AD45920" s="9"/>
    </row>
    <row r="45921" spans="30:30">
      <c r="AD45921" s="9"/>
    </row>
    <row r="45922" spans="30:30">
      <c r="AD45922" s="9"/>
    </row>
    <row r="45923" spans="30:30">
      <c r="AD45923" s="9"/>
    </row>
    <row r="45924" spans="30:30">
      <c r="AD45924" s="9"/>
    </row>
    <row r="45925" spans="30:30">
      <c r="AD45925" s="9"/>
    </row>
    <row r="45926" spans="30:30">
      <c r="AD45926" s="9"/>
    </row>
    <row r="45927" spans="30:30">
      <c r="AD45927" s="9"/>
    </row>
    <row r="45928" spans="30:30">
      <c r="AD45928" s="9"/>
    </row>
    <row r="45929" spans="30:30">
      <c r="AD45929" s="9"/>
    </row>
    <row r="45930" spans="30:30">
      <c r="AD45930" s="9"/>
    </row>
    <row r="45931" spans="30:30">
      <c r="AD45931" s="9"/>
    </row>
    <row r="45932" spans="30:30">
      <c r="AD45932" s="9"/>
    </row>
    <row r="45933" spans="30:30">
      <c r="AD45933" s="9"/>
    </row>
    <row r="45934" spans="30:30">
      <c r="AD45934" s="9"/>
    </row>
    <row r="45935" spans="30:30">
      <c r="AD45935" s="9"/>
    </row>
    <row r="45936" spans="30:30">
      <c r="AD45936" s="9"/>
    </row>
    <row r="45937" spans="30:30">
      <c r="AD45937" s="9"/>
    </row>
    <row r="45938" spans="30:30">
      <c r="AD45938" s="9"/>
    </row>
    <row r="45939" spans="30:30">
      <c r="AD45939" s="9"/>
    </row>
    <row r="45940" spans="30:30">
      <c r="AD45940" s="9"/>
    </row>
    <row r="45941" spans="30:30">
      <c r="AD45941" s="9"/>
    </row>
    <row r="45942" spans="30:30">
      <c r="AD45942" s="9"/>
    </row>
    <row r="45943" spans="30:30">
      <c r="AD45943" s="9"/>
    </row>
    <row r="45944" spans="30:30">
      <c r="AD45944" s="9"/>
    </row>
    <row r="45945" spans="30:30">
      <c r="AD45945" s="9"/>
    </row>
    <row r="45946" spans="30:30">
      <c r="AD45946" s="9"/>
    </row>
    <row r="45947" spans="30:30">
      <c r="AD45947" s="9"/>
    </row>
    <row r="45948" spans="30:30">
      <c r="AD45948" s="9"/>
    </row>
    <row r="45949" spans="30:30">
      <c r="AD45949" s="9"/>
    </row>
    <row r="45950" spans="30:30">
      <c r="AD45950" s="9"/>
    </row>
    <row r="45951" spans="30:30">
      <c r="AD45951" s="9"/>
    </row>
    <row r="45952" spans="30:30">
      <c r="AD45952" s="9"/>
    </row>
    <row r="45953" spans="30:30">
      <c r="AD45953" s="9"/>
    </row>
    <row r="45954" spans="30:30">
      <c r="AD45954" s="9"/>
    </row>
    <row r="45955" spans="30:30">
      <c r="AD45955" s="9"/>
    </row>
    <row r="45956" spans="30:30">
      <c r="AD45956" s="9"/>
    </row>
    <row r="45957" spans="30:30">
      <c r="AD45957" s="9"/>
    </row>
    <row r="45958" spans="30:30">
      <c r="AD45958" s="9"/>
    </row>
    <row r="45959" spans="30:30">
      <c r="AD45959" s="9"/>
    </row>
    <row r="45960" spans="30:30">
      <c r="AD45960" s="9"/>
    </row>
    <row r="45961" spans="30:30">
      <c r="AD45961" s="9"/>
    </row>
    <row r="45962" spans="30:30">
      <c r="AD45962" s="9"/>
    </row>
    <row r="45963" spans="30:30">
      <c r="AD45963" s="9"/>
    </row>
    <row r="45964" spans="30:30">
      <c r="AD45964" s="9"/>
    </row>
    <row r="45965" spans="30:30">
      <c r="AD45965" s="9"/>
    </row>
    <row r="45966" spans="30:30">
      <c r="AD45966" s="9"/>
    </row>
    <row r="45967" spans="30:30">
      <c r="AD45967" s="9"/>
    </row>
    <row r="45968" spans="30:30">
      <c r="AD45968" s="9"/>
    </row>
    <row r="45969" spans="30:30">
      <c r="AD45969" s="9"/>
    </row>
    <row r="45970" spans="30:30">
      <c r="AD45970" s="9"/>
    </row>
    <row r="45971" spans="30:30">
      <c r="AD45971" s="9"/>
    </row>
    <row r="45972" spans="30:30">
      <c r="AD45972" s="9"/>
    </row>
    <row r="45973" spans="30:30">
      <c r="AD45973" s="9"/>
    </row>
    <row r="45974" spans="30:30">
      <c r="AD45974" s="9"/>
    </row>
    <row r="45975" spans="30:30">
      <c r="AD45975" s="9"/>
    </row>
    <row r="45976" spans="30:30">
      <c r="AD45976" s="9"/>
    </row>
    <row r="45977" spans="30:30">
      <c r="AD45977" s="9"/>
    </row>
    <row r="45978" spans="30:30">
      <c r="AD45978" s="9"/>
    </row>
    <row r="45979" spans="30:30">
      <c r="AD45979" s="9"/>
    </row>
    <row r="45980" spans="30:30">
      <c r="AD45980" s="9"/>
    </row>
    <row r="45981" spans="30:30">
      <c r="AD45981" s="9"/>
    </row>
    <row r="45982" spans="30:30">
      <c r="AD45982" s="9"/>
    </row>
    <row r="45983" spans="30:30">
      <c r="AD45983" s="9"/>
    </row>
    <row r="45984" spans="30:30">
      <c r="AD45984" s="9"/>
    </row>
    <row r="45985" spans="30:30">
      <c r="AD45985" s="9"/>
    </row>
    <row r="45986" spans="30:30">
      <c r="AD45986" s="9"/>
    </row>
    <row r="45987" spans="30:30">
      <c r="AD45987" s="9"/>
    </row>
    <row r="45988" spans="30:30">
      <c r="AD45988" s="9"/>
    </row>
    <row r="45989" spans="30:30">
      <c r="AD45989" s="9"/>
    </row>
    <row r="45990" spans="30:30">
      <c r="AD45990" s="9"/>
    </row>
    <row r="45991" spans="30:30">
      <c r="AD45991" s="9"/>
    </row>
    <row r="45992" spans="30:30">
      <c r="AD45992" s="9"/>
    </row>
    <row r="45993" spans="30:30">
      <c r="AD45993" s="9"/>
    </row>
    <row r="45994" spans="30:30">
      <c r="AD45994" s="9"/>
    </row>
    <row r="45995" spans="30:30">
      <c r="AD45995" s="9"/>
    </row>
    <row r="45996" spans="30:30">
      <c r="AD45996" s="9"/>
    </row>
    <row r="45997" spans="30:30">
      <c r="AD45997" s="9"/>
    </row>
    <row r="45998" spans="30:30">
      <c r="AD45998" s="9"/>
    </row>
    <row r="45999" spans="30:30">
      <c r="AD45999" s="9"/>
    </row>
    <row r="46000" spans="30:30">
      <c r="AD46000" s="9"/>
    </row>
    <row r="46001" spans="30:30">
      <c r="AD46001" s="9"/>
    </row>
    <row r="46002" spans="30:30">
      <c r="AD46002" s="9"/>
    </row>
    <row r="46003" spans="30:30">
      <c r="AD46003" s="9"/>
    </row>
    <row r="46004" spans="30:30">
      <c r="AD46004" s="9"/>
    </row>
    <row r="46005" spans="30:30">
      <c r="AD46005" s="9"/>
    </row>
    <row r="46006" spans="30:30">
      <c r="AD46006" s="9"/>
    </row>
    <row r="46007" spans="30:30">
      <c r="AD46007" s="9"/>
    </row>
    <row r="46008" spans="30:30">
      <c r="AD46008" s="9"/>
    </row>
    <row r="46009" spans="30:30">
      <c r="AD46009" s="9"/>
    </row>
    <row r="46010" spans="30:30">
      <c r="AD46010" s="9"/>
    </row>
    <row r="46011" spans="30:30">
      <c r="AD46011" s="9"/>
    </row>
    <row r="46012" spans="30:30">
      <c r="AD46012" s="9"/>
    </row>
    <row r="46013" spans="30:30">
      <c r="AD46013" s="9"/>
    </row>
    <row r="46014" spans="30:30">
      <c r="AD46014" s="9"/>
    </row>
    <row r="46015" spans="30:30">
      <c r="AD46015" s="9"/>
    </row>
    <row r="46016" spans="30:30">
      <c r="AD46016" s="9"/>
    </row>
    <row r="46017" spans="30:30">
      <c r="AD46017" s="9"/>
    </row>
    <row r="46018" spans="30:30">
      <c r="AD46018" s="9"/>
    </row>
    <row r="46019" spans="30:30">
      <c r="AD46019" s="9"/>
    </row>
    <row r="46020" spans="30:30">
      <c r="AD46020" s="9"/>
    </row>
    <row r="46021" spans="30:30">
      <c r="AD46021" s="9"/>
    </row>
    <row r="46022" spans="30:30">
      <c r="AD46022" s="9"/>
    </row>
    <row r="46023" spans="30:30">
      <c r="AD46023" s="9"/>
    </row>
    <row r="46024" spans="30:30">
      <c r="AD46024" s="9"/>
    </row>
    <row r="46025" spans="30:30">
      <c r="AD46025" s="9"/>
    </row>
    <row r="46026" spans="30:30">
      <c r="AD46026" s="9"/>
    </row>
    <row r="46027" spans="30:30">
      <c r="AD46027" s="9"/>
    </row>
    <row r="46028" spans="30:30">
      <c r="AD46028" s="9"/>
    </row>
    <row r="46029" spans="30:30">
      <c r="AD46029" s="9"/>
    </row>
    <row r="46030" spans="30:30">
      <c r="AD46030" s="9"/>
    </row>
    <row r="46031" spans="30:30">
      <c r="AD46031" s="9"/>
    </row>
    <row r="46032" spans="30:30">
      <c r="AD46032" s="9"/>
    </row>
    <row r="46033" spans="30:30">
      <c r="AD46033" s="9"/>
    </row>
    <row r="46034" spans="30:30">
      <c r="AD46034" s="9"/>
    </row>
    <row r="46035" spans="30:30">
      <c r="AD46035" s="9"/>
    </row>
    <row r="46036" spans="30:30">
      <c r="AD46036" s="9"/>
    </row>
    <row r="46037" spans="30:30">
      <c r="AD46037" s="9"/>
    </row>
    <row r="46038" spans="30:30">
      <c r="AD46038" s="9"/>
    </row>
    <row r="46039" spans="30:30">
      <c r="AD46039" s="9"/>
    </row>
    <row r="46040" spans="30:30">
      <c r="AD46040" s="9"/>
    </row>
    <row r="46041" spans="30:30">
      <c r="AD46041" s="9"/>
    </row>
    <row r="46042" spans="30:30">
      <c r="AD46042" s="9"/>
    </row>
    <row r="46043" spans="30:30">
      <c r="AD46043" s="9"/>
    </row>
    <row r="46044" spans="30:30">
      <c r="AD46044" s="9"/>
    </row>
    <row r="46045" spans="30:30">
      <c r="AD46045" s="9"/>
    </row>
    <row r="46046" spans="30:30">
      <c r="AD46046" s="9"/>
    </row>
    <row r="46047" spans="30:30">
      <c r="AD46047" s="9"/>
    </row>
    <row r="46048" spans="30:30">
      <c r="AD46048" s="9"/>
    </row>
    <row r="46049" spans="30:30">
      <c r="AD46049" s="9"/>
    </row>
    <row r="46050" spans="30:30">
      <c r="AD46050" s="9"/>
    </row>
    <row r="46051" spans="30:30">
      <c r="AD46051" s="9"/>
    </row>
    <row r="46052" spans="30:30">
      <c r="AD46052" s="9"/>
    </row>
    <row r="46053" spans="30:30">
      <c r="AD46053" s="9"/>
    </row>
    <row r="46054" spans="30:30">
      <c r="AD46054" s="9"/>
    </row>
    <row r="46055" spans="30:30">
      <c r="AD46055" s="9"/>
    </row>
    <row r="46056" spans="30:30">
      <c r="AD46056" s="9"/>
    </row>
    <row r="46057" spans="30:30">
      <c r="AD46057" s="9"/>
    </row>
    <row r="46058" spans="30:30">
      <c r="AD46058" s="9"/>
    </row>
    <row r="46059" spans="30:30">
      <c r="AD46059" s="9"/>
    </row>
    <row r="46060" spans="30:30">
      <c r="AD46060" s="9"/>
    </row>
    <row r="46061" spans="30:30">
      <c r="AD46061" s="9"/>
    </row>
    <row r="46062" spans="30:30">
      <c r="AD46062" s="9"/>
    </row>
    <row r="46063" spans="30:30">
      <c r="AD46063" s="9"/>
    </row>
    <row r="46064" spans="30:30">
      <c r="AD46064" s="9"/>
    </row>
    <row r="46065" spans="30:30">
      <c r="AD46065" s="9"/>
    </row>
    <row r="46066" spans="30:30">
      <c r="AD46066" s="9"/>
    </row>
    <row r="46067" spans="30:30">
      <c r="AD46067" s="9"/>
    </row>
    <row r="46068" spans="30:30">
      <c r="AD46068" s="9"/>
    </row>
    <row r="46069" spans="30:30">
      <c r="AD46069" s="9"/>
    </row>
    <row r="46070" spans="30:30">
      <c r="AD46070" s="9"/>
    </row>
    <row r="46071" spans="30:30">
      <c r="AD46071" s="9"/>
    </row>
    <row r="46072" spans="30:30">
      <c r="AD46072" s="9"/>
    </row>
    <row r="46073" spans="30:30">
      <c r="AD46073" s="9"/>
    </row>
    <row r="46074" spans="30:30">
      <c r="AD46074" s="9"/>
    </row>
    <row r="46075" spans="30:30">
      <c r="AD46075" s="9"/>
    </row>
    <row r="46076" spans="30:30">
      <c r="AD46076" s="9"/>
    </row>
    <row r="46077" spans="30:30">
      <c r="AD46077" s="9"/>
    </row>
    <row r="46078" spans="30:30">
      <c r="AD46078" s="9"/>
    </row>
    <row r="46079" spans="30:30">
      <c r="AD46079" s="9"/>
    </row>
    <row r="46080" spans="30:30">
      <c r="AD46080" s="9"/>
    </row>
    <row r="46081" spans="30:30">
      <c r="AD46081" s="9"/>
    </row>
    <row r="46082" spans="30:30">
      <c r="AD46082" s="9"/>
    </row>
    <row r="46083" spans="30:30">
      <c r="AD46083" s="9"/>
    </row>
    <row r="46084" spans="30:30">
      <c r="AD46084" s="9"/>
    </row>
    <row r="46085" spans="30:30">
      <c r="AD46085" s="9"/>
    </row>
    <row r="46086" spans="30:30">
      <c r="AD46086" s="9"/>
    </row>
    <row r="46087" spans="30:30">
      <c r="AD46087" s="9"/>
    </row>
    <row r="46088" spans="30:30">
      <c r="AD46088" s="9"/>
    </row>
    <row r="46089" spans="30:30">
      <c r="AD46089" s="9"/>
    </row>
    <row r="46090" spans="30:30">
      <c r="AD46090" s="9"/>
    </row>
    <row r="46091" spans="30:30">
      <c r="AD46091" s="9"/>
    </row>
    <row r="46092" spans="30:30">
      <c r="AD46092" s="9"/>
    </row>
    <row r="46093" spans="30:30">
      <c r="AD46093" s="9"/>
    </row>
    <row r="46094" spans="30:30">
      <c r="AD46094" s="9"/>
    </row>
    <row r="46095" spans="30:30">
      <c r="AD46095" s="9"/>
    </row>
    <row r="46096" spans="30:30">
      <c r="AD46096" s="9"/>
    </row>
    <row r="46097" spans="30:30">
      <c r="AD46097" s="9"/>
    </row>
    <row r="46098" spans="30:30">
      <c r="AD46098" s="9"/>
    </row>
    <row r="46099" spans="30:30">
      <c r="AD46099" s="9"/>
    </row>
    <row r="46100" spans="30:30">
      <c r="AD46100" s="9"/>
    </row>
    <row r="46101" spans="30:30">
      <c r="AD46101" s="9"/>
    </row>
    <row r="46102" spans="30:30">
      <c r="AD46102" s="9"/>
    </row>
    <row r="46103" spans="30:30">
      <c r="AD46103" s="9"/>
    </row>
    <row r="46104" spans="30:30">
      <c r="AD46104" s="9"/>
    </row>
    <row r="46105" spans="30:30">
      <c r="AD46105" s="9"/>
    </row>
    <row r="46106" spans="30:30">
      <c r="AD46106" s="9"/>
    </row>
    <row r="46107" spans="30:30">
      <c r="AD46107" s="9"/>
    </row>
    <row r="46108" spans="30:30">
      <c r="AD46108" s="9"/>
    </row>
    <row r="46109" spans="30:30">
      <c r="AD46109" s="9"/>
    </row>
    <row r="46110" spans="30:30">
      <c r="AD46110" s="9"/>
    </row>
    <row r="46111" spans="30:30">
      <c r="AD46111" s="9"/>
    </row>
    <row r="46112" spans="30:30">
      <c r="AD46112" s="9"/>
    </row>
    <row r="46113" spans="30:30">
      <c r="AD46113" s="9"/>
    </row>
    <row r="46114" spans="30:30">
      <c r="AD46114" s="9"/>
    </row>
    <row r="46115" spans="30:30">
      <c r="AD46115" s="9"/>
    </row>
    <row r="46116" spans="30:30">
      <c r="AD46116" s="9"/>
    </row>
    <row r="46117" spans="30:30">
      <c r="AD46117" s="9"/>
    </row>
    <row r="46118" spans="30:30">
      <c r="AD46118" s="9"/>
    </row>
    <row r="46119" spans="30:30">
      <c r="AD46119" s="9"/>
    </row>
    <row r="46120" spans="30:30">
      <c r="AD46120" s="9"/>
    </row>
    <row r="46121" spans="30:30">
      <c r="AD46121" s="9"/>
    </row>
    <row r="46122" spans="30:30">
      <c r="AD46122" s="9"/>
    </row>
    <row r="46123" spans="30:30">
      <c r="AD46123" s="9"/>
    </row>
    <row r="46124" spans="30:30">
      <c r="AD46124" s="9"/>
    </row>
    <row r="46125" spans="30:30">
      <c r="AD46125" s="9"/>
    </row>
    <row r="46126" spans="30:30">
      <c r="AD46126" s="9"/>
    </row>
    <row r="46127" spans="30:30">
      <c r="AD46127" s="9"/>
    </row>
    <row r="46128" spans="30:30">
      <c r="AD46128" s="9"/>
    </row>
    <row r="46129" spans="30:30">
      <c r="AD46129" s="9"/>
    </row>
    <row r="46130" spans="30:30">
      <c r="AD46130" s="9"/>
    </row>
    <row r="46131" spans="30:30">
      <c r="AD46131" s="9"/>
    </row>
    <row r="46132" spans="30:30">
      <c r="AD46132" s="9"/>
    </row>
    <row r="46133" spans="30:30">
      <c r="AD46133" s="9"/>
    </row>
    <row r="46134" spans="30:30">
      <c r="AD46134" s="9"/>
    </row>
    <row r="46135" spans="30:30">
      <c r="AD46135" s="9"/>
    </row>
    <row r="46136" spans="30:30">
      <c r="AD46136" s="9"/>
    </row>
    <row r="46137" spans="30:30">
      <c r="AD46137" s="9"/>
    </row>
    <row r="46138" spans="30:30">
      <c r="AD46138" s="9"/>
    </row>
    <row r="46139" spans="30:30">
      <c r="AD46139" s="9"/>
    </row>
    <row r="46140" spans="30:30">
      <c r="AD46140" s="9"/>
    </row>
    <row r="46141" spans="30:30">
      <c r="AD46141" s="9"/>
    </row>
    <row r="46142" spans="30:30">
      <c r="AD46142" s="9"/>
    </row>
    <row r="46143" spans="30:30">
      <c r="AD46143" s="9"/>
    </row>
    <row r="46144" spans="30:30">
      <c r="AD46144" s="9"/>
    </row>
    <row r="46145" spans="30:30">
      <c r="AD46145" s="9"/>
    </row>
    <row r="46146" spans="30:30">
      <c r="AD46146" s="9"/>
    </row>
    <row r="46147" spans="30:30">
      <c r="AD46147" s="9"/>
    </row>
    <row r="46148" spans="30:30">
      <c r="AD46148" s="9"/>
    </row>
    <row r="46149" spans="30:30">
      <c r="AD46149" s="9"/>
    </row>
    <row r="46150" spans="30:30">
      <c r="AD46150" s="9"/>
    </row>
    <row r="46151" spans="30:30">
      <c r="AD46151" s="9"/>
    </row>
    <row r="46152" spans="30:30">
      <c r="AD46152" s="9"/>
    </row>
    <row r="46153" spans="30:30">
      <c r="AD46153" s="9"/>
    </row>
    <row r="46154" spans="30:30">
      <c r="AD46154" s="9"/>
    </row>
    <row r="46155" spans="30:30">
      <c r="AD46155" s="9"/>
    </row>
    <row r="46156" spans="30:30">
      <c r="AD46156" s="9"/>
    </row>
    <row r="46157" spans="30:30">
      <c r="AD46157" s="9"/>
    </row>
    <row r="46158" spans="30:30">
      <c r="AD46158" s="9"/>
    </row>
    <row r="46159" spans="30:30">
      <c r="AD46159" s="9"/>
    </row>
    <row r="46160" spans="30:30">
      <c r="AD46160" s="9"/>
    </row>
    <row r="46161" spans="30:30">
      <c r="AD46161" s="9"/>
    </row>
    <row r="46162" spans="30:30">
      <c r="AD46162" s="9"/>
    </row>
    <row r="46163" spans="30:30">
      <c r="AD46163" s="9"/>
    </row>
    <row r="46164" spans="30:30">
      <c r="AD46164" s="9"/>
    </row>
    <row r="46165" spans="30:30">
      <c r="AD46165" s="9"/>
    </row>
    <row r="46166" spans="30:30">
      <c r="AD46166" s="9"/>
    </row>
    <row r="46167" spans="30:30">
      <c r="AD46167" s="9"/>
    </row>
    <row r="46168" spans="30:30">
      <c r="AD46168" s="9"/>
    </row>
    <row r="46169" spans="30:30">
      <c r="AD46169" s="9"/>
    </row>
    <row r="46170" spans="30:30">
      <c r="AD46170" s="9"/>
    </row>
    <row r="46171" spans="30:30">
      <c r="AD46171" s="9"/>
    </row>
    <row r="46172" spans="30:30">
      <c r="AD46172" s="9"/>
    </row>
    <row r="46173" spans="30:30">
      <c r="AD46173" s="9"/>
    </row>
    <row r="46174" spans="30:30">
      <c r="AD46174" s="9"/>
    </row>
    <row r="46175" spans="30:30">
      <c r="AD46175" s="9"/>
    </row>
    <row r="46176" spans="30:30">
      <c r="AD46176" s="9"/>
    </row>
    <row r="46177" spans="30:30">
      <c r="AD46177" s="9"/>
    </row>
    <row r="46178" spans="30:30">
      <c r="AD46178" s="9"/>
    </row>
    <row r="46179" spans="30:30">
      <c r="AD46179" s="9"/>
    </row>
    <row r="46180" spans="30:30">
      <c r="AD46180" s="9"/>
    </row>
    <row r="46181" spans="30:30">
      <c r="AD46181" s="9"/>
    </row>
    <row r="46182" spans="30:30">
      <c r="AD46182" s="9"/>
    </row>
    <row r="46183" spans="30:30">
      <c r="AD46183" s="9"/>
    </row>
    <row r="46184" spans="30:30">
      <c r="AD46184" s="9"/>
    </row>
    <row r="46185" spans="30:30">
      <c r="AD46185" s="9"/>
    </row>
    <row r="46186" spans="30:30">
      <c r="AD46186" s="9"/>
    </row>
    <row r="46187" spans="30:30">
      <c r="AD46187" s="9"/>
    </row>
    <row r="46188" spans="30:30">
      <c r="AD46188" s="9"/>
    </row>
    <row r="46189" spans="30:30">
      <c r="AD46189" s="9"/>
    </row>
    <row r="46190" spans="30:30">
      <c r="AD46190" s="9"/>
    </row>
    <row r="46191" spans="30:30">
      <c r="AD46191" s="9"/>
    </row>
    <row r="46192" spans="30:30">
      <c r="AD46192" s="9"/>
    </row>
    <row r="46193" spans="30:30">
      <c r="AD46193" s="9"/>
    </row>
    <row r="46194" spans="30:30">
      <c r="AD46194" s="9"/>
    </row>
    <row r="46195" spans="30:30">
      <c r="AD46195" s="9"/>
    </row>
    <row r="46196" spans="30:30">
      <c r="AD46196" s="9"/>
    </row>
    <row r="46197" spans="30:30">
      <c r="AD46197" s="9"/>
    </row>
    <row r="46198" spans="30:30">
      <c r="AD46198" s="9"/>
    </row>
    <row r="46199" spans="30:30">
      <c r="AD46199" s="9"/>
    </row>
    <row r="46200" spans="30:30">
      <c r="AD46200" s="9"/>
    </row>
    <row r="46201" spans="30:30">
      <c r="AD46201" s="9"/>
    </row>
    <row r="46202" spans="30:30">
      <c r="AD46202" s="9"/>
    </row>
    <row r="46203" spans="30:30">
      <c r="AD46203" s="9"/>
    </row>
    <row r="46204" spans="30:30">
      <c r="AD46204" s="9"/>
    </row>
    <row r="46205" spans="30:30">
      <c r="AD46205" s="9"/>
    </row>
    <row r="46206" spans="30:30">
      <c r="AD46206" s="9"/>
    </row>
    <row r="46207" spans="30:30">
      <c r="AD46207" s="9"/>
    </row>
    <row r="46208" spans="30:30">
      <c r="AD46208" s="9"/>
    </row>
    <row r="46209" spans="30:30">
      <c r="AD46209" s="9"/>
    </row>
    <row r="46210" spans="30:30">
      <c r="AD46210" s="9"/>
    </row>
    <row r="46211" spans="30:30">
      <c r="AD46211" s="9"/>
    </row>
    <row r="46212" spans="30:30">
      <c r="AD46212" s="9"/>
    </row>
    <row r="46213" spans="30:30">
      <c r="AD46213" s="9"/>
    </row>
    <row r="46214" spans="30:30">
      <c r="AD46214" s="9"/>
    </row>
    <row r="46215" spans="30:30">
      <c r="AD46215" s="9"/>
    </row>
    <row r="46216" spans="30:30">
      <c r="AD46216" s="9"/>
    </row>
    <row r="46217" spans="30:30">
      <c r="AD46217" s="9"/>
    </row>
    <row r="46218" spans="30:30">
      <c r="AD46218" s="9"/>
    </row>
    <row r="46219" spans="30:30">
      <c r="AD46219" s="9"/>
    </row>
    <row r="46220" spans="30:30">
      <c r="AD46220" s="9"/>
    </row>
    <row r="46221" spans="30:30">
      <c r="AD46221" s="9"/>
    </row>
    <row r="46222" spans="30:30">
      <c r="AD46222" s="9"/>
    </row>
    <row r="46223" spans="30:30">
      <c r="AD46223" s="9"/>
    </row>
    <row r="46224" spans="30:30">
      <c r="AD46224" s="9"/>
    </row>
    <row r="46225" spans="30:30">
      <c r="AD46225" s="9"/>
    </row>
    <row r="46226" spans="30:30">
      <c r="AD46226" s="9"/>
    </row>
    <row r="46227" spans="30:30">
      <c r="AD46227" s="9"/>
    </row>
    <row r="46228" spans="30:30">
      <c r="AD46228" s="9"/>
    </row>
    <row r="46229" spans="30:30">
      <c r="AD46229" s="9"/>
    </row>
    <row r="46230" spans="30:30">
      <c r="AD46230" s="9"/>
    </row>
    <row r="46231" spans="30:30">
      <c r="AD46231" s="9"/>
    </row>
    <row r="46232" spans="30:30">
      <c r="AD46232" s="9"/>
    </row>
    <row r="46233" spans="30:30">
      <c r="AD46233" s="9"/>
    </row>
    <row r="46234" spans="30:30">
      <c r="AD46234" s="9"/>
    </row>
    <row r="46235" spans="30:30">
      <c r="AD46235" s="9"/>
    </row>
    <row r="46236" spans="30:30">
      <c r="AD46236" s="9"/>
    </row>
    <row r="46237" spans="30:30">
      <c r="AD46237" s="9"/>
    </row>
    <row r="46238" spans="30:30">
      <c r="AD46238" s="9"/>
    </row>
    <row r="46239" spans="30:30">
      <c r="AD46239" s="9"/>
    </row>
    <row r="46240" spans="30:30">
      <c r="AD46240" s="9"/>
    </row>
    <row r="46241" spans="30:30">
      <c r="AD46241" s="9"/>
    </row>
    <row r="46242" spans="30:30">
      <c r="AD46242" s="9"/>
    </row>
    <row r="46243" spans="30:30">
      <c r="AD46243" s="9"/>
    </row>
    <row r="46244" spans="30:30">
      <c r="AD46244" s="9"/>
    </row>
    <row r="46245" spans="30:30">
      <c r="AD46245" s="9"/>
    </row>
    <row r="46246" spans="30:30">
      <c r="AD46246" s="9"/>
    </row>
    <row r="46247" spans="30:30">
      <c r="AD46247" s="9"/>
    </row>
    <row r="46248" spans="30:30">
      <c r="AD46248" s="9"/>
    </row>
    <row r="46249" spans="30:30">
      <c r="AD46249" s="9"/>
    </row>
    <row r="46250" spans="30:30">
      <c r="AD46250" s="9"/>
    </row>
    <row r="46251" spans="30:30">
      <c r="AD46251" s="9"/>
    </row>
    <row r="46252" spans="30:30">
      <c r="AD46252" s="9"/>
    </row>
    <row r="46253" spans="30:30">
      <c r="AD46253" s="9"/>
    </row>
    <row r="46254" spans="30:30">
      <c r="AD46254" s="9"/>
    </row>
    <row r="46255" spans="30:30">
      <c r="AD46255" s="9"/>
    </row>
    <row r="46256" spans="30:30">
      <c r="AD46256" s="9"/>
    </row>
    <row r="46257" spans="30:30">
      <c r="AD46257" s="9"/>
    </row>
    <row r="46258" spans="30:30">
      <c r="AD46258" s="9"/>
    </row>
    <row r="46259" spans="30:30">
      <c r="AD46259" s="9"/>
    </row>
    <row r="46260" spans="30:30">
      <c r="AD46260" s="9"/>
    </row>
    <row r="46261" spans="30:30">
      <c r="AD46261" s="9"/>
    </row>
    <row r="46262" spans="30:30">
      <c r="AD46262" s="9"/>
    </row>
    <row r="46263" spans="30:30">
      <c r="AD46263" s="9"/>
    </row>
    <row r="46264" spans="30:30">
      <c r="AD46264" s="9"/>
    </row>
    <row r="46265" spans="30:30">
      <c r="AD46265" s="9"/>
    </row>
    <row r="46266" spans="30:30">
      <c r="AD46266" s="9"/>
    </row>
    <row r="46267" spans="30:30">
      <c r="AD46267" s="9"/>
    </row>
    <row r="46268" spans="30:30">
      <c r="AD46268" s="9"/>
    </row>
    <row r="46269" spans="30:30">
      <c r="AD46269" s="9"/>
    </row>
    <row r="46270" spans="30:30">
      <c r="AD46270" s="9"/>
    </row>
    <row r="46271" spans="30:30">
      <c r="AD46271" s="9"/>
    </row>
    <row r="46272" spans="30:30">
      <c r="AD46272" s="9"/>
    </row>
    <row r="46273" spans="30:30">
      <c r="AD46273" s="9"/>
    </row>
    <row r="46274" spans="30:30">
      <c r="AD46274" s="9"/>
    </row>
    <row r="46275" spans="30:30">
      <c r="AD46275" s="9"/>
    </row>
    <row r="46276" spans="30:30">
      <c r="AD46276" s="9"/>
    </row>
    <row r="46277" spans="30:30">
      <c r="AD46277" s="9"/>
    </row>
    <row r="46278" spans="30:30">
      <c r="AD46278" s="9"/>
    </row>
    <row r="46279" spans="30:30">
      <c r="AD46279" s="9"/>
    </row>
    <row r="46280" spans="30:30">
      <c r="AD46280" s="9"/>
    </row>
    <row r="46281" spans="30:30">
      <c r="AD46281" s="9"/>
    </row>
    <row r="46282" spans="30:30">
      <c r="AD46282" s="9"/>
    </row>
    <row r="46283" spans="30:30">
      <c r="AD46283" s="9"/>
    </row>
    <row r="46284" spans="30:30">
      <c r="AD46284" s="9"/>
    </row>
    <row r="46285" spans="30:30">
      <c r="AD46285" s="9"/>
    </row>
    <row r="46286" spans="30:30">
      <c r="AD46286" s="9"/>
    </row>
    <row r="46287" spans="30:30">
      <c r="AD46287" s="9"/>
    </row>
    <row r="46288" spans="30:30">
      <c r="AD46288" s="9"/>
    </row>
    <row r="46289" spans="30:30">
      <c r="AD46289" s="9"/>
    </row>
    <row r="46290" spans="30:30">
      <c r="AD46290" s="9"/>
    </row>
    <row r="46291" spans="30:30">
      <c r="AD46291" s="9"/>
    </row>
    <row r="46292" spans="30:30">
      <c r="AD46292" s="9"/>
    </row>
    <row r="46293" spans="30:30">
      <c r="AD46293" s="9"/>
    </row>
    <row r="46294" spans="30:30">
      <c r="AD46294" s="9"/>
    </row>
    <row r="46295" spans="30:30">
      <c r="AD46295" s="9"/>
    </row>
    <row r="46296" spans="30:30">
      <c r="AD46296" s="9"/>
    </row>
    <row r="46297" spans="30:30">
      <c r="AD46297" s="9"/>
    </row>
    <row r="46298" spans="30:30">
      <c r="AD46298" s="9"/>
    </row>
    <row r="46299" spans="30:30">
      <c r="AD46299" s="9"/>
    </row>
    <row r="46300" spans="30:30">
      <c r="AD46300" s="9"/>
    </row>
    <row r="46301" spans="30:30">
      <c r="AD46301" s="9"/>
    </row>
    <row r="46302" spans="30:30">
      <c r="AD46302" s="9"/>
    </row>
    <row r="46303" spans="30:30">
      <c r="AD46303" s="9"/>
    </row>
    <row r="46304" spans="30:30">
      <c r="AD46304" s="9"/>
    </row>
    <row r="46305" spans="30:30">
      <c r="AD46305" s="9"/>
    </row>
    <row r="46306" spans="30:30">
      <c r="AD46306" s="9"/>
    </row>
    <row r="46307" spans="30:30">
      <c r="AD46307" s="9"/>
    </row>
    <row r="46308" spans="30:30">
      <c r="AD46308" s="9"/>
    </row>
    <row r="46309" spans="30:30">
      <c r="AD46309" s="9"/>
    </row>
    <row r="46310" spans="30:30">
      <c r="AD46310" s="9"/>
    </row>
    <row r="46311" spans="30:30">
      <c r="AD46311" s="9"/>
    </row>
    <row r="46312" spans="30:30">
      <c r="AD46312" s="9"/>
    </row>
    <row r="46313" spans="30:30">
      <c r="AD46313" s="9"/>
    </row>
    <row r="46314" spans="30:30">
      <c r="AD46314" s="9"/>
    </row>
    <row r="46315" spans="30:30">
      <c r="AD46315" s="9"/>
    </row>
    <row r="46316" spans="30:30">
      <c r="AD46316" s="9"/>
    </row>
    <row r="46317" spans="30:30">
      <c r="AD46317" s="9"/>
    </row>
    <row r="46318" spans="30:30">
      <c r="AD46318" s="9"/>
    </row>
    <row r="46319" spans="30:30">
      <c r="AD46319" s="9"/>
    </row>
    <row r="46320" spans="30:30">
      <c r="AD46320" s="9"/>
    </row>
    <row r="46321" spans="30:30">
      <c r="AD46321" s="9"/>
    </row>
    <row r="46322" spans="30:30">
      <c r="AD46322" s="9"/>
    </row>
    <row r="46323" spans="30:30">
      <c r="AD46323" s="9"/>
    </row>
    <row r="46324" spans="30:30">
      <c r="AD46324" s="9"/>
    </row>
    <row r="46325" spans="30:30">
      <c r="AD46325" s="9"/>
    </row>
    <row r="46326" spans="30:30">
      <c r="AD46326" s="9"/>
    </row>
    <row r="46327" spans="30:30">
      <c r="AD46327" s="9"/>
    </row>
    <row r="46328" spans="30:30">
      <c r="AD46328" s="9"/>
    </row>
    <row r="46329" spans="30:30">
      <c r="AD46329" s="9"/>
    </row>
    <row r="46330" spans="30:30">
      <c r="AD46330" s="9"/>
    </row>
    <row r="46331" spans="30:30">
      <c r="AD46331" s="9"/>
    </row>
    <row r="46332" spans="30:30">
      <c r="AD46332" s="9"/>
    </row>
    <row r="46333" spans="30:30">
      <c r="AD46333" s="9"/>
    </row>
    <row r="46334" spans="30:30">
      <c r="AD46334" s="9"/>
    </row>
    <row r="46335" spans="30:30">
      <c r="AD46335" s="9"/>
    </row>
    <row r="46336" spans="30:30">
      <c r="AD46336" s="9"/>
    </row>
    <row r="46337" spans="30:30">
      <c r="AD46337" s="9"/>
    </row>
    <row r="46338" spans="30:30">
      <c r="AD46338" s="9"/>
    </row>
    <row r="46339" spans="30:30">
      <c r="AD46339" s="9"/>
    </row>
    <row r="46340" spans="30:30">
      <c r="AD46340" s="9"/>
    </row>
    <row r="46341" spans="30:30">
      <c r="AD46341" s="9"/>
    </row>
    <row r="46342" spans="30:30">
      <c r="AD46342" s="9"/>
    </row>
    <row r="46343" spans="30:30">
      <c r="AD46343" s="9"/>
    </row>
    <row r="46344" spans="30:30">
      <c r="AD46344" s="9"/>
    </row>
    <row r="46345" spans="30:30">
      <c r="AD46345" s="9"/>
    </row>
    <row r="46346" spans="30:30">
      <c r="AD46346" s="9"/>
    </row>
    <row r="46347" spans="30:30">
      <c r="AD46347" s="9"/>
    </row>
    <row r="46348" spans="30:30">
      <c r="AD46348" s="9"/>
    </row>
    <row r="46349" spans="30:30">
      <c r="AD46349" s="9"/>
    </row>
    <row r="46350" spans="30:30">
      <c r="AD46350" s="9"/>
    </row>
    <row r="46351" spans="30:30">
      <c r="AD46351" s="9"/>
    </row>
    <row r="46352" spans="30:30">
      <c r="AD46352" s="9"/>
    </row>
    <row r="46353" spans="30:30">
      <c r="AD46353" s="9"/>
    </row>
    <row r="46354" spans="30:30">
      <c r="AD46354" s="9"/>
    </row>
    <row r="46355" spans="30:30">
      <c r="AD46355" s="9"/>
    </row>
    <row r="46356" spans="30:30">
      <c r="AD46356" s="9"/>
    </row>
    <row r="46357" spans="30:30">
      <c r="AD46357" s="9"/>
    </row>
    <row r="46358" spans="30:30">
      <c r="AD46358" s="9"/>
    </row>
    <row r="46359" spans="30:30">
      <c r="AD46359" s="9"/>
    </row>
    <row r="46360" spans="30:30">
      <c r="AD46360" s="9"/>
    </row>
    <row r="46361" spans="30:30">
      <c r="AD46361" s="9"/>
    </row>
    <row r="46362" spans="30:30">
      <c r="AD46362" s="9"/>
    </row>
    <row r="46363" spans="30:30">
      <c r="AD46363" s="9"/>
    </row>
    <row r="46364" spans="30:30">
      <c r="AD46364" s="9"/>
    </row>
    <row r="46365" spans="30:30">
      <c r="AD46365" s="9"/>
    </row>
    <row r="46366" spans="30:30">
      <c r="AD46366" s="9"/>
    </row>
    <row r="46367" spans="30:30">
      <c r="AD46367" s="9"/>
    </row>
    <row r="46368" spans="30:30">
      <c r="AD46368" s="9"/>
    </row>
    <row r="46369" spans="30:30">
      <c r="AD46369" s="9"/>
    </row>
    <row r="46370" spans="30:30">
      <c r="AD46370" s="9"/>
    </row>
    <row r="46371" spans="30:30">
      <c r="AD46371" s="9"/>
    </row>
    <row r="46372" spans="30:30">
      <c r="AD46372" s="9"/>
    </row>
    <row r="46373" spans="30:30">
      <c r="AD46373" s="9"/>
    </row>
    <row r="46374" spans="30:30">
      <c r="AD46374" s="9"/>
    </row>
    <row r="46375" spans="30:30">
      <c r="AD46375" s="9"/>
    </row>
    <row r="46376" spans="30:30">
      <c r="AD46376" s="9"/>
    </row>
    <row r="46377" spans="30:30">
      <c r="AD46377" s="9"/>
    </row>
    <row r="46378" spans="30:30">
      <c r="AD46378" s="9"/>
    </row>
    <row r="46379" spans="30:30">
      <c r="AD46379" s="9"/>
    </row>
    <row r="46380" spans="30:30">
      <c r="AD46380" s="9"/>
    </row>
    <row r="46381" spans="30:30">
      <c r="AD46381" s="9"/>
    </row>
    <row r="46382" spans="30:30">
      <c r="AD46382" s="9"/>
    </row>
    <row r="46383" spans="30:30">
      <c r="AD46383" s="9"/>
    </row>
    <row r="46384" spans="30:30">
      <c r="AD46384" s="9"/>
    </row>
    <row r="46385" spans="30:30">
      <c r="AD46385" s="9"/>
    </row>
    <row r="46386" spans="30:30">
      <c r="AD46386" s="9"/>
    </row>
    <row r="46387" spans="30:30">
      <c r="AD46387" s="9"/>
    </row>
    <row r="46388" spans="30:30">
      <c r="AD46388" s="9"/>
    </row>
    <row r="46389" spans="30:30">
      <c r="AD46389" s="9"/>
    </row>
    <row r="46390" spans="30:30">
      <c r="AD46390" s="9"/>
    </row>
    <row r="46391" spans="30:30">
      <c r="AD46391" s="9"/>
    </row>
    <row r="46392" spans="30:30">
      <c r="AD46392" s="9"/>
    </row>
    <row r="46393" spans="30:30">
      <c r="AD46393" s="9"/>
    </row>
    <row r="46394" spans="30:30">
      <c r="AD46394" s="9"/>
    </row>
    <row r="46395" spans="30:30">
      <c r="AD46395" s="9"/>
    </row>
    <row r="46396" spans="30:30">
      <c r="AD46396" s="9"/>
    </row>
    <row r="46397" spans="30:30">
      <c r="AD46397" s="9"/>
    </row>
    <row r="46398" spans="30:30">
      <c r="AD46398" s="9"/>
    </row>
    <row r="46399" spans="30:30">
      <c r="AD46399" s="9"/>
    </row>
    <row r="46400" spans="30:30">
      <c r="AD46400" s="9"/>
    </row>
    <row r="46401" spans="30:30">
      <c r="AD46401" s="9"/>
    </row>
    <row r="46402" spans="30:30">
      <c r="AD46402" s="9"/>
    </row>
    <row r="46403" spans="30:30">
      <c r="AD46403" s="9"/>
    </row>
    <row r="46404" spans="30:30">
      <c r="AD46404" s="9"/>
    </row>
    <row r="46405" spans="30:30">
      <c r="AD46405" s="9"/>
    </row>
    <row r="46406" spans="30:30">
      <c r="AD46406" s="9"/>
    </row>
    <row r="46407" spans="30:30">
      <c r="AD46407" s="9"/>
    </row>
    <row r="46408" spans="30:30">
      <c r="AD46408" s="9"/>
    </row>
    <row r="46409" spans="30:30">
      <c r="AD46409" s="9"/>
    </row>
    <row r="46410" spans="30:30">
      <c r="AD46410" s="9"/>
    </row>
    <row r="46411" spans="30:30">
      <c r="AD46411" s="9"/>
    </row>
    <row r="46412" spans="30:30">
      <c r="AD46412" s="9"/>
    </row>
    <row r="46413" spans="30:30">
      <c r="AD46413" s="9"/>
    </row>
    <row r="46414" spans="30:30">
      <c r="AD46414" s="9"/>
    </row>
    <row r="46415" spans="30:30">
      <c r="AD46415" s="9"/>
    </row>
    <row r="46416" spans="30:30">
      <c r="AD46416" s="9"/>
    </row>
    <row r="46417" spans="30:30">
      <c r="AD46417" s="9"/>
    </row>
    <row r="46418" spans="30:30">
      <c r="AD46418" s="9"/>
    </row>
    <row r="46419" spans="30:30">
      <c r="AD46419" s="9"/>
    </row>
    <row r="46420" spans="30:30">
      <c r="AD46420" s="9"/>
    </row>
    <row r="46421" spans="30:30">
      <c r="AD46421" s="9"/>
    </row>
    <row r="46422" spans="30:30">
      <c r="AD46422" s="9"/>
    </row>
    <row r="46423" spans="30:30">
      <c r="AD46423" s="9"/>
    </row>
    <row r="46424" spans="30:30">
      <c r="AD46424" s="9"/>
    </row>
    <row r="46425" spans="30:30">
      <c r="AD46425" s="9"/>
    </row>
    <row r="46426" spans="30:30">
      <c r="AD46426" s="9"/>
    </row>
    <row r="46427" spans="30:30">
      <c r="AD46427" s="9"/>
    </row>
    <row r="46428" spans="30:30">
      <c r="AD46428" s="9"/>
    </row>
    <row r="46429" spans="30:30">
      <c r="AD46429" s="9"/>
    </row>
    <row r="46430" spans="30:30">
      <c r="AD46430" s="9"/>
    </row>
    <row r="46431" spans="30:30">
      <c r="AD46431" s="9"/>
    </row>
    <row r="46432" spans="30:30">
      <c r="AD46432" s="9"/>
    </row>
    <row r="46433" spans="30:30">
      <c r="AD46433" s="9"/>
    </row>
    <row r="46434" spans="30:30">
      <c r="AD46434" s="9"/>
    </row>
    <row r="46435" spans="30:30">
      <c r="AD46435" s="9"/>
    </row>
    <row r="46436" spans="30:30">
      <c r="AD46436" s="9"/>
    </row>
    <row r="46437" spans="30:30">
      <c r="AD46437" s="9"/>
    </row>
    <row r="46438" spans="30:30">
      <c r="AD46438" s="9"/>
    </row>
    <row r="46439" spans="30:30">
      <c r="AD46439" s="9"/>
    </row>
    <row r="46440" spans="30:30">
      <c r="AD46440" s="9"/>
    </row>
    <row r="46441" spans="30:30">
      <c r="AD46441" s="9"/>
    </row>
    <row r="46442" spans="30:30">
      <c r="AD46442" s="9"/>
    </row>
    <row r="46443" spans="30:30">
      <c r="AD46443" s="9"/>
    </row>
    <row r="46444" spans="30:30">
      <c r="AD46444" s="9"/>
    </row>
    <row r="46445" spans="30:30">
      <c r="AD46445" s="9"/>
    </row>
    <row r="46446" spans="30:30">
      <c r="AD46446" s="9"/>
    </row>
    <row r="46447" spans="30:30">
      <c r="AD46447" s="9"/>
    </row>
    <row r="46448" spans="30:30">
      <c r="AD46448" s="9"/>
    </row>
    <row r="46449" spans="30:30">
      <c r="AD46449" s="9"/>
    </row>
    <row r="46450" spans="30:30">
      <c r="AD46450" s="9"/>
    </row>
    <row r="46451" spans="30:30">
      <c r="AD46451" s="9"/>
    </row>
    <row r="46452" spans="30:30">
      <c r="AD46452" s="9"/>
    </row>
    <row r="46453" spans="30:30">
      <c r="AD46453" s="9"/>
    </row>
    <row r="46454" spans="30:30">
      <c r="AD46454" s="9"/>
    </row>
    <row r="46455" spans="30:30">
      <c r="AD46455" s="9"/>
    </row>
    <row r="46456" spans="30:30">
      <c r="AD46456" s="9"/>
    </row>
    <row r="46457" spans="30:30">
      <c r="AD46457" s="9"/>
    </row>
    <row r="46458" spans="30:30">
      <c r="AD46458" s="9"/>
    </row>
    <row r="46459" spans="30:30">
      <c r="AD46459" s="9"/>
    </row>
    <row r="46460" spans="30:30">
      <c r="AD46460" s="9"/>
    </row>
    <row r="46461" spans="30:30">
      <c r="AD46461" s="9"/>
    </row>
    <row r="46462" spans="30:30">
      <c r="AD46462" s="9"/>
    </row>
    <row r="46463" spans="30:30">
      <c r="AD46463" s="9"/>
    </row>
    <row r="46464" spans="30:30">
      <c r="AD46464" s="9"/>
    </row>
    <row r="46465" spans="30:30">
      <c r="AD46465" s="9"/>
    </row>
    <row r="46466" spans="30:30">
      <c r="AD46466" s="9"/>
    </row>
    <row r="46467" spans="30:30">
      <c r="AD46467" s="9"/>
    </row>
    <row r="46468" spans="30:30">
      <c r="AD46468" s="9"/>
    </row>
    <row r="46469" spans="30:30">
      <c r="AD46469" s="9"/>
    </row>
    <row r="46470" spans="30:30">
      <c r="AD46470" s="9"/>
    </row>
    <row r="46471" spans="30:30">
      <c r="AD46471" s="9"/>
    </row>
    <row r="46472" spans="30:30">
      <c r="AD46472" s="9"/>
    </row>
    <row r="46473" spans="30:30">
      <c r="AD46473" s="9"/>
    </row>
    <row r="46474" spans="30:30">
      <c r="AD46474" s="9"/>
    </row>
    <row r="46475" spans="30:30">
      <c r="AD46475" s="9"/>
    </row>
    <row r="46476" spans="30:30">
      <c r="AD46476" s="9"/>
    </row>
    <row r="46477" spans="30:30">
      <c r="AD46477" s="9"/>
    </row>
    <row r="46478" spans="30:30">
      <c r="AD46478" s="9"/>
    </row>
    <row r="46479" spans="30:30">
      <c r="AD46479" s="9"/>
    </row>
    <row r="46480" spans="30:30">
      <c r="AD46480" s="9"/>
    </row>
    <row r="46481" spans="30:30">
      <c r="AD46481" s="9"/>
    </row>
    <row r="46482" spans="30:30">
      <c r="AD46482" s="9"/>
    </row>
    <row r="46483" spans="30:30">
      <c r="AD46483" s="9"/>
    </row>
    <row r="46484" spans="30:30">
      <c r="AD46484" s="9"/>
    </row>
    <row r="46485" spans="30:30">
      <c r="AD46485" s="9"/>
    </row>
    <row r="46486" spans="30:30">
      <c r="AD46486" s="9"/>
    </row>
    <row r="46487" spans="30:30">
      <c r="AD46487" s="9"/>
    </row>
    <row r="46488" spans="30:30">
      <c r="AD46488" s="9"/>
    </row>
    <row r="46489" spans="30:30">
      <c r="AD46489" s="9"/>
    </row>
    <row r="46490" spans="30:30">
      <c r="AD46490" s="9"/>
    </row>
    <row r="46491" spans="30:30">
      <c r="AD46491" s="9"/>
    </row>
    <row r="46492" spans="30:30">
      <c r="AD46492" s="9"/>
    </row>
    <row r="46493" spans="30:30">
      <c r="AD46493" s="9"/>
    </row>
    <row r="46494" spans="30:30">
      <c r="AD46494" s="9"/>
    </row>
    <row r="46495" spans="30:30">
      <c r="AD46495" s="9"/>
    </row>
    <row r="46496" spans="30:30">
      <c r="AD46496" s="9"/>
    </row>
    <row r="46497" spans="30:30">
      <c r="AD46497" s="9"/>
    </row>
    <row r="46498" spans="30:30">
      <c r="AD46498" s="9"/>
    </row>
    <row r="46499" spans="30:30">
      <c r="AD46499" s="9"/>
    </row>
    <row r="46500" spans="30:30">
      <c r="AD46500" s="9"/>
    </row>
    <row r="46501" spans="30:30">
      <c r="AD46501" s="9"/>
    </row>
    <row r="46502" spans="30:30">
      <c r="AD46502" s="9"/>
    </row>
    <row r="46503" spans="30:30">
      <c r="AD46503" s="9"/>
    </row>
    <row r="46504" spans="30:30">
      <c r="AD46504" s="9"/>
    </row>
    <row r="46505" spans="30:30">
      <c r="AD46505" s="9"/>
    </row>
    <row r="46506" spans="30:30">
      <c r="AD46506" s="9"/>
    </row>
    <row r="46507" spans="30:30">
      <c r="AD46507" s="9"/>
    </row>
    <row r="46508" spans="30:30">
      <c r="AD46508" s="9"/>
    </row>
    <row r="46509" spans="30:30">
      <c r="AD46509" s="9"/>
    </row>
    <row r="46510" spans="30:30">
      <c r="AD46510" s="9"/>
    </row>
    <row r="46511" spans="30:30">
      <c r="AD46511" s="9"/>
    </row>
    <row r="46512" spans="30:30">
      <c r="AD46512" s="9"/>
    </row>
    <row r="46513" spans="30:30">
      <c r="AD46513" s="9"/>
    </row>
    <row r="46514" spans="30:30">
      <c r="AD46514" s="9"/>
    </row>
    <row r="46515" spans="30:30">
      <c r="AD46515" s="9"/>
    </row>
    <row r="46516" spans="30:30">
      <c r="AD46516" s="9"/>
    </row>
    <row r="46517" spans="30:30">
      <c r="AD46517" s="9"/>
    </row>
    <row r="46518" spans="30:30">
      <c r="AD46518" s="9"/>
    </row>
    <row r="46519" spans="30:30">
      <c r="AD46519" s="9"/>
    </row>
    <row r="46520" spans="30:30">
      <c r="AD46520" s="9"/>
    </row>
    <row r="46521" spans="30:30">
      <c r="AD46521" s="9"/>
    </row>
    <row r="46522" spans="30:30">
      <c r="AD46522" s="9"/>
    </row>
    <row r="46523" spans="30:30">
      <c r="AD46523" s="9"/>
    </row>
    <row r="46524" spans="30:30">
      <c r="AD46524" s="9"/>
    </row>
    <row r="46525" spans="30:30">
      <c r="AD46525" s="9"/>
    </row>
    <row r="46526" spans="30:30">
      <c r="AD46526" s="9"/>
    </row>
    <row r="46527" spans="30:30">
      <c r="AD46527" s="9"/>
    </row>
    <row r="46528" spans="30:30">
      <c r="AD46528" s="9"/>
    </row>
    <row r="46529" spans="30:30">
      <c r="AD46529" s="9"/>
    </row>
    <row r="46530" spans="30:30">
      <c r="AD46530" s="9"/>
    </row>
    <row r="46531" spans="30:30">
      <c r="AD46531" s="9"/>
    </row>
    <row r="46532" spans="30:30">
      <c r="AD46532" s="9"/>
    </row>
    <row r="46533" spans="30:30">
      <c r="AD46533" s="9"/>
    </row>
    <row r="46534" spans="30:30">
      <c r="AD46534" s="9"/>
    </row>
    <row r="46535" spans="30:30">
      <c r="AD46535" s="9"/>
    </row>
    <row r="46536" spans="30:30">
      <c r="AD46536" s="9"/>
    </row>
    <row r="46537" spans="30:30">
      <c r="AD46537" s="9"/>
    </row>
    <row r="46538" spans="30:30">
      <c r="AD46538" s="9"/>
    </row>
    <row r="46539" spans="30:30">
      <c r="AD46539" s="9"/>
    </row>
    <row r="46540" spans="30:30">
      <c r="AD46540" s="9"/>
    </row>
    <row r="46541" spans="30:30">
      <c r="AD46541" s="9"/>
    </row>
    <row r="46542" spans="30:30">
      <c r="AD46542" s="9"/>
    </row>
    <row r="46543" spans="30:30">
      <c r="AD46543" s="9"/>
    </row>
    <row r="46544" spans="30:30">
      <c r="AD46544" s="9"/>
    </row>
    <row r="46545" spans="30:30">
      <c r="AD46545" s="9"/>
    </row>
    <row r="46546" spans="30:30">
      <c r="AD46546" s="9"/>
    </row>
    <row r="46547" spans="30:30">
      <c r="AD46547" s="9"/>
    </row>
    <row r="46548" spans="30:30">
      <c r="AD46548" s="9"/>
    </row>
    <row r="46549" spans="30:30">
      <c r="AD46549" s="9"/>
    </row>
    <row r="46550" spans="30:30">
      <c r="AD46550" s="9"/>
    </row>
    <row r="46551" spans="30:30">
      <c r="AD46551" s="9"/>
    </row>
    <row r="46552" spans="30:30">
      <c r="AD46552" s="9"/>
    </row>
    <row r="46553" spans="30:30">
      <c r="AD46553" s="9"/>
    </row>
    <row r="46554" spans="30:30">
      <c r="AD46554" s="9"/>
    </row>
    <row r="46555" spans="30:30">
      <c r="AD46555" s="9"/>
    </row>
    <row r="46556" spans="30:30">
      <c r="AD46556" s="9"/>
    </row>
    <row r="46557" spans="30:30">
      <c r="AD46557" s="9"/>
    </row>
    <row r="46558" spans="30:30">
      <c r="AD46558" s="9"/>
    </row>
    <row r="46559" spans="30:30">
      <c r="AD46559" s="9"/>
    </row>
    <row r="46560" spans="30:30">
      <c r="AD46560" s="9"/>
    </row>
    <row r="46561" spans="30:30">
      <c r="AD46561" s="9"/>
    </row>
    <row r="46562" spans="30:30">
      <c r="AD46562" s="9"/>
    </row>
    <row r="46563" spans="30:30">
      <c r="AD46563" s="9"/>
    </row>
    <row r="46564" spans="30:30">
      <c r="AD46564" s="9"/>
    </row>
    <row r="46565" spans="30:30">
      <c r="AD46565" s="9"/>
    </row>
    <row r="46566" spans="30:30">
      <c r="AD46566" s="9"/>
    </row>
    <row r="46567" spans="30:30">
      <c r="AD46567" s="9"/>
    </row>
    <row r="46568" spans="30:30">
      <c r="AD46568" s="9"/>
    </row>
    <row r="46569" spans="30:30">
      <c r="AD46569" s="9"/>
    </row>
    <row r="46570" spans="30:30">
      <c r="AD46570" s="9"/>
    </row>
    <row r="46571" spans="30:30">
      <c r="AD46571" s="9"/>
    </row>
    <row r="46572" spans="30:30">
      <c r="AD46572" s="9"/>
    </row>
    <row r="46573" spans="30:30">
      <c r="AD46573" s="9"/>
    </row>
    <row r="46574" spans="30:30">
      <c r="AD46574" s="9"/>
    </row>
    <row r="46575" spans="30:30">
      <c r="AD46575" s="9"/>
    </row>
    <row r="46576" spans="30:30">
      <c r="AD46576" s="9"/>
    </row>
    <row r="46577" spans="30:30">
      <c r="AD46577" s="9"/>
    </row>
    <row r="46578" spans="30:30">
      <c r="AD46578" s="9"/>
    </row>
    <row r="46579" spans="30:30">
      <c r="AD46579" s="9"/>
    </row>
    <row r="46580" spans="30:30">
      <c r="AD46580" s="9"/>
    </row>
    <row r="46581" spans="30:30">
      <c r="AD46581" s="9"/>
    </row>
    <row r="46582" spans="30:30">
      <c r="AD46582" s="9"/>
    </row>
    <row r="46583" spans="30:30">
      <c r="AD46583" s="9"/>
    </row>
    <row r="46584" spans="30:30">
      <c r="AD46584" s="9"/>
    </row>
    <row r="46585" spans="30:30">
      <c r="AD46585" s="9"/>
    </row>
    <row r="46586" spans="30:30">
      <c r="AD46586" s="9"/>
    </row>
    <row r="46587" spans="30:30">
      <c r="AD46587" s="9"/>
    </row>
    <row r="46588" spans="30:30">
      <c r="AD46588" s="9"/>
    </row>
    <row r="46589" spans="30:30">
      <c r="AD46589" s="9"/>
    </row>
    <row r="46590" spans="30:30">
      <c r="AD46590" s="9"/>
    </row>
    <row r="46591" spans="30:30">
      <c r="AD46591" s="9"/>
    </row>
    <row r="46592" spans="30:30">
      <c r="AD46592" s="9"/>
    </row>
    <row r="46593" spans="30:30">
      <c r="AD46593" s="9"/>
    </row>
    <row r="46594" spans="30:30">
      <c r="AD46594" s="9"/>
    </row>
    <row r="46595" spans="30:30">
      <c r="AD46595" s="9"/>
    </row>
    <row r="46596" spans="30:30">
      <c r="AD46596" s="9"/>
    </row>
    <row r="46597" spans="30:30">
      <c r="AD46597" s="9"/>
    </row>
    <row r="46598" spans="30:30">
      <c r="AD46598" s="9"/>
    </row>
    <row r="46599" spans="30:30">
      <c r="AD46599" s="9"/>
    </row>
    <row r="46600" spans="30:30">
      <c r="AD46600" s="9"/>
    </row>
    <row r="46601" spans="30:30">
      <c r="AD46601" s="9"/>
    </row>
    <row r="46602" spans="30:30">
      <c r="AD46602" s="9"/>
    </row>
    <row r="46603" spans="30:30">
      <c r="AD46603" s="9"/>
    </row>
    <row r="46604" spans="30:30">
      <c r="AD46604" s="9"/>
    </row>
    <row r="46605" spans="30:30">
      <c r="AD46605" s="9"/>
    </row>
    <row r="46606" spans="30:30">
      <c r="AD46606" s="9"/>
    </row>
    <row r="46607" spans="30:30">
      <c r="AD46607" s="9"/>
    </row>
    <row r="46608" spans="30:30">
      <c r="AD46608" s="9"/>
    </row>
    <row r="46609" spans="30:30">
      <c r="AD46609" s="9"/>
    </row>
    <row r="46610" spans="30:30">
      <c r="AD46610" s="9"/>
    </row>
    <row r="46611" spans="30:30">
      <c r="AD46611" s="9"/>
    </row>
    <row r="46612" spans="30:30">
      <c r="AD46612" s="9"/>
    </row>
    <row r="46613" spans="30:30">
      <c r="AD46613" s="9"/>
    </row>
    <row r="46614" spans="30:30">
      <c r="AD46614" s="9"/>
    </row>
    <row r="46615" spans="30:30">
      <c r="AD46615" s="9"/>
    </row>
    <row r="46616" spans="30:30">
      <c r="AD46616" s="9"/>
    </row>
    <row r="46617" spans="30:30">
      <c r="AD46617" s="9"/>
    </row>
    <row r="46618" spans="30:30">
      <c r="AD46618" s="9"/>
    </row>
    <row r="46619" spans="30:30">
      <c r="AD46619" s="9"/>
    </row>
    <row r="46620" spans="30:30">
      <c r="AD46620" s="9"/>
    </row>
    <row r="46621" spans="30:30">
      <c r="AD46621" s="9"/>
    </row>
    <row r="46622" spans="30:30">
      <c r="AD46622" s="9"/>
    </row>
    <row r="46623" spans="30:30">
      <c r="AD46623" s="9"/>
    </row>
    <row r="46624" spans="30:30">
      <c r="AD46624" s="9"/>
    </row>
    <row r="46625" spans="30:30">
      <c r="AD46625" s="9"/>
    </row>
    <row r="46626" spans="30:30">
      <c r="AD46626" s="9"/>
    </row>
    <row r="46627" spans="30:30">
      <c r="AD46627" s="9"/>
    </row>
    <row r="46628" spans="30:30">
      <c r="AD46628" s="9"/>
    </row>
    <row r="46629" spans="30:30">
      <c r="AD46629" s="9"/>
    </row>
    <row r="46630" spans="30:30">
      <c r="AD46630" s="9"/>
    </row>
    <row r="46631" spans="30:30">
      <c r="AD46631" s="9"/>
    </row>
    <row r="46632" spans="30:30">
      <c r="AD46632" s="9"/>
    </row>
    <row r="46633" spans="30:30">
      <c r="AD46633" s="9"/>
    </row>
    <row r="46634" spans="30:30">
      <c r="AD46634" s="9"/>
    </row>
    <row r="46635" spans="30:30">
      <c r="AD46635" s="9"/>
    </row>
    <row r="46636" spans="30:30">
      <c r="AD46636" s="9"/>
    </row>
    <row r="46637" spans="30:30">
      <c r="AD46637" s="9"/>
    </row>
    <row r="46638" spans="30:30">
      <c r="AD46638" s="9"/>
    </row>
    <row r="46639" spans="30:30">
      <c r="AD46639" s="9"/>
    </row>
    <row r="46640" spans="30:30">
      <c r="AD46640" s="9"/>
    </row>
    <row r="46641" spans="30:30">
      <c r="AD46641" s="9"/>
    </row>
    <row r="46642" spans="30:30">
      <c r="AD46642" s="9"/>
    </row>
    <row r="46643" spans="30:30">
      <c r="AD46643" s="9"/>
    </row>
    <row r="46644" spans="30:30">
      <c r="AD46644" s="9"/>
    </row>
    <row r="46645" spans="30:30">
      <c r="AD46645" s="9"/>
    </row>
    <row r="46646" spans="30:30">
      <c r="AD46646" s="9"/>
    </row>
    <row r="46647" spans="30:30">
      <c r="AD46647" s="9"/>
    </row>
    <row r="46648" spans="30:30">
      <c r="AD46648" s="9"/>
    </row>
    <row r="46649" spans="30:30">
      <c r="AD46649" s="9"/>
    </row>
    <row r="46650" spans="30:30">
      <c r="AD46650" s="9"/>
    </row>
    <row r="46651" spans="30:30">
      <c r="AD46651" s="9"/>
    </row>
    <row r="46652" spans="30:30">
      <c r="AD46652" s="9"/>
    </row>
    <row r="46653" spans="30:30">
      <c r="AD46653" s="9"/>
    </row>
    <row r="46654" spans="30:30">
      <c r="AD46654" s="9"/>
    </row>
    <row r="46655" spans="30:30">
      <c r="AD46655" s="9"/>
    </row>
    <row r="46656" spans="30:30">
      <c r="AD46656" s="9"/>
    </row>
    <row r="46657" spans="30:30">
      <c r="AD46657" s="9"/>
    </row>
    <row r="46658" spans="30:30">
      <c r="AD46658" s="9"/>
    </row>
    <row r="46659" spans="30:30">
      <c r="AD46659" s="9"/>
    </row>
    <row r="46660" spans="30:30">
      <c r="AD46660" s="9"/>
    </row>
    <row r="46661" spans="30:30">
      <c r="AD46661" s="9"/>
    </row>
    <row r="46662" spans="30:30">
      <c r="AD46662" s="9"/>
    </row>
    <row r="46663" spans="30:30">
      <c r="AD46663" s="9"/>
    </row>
    <row r="46664" spans="30:30">
      <c r="AD46664" s="9"/>
    </row>
    <row r="46665" spans="30:30">
      <c r="AD46665" s="9"/>
    </row>
    <row r="46666" spans="30:30">
      <c r="AD46666" s="9"/>
    </row>
    <row r="46667" spans="30:30">
      <c r="AD46667" s="9"/>
    </row>
    <row r="46668" spans="30:30">
      <c r="AD46668" s="9"/>
    </row>
    <row r="46669" spans="30:30">
      <c r="AD46669" s="9"/>
    </row>
    <row r="46670" spans="30:30">
      <c r="AD46670" s="9"/>
    </row>
    <row r="46671" spans="30:30">
      <c r="AD46671" s="9"/>
    </row>
    <row r="46672" spans="30:30">
      <c r="AD46672" s="9"/>
    </row>
    <row r="46673" spans="30:30">
      <c r="AD46673" s="9"/>
    </row>
    <row r="46674" spans="30:30">
      <c r="AD46674" s="9"/>
    </row>
    <row r="46675" spans="30:30">
      <c r="AD46675" s="9"/>
    </row>
    <row r="46676" spans="30:30">
      <c r="AD46676" s="9"/>
    </row>
    <row r="46677" spans="30:30">
      <c r="AD46677" s="9"/>
    </row>
    <row r="46678" spans="30:30">
      <c r="AD46678" s="9"/>
    </row>
    <row r="46679" spans="30:30">
      <c r="AD46679" s="9"/>
    </row>
    <row r="46680" spans="30:30">
      <c r="AD46680" s="9"/>
    </row>
    <row r="46681" spans="30:30">
      <c r="AD46681" s="9"/>
    </row>
    <row r="46682" spans="30:30">
      <c r="AD46682" s="9"/>
    </row>
    <row r="46683" spans="30:30">
      <c r="AD46683" s="9"/>
    </row>
    <row r="46684" spans="30:30">
      <c r="AD46684" s="9"/>
    </row>
    <row r="46685" spans="30:30">
      <c r="AD46685" s="9"/>
    </row>
    <row r="46686" spans="30:30">
      <c r="AD46686" s="9"/>
    </row>
    <row r="46687" spans="30:30">
      <c r="AD46687" s="9"/>
    </row>
    <row r="46688" spans="30:30">
      <c r="AD46688" s="9"/>
    </row>
    <row r="46689" spans="30:30">
      <c r="AD46689" s="9"/>
    </row>
    <row r="46690" spans="30:30">
      <c r="AD46690" s="9"/>
    </row>
    <row r="46691" spans="30:30">
      <c r="AD46691" s="9"/>
    </row>
    <row r="46692" spans="30:30">
      <c r="AD46692" s="9"/>
    </row>
    <row r="46693" spans="30:30">
      <c r="AD46693" s="9"/>
    </row>
    <row r="46694" spans="30:30">
      <c r="AD46694" s="9"/>
    </row>
    <row r="46695" spans="30:30">
      <c r="AD46695" s="9"/>
    </row>
    <row r="46696" spans="30:30">
      <c r="AD46696" s="9"/>
    </row>
    <row r="46697" spans="30:30">
      <c r="AD46697" s="9"/>
    </row>
    <row r="46698" spans="30:30">
      <c r="AD46698" s="9"/>
    </row>
    <row r="46699" spans="30:30">
      <c r="AD46699" s="9"/>
    </row>
    <row r="46700" spans="30:30">
      <c r="AD46700" s="9"/>
    </row>
    <row r="46701" spans="30:30">
      <c r="AD46701" s="9"/>
    </row>
    <row r="46702" spans="30:30">
      <c r="AD46702" s="9"/>
    </row>
    <row r="46703" spans="30:30">
      <c r="AD46703" s="9"/>
    </row>
    <row r="46704" spans="30:30">
      <c r="AD46704" s="9"/>
    </row>
    <row r="46705" spans="30:30">
      <c r="AD46705" s="9"/>
    </row>
    <row r="46706" spans="30:30">
      <c r="AD46706" s="9"/>
    </row>
    <row r="46707" spans="30:30">
      <c r="AD46707" s="9"/>
    </row>
    <row r="46708" spans="30:30">
      <c r="AD46708" s="9"/>
    </row>
    <row r="46709" spans="30:30">
      <c r="AD46709" s="9"/>
    </row>
    <row r="46710" spans="30:30">
      <c r="AD46710" s="9"/>
    </row>
    <row r="46711" spans="30:30">
      <c r="AD46711" s="9"/>
    </row>
    <row r="46712" spans="30:30">
      <c r="AD46712" s="9"/>
    </row>
    <row r="46713" spans="30:30">
      <c r="AD46713" s="9"/>
    </row>
    <row r="46714" spans="30:30">
      <c r="AD46714" s="9"/>
    </row>
    <row r="46715" spans="30:30">
      <c r="AD46715" s="9"/>
    </row>
    <row r="46716" spans="30:30">
      <c r="AD46716" s="9"/>
    </row>
    <row r="46717" spans="30:30">
      <c r="AD46717" s="9"/>
    </row>
    <row r="46718" spans="30:30">
      <c r="AD46718" s="9"/>
    </row>
    <row r="46719" spans="30:30">
      <c r="AD46719" s="9"/>
    </row>
    <row r="46720" spans="30:30">
      <c r="AD46720" s="9"/>
    </row>
    <row r="46721" spans="30:30">
      <c r="AD46721" s="9"/>
    </row>
    <row r="46722" spans="30:30">
      <c r="AD46722" s="9"/>
    </row>
    <row r="46723" spans="30:30">
      <c r="AD46723" s="9"/>
    </row>
    <row r="46724" spans="30:30">
      <c r="AD46724" s="9"/>
    </row>
    <row r="46725" spans="30:30">
      <c r="AD46725" s="9"/>
    </row>
    <row r="46726" spans="30:30">
      <c r="AD46726" s="9"/>
    </row>
    <row r="46727" spans="30:30">
      <c r="AD46727" s="9"/>
    </row>
    <row r="46728" spans="30:30">
      <c r="AD46728" s="9"/>
    </row>
    <row r="46729" spans="30:30">
      <c r="AD46729" s="9"/>
    </row>
    <row r="46730" spans="30:30">
      <c r="AD46730" s="9"/>
    </row>
    <row r="46731" spans="30:30">
      <c r="AD46731" s="9"/>
    </row>
    <row r="46732" spans="30:30">
      <c r="AD46732" s="9"/>
    </row>
    <row r="46733" spans="30:30">
      <c r="AD46733" s="9"/>
    </row>
    <row r="46734" spans="30:30">
      <c r="AD46734" s="9"/>
    </row>
    <row r="46735" spans="30:30">
      <c r="AD46735" s="9"/>
    </row>
    <row r="46736" spans="30:30">
      <c r="AD46736" s="9"/>
    </row>
    <row r="46737" spans="30:30">
      <c r="AD46737" s="9"/>
    </row>
    <row r="46738" spans="30:30">
      <c r="AD46738" s="9"/>
    </row>
    <row r="46739" spans="30:30">
      <c r="AD46739" s="9"/>
    </row>
    <row r="46740" spans="30:30">
      <c r="AD46740" s="9"/>
    </row>
    <row r="46741" spans="30:30">
      <c r="AD46741" s="9"/>
    </row>
    <row r="46742" spans="30:30">
      <c r="AD46742" s="9"/>
    </row>
    <row r="46743" spans="30:30">
      <c r="AD46743" s="9"/>
    </row>
    <row r="46744" spans="30:30">
      <c r="AD46744" s="9"/>
    </row>
    <row r="46745" spans="30:30">
      <c r="AD46745" s="9"/>
    </row>
    <row r="46746" spans="30:30">
      <c r="AD46746" s="9"/>
    </row>
    <row r="46747" spans="30:30">
      <c r="AD46747" s="9"/>
    </row>
    <row r="46748" spans="30:30">
      <c r="AD46748" s="9"/>
    </row>
    <row r="46749" spans="30:30">
      <c r="AD46749" s="9"/>
    </row>
    <row r="46750" spans="30:30">
      <c r="AD46750" s="9"/>
    </row>
    <row r="46751" spans="30:30">
      <c r="AD46751" s="9"/>
    </row>
    <row r="46752" spans="30:30">
      <c r="AD46752" s="9"/>
    </row>
    <row r="46753" spans="30:30">
      <c r="AD46753" s="9"/>
    </row>
    <row r="46754" spans="30:30">
      <c r="AD46754" s="9"/>
    </row>
    <row r="46755" spans="30:30">
      <c r="AD46755" s="9"/>
    </row>
    <row r="46756" spans="30:30">
      <c r="AD46756" s="9"/>
    </row>
    <row r="46757" spans="30:30">
      <c r="AD46757" s="9"/>
    </row>
    <row r="46758" spans="30:30">
      <c r="AD46758" s="9"/>
    </row>
    <row r="46759" spans="30:30">
      <c r="AD46759" s="9"/>
    </row>
    <row r="46760" spans="30:30">
      <c r="AD46760" s="9"/>
    </row>
    <row r="46761" spans="30:30">
      <c r="AD46761" s="9"/>
    </row>
    <row r="46762" spans="30:30">
      <c r="AD46762" s="9"/>
    </row>
    <row r="46763" spans="30:30">
      <c r="AD46763" s="9"/>
    </row>
    <row r="46764" spans="30:30">
      <c r="AD46764" s="9"/>
    </row>
    <row r="46765" spans="30:30">
      <c r="AD46765" s="9"/>
    </row>
    <row r="46766" spans="30:30">
      <c r="AD46766" s="9"/>
    </row>
    <row r="46767" spans="30:30">
      <c r="AD46767" s="9"/>
    </row>
    <row r="46768" spans="30:30">
      <c r="AD46768" s="9"/>
    </row>
    <row r="46769" spans="30:30">
      <c r="AD46769" s="9"/>
    </row>
    <row r="46770" spans="30:30">
      <c r="AD46770" s="9"/>
    </row>
    <row r="46771" spans="30:30">
      <c r="AD46771" s="9"/>
    </row>
    <row r="46772" spans="30:30">
      <c r="AD46772" s="9"/>
    </row>
    <row r="46773" spans="30:30">
      <c r="AD46773" s="9"/>
    </row>
    <row r="46774" spans="30:30">
      <c r="AD46774" s="9"/>
    </row>
    <row r="46775" spans="30:30">
      <c r="AD46775" s="9"/>
    </row>
    <row r="46776" spans="30:30">
      <c r="AD46776" s="9"/>
    </row>
    <row r="46777" spans="30:30">
      <c r="AD46777" s="9"/>
    </row>
    <row r="46778" spans="30:30">
      <c r="AD46778" s="9"/>
    </row>
    <row r="46779" spans="30:30">
      <c r="AD46779" s="9"/>
    </row>
    <row r="46780" spans="30:30">
      <c r="AD46780" s="9"/>
    </row>
    <row r="46781" spans="30:30">
      <c r="AD46781" s="9"/>
    </row>
    <row r="46782" spans="30:30">
      <c r="AD46782" s="9"/>
    </row>
    <row r="46783" spans="30:30">
      <c r="AD46783" s="9"/>
    </row>
    <row r="46784" spans="30:30">
      <c r="AD46784" s="9"/>
    </row>
    <row r="46785" spans="30:30">
      <c r="AD46785" s="9"/>
    </row>
    <row r="46786" spans="30:30">
      <c r="AD46786" s="9"/>
    </row>
    <row r="46787" spans="30:30">
      <c r="AD46787" s="9"/>
    </row>
    <row r="46788" spans="30:30">
      <c r="AD46788" s="9"/>
    </row>
    <row r="46789" spans="30:30">
      <c r="AD46789" s="9"/>
    </row>
    <row r="46790" spans="30:30">
      <c r="AD46790" s="9"/>
    </row>
    <row r="46791" spans="30:30">
      <c r="AD46791" s="9"/>
    </row>
    <row r="46792" spans="30:30">
      <c r="AD46792" s="9"/>
    </row>
    <row r="46793" spans="30:30">
      <c r="AD46793" s="9"/>
    </row>
    <row r="46794" spans="30:30">
      <c r="AD46794" s="9"/>
    </row>
    <row r="46795" spans="30:30">
      <c r="AD46795" s="9"/>
    </row>
    <row r="46796" spans="30:30">
      <c r="AD46796" s="9"/>
    </row>
    <row r="46797" spans="30:30">
      <c r="AD46797" s="9"/>
    </row>
    <row r="46798" spans="30:30">
      <c r="AD46798" s="9"/>
    </row>
    <row r="46799" spans="30:30">
      <c r="AD46799" s="9"/>
    </row>
    <row r="46800" spans="30:30">
      <c r="AD46800" s="9"/>
    </row>
    <row r="46801" spans="30:30">
      <c r="AD46801" s="9"/>
    </row>
    <row r="46802" spans="30:30">
      <c r="AD46802" s="9"/>
    </row>
    <row r="46803" spans="30:30">
      <c r="AD46803" s="9"/>
    </row>
    <row r="46804" spans="30:30">
      <c r="AD46804" s="9"/>
    </row>
    <row r="46805" spans="30:30">
      <c r="AD46805" s="9"/>
    </row>
    <row r="46806" spans="30:30">
      <c r="AD46806" s="9"/>
    </row>
    <row r="46807" spans="30:30">
      <c r="AD46807" s="9"/>
    </row>
    <row r="46808" spans="30:30">
      <c r="AD46808" s="9"/>
    </row>
    <row r="46809" spans="30:30">
      <c r="AD46809" s="9"/>
    </row>
    <row r="46810" spans="30:30">
      <c r="AD46810" s="9"/>
    </row>
    <row r="46811" spans="30:30">
      <c r="AD46811" s="9"/>
    </row>
    <row r="46812" spans="30:30">
      <c r="AD46812" s="9"/>
    </row>
    <row r="46813" spans="30:30">
      <c r="AD46813" s="9"/>
    </row>
    <row r="46814" spans="30:30">
      <c r="AD46814" s="9"/>
    </row>
    <row r="46815" spans="30:30">
      <c r="AD46815" s="9"/>
    </row>
    <row r="46816" spans="30:30">
      <c r="AD46816" s="9"/>
    </row>
    <row r="46817" spans="30:30">
      <c r="AD46817" s="9"/>
    </row>
    <row r="46818" spans="30:30">
      <c r="AD46818" s="9"/>
    </row>
    <row r="46819" spans="30:30">
      <c r="AD46819" s="9"/>
    </row>
    <row r="46820" spans="30:30">
      <c r="AD46820" s="9"/>
    </row>
    <row r="46821" spans="30:30">
      <c r="AD46821" s="9"/>
    </row>
    <row r="46822" spans="30:30">
      <c r="AD46822" s="9"/>
    </row>
    <row r="46823" spans="30:30">
      <c r="AD46823" s="9"/>
    </row>
    <row r="46824" spans="30:30">
      <c r="AD46824" s="9"/>
    </row>
    <row r="46825" spans="30:30">
      <c r="AD46825" s="9"/>
    </row>
    <row r="46826" spans="30:30">
      <c r="AD46826" s="9"/>
    </row>
    <row r="46827" spans="30:30">
      <c r="AD46827" s="9"/>
    </row>
    <row r="46828" spans="30:30">
      <c r="AD46828" s="9"/>
    </row>
    <row r="46829" spans="30:30">
      <c r="AD46829" s="9"/>
    </row>
    <row r="46830" spans="30:30">
      <c r="AD46830" s="9"/>
    </row>
    <row r="46831" spans="30:30">
      <c r="AD46831" s="9"/>
    </row>
    <row r="46832" spans="30:30">
      <c r="AD46832" s="9"/>
    </row>
    <row r="46833" spans="30:30">
      <c r="AD46833" s="9"/>
    </row>
    <row r="46834" spans="30:30">
      <c r="AD46834" s="9"/>
    </row>
    <row r="46835" spans="30:30">
      <c r="AD46835" s="9"/>
    </row>
    <row r="46836" spans="30:30">
      <c r="AD46836" s="9"/>
    </row>
    <row r="46837" spans="30:30">
      <c r="AD46837" s="9"/>
    </row>
    <row r="46838" spans="30:30">
      <c r="AD46838" s="9"/>
    </row>
    <row r="46839" spans="30:30">
      <c r="AD46839" s="9"/>
    </row>
    <row r="46840" spans="30:30">
      <c r="AD46840" s="9"/>
    </row>
    <row r="46841" spans="30:30">
      <c r="AD46841" s="9"/>
    </row>
    <row r="46842" spans="30:30">
      <c r="AD46842" s="9"/>
    </row>
    <row r="46843" spans="30:30">
      <c r="AD46843" s="9"/>
    </row>
    <row r="46844" spans="30:30">
      <c r="AD46844" s="9"/>
    </row>
    <row r="46845" spans="30:30">
      <c r="AD46845" s="9"/>
    </row>
    <row r="46846" spans="30:30">
      <c r="AD46846" s="9"/>
    </row>
    <row r="46847" spans="30:30">
      <c r="AD46847" s="9"/>
    </row>
    <row r="46848" spans="30:30">
      <c r="AD46848" s="9"/>
    </row>
    <row r="46849" spans="30:30">
      <c r="AD46849" s="9"/>
    </row>
    <row r="46850" spans="30:30">
      <c r="AD46850" s="9"/>
    </row>
    <row r="46851" spans="30:30">
      <c r="AD46851" s="9"/>
    </row>
    <row r="46852" spans="30:30">
      <c r="AD46852" s="9"/>
    </row>
    <row r="46853" spans="30:30">
      <c r="AD46853" s="9"/>
    </row>
    <row r="46854" spans="30:30">
      <c r="AD46854" s="9"/>
    </row>
    <row r="46855" spans="30:30">
      <c r="AD46855" s="9"/>
    </row>
    <row r="46856" spans="30:30">
      <c r="AD46856" s="9"/>
    </row>
    <row r="46857" spans="30:30">
      <c r="AD46857" s="9"/>
    </row>
    <row r="46858" spans="30:30">
      <c r="AD46858" s="9"/>
    </row>
    <row r="46859" spans="30:30">
      <c r="AD46859" s="9"/>
    </row>
    <row r="46860" spans="30:30">
      <c r="AD46860" s="9"/>
    </row>
    <row r="46861" spans="30:30">
      <c r="AD46861" s="9"/>
    </row>
    <row r="46862" spans="30:30">
      <c r="AD46862" s="9"/>
    </row>
    <row r="46863" spans="30:30">
      <c r="AD46863" s="9"/>
    </row>
    <row r="46864" spans="30:30">
      <c r="AD46864" s="9"/>
    </row>
    <row r="46865" spans="30:30">
      <c r="AD46865" s="9"/>
    </row>
    <row r="46866" spans="30:30">
      <c r="AD46866" s="9"/>
    </row>
    <row r="46867" spans="30:30">
      <c r="AD46867" s="9"/>
    </row>
    <row r="46868" spans="30:30">
      <c r="AD46868" s="9"/>
    </row>
    <row r="46869" spans="30:30">
      <c r="AD46869" s="9"/>
    </row>
    <row r="46870" spans="30:30">
      <c r="AD46870" s="9"/>
    </row>
    <row r="46871" spans="30:30">
      <c r="AD46871" s="9"/>
    </row>
    <row r="46872" spans="30:30">
      <c r="AD46872" s="9"/>
    </row>
    <row r="46873" spans="30:30">
      <c r="AD46873" s="9"/>
    </row>
    <row r="46874" spans="30:30">
      <c r="AD46874" s="9"/>
    </row>
    <row r="46875" spans="30:30">
      <c r="AD46875" s="9"/>
    </row>
    <row r="46876" spans="30:30">
      <c r="AD46876" s="9"/>
    </row>
    <row r="46877" spans="30:30">
      <c r="AD46877" s="9"/>
    </row>
    <row r="46878" spans="30:30">
      <c r="AD46878" s="9"/>
    </row>
    <row r="46879" spans="30:30">
      <c r="AD46879" s="9"/>
    </row>
    <row r="46880" spans="30:30">
      <c r="AD46880" s="9"/>
    </row>
    <row r="46881" spans="30:30">
      <c r="AD46881" s="9"/>
    </row>
    <row r="46882" spans="30:30">
      <c r="AD46882" s="9"/>
    </row>
    <row r="46883" spans="30:30">
      <c r="AD46883" s="9"/>
    </row>
    <row r="46884" spans="30:30">
      <c r="AD46884" s="9"/>
    </row>
    <row r="46885" spans="30:30">
      <c r="AD46885" s="9"/>
    </row>
    <row r="46886" spans="30:30">
      <c r="AD46886" s="9"/>
    </row>
    <row r="46887" spans="30:30">
      <c r="AD46887" s="9"/>
    </row>
    <row r="46888" spans="30:30">
      <c r="AD46888" s="9"/>
    </row>
    <row r="46889" spans="30:30">
      <c r="AD46889" s="9"/>
    </row>
    <row r="46890" spans="30:30">
      <c r="AD46890" s="9"/>
    </row>
    <row r="46891" spans="30:30">
      <c r="AD46891" s="9"/>
    </row>
    <row r="46892" spans="30:30">
      <c r="AD46892" s="9"/>
    </row>
    <row r="46893" spans="30:30">
      <c r="AD46893" s="9"/>
    </row>
    <row r="46894" spans="30:30">
      <c r="AD46894" s="9"/>
    </row>
    <row r="46895" spans="30:30">
      <c r="AD46895" s="9"/>
    </row>
    <row r="46896" spans="30:30">
      <c r="AD46896" s="9"/>
    </row>
    <row r="46897" spans="30:30">
      <c r="AD46897" s="9"/>
    </row>
    <row r="46898" spans="30:30">
      <c r="AD46898" s="9"/>
    </row>
    <row r="46899" spans="30:30">
      <c r="AD46899" s="9"/>
    </row>
    <row r="46900" spans="30:30">
      <c r="AD46900" s="9"/>
    </row>
    <row r="46901" spans="30:30">
      <c r="AD46901" s="9"/>
    </row>
    <row r="46902" spans="30:30">
      <c r="AD46902" s="9"/>
    </row>
    <row r="46903" spans="30:30">
      <c r="AD46903" s="9"/>
    </row>
    <row r="46904" spans="30:30">
      <c r="AD46904" s="9"/>
    </row>
    <row r="46905" spans="30:30">
      <c r="AD46905" s="9"/>
    </row>
    <row r="46906" spans="30:30">
      <c r="AD46906" s="9"/>
    </row>
    <row r="46907" spans="30:30">
      <c r="AD46907" s="9"/>
    </row>
    <row r="46908" spans="30:30">
      <c r="AD46908" s="9"/>
    </row>
    <row r="46909" spans="30:30">
      <c r="AD46909" s="9"/>
    </row>
    <row r="46910" spans="30:30">
      <c r="AD46910" s="9"/>
    </row>
    <row r="46911" spans="30:30">
      <c r="AD46911" s="9"/>
    </row>
    <row r="46912" spans="30:30">
      <c r="AD46912" s="9"/>
    </row>
    <row r="46913" spans="30:30">
      <c r="AD46913" s="9"/>
    </row>
    <row r="46914" spans="30:30">
      <c r="AD46914" s="9"/>
    </row>
    <row r="46915" spans="30:30">
      <c r="AD46915" s="9"/>
    </row>
    <row r="46916" spans="30:30">
      <c r="AD46916" s="9"/>
    </row>
    <row r="46917" spans="30:30">
      <c r="AD46917" s="9"/>
    </row>
    <row r="46918" spans="30:30">
      <c r="AD46918" s="9"/>
    </row>
    <row r="46919" spans="30:30">
      <c r="AD46919" s="9"/>
    </row>
    <row r="46920" spans="30:30">
      <c r="AD46920" s="9"/>
    </row>
    <row r="46921" spans="30:30">
      <c r="AD46921" s="9"/>
    </row>
    <row r="46922" spans="30:30">
      <c r="AD46922" s="9"/>
    </row>
    <row r="46923" spans="30:30">
      <c r="AD46923" s="9"/>
    </row>
    <row r="46924" spans="30:30">
      <c r="AD46924" s="9"/>
    </row>
    <row r="46925" spans="30:30">
      <c r="AD46925" s="9"/>
    </row>
    <row r="46926" spans="30:30">
      <c r="AD46926" s="9"/>
    </row>
    <row r="46927" spans="30:30">
      <c r="AD46927" s="9"/>
    </row>
    <row r="46928" spans="30:30">
      <c r="AD46928" s="9"/>
    </row>
    <row r="46929" spans="30:30">
      <c r="AD46929" s="9"/>
    </row>
    <row r="46930" spans="30:30">
      <c r="AD46930" s="9"/>
    </row>
    <row r="46931" spans="30:30">
      <c r="AD46931" s="9"/>
    </row>
    <row r="46932" spans="30:30">
      <c r="AD46932" s="9"/>
    </row>
    <row r="46933" spans="30:30">
      <c r="AD46933" s="9"/>
    </row>
    <row r="46934" spans="30:30">
      <c r="AD46934" s="9"/>
    </row>
    <row r="46935" spans="30:30">
      <c r="AD46935" s="9"/>
    </row>
    <row r="46936" spans="30:30">
      <c r="AD46936" s="9"/>
    </row>
    <row r="46937" spans="30:30">
      <c r="AD46937" s="9"/>
    </row>
    <row r="46938" spans="30:30">
      <c r="AD46938" s="9"/>
    </row>
    <row r="46939" spans="30:30">
      <c r="AD46939" s="9"/>
    </row>
    <row r="46940" spans="30:30">
      <c r="AD46940" s="9"/>
    </row>
    <row r="46941" spans="30:30">
      <c r="AD46941" s="9"/>
    </row>
    <row r="46942" spans="30:30">
      <c r="AD46942" s="9"/>
    </row>
    <row r="46943" spans="30:30">
      <c r="AD46943" s="9"/>
    </row>
    <row r="46944" spans="30:30">
      <c r="AD46944" s="9"/>
    </row>
    <row r="46945" spans="30:30">
      <c r="AD46945" s="9"/>
    </row>
    <row r="46946" spans="30:30">
      <c r="AD46946" s="9"/>
    </row>
    <row r="46947" spans="30:30">
      <c r="AD46947" s="9"/>
    </row>
    <row r="46948" spans="30:30">
      <c r="AD46948" s="9"/>
    </row>
    <row r="46949" spans="30:30">
      <c r="AD46949" s="9"/>
    </row>
    <row r="46950" spans="30:30">
      <c r="AD46950" s="9"/>
    </row>
    <row r="46951" spans="30:30">
      <c r="AD46951" s="9"/>
    </row>
    <row r="46952" spans="30:30">
      <c r="AD46952" s="9"/>
    </row>
    <row r="46953" spans="30:30">
      <c r="AD46953" s="9"/>
    </row>
    <row r="46954" spans="30:30">
      <c r="AD46954" s="9"/>
    </row>
    <row r="46955" spans="30:30">
      <c r="AD46955" s="9"/>
    </row>
    <row r="46956" spans="30:30">
      <c r="AD46956" s="9"/>
    </row>
    <row r="46957" spans="30:30">
      <c r="AD46957" s="9"/>
    </row>
    <row r="46958" spans="30:30">
      <c r="AD46958" s="9"/>
    </row>
    <row r="46959" spans="30:30">
      <c r="AD46959" s="9"/>
    </row>
    <row r="46960" spans="30:30">
      <c r="AD46960" s="9"/>
    </row>
    <row r="46961" spans="30:30">
      <c r="AD46961" s="9"/>
    </row>
    <row r="46962" spans="30:30">
      <c r="AD46962" s="9"/>
    </row>
    <row r="46963" spans="30:30">
      <c r="AD46963" s="9"/>
    </row>
    <row r="46964" spans="30:30">
      <c r="AD46964" s="9"/>
    </row>
    <row r="46965" spans="30:30">
      <c r="AD46965" s="9"/>
    </row>
    <row r="46966" spans="30:30">
      <c r="AD46966" s="9"/>
    </row>
    <row r="46967" spans="30:30">
      <c r="AD46967" s="9"/>
    </row>
    <row r="46968" spans="30:30">
      <c r="AD46968" s="9"/>
    </row>
    <row r="46969" spans="30:30">
      <c r="AD46969" s="9"/>
    </row>
    <row r="46970" spans="30:30">
      <c r="AD46970" s="9"/>
    </row>
    <row r="46971" spans="30:30">
      <c r="AD46971" s="9"/>
    </row>
    <row r="46972" spans="30:30">
      <c r="AD46972" s="9"/>
    </row>
    <row r="46973" spans="30:30">
      <c r="AD46973" s="9"/>
    </row>
    <row r="46974" spans="30:30">
      <c r="AD46974" s="9"/>
    </row>
    <row r="46975" spans="30:30">
      <c r="AD46975" s="9"/>
    </row>
    <row r="46976" spans="30:30">
      <c r="AD46976" s="9"/>
    </row>
    <row r="46977" spans="30:30">
      <c r="AD46977" s="9"/>
    </row>
    <row r="46978" spans="30:30">
      <c r="AD46978" s="9"/>
    </row>
    <row r="46979" spans="30:30">
      <c r="AD46979" s="9"/>
    </row>
    <row r="46980" spans="30:30">
      <c r="AD46980" s="9"/>
    </row>
    <row r="46981" spans="30:30">
      <c r="AD46981" s="9"/>
    </row>
    <row r="46982" spans="30:30">
      <c r="AD46982" s="9"/>
    </row>
    <row r="46983" spans="30:30">
      <c r="AD46983" s="9"/>
    </row>
    <row r="46984" spans="30:30">
      <c r="AD46984" s="9"/>
    </row>
    <row r="46985" spans="30:30">
      <c r="AD46985" s="9"/>
    </row>
    <row r="46986" spans="30:30">
      <c r="AD46986" s="9"/>
    </row>
    <row r="46987" spans="30:30">
      <c r="AD46987" s="9"/>
    </row>
    <row r="46988" spans="30:30">
      <c r="AD46988" s="9"/>
    </row>
    <row r="46989" spans="30:30">
      <c r="AD46989" s="9"/>
    </row>
    <row r="46990" spans="30:30">
      <c r="AD46990" s="9"/>
    </row>
    <row r="46991" spans="30:30">
      <c r="AD46991" s="9"/>
    </row>
    <row r="46992" spans="30:30">
      <c r="AD46992" s="9"/>
    </row>
    <row r="46993" spans="30:30">
      <c r="AD46993" s="9"/>
    </row>
    <row r="46994" spans="30:30">
      <c r="AD46994" s="9"/>
    </row>
    <row r="46995" spans="30:30">
      <c r="AD46995" s="9"/>
    </row>
    <row r="46996" spans="30:30">
      <c r="AD46996" s="9"/>
    </row>
    <row r="46997" spans="30:30">
      <c r="AD46997" s="9"/>
    </row>
    <row r="46998" spans="30:30">
      <c r="AD46998" s="9"/>
    </row>
    <row r="46999" spans="30:30">
      <c r="AD46999" s="9"/>
    </row>
    <row r="47000" spans="30:30">
      <c r="AD47000" s="9"/>
    </row>
    <row r="47001" spans="30:30">
      <c r="AD47001" s="9"/>
    </row>
    <row r="47002" spans="30:30">
      <c r="AD47002" s="9"/>
    </row>
    <row r="47003" spans="30:30">
      <c r="AD47003" s="9"/>
    </row>
    <row r="47004" spans="30:30">
      <c r="AD47004" s="9"/>
    </row>
    <row r="47005" spans="30:30">
      <c r="AD47005" s="9"/>
    </row>
    <row r="47006" spans="30:30">
      <c r="AD47006" s="9"/>
    </row>
    <row r="47007" spans="30:30">
      <c r="AD47007" s="9"/>
    </row>
    <row r="47008" spans="30:30">
      <c r="AD47008" s="9"/>
    </row>
    <row r="47009" spans="30:30">
      <c r="AD47009" s="9"/>
    </row>
    <row r="47010" spans="30:30">
      <c r="AD47010" s="9"/>
    </row>
    <row r="47011" spans="30:30">
      <c r="AD47011" s="9"/>
    </row>
    <row r="47012" spans="30:30">
      <c r="AD47012" s="9"/>
    </row>
    <row r="47013" spans="30:30">
      <c r="AD47013" s="9"/>
    </row>
    <row r="47014" spans="30:30">
      <c r="AD47014" s="9"/>
    </row>
    <row r="47015" spans="30:30">
      <c r="AD47015" s="9"/>
    </row>
    <row r="47016" spans="30:30">
      <c r="AD47016" s="9"/>
    </row>
    <row r="47017" spans="30:30">
      <c r="AD47017" s="9"/>
    </row>
    <row r="47018" spans="30:30">
      <c r="AD47018" s="9"/>
    </row>
    <row r="47019" spans="30:30">
      <c r="AD47019" s="9"/>
    </row>
    <row r="47020" spans="30:30">
      <c r="AD47020" s="9"/>
    </row>
    <row r="47021" spans="30:30">
      <c r="AD47021" s="9"/>
    </row>
    <row r="47022" spans="30:30">
      <c r="AD47022" s="9"/>
    </row>
    <row r="47023" spans="30:30">
      <c r="AD47023" s="9"/>
    </row>
    <row r="47024" spans="30:30">
      <c r="AD47024" s="9"/>
    </row>
    <row r="47025" spans="30:30">
      <c r="AD47025" s="9"/>
    </row>
    <row r="47026" spans="30:30">
      <c r="AD47026" s="9"/>
    </row>
    <row r="47027" spans="30:30">
      <c r="AD47027" s="9"/>
    </row>
    <row r="47028" spans="30:30">
      <c r="AD47028" s="9"/>
    </row>
    <row r="47029" spans="30:30">
      <c r="AD47029" s="9"/>
    </row>
    <row r="47030" spans="30:30">
      <c r="AD47030" s="9"/>
    </row>
    <row r="47031" spans="30:30">
      <c r="AD47031" s="9"/>
    </row>
    <row r="47032" spans="30:30">
      <c r="AD47032" s="9"/>
    </row>
    <row r="47033" spans="30:30">
      <c r="AD47033" s="9"/>
    </row>
    <row r="47034" spans="30:30">
      <c r="AD47034" s="9"/>
    </row>
    <row r="47035" spans="30:30">
      <c r="AD47035" s="9"/>
    </row>
    <row r="47036" spans="30:30">
      <c r="AD47036" s="9"/>
    </row>
    <row r="47037" spans="30:30">
      <c r="AD47037" s="9"/>
    </row>
    <row r="47038" spans="30:30">
      <c r="AD47038" s="9"/>
    </row>
    <row r="47039" spans="30:30">
      <c r="AD47039" s="9"/>
    </row>
    <row r="47040" spans="30:30">
      <c r="AD47040" s="9"/>
    </row>
    <row r="47041" spans="30:30">
      <c r="AD47041" s="9"/>
    </row>
    <row r="47042" spans="30:30">
      <c r="AD47042" s="9"/>
    </row>
    <row r="47043" spans="30:30">
      <c r="AD47043" s="9"/>
    </row>
    <row r="47044" spans="30:30">
      <c r="AD47044" s="9"/>
    </row>
    <row r="47045" spans="30:30">
      <c r="AD47045" s="9"/>
    </row>
    <row r="47046" spans="30:30">
      <c r="AD47046" s="9"/>
    </row>
    <row r="47047" spans="30:30">
      <c r="AD47047" s="9"/>
    </row>
    <row r="47048" spans="30:30">
      <c r="AD47048" s="9"/>
    </row>
    <row r="47049" spans="30:30">
      <c r="AD47049" s="9"/>
    </row>
    <row r="47050" spans="30:30">
      <c r="AD47050" s="9"/>
    </row>
    <row r="47051" spans="30:30">
      <c r="AD47051" s="9"/>
    </row>
    <row r="47052" spans="30:30">
      <c r="AD47052" s="9"/>
    </row>
    <row r="47053" spans="30:30">
      <c r="AD47053" s="9"/>
    </row>
    <row r="47054" spans="30:30">
      <c r="AD47054" s="9"/>
    </row>
    <row r="47055" spans="30:30">
      <c r="AD47055" s="9"/>
    </row>
    <row r="47056" spans="30:30">
      <c r="AD47056" s="9"/>
    </row>
    <row r="47057" spans="30:30">
      <c r="AD47057" s="9"/>
    </row>
    <row r="47058" spans="30:30">
      <c r="AD47058" s="9"/>
    </row>
    <row r="47059" spans="30:30">
      <c r="AD47059" s="9"/>
    </row>
    <row r="47060" spans="30:30">
      <c r="AD47060" s="9"/>
    </row>
    <row r="47061" spans="30:30">
      <c r="AD47061" s="9"/>
    </row>
    <row r="47062" spans="30:30">
      <c r="AD47062" s="9"/>
    </row>
    <row r="47063" spans="30:30">
      <c r="AD47063" s="9"/>
    </row>
    <row r="47064" spans="30:30">
      <c r="AD47064" s="9"/>
    </row>
    <row r="47065" spans="30:30">
      <c r="AD47065" s="9"/>
    </row>
    <row r="47066" spans="30:30">
      <c r="AD47066" s="9"/>
    </row>
    <row r="47067" spans="30:30">
      <c r="AD47067" s="9"/>
    </row>
    <row r="47068" spans="30:30">
      <c r="AD47068" s="9"/>
    </row>
    <row r="47069" spans="30:30">
      <c r="AD47069" s="9"/>
    </row>
    <row r="47070" spans="30:30">
      <c r="AD47070" s="9"/>
    </row>
    <row r="47071" spans="30:30">
      <c r="AD47071" s="9"/>
    </row>
    <row r="47072" spans="30:30">
      <c r="AD47072" s="9"/>
    </row>
    <row r="47073" spans="30:30">
      <c r="AD47073" s="9"/>
    </row>
    <row r="47074" spans="30:30">
      <c r="AD47074" s="9"/>
    </row>
    <row r="47075" spans="30:30">
      <c r="AD47075" s="9"/>
    </row>
    <row r="47076" spans="30:30">
      <c r="AD47076" s="9"/>
    </row>
    <row r="47077" spans="30:30">
      <c r="AD47077" s="9"/>
    </row>
    <row r="47078" spans="30:30">
      <c r="AD47078" s="9"/>
    </row>
    <row r="47079" spans="30:30">
      <c r="AD47079" s="9"/>
    </row>
    <row r="47080" spans="30:30">
      <c r="AD47080" s="9"/>
    </row>
    <row r="47081" spans="30:30">
      <c r="AD47081" s="9"/>
    </row>
    <row r="47082" spans="30:30">
      <c r="AD47082" s="9"/>
    </row>
    <row r="47083" spans="30:30">
      <c r="AD47083" s="9"/>
    </row>
    <row r="47084" spans="30:30">
      <c r="AD47084" s="9"/>
    </row>
    <row r="47085" spans="30:30">
      <c r="AD47085" s="9"/>
    </row>
    <row r="47086" spans="30:30">
      <c r="AD47086" s="9"/>
    </row>
    <row r="47087" spans="30:30">
      <c r="AD47087" s="9"/>
    </row>
    <row r="47088" spans="30:30">
      <c r="AD47088" s="9"/>
    </row>
    <row r="47089" spans="30:30">
      <c r="AD47089" s="9"/>
    </row>
    <row r="47090" spans="30:30">
      <c r="AD47090" s="9"/>
    </row>
    <row r="47091" spans="30:30">
      <c r="AD47091" s="9"/>
    </row>
    <row r="47092" spans="30:30">
      <c r="AD47092" s="9"/>
    </row>
    <row r="47093" spans="30:30">
      <c r="AD47093" s="9"/>
    </row>
    <row r="47094" spans="30:30">
      <c r="AD47094" s="9"/>
    </row>
    <row r="47095" spans="30:30">
      <c r="AD47095" s="9"/>
    </row>
    <row r="47096" spans="30:30">
      <c r="AD47096" s="9"/>
    </row>
    <row r="47097" spans="30:30">
      <c r="AD47097" s="9"/>
    </row>
    <row r="47098" spans="30:30">
      <c r="AD47098" s="9"/>
    </row>
    <row r="47099" spans="30:30">
      <c r="AD47099" s="9"/>
    </row>
    <row r="47100" spans="30:30">
      <c r="AD47100" s="9"/>
    </row>
    <row r="47101" spans="30:30">
      <c r="AD47101" s="9"/>
    </row>
    <row r="47102" spans="30:30">
      <c r="AD47102" s="9"/>
    </row>
    <row r="47103" spans="30:30">
      <c r="AD47103" s="9"/>
    </row>
    <row r="47104" spans="30:30">
      <c r="AD47104" s="9"/>
    </row>
    <row r="47105" spans="30:30">
      <c r="AD47105" s="9"/>
    </row>
    <row r="47106" spans="30:30">
      <c r="AD47106" s="9"/>
    </row>
    <row r="47107" spans="30:30">
      <c r="AD47107" s="9"/>
    </row>
    <row r="47108" spans="30:30">
      <c r="AD47108" s="9"/>
    </row>
    <row r="47109" spans="30:30">
      <c r="AD47109" s="9"/>
    </row>
    <row r="47110" spans="30:30">
      <c r="AD47110" s="9"/>
    </row>
    <row r="47111" spans="30:30">
      <c r="AD47111" s="9"/>
    </row>
    <row r="47112" spans="30:30">
      <c r="AD47112" s="9"/>
    </row>
    <row r="47113" spans="30:30">
      <c r="AD47113" s="9"/>
    </row>
    <row r="47114" spans="30:30">
      <c r="AD47114" s="9"/>
    </row>
    <row r="47115" spans="30:30">
      <c r="AD47115" s="9"/>
    </row>
    <row r="47116" spans="30:30">
      <c r="AD47116" s="9"/>
    </row>
    <row r="47117" spans="30:30">
      <c r="AD47117" s="9"/>
    </row>
    <row r="47118" spans="30:30">
      <c r="AD47118" s="9"/>
    </row>
    <row r="47119" spans="30:30">
      <c r="AD47119" s="9"/>
    </row>
    <row r="47120" spans="30:30">
      <c r="AD47120" s="9"/>
    </row>
    <row r="47121" spans="30:30">
      <c r="AD47121" s="9"/>
    </row>
    <row r="47122" spans="30:30">
      <c r="AD47122" s="9"/>
    </row>
    <row r="47123" spans="30:30">
      <c r="AD47123" s="9"/>
    </row>
    <row r="47124" spans="30:30">
      <c r="AD47124" s="9"/>
    </row>
    <row r="47125" spans="30:30">
      <c r="AD47125" s="9"/>
    </row>
    <row r="47126" spans="30:30">
      <c r="AD47126" s="9"/>
    </row>
    <row r="47127" spans="30:30">
      <c r="AD47127" s="9"/>
    </row>
    <row r="47128" spans="30:30">
      <c r="AD47128" s="9"/>
    </row>
    <row r="47129" spans="30:30">
      <c r="AD47129" s="9"/>
    </row>
    <row r="47130" spans="30:30">
      <c r="AD47130" s="9"/>
    </row>
    <row r="47131" spans="30:30">
      <c r="AD47131" s="9"/>
    </row>
    <row r="47132" spans="30:30">
      <c r="AD47132" s="9"/>
    </row>
    <row r="47133" spans="30:30">
      <c r="AD47133" s="9"/>
    </row>
    <row r="47134" spans="30:30">
      <c r="AD47134" s="9"/>
    </row>
    <row r="47135" spans="30:30">
      <c r="AD47135" s="9"/>
    </row>
    <row r="47136" spans="30:30">
      <c r="AD47136" s="9"/>
    </row>
    <row r="47137" spans="30:30">
      <c r="AD47137" s="9"/>
    </row>
    <row r="47138" spans="30:30">
      <c r="AD47138" s="9"/>
    </row>
    <row r="47139" spans="30:30">
      <c r="AD47139" s="9"/>
    </row>
    <row r="47140" spans="30:30">
      <c r="AD47140" s="9"/>
    </row>
    <row r="47141" spans="30:30">
      <c r="AD47141" s="9"/>
    </row>
    <row r="47142" spans="30:30">
      <c r="AD47142" s="9"/>
    </row>
    <row r="47143" spans="30:30">
      <c r="AD47143" s="9"/>
    </row>
    <row r="47144" spans="30:30">
      <c r="AD47144" s="9"/>
    </row>
    <row r="47145" spans="30:30">
      <c r="AD47145" s="9"/>
    </row>
    <row r="47146" spans="30:30">
      <c r="AD47146" s="9"/>
    </row>
    <row r="47147" spans="30:30">
      <c r="AD47147" s="9"/>
    </row>
    <row r="47148" spans="30:30">
      <c r="AD47148" s="9"/>
    </row>
    <row r="47149" spans="30:30">
      <c r="AD47149" s="9"/>
    </row>
    <row r="47150" spans="30:30">
      <c r="AD47150" s="9"/>
    </row>
    <row r="47151" spans="30:30">
      <c r="AD47151" s="9"/>
    </row>
    <row r="47152" spans="30:30">
      <c r="AD47152" s="9"/>
    </row>
    <row r="47153" spans="30:30">
      <c r="AD47153" s="9"/>
    </row>
    <row r="47154" spans="30:30">
      <c r="AD47154" s="9"/>
    </row>
    <row r="47155" spans="30:30">
      <c r="AD47155" s="9"/>
    </row>
    <row r="47156" spans="30:30">
      <c r="AD47156" s="9"/>
    </row>
    <row r="47157" spans="30:30">
      <c r="AD47157" s="9"/>
    </row>
    <row r="47158" spans="30:30">
      <c r="AD47158" s="9"/>
    </row>
    <row r="47159" spans="30:30">
      <c r="AD47159" s="9"/>
    </row>
    <row r="47160" spans="30:30">
      <c r="AD47160" s="9"/>
    </row>
    <row r="47161" spans="30:30">
      <c r="AD47161" s="9"/>
    </row>
    <row r="47162" spans="30:30">
      <c r="AD47162" s="9"/>
    </row>
    <row r="47163" spans="30:30">
      <c r="AD47163" s="9"/>
    </row>
    <row r="47164" spans="30:30">
      <c r="AD47164" s="9"/>
    </row>
    <row r="47165" spans="30:30">
      <c r="AD47165" s="9"/>
    </row>
    <row r="47166" spans="30:30">
      <c r="AD47166" s="9"/>
    </row>
    <row r="47167" spans="30:30">
      <c r="AD47167" s="9"/>
    </row>
    <row r="47168" spans="30:30">
      <c r="AD47168" s="9"/>
    </row>
    <row r="47169" spans="30:30">
      <c r="AD47169" s="9"/>
    </row>
    <row r="47170" spans="30:30">
      <c r="AD47170" s="9"/>
    </row>
    <row r="47171" spans="30:30">
      <c r="AD47171" s="9"/>
    </row>
    <row r="47172" spans="30:30">
      <c r="AD47172" s="9"/>
    </row>
    <row r="47173" spans="30:30">
      <c r="AD47173" s="9"/>
    </row>
    <row r="47174" spans="30:30">
      <c r="AD47174" s="9"/>
    </row>
    <row r="47175" spans="30:30">
      <c r="AD47175" s="9"/>
    </row>
    <row r="47176" spans="30:30">
      <c r="AD47176" s="9"/>
    </row>
    <row r="47177" spans="30:30">
      <c r="AD47177" s="9"/>
    </row>
    <row r="47178" spans="30:30">
      <c r="AD47178" s="9"/>
    </row>
    <row r="47179" spans="30:30">
      <c r="AD47179" s="9"/>
    </row>
    <row r="47180" spans="30:30">
      <c r="AD47180" s="9"/>
    </row>
    <row r="47181" spans="30:30">
      <c r="AD47181" s="9"/>
    </row>
    <row r="47182" spans="30:30">
      <c r="AD47182" s="9"/>
    </row>
    <row r="47183" spans="30:30">
      <c r="AD47183" s="9"/>
    </row>
    <row r="47184" spans="30:30">
      <c r="AD47184" s="9"/>
    </row>
    <row r="47185" spans="30:30">
      <c r="AD47185" s="9"/>
    </row>
    <row r="47186" spans="30:30">
      <c r="AD47186" s="9"/>
    </row>
    <row r="47187" spans="30:30">
      <c r="AD47187" s="9"/>
    </row>
    <row r="47188" spans="30:30">
      <c r="AD47188" s="9"/>
    </row>
    <row r="47189" spans="30:30">
      <c r="AD47189" s="9"/>
    </row>
    <row r="47190" spans="30:30">
      <c r="AD47190" s="9"/>
    </row>
    <row r="47191" spans="30:30">
      <c r="AD47191" s="9"/>
    </row>
    <row r="47192" spans="30:30">
      <c r="AD47192" s="9"/>
    </row>
    <row r="47193" spans="30:30">
      <c r="AD47193" s="9"/>
    </row>
    <row r="47194" spans="30:30">
      <c r="AD47194" s="9"/>
    </row>
    <row r="47195" spans="30:30">
      <c r="AD47195" s="9"/>
    </row>
    <row r="47196" spans="30:30">
      <c r="AD47196" s="9"/>
    </row>
    <row r="47197" spans="30:30">
      <c r="AD47197" s="9"/>
    </row>
    <row r="47198" spans="30:30">
      <c r="AD47198" s="9"/>
    </row>
    <row r="47199" spans="30:30">
      <c r="AD47199" s="9"/>
    </row>
    <row r="47200" spans="30:30">
      <c r="AD47200" s="9"/>
    </row>
    <row r="47201" spans="30:30">
      <c r="AD47201" s="9"/>
    </row>
    <row r="47202" spans="30:30">
      <c r="AD47202" s="9"/>
    </row>
    <row r="47203" spans="30:30">
      <c r="AD47203" s="9"/>
    </row>
    <row r="47204" spans="30:30">
      <c r="AD47204" s="9"/>
    </row>
    <row r="47205" spans="30:30">
      <c r="AD47205" s="9"/>
    </row>
    <row r="47206" spans="30:30">
      <c r="AD47206" s="9"/>
    </row>
    <row r="47207" spans="30:30">
      <c r="AD47207" s="9"/>
    </row>
    <row r="47208" spans="30:30">
      <c r="AD47208" s="9"/>
    </row>
    <row r="47209" spans="30:30">
      <c r="AD47209" s="9"/>
    </row>
    <row r="47210" spans="30:30">
      <c r="AD47210" s="9"/>
    </row>
    <row r="47211" spans="30:30">
      <c r="AD47211" s="9"/>
    </row>
    <row r="47212" spans="30:30">
      <c r="AD47212" s="9"/>
    </row>
    <row r="47213" spans="30:30">
      <c r="AD47213" s="9"/>
    </row>
    <row r="47214" spans="30:30">
      <c r="AD47214" s="9"/>
    </row>
    <row r="47215" spans="30:30">
      <c r="AD47215" s="9"/>
    </row>
    <row r="47216" spans="30:30">
      <c r="AD47216" s="9"/>
    </row>
    <row r="47217" spans="30:30">
      <c r="AD47217" s="9"/>
    </row>
    <row r="47218" spans="30:30">
      <c r="AD47218" s="9"/>
    </row>
    <row r="47219" spans="30:30">
      <c r="AD47219" s="9"/>
    </row>
    <row r="47220" spans="30:30">
      <c r="AD47220" s="9"/>
    </row>
    <row r="47221" spans="30:30">
      <c r="AD47221" s="9"/>
    </row>
    <row r="47222" spans="30:30">
      <c r="AD47222" s="9"/>
    </row>
    <row r="47223" spans="30:30">
      <c r="AD47223" s="9"/>
    </row>
    <row r="47224" spans="30:30">
      <c r="AD47224" s="9"/>
    </row>
    <row r="47225" spans="30:30">
      <c r="AD47225" s="9"/>
    </row>
    <row r="47226" spans="30:30">
      <c r="AD47226" s="9"/>
    </row>
    <row r="47227" spans="30:30">
      <c r="AD47227" s="9"/>
    </row>
    <row r="47228" spans="30:30">
      <c r="AD47228" s="9"/>
    </row>
    <row r="47229" spans="30:30">
      <c r="AD47229" s="9"/>
    </row>
    <row r="47230" spans="30:30">
      <c r="AD47230" s="9"/>
    </row>
    <row r="47231" spans="30:30">
      <c r="AD47231" s="9"/>
    </row>
    <row r="47232" spans="30:30">
      <c r="AD47232" s="9"/>
    </row>
    <row r="47233" spans="30:30">
      <c r="AD47233" s="9"/>
    </row>
    <row r="47234" spans="30:30">
      <c r="AD47234" s="9"/>
    </row>
    <row r="47235" spans="30:30">
      <c r="AD47235" s="9"/>
    </row>
    <row r="47236" spans="30:30">
      <c r="AD47236" s="9"/>
    </row>
    <row r="47237" spans="30:30">
      <c r="AD47237" s="9"/>
    </row>
    <row r="47238" spans="30:30">
      <c r="AD47238" s="9"/>
    </row>
    <row r="47239" spans="30:30">
      <c r="AD47239" s="9"/>
    </row>
    <row r="47240" spans="30:30">
      <c r="AD47240" s="9"/>
    </row>
    <row r="47241" spans="30:30">
      <c r="AD47241" s="9"/>
    </row>
    <row r="47242" spans="30:30">
      <c r="AD47242" s="9"/>
    </row>
    <row r="47243" spans="30:30">
      <c r="AD47243" s="9"/>
    </row>
    <row r="47244" spans="30:30">
      <c r="AD47244" s="9"/>
    </row>
    <row r="47245" spans="30:30">
      <c r="AD47245" s="9"/>
    </row>
    <row r="47246" spans="30:30">
      <c r="AD47246" s="9"/>
    </row>
    <row r="47247" spans="30:30">
      <c r="AD47247" s="9"/>
    </row>
    <row r="47248" spans="30:30">
      <c r="AD47248" s="9"/>
    </row>
    <row r="47249" spans="30:30">
      <c r="AD47249" s="9"/>
    </row>
    <row r="47250" spans="30:30">
      <c r="AD47250" s="9"/>
    </row>
    <row r="47251" spans="30:30">
      <c r="AD47251" s="9"/>
    </row>
    <row r="47252" spans="30:30">
      <c r="AD47252" s="9"/>
    </row>
    <row r="47253" spans="30:30">
      <c r="AD47253" s="9"/>
    </row>
    <row r="47254" spans="30:30">
      <c r="AD47254" s="9"/>
    </row>
    <row r="47255" spans="30:30">
      <c r="AD47255" s="9"/>
    </row>
    <row r="47256" spans="30:30">
      <c r="AD47256" s="9"/>
    </row>
    <row r="47257" spans="30:30">
      <c r="AD47257" s="9"/>
    </row>
    <row r="47258" spans="30:30">
      <c r="AD47258" s="9"/>
    </row>
    <row r="47259" spans="30:30">
      <c r="AD47259" s="9"/>
    </row>
    <row r="47260" spans="30:30">
      <c r="AD47260" s="9"/>
    </row>
    <row r="47261" spans="30:30">
      <c r="AD47261" s="9"/>
    </row>
    <row r="47262" spans="30:30">
      <c r="AD47262" s="9"/>
    </row>
    <row r="47263" spans="30:30">
      <c r="AD47263" s="9"/>
    </row>
    <row r="47264" spans="30:30">
      <c r="AD47264" s="9"/>
    </row>
    <row r="47265" spans="30:30">
      <c r="AD47265" s="9"/>
    </row>
    <row r="47266" spans="30:30">
      <c r="AD47266" s="9"/>
    </row>
    <row r="47267" spans="30:30">
      <c r="AD47267" s="9"/>
    </row>
    <row r="47268" spans="30:30">
      <c r="AD47268" s="9"/>
    </row>
    <row r="47269" spans="30:30">
      <c r="AD47269" s="9"/>
    </row>
    <row r="47270" spans="30:30">
      <c r="AD47270" s="9"/>
    </row>
    <row r="47271" spans="30:30">
      <c r="AD47271" s="9"/>
    </row>
    <row r="47272" spans="30:30">
      <c r="AD47272" s="9"/>
    </row>
    <row r="47273" spans="30:30">
      <c r="AD47273" s="9"/>
    </row>
    <row r="47274" spans="30:30">
      <c r="AD47274" s="9"/>
    </row>
    <row r="47275" spans="30:30">
      <c r="AD47275" s="9"/>
    </row>
    <row r="47276" spans="30:30">
      <c r="AD47276" s="9"/>
    </row>
    <row r="47277" spans="30:30">
      <c r="AD47277" s="9"/>
    </row>
    <row r="47278" spans="30:30">
      <c r="AD47278" s="9"/>
    </row>
    <row r="47279" spans="30:30">
      <c r="AD47279" s="9"/>
    </row>
    <row r="47280" spans="30:30">
      <c r="AD47280" s="9"/>
    </row>
    <row r="47281" spans="30:30">
      <c r="AD47281" s="9"/>
    </row>
    <row r="47282" spans="30:30">
      <c r="AD47282" s="9"/>
    </row>
    <row r="47283" spans="30:30">
      <c r="AD47283" s="9"/>
    </row>
    <row r="47284" spans="30:30">
      <c r="AD47284" s="9"/>
    </row>
    <row r="47285" spans="30:30">
      <c r="AD47285" s="9"/>
    </row>
    <row r="47286" spans="30:30">
      <c r="AD47286" s="9"/>
    </row>
    <row r="47287" spans="30:30">
      <c r="AD47287" s="9"/>
    </row>
    <row r="47288" spans="30:30">
      <c r="AD47288" s="9"/>
    </row>
    <row r="47289" spans="30:30">
      <c r="AD47289" s="9"/>
    </row>
    <row r="47290" spans="30:30">
      <c r="AD47290" s="9"/>
    </row>
    <row r="47291" spans="30:30">
      <c r="AD47291" s="9"/>
    </row>
    <row r="47292" spans="30:30">
      <c r="AD47292" s="9"/>
    </row>
    <row r="47293" spans="30:30">
      <c r="AD47293" s="9"/>
    </row>
    <row r="47294" spans="30:30">
      <c r="AD47294" s="9"/>
    </row>
    <row r="47295" spans="30:30">
      <c r="AD47295" s="9"/>
    </row>
    <row r="47296" spans="30:30">
      <c r="AD47296" s="9"/>
    </row>
    <row r="47297" spans="30:30">
      <c r="AD47297" s="9"/>
    </row>
    <row r="47298" spans="30:30">
      <c r="AD47298" s="9"/>
    </row>
    <row r="47299" spans="30:30">
      <c r="AD47299" s="9"/>
    </row>
    <row r="47300" spans="30:30">
      <c r="AD47300" s="9"/>
    </row>
    <row r="47301" spans="30:30">
      <c r="AD47301" s="9"/>
    </row>
    <row r="47302" spans="30:30">
      <c r="AD47302" s="9"/>
    </row>
    <row r="47303" spans="30:30">
      <c r="AD47303" s="9"/>
    </row>
    <row r="47304" spans="30:30">
      <c r="AD47304" s="9"/>
    </row>
    <row r="47305" spans="30:30">
      <c r="AD47305" s="9"/>
    </row>
    <row r="47306" spans="30:30">
      <c r="AD47306" s="9"/>
    </row>
    <row r="47307" spans="30:30">
      <c r="AD47307" s="9"/>
    </row>
    <row r="47308" spans="30:30">
      <c r="AD47308" s="9"/>
    </row>
    <row r="47309" spans="30:30">
      <c r="AD47309" s="9"/>
    </row>
    <row r="47310" spans="30:30">
      <c r="AD47310" s="9"/>
    </row>
    <row r="47311" spans="30:30">
      <c r="AD47311" s="9"/>
    </row>
    <row r="47312" spans="30:30">
      <c r="AD47312" s="9"/>
    </row>
    <row r="47313" spans="30:30">
      <c r="AD47313" s="9"/>
    </row>
    <row r="47314" spans="30:30">
      <c r="AD47314" s="9"/>
    </row>
    <row r="47315" spans="30:30">
      <c r="AD47315" s="9"/>
    </row>
    <row r="47316" spans="30:30">
      <c r="AD47316" s="9"/>
    </row>
    <row r="47317" spans="30:30">
      <c r="AD47317" s="9"/>
    </row>
    <row r="47318" spans="30:30">
      <c r="AD47318" s="9"/>
    </row>
    <row r="47319" spans="30:30">
      <c r="AD47319" s="9"/>
    </row>
    <row r="47320" spans="30:30">
      <c r="AD47320" s="9"/>
    </row>
    <row r="47321" spans="30:30">
      <c r="AD47321" s="9"/>
    </row>
    <row r="47322" spans="30:30">
      <c r="AD47322" s="9"/>
    </row>
    <row r="47323" spans="30:30">
      <c r="AD47323" s="9"/>
    </row>
    <row r="47324" spans="30:30">
      <c r="AD47324" s="9"/>
    </row>
    <row r="47325" spans="30:30">
      <c r="AD47325" s="9"/>
    </row>
    <row r="47326" spans="30:30">
      <c r="AD47326" s="9"/>
    </row>
    <row r="47327" spans="30:30">
      <c r="AD47327" s="9"/>
    </row>
    <row r="47328" spans="30:30">
      <c r="AD47328" s="9"/>
    </row>
    <row r="47329" spans="30:30">
      <c r="AD47329" s="9"/>
    </row>
    <row r="47330" spans="30:30">
      <c r="AD47330" s="9"/>
    </row>
    <row r="47331" spans="30:30">
      <c r="AD47331" s="9"/>
    </row>
    <row r="47332" spans="30:30">
      <c r="AD47332" s="9"/>
    </row>
    <row r="47333" spans="30:30">
      <c r="AD47333" s="9"/>
    </row>
    <row r="47334" spans="30:30">
      <c r="AD47334" s="9"/>
    </row>
    <row r="47335" spans="30:30">
      <c r="AD47335" s="9"/>
    </row>
    <row r="47336" spans="30:30">
      <c r="AD47336" s="9"/>
    </row>
    <row r="47337" spans="30:30">
      <c r="AD47337" s="9"/>
    </row>
    <row r="47338" spans="30:30">
      <c r="AD47338" s="9"/>
    </row>
    <row r="47339" spans="30:30">
      <c r="AD47339" s="9"/>
    </row>
    <row r="47340" spans="30:30">
      <c r="AD47340" s="9"/>
    </row>
    <row r="47341" spans="30:30">
      <c r="AD47341" s="9"/>
    </row>
    <row r="47342" spans="30:30">
      <c r="AD47342" s="9"/>
    </row>
    <row r="47343" spans="30:30">
      <c r="AD47343" s="9"/>
    </row>
    <row r="47344" spans="30:30">
      <c r="AD47344" s="9"/>
    </row>
    <row r="47345" spans="30:30">
      <c r="AD47345" s="9"/>
    </row>
    <row r="47346" spans="30:30">
      <c r="AD47346" s="9"/>
    </row>
    <row r="47347" spans="30:30">
      <c r="AD47347" s="9"/>
    </row>
    <row r="47348" spans="30:30">
      <c r="AD47348" s="9"/>
    </row>
    <row r="47349" spans="30:30">
      <c r="AD47349" s="9"/>
    </row>
    <row r="47350" spans="30:30">
      <c r="AD47350" s="9"/>
    </row>
    <row r="47351" spans="30:30">
      <c r="AD47351" s="9"/>
    </row>
    <row r="47352" spans="30:30">
      <c r="AD47352" s="9"/>
    </row>
    <row r="47353" spans="30:30">
      <c r="AD47353" s="9"/>
    </row>
    <row r="47354" spans="30:30">
      <c r="AD47354" s="9"/>
    </row>
    <row r="47355" spans="30:30">
      <c r="AD47355" s="9"/>
    </row>
    <row r="47356" spans="30:30">
      <c r="AD47356" s="9"/>
    </row>
    <row r="47357" spans="30:30">
      <c r="AD47357" s="9"/>
    </row>
    <row r="47358" spans="30:30">
      <c r="AD47358" s="9"/>
    </row>
    <row r="47359" spans="30:30">
      <c r="AD47359" s="9"/>
    </row>
    <row r="47360" spans="30:30">
      <c r="AD47360" s="9"/>
    </row>
    <row r="47361" spans="30:30">
      <c r="AD47361" s="9"/>
    </row>
    <row r="47362" spans="30:30">
      <c r="AD47362" s="9"/>
    </row>
    <row r="47363" spans="30:30">
      <c r="AD47363" s="9"/>
    </row>
    <row r="47364" spans="30:30">
      <c r="AD47364" s="9"/>
    </row>
    <row r="47365" spans="30:30">
      <c r="AD47365" s="9"/>
    </row>
    <row r="47366" spans="30:30">
      <c r="AD47366" s="9"/>
    </row>
    <row r="47367" spans="30:30">
      <c r="AD47367" s="9"/>
    </row>
    <row r="47368" spans="30:30">
      <c r="AD47368" s="9"/>
    </row>
    <row r="47369" spans="30:30">
      <c r="AD47369" s="9"/>
    </row>
    <row r="47370" spans="30:30">
      <c r="AD47370" s="9"/>
    </row>
    <row r="47371" spans="30:30">
      <c r="AD47371" s="9"/>
    </row>
    <row r="47372" spans="30:30">
      <c r="AD47372" s="9"/>
    </row>
    <row r="47373" spans="30:30">
      <c r="AD47373" s="9"/>
    </row>
    <row r="47374" spans="30:30">
      <c r="AD47374" s="9"/>
    </row>
    <row r="47375" spans="30:30">
      <c r="AD47375" s="9"/>
    </row>
    <row r="47376" spans="30:30">
      <c r="AD47376" s="9"/>
    </row>
    <row r="47377" spans="30:30">
      <c r="AD47377" s="9"/>
    </row>
    <row r="47378" spans="30:30">
      <c r="AD47378" s="9"/>
    </row>
    <row r="47379" spans="30:30">
      <c r="AD47379" s="9"/>
    </row>
    <row r="47380" spans="30:30">
      <c r="AD47380" s="9"/>
    </row>
    <row r="47381" spans="30:30">
      <c r="AD47381" s="9"/>
    </row>
    <row r="47382" spans="30:30">
      <c r="AD47382" s="9"/>
    </row>
    <row r="47383" spans="30:30">
      <c r="AD47383" s="9"/>
    </row>
    <row r="47384" spans="30:30">
      <c r="AD47384" s="9"/>
    </row>
    <row r="47385" spans="30:30">
      <c r="AD47385" s="9"/>
    </row>
    <row r="47386" spans="30:30">
      <c r="AD47386" s="9"/>
    </row>
    <row r="47387" spans="30:30">
      <c r="AD47387" s="9"/>
    </row>
    <row r="47388" spans="30:30">
      <c r="AD47388" s="9"/>
    </row>
    <row r="47389" spans="30:30">
      <c r="AD47389" s="9"/>
    </row>
    <row r="47390" spans="30:30">
      <c r="AD47390" s="9"/>
    </row>
    <row r="47391" spans="30:30">
      <c r="AD47391" s="9"/>
    </row>
    <row r="47392" spans="30:30">
      <c r="AD47392" s="9"/>
    </row>
    <row r="47393" spans="30:30">
      <c r="AD47393" s="9"/>
    </row>
    <row r="47394" spans="30:30">
      <c r="AD47394" s="9"/>
    </row>
    <row r="47395" spans="30:30">
      <c r="AD47395" s="9"/>
    </row>
    <row r="47396" spans="30:30">
      <c r="AD47396" s="9"/>
    </row>
    <row r="47397" spans="30:30">
      <c r="AD47397" s="9"/>
    </row>
    <row r="47398" spans="30:30">
      <c r="AD47398" s="9"/>
    </row>
    <row r="47399" spans="30:30">
      <c r="AD47399" s="9"/>
    </row>
    <row r="47400" spans="30:30">
      <c r="AD47400" s="9"/>
    </row>
    <row r="47401" spans="30:30">
      <c r="AD47401" s="9"/>
    </row>
    <row r="47402" spans="30:30">
      <c r="AD47402" s="9"/>
    </row>
    <row r="47403" spans="30:30">
      <c r="AD47403" s="9"/>
    </row>
    <row r="47404" spans="30:30">
      <c r="AD47404" s="9"/>
    </row>
    <row r="47405" spans="30:30">
      <c r="AD47405" s="9"/>
    </row>
    <row r="47406" spans="30:30">
      <c r="AD47406" s="9"/>
    </row>
    <row r="47407" spans="30:30">
      <c r="AD47407" s="9"/>
    </row>
    <row r="47408" spans="30:30">
      <c r="AD47408" s="9"/>
    </row>
    <row r="47409" spans="30:30">
      <c r="AD47409" s="9"/>
    </row>
    <row r="47410" spans="30:30">
      <c r="AD47410" s="9"/>
    </row>
    <row r="47411" spans="30:30">
      <c r="AD47411" s="9"/>
    </row>
    <row r="47412" spans="30:30">
      <c r="AD47412" s="9"/>
    </row>
    <row r="47413" spans="30:30">
      <c r="AD47413" s="9"/>
    </row>
    <row r="47414" spans="30:30">
      <c r="AD47414" s="9"/>
    </row>
    <row r="47415" spans="30:30">
      <c r="AD47415" s="9"/>
    </row>
    <row r="47416" spans="30:30">
      <c r="AD47416" s="9"/>
    </row>
    <row r="47417" spans="30:30">
      <c r="AD47417" s="9"/>
    </row>
    <row r="47418" spans="30:30">
      <c r="AD47418" s="9"/>
    </row>
    <row r="47419" spans="30:30">
      <c r="AD47419" s="9"/>
    </row>
    <row r="47420" spans="30:30">
      <c r="AD47420" s="9"/>
    </row>
    <row r="47421" spans="30:30">
      <c r="AD47421" s="9"/>
    </row>
    <row r="47422" spans="30:30">
      <c r="AD47422" s="9"/>
    </row>
    <row r="47423" spans="30:30">
      <c r="AD47423" s="9"/>
    </row>
    <row r="47424" spans="30:30">
      <c r="AD47424" s="9"/>
    </row>
    <row r="47425" spans="30:30">
      <c r="AD47425" s="9"/>
    </row>
    <row r="47426" spans="30:30">
      <c r="AD47426" s="9"/>
    </row>
    <row r="47427" spans="30:30">
      <c r="AD47427" s="9"/>
    </row>
    <row r="47428" spans="30:30">
      <c r="AD47428" s="9"/>
    </row>
    <row r="47429" spans="30:30">
      <c r="AD47429" s="9"/>
    </row>
    <row r="47430" spans="30:30">
      <c r="AD47430" s="9"/>
    </row>
    <row r="47431" spans="30:30">
      <c r="AD47431" s="9"/>
    </row>
    <row r="47432" spans="30:30">
      <c r="AD47432" s="9"/>
    </row>
    <row r="47433" spans="30:30">
      <c r="AD47433" s="9"/>
    </row>
    <row r="47434" spans="30:30">
      <c r="AD47434" s="9"/>
    </row>
    <row r="47435" spans="30:30">
      <c r="AD47435" s="9"/>
    </row>
    <row r="47436" spans="30:30">
      <c r="AD47436" s="9"/>
    </row>
    <row r="47437" spans="30:30">
      <c r="AD47437" s="9"/>
    </row>
    <row r="47438" spans="30:30">
      <c r="AD47438" s="9"/>
    </row>
    <row r="47439" spans="30:30">
      <c r="AD47439" s="9"/>
    </row>
    <row r="47440" spans="30:30">
      <c r="AD47440" s="9"/>
    </row>
    <row r="47441" spans="30:30">
      <c r="AD47441" s="9"/>
    </row>
    <row r="47442" spans="30:30">
      <c r="AD47442" s="9"/>
    </row>
    <row r="47443" spans="30:30">
      <c r="AD47443" s="9"/>
    </row>
    <row r="47444" spans="30:30">
      <c r="AD47444" s="9"/>
    </row>
    <row r="47445" spans="30:30">
      <c r="AD47445" s="9"/>
    </row>
    <row r="47446" spans="30:30">
      <c r="AD47446" s="9"/>
    </row>
    <row r="47447" spans="30:30">
      <c r="AD47447" s="9"/>
    </row>
    <row r="47448" spans="30:30">
      <c r="AD47448" s="9"/>
    </row>
    <row r="47449" spans="30:30">
      <c r="AD47449" s="9"/>
    </row>
    <row r="47450" spans="30:30">
      <c r="AD47450" s="9"/>
    </row>
    <row r="47451" spans="30:30">
      <c r="AD47451" s="9"/>
    </row>
    <row r="47452" spans="30:30">
      <c r="AD47452" s="9"/>
    </row>
    <row r="47453" spans="30:30">
      <c r="AD47453" s="9"/>
    </row>
    <row r="47454" spans="30:30">
      <c r="AD47454" s="9"/>
    </row>
    <row r="47455" spans="30:30">
      <c r="AD47455" s="9"/>
    </row>
    <row r="47456" spans="30:30">
      <c r="AD47456" s="9"/>
    </row>
    <row r="47457" spans="30:30">
      <c r="AD47457" s="9"/>
    </row>
    <row r="47458" spans="30:30">
      <c r="AD47458" s="9"/>
    </row>
    <row r="47459" spans="30:30">
      <c r="AD47459" s="9"/>
    </row>
    <row r="47460" spans="30:30">
      <c r="AD47460" s="9"/>
    </row>
    <row r="47461" spans="30:30">
      <c r="AD47461" s="9"/>
    </row>
    <row r="47462" spans="30:30">
      <c r="AD47462" s="9"/>
    </row>
    <row r="47463" spans="30:30">
      <c r="AD47463" s="9"/>
    </row>
    <row r="47464" spans="30:30">
      <c r="AD47464" s="9"/>
    </row>
    <row r="47465" spans="30:30">
      <c r="AD47465" s="9"/>
    </row>
    <row r="47466" spans="30:30">
      <c r="AD47466" s="9"/>
    </row>
    <row r="47467" spans="30:30">
      <c r="AD47467" s="9"/>
    </row>
    <row r="47468" spans="30:30">
      <c r="AD47468" s="9"/>
    </row>
    <row r="47469" spans="30:30">
      <c r="AD47469" s="9"/>
    </row>
    <row r="47470" spans="30:30">
      <c r="AD47470" s="9"/>
    </row>
    <row r="47471" spans="30:30">
      <c r="AD47471" s="9"/>
    </row>
    <row r="47472" spans="30:30">
      <c r="AD47472" s="9"/>
    </row>
    <row r="47473" spans="30:30">
      <c r="AD47473" s="9"/>
    </row>
    <row r="47474" spans="30:30">
      <c r="AD47474" s="9"/>
    </row>
    <row r="47475" spans="30:30">
      <c r="AD47475" s="9"/>
    </row>
    <row r="47476" spans="30:30">
      <c r="AD47476" s="9"/>
    </row>
    <row r="47477" spans="30:30">
      <c r="AD47477" s="9"/>
    </row>
    <row r="47478" spans="30:30">
      <c r="AD47478" s="9"/>
    </row>
    <row r="47479" spans="30:30">
      <c r="AD47479" s="9"/>
    </row>
    <row r="47480" spans="30:30">
      <c r="AD47480" s="9"/>
    </row>
    <row r="47481" spans="30:30">
      <c r="AD47481" s="9"/>
    </row>
    <row r="47482" spans="30:30">
      <c r="AD47482" s="9"/>
    </row>
    <row r="47483" spans="30:30">
      <c r="AD47483" s="9"/>
    </row>
    <row r="47484" spans="30:30">
      <c r="AD47484" s="9"/>
    </row>
    <row r="47485" spans="30:30">
      <c r="AD47485" s="9"/>
    </row>
    <row r="47486" spans="30:30">
      <c r="AD47486" s="9"/>
    </row>
    <row r="47487" spans="30:30">
      <c r="AD47487" s="9"/>
    </row>
    <row r="47488" spans="30:30">
      <c r="AD47488" s="9"/>
    </row>
    <row r="47489" spans="30:30">
      <c r="AD47489" s="9"/>
    </row>
    <row r="47490" spans="30:30">
      <c r="AD47490" s="9"/>
    </row>
    <row r="47491" spans="30:30">
      <c r="AD47491" s="9"/>
    </row>
    <row r="47492" spans="30:30">
      <c r="AD47492" s="9"/>
    </row>
    <row r="47493" spans="30:30">
      <c r="AD47493" s="9"/>
    </row>
    <row r="47494" spans="30:30">
      <c r="AD47494" s="9"/>
    </row>
    <row r="47495" spans="30:30">
      <c r="AD47495" s="9"/>
    </row>
    <row r="47496" spans="30:30">
      <c r="AD47496" s="9"/>
    </row>
    <row r="47497" spans="30:30">
      <c r="AD47497" s="9"/>
    </row>
    <row r="47498" spans="30:30">
      <c r="AD47498" s="9"/>
    </row>
    <row r="47499" spans="30:30">
      <c r="AD47499" s="9"/>
    </row>
    <row r="47500" spans="30:30">
      <c r="AD47500" s="9"/>
    </row>
    <row r="47501" spans="30:30">
      <c r="AD47501" s="9"/>
    </row>
    <row r="47502" spans="30:30">
      <c r="AD47502" s="9"/>
    </row>
    <row r="47503" spans="30:30">
      <c r="AD47503" s="9"/>
    </row>
    <row r="47504" spans="30:30">
      <c r="AD47504" s="9"/>
    </row>
    <row r="47505" spans="30:30">
      <c r="AD47505" s="9"/>
    </row>
    <row r="47506" spans="30:30">
      <c r="AD47506" s="9"/>
    </row>
    <row r="47507" spans="30:30">
      <c r="AD47507" s="9"/>
    </row>
    <row r="47508" spans="30:30">
      <c r="AD47508" s="9"/>
    </row>
    <row r="47509" spans="30:30">
      <c r="AD47509" s="9"/>
    </row>
    <row r="47510" spans="30:30">
      <c r="AD47510" s="9"/>
    </row>
    <row r="47511" spans="30:30">
      <c r="AD47511" s="9"/>
    </row>
    <row r="47512" spans="30:30">
      <c r="AD47512" s="9"/>
    </row>
    <row r="47513" spans="30:30">
      <c r="AD47513" s="9"/>
    </row>
    <row r="47514" spans="30:30">
      <c r="AD47514" s="9"/>
    </row>
    <row r="47515" spans="30:30">
      <c r="AD47515" s="9"/>
    </row>
    <row r="47516" spans="30:30">
      <c r="AD47516" s="9"/>
    </row>
    <row r="47517" spans="30:30">
      <c r="AD47517" s="9"/>
    </row>
    <row r="47518" spans="30:30">
      <c r="AD47518" s="9"/>
    </row>
    <row r="47519" spans="30:30">
      <c r="AD47519" s="9"/>
    </row>
    <row r="47520" spans="30:30">
      <c r="AD47520" s="9"/>
    </row>
    <row r="47521" spans="30:30">
      <c r="AD47521" s="9"/>
    </row>
    <row r="47522" spans="30:30">
      <c r="AD47522" s="9"/>
    </row>
    <row r="47523" spans="30:30">
      <c r="AD47523" s="9"/>
    </row>
    <row r="47524" spans="30:30">
      <c r="AD47524" s="9"/>
    </row>
    <row r="47525" spans="30:30">
      <c r="AD47525" s="9"/>
    </row>
    <row r="47526" spans="30:30">
      <c r="AD47526" s="9"/>
    </row>
    <row r="47527" spans="30:30">
      <c r="AD47527" s="9"/>
    </row>
    <row r="47528" spans="30:30">
      <c r="AD47528" s="9"/>
    </row>
    <row r="47529" spans="30:30">
      <c r="AD47529" s="9"/>
    </row>
    <row r="47530" spans="30:30">
      <c r="AD47530" s="9"/>
    </row>
    <row r="47531" spans="30:30">
      <c r="AD47531" s="9"/>
    </row>
    <row r="47532" spans="30:30">
      <c r="AD47532" s="9"/>
    </row>
    <row r="47533" spans="30:30">
      <c r="AD47533" s="9"/>
    </row>
    <row r="47534" spans="30:30">
      <c r="AD47534" s="9"/>
    </row>
    <row r="47535" spans="30:30">
      <c r="AD47535" s="9"/>
    </row>
    <row r="47536" spans="30:30">
      <c r="AD47536" s="9"/>
    </row>
    <row r="47537" spans="30:30">
      <c r="AD47537" s="9"/>
    </row>
    <row r="47538" spans="30:30">
      <c r="AD47538" s="9"/>
    </row>
    <row r="47539" spans="30:30">
      <c r="AD47539" s="9"/>
    </row>
    <row r="47540" spans="30:30">
      <c r="AD47540" s="9"/>
    </row>
    <row r="47541" spans="30:30">
      <c r="AD47541" s="9"/>
    </row>
    <row r="47542" spans="30:30">
      <c r="AD47542" s="9"/>
    </row>
    <row r="47543" spans="30:30">
      <c r="AD47543" s="9"/>
    </row>
    <row r="47544" spans="30:30">
      <c r="AD47544" s="9"/>
    </row>
    <row r="47545" spans="30:30">
      <c r="AD47545" s="9"/>
    </row>
    <row r="47546" spans="30:30">
      <c r="AD47546" s="9"/>
    </row>
    <row r="47547" spans="30:30">
      <c r="AD47547" s="9"/>
    </row>
    <row r="47548" spans="30:30">
      <c r="AD47548" s="9"/>
    </row>
    <row r="47549" spans="30:30">
      <c r="AD47549" s="9"/>
    </row>
    <row r="47550" spans="30:30">
      <c r="AD47550" s="9"/>
    </row>
    <row r="47551" spans="30:30">
      <c r="AD47551" s="9"/>
    </row>
    <row r="47552" spans="30:30">
      <c r="AD47552" s="9"/>
    </row>
    <row r="47553" spans="30:30">
      <c r="AD47553" s="9"/>
    </row>
    <row r="47554" spans="30:30">
      <c r="AD47554" s="9"/>
    </row>
    <row r="47555" spans="30:30">
      <c r="AD47555" s="9"/>
    </row>
    <row r="47556" spans="30:30">
      <c r="AD47556" s="9"/>
    </row>
    <row r="47557" spans="30:30">
      <c r="AD47557" s="9"/>
    </row>
    <row r="47558" spans="30:30">
      <c r="AD47558" s="9"/>
    </row>
    <row r="47559" spans="30:30">
      <c r="AD47559" s="9"/>
    </row>
    <row r="47560" spans="30:30">
      <c r="AD47560" s="9"/>
    </row>
    <row r="47561" spans="30:30">
      <c r="AD47561" s="9"/>
    </row>
    <row r="47562" spans="30:30">
      <c r="AD47562" s="9"/>
    </row>
    <row r="47563" spans="30:30">
      <c r="AD47563" s="9"/>
    </row>
    <row r="47564" spans="30:30">
      <c r="AD47564" s="9"/>
    </row>
    <row r="47565" spans="30:30">
      <c r="AD47565" s="9"/>
    </row>
    <row r="47566" spans="30:30">
      <c r="AD47566" s="9"/>
    </row>
    <row r="47567" spans="30:30">
      <c r="AD47567" s="9"/>
    </row>
    <row r="47568" spans="30:30">
      <c r="AD47568" s="9"/>
    </row>
    <row r="47569" spans="30:30">
      <c r="AD47569" s="9"/>
    </row>
    <row r="47570" spans="30:30">
      <c r="AD47570" s="9"/>
    </row>
    <row r="47571" spans="30:30">
      <c r="AD47571" s="9"/>
    </row>
    <row r="47572" spans="30:30">
      <c r="AD47572" s="9"/>
    </row>
    <row r="47573" spans="30:30">
      <c r="AD47573" s="9"/>
    </row>
    <row r="47574" spans="30:30">
      <c r="AD47574" s="9"/>
    </row>
    <row r="47575" spans="30:30">
      <c r="AD47575" s="9"/>
    </row>
    <row r="47576" spans="30:30">
      <c r="AD47576" s="9"/>
    </row>
    <row r="47577" spans="30:30">
      <c r="AD47577" s="9"/>
    </row>
    <row r="47578" spans="30:30">
      <c r="AD47578" s="9"/>
    </row>
    <row r="47579" spans="30:30">
      <c r="AD47579" s="9"/>
    </row>
    <row r="47580" spans="30:30">
      <c r="AD47580" s="9"/>
    </row>
    <row r="47581" spans="30:30">
      <c r="AD47581" s="9"/>
    </row>
    <row r="47582" spans="30:30">
      <c r="AD47582" s="9"/>
    </row>
    <row r="47583" spans="30:30">
      <c r="AD47583" s="9"/>
    </row>
    <row r="47584" spans="30:30">
      <c r="AD47584" s="9"/>
    </row>
    <row r="47585" spans="30:30">
      <c r="AD47585" s="9"/>
    </row>
    <row r="47586" spans="30:30">
      <c r="AD47586" s="9"/>
    </row>
    <row r="47587" spans="30:30">
      <c r="AD47587" s="9"/>
    </row>
    <row r="47588" spans="30:30">
      <c r="AD47588" s="9"/>
    </row>
    <row r="47589" spans="30:30">
      <c r="AD47589" s="9"/>
    </row>
    <row r="47590" spans="30:30">
      <c r="AD47590" s="9"/>
    </row>
    <row r="47591" spans="30:30">
      <c r="AD47591" s="9"/>
    </row>
    <row r="47592" spans="30:30">
      <c r="AD47592" s="9"/>
    </row>
    <row r="47593" spans="30:30">
      <c r="AD47593" s="9"/>
    </row>
    <row r="47594" spans="30:30">
      <c r="AD47594" s="9"/>
    </row>
    <row r="47595" spans="30:30">
      <c r="AD47595" s="9"/>
    </row>
    <row r="47596" spans="30:30">
      <c r="AD47596" s="9"/>
    </row>
    <row r="47597" spans="30:30">
      <c r="AD47597" s="9"/>
    </row>
    <row r="47598" spans="30:30">
      <c r="AD47598" s="9"/>
    </row>
    <row r="47599" spans="30:30">
      <c r="AD47599" s="9"/>
    </row>
    <row r="47600" spans="30:30">
      <c r="AD47600" s="9"/>
    </row>
    <row r="47601" spans="30:30">
      <c r="AD47601" s="9"/>
    </row>
    <row r="47602" spans="30:30">
      <c r="AD47602" s="9"/>
    </row>
    <row r="47603" spans="30:30">
      <c r="AD47603" s="9"/>
    </row>
    <row r="47604" spans="30:30">
      <c r="AD47604" s="9"/>
    </row>
    <row r="47605" spans="30:30">
      <c r="AD47605" s="9"/>
    </row>
    <row r="47606" spans="30:30">
      <c r="AD47606" s="9"/>
    </row>
    <row r="47607" spans="30:30">
      <c r="AD47607" s="9"/>
    </row>
    <row r="47608" spans="30:30">
      <c r="AD47608" s="9"/>
    </row>
    <row r="47609" spans="30:30">
      <c r="AD47609" s="9"/>
    </row>
    <row r="47610" spans="30:30">
      <c r="AD47610" s="9"/>
    </row>
    <row r="47611" spans="30:30">
      <c r="AD47611" s="9"/>
    </row>
    <row r="47612" spans="30:30">
      <c r="AD47612" s="9"/>
    </row>
    <row r="47613" spans="30:30">
      <c r="AD47613" s="9"/>
    </row>
    <row r="47614" spans="30:30">
      <c r="AD47614" s="9"/>
    </row>
    <row r="47615" spans="30:30">
      <c r="AD47615" s="9"/>
    </row>
    <row r="47616" spans="30:30">
      <c r="AD47616" s="9"/>
    </row>
    <row r="47617" spans="30:30">
      <c r="AD47617" s="9"/>
    </row>
    <row r="47618" spans="30:30">
      <c r="AD47618" s="9"/>
    </row>
    <row r="47619" spans="30:30">
      <c r="AD47619" s="9"/>
    </row>
    <row r="47620" spans="30:30">
      <c r="AD47620" s="9"/>
    </row>
    <row r="47621" spans="30:30">
      <c r="AD47621" s="9"/>
    </row>
    <row r="47622" spans="30:30">
      <c r="AD47622" s="9"/>
    </row>
    <row r="47623" spans="30:30">
      <c r="AD47623" s="9"/>
    </row>
    <row r="47624" spans="30:30">
      <c r="AD47624" s="9"/>
    </row>
    <row r="47625" spans="30:30">
      <c r="AD47625" s="9"/>
    </row>
    <row r="47626" spans="30:30">
      <c r="AD47626" s="9"/>
    </row>
    <row r="47627" spans="30:30">
      <c r="AD47627" s="9"/>
    </row>
    <row r="47628" spans="30:30">
      <c r="AD47628" s="9"/>
    </row>
    <row r="47629" spans="30:30">
      <c r="AD47629" s="9"/>
    </row>
    <row r="47630" spans="30:30">
      <c r="AD47630" s="9"/>
    </row>
    <row r="47631" spans="30:30">
      <c r="AD47631" s="9"/>
    </row>
    <row r="47632" spans="30:30">
      <c r="AD47632" s="9"/>
    </row>
    <row r="47633" spans="30:30">
      <c r="AD47633" s="9"/>
    </row>
    <row r="47634" spans="30:30">
      <c r="AD47634" s="9"/>
    </row>
    <row r="47635" spans="30:30">
      <c r="AD47635" s="9"/>
    </row>
    <row r="47636" spans="30:30">
      <c r="AD47636" s="9"/>
    </row>
    <row r="47637" spans="30:30">
      <c r="AD47637" s="9"/>
    </row>
    <row r="47638" spans="30:30">
      <c r="AD47638" s="9"/>
    </row>
    <row r="47639" spans="30:30">
      <c r="AD47639" s="9"/>
    </row>
    <row r="47640" spans="30:30">
      <c r="AD47640" s="9"/>
    </row>
    <row r="47641" spans="30:30">
      <c r="AD47641" s="9"/>
    </row>
    <row r="47642" spans="30:30">
      <c r="AD47642" s="9"/>
    </row>
    <row r="47643" spans="30:30">
      <c r="AD47643" s="9"/>
    </row>
    <row r="47644" spans="30:30">
      <c r="AD47644" s="9"/>
    </row>
    <row r="47645" spans="30:30">
      <c r="AD47645" s="9"/>
    </row>
    <row r="47646" spans="30:30">
      <c r="AD47646" s="9"/>
    </row>
    <row r="47647" spans="30:30">
      <c r="AD47647" s="9"/>
    </row>
    <row r="47648" spans="30:30">
      <c r="AD47648" s="9"/>
    </row>
    <row r="47649" spans="30:30">
      <c r="AD47649" s="9"/>
    </row>
    <row r="47650" spans="30:30">
      <c r="AD47650" s="9"/>
    </row>
    <row r="47651" spans="30:30">
      <c r="AD47651" s="9"/>
    </row>
    <row r="47652" spans="30:30">
      <c r="AD47652" s="9"/>
    </row>
    <row r="47653" spans="30:30">
      <c r="AD47653" s="9"/>
    </row>
    <row r="47654" spans="30:30">
      <c r="AD47654" s="9"/>
    </row>
    <row r="47655" spans="30:30">
      <c r="AD47655" s="9"/>
    </row>
    <row r="47656" spans="30:30">
      <c r="AD47656" s="9"/>
    </row>
    <row r="47657" spans="30:30">
      <c r="AD47657" s="9"/>
    </row>
    <row r="47658" spans="30:30">
      <c r="AD47658" s="9"/>
    </row>
    <row r="47659" spans="30:30">
      <c r="AD47659" s="9"/>
    </row>
    <row r="47660" spans="30:30">
      <c r="AD47660" s="9"/>
    </row>
    <row r="47661" spans="30:30">
      <c r="AD47661" s="9"/>
    </row>
    <row r="47662" spans="30:30">
      <c r="AD47662" s="9"/>
    </row>
    <row r="47663" spans="30:30">
      <c r="AD47663" s="9"/>
    </row>
    <row r="47664" spans="30:30">
      <c r="AD47664" s="9"/>
    </row>
    <row r="47665" spans="30:30">
      <c r="AD47665" s="9"/>
    </row>
    <row r="47666" spans="30:30">
      <c r="AD47666" s="9"/>
    </row>
    <row r="47667" spans="30:30">
      <c r="AD47667" s="9"/>
    </row>
    <row r="47668" spans="30:30">
      <c r="AD47668" s="9"/>
    </row>
    <row r="47669" spans="30:30">
      <c r="AD47669" s="9"/>
    </row>
    <row r="47670" spans="30:30">
      <c r="AD47670" s="9"/>
    </row>
    <row r="47671" spans="30:30">
      <c r="AD47671" s="9"/>
    </row>
    <row r="47672" spans="30:30">
      <c r="AD47672" s="9"/>
    </row>
    <row r="47673" spans="30:30">
      <c r="AD47673" s="9"/>
    </row>
    <row r="47674" spans="30:30">
      <c r="AD47674" s="9"/>
    </row>
    <row r="47675" spans="30:30">
      <c r="AD47675" s="9"/>
    </row>
    <row r="47676" spans="30:30">
      <c r="AD47676" s="9"/>
    </row>
    <row r="47677" spans="30:30">
      <c r="AD47677" s="9"/>
    </row>
    <row r="47678" spans="30:30">
      <c r="AD47678" s="9"/>
    </row>
    <row r="47679" spans="30:30">
      <c r="AD47679" s="9"/>
    </row>
    <row r="47680" spans="30:30">
      <c r="AD47680" s="9"/>
    </row>
    <row r="47681" spans="30:30">
      <c r="AD47681" s="9"/>
    </row>
    <row r="47682" spans="30:30">
      <c r="AD47682" s="9"/>
    </row>
    <row r="47683" spans="30:30">
      <c r="AD47683" s="9"/>
    </row>
    <row r="47684" spans="30:30">
      <c r="AD47684" s="9"/>
    </row>
    <row r="47685" spans="30:30">
      <c r="AD47685" s="9"/>
    </row>
    <row r="47686" spans="30:30">
      <c r="AD47686" s="9"/>
    </row>
    <row r="47687" spans="30:30">
      <c r="AD47687" s="9"/>
    </row>
    <row r="47688" spans="30:30">
      <c r="AD47688" s="9"/>
    </row>
    <row r="47689" spans="30:30">
      <c r="AD47689" s="9"/>
    </row>
    <row r="47690" spans="30:30">
      <c r="AD47690" s="9"/>
    </row>
    <row r="47691" spans="30:30">
      <c r="AD47691" s="9"/>
    </row>
    <row r="47692" spans="30:30">
      <c r="AD47692" s="9"/>
    </row>
    <row r="47693" spans="30:30">
      <c r="AD47693" s="9"/>
    </row>
    <row r="47694" spans="30:30">
      <c r="AD47694" s="9"/>
    </row>
    <row r="47695" spans="30:30">
      <c r="AD47695" s="9"/>
    </row>
    <row r="47696" spans="30:30">
      <c r="AD47696" s="9"/>
    </row>
    <row r="47697" spans="30:30">
      <c r="AD47697" s="9"/>
    </row>
    <row r="47698" spans="30:30">
      <c r="AD47698" s="9"/>
    </row>
    <row r="47699" spans="30:30">
      <c r="AD47699" s="9"/>
    </row>
    <row r="47700" spans="30:30">
      <c r="AD47700" s="9"/>
    </row>
    <row r="47701" spans="30:30">
      <c r="AD47701" s="9"/>
    </row>
    <row r="47702" spans="30:30">
      <c r="AD47702" s="9"/>
    </row>
    <row r="47703" spans="30:30">
      <c r="AD47703" s="9"/>
    </row>
    <row r="47704" spans="30:30">
      <c r="AD47704" s="9"/>
    </row>
    <row r="47705" spans="30:30">
      <c r="AD47705" s="9"/>
    </row>
    <row r="47706" spans="30:30">
      <c r="AD47706" s="9"/>
    </row>
    <row r="47707" spans="30:30">
      <c r="AD47707" s="9"/>
    </row>
    <row r="47708" spans="30:30">
      <c r="AD47708" s="9"/>
    </row>
    <row r="47709" spans="30:30">
      <c r="AD47709" s="9"/>
    </row>
    <row r="47710" spans="30:30">
      <c r="AD47710" s="9"/>
    </row>
    <row r="47711" spans="30:30">
      <c r="AD47711" s="9"/>
    </row>
    <row r="47712" spans="30:30">
      <c r="AD47712" s="9"/>
    </row>
    <row r="47713" spans="30:30">
      <c r="AD47713" s="9"/>
    </row>
    <row r="47714" spans="30:30">
      <c r="AD47714" s="9"/>
    </row>
    <row r="47715" spans="30:30">
      <c r="AD47715" s="9"/>
    </row>
    <row r="47716" spans="30:30">
      <c r="AD47716" s="9"/>
    </row>
    <row r="47717" spans="30:30">
      <c r="AD47717" s="9"/>
    </row>
    <row r="47718" spans="30:30">
      <c r="AD47718" s="9"/>
    </row>
    <row r="47719" spans="30:30">
      <c r="AD47719" s="9"/>
    </row>
    <row r="47720" spans="30:30">
      <c r="AD47720" s="9"/>
    </row>
    <row r="47721" spans="30:30">
      <c r="AD47721" s="9"/>
    </row>
    <row r="47722" spans="30:30">
      <c r="AD47722" s="9"/>
    </row>
    <row r="47723" spans="30:30">
      <c r="AD47723" s="9"/>
    </row>
    <row r="47724" spans="30:30">
      <c r="AD47724" s="9"/>
    </row>
    <row r="47725" spans="30:30">
      <c r="AD47725" s="9"/>
    </row>
    <row r="47726" spans="30:30">
      <c r="AD47726" s="9"/>
    </row>
    <row r="47727" spans="30:30">
      <c r="AD47727" s="9"/>
    </row>
    <row r="47728" spans="30:30">
      <c r="AD47728" s="9"/>
    </row>
    <row r="47729" spans="30:30">
      <c r="AD47729" s="9"/>
    </row>
    <row r="47730" spans="30:30">
      <c r="AD47730" s="9"/>
    </row>
    <row r="47731" spans="30:30">
      <c r="AD47731" s="9"/>
    </row>
    <row r="47732" spans="30:30">
      <c r="AD47732" s="9"/>
    </row>
    <row r="47733" spans="30:30">
      <c r="AD47733" s="9"/>
    </row>
    <row r="47734" spans="30:30">
      <c r="AD47734" s="9"/>
    </row>
    <row r="47735" spans="30:30">
      <c r="AD47735" s="9"/>
    </row>
    <row r="47736" spans="30:30">
      <c r="AD47736" s="9"/>
    </row>
    <row r="47737" spans="30:30">
      <c r="AD47737" s="9"/>
    </row>
    <row r="47738" spans="30:30">
      <c r="AD47738" s="9"/>
    </row>
    <row r="47739" spans="30:30">
      <c r="AD47739" s="9"/>
    </row>
    <row r="47740" spans="30:30">
      <c r="AD47740" s="9"/>
    </row>
    <row r="47741" spans="30:30">
      <c r="AD47741" s="9"/>
    </row>
    <row r="47742" spans="30:30">
      <c r="AD47742" s="9"/>
    </row>
    <row r="47743" spans="30:30">
      <c r="AD47743" s="9"/>
    </row>
    <row r="47744" spans="30:30">
      <c r="AD47744" s="9"/>
    </row>
    <row r="47745" spans="30:30">
      <c r="AD47745" s="9"/>
    </row>
    <row r="47746" spans="30:30">
      <c r="AD47746" s="9"/>
    </row>
    <row r="47747" spans="30:30">
      <c r="AD47747" s="9"/>
    </row>
    <row r="47748" spans="30:30">
      <c r="AD47748" s="9"/>
    </row>
    <row r="47749" spans="30:30">
      <c r="AD47749" s="9"/>
    </row>
    <row r="47750" spans="30:30">
      <c r="AD47750" s="9"/>
    </row>
    <row r="47751" spans="30:30">
      <c r="AD47751" s="9"/>
    </row>
    <row r="47752" spans="30:30">
      <c r="AD47752" s="9"/>
    </row>
    <row r="47753" spans="30:30">
      <c r="AD47753" s="9"/>
    </row>
    <row r="47754" spans="30:30">
      <c r="AD47754" s="9"/>
    </row>
    <row r="47755" spans="30:30">
      <c r="AD47755" s="9"/>
    </row>
    <row r="47756" spans="30:30">
      <c r="AD47756" s="9"/>
    </row>
    <row r="47757" spans="30:30">
      <c r="AD47757" s="9"/>
    </row>
    <row r="47758" spans="30:30">
      <c r="AD47758" s="9"/>
    </row>
    <row r="47759" spans="30:30">
      <c r="AD47759" s="9"/>
    </row>
    <row r="47760" spans="30:30">
      <c r="AD47760" s="9"/>
    </row>
    <row r="47761" spans="30:30">
      <c r="AD47761" s="9"/>
    </row>
    <row r="47762" spans="30:30">
      <c r="AD47762" s="9"/>
    </row>
    <row r="47763" spans="30:30">
      <c r="AD47763" s="9"/>
    </row>
    <row r="47764" spans="30:30">
      <c r="AD47764" s="9"/>
    </row>
    <row r="47765" spans="30:30">
      <c r="AD47765" s="9"/>
    </row>
    <row r="47766" spans="30:30">
      <c r="AD47766" s="9"/>
    </row>
    <row r="47767" spans="30:30">
      <c r="AD47767" s="9"/>
    </row>
    <row r="47768" spans="30:30">
      <c r="AD47768" s="9"/>
    </row>
    <row r="47769" spans="30:30">
      <c r="AD47769" s="9"/>
    </row>
    <row r="47770" spans="30:30">
      <c r="AD47770" s="9"/>
    </row>
    <row r="47771" spans="30:30">
      <c r="AD47771" s="9"/>
    </row>
    <row r="47772" spans="30:30">
      <c r="AD47772" s="9"/>
    </row>
    <row r="47773" spans="30:30">
      <c r="AD47773" s="9"/>
    </row>
    <row r="47774" spans="30:30">
      <c r="AD47774" s="9"/>
    </row>
    <row r="47775" spans="30:30">
      <c r="AD47775" s="9"/>
    </row>
    <row r="47776" spans="30:30">
      <c r="AD47776" s="9"/>
    </row>
    <row r="47777" spans="30:30">
      <c r="AD47777" s="9"/>
    </row>
    <row r="47778" spans="30:30">
      <c r="AD47778" s="9"/>
    </row>
    <row r="47779" spans="30:30">
      <c r="AD47779" s="9"/>
    </row>
    <row r="47780" spans="30:30">
      <c r="AD47780" s="9"/>
    </row>
    <row r="47781" spans="30:30">
      <c r="AD47781" s="9"/>
    </row>
    <row r="47782" spans="30:30">
      <c r="AD47782" s="9"/>
    </row>
    <row r="47783" spans="30:30">
      <c r="AD47783" s="9"/>
    </row>
    <row r="47784" spans="30:30">
      <c r="AD47784" s="9"/>
    </row>
    <row r="47785" spans="30:30">
      <c r="AD47785" s="9"/>
    </row>
    <row r="47786" spans="30:30">
      <c r="AD47786" s="9"/>
    </row>
    <row r="47787" spans="30:30">
      <c r="AD47787" s="9"/>
    </row>
    <row r="47788" spans="30:30">
      <c r="AD47788" s="9"/>
    </row>
    <row r="47789" spans="30:30">
      <c r="AD47789" s="9"/>
    </row>
    <row r="47790" spans="30:30">
      <c r="AD47790" s="9"/>
    </row>
    <row r="47791" spans="30:30">
      <c r="AD47791" s="9"/>
    </row>
    <row r="47792" spans="30:30">
      <c r="AD47792" s="9"/>
    </row>
    <row r="47793" spans="30:30">
      <c r="AD47793" s="9"/>
    </row>
    <row r="47794" spans="30:30">
      <c r="AD47794" s="9"/>
    </row>
    <row r="47795" spans="30:30">
      <c r="AD47795" s="9"/>
    </row>
    <row r="47796" spans="30:30">
      <c r="AD47796" s="9"/>
    </row>
    <row r="47797" spans="30:30">
      <c r="AD47797" s="9"/>
    </row>
    <row r="47798" spans="30:30">
      <c r="AD47798" s="9"/>
    </row>
    <row r="47799" spans="30:30">
      <c r="AD47799" s="9"/>
    </row>
    <row r="47800" spans="30:30">
      <c r="AD47800" s="9"/>
    </row>
    <row r="47801" spans="30:30">
      <c r="AD47801" s="9"/>
    </row>
    <row r="47802" spans="30:30">
      <c r="AD47802" s="9"/>
    </row>
    <row r="47803" spans="30:30">
      <c r="AD47803" s="9"/>
    </row>
    <row r="47804" spans="30:30">
      <c r="AD47804" s="9"/>
    </row>
    <row r="47805" spans="30:30">
      <c r="AD47805" s="9"/>
    </row>
    <row r="47806" spans="30:30">
      <c r="AD47806" s="9"/>
    </row>
    <row r="47807" spans="30:30">
      <c r="AD47807" s="9"/>
    </row>
    <row r="47808" spans="30:30">
      <c r="AD47808" s="9"/>
    </row>
    <row r="47809" spans="30:30">
      <c r="AD47809" s="9"/>
    </row>
    <row r="47810" spans="30:30">
      <c r="AD47810" s="9"/>
    </row>
    <row r="47811" spans="30:30">
      <c r="AD47811" s="9"/>
    </row>
    <row r="47812" spans="30:30">
      <c r="AD47812" s="9"/>
    </row>
    <row r="47813" spans="30:30">
      <c r="AD47813" s="9"/>
    </row>
    <row r="47814" spans="30:30">
      <c r="AD47814" s="9"/>
    </row>
    <row r="47815" spans="30:30">
      <c r="AD47815" s="9"/>
    </row>
    <row r="47816" spans="30:30">
      <c r="AD47816" s="9"/>
    </row>
    <row r="47817" spans="30:30">
      <c r="AD47817" s="9"/>
    </row>
    <row r="47818" spans="30:30">
      <c r="AD47818" s="9"/>
    </row>
    <row r="47819" spans="30:30">
      <c r="AD47819" s="9"/>
    </row>
    <row r="47820" spans="30:30">
      <c r="AD47820" s="9"/>
    </row>
    <row r="47821" spans="30:30">
      <c r="AD47821" s="9"/>
    </row>
    <row r="47822" spans="30:30">
      <c r="AD47822" s="9"/>
    </row>
    <row r="47823" spans="30:30">
      <c r="AD47823" s="9"/>
    </row>
    <row r="47824" spans="30:30">
      <c r="AD47824" s="9"/>
    </row>
    <row r="47825" spans="30:30">
      <c r="AD47825" s="9"/>
    </row>
    <row r="47826" spans="30:30">
      <c r="AD47826" s="9"/>
    </row>
    <row r="47827" spans="30:30">
      <c r="AD47827" s="9"/>
    </row>
    <row r="47828" spans="30:30">
      <c r="AD47828" s="9"/>
    </row>
    <row r="47829" spans="30:30">
      <c r="AD47829" s="9"/>
    </row>
    <row r="47830" spans="30:30">
      <c r="AD47830" s="9"/>
    </row>
    <row r="47831" spans="30:30">
      <c r="AD47831" s="9"/>
    </row>
    <row r="47832" spans="30:30">
      <c r="AD47832" s="9"/>
    </row>
    <row r="47833" spans="30:30">
      <c r="AD47833" s="9"/>
    </row>
    <row r="47834" spans="30:30">
      <c r="AD47834" s="9"/>
    </row>
    <row r="47835" spans="30:30">
      <c r="AD47835" s="9"/>
    </row>
    <row r="47836" spans="30:30">
      <c r="AD47836" s="9"/>
    </row>
    <row r="47837" spans="30:30">
      <c r="AD47837" s="9"/>
    </row>
    <row r="47838" spans="30:30">
      <c r="AD47838" s="9"/>
    </row>
    <row r="47839" spans="30:30">
      <c r="AD47839" s="9"/>
    </row>
    <row r="47840" spans="30:30">
      <c r="AD47840" s="9"/>
    </row>
    <row r="47841" spans="30:30">
      <c r="AD47841" s="9"/>
    </row>
    <row r="47842" spans="30:30">
      <c r="AD47842" s="9"/>
    </row>
    <row r="47843" spans="30:30">
      <c r="AD47843" s="9"/>
    </row>
    <row r="47844" spans="30:30">
      <c r="AD47844" s="9"/>
    </row>
    <row r="47845" spans="30:30">
      <c r="AD47845" s="9"/>
    </row>
    <row r="47846" spans="30:30">
      <c r="AD47846" s="9"/>
    </row>
    <row r="47847" spans="30:30">
      <c r="AD47847" s="9"/>
    </row>
    <row r="47848" spans="30:30">
      <c r="AD47848" s="9"/>
    </row>
    <row r="47849" spans="30:30">
      <c r="AD47849" s="9"/>
    </row>
    <row r="47850" spans="30:30">
      <c r="AD47850" s="9"/>
    </row>
    <row r="47851" spans="30:30">
      <c r="AD47851" s="9"/>
    </row>
    <row r="47852" spans="30:30">
      <c r="AD47852" s="9"/>
    </row>
    <row r="47853" spans="30:30">
      <c r="AD47853" s="9"/>
    </row>
    <row r="47854" spans="30:30">
      <c r="AD47854" s="9"/>
    </row>
    <row r="47855" spans="30:30">
      <c r="AD47855" s="9"/>
    </row>
    <row r="47856" spans="30:30">
      <c r="AD47856" s="9"/>
    </row>
    <row r="47857" spans="30:30">
      <c r="AD47857" s="9"/>
    </row>
    <row r="47858" spans="30:30">
      <c r="AD47858" s="9"/>
    </row>
    <row r="47859" spans="30:30">
      <c r="AD47859" s="9"/>
    </row>
    <row r="47860" spans="30:30">
      <c r="AD47860" s="9"/>
    </row>
    <row r="47861" spans="30:30">
      <c r="AD47861" s="9"/>
    </row>
    <row r="47862" spans="30:30">
      <c r="AD47862" s="9"/>
    </row>
    <row r="47863" spans="30:30">
      <c r="AD47863" s="9"/>
    </row>
    <row r="47864" spans="30:30">
      <c r="AD47864" s="9"/>
    </row>
    <row r="47865" spans="30:30">
      <c r="AD47865" s="9"/>
    </row>
    <row r="47866" spans="30:30">
      <c r="AD47866" s="9"/>
    </row>
    <row r="47867" spans="30:30">
      <c r="AD47867" s="9"/>
    </row>
    <row r="47868" spans="30:30">
      <c r="AD47868" s="9"/>
    </row>
    <row r="47869" spans="30:30">
      <c r="AD47869" s="9"/>
    </row>
    <row r="47870" spans="30:30">
      <c r="AD47870" s="9"/>
    </row>
    <row r="47871" spans="30:30">
      <c r="AD47871" s="9"/>
    </row>
    <row r="47872" spans="30:30">
      <c r="AD47872" s="9"/>
    </row>
    <row r="47873" spans="30:30">
      <c r="AD47873" s="9"/>
    </row>
    <row r="47874" spans="30:30">
      <c r="AD47874" s="9"/>
    </row>
    <row r="47875" spans="30:30">
      <c r="AD47875" s="9"/>
    </row>
    <row r="47876" spans="30:30">
      <c r="AD47876" s="9"/>
    </row>
    <row r="47877" spans="30:30">
      <c r="AD47877" s="9"/>
    </row>
    <row r="47878" spans="30:30">
      <c r="AD47878" s="9"/>
    </row>
    <row r="47879" spans="30:30">
      <c r="AD47879" s="9"/>
    </row>
    <row r="47880" spans="30:30">
      <c r="AD47880" s="9"/>
    </row>
    <row r="47881" spans="30:30">
      <c r="AD47881" s="9"/>
    </row>
    <row r="47882" spans="30:30">
      <c r="AD47882" s="9"/>
    </row>
    <row r="47883" spans="30:30">
      <c r="AD47883" s="9"/>
    </row>
    <row r="47884" spans="30:30">
      <c r="AD47884" s="9"/>
    </row>
    <row r="47885" spans="30:30">
      <c r="AD47885" s="9"/>
    </row>
    <row r="47886" spans="30:30">
      <c r="AD47886" s="9"/>
    </row>
    <row r="47887" spans="30:30">
      <c r="AD47887" s="9"/>
    </row>
    <row r="47888" spans="30:30">
      <c r="AD47888" s="9"/>
    </row>
    <row r="47889" spans="30:30">
      <c r="AD47889" s="9"/>
    </row>
    <row r="47890" spans="30:30">
      <c r="AD47890" s="9"/>
    </row>
    <row r="47891" spans="30:30">
      <c r="AD47891" s="9"/>
    </row>
    <row r="47892" spans="30:30">
      <c r="AD47892" s="9"/>
    </row>
    <row r="47893" spans="30:30">
      <c r="AD47893" s="9"/>
    </row>
    <row r="47894" spans="30:30">
      <c r="AD47894" s="9"/>
    </row>
    <row r="47895" spans="30:30">
      <c r="AD47895" s="9"/>
    </row>
    <row r="47896" spans="30:30">
      <c r="AD47896" s="9"/>
    </row>
    <row r="47897" spans="30:30">
      <c r="AD47897" s="9"/>
    </row>
    <row r="47898" spans="30:30">
      <c r="AD47898" s="9"/>
    </row>
    <row r="47899" spans="30:30">
      <c r="AD47899" s="9"/>
    </row>
    <row r="47900" spans="30:30">
      <c r="AD47900" s="9"/>
    </row>
    <row r="47901" spans="30:30">
      <c r="AD47901" s="9"/>
    </row>
    <row r="47902" spans="30:30">
      <c r="AD47902" s="9"/>
    </row>
    <row r="47903" spans="30:30">
      <c r="AD47903" s="9"/>
    </row>
    <row r="47904" spans="30:30">
      <c r="AD47904" s="9"/>
    </row>
    <row r="47905" spans="30:30">
      <c r="AD47905" s="9"/>
    </row>
    <row r="47906" spans="30:30">
      <c r="AD47906" s="9"/>
    </row>
    <row r="47907" spans="30:30">
      <c r="AD47907" s="9"/>
    </row>
    <row r="47908" spans="30:30">
      <c r="AD47908" s="9"/>
    </row>
    <row r="47909" spans="30:30">
      <c r="AD47909" s="9"/>
    </row>
    <row r="47910" spans="30:30">
      <c r="AD47910" s="9"/>
    </row>
    <row r="47911" spans="30:30">
      <c r="AD47911" s="9"/>
    </row>
    <row r="47912" spans="30:30">
      <c r="AD47912" s="9"/>
    </row>
    <row r="47913" spans="30:30">
      <c r="AD47913" s="9"/>
    </row>
    <row r="47914" spans="30:30">
      <c r="AD47914" s="9"/>
    </row>
    <row r="47915" spans="30:30">
      <c r="AD47915" s="9"/>
    </row>
    <row r="47916" spans="30:30">
      <c r="AD47916" s="9"/>
    </row>
    <row r="47917" spans="30:30">
      <c r="AD47917" s="9"/>
    </row>
    <row r="47918" spans="30:30">
      <c r="AD47918" s="9"/>
    </row>
    <row r="47919" spans="30:30">
      <c r="AD47919" s="9"/>
    </row>
    <row r="47920" spans="30:30">
      <c r="AD47920" s="9"/>
    </row>
    <row r="47921" spans="30:30">
      <c r="AD47921" s="9"/>
    </row>
    <row r="47922" spans="30:30">
      <c r="AD47922" s="9"/>
    </row>
    <row r="47923" spans="30:30">
      <c r="AD47923" s="9"/>
    </row>
    <row r="47924" spans="30:30">
      <c r="AD47924" s="9"/>
    </row>
    <row r="47925" spans="30:30">
      <c r="AD47925" s="9"/>
    </row>
    <row r="47926" spans="30:30">
      <c r="AD47926" s="9"/>
    </row>
    <row r="47927" spans="30:30">
      <c r="AD47927" s="9"/>
    </row>
    <row r="47928" spans="30:30">
      <c r="AD47928" s="9"/>
    </row>
    <row r="47929" spans="30:30">
      <c r="AD47929" s="9"/>
    </row>
    <row r="47930" spans="30:30">
      <c r="AD47930" s="9"/>
    </row>
    <row r="47931" spans="30:30">
      <c r="AD47931" s="9"/>
    </row>
    <row r="47932" spans="30:30">
      <c r="AD47932" s="9"/>
    </row>
    <row r="47933" spans="30:30">
      <c r="AD47933" s="9"/>
    </row>
    <row r="47934" spans="30:30">
      <c r="AD47934" s="9"/>
    </row>
    <row r="47935" spans="30:30">
      <c r="AD47935" s="9"/>
    </row>
    <row r="47936" spans="30:30">
      <c r="AD47936" s="9"/>
    </row>
    <row r="47937" spans="30:30">
      <c r="AD47937" s="9"/>
    </row>
    <row r="47938" spans="30:30">
      <c r="AD47938" s="9"/>
    </row>
    <row r="47939" spans="30:30">
      <c r="AD47939" s="9"/>
    </row>
    <row r="47940" spans="30:30">
      <c r="AD47940" s="9"/>
    </row>
    <row r="47941" spans="30:30">
      <c r="AD47941" s="9"/>
    </row>
    <row r="47942" spans="30:30">
      <c r="AD47942" s="9"/>
    </row>
    <row r="47943" spans="30:30">
      <c r="AD47943" s="9"/>
    </row>
    <row r="47944" spans="30:30">
      <c r="AD47944" s="9"/>
    </row>
    <row r="47945" spans="30:30">
      <c r="AD47945" s="9"/>
    </row>
    <row r="47946" spans="30:30">
      <c r="AD47946" s="9"/>
    </row>
    <row r="47947" spans="30:30">
      <c r="AD47947" s="9"/>
    </row>
    <row r="47948" spans="30:30">
      <c r="AD47948" s="9"/>
    </row>
    <row r="47949" spans="30:30">
      <c r="AD47949" s="9"/>
    </row>
    <row r="47950" spans="30:30">
      <c r="AD47950" s="9"/>
    </row>
    <row r="47951" spans="30:30">
      <c r="AD47951" s="9"/>
    </row>
    <row r="47952" spans="30:30">
      <c r="AD47952" s="9"/>
    </row>
    <row r="47953" spans="30:30">
      <c r="AD47953" s="9"/>
    </row>
    <row r="47954" spans="30:30">
      <c r="AD47954" s="9"/>
    </row>
    <row r="47955" spans="30:30">
      <c r="AD47955" s="9"/>
    </row>
    <row r="47956" spans="30:30">
      <c r="AD47956" s="9"/>
    </row>
    <row r="47957" spans="30:30">
      <c r="AD47957" s="9"/>
    </row>
    <row r="47958" spans="30:30">
      <c r="AD47958" s="9"/>
    </row>
    <row r="47959" spans="30:30">
      <c r="AD47959" s="9"/>
    </row>
    <row r="47960" spans="30:30">
      <c r="AD47960" s="9"/>
    </row>
    <row r="47961" spans="30:30">
      <c r="AD47961" s="9"/>
    </row>
    <row r="47962" spans="30:30">
      <c r="AD47962" s="9"/>
    </row>
    <row r="47963" spans="30:30">
      <c r="AD47963" s="9"/>
    </row>
    <row r="47964" spans="30:30">
      <c r="AD47964" s="9"/>
    </row>
    <row r="47965" spans="30:30">
      <c r="AD47965" s="9"/>
    </row>
    <row r="47966" spans="30:30">
      <c r="AD47966" s="9"/>
    </row>
    <row r="47967" spans="30:30">
      <c r="AD47967" s="9"/>
    </row>
    <row r="47968" spans="30:30">
      <c r="AD47968" s="9"/>
    </row>
    <row r="47969" spans="30:30">
      <c r="AD47969" s="9"/>
    </row>
    <row r="47970" spans="30:30">
      <c r="AD47970" s="9"/>
    </row>
    <row r="47971" spans="30:30">
      <c r="AD47971" s="9"/>
    </row>
    <row r="47972" spans="30:30">
      <c r="AD47972" s="9"/>
    </row>
    <row r="47973" spans="30:30">
      <c r="AD47973" s="9"/>
    </row>
    <row r="47974" spans="30:30">
      <c r="AD47974" s="9"/>
    </row>
    <row r="47975" spans="30:30">
      <c r="AD47975" s="9"/>
    </row>
    <row r="47976" spans="30:30">
      <c r="AD47976" s="9"/>
    </row>
    <row r="47977" spans="30:30">
      <c r="AD47977" s="9"/>
    </row>
    <row r="47978" spans="30:30">
      <c r="AD47978" s="9"/>
    </row>
    <row r="47979" spans="30:30">
      <c r="AD47979" s="9"/>
    </row>
    <row r="47980" spans="30:30">
      <c r="AD47980" s="9"/>
    </row>
    <row r="47981" spans="30:30">
      <c r="AD47981" s="9"/>
    </row>
    <row r="47982" spans="30:30">
      <c r="AD47982" s="9"/>
    </row>
    <row r="47983" spans="30:30">
      <c r="AD47983" s="9"/>
    </row>
    <row r="47984" spans="30:30">
      <c r="AD47984" s="9"/>
    </row>
    <row r="47985" spans="30:30">
      <c r="AD47985" s="9"/>
    </row>
    <row r="47986" spans="30:30">
      <c r="AD47986" s="9"/>
    </row>
    <row r="47987" spans="30:30">
      <c r="AD47987" s="9"/>
    </row>
    <row r="47988" spans="30:30">
      <c r="AD47988" s="9"/>
    </row>
    <row r="47989" spans="30:30">
      <c r="AD47989" s="9"/>
    </row>
    <row r="47990" spans="30:30">
      <c r="AD47990" s="9"/>
    </row>
    <row r="47991" spans="30:30">
      <c r="AD47991" s="9"/>
    </row>
    <row r="47992" spans="30:30">
      <c r="AD47992" s="9"/>
    </row>
    <row r="47993" spans="30:30">
      <c r="AD47993" s="9"/>
    </row>
    <row r="47994" spans="30:30">
      <c r="AD47994" s="9"/>
    </row>
    <row r="47995" spans="30:30">
      <c r="AD47995" s="9"/>
    </row>
    <row r="47996" spans="30:30">
      <c r="AD47996" s="9"/>
    </row>
    <row r="47997" spans="30:30">
      <c r="AD47997" s="9"/>
    </row>
    <row r="47998" spans="30:30">
      <c r="AD47998" s="9"/>
    </row>
    <row r="47999" spans="30:30">
      <c r="AD47999" s="9"/>
    </row>
    <row r="48000" spans="30:30">
      <c r="AD48000" s="9"/>
    </row>
    <row r="48001" spans="30:30">
      <c r="AD48001" s="9"/>
    </row>
    <row r="48002" spans="30:30">
      <c r="AD48002" s="9"/>
    </row>
    <row r="48003" spans="30:30">
      <c r="AD48003" s="9"/>
    </row>
    <row r="48004" spans="30:30">
      <c r="AD48004" s="9"/>
    </row>
    <row r="48005" spans="30:30">
      <c r="AD48005" s="9"/>
    </row>
    <row r="48006" spans="30:30">
      <c r="AD48006" s="9"/>
    </row>
    <row r="48007" spans="30:30">
      <c r="AD48007" s="9"/>
    </row>
    <row r="48008" spans="30:30">
      <c r="AD48008" s="9"/>
    </row>
    <row r="48009" spans="30:30">
      <c r="AD48009" s="9"/>
    </row>
    <row r="48010" spans="30:30">
      <c r="AD48010" s="9"/>
    </row>
    <row r="48011" spans="30:30">
      <c r="AD48011" s="9"/>
    </row>
    <row r="48012" spans="30:30">
      <c r="AD48012" s="9"/>
    </row>
    <row r="48013" spans="30:30">
      <c r="AD48013" s="9"/>
    </row>
    <row r="48014" spans="30:30">
      <c r="AD48014" s="9"/>
    </row>
    <row r="48015" spans="30:30">
      <c r="AD48015" s="9"/>
    </row>
    <row r="48016" spans="30:30">
      <c r="AD48016" s="9"/>
    </row>
    <row r="48017" spans="30:30">
      <c r="AD48017" s="9"/>
    </row>
    <row r="48018" spans="30:30">
      <c r="AD48018" s="9"/>
    </row>
    <row r="48019" spans="30:30">
      <c r="AD48019" s="9"/>
    </row>
    <row r="48020" spans="30:30">
      <c r="AD48020" s="9"/>
    </row>
    <row r="48021" spans="30:30">
      <c r="AD48021" s="9"/>
    </row>
    <row r="48022" spans="30:30">
      <c r="AD48022" s="9"/>
    </row>
    <row r="48023" spans="30:30">
      <c r="AD48023" s="9"/>
    </row>
    <row r="48024" spans="30:30">
      <c r="AD48024" s="9"/>
    </row>
    <row r="48025" spans="30:30">
      <c r="AD48025" s="9"/>
    </row>
    <row r="48026" spans="30:30">
      <c r="AD48026" s="9"/>
    </row>
    <row r="48027" spans="30:30">
      <c r="AD48027" s="9"/>
    </row>
    <row r="48028" spans="30:30">
      <c r="AD48028" s="9"/>
    </row>
    <row r="48029" spans="30:30">
      <c r="AD48029" s="9"/>
    </row>
    <row r="48030" spans="30:30">
      <c r="AD48030" s="9"/>
    </row>
    <row r="48031" spans="30:30">
      <c r="AD48031" s="9"/>
    </row>
    <row r="48032" spans="30:30">
      <c r="AD48032" s="9"/>
    </row>
    <row r="48033" spans="30:30">
      <c r="AD48033" s="9"/>
    </row>
    <row r="48034" spans="30:30">
      <c r="AD48034" s="9"/>
    </row>
    <row r="48035" spans="30:30">
      <c r="AD48035" s="9"/>
    </row>
    <row r="48036" spans="30:30">
      <c r="AD48036" s="9"/>
    </row>
    <row r="48037" spans="30:30">
      <c r="AD48037" s="9"/>
    </row>
    <row r="48038" spans="30:30">
      <c r="AD48038" s="9"/>
    </row>
    <row r="48039" spans="30:30">
      <c r="AD48039" s="9"/>
    </row>
    <row r="48040" spans="30:30">
      <c r="AD48040" s="9"/>
    </row>
    <row r="48041" spans="30:30">
      <c r="AD48041" s="9"/>
    </row>
    <row r="48042" spans="30:30">
      <c r="AD48042" s="9"/>
    </row>
    <row r="48043" spans="30:30">
      <c r="AD48043" s="9"/>
    </row>
    <row r="48044" spans="30:30">
      <c r="AD48044" s="9"/>
    </row>
    <row r="48045" spans="30:30">
      <c r="AD48045" s="9"/>
    </row>
    <row r="48046" spans="30:30">
      <c r="AD48046" s="9"/>
    </row>
    <row r="48047" spans="30:30">
      <c r="AD48047" s="9"/>
    </row>
    <row r="48048" spans="30:30">
      <c r="AD48048" s="9"/>
    </row>
    <row r="48049" spans="30:30">
      <c r="AD48049" s="9"/>
    </row>
    <row r="48050" spans="30:30">
      <c r="AD48050" s="9"/>
    </row>
    <row r="48051" spans="30:30">
      <c r="AD48051" s="9"/>
    </row>
    <row r="48052" spans="30:30">
      <c r="AD48052" s="9"/>
    </row>
    <row r="48053" spans="30:30">
      <c r="AD48053" s="9"/>
    </row>
    <row r="48054" spans="30:30">
      <c r="AD48054" s="9"/>
    </row>
    <row r="48055" spans="30:30">
      <c r="AD48055" s="9"/>
    </row>
    <row r="48056" spans="30:30">
      <c r="AD48056" s="9"/>
    </row>
    <row r="48057" spans="30:30">
      <c r="AD48057" s="9"/>
    </row>
    <row r="48058" spans="30:30">
      <c r="AD48058" s="9"/>
    </row>
    <row r="48059" spans="30:30">
      <c r="AD48059" s="9"/>
    </row>
    <row r="48060" spans="30:30">
      <c r="AD48060" s="9"/>
    </row>
    <row r="48061" spans="30:30">
      <c r="AD48061" s="9"/>
    </row>
    <row r="48062" spans="30:30">
      <c r="AD48062" s="9"/>
    </row>
    <row r="48063" spans="30:30">
      <c r="AD48063" s="9"/>
    </row>
    <row r="48064" spans="30:30">
      <c r="AD48064" s="9"/>
    </row>
    <row r="48065" spans="30:30">
      <c r="AD48065" s="9"/>
    </row>
    <row r="48066" spans="30:30">
      <c r="AD48066" s="9"/>
    </row>
    <row r="48067" spans="30:30">
      <c r="AD48067" s="9"/>
    </row>
    <row r="48068" spans="30:30">
      <c r="AD48068" s="9"/>
    </row>
    <row r="48069" spans="30:30">
      <c r="AD48069" s="9"/>
    </row>
    <row r="48070" spans="30:30">
      <c r="AD48070" s="9"/>
    </row>
    <row r="48071" spans="30:30">
      <c r="AD48071" s="9"/>
    </row>
    <row r="48072" spans="30:30">
      <c r="AD48072" s="9"/>
    </row>
    <row r="48073" spans="30:30">
      <c r="AD48073" s="9"/>
    </row>
    <row r="48074" spans="30:30">
      <c r="AD48074" s="9"/>
    </row>
    <row r="48075" spans="30:30">
      <c r="AD48075" s="9"/>
    </row>
    <row r="48076" spans="30:30">
      <c r="AD48076" s="9"/>
    </row>
    <row r="48077" spans="30:30">
      <c r="AD48077" s="9"/>
    </row>
    <row r="48078" spans="30:30">
      <c r="AD48078" s="9"/>
    </row>
    <row r="48079" spans="30:30">
      <c r="AD48079" s="9"/>
    </row>
    <row r="48080" spans="30:30">
      <c r="AD48080" s="9"/>
    </row>
    <row r="48081" spans="30:30">
      <c r="AD48081" s="9"/>
    </row>
    <row r="48082" spans="30:30">
      <c r="AD48082" s="9"/>
    </row>
    <row r="48083" spans="30:30">
      <c r="AD48083" s="9"/>
    </row>
    <row r="48084" spans="30:30">
      <c r="AD48084" s="9"/>
    </row>
    <row r="48085" spans="30:30">
      <c r="AD48085" s="9"/>
    </row>
    <row r="48086" spans="30:30">
      <c r="AD48086" s="9"/>
    </row>
    <row r="48087" spans="30:30">
      <c r="AD48087" s="9"/>
    </row>
    <row r="48088" spans="30:30">
      <c r="AD48088" s="9"/>
    </row>
    <row r="48089" spans="30:30">
      <c r="AD48089" s="9"/>
    </row>
    <row r="48090" spans="30:30">
      <c r="AD48090" s="9"/>
    </row>
    <row r="48091" spans="30:30">
      <c r="AD48091" s="9"/>
    </row>
    <row r="48092" spans="30:30">
      <c r="AD48092" s="9"/>
    </row>
    <row r="48093" spans="30:30">
      <c r="AD48093" s="9"/>
    </row>
    <row r="48094" spans="30:30">
      <c r="AD48094" s="9"/>
    </row>
    <row r="48095" spans="30:30">
      <c r="AD48095" s="9"/>
    </row>
    <row r="48096" spans="30:30">
      <c r="AD48096" s="9"/>
    </row>
    <row r="48097" spans="30:30">
      <c r="AD48097" s="9"/>
    </row>
    <row r="48098" spans="30:30">
      <c r="AD48098" s="9"/>
    </row>
    <row r="48099" spans="30:30">
      <c r="AD48099" s="9"/>
    </row>
    <row r="48100" spans="30:30">
      <c r="AD48100" s="9"/>
    </row>
    <row r="48101" spans="30:30">
      <c r="AD48101" s="9"/>
    </row>
    <row r="48102" spans="30:30">
      <c r="AD48102" s="9"/>
    </row>
    <row r="48103" spans="30:30">
      <c r="AD48103" s="9"/>
    </row>
    <row r="48104" spans="30:30">
      <c r="AD48104" s="9"/>
    </row>
    <row r="48105" spans="30:30">
      <c r="AD48105" s="9"/>
    </row>
    <row r="48106" spans="30:30">
      <c r="AD48106" s="9"/>
    </row>
    <row r="48107" spans="30:30">
      <c r="AD48107" s="9"/>
    </row>
    <row r="48108" spans="30:30">
      <c r="AD48108" s="9"/>
    </row>
    <row r="48109" spans="30:30">
      <c r="AD48109" s="9"/>
    </row>
    <row r="48110" spans="30:30">
      <c r="AD48110" s="9"/>
    </row>
    <row r="48111" spans="30:30">
      <c r="AD48111" s="9"/>
    </row>
    <row r="48112" spans="30:30">
      <c r="AD48112" s="9"/>
    </row>
    <row r="48113" spans="30:30">
      <c r="AD48113" s="9"/>
    </row>
    <row r="48114" spans="30:30">
      <c r="AD48114" s="9"/>
    </row>
    <row r="48115" spans="30:30">
      <c r="AD48115" s="9"/>
    </row>
    <row r="48116" spans="30:30">
      <c r="AD48116" s="9"/>
    </row>
    <row r="48117" spans="30:30">
      <c r="AD48117" s="9"/>
    </row>
    <row r="48118" spans="30:30">
      <c r="AD48118" s="9"/>
    </row>
    <row r="48119" spans="30:30">
      <c r="AD48119" s="9"/>
    </row>
    <row r="48120" spans="30:30">
      <c r="AD48120" s="9"/>
    </row>
    <row r="48121" spans="30:30">
      <c r="AD48121" s="9"/>
    </row>
    <row r="48122" spans="30:30">
      <c r="AD48122" s="9"/>
    </row>
    <row r="48123" spans="30:30">
      <c r="AD48123" s="9"/>
    </row>
    <row r="48124" spans="30:30">
      <c r="AD48124" s="9"/>
    </row>
    <row r="48125" spans="30:30">
      <c r="AD48125" s="9"/>
    </row>
    <row r="48126" spans="30:30">
      <c r="AD48126" s="9"/>
    </row>
    <row r="48127" spans="30:30">
      <c r="AD48127" s="9"/>
    </row>
    <row r="48128" spans="30:30">
      <c r="AD48128" s="9"/>
    </row>
    <row r="48129" spans="30:30">
      <c r="AD48129" s="9"/>
    </row>
    <row r="48130" spans="30:30">
      <c r="AD48130" s="9"/>
    </row>
    <row r="48131" spans="30:30">
      <c r="AD48131" s="9"/>
    </row>
    <row r="48132" spans="30:30">
      <c r="AD48132" s="9"/>
    </row>
    <row r="48133" spans="30:30">
      <c r="AD48133" s="9"/>
    </row>
    <row r="48134" spans="30:30">
      <c r="AD48134" s="9"/>
    </row>
    <row r="48135" spans="30:30">
      <c r="AD48135" s="9"/>
    </row>
    <row r="48136" spans="30:30">
      <c r="AD48136" s="9"/>
    </row>
    <row r="48137" spans="30:30">
      <c r="AD48137" s="9"/>
    </row>
    <row r="48138" spans="30:30">
      <c r="AD48138" s="9"/>
    </row>
    <row r="48139" spans="30:30">
      <c r="AD48139" s="9"/>
    </row>
    <row r="48140" spans="30:30">
      <c r="AD48140" s="9"/>
    </row>
    <row r="48141" spans="30:30">
      <c r="AD48141" s="9"/>
    </row>
    <row r="48142" spans="30:30">
      <c r="AD48142" s="9"/>
    </row>
    <row r="48143" spans="30:30">
      <c r="AD48143" s="9"/>
    </row>
    <row r="48144" spans="30:30">
      <c r="AD48144" s="9"/>
    </row>
    <row r="48145" spans="30:30">
      <c r="AD48145" s="9"/>
    </row>
    <row r="48146" spans="30:30">
      <c r="AD48146" s="9"/>
    </row>
    <row r="48147" spans="30:30">
      <c r="AD48147" s="9"/>
    </row>
    <row r="48148" spans="30:30">
      <c r="AD48148" s="9"/>
    </row>
    <row r="48149" spans="30:30">
      <c r="AD48149" s="9"/>
    </row>
    <row r="48150" spans="30:30">
      <c r="AD48150" s="9"/>
    </row>
    <row r="48151" spans="30:30">
      <c r="AD48151" s="9"/>
    </row>
    <row r="48152" spans="30:30">
      <c r="AD48152" s="9"/>
    </row>
    <row r="48153" spans="30:30">
      <c r="AD48153" s="9"/>
    </row>
    <row r="48154" spans="30:30">
      <c r="AD48154" s="9"/>
    </row>
    <row r="48155" spans="30:30">
      <c r="AD48155" s="9"/>
    </row>
    <row r="48156" spans="30:30">
      <c r="AD48156" s="9"/>
    </row>
    <row r="48157" spans="30:30">
      <c r="AD48157" s="9"/>
    </row>
    <row r="48158" spans="30:30">
      <c r="AD48158" s="9"/>
    </row>
    <row r="48159" spans="30:30">
      <c r="AD48159" s="9"/>
    </row>
    <row r="48160" spans="30:30">
      <c r="AD48160" s="9"/>
    </row>
    <row r="48161" spans="30:30">
      <c r="AD48161" s="9"/>
    </row>
    <row r="48162" spans="30:30">
      <c r="AD48162" s="9"/>
    </row>
    <row r="48163" spans="30:30">
      <c r="AD48163" s="9"/>
    </row>
    <row r="48164" spans="30:30">
      <c r="AD48164" s="9"/>
    </row>
    <row r="48165" spans="30:30">
      <c r="AD48165" s="9"/>
    </row>
    <row r="48166" spans="30:30">
      <c r="AD48166" s="9"/>
    </row>
    <row r="48167" spans="30:30">
      <c r="AD48167" s="9"/>
    </row>
    <row r="48168" spans="30:30">
      <c r="AD48168" s="9"/>
    </row>
    <row r="48169" spans="30:30">
      <c r="AD48169" s="9"/>
    </row>
    <row r="48170" spans="30:30">
      <c r="AD48170" s="9"/>
    </row>
    <row r="48171" spans="30:30">
      <c r="AD48171" s="9"/>
    </row>
    <row r="48172" spans="30:30">
      <c r="AD48172" s="9"/>
    </row>
    <row r="48173" spans="30:30">
      <c r="AD48173" s="9"/>
    </row>
    <row r="48174" spans="30:30">
      <c r="AD48174" s="9"/>
    </row>
    <row r="48175" spans="30:30">
      <c r="AD48175" s="9"/>
    </row>
    <row r="48176" spans="30:30">
      <c r="AD48176" s="9"/>
    </row>
    <row r="48177" spans="30:30">
      <c r="AD48177" s="9"/>
    </row>
    <row r="48178" spans="30:30">
      <c r="AD48178" s="9"/>
    </row>
    <row r="48179" spans="30:30">
      <c r="AD48179" s="9"/>
    </row>
    <row r="48180" spans="30:30">
      <c r="AD48180" s="9"/>
    </row>
    <row r="48181" spans="30:30">
      <c r="AD48181" s="9"/>
    </row>
    <row r="48182" spans="30:30">
      <c r="AD48182" s="9"/>
    </row>
    <row r="48183" spans="30:30">
      <c r="AD48183" s="9"/>
    </row>
    <row r="48184" spans="30:30">
      <c r="AD48184" s="9"/>
    </row>
    <row r="48185" spans="30:30">
      <c r="AD48185" s="9"/>
    </row>
    <row r="48186" spans="30:30">
      <c r="AD48186" s="9"/>
    </row>
    <row r="48187" spans="30:30">
      <c r="AD48187" s="9"/>
    </row>
    <row r="48188" spans="30:30">
      <c r="AD48188" s="9"/>
    </row>
    <row r="48189" spans="30:30">
      <c r="AD48189" s="9"/>
    </row>
    <row r="48190" spans="30:30">
      <c r="AD48190" s="9"/>
    </row>
    <row r="48191" spans="30:30">
      <c r="AD48191" s="9"/>
    </row>
    <row r="48192" spans="30:30">
      <c r="AD48192" s="9"/>
    </row>
    <row r="48193" spans="30:30">
      <c r="AD48193" s="9"/>
    </row>
    <row r="48194" spans="30:30">
      <c r="AD48194" s="9"/>
    </row>
    <row r="48195" spans="30:30">
      <c r="AD48195" s="9"/>
    </row>
    <row r="48196" spans="30:30">
      <c r="AD48196" s="9"/>
    </row>
    <row r="48197" spans="30:30">
      <c r="AD48197" s="9"/>
    </row>
    <row r="48198" spans="30:30">
      <c r="AD48198" s="9"/>
    </row>
    <row r="48199" spans="30:30">
      <c r="AD48199" s="9"/>
    </row>
    <row r="48200" spans="30:30">
      <c r="AD48200" s="9"/>
    </row>
    <row r="48201" spans="30:30">
      <c r="AD48201" s="9"/>
    </row>
    <row r="48202" spans="30:30">
      <c r="AD48202" s="9"/>
    </row>
    <row r="48203" spans="30:30">
      <c r="AD48203" s="9"/>
    </row>
    <row r="48204" spans="30:30">
      <c r="AD48204" s="9"/>
    </row>
    <row r="48205" spans="30:30">
      <c r="AD48205" s="9"/>
    </row>
    <row r="48206" spans="30:30">
      <c r="AD48206" s="9"/>
    </row>
    <row r="48207" spans="30:30">
      <c r="AD48207" s="9"/>
    </row>
    <row r="48208" spans="30:30">
      <c r="AD48208" s="9"/>
    </row>
    <row r="48209" spans="30:30">
      <c r="AD48209" s="9"/>
    </row>
    <row r="48210" spans="30:30">
      <c r="AD48210" s="9"/>
    </row>
    <row r="48211" spans="30:30">
      <c r="AD48211" s="9"/>
    </row>
    <row r="48212" spans="30:30">
      <c r="AD48212" s="9"/>
    </row>
    <row r="48213" spans="30:30">
      <c r="AD48213" s="9"/>
    </row>
    <row r="48214" spans="30:30">
      <c r="AD48214" s="9"/>
    </row>
    <row r="48215" spans="30:30">
      <c r="AD48215" s="9"/>
    </row>
    <row r="48216" spans="30:30">
      <c r="AD48216" s="9"/>
    </row>
    <row r="48217" spans="30:30">
      <c r="AD48217" s="9"/>
    </row>
    <row r="48218" spans="30:30">
      <c r="AD48218" s="9"/>
    </row>
    <row r="48219" spans="30:30">
      <c r="AD48219" s="9"/>
    </row>
    <row r="48220" spans="30:30">
      <c r="AD48220" s="9"/>
    </row>
    <row r="48221" spans="30:30">
      <c r="AD48221" s="9"/>
    </row>
    <row r="48222" spans="30:30">
      <c r="AD48222" s="9"/>
    </row>
    <row r="48223" spans="30:30">
      <c r="AD48223" s="9"/>
    </row>
    <row r="48224" spans="30:30">
      <c r="AD48224" s="9"/>
    </row>
    <row r="48225" spans="30:30">
      <c r="AD48225" s="9"/>
    </row>
    <row r="48226" spans="30:30">
      <c r="AD48226" s="9"/>
    </row>
    <row r="48227" spans="30:30">
      <c r="AD48227" s="9"/>
    </row>
    <row r="48228" spans="30:30">
      <c r="AD48228" s="9"/>
    </row>
    <row r="48229" spans="30:30">
      <c r="AD48229" s="9"/>
    </row>
    <row r="48230" spans="30:30">
      <c r="AD48230" s="9"/>
    </row>
    <row r="48231" spans="30:30">
      <c r="AD48231" s="9"/>
    </row>
    <row r="48232" spans="30:30">
      <c r="AD48232" s="9"/>
    </row>
    <row r="48233" spans="30:30">
      <c r="AD48233" s="9"/>
    </row>
    <row r="48234" spans="30:30">
      <c r="AD48234" s="9"/>
    </row>
    <row r="48235" spans="30:30">
      <c r="AD48235" s="9"/>
    </row>
    <row r="48236" spans="30:30">
      <c r="AD48236" s="9"/>
    </row>
    <row r="48237" spans="30:30">
      <c r="AD48237" s="9"/>
    </row>
    <row r="48238" spans="30:30">
      <c r="AD48238" s="9"/>
    </row>
    <row r="48239" spans="30:30">
      <c r="AD48239" s="9"/>
    </row>
    <row r="48240" spans="30:30">
      <c r="AD48240" s="9"/>
    </row>
    <row r="48241" spans="30:30">
      <c r="AD48241" s="9"/>
    </row>
    <row r="48242" spans="30:30">
      <c r="AD48242" s="9"/>
    </row>
    <row r="48243" spans="30:30">
      <c r="AD48243" s="9"/>
    </row>
    <row r="48244" spans="30:30">
      <c r="AD48244" s="9"/>
    </row>
    <row r="48245" spans="30:30">
      <c r="AD48245" s="9"/>
    </row>
    <row r="48246" spans="30:30">
      <c r="AD48246" s="9"/>
    </row>
    <row r="48247" spans="30:30">
      <c r="AD48247" s="9"/>
    </row>
    <row r="48248" spans="30:30">
      <c r="AD48248" s="9"/>
    </row>
    <row r="48249" spans="30:30">
      <c r="AD48249" s="9"/>
    </row>
    <row r="48250" spans="30:30">
      <c r="AD48250" s="9"/>
    </row>
    <row r="48251" spans="30:30">
      <c r="AD48251" s="9"/>
    </row>
    <row r="48252" spans="30:30">
      <c r="AD48252" s="9"/>
    </row>
    <row r="48253" spans="30:30">
      <c r="AD48253" s="9"/>
    </row>
    <row r="48254" spans="30:30">
      <c r="AD48254" s="9"/>
    </row>
    <row r="48255" spans="30:30">
      <c r="AD48255" s="9"/>
    </row>
    <row r="48256" spans="30:30">
      <c r="AD48256" s="9"/>
    </row>
    <row r="48257" spans="30:30">
      <c r="AD48257" s="9"/>
    </row>
    <row r="48258" spans="30:30">
      <c r="AD48258" s="9"/>
    </row>
    <row r="48259" spans="30:30">
      <c r="AD48259" s="9"/>
    </row>
    <row r="48260" spans="30:30">
      <c r="AD48260" s="9"/>
    </row>
    <row r="48261" spans="30:30">
      <c r="AD48261" s="9"/>
    </row>
    <row r="48262" spans="30:30">
      <c r="AD48262" s="9"/>
    </row>
    <row r="48263" spans="30:30">
      <c r="AD48263" s="9"/>
    </row>
    <row r="48264" spans="30:30">
      <c r="AD48264" s="9"/>
    </row>
    <row r="48265" spans="30:30">
      <c r="AD48265" s="9"/>
    </row>
    <row r="48266" spans="30:30">
      <c r="AD48266" s="9"/>
    </row>
    <row r="48267" spans="30:30">
      <c r="AD48267" s="9"/>
    </row>
    <row r="48268" spans="30:30">
      <c r="AD48268" s="9"/>
    </row>
    <row r="48269" spans="30:30">
      <c r="AD48269" s="9"/>
    </row>
    <row r="48270" spans="30:30">
      <c r="AD48270" s="9"/>
    </row>
    <row r="48271" spans="30:30">
      <c r="AD48271" s="9"/>
    </row>
    <row r="48272" spans="30:30">
      <c r="AD48272" s="9"/>
    </row>
    <row r="48273" spans="30:30">
      <c r="AD48273" s="9"/>
    </row>
    <row r="48274" spans="30:30">
      <c r="AD48274" s="9"/>
    </row>
    <row r="48275" spans="30:30">
      <c r="AD48275" s="9"/>
    </row>
    <row r="48276" spans="30:30">
      <c r="AD48276" s="9"/>
    </row>
    <row r="48277" spans="30:30">
      <c r="AD48277" s="9"/>
    </row>
    <row r="48278" spans="30:30">
      <c r="AD48278" s="9"/>
    </row>
    <row r="48279" spans="30:30">
      <c r="AD48279" s="9"/>
    </row>
    <row r="48280" spans="30:30">
      <c r="AD48280" s="9"/>
    </row>
    <row r="48281" spans="30:30">
      <c r="AD48281" s="9"/>
    </row>
    <row r="48282" spans="30:30">
      <c r="AD48282" s="9"/>
    </row>
    <row r="48283" spans="30:30">
      <c r="AD48283" s="9"/>
    </row>
    <row r="48284" spans="30:30">
      <c r="AD48284" s="9"/>
    </row>
    <row r="48285" spans="30:30">
      <c r="AD48285" s="9"/>
    </row>
    <row r="48286" spans="30:30">
      <c r="AD48286" s="9"/>
    </row>
    <row r="48287" spans="30:30">
      <c r="AD48287" s="9"/>
    </row>
    <row r="48288" spans="30:30">
      <c r="AD48288" s="9"/>
    </row>
    <row r="48289" spans="30:30">
      <c r="AD48289" s="9"/>
    </row>
    <row r="48290" spans="30:30">
      <c r="AD48290" s="9"/>
    </row>
    <row r="48291" spans="30:30">
      <c r="AD48291" s="9"/>
    </row>
    <row r="48292" spans="30:30">
      <c r="AD48292" s="9"/>
    </row>
    <row r="48293" spans="30:30">
      <c r="AD48293" s="9"/>
    </row>
    <row r="48294" spans="30:30">
      <c r="AD48294" s="9"/>
    </row>
    <row r="48295" spans="30:30">
      <c r="AD48295" s="9"/>
    </row>
    <row r="48296" spans="30:30">
      <c r="AD48296" s="9"/>
    </row>
    <row r="48297" spans="30:30">
      <c r="AD48297" s="9"/>
    </row>
    <row r="48298" spans="30:30">
      <c r="AD48298" s="9"/>
    </row>
    <row r="48299" spans="30:30">
      <c r="AD48299" s="9"/>
    </row>
    <row r="48300" spans="30:30">
      <c r="AD48300" s="9"/>
    </row>
    <row r="48301" spans="30:30">
      <c r="AD48301" s="9"/>
    </row>
    <row r="48302" spans="30:30">
      <c r="AD48302" s="9"/>
    </row>
    <row r="48303" spans="30:30">
      <c r="AD48303" s="9"/>
    </row>
    <row r="48304" spans="30:30">
      <c r="AD48304" s="9"/>
    </row>
    <row r="48305" spans="30:30">
      <c r="AD48305" s="9"/>
    </row>
    <row r="48306" spans="30:30">
      <c r="AD48306" s="9"/>
    </row>
    <row r="48307" spans="30:30">
      <c r="AD48307" s="9"/>
    </row>
    <row r="48308" spans="30:30">
      <c r="AD48308" s="9"/>
    </row>
    <row r="48309" spans="30:30">
      <c r="AD48309" s="9"/>
    </row>
    <row r="48310" spans="30:30">
      <c r="AD48310" s="9"/>
    </row>
    <row r="48311" spans="30:30">
      <c r="AD48311" s="9"/>
    </row>
    <row r="48312" spans="30:30">
      <c r="AD48312" s="9"/>
    </row>
    <row r="48313" spans="30:30">
      <c r="AD48313" s="9"/>
    </row>
    <row r="48314" spans="30:30">
      <c r="AD48314" s="9"/>
    </row>
    <row r="48315" spans="30:30">
      <c r="AD48315" s="9"/>
    </row>
    <row r="48316" spans="30:30">
      <c r="AD48316" s="9"/>
    </row>
    <row r="48317" spans="30:30">
      <c r="AD48317" s="9"/>
    </row>
    <row r="48318" spans="30:30">
      <c r="AD48318" s="9"/>
    </row>
    <row r="48319" spans="30:30">
      <c r="AD48319" s="9"/>
    </row>
    <row r="48320" spans="30:30">
      <c r="AD48320" s="9"/>
    </row>
    <row r="48321" spans="30:30">
      <c r="AD48321" s="9"/>
    </row>
    <row r="48322" spans="30:30">
      <c r="AD48322" s="9"/>
    </row>
    <row r="48323" spans="30:30">
      <c r="AD48323" s="9"/>
    </row>
    <row r="48324" spans="30:30">
      <c r="AD48324" s="9"/>
    </row>
    <row r="48325" spans="30:30">
      <c r="AD48325" s="9"/>
    </row>
    <row r="48326" spans="30:30">
      <c r="AD48326" s="9"/>
    </row>
    <row r="48327" spans="30:30">
      <c r="AD48327" s="9"/>
    </row>
    <row r="48328" spans="30:30">
      <c r="AD48328" s="9"/>
    </row>
    <row r="48329" spans="30:30">
      <c r="AD48329" s="9"/>
    </row>
    <row r="48330" spans="30:30">
      <c r="AD48330" s="9"/>
    </row>
    <row r="48331" spans="30:30">
      <c r="AD48331" s="9"/>
    </row>
    <row r="48332" spans="30:30">
      <c r="AD48332" s="9"/>
    </row>
    <row r="48333" spans="30:30">
      <c r="AD48333" s="9"/>
    </row>
    <row r="48334" spans="30:30">
      <c r="AD48334" s="9"/>
    </row>
    <row r="48335" spans="30:30">
      <c r="AD48335" s="9"/>
    </row>
    <row r="48336" spans="30:30">
      <c r="AD48336" s="9"/>
    </row>
    <row r="48337" spans="30:30">
      <c r="AD48337" s="9"/>
    </row>
    <row r="48338" spans="30:30">
      <c r="AD48338" s="9"/>
    </row>
    <row r="48339" spans="30:30">
      <c r="AD48339" s="9"/>
    </row>
    <row r="48340" spans="30:30">
      <c r="AD48340" s="9"/>
    </row>
    <row r="48341" spans="30:30">
      <c r="AD48341" s="9"/>
    </row>
    <row r="48342" spans="30:30">
      <c r="AD48342" s="9"/>
    </row>
    <row r="48343" spans="30:30">
      <c r="AD48343" s="9"/>
    </row>
    <row r="48344" spans="30:30">
      <c r="AD48344" s="9"/>
    </row>
    <row r="48345" spans="30:30">
      <c r="AD48345" s="9"/>
    </row>
    <row r="48346" spans="30:30">
      <c r="AD48346" s="9"/>
    </row>
    <row r="48347" spans="30:30">
      <c r="AD48347" s="9"/>
    </row>
    <row r="48348" spans="30:30">
      <c r="AD48348" s="9"/>
    </row>
    <row r="48349" spans="30:30">
      <c r="AD48349" s="9"/>
    </row>
    <row r="48350" spans="30:30">
      <c r="AD48350" s="9"/>
    </row>
    <row r="48351" spans="30:30">
      <c r="AD48351" s="9"/>
    </row>
    <row r="48352" spans="30:30">
      <c r="AD48352" s="9"/>
    </row>
    <row r="48353" spans="30:30">
      <c r="AD48353" s="9"/>
    </row>
    <row r="48354" spans="30:30">
      <c r="AD48354" s="9"/>
    </row>
    <row r="48355" spans="30:30">
      <c r="AD48355" s="9"/>
    </row>
    <row r="48356" spans="30:30">
      <c r="AD48356" s="9"/>
    </row>
    <row r="48357" spans="30:30">
      <c r="AD48357" s="9"/>
    </row>
    <row r="48358" spans="30:30">
      <c r="AD48358" s="9"/>
    </row>
    <row r="48359" spans="30:30">
      <c r="AD48359" s="9"/>
    </row>
    <row r="48360" spans="30:30">
      <c r="AD48360" s="9"/>
    </row>
    <row r="48361" spans="30:30">
      <c r="AD48361" s="9"/>
    </row>
    <row r="48362" spans="30:30">
      <c r="AD48362" s="9"/>
    </row>
    <row r="48363" spans="30:30">
      <c r="AD48363" s="9"/>
    </row>
    <row r="48364" spans="30:30">
      <c r="AD48364" s="9"/>
    </row>
    <row r="48365" spans="30:30">
      <c r="AD48365" s="9"/>
    </row>
    <row r="48366" spans="30:30">
      <c r="AD48366" s="9"/>
    </row>
    <row r="48367" spans="30:30">
      <c r="AD48367" s="9"/>
    </row>
    <row r="48368" spans="30:30">
      <c r="AD48368" s="9"/>
    </row>
    <row r="48369" spans="30:30">
      <c r="AD48369" s="9"/>
    </row>
    <row r="48370" spans="30:30">
      <c r="AD48370" s="9"/>
    </row>
    <row r="48371" spans="30:30">
      <c r="AD48371" s="9"/>
    </row>
    <row r="48372" spans="30:30">
      <c r="AD48372" s="9"/>
    </row>
    <row r="48373" spans="30:30">
      <c r="AD48373" s="9"/>
    </row>
    <row r="48374" spans="30:30">
      <c r="AD48374" s="9"/>
    </row>
    <row r="48375" spans="30:30">
      <c r="AD48375" s="9"/>
    </row>
    <row r="48376" spans="30:30">
      <c r="AD48376" s="9"/>
    </row>
    <row r="48377" spans="30:30">
      <c r="AD48377" s="9"/>
    </row>
    <row r="48378" spans="30:30">
      <c r="AD48378" s="9"/>
    </row>
    <row r="48379" spans="30:30">
      <c r="AD48379" s="9"/>
    </row>
    <row r="48380" spans="30:30">
      <c r="AD48380" s="9"/>
    </row>
    <row r="48381" spans="30:30">
      <c r="AD48381" s="9"/>
    </row>
    <row r="48382" spans="30:30">
      <c r="AD48382" s="9"/>
    </row>
    <row r="48383" spans="30:30">
      <c r="AD48383" s="9"/>
    </row>
    <row r="48384" spans="30:30">
      <c r="AD48384" s="9"/>
    </row>
    <row r="48385" spans="30:30">
      <c r="AD48385" s="9"/>
    </row>
    <row r="48386" spans="30:30">
      <c r="AD48386" s="9"/>
    </row>
    <row r="48387" spans="30:30">
      <c r="AD48387" s="9"/>
    </row>
    <row r="48388" spans="30:30">
      <c r="AD48388" s="9"/>
    </row>
    <row r="48389" spans="30:30">
      <c r="AD48389" s="9"/>
    </row>
    <row r="48390" spans="30:30">
      <c r="AD48390" s="9"/>
    </row>
    <row r="48391" spans="30:30">
      <c r="AD48391" s="9"/>
    </row>
    <row r="48392" spans="30:30">
      <c r="AD48392" s="9"/>
    </row>
    <row r="48393" spans="30:30">
      <c r="AD48393" s="9"/>
    </row>
    <row r="48394" spans="30:30">
      <c r="AD48394" s="9"/>
    </row>
    <row r="48395" spans="30:30">
      <c r="AD48395" s="9"/>
    </row>
    <row r="48396" spans="30:30">
      <c r="AD48396" s="9"/>
    </row>
    <row r="48397" spans="30:30">
      <c r="AD48397" s="9"/>
    </row>
    <row r="48398" spans="30:30">
      <c r="AD48398" s="9"/>
    </row>
    <row r="48399" spans="30:30">
      <c r="AD48399" s="9"/>
    </row>
    <row r="48400" spans="30:30">
      <c r="AD48400" s="9"/>
    </row>
    <row r="48401" spans="30:30">
      <c r="AD48401" s="9"/>
    </row>
    <row r="48402" spans="30:30">
      <c r="AD48402" s="9"/>
    </row>
    <row r="48403" spans="30:30">
      <c r="AD48403" s="9"/>
    </row>
    <row r="48404" spans="30:30">
      <c r="AD48404" s="9"/>
    </row>
    <row r="48405" spans="30:30">
      <c r="AD48405" s="9"/>
    </row>
    <row r="48406" spans="30:30">
      <c r="AD48406" s="9"/>
    </row>
    <row r="48407" spans="30:30">
      <c r="AD48407" s="9"/>
    </row>
    <row r="48408" spans="30:30">
      <c r="AD48408" s="9"/>
    </row>
    <row r="48409" spans="30:30">
      <c r="AD48409" s="9"/>
    </row>
    <row r="48410" spans="30:30">
      <c r="AD48410" s="9"/>
    </row>
    <row r="48411" spans="30:30">
      <c r="AD48411" s="9"/>
    </row>
    <row r="48412" spans="30:30">
      <c r="AD48412" s="9"/>
    </row>
    <row r="48413" spans="30:30">
      <c r="AD48413" s="9"/>
    </row>
    <row r="48414" spans="30:30">
      <c r="AD48414" s="9"/>
    </row>
    <row r="48415" spans="30:30">
      <c r="AD48415" s="9"/>
    </row>
    <row r="48416" spans="30:30">
      <c r="AD48416" s="9"/>
    </row>
    <row r="48417" spans="30:30">
      <c r="AD48417" s="9"/>
    </row>
    <row r="48418" spans="30:30">
      <c r="AD48418" s="9"/>
    </row>
    <row r="48419" spans="30:30">
      <c r="AD48419" s="9"/>
    </row>
    <row r="48420" spans="30:30">
      <c r="AD48420" s="9"/>
    </row>
    <row r="48421" spans="30:30">
      <c r="AD48421" s="9"/>
    </row>
    <row r="48422" spans="30:30">
      <c r="AD48422" s="9"/>
    </row>
    <row r="48423" spans="30:30">
      <c r="AD48423" s="9"/>
    </row>
    <row r="48424" spans="30:30">
      <c r="AD48424" s="9"/>
    </row>
    <row r="48425" spans="30:30">
      <c r="AD48425" s="9"/>
    </row>
    <row r="48426" spans="30:30">
      <c r="AD48426" s="9"/>
    </row>
    <row r="48427" spans="30:30">
      <c r="AD48427" s="9"/>
    </row>
    <row r="48428" spans="30:30">
      <c r="AD48428" s="9"/>
    </row>
    <row r="48429" spans="30:30">
      <c r="AD48429" s="9"/>
    </row>
    <row r="48430" spans="30:30">
      <c r="AD48430" s="9"/>
    </row>
    <row r="48431" spans="30:30">
      <c r="AD48431" s="9"/>
    </row>
    <row r="48432" spans="30:30">
      <c r="AD48432" s="9"/>
    </row>
    <row r="48433" spans="30:30">
      <c r="AD48433" s="9"/>
    </row>
    <row r="48434" spans="30:30">
      <c r="AD48434" s="9"/>
    </row>
    <row r="48435" spans="30:30">
      <c r="AD48435" s="9"/>
    </row>
    <row r="48436" spans="30:30">
      <c r="AD48436" s="9"/>
    </row>
    <row r="48437" spans="30:30">
      <c r="AD48437" s="9"/>
    </row>
    <row r="48438" spans="30:30">
      <c r="AD48438" s="9"/>
    </row>
    <row r="48439" spans="30:30">
      <c r="AD48439" s="9"/>
    </row>
    <row r="48440" spans="30:30">
      <c r="AD48440" s="9"/>
    </row>
    <row r="48441" spans="30:30">
      <c r="AD48441" s="9"/>
    </row>
    <row r="48442" spans="30:30">
      <c r="AD48442" s="9"/>
    </row>
    <row r="48443" spans="30:30">
      <c r="AD48443" s="9"/>
    </row>
    <row r="48444" spans="30:30">
      <c r="AD48444" s="9"/>
    </row>
    <row r="48445" spans="30:30">
      <c r="AD48445" s="9"/>
    </row>
    <row r="48446" spans="30:30">
      <c r="AD48446" s="9"/>
    </row>
    <row r="48447" spans="30:30">
      <c r="AD48447" s="9"/>
    </row>
    <row r="48448" spans="30:30">
      <c r="AD48448" s="9"/>
    </row>
    <row r="48449" spans="30:30">
      <c r="AD48449" s="9"/>
    </row>
    <row r="48450" spans="30:30">
      <c r="AD48450" s="9"/>
    </row>
    <row r="48451" spans="30:30">
      <c r="AD48451" s="9"/>
    </row>
    <row r="48452" spans="30:30">
      <c r="AD48452" s="9"/>
    </row>
    <row r="48453" spans="30:30">
      <c r="AD48453" s="9"/>
    </row>
    <row r="48454" spans="30:30">
      <c r="AD48454" s="9"/>
    </row>
    <row r="48455" spans="30:30">
      <c r="AD48455" s="9"/>
    </row>
    <row r="48456" spans="30:30">
      <c r="AD48456" s="9"/>
    </row>
    <row r="48457" spans="30:30">
      <c r="AD48457" s="9"/>
    </row>
    <row r="48458" spans="30:30">
      <c r="AD48458" s="9"/>
    </row>
    <row r="48459" spans="30:30">
      <c r="AD48459" s="9"/>
    </row>
    <row r="48460" spans="30:30">
      <c r="AD48460" s="9"/>
    </row>
    <row r="48461" spans="30:30">
      <c r="AD48461" s="9"/>
    </row>
    <row r="48462" spans="30:30">
      <c r="AD48462" s="9"/>
    </row>
    <row r="48463" spans="30:30">
      <c r="AD48463" s="9"/>
    </row>
    <row r="48464" spans="30:30">
      <c r="AD48464" s="9"/>
    </row>
    <row r="48465" spans="30:30">
      <c r="AD48465" s="9"/>
    </row>
    <row r="48466" spans="30:30">
      <c r="AD48466" s="9"/>
    </row>
    <row r="48467" spans="30:30">
      <c r="AD48467" s="9"/>
    </row>
    <row r="48468" spans="30:30">
      <c r="AD48468" s="9"/>
    </row>
    <row r="48469" spans="30:30">
      <c r="AD48469" s="9"/>
    </row>
    <row r="48470" spans="30:30">
      <c r="AD48470" s="9"/>
    </row>
    <row r="48471" spans="30:30">
      <c r="AD48471" s="9"/>
    </row>
    <row r="48472" spans="30:30">
      <c r="AD48472" s="9"/>
    </row>
    <row r="48473" spans="30:30">
      <c r="AD48473" s="9"/>
    </row>
    <row r="48474" spans="30:30">
      <c r="AD48474" s="9"/>
    </row>
    <row r="48475" spans="30:30">
      <c r="AD48475" s="9"/>
    </row>
    <row r="48476" spans="30:30">
      <c r="AD48476" s="9"/>
    </row>
    <row r="48477" spans="30:30">
      <c r="AD48477" s="9"/>
    </row>
    <row r="48478" spans="30:30">
      <c r="AD48478" s="9"/>
    </row>
    <row r="48479" spans="30:30">
      <c r="AD48479" s="9"/>
    </row>
    <row r="48480" spans="30:30">
      <c r="AD48480" s="9"/>
    </row>
    <row r="48481" spans="30:30">
      <c r="AD48481" s="9"/>
    </row>
    <row r="48482" spans="30:30">
      <c r="AD48482" s="9"/>
    </row>
    <row r="48483" spans="30:30">
      <c r="AD48483" s="9"/>
    </row>
    <row r="48484" spans="30:30">
      <c r="AD48484" s="9"/>
    </row>
    <row r="48485" spans="30:30">
      <c r="AD48485" s="9"/>
    </row>
    <row r="48486" spans="30:30">
      <c r="AD48486" s="9"/>
    </row>
    <row r="48487" spans="30:30">
      <c r="AD48487" s="9"/>
    </row>
    <row r="48488" spans="30:30">
      <c r="AD48488" s="9"/>
    </row>
    <row r="48489" spans="30:30">
      <c r="AD48489" s="9"/>
    </row>
    <row r="48490" spans="30:30">
      <c r="AD48490" s="9"/>
    </row>
    <row r="48491" spans="30:30">
      <c r="AD48491" s="9"/>
    </row>
    <row r="48492" spans="30:30">
      <c r="AD48492" s="9"/>
    </row>
    <row r="48493" spans="30:30">
      <c r="AD48493" s="9"/>
    </row>
    <row r="48494" spans="30:30">
      <c r="AD48494" s="9"/>
    </row>
    <row r="48495" spans="30:30">
      <c r="AD48495" s="9"/>
    </row>
    <row r="48496" spans="30:30">
      <c r="AD48496" s="9"/>
    </row>
    <row r="48497" spans="30:30">
      <c r="AD48497" s="9"/>
    </row>
    <row r="48498" spans="30:30">
      <c r="AD48498" s="9"/>
    </row>
    <row r="48499" spans="30:30">
      <c r="AD48499" s="9"/>
    </row>
    <row r="48500" spans="30:30">
      <c r="AD48500" s="9"/>
    </row>
    <row r="48501" spans="30:30">
      <c r="AD48501" s="9"/>
    </row>
    <row r="48502" spans="30:30">
      <c r="AD48502" s="9"/>
    </row>
    <row r="48503" spans="30:30">
      <c r="AD48503" s="9"/>
    </row>
    <row r="48504" spans="30:30">
      <c r="AD48504" s="9"/>
    </row>
    <row r="48505" spans="30:30">
      <c r="AD48505" s="9"/>
    </row>
    <row r="48506" spans="30:30">
      <c r="AD48506" s="9"/>
    </row>
    <row r="48507" spans="30:30">
      <c r="AD48507" s="9"/>
    </row>
    <row r="48508" spans="30:30">
      <c r="AD48508" s="9"/>
    </row>
    <row r="48509" spans="30:30">
      <c r="AD48509" s="9"/>
    </row>
    <row r="48510" spans="30:30">
      <c r="AD48510" s="9"/>
    </row>
    <row r="48511" spans="30:30">
      <c r="AD48511" s="9"/>
    </row>
    <row r="48512" spans="30:30">
      <c r="AD48512" s="9"/>
    </row>
    <row r="48513" spans="30:30">
      <c r="AD48513" s="9"/>
    </row>
    <row r="48514" spans="30:30">
      <c r="AD48514" s="9"/>
    </row>
    <row r="48515" spans="30:30">
      <c r="AD48515" s="9"/>
    </row>
    <row r="48516" spans="30:30">
      <c r="AD48516" s="9"/>
    </row>
    <row r="48517" spans="30:30">
      <c r="AD48517" s="9"/>
    </row>
    <row r="48518" spans="30:30">
      <c r="AD48518" s="9"/>
    </row>
    <row r="48519" spans="30:30">
      <c r="AD48519" s="9"/>
    </row>
    <row r="48520" spans="30:30">
      <c r="AD48520" s="9"/>
    </row>
    <row r="48521" spans="30:30">
      <c r="AD48521" s="9"/>
    </row>
    <row r="48522" spans="30:30">
      <c r="AD48522" s="9"/>
    </row>
    <row r="48523" spans="30:30">
      <c r="AD48523" s="9"/>
    </row>
    <row r="48524" spans="30:30">
      <c r="AD48524" s="9"/>
    </row>
    <row r="48525" spans="30:30">
      <c r="AD48525" s="9"/>
    </row>
    <row r="48526" spans="30:30">
      <c r="AD48526" s="9"/>
    </row>
    <row r="48527" spans="30:30">
      <c r="AD48527" s="9"/>
    </row>
    <row r="48528" spans="30:30">
      <c r="AD48528" s="9"/>
    </row>
    <row r="48529" spans="30:30">
      <c r="AD48529" s="9"/>
    </row>
    <row r="48530" spans="30:30">
      <c r="AD48530" s="9"/>
    </row>
    <row r="48531" spans="30:30">
      <c r="AD48531" s="9"/>
    </row>
    <row r="48532" spans="30:30">
      <c r="AD48532" s="9"/>
    </row>
    <row r="48533" spans="30:30">
      <c r="AD48533" s="9"/>
    </row>
    <row r="48534" spans="30:30">
      <c r="AD48534" s="9"/>
    </row>
    <row r="48535" spans="30:30">
      <c r="AD48535" s="9"/>
    </row>
    <row r="48536" spans="30:30">
      <c r="AD48536" s="9"/>
    </row>
    <row r="48537" spans="30:30">
      <c r="AD48537" s="9"/>
    </row>
    <row r="48538" spans="30:30">
      <c r="AD48538" s="9"/>
    </row>
    <row r="48539" spans="30:30">
      <c r="AD48539" s="9"/>
    </row>
    <row r="48540" spans="30:30">
      <c r="AD48540" s="9"/>
    </row>
    <row r="48541" spans="30:30">
      <c r="AD48541" s="9"/>
    </row>
    <row r="48542" spans="30:30">
      <c r="AD48542" s="9"/>
    </row>
    <row r="48543" spans="30:30">
      <c r="AD48543" s="9"/>
    </row>
    <row r="48544" spans="30:30">
      <c r="AD48544" s="9"/>
    </row>
    <row r="48545" spans="30:30">
      <c r="AD48545" s="9"/>
    </row>
    <row r="48546" spans="30:30">
      <c r="AD48546" s="9"/>
    </row>
    <row r="48547" spans="30:30">
      <c r="AD48547" s="9"/>
    </row>
    <row r="48548" spans="30:30">
      <c r="AD48548" s="9"/>
    </row>
    <row r="48549" spans="30:30">
      <c r="AD48549" s="9"/>
    </row>
    <row r="48550" spans="30:30">
      <c r="AD48550" s="9"/>
    </row>
    <row r="48551" spans="30:30">
      <c r="AD48551" s="9"/>
    </row>
    <row r="48552" spans="30:30">
      <c r="AD48552" s="9"/>
    </row>
    <row r="48553" spans="30:30">
      <c r="AD48553" s="9"/>
    </row>
    <row r="48554" spans="30:30">
      <c r="AD48554" s="9"/>
    </row>
    <row r="48555" spans="30:30">
      <c r="AD48555" s="9"/>
    </row>
    <row r="48556" spans="30:30">
      <c r="AD48556" s="9"/>
    </row>
    <row r="48557" spans="30:30">
      <c r="AD48557" s="9"/>
    </row>
    <row r="48558" spans="30:30">
      <c r="AD48558" s="9"/>
    </row>
    <row r="48559" spans="30:30">
      <c r="AD48559" s="9"/>
    </row>
    <row r="48560" spans="30:30">
      <c r="AD48560" s="9"/>
    </row>
    <row r="48561" spans="30:30">
      <c r="AD48561" s="9"/>
    </row>
    <row r="48562" spans="30:30">
      <c r="AD48562" s="9"/>
    </row>
    <row r="48563" spans="30:30">
      <c r="AD48563" s="9"/>
    </row>
    <row r="48564" spans="30:30">
      <c r="AD48564" s="9"/>
    </row>
    <row r="48565" spans="30:30">
      <c r="AD48565" s="9"/>
    </row>
    <row r="48566" spans="30:30">
      <c r="AD48566" s="9"/>
    </row>
    <row r="48567" spans="30:30">
      <c r="AD48567" s="9"/>
    </row>
    <row r="48568" spans="30:30">
      <c r="AD48568" s="9"/>
    </row>
    <row r="48569" spans="30:30">
      <c r="AD48569" s="9"/>
    </row>
    <row r="48570" spans="30:30">
      <c r="AD48570" s="9"/>
    </row>
    <row r="48571" spans="30:30">
      <c r="AD48571" s="9"/>
    </row>
    <row r="48572" spans="30:30">
      <c r="AD48572" s="9"/>
    </row>
    <row r="48573" spans="30:30">
      <c r="AD48573" s="9"/>
    </row>
    <row r="48574" spans="30:30">
      <c r="AD48574" s="9"/>
    </row>
    <row r="48575" spans="30:30">
      <c r="AD48575" s="9"/>
    </row>
    <row r="48576" spans="30:30">
      <c r="AD48576" s="9"/>
    </row>
    <row r="48577" spans="30:30">
      <c r="AD48577" s="9"/>
    </row>
    <row r="48578" spans="30:30">
      <c r="AD48578" s="9"/>
    </row>
    <row r="48579" spans="30:30">
      <c r="AD48579" s="9"/>
    </row>
    <row r="48580" spans="30:30">
      <c r="AD48580" s="9"/>
    </row>
    <row r="48581" spans="30:30">
      <c r="AD48581" s="9"/>
    </row>
    <row r="48582" spans="30:30">
      <c r="AD48582" s="9"/>
    </row>
    <row r="48583" spans="30:30">
      <c r="AD48583" s="9"/>
    </row>
    <row r="48584" spans="30:30">
      <c r="AD48584" s="9"/>
    </row>
    <row r="48585" spans="30:30">
      <c r="AD48585" s="9"/>
    </row>
    <row r="48586" spans="30:30">
      <c r="AD48586" s="9"/>
    </row>
    <row r="48587" spans="30:30">
      <c r="AD48587" s="9"/>
    </row>
    <row r="48588" spans="30:30">
      <c r="AD48588" s="9"/>
    </row>
    <row r="48589" spans="30:30">
      <c r="AD48589" s="9"/>
    </row>
    <row r="48590" spans="30:30">
      <c r="AD48590" s="9"/>
    </row>
    <row r="48591" spans="30:30">
      <c r="AD48591" s="9"/>
    </row>
    <row r="48592" spans="30:30">
      <c r="AD48592" s="9"/>
    </row>
    <row r="48593" spans="30:30">
      <c r="AD48593" s="9"/>
    </row>
    <row r="48594" spans="30:30">
      <c r="AD48594" s="9"/>
    </row>
    <row r="48595" spans="30:30">
      <c r="AD48595" s="9"/>
    </row>
    <row r="48596" spans="30:30">
      <c r="AD48596" s="9"/>
    </row>
    <row r="48597" spans="30:30">
      <c r="AD48597" s="9"/>
    </row>
    <row r="48598" spans="30:30">
      <c r="AD48598" s="9"/>
    </row>
    <row r="48599" spans="30:30">
      <c r="AD48599" s="9"/>
    </row>
    <row r="48600" spans="30:30">
      <c r="AD48600" s="9"/>
    </row>
    <row r="48601" spans="30:30">
      <c r="AD48601" s="9"/>
    </row>
    <row r="48602" spans="30:30">
      <c r="AD48602" s="9"/>
    </row>
    <row r="48603" spans="30:30">
      <c r="AD48603" s="9"/>
    </row>
    <row r="48604" spans="30:30">
      <c r="AD48604" s="9"/>
    </row>
    <row r="48605" spans="30:30">
      <c r="AD48605" s="9"/>
    </row>
    <row r="48606" spans="30:30">
      <c r="AD48606" s="9"/>
    </row>
    <row r="48607" spans="30:30">
      <c r="AD48607" s="9"/>
    </row>
    <row r="48608" spans="30:30">
      <c r="AD48608" s="9"/>
    </row>
    <row r="48609" spans="30:30">
      <c r="AD48609" s="9"/>
    </row>
    <row r="48610" spans="30:30">
      <c r="AD48610" s="9"/>
    </row>
    <row r="48611" spans="30:30">
      <c r="AD48611" s="9"/>
    </row>
    <row r="48612" spans="30:30">
      <c r="AD48612" s="9"/>
    </row>
    <row r="48613" spans="30:30">
      <c r="AD48613" s="9"/>
    </row>
    <row r="48614" spans="30:30">
      <c r="AD48614" s="9"/>
    </row>
    <row r="48615" spans="30:30">
      <c r="AD48615" s="9"/>
    </row>
    <row r="48616" spans="30:30">
      <c r="AD48616" s="9"/>
    </row>
    <row r="48617" spans="30:30">
      <c r="AD48617" s="9"/>
    </row>
    <row r="48618" spans="30:30">
      <c r="AD48618" s="9"/>
    </row>
    <row r="48619" spans="30:30">
      <c r="AD48619" s="9"/>
    </row>
    <row r="48620" spans="30:30">
      <c r="AD48620" s="9"/>
    </row>
    <row r="48621" spans="30:30">
      <c r="AD48621" s="9"/>
    </row>
    <row r="48622" spans="30:30">
      <c r="AD48622" s="9"/>
    </row>
    <row r="48623" spans="30:30">
      <c r="AD48623" s="9"/>
    </row>
    <row r="48624" spans="30:30">
      <c r="AD48624" s="9"/>
    </row>
    <row r="48625" spans="30:30">
      <c r="AD48625" s="9"/>
    </row>
    <row r="48626" spans="30:30">
      <c r="AD48626" s="9"/>
    </row>
    <row r="48627" spans="30:30">
      <c r="AD48627" s="9"/>
    </row>
    <row r="48628" spans="30:30">
      <c r="AD48628" s="9"/>
    </row>
    <row r="48629" spans="30:30">
      <c r="AD48629" s="9"/>
    </row>
    <row r="48630" spans="30:30">
      <c r="AD48630" s="9"/>
    </row>
    <row r="48631" spans="30:30">
      <c r="AD48631" s="9"/>
    </row>
    <row r="48632" spans="30:30">
      <c r="AD48632" s="9"/>
    </row>
    <row r="48633" spans="30:30">
      <c r="AD48633" s="9"/>
    </row>
    <row r="48634" spans="30:30">
      <c r="AD48634" s="9"/>
    </row>
    <row r="48635" spans="30:30">
      <c r="AD48635" s="9"/>
    </row>
    <row r="48636" spans="30:30">
      <c r="AD48636" s="9"/>
    </row>
    <row r="48637" spans="30:30">
      <c r="AD48637" s="9"/>
    </row>
    <row r="48638" spans="30:30">
      <c r="AD48638" s="9"/>
    </row>
    <row r="48639" spans="30:30">
      <c r="AD48639" s="9"/>
    </row>
    <row r="48640" spans="30:30">
      <c r="AD48640" s="9"/>
    </row>
    <row r="48641" spans="30:30">
      <c r="AD48641" s="9"/>
    </row>
    <row r="48642" spans="30:30">
      <c r="AD48642" s="9"/>
    </row>
    <row r="48643" spans="30:30">
      <c r="AD48643" s="9"/>
    </row>
    <row r="48644" spans="30:30">
      <c r="AD48644" s="9"/>
    </row>
    <row r="48645" spans="30:30">
      <c r="AD48645" s="9"/>
    </row>
    <row r="48646" spans="30:30">
      <c r="AD48646" s="9"/>
    </row>
    <row r="48647" spans="30:30">
      <c r="AD48647" s="9"/>
    </row>
    <row r="48648" spans="30:30">
      <c r="AD48648" s="9"/>
    </row>
    <row r="48649" spans="30:30">
      <c r="AD48649" s="9"/>
    </row>
    <row r="48650" spans="30:30">
      <c r="AD48650" s="9"/>
    </row>
    <row r="48651" spans="30:30">
      <c r="AD48651" s="9"/>
    </row>
    <row r="48652" spans="30:30">
      <c r="AD48652" s="9"/>
    </row>
    <row r="48653" spans="30:30">
      <c r="AD48653" s="9"/>
    </row>
    <row r="48654" spans="30:30">
      <c r="AD48654" s="9"/>
    </row>
    <row r="48655" spans="30:30">
      <c r="AD48655" s="9"/>
    </row>
    <row r="48656" spans="30:30">
      <c r="AD48656" s="9"/>
    </row>
    <row r="48657" spans="30:30">
      <c r="AD48657" s="9"/>
    </row>
    <row r="48658" spans="30:30">
      <c r="AD48658" s="9"/>
    </row>
    <row r="48659" spans="30:30">
      <c r="AD48659" s="9"/>
    </row>
    <row r="48660" spans="30:30">
      <c r="AD48660" s="9"/>
    </row>
    <row r="48661" spans="30:30">
      <c r="AD48661" s="9"/>
    </row>
    <row r="48662" spans="30:30">
      <c r="AD48662" s="9"/>
    </row>
    <row r="48663" spans="30:30">
      <c r="AD48663" s="9"/>
    </row>
    <row r="48664" spans="30:30">
      <c r="AD48664" s="9"/>
    </row>
    <row r="48665" spans="30:30">
      <c r="AD48665" s="9"/>
    </row>
    <row r="48666" spans="30:30">
      <c r="AD48666" s="9"/>
    </row>
    <row r="48667" spans="30:30">
      <c r="AD48667" s="9"/>
    </row>
    <row r="48668" spans="30:30">
      <c r="AD48668" s="9"/>
    </row>
    <row r="48669" spans="30:30">
      <c r="AD48669" s="9"/>
    </row>
    <row r="48670" spans="30:30">
      <c r="AD48670" s="9"/>
    </row>
    <row r="48671" spans="30:30">
      <c r="AD48671" s="9"/>
    </row>
    <row r="48672" spans="30:30">
      <c r="AD48672" s="9"/>
    </row>
    <row r="48673" spans="30:30">
      <c r="AD48673" s="9"/>
    </row>
    <row r="48674" spans="30:30">
      <c r="AD48674" s="9"/>
    </row>
    <row r="48675" spans="30:30">
      <c r="AD48675" s="9"/>
    </row>
    <row r="48676" spans="30:30">
      <c r="AD48676" s="9"/>
    </row>
    <row r="48677" spans="30:30">
      <c r="AD48677" s="9"/>
    </row>
    <row r="48678" spans="30:30">
      <c r="AD48678" s="9"/>
    </row>
    <row r="48679" spans="30:30">
      <c r="AD48679" s="9"/>
    </row>
    <row r="48680" spans="30:30">
      <c r="AD48680" s="9"/>
    </row>
    <row r="48681" spans="30:30">
      <c r="AD48681" s="9"/>
    </row>
    <row r="48682" spans="30:30">
      <c r="AD48682" s="9"/>
    </row>
    <row r="48683" spans="30:30">
      <c r="AD48683" s="9"/>
    </row>
    <row r="48684" spans="30:30">
      <c r="AD48684" s="9"/>
    </row>
    <row r="48685" spans="30:30">
      <c r="AD48685" s="9"/>
    </row>
    <row r="48686" spans="30:30">
      <c r="AD48686" s="9"/>
    </row>
    <row r="48687" spans="30:30">
      <c r="AD48687" s="9"/>
    </row>
    <row r="48688" spans="30:30">
      <c r="AD48688" s="9"/>
    </row>
    <row r="48689" spans="30:30">
      <c r="AD48689" s="9"/>
    </row>
    <row r="48690" spans="30:30">
      <c r="AD48690" s="9"/>
    </row>
    <row r="48691" spans="30:30">
      <c r="AD48691" s="9"/>
    </row>
    <row r="48692" spans="30:30">
      <c r="AD48692" s="9"/>
    </row>
    <row r="48693" spans="30:30">
      <c r="AD48693" s="9"/>
    </row>
    <row r="48694" spans="30:30">
      <c r="AD48694" s="9"/>
    </row>
    <row r="48695" spans="30:30">
      <c r="AD48695" s="9"/>
    </row>
    <row r="48696" spans="30:30">
      <c r="AD48696" s="9"/>
    </row>
    <row r="48697" spans="30:30">
      <c r="AD48697" s="9"/>
    </row>
    <row r="48698" spans="30:30">
      <c r="AD48698" s="9"/>
    </row>
    <row r="48699" spans="30:30">
      <c r="AD48699" s="9"/>
    </row>
    <row r="48700" spans="30:30">
      <c r="AD48700" s="9"/>
    </row>
    <row r="48701" spans="30:30">
      <c r="AD48701" s="9"/>
    </row>
    <row r="48702" spans="30:30">
      <c r="AD48702" s="9"/>
    </row>
    <row r="48703" spans="30:30">
      <c r="AD48703" s="9"/>
    </row>
    <row r="48704" spans="30:30">
      <c r="AD48704" s="9"/>
    </row>
    <row r="48705" spans="30:30">
      <c r="AD48705" s="9"/>
    </row>
    <row r="48706" spans="30:30">
      <c r="AD48706" s="9"/>
    </row>
    <row r="48707" spans="30:30">
      <c r="AD48707" s="9"/>
    </row>
    <row r="48708" spans="30:30">
      <c r="AD48708" s="9"/>
    </row>
    <row r="48709" spans="30:30">
      <c r="AD48709" s="9"/>
    </row>
    <row r="48710" spans="30:30">
      <c r="AD48710" s="9"/>
    </row>
    <row r="48711" spans="30:30">
      <c r="AD48711" s="9"/>
    </row>
    <row r="48712" spans="30:30">
      <c r="AD48712" s="9"/>
    </row>
    <row r="48713" spans="30:30">
      <c r="AD48713" s="9"/>
    </row>
    <row r="48714" spans="30:30">
      <c r="AD48714" s="9"/>
    </row>
    <row r="48715" spans="30:30">
      <c r="AD48715" s="9"/>
    </row>
    <row r="48716" spans="30:30">
      <c r="AD48716" s="9"/>
    </row>
    <row r="48717" spans="30:30">
      <c r="AD48717" s="9"/>
    </row>
    <row r="48718" spans="30:30">
      <c r="AD48718" s="9"/>
    </row>
    <row r="48719" spans="30:30">
      <c r="AD48719" s="9"/>
    </row>
    <row r="48720" spans="30:30">
      <c r="AD48720" s="9"/>
    </row>
    <row r="48721" spans="30:30">
      <c r="AD48721" s="9"/>
    </row>
    <row r="48722" spans="30:30">
      <c r="AD48722" s="9"/>
    </row>
    <row r="48723" spans="30:30">
      <c r="AD48723" s="9"/>
    </row>
    <row r="48724" spans="30:30">
      <c r="AD48724" s="9"/>
    </row>
    <row r="48725" spans="30:30">
      <c r="AD48725" s="9"/>
    </row>
    <row r="48726" spans="30:30">
      <c r="AD48726" s="9"/>
    </row>
    <row r="48727" spans="30:30">
      <c r="AD48727" s="9"/>
    </row>
    <row r="48728" spans="30:30">
      <c r="AD48728" s="9"/>
    </row>
    <row r="48729" spans="30:30">
      <c r="AD48729" s="9"/>
    </row>
    <row r="48730" spans="30:30">
      <c r="AD48730" s="9"/>
    </row>
    <row r="48731" spans="30:30">
      <c r="AD48731" s="9"/>
    </row>
    <row r="48732" spans="30:30">
      <c r="AD48732" s="9"/>
    </row>
    <row r="48733" spans="30:30">
      <c r="AD48733" s="9"/>
    </row>
    <row r="48734" spans="30:30">
      <c r="AD48734" s="9"/>
    </row>
    <row r="48735" spans="30:30">
      <c r="AD48735" s="9"/>
    </row>
    <row r="48736" spans="30:30">
      <c r="AD48736" s="9"/>
    </row>
    <row r="48737" spans="30:30">
      <c r="AD48737" s="9"/>
    </row>
    <row r="48738" spans="30:30">
      <c r="AD48738" s="9"/>
    </row>
    <row r="48739" spans="30:30">
      <c r="AD48739" s="9"/>
    </row>
    <row r="48740" spans="30:30">
      <c r="AD48740" s="9"/>
    </row>
    <row r="48741" spans="30:30">
      <c r="AD48741" s="9"/>
    </row>
    <row r="48742" spans="30:30">
      <c r="AD48742" s="9"/>
    </row>
    <row r="48743" spans="30:30">
      <c r="AD48743" s="9"/>
    </row>
    <row r="48744" spans="30:30">
      <c r="AD48744" s="9"/>
    </row>
    <row r="48745" spans="30:30">
      <c r="AD48745" s="9"/>
    </row>
    <row r="48746" spans="30:30">
      <c r="AD48746" s="9"/>
    </row>
    <row r="48747" spans="30:30">
      <c r="AD48747" s="9"/>
    </row>
    <row r="48748" spans="30:30">
      <c r="AD48748" s="9"/>
    </row>
    <row r="48749" spans="30:30">
      <c r="AD48749" s="9"/>
    </row>
    <row r="48750" spans="30:30">
      <c r="AD48750" s="9"/>
    </row>
    <row r="48751" spans="30:30">
      <c r="AD48751" s="9"/>
    </row>
    <row r="48752" spans="30:30">
      <c r="AD48752" s="9"/>
    </row>
    <row r="48753" spans="30:30">
      <c r="AD48753" s="9"/>
    </row>
    <row r="48754" spans="30:30">
      <c r="AD48754" s="9"/>
    </row>
    <row r="48755" spans="30:30">
      <c r="AD48755" s="9"/>
    </row>
    <row r="48756" spans="30:30">
      <c r="AD48756" s="9"/>
    </row>
    <row r="48757" spans="30:30">
      <c r="AD48757" s="9"/>
    </row>
    <row r="48758" spans="30:30">
      <c r="AD48758" s="9"/>
    </row>
    <row r="48759" spans="30:30">
      <c r="AD48759" s="9"/>
    </row>
    <row r="48760" spans="30:30">
      <c r="AD48760" s="9"/>
    </row>
    <row r="48761" spans="30:30">
      <c r="AD48761" s="9"/>
    </row>
    <row r="48762" spans="30:30">
      <c r="AD48762" s="9"/>
    </row>
    <row r="48763" spans="30:30">
      <c r="AD48763" s="9"/>
    </row>
    <row r="48764" spans="30:30">
      <c r="AD48764" s="9"/>
    </row>
    <row r="48765" spans="30:30">
      <c r="AD48765" s="9"/>
    </row>
    <row r="48766" spans="30:30">
      <c r="AD48766" s="9"/>
    </row>
    <row r="48767" spans="30:30">
      <c r="AD48767" s="9"/>
    </row>
    <row r="48768" spans="30:30">
      <c r="AD48768" s="9"/>
    </row>
    <row r="48769" spans="30:30">
      <c r="AD48769" s="9"/>
    </row>
    <row r="48770" spans="30:30">
      <c r="AD48770" s="9"/>
    </row>
    <row r="48771" spans="30:30">
      <c r="AD48771" s="9"/>
    </row>
    <row r="48772" spans="30:30">
      <c r="AD48772" s="9"/>
    </row>
    <row r="48773" spans="30:30">
      <c r="AD48773" s="9"/>
    </row>
    <row r="48774" spans="30:30">
      <c r="AD48774" s="9"/>
    </row>
    <row r="48775" spans="30:30">
      <c r="AD48775" s="9"/>
    </row>
    <row r="48776" spans="30:30">
      <c r="AD48776" s="9"/>
    </row>
    <row r="48777" spans="30:30">
      <c r="AD48777" s="9"/>
    </row>
    <row r="48778" spans="30:30">
      <c r="AD48778" s="9"/>
    </row>
    <row r="48779" spans="30:30">
      <c r="AD48779" s="9"/>
    </row>
    <row r="48780" spans="30:30">
      <c r="AD48780" s="9"/>
    </row>
    <row r="48781" spans="30:30">
      <c r="AD48781" s="9"/>
    </row>
    <row r="48782" spans="30:30">
      <c r="AD48782" s="9"/>
    </row>
    <row r="48783" spans="30:30">
      <c r="AD48783" s="9"/>
    </row>
    <row r="48784" spans="30:30">
      <c r="AD48784" s="9"/>
    </row>
    <row r="48785" spans="30:30">
      <c r="AD48785" s="9"/>
    </row>
    <row r="48786" spans="30:30">
      <c r="AD48786" s="9"/>
    </row>
    <row r="48787" spans="30:30">
      <c r="AD48787" s="9"/>
    </row>
    <row r="48788" spans="30:30">
      <c r="AD48788" s="9"/>
    </row>
    <row r="48789" spans="30:30">
      <c r="AD48789" s="9"/>
    </row>
    <row r="48790" spans="30:30">
      <c r="AD48790" s="9"/>
    </row>
    <row r="48791" spans="30:30">
      <c r="AD48791" s="9"/>
    </row>
    <row r="48792" spans="30:30">
      <c r="AD48792" s="9"/>
    </row>
    <row r="48793" spans="30:30">
      <c r="AD48793" s="9"/>
    </row>
    <row r="48794" spans="30:30">
      <c r="AD48794" s="9"/>
    </row>
    <row r="48795" spans="30:30">
      <c r="AD48795" s="9"/>
    </row>
    <row r="48796" spans="30:30">
      <c r="AD48796" s="9"/>
    </row>
    <row r="48797" spans="30:30">
      <c r="AD48797" s="9"/>
    </row>
    <row r="48798" spans="30:30">
      <c r="AD48798" s="9"/>
    </row>
    <row r="48799" spans="30:30">
      <c r="AD48799" s="9"/>
    </row>
    <row r="48800" spans="30:30">
      <c r="AD48800" s="9"/>
    </row>
    <row r="48801" spans="30:30">
      <c r="AD48801" s="9"/>
    </row>
    <row r="48802" spans="30:30">
      <c r="AD48802" s="9"/>
    </row>
    <row r="48803" spans="30:30">
      <c r="AD48803" s="9"/>
    </row>
    <row r="48804" spans="30:30">
      <c r="AD48804" s="9"/>
    </row>
    <row r="48805" spans="30:30">
      <c r="AD48805" s="9"/>
    </row>
    <row r="48806" spans="30:30">
      <c r="AD48806" s="9"/>
    </row>
    <row r="48807" spans="30:30">
      <c r="AD48807" s="9"/>
    </row>
    <row r="48808" spans="30:30">
      <c r="AD48808" s="9"/>
    </row>
    <row r="48809" spans="30:30">
      <c r="AD48809" s="9"/>
    </row>
    <row r="48810" spans="30:30">
      <c r="AD48810" s="9"/>
    </row>
    <row r="48811" spans="30:30">
      <c r="AD48811" s="9"/>
    </row>
    <row r="48812" spans="30:30">
      <c r="AD48812" s="9"/>
    </row>
    <row r="48813" spans="30:30">
      <c r="AD48813" s="9"/>
    </row>
    <row r="48814" spans="30:30">
      <c r="AD48814" s="9"/>
    </row>
    <row r="48815" spans="30:30">
      <c r="AD48815" s="9"/>
    </row>
    <row r="48816" spans="30:30">
      <c r="AD48816" s="9"/>
    </row>
    <row r="48817" spans="30:30">
      <c r="AD48817" s="9"/>
    </row>
    <row r="48818" spans="30:30">
      <c r="AD48818" s="9"/>
    </row>
    <row r="48819" spans="30:30">
      <c r="AD48819" s="9"/>
    </row>
    <row r="48820" spans="30:30">
      <c r="AD48820" s="9"/>
    </row>
    <row r="48821" spans="30:30">
      <c r="AD48821" s="9"/>
    </row>
    <row r="48822" spans="30:30">
      <c r="AD48822" s="9"/>
    </row>
    <row r="48823" spans="30:30">
      <c r="AD48823" s="9"/>
    </row>
    <row r="48824" spans="30:30">
      <c r="AD48824" s="9"/>
    </row>
    <row r="48825" spans="30:30">
      <c r="AD48825" s="9"/>
    </row>
    <row r="48826" spans="30:30">
      <c r="AD48826" s="9"/>
    </row>
    <row r="48827" spans="30:30">
      <c r="AD48827" s="9"/>
    </row>
    <row r="48828" spans="30:30">
      <c r="AD48828" s="9"/>
    </row>
    <row r="48829" spans="30:30">
      <c r="AD48829" s="9"/>
    </row>
    <row r="48830" spans="30:30">
      <c r="AD48830" s="9"/>
    </row>
    <row r="48831" spans="30:30">
      <c r="AD48831" s="9"/>
    </row>
    <row r="48832" spans="30:30">
      <c r="AD48832" s="9"/>
    </row>
    <row r="48833" spans="30:30">
      <c r="AD48833" s="9"/>
    </row>
    <row r="48834" spans="30:30">
      <c r="AD48834" s="9"/>
    </row>
    <row r="48835" spans="30:30">
      <c r="AD48835" s="9"/>
    </row>
    <row r="48836" spans="30:30">
      <c r="AD48836" s="9"/>
    </row>
    <row r="48837" spans="30:30">
      <c r="AD48837" s="9"/>
    </row>
    <row r="48838" spans="30:30">
      <c r="AD48838" s="9"/>
    </row>
    <row r="48839" spans="30:30">
      <c r="AD48839" s="9"/>
    </row>
    <row r="48840" spans="30:30">
      <c r="AD48840" s="9"/>
    </row>
    <row r="48841" spans="30:30">
      <c r="AD48841" s="9"/>
    </row>
    <row r="48842" spans="30:30">
      <c r="AD48842" s="9"/>
    </row>
    <row r="48843" spans="30:30">
      <c r="AD48843" s="9"/>
    </row>
    <row r="48844" spans="30:30">
      <c r="AD48844" s="9"/>
    </row>
    <row r="48845" spans="30:30">
      <c r="AD48845" s="9"/>
    </row>
    <row r="48846" spans="30:30">
      <c r="AD48846" s="9"/>
    </row>
    <row r="48847" spans="30:30">
      <c r="AD48847" s="9"/>
    </row>
    <row r="48848" spans="30:30">
      <c r="AD48848" s="9"/>
    </row>
    <row r="48849" spans="30:30">
      <c r="AD48849" s="9"/>
    </row>
    <row r="48850" spans="30:30">
      <c r="AD48850" s="9"/>
    </row>
    <row r="48851" spans="30:30">
      <c r="AD48851" s="9"/>
    </row>
    <row r="48852" spans="30:30">
      <c r="AD48852" s="9"/>
    </row>
    <row r="48853" spans="30:30">
      <c r="AD48853" s="9"/>
    </row>
    <row r="48854" spans="30:30">
      <c r="AD48854" s="9"/>
    </row>
    <row r="48855" spans="30:30">
      <c r="AD48855" s="9"/>
    </row>
    <row r="48856" spans="30:30">
      <c r="AD48856" s="9"/>
    </row>
    <row r="48857" spans="30:30">
      <c r="AD48857" s="9"/>
    </row>
    <row r="48858" spans="30:30">
      <c r="AD48858" s="9"/>
    </row>
    <row r="48859" spans="30:30">
      <c r="AD48859" s="9"/>
    </row>
    <row r="48860" spans="30:30">
      <c r="AD48860" s="9"/>
    </row>
    <row r="48861" spans="30:30">
      <c r="AD48861" s="9"/>
    </row>
    <row r="48862" spans="30:30">
      <c r="AD48862" s="9"/>
    </row>
    <row r="48863" spans="30:30">
      <c r="AD48863" s="9"/>
    </row>
    <row r="48864" spans="30:30">
      <c r="AD48864" s="9"/>
    </row>
    <row r="48865" spans="30:30">
      <c r="AD48865" s="9"/>
    </row>
    <row r="48866" spans="30:30">
      <c r="AD48866" s="9"/>
    </row>
    <row r="48867" spans="30:30">
      <c r="AD48867" s="9"/>
    </row>
    <row r="48868" spans="30:30">
      <c r="AD48868" s="9"/>
    </row>
    <row r="48869" spans="30:30">
      <c r="AD48869" s="9"/>
    </row>
    <row r="48870" spans="30:30">
      <c r="AD48870" s="9"/>
    </row>
    <row r="48871" spans="30:30">
      <c r="AD48871" s="9"/>
    </row>
    <row r="48872" spans="30:30">
      <c r="AD48872" s="9"/>
    </row>
    <row r="48873" spans="30:30">
      <c r="AD48873" s="9"/>
    </row>
    <row r="48874" spans="30:30">
      <c r="AD48874" s="9"/>
    </row>
    <row r="48875" spans="30:30">
      <c r="AD48875" s="9"/>
    </row>
    <row r="48876" spans="30:30">
      <c r="AD48876" s="9"/>
    </row>
    <row r="48877" spans="30:30">
      <c r="AD48877" s="9"/>
    </row>
    <row r="48878" spans="30:30">
      <c r="AD48878" s="9"/>
    </row>
    <row r="48879" spans="30:30">
      <c r="AD48879" s="9"/>
    </row>
    <row r="48880" spans="30:30">
      <c r="AD48880" s="9"/>
    </row>
    <row r="48881" spans="30:30">
      <c r="AD48881" s="9"/>
    </row>
    <row r="48882" spans="30:30">
      <c r="AD48882" s="9"/>
    </row>
    <row r="48883" spans="30:30">
      <c r="AD48883" s="9"/>
    </row>
    <row r="48884" spans="30:30">
      <c r="AD48884" s="9"/>
    </row>
    <row r="48885" spans="30:30">
      <c r="AD48885" s="9"/>
    </row>
    <row r="48886" spans="30:30">
      <c r="AD48886" s="9"/>
    </row>
    <row r="48887" spans="30:30">
      <c r="AD48887" s="9"/>
    </row>
    <row r="48888" spans="30:30">
      <c r="AD48888" s="9"/>
    </row>
    <row r="48889" spans="30:30">
      <c r="AD48889" s="9"/>
    </row>
    <row r="48890" spans="30:30">
      <c r="AD48890" s="9"/>
    </row>
    <row r="48891" spans="30:30">
      <c r="AD48891" s="9"/>
    </row>
    <row r="48892" spans="30:30">
      <c r="AD48892" s="9"/>
    </row>
    <row r="48893" spans="30:30">
      <c r="AD48893" s="9"/>
    </row>
    <row r="48894" spans="30:30">
      <c r="AD48894" s="9"/>
    </row>
    <row r="48895" spans="30:30">
      <c r="AD48895" s="9"/>
    </row>
    <row r="48896" spans="30:30">
      <c r="AD48896" s="9"/>
    </row>
    <row r="48897" spans="30:30">
      <c r="AD48897" s="9"/>
    </row>
    <row r="48898" spans="30:30">
      <c r="AD48898" s="9"/>
    </row>
    <row r="48899" spans="30:30">
      <c r="AD48899" s="9"/>
    </row>
    <row r="48900" spans="30:30">
      <c r="AD48900" s="9"/>
    </row>
    <row r="48901" spans="30:30">
      <c r="AD48901" s="9"/>
    </row>
    <row r="48902" spans="30:30">
      <c r="AD48902" s="9"/>
    </row>
    <row r="48903" spans="30:30">
      <c r="AD48903" s="9"/>
    </row>
    <row r="48904" spans="30:30">
      <c r="AD48904" s="9"/>
    </row>
    <row r="48905" spans="30:30">
      <c r="AD48905" s="9"/>
    </row>
    <row r="48906" spans="30:30">
      <c r="AD48906" s="9"/>
    </row>
    <row r="48907" spans="30:30">
      <c r="AD48907" s="9"/>
    </row>
    <row r="48908" spans="30:30">
      <c r="AD48908" s="9"/>
    </row>
    <row r="48909" spans="30:30">
      <c r="AD48909" s="9"/>
    </row>
    <row r="48910" spans="30:30">
      <c r="AD48910" s="9"/>
    </row>
    <row r="48911" spans="30:30">
      <c r="AD48911" s="9"/>
    </row>
    <row r="48912" spans="30:30">
      <c r="AD48912" s="9"/>
    </row>
    <row r="48913" spans="30:30">
      <c r="AD48913" s="9"/>
    </row>
    <row r="48914" spans="30:30">
      <c r="AD48914" s="9"/>
    </row>
    <row r="48915" spans="30:30">
      <c r="AD48915" s="9"/>
    </row>
    <row r="48916" spans="30:30">
      <c r="AD48916" s="9"/>
    </row>
    <row r="48917" spans="30:30">
      <c r="AD48917" s="9"/>
    </row>
    <row r="48918" spans="30:30">
      <c r="AD48918" s="9"/>
    </row>
    <row r="48919" spans="30:30">
      <c r="AD48919" s="9"/>
    </row>
    <row r="48920" spans="30:30">
      <c r="AD48920" s="9"/>
    </row>
    <row r="48921" spans="30:30">
      <c r="AD48921" s="9"/>
    </row>
    <row r="48922" spans="30:30">
      <c r="AD48922" s="9"/>
    </row>
    <row r="48923" spans="30:30">
      <c r="AD48923" s="9"/>
    </row>
    <row r="48924" spans="30:30">
      <c r="AD48924" s="9"/>
    </row>
    <row r="48925" spans="30:30">
      <c r="AD48925" s="9"/>
    </row>
    <row r="48926" spans="30:30">
      <c r="AD48926" s="9"/>
    </row>
    <row r="48927" spans="30:30">
      <c r="AD48927" s="9"/>
    </row>
    <row r="48928" spans="30:30">
      <c r="AD48928" s="9"/>
    </row>
    <row r="48929" spans="30:30">
      <c r="AD48929" s="9"/>
    </row>
    <row r="48930" spans="30:30">
      <c r="AD48930" s="9"/>
    </row>
    <row r="48931" spans="30:30">
      <c r="AD48931" s="9"/>
    </row>
    <row r="48932" spans="30:30">
      <c r="AD48932" s="9"/>
    </row>
    <row r="48933" spans="30:30">
      <c r="AD48933" s="9"/>
    </row>
    <row r="48934" spans="30:30">
      <c r="AD48934" s="9"/>
    </row>
    <row r="48935" spans="30:30">
      <c r="AD48935" s="9"/>
    </row>
    <row r="48936" spans="30:30">
      <c r="AD48936" s="9"/>
    </row>
    <row r="48937" spans="30:30">
      <c r="AD48937" s="9"/>
    </row>
    <row r="48938" spans="30:30">
      <c r="AD48938" s="9"/>
    </row>
    <row r="48939" spans="30:30">
      <c r="AD48939" s="9"/>
    </row>
    <row r="48940" spans="30:30">
      <c r="AD48940" s="9"/>
    </row>
    <row r="48941" spans="30:30">
      <c r="AD48941" s="9"/>
    </row>
    <row r="48942" spans="30:30">
      <c r="AD48942" s="9"/>
    </row>
    <row r="48943" spans="30:30">
      <c r="AD48943" s="9"/>
    </row>
    <row r="48944" spans="30:30">
      <c r="AD48944" s="9"/>
    </row>
    <row r="48945" spans="30:30">
      <c r="AD48945" s="9"/>
    </row>
    <row r="48946" spans="30:30">
      <c r="AD48946" s="9"/>
    </row>
    <row r="48947" spans="30:30">
      <c r="AD48947" s="9"/>
    </row>
    <row r="48948" spans="30:30">
      <c r="AD48948" s="9"/>
    </row>
    <row r="48949" spans="30:30">
      <c r="AD48949" s="9"/>
    </row>
    <row r="48950" spans="30:30">
      <c r="AD48950" s="9"/>
    </row>
    <row r="48951" spans="30:30">
      <c r="AD48951" s="9"/>
    </row>
    <row r="48952" spans="30:30">
      <c r="AD48952" s="9"/>
    </row>
    <row r="48953" spans="30:30">
      <c r="AD48953" s="9"/>
    </row>
    <row r="48954" spans="30:30">
      <c r="AD48954" s="9"/>
    </row>
    <row r="48955" spans="30:30">
      <c r="AD48955" s="9"/>
    </row>
    <row r="48956" spans="30:30">
      <c r="AD48956" s="9"/>
    </row>
    <row r="48957" spans="30:30">
      <c r="AD48957" s="9"/>
    </row>
    <row r="48958" spans="30:30">
      <c r="AD48958" s="9"/>
    </row>
    <row r="48959" spans="30:30">
      <c r="AD48959" s="9"/>
    </row>
    <row r="48960" spans="30:30">
      <c r="AD48960" s="9"/>
    </row>
    <row r="48961" spans="30:30">
      <c r="AD48961" s="9"/>
    </row>
    <row r="48962" spans="30:30">
      <c r="AD48962" s="9"/>
    </row>
    <row r="48963" spans="30:30">
      <c r="AD48963" s="9"/>
    </row>
    <row r="48964" spans="30:30">
      <c r="AD48964" s="9"/>
    </row>
    <row r="48965" spans="30:30">
      <c r="AD48965" s="9"/>
    </row>
    <row r="48966" spans="30:30">
      <c r="AD48966" s="9"/>
    </row>
    <row r="48967" spans="30:30">
      <c r="AD48967" s="9"/>
    </row>
    <row r="48968" spans="30:30">
      <c r="AD48968" s="9"/>
    </row>
    <row r="48969" spans="30:30">
      <c r="AD48969" s="9"/>
    </row>
    <row r="48970" spans="30:30">
      <c r="AD48970" s="9"/>
    </row>
    <row r="48971" spans="30:30">
      <c r="AD48971" s="9"/>
    </row>
    <row r="48972" spans="30:30">
      <c r="AD48972" s="9"/>
    </row>
    <row r="48973" spans="30:30">
      <c r="AD48973" s="9"/>
    </row>
    <row r="48974" spans="30:30">
      <c r="AD48974" s="9"/>
    </row>
    <row r="48975" spans="30:30">
      <c r="AD48975" s="9"/>
    </row>
    <row r="48976" spans="30:30">
      <c r="AD48976" s="9"/>
    </row>
    <row r="48977" spans="30:30">
      <c r="AD48977" s="9"/>
    </row>
    <row r="48978" spans="30:30">
      <c r="AD48978" s="9"/>
    </row>
    <row r="48979" spans="30:30">
      <c r="AD48979" s="9"/>
    </row>
    <row r="48980" spans="30:30">
      <c r="AD48980" s="9"/>
    </row>
    <row r="48981" spans="30:30">
      <c r="AD48981" s="9"/>
    </row>
    <row r="48982" spans="30:30">
      <c r="AD48982" s="9"/>
    </row>
    <row r="48983" spans="30:30">
      <c r="AD48983" s="9"/>
    </row>
    <row r="48984" spans="30:30">
      <c r="AD48984" s="9"/>
    </row>
    <row r="48985" spans="30:30">
      <c r="AD48985" s="9"/>
    </row>
    <row r="48986" spans="30:30">
      <c r="AD48986" s="9"/>
    </row>
    <row r="48987" spans="30:30">
      <c r="AD48987" s="9"/>
    </row>
    <row r="48988" spans="30:30">
      <c r="AD48988" s="9"/>
    </row>
    <row r="48989" spans="30:30">
      <c r="AD48989" s="9"/>
    </row>
    <row r="48990" spans="30:30">
      <c r="AD48990" s="9"/>
    </row>
    <row r="48991" spans="30:30">
      <c r="AD48991" s="9"/>
    </row>
    <row r="48992" spans="30:30">
      <c r="AD48992" s="9"/>
    </row>
    <row r="48993" spans="30:30">
      <c r="AD48993" s="9"/>
    </row>
    <row r="48994" spans="30:30">
      <c r="AD48994" s="9"/>
    </row>
    <row r="48995" spans="30:30">
      <c r="AD48995" s="9"/>
    </row>
    <row r="48996" spans="30:30">
      <c r="AD48996" s="9"/>
    </row>
    <row r="48997" spans="30:30">
      <c r="AD48997" s="9"/>
    </row>
    <row r="48998" spans="30:30">
      <c r="AD48998" s="9"/>
    </row>
    <row r="48999" spans="30:30">
      <c r="AD48999" s="9"/>
    </row>
    <row r="49000" spans="30:30">
      <c r="AD49000" s="9"/>
    </row>
    <row r="49001" spans="30:30">
      <c r="AD49001" s="9"/>
    </row>
    <row r="49002" spans="30:30">
      <c r="AD49002" s="9"/>
    </row>
    <row r="49003" spans="30:30">
      <c r="AD49003" s="9"/>
    </row>
    <row r="49004" spans="30:30">
      <c r="AD49004" s="9"/>
    </row>
    <row r="49005" spans="30:30">
      <c r="AD49005" s="9"/>
    </row>
    <row r="49006" spans="30:30">
      <c r="AD49006" s="9"/>
    </row>
    <row r="49007" spans="30:30">
      <c r="AD49007" s="9"/>
    </row>
    <row r="49008" spans="30:30">
      <c r="AD49008" s="9"/>
    </row>
    <row r="49009" spans="30:30">
      <c r="AD49009" s="9"/>
    </row>
    <row r="49010" spans="30:30">
      <c r="AD49010" s="9"/>
    </row>
    <row r="49011" spans="30:30">
      <c r="AD49011" s="9"/>
    </row>
    <row r="49012" spans="30:30">
      <c r="AD49012" s="9"/>
    </row>
    <row r="49013" spans="30:30">
      <c r="AD49013" s="9"/>
    </row>
    <row r="49014" spans="30:30">
      <c r="AD49014" s="9"/>
    </row>
    <row r="49015" spans="30:30">
      <c r="AD49015" s="9"/>
    </row>
    <row r="49016" spans="30:30">
      <c r="AD49016" s="9"/>
    </row>
    <row r="49017" spans="30:30">
      <c r="AD49017" s="9"/>
    </row>
    <row r="49018" spans="30:30">
      <c r="AD49018" s="9"/>
    </row>
    <row r="49019" spans="30:30">
      <c r="AD49019" s="9"/>
    </row>
    <row r="49020" spans="30:30">
      <c r="AD49020" s="9"/>
    </row>
    <row r="49021" spans="30:30">
      <c r="AD49021" s="9"/>
    </row>
    <row r="49022" spans="30:30">
      <c r="AD49022" s="9"/>
    </row>
    <row r="49023" spans="30:30">
      <c r="AD49023" s="9"/>
    </row>
    <row r="49024" spans="30:30">
      <c r="AD49024" s="9"/>
    </row>
    <row r="49025" spans="30:30">
      <c r="AD49025" s="9"/>
    </row>
    <row r="49026" spans="30:30">
      <c r="AD49026" s="9"/>
    </row>
    <row r="49027" spans="30:30">
      <c r="AD49027" s="9"/>
    </row>
    <row r="49028" spans="30:30">
      <c r="AD49028" s="9"/>
    </row>
    <row r="49029" spans="30:30">
      <c r="AD49029" s="9"/>
    </row>
    <row r="49030" spans="30:30">
      <c r="AD49030" s="9"/>
    </row>
    <row r="49031" spans="30:30">
      <c r="AD49031" s="9"/>
    </row>
    <row r="49032" spans="30:30">
      <c r="AD49032" s="9"/>
    </row>
    <row r="49033" spans="30:30">
      <c r="AD49033" s="9"/>
    </row>
    <row r="49034" spans="30:30">
      <c r="AD49034" s="9"/>
    </row>
    <row r="49035" spans="30:30">
      <c r="AD49035" s="9"/>
    </row>
    <row r="49036" spans="30:30">
      <c r="AD49036" s="9"/>
    </row>
    <row r="49037" spans="30:30">
      <c r="AD49037" s="9"/>
    </row>
    <row r="49038" spans="30:30">
      <c r="AD49038" s="9"/>
    </row>
    <row r="49039" spans="30:30">
      <c r="AD49039" s="9"/>
    </row>
    <row r="49040" spans="30:30">
      <c r="AD49040" s="9"/>
    </row>
    <row r="49041" spans="30:30">
      <c r="AD49041" s="9"/>
    </row>
    <row r="49042" spans="30:30">
      <c r="AD49042" s="9"/>
    </row>
    <row r="49043" spans="30:30">
      <c r="AD49043" s="9"/>
    </row>
    <row r="49044" spans="30:30">
      <c r="AD49044" s="9"/>
    </row>
    <row r="49045" spans="30:30">
      <c r="AD49045" s="9"/>
    </row>
    <row r="49046" spans="30:30">
      <c r="AD49046" s="9"/>
    </row>
    <row r="49047" spans="30:30">
      <c r="AD49047" s="9"/>
    </row>
    <row r="49048" spans="30:30">
      <c r="AD49048" s="9"/>
    </row>
    <row r="49049" spans="30:30">
      <c r="AD49049" s="9"/>
    </row>
    <row r="49050" spans="30:30">
      <c r="AD49050" s="9"/>
    </row>
    <row r="49051" spans="30:30">
      <c r="AD49051" s="9"/>
    </row>
    <row r="49052" spans="30:30">
      <c r="AD49052" s="9"/>
    </row>
    <row r="49053" spans="30:30">
      <c r="AD49053" s="9"/>
    </row>
    <row r="49054" spans="30:30">
      <c r="AD49054" s="9"/>
    </row>
    <row r="49055" spans="30:30">
      <c r="AD49055" s="9"/>
    </row>
    <row r="49056" spans="30:30">
      <c r="AD49056" s="9"/>
    </row>
    <row r="49057" spans="30:30">
      <c r="AD49057" s="9"/>
    </row>
    <row r="49058" spans="30:30">
      <c r="AD49058" s="9"/>
    </row>
    <row r="49059" spans="30:30">
      <c r="AD49059" s="9"/>
    </row>
    <row r="49060" spans="30:30">
      <c r="AD49060" s="9"/>
    </row>
    <row r="49061" spans="30:30">
      <c r="AD49061" s="9"/>
    </row>
    <row r="49062" spans="30:30">
      <c r="AD49062" s="9"/>
    </row>
    <row r="49063" spans="30:30">
      <c r="AD49063" s="9"/>
    </row>
    <row r="49064" spans="30:30">
      <c r="AD49064" s="9"/>
    </row>
    <row r="49065" spans="30:30">
      <c r="AD49065" s="9"/>
    </row>
    <row r="49066" spans="30:30">
      <c r="AD49066" s="9"/>
    </row>
    <row r="49067" spans="30:30">
      <c r="AD49067" s="9"/>
    </row>
    <row r="49068" spans="30:30">
      <c r="AD49068" s="9"/>
    </row>
    <row r="49069" spans="30:30">
      <c r="AD49069" s="9"/>
    </row>
    <row r="49070" spans="30:30">
      <c r="AD49070" s="9"/>
    </row>
    <row r="49071" spans="30:30">
      <c r="AD49071" s="9"/>
    </row>
    <row r="49072" spans="30:30">
      <c r="AD49072" s="9"/>
    </row>
    <row r="49073" spans="30:30">
      <c r="AD49073" s="9"/>
    </row>
    <row r="49074" spans="30:30">
      <c r="AD49074" s="9"/>
    </row>
    <row r="49075" spans="30:30">
      <c r="AD49075" s="9"/>
    </row>
    <row r="49076" spans="30:30">
      <c r="AD49076" s="9"/>
    </row>
    <row r="49077" spans="30:30">
      <c r="AD49077" s="9"/>
    </row>
    <row r="49078" spans="30:30">
      <c r="AD49078" s="9"/>
    </row>
    <row r="49079" spans="30:30">
      <c r="AD49079" s="9"/>
    </row>
    <row r="49080" spans="30:30">
      <c r="AD49080" s="9"/>
    </row>
    <row r="49081" spans="30:30">
      <c r="AD49081" s="9"/>
    </row>
    <row r="49082" spans="30:30">
      <c r="AD49082" s="9"/>
    </row>
    <row r="49083" spans="30:30">
      <c r="AD49083" s="9"/>
    </row>
    <row r="49084" spans="30:30">
      <c r="AD49084" s="9"/>
    </row>
    <row r="49085" spans="30:30">
      <c r="AD49085" s="9"/>
    </row>
    <row r="49086" spans="30:30">
      <c r="AD49086" s="9"/>
    </row>
    <row r="49087" spans="30:30">
      <c r="AD49087" s="9"/>
    </row>
    <row r="49088" spans="30:30">
      <c r="AD49088" s="9"/>
    </row>
    <row r="49089" spans="30:30">
      <c r="AD49089" s="9"/>
    </row>
    <row r="49090" spans="30:30">
      <c r="AD49090" s="9"/>
    </row>
    <row r="49091" spans="30:30">
      <c r="AD49091" s="9"/>
    </row>
    <row r="49092" spans="30:30">
      <c r="AD49092" s="9"/>
    </row>
    <row r="49093" spans="30:30">
      <c r="AD49093" s="9"/>
    </row>
    <row r="49094" spans="30:30">
      <c r="AD49094" s="9"/>
    </row>
    <row r="49095" spans="30:30">
      <c r="AD49095" s="9"/>
    </row>
    <row r="49096" spans="30:30">
      <c r="AD49096" s="9"/>
    </row>
    <row r="49097" spans="30:30">
      <c r="AD49097" s="9"/>
    </row>
    <row r="49098" spans="30:30">
      <c r="AD49098" s="9"/>
    </row>
    <row r="49099" spans="30:30">
      <c r="AD49099" s="9"/>
    </row>
    <row r="49100" spans="30:30">
      <c r="AD49100" s="9"/>
    </row>
    <row r="49101" spans="30:30">
      <c r="AD49101" s="9"/>
    </row>
    <row r="49102" spans="30:30">
      <c r="AD49102" s="9"/>
    </row>
    <row r="49103" spans="30:30">
      <c r="AD49103" s="9"/>
    </row>
    <row r="49104" spans="30:30">
      <c r="AD49104" s="9"/>
    </row>
    <row r="49105" spans="30:30">
      <c r="AD49105" s="9"/>
    </row>
    <row r="49106" spans="30:30">
      <c r="AD49106" s="9"/>
    </row>
    <row r="49107" spans="30:30">
      <c r="AD49107" s="9"/>
    </row>
    <row r="49108" spans="30:30">
      <c r="AD49108" s="9"/>
    </row>
    <row r="49109" spans="30:30">
      <c r="AD49109" s="9"/>
    </row>
    <row r="49110" spans="30:30">
      <c r="AD49110" s="9"/>
    </row>
    <row r="49111" spans="30:30">
      <c r="AD49111" s="9"/>
    </row>
    <row r="49112" spans="30:30">
      <c r="AD49112" s="9"/>
    </row>
    <row r="49113" spans="30:30">
      <c r="AD49113" s="9"/>
    </row>
    <row r="49114" spans="30:30">
      <c r="AD49114" s="9"/>
    </row>
    <row r="49115" spans="30:30">
      <c r="AD49115" s="9"/>
    </row>
    <row r="49116" spans="30:30">
      <c r="AD49116" s="9"/>
    </row>
    <row r="49117" spans="30:30">
      <c r="AD49117" s="9"/>
    </row>
    <row r="49118" spans="30:30">
      <c r="AD49118" s="9"/>
    </row>
    <row r="49119" spans="30:30">
      <c r="AD49119" s="9"/>
    </row>
    <row r="49120" spans="30:30">
      <c r="AD49120" s="9"/>
    </row>
    <row r="49121" spans="30:30">
      <c r="AD49121" s="9"/>
    </row>
    <row r="49122" spans="30:30">
      <c r="AD49122" s="9"/>
    </row>
    <row r="49123" spans="30:30">
      <c r="AD49123" s="9"/>
    </row>
    <row r="49124" spans="30:30">
      <c r="AD49124" s="9"/>
    </row>
    <row r="49125" spans="30:30">
      <c r="AD49125" s="9"/>
    </row>
    <row r="49126" spans="30:30">
      <c r="AD49126" s="9"/>
    </row>
    <row r="49127" spans="30:30">
      <c r="AD49127" s="9"/>
    </row>
    <row r="49128" spans="30:30">
      <c r="AD49128" s="9"/>
    </row>
    <row r="49129" spans="30:30">
      <c r="AD49129" s="9"/>
    </row>
    <row r="49130" spans="30:30">
      <c r="AD49130" s="9"/>
    </row>
    <row r="49131" spans="30:30">
      <c r="AD49131" s="9"/>
    </row>
    <row r="49132" spans="30:30">
      <c r="AD49132" s="9"/>
    </row>
    <row r="49133" spans="30:30">
      <c r="AD49133" s="9"/>
    </row>
    <row r="49134" spans="30:30">
      <c r="AD49134" s="9"/>
    </row>
    <row r="49135" spans="30:30">
      <c r="AD49135" s="9"/>
    </row>
    <row r="49136" spans="30:30">
      <c r="AD49136" s="9"/>
    </row>
    <row r="49137" spans="30:30">
      <c r="AD49137" s="9"/>
    </row>
    <row r="49138" spans="30:30">
      <c r="AD49138" s="9"/>
    </row>
    <row r="49139" spans="30:30">
      <c r="AD49139" s="9"/>
    </row>
    <row r="49140" spans="30:30">
      <c r="AD49140" s="9"/>
    </row>
    <row r="49141" spans="30:30">
      <c r="AD49141" s="9"/>
    </row>
    <row r="49142" spans="30:30">
      <c r="AD49142" s="9"/>
    </row>
    <row r="49143" spans="30:30">
      <c r="AD49143" s="9"/>
    </row>
    <row r="49144" spans="30:30">
      <c r="AD49144" s="9"/>
    </row>
    <row r="49145" spans="30:30">
      <c r="AD49145" s="9"/>
    </row>
    <row r="49146" spans="30:30">
      <c r="AD49146" s="9"/>
    </row>
    <row r="49147" spans="30:30">
      <c r="AD49147" s="9"/>
    </row>
    <row r="49148" spans="30:30">
      <c r="AD49148" s="9"/>
    </row>
    <row r="49149" spans="30:30">
      <c r="AD49149" s="9"/>
    </row>
    <row r="49150" spans="30:30">
      <c r="AD49150" s="9"/>
    </row>
    <row r="49151" spans="30:30">
      <c r="AD49151" s="9"/>
    </row>
    <row r="49152" spans="30:30">
      <c r="AD49152" s="9"/>
    </row>
    <row r="49153" spans="30:30">
      <c r="AD49153" s="9"/>
    </row>
    <row r="49154" spans="30:30">
      <c r="AD49154" s="9"/>
    </row>
    <row r="49155" spans="30:30">
      <c r="AD49155" s="9"/>
    </row>
    <row r="49156" spans="30:30">
      <c r="AD49156" s="9"/>
    </row>
    <row r="49157" spans="30:30">
      <c r="AD49157" s="9"/>
    </row>
    <row r="49158" spans="30:30">
      <c r="AD49158" s="9"/>
    </row>
    <row r="49159" spans="30:30">
      <c r="AD49159" s="9"/>
    </row>
    <row r="49160" spans="30:30">
      <c r="AD49160" s="9"/>
    </row>
    <row r="49161" spans="30:30">
      <c r="AD49161" s="9"/>
    </row>
    <row r="49162" spans="30:30">
      <c r="AD49162" s="9"/>
    </row>
    <row r="49163" spans="30:30">
      <c r="AD49163" s="9"/>
    </row>
    <row r="49164" spans="30:30">
      <c r="AD49164" s="9"/>
    </row>
    <row r="49165" spans="30:30">
      <c r="AD49165" s="9"/>
    </row>
    <row r="49166" spans="30:30">
      <c r="AD49166" s="9"/>
    </row>
    <row r="49167" spans="30:30">
      <c r="AD49167" s="9"/>
    </row>
    <row r="49168" spans="30:30">
      <c r="AD49168" s="9"/>
    </row>
    <row r="49169" spans="30:30">
      <c r="AD49169" s="9"/>
    </row>
    <row r="49170" spans="30:30">
      <c r="AD49170" s="9"/>
    </row>
    <row r="49171" spans="30:30">
      <c r="AD49171" s="9"/>
    </row>
    <row r="49172" spans="30:30">
      <c r="AD49172" s="9"/>
    </row>
    <row r="49173" spans="30:30">
      <c r="AD49173" s="9"/>
    </row>
    <row r="49174" spans="30:30">
      <c r="AD49174" s="9"/>
    </row>
    <row r="49175" spans="30:30">
      <c r="AD49175" s="9"/>
    </row>
    <row r="49176" spans="30:30">
      <c r="AD49176" s="9"/>
    </row>
    <row r="49177" spans="30:30">
      <c r="AD49177" s="9"/>
    </row>
    <row r="49178" spans="30:30">
      <c r="AD49178" s="9"/>
    </row>
    <row r="49179" spans="30:30">
      <c r="AD49179" s="9"/>
    </row>
    <row r="49180" spans="30:30">
      <c r="AD49180" s="9"/>
    </row>
    <row r="49181" spans="30:30">
      <c r="AD49181" s="9"/>
    </row>
    <row r="49182" spans="30:30">
      <c r="AD49182" s="9"/>
    </row>
    <row r="49183" spans="30:30">
      <c r="AD49183" s="9"/>
    </row>
    <row r="49184" spans="30:30">
      <c r="AD49184" s="9"/>
    </row>
    <row r="49185" spans="30:30">
      <c r="AD49185" s="9"/>
    </row>
    <row r="49186" spans="30:30">
      <c r="AD49186" s="9"/>
    </row>
    <row r="49187" spans="30:30">
      <c r="AD49187" s="9"/>
    </row>
    <row r="49188" spans="30:30">
      <c r="AD49188" s="9"/>
    </row>
    <row r="49189" spans="30:30">
      <c r="AD49189" s="9"/>
    </row>
    <row r="49190" spans="30:30">
      <c r="AD49190" s="9"/>
    </row>
    <row r="49191" spans="30:30">
      <c r="AD49191" s="9"/>
    </row>
    <row r="49192" spans="30:30">
      <c r="AD49192" s="9"/>
    </row>
    <row r="49193" spans="30:30">
      <c r="AD49193" s="9"/>
    </row>
    <row r="49194" spans="30:30">
      <c r="AD49194" s="9"/>
    </row>
    <row r="49195" spans="30:30">
      <c r="AD49195" s="9"/>
    </row>
    <row r="49196" spans="30:30">
      <c r="AD49196" s="9"/>
    </row>
    <row r="49197" spans="30:30">
      <c r="AD49197" s="9"/>
    </row>
    <row r="49198" spans="30:30">
      <c r="AD49198" s="9"/>
    </row>
    <row r="49199" spans="30:30">
      <c r="AD49199" s="9"/>
    </row>
    <row r="49200" spans="30:30">
      <c r="AD49200" s="9"/>
    </row>
    <row r="49201" spans="30:30">
      <c r="AD49201" s="9"/>
    </row>
    <row r="49202" spans="30:30">
      <c r="AD49202" s="9"/>
    </row>
    <row r="49203" spans="30:30">
      <c r="AD49203" s="9"/>
    </row>
    <row r="49204" spans="30:30">
      <c r="AD49204" s="9"/>
    </row>
    <row r="49205" spans="30:30">
      <c r="AD49205" s="9"/>
    </row>
    <row r="49206" spans="30:30">
      <c r="AD49206" s="9"/>
    </row>
    <row r="49207" spans="30:30">
      <c r="AD49207" s="9"/>
    </row>
    <row r="49208" spans="30:30">
      <c r="AD49208" s="9"/>
    </row>
    <row r="49209" spans="30:30">
      <c r="AD49209" s="9"/>
    </row>
    <row r="49210" spans="30:30">
      <c r="AD49210" s="9"/>
    </row>
    <row r="49211" spans="30:30">
      <c r="AD49211" s="9"/>
    </row>
    <row r="49212" spans="30:30">
      <c r="AD49212" s="9"/>
    </row>
    <row r="49213" spans="30:30">
      <c r="AD49213" s="9"/>
    </row>
    <row r="49214" spans="30:30">
      <c r="AD49214" s="9"/>
    </row>
    <row r="49215" spans="30:30">
      <c r="AD49215" s="9"/>
    </row>
    <row r="49216" spans="30:30">
      <c r="AD49216" s="9"/>
    </row>
    <row r="49217" spans="30:30">
      <c r="AD49217" s="9"/>
    </row>
    <row r="49218" spans="30:30">
      <c r="AD49218" s="9"/>
    </row>
    <row r="49219" spans="30:30">
      <c r="AD49219" s="9"/>
    </row>
    <row r="49220" spans="30:30">
      <c r="AD49220" s="9"/>
    </row>
    <row r="49221" spans="30:30">
      <c r="AD49221" s="9"/>
    </row>
    <row r="49222" spans="30:30">
      <c r="AD49222" s="9"/>
    </row>
    <row r="49223" spans="30:30">
      <c r="AD49223" s="9"/>
    </row>
    <row r="49224" spans="30:30">
      <c r="AD49224" s="9"/>
    </row>
    <row r="49225" spans="30:30">
      <c r="AD49225" s="9"/>
    </row>
    <row r="49226" spans="30:30">
      <c r="AD49226" s="9"/>
    </row>
    <row r="49227" spans="30:30">
      <c r="AD49227" s="9"/>
    </row>
    <row r="49228" spans="30:30">
      <c r="AD49228" s="9"/>
    </row>
    <row r="49229" spans="30:30">
      <c r="AD49229" s="9"/>
    </row>
    <row r="49230" spans="30:30">
      <c r="AD49230" s="9"/>
    </row>
    <row r="49231" spans="30:30">
      <c r="AD49231" s="9"/>
    </row>
    <row r="49232" spans="30:30">
      <c r="AD49232" s="9"/>
    </row>
    <row r="49233" spans="30:30">
      <c r="AD49233" s="9"/>
    </row>
    <row r="49234" spans="30:30">
      <c r="AD49234" s="9"/>
    </row>
    <row r="49235" spans="30:30">
      <c r="AD49235" s="9"/>
    </row>
    <row r="49236" spans="30:30">
      <c r="AD49236" s="9"/>
    </row>
    <row r="49237" spans="30:30">
      <c r="AD49237" s="9"/>
    </row>
    <row r="49238" spans="30:30">
      <c r="AD49238" s="9"/>
    </row>
    <row r="49239" spans="30:30">
      <c r="AD49239" s="9"/>
    </row>
    <row r="49240" spans="30:30">
      <c r="AD49240" s="9"/>
    </row>
    <row r="49241" spans="30:30">
      <c r="AD49241" s="9"/>
    </row>
    <row r="49242" spans="30:30">
      <c r="AD49242" s="9"/>
    </row>
    <row r="49243" spans="30:30">
      <c r="AD49243" s="9"/>
    </row>
    <row r="49244" spans="30:30">
      <c r="AD49244" s="9"/>
    </row>
    <row r="49245" spans="30:30">
      <c r="AD49245" s="9"/>
    </row>
    <row r="49246" spans="30:30">
      <c r="AD49246" s="9"/>
    </row>
    <row r="49247" spans="30:30">
      <c r="AD49247" s="9"/>
    </row>
    <row r="49248" spans="30:30">
      <c r="AD49248" s="9"/>
    </row>
    <row r="49249" spans="30:30">
      <c r="AD49249" s="9"/>
    </row>
    <row r="49250" spans="30:30">
      <c r="AD49250" s="9"/>
    </row>
    <row r="49251" spans="30:30">
      <c r="AD49251" s="9"/>
    </row>
    <row r="49252" spans="30:30">
      <c r="AD49252" s="9"/>
    </row>
    <row r="49253" spans="30:30">
      <c r="AD49253" s="9"/>
    </row>
    <row r="49254" spans="30:30">
      <c r="AD49254" s="9"/>
    </row>
    <row r="49255" spans="30:30">
      <c r="AD49255" s="9"/>
    </row>
    <row r="49256" spans="30:30">
      <c r="AD49256" s="9"/>
    </row>
    <row r="49257" spans="30:30">
      <c r="AD49257" s="9"/>
    </row>
    <row r="49258" spans="30:30">
      <c r="AD49258" s="9"/>
    </row>
    <row r="49259" spans="30:30">
      <c r="AD49259" s="9"/>
    </row>
    <row r="49260" spans="30:30">
      <c r="AD49260" s="9"/>
    </row>
    <row r="49261" spans="30:30">
      <c r="AD49261" s="9"/>
    </row>
    <row r="49262" spans="30:30">
      <c r="AD49262" s="9"/>
    </row>
    <row r="49263" spans="30:30">
      <c r="AD49263" s="9"/>
    </row>
    <row r="49264" spans="30:30">
      <c r="AD49264" s="9"/>
    </row>
    <row r="49265" spans="30:30">
      <c r="AD49265" s="9"/>
    </row>
    <row r="49266" spans="30:30">
      <c r="AD49266" s="9"/>
    </row>
    <row r="49267" spans="30:30">
      <c r="AD49267" s="9"/>
    </row>
    <row r="49268" spans="30:30">
      <c r="AD49268" s="9"/>
    </row>
    <row r="49269" spans="30:30">
      <c r="AD49269" s="9"/>
    </row>
    <row r="49270" spans="30:30">
      <c r="AD49270" s="9"/>
    </row>
    <row r="49271" spans="30:30">
      <c r="AD49271" s="9"/>
    </row>
    <row r="49272" spans="30:30">
      <c r="AD49272" s="9"/>
    </row>
    <row r="49273" spans="30:30">
      <c r="AD49273" s="9"/>
    </row>
    <row r="49274" spans="30:30">
      <c r="AD49274" s="9"/>
    </row>
    <row r="49275" spans="30:30">
      <c r="AD49275" s="9"/>
    </row>
    <row r="49276" spans="30:30">
      <c r="AD49276" s="9"/>
    </row>
    <row r="49277" spans="30:30">
      <c r="AD49277" s="9"/>
    </row>
    <row r="49278" spans="30:30">
      <c r="AD49278" s="9"/>
    </row>
    <row r="49279" spans="30:30">
      <c r="AD49279" s="9"/>
    </row>
    <row r="49280" spans="30:30">
      <c r="AD49280" s="9"/>
    </row>
    <row r="49281" spans="30:30">
      <c r="AD49281" s="9"/>
    </row>
    <row r="49282" spans="30:30">
      <c r="AD49282" s="9"/>
    </row>
    <row r="49283" spans="30:30">
      <c r="AD49283" s="9"/>
    </row>
    <row r="49284" spans="30:30">
      <c r="AD49284" s="9"/>
    </row>
    <row r="49285" spans="30:30">
      <c r="AD49285" s="9"/>
    </row>
    <row r="49286" spans="30:30">
      <c r="AD49286" s="9"/>
    </row>
    <row r="49287" spans="30:30">
      <c r="AD49287" s="9"/>
    </row>
    <row r="49288" spans="30:30">
      <c r="AD49288" s="9"/>
    </row>
    <row r="49289" spans="30:30">
      <c r="AD49289" s="9"/>
    </row>
    <row r="49290" spans="30:30">
      <c r="AD49290" s="9"/>
    </row>
    <row r="49291" spans="30:30">
      <c r="AD49291" s="9"/>
    </row>
    <row r="49292" spans="30:30">
      <c r="AD49292" s="9"/>
    </row>
    <row r="49293" spans="30:30">
      <c r="AD49293" s="9"/>
    </row>
    <row r="49294" spans="30:30">
      <c r="AD49294" s="9"/>
    </row>
    <row r="49295" spans="30:30">
      <c r="AD49295" s="9"/>
    </row>
    <row r="49296" spans="30:30">
      <c r="AD49296" s="9"/>
    </row>
    <row r="49297" spans="30:30">
      <c r="AD49297" s="9"/>
    </row>
    <row r="49298" spans="30:30">
      <c r="AD49298" s="9"/>
    </row>
    <row r="49299" spans="30:30">
      <c r="AD49299" s="9"/>
    </row>
    <row r="49300" spans="30:30">
      <c r="AD49300" s="9"/>
    </row>
    <row r="49301" spans="30:30">
      <c r="AD49301" s="9"/>
    </row>
    <row r="49302" spans="30:30">
      <c r="AD49302" s="9"/>
    </row>
    <row r="49303" spans="30:30">
      <c r="AD49303" s="9"/>
    </row>
    <row r="49304" spans="30:30">
      <c r="AD49304" s="9"/>
    </row>
    <row r="49305" spans="30:30">
      <c r="AD49305" s="9"/>
    </row>
    <row r="49306" spans="30:30">
      <c r="AD49306" s="9"/>
    </row>
    <row r="49307" spans="30:30">
      <c r="AD49307" s="9"/>
    </row>
    <row r="49308" spans="30:30">
      <c r="AD49308" s="9"/>
    </row>
    <row r="49309" spans="30:30">
      <c r="AD49309" s="9"/>
    </row>
    <row r="49310" spans="30:30">
      <c r="AD49310" s="9"/>
    </row>
    <row r="49311" spans="30:30">
      <c r="AD49311" s="9"/>
    </row>
    <row r="49312" spans="30:30">
      <c r="AD49312" s="9"/>
    </row>
    <row r="49313" spans="30:30">
      <c r="AD49313" s="9"/>
    </row>
    <row r="49314" spans="30:30">
      <c r="AD49314" s="9"/>
    </row>
    <row r="49315" spans="30:30">
      <c r="AD49315" s="9"/>
    </row>
    <row r="49316" spans="30:30">
      <c r="AD49316" s="9"/>
    </row>
    <row r="49317" spans="30:30">
      <c r="AD49317" s="9"/>
    </row>
    <row r="49318" spans="30:30">
      <c r="AD49318" s="9"/>
    </row>
    <row r="49319" spans="30:30">
      <c r="AD49319" s="9"/>
    </row>
    <row r="49320" spans="30:30">
      <c r="AD49320" s="9"/>
    </row>
    <row r="49321" spans="30:30">
      <c r="AD49321" s="9"/>
    </row>
    <row r="49322" spans="30:30">
      <c r="AD49322" s="9"/>
    </row>
    <row r="49323" spans="30:30">
      <c r="AD49323" s="9"/>
    </row>
    <row r="49324" spans="30:30">
      <c r="AD49324" s="9"/>
    </row>
    <row r="49325" spans="30:30">
      <c r="AD49325" s="9"/>
    </row>
    <row r="49326" spans="30:30">
      <c r="AD49326" s="9"/>
    </row>
    <row r="49327" spans="30:30">
      <c r="AD49327" s="9"/>
    </row>
    <row r="49328" spans="30:30">
      <c r="AD49328" s="9"/>
    </row>
    <row r="49329" spans="30:30">
      <c r="AD49329" s="9"/>
    </row>
    <row r="49330" spans="30:30">
      <c r="AD49330" s="9"/>
    </row>
    <row r="49331" spans="30:30">
      <c r="AD49331" s="9"/>
    </row>
    <row r="49332" spans="30:30">
      <c r="AD49332" s="9"/>
    </row>
    <row r="49333" spans="30:30">
      <c r="AD49333" s="9"/>
    </row>
    <row r="49334" spans="30:30">
      <c r="AD49334" s="9"/>
    </row>
    <row r="49335" spans="30:30">
      <c r="AD49335" s="9"/>
    </row>
    <row r="49336" spans="30:30">
      <c r="AD49336" s="9"/>
    </row>
    <row r="49337" spans="30:30">
      <c r="AD49337" s="9"/>
    </row>
    <row r="49338" spans="30:30">
      <c r="AD49338" s="9"/>
    </row>
    <row r="49339" spans="30:30">
      <c r="AD49339" s="9"/>
    </row>
    <row r="49340" spans="30:30">
      <c r="AD49340" s="9"/>
    </row>
    <row r="49341" spans="30:30">
      <c r="AD49341" s="9"/>
    </row>
    <row r="49342" spans="30:30">
      <c r="AD49342" s="9"/>
    </row>
    <row r="49343" spans="30:30">
      <c r="AD49343" s="9"/>
    </row>
    <row r="49344" spans="30:30">
      <c r="AD49344" s="9"/>
    </row>
    <row r="49345" spans="30:30">
      <c r="AD49345" s="9"/>
    </row>
    <row r="49346" spans="30:30">
      <c r="AD49346" s="9"/>
    </row>
    <row r="49347" spans="30:30">
      <c r="AD49347" s="9"/>
    </row>
    <row r="49348" spans="30:30">
      <c r="AD49348" s="9"/>
    </row>
    <row r="49349" spans="30:30">
      <c r="AD49349" s="9"/>
    </row>
    <row r="49350" spans="30:30">
      <c r="AD49350" s="9"/>
    </row>
    <row r="49351" spans="30:30">
      <c r="AD49351" s="9"/>
    </row>
    <row r="49352" spans="30:30">
      <c r="AD49352" s="9"/>
    </row>
    <row r="49353" spans="30:30">
      <c r="AD49353" s="9"/>
    </row>
    <row r="49354" spans="30:30">
      <c r="AD49354" s="9"/>
    </row>
    <row r="49355" spans="30:30">
      <c r="AD49355" s="9"/>
    </row>
    <row r="49356" spans="30:30">
      <c r="AD49356" s="9"/>
    </row>
    <row r="49357" spans="30:30">
      <c r="AD49357" s="9"/>
    </row>
    <row r="49358" spans="30:30">
      <c r="AD49358" s="9"/>
    </row>
    <row r="49359" spans="30:30">
      <c r="AD49359" s="9"/>
    </row>
    <row r="49360" spans="30:30">
      <c r="AD49360" s="9"/>
    </row>
    <row r="49361" spans="30:30">
      <c r="AD49361" s="9"/>
    </row>
    <row r="49362" spans="30:30">
      <c r="AD49362" s="9"/>
    </row>
    <row r="49363" spans="30:30">
      <c r="AD49363" s="9"/>
    </row>
    <row r="49364" spans="30:30">
      <c r="AD49364" s="9"/>
    </row>
    <row r="49365" spans="30:30">
      <c r="AD49365" s="9"/>
    </row>
    <row r="49366" spans="30:30">
      <c r="AD49366" s="9"/>
    </row>
    <row r="49367" spans="30:30">
      <c r="AD49367" s="9"/>
    </row>
    <row r="49368" spans="30:30">
      <c r="AD49368" s="9"/>
    </row>
    <row r="49369" spans="30:30">
      <c r="AD49369" s="9"/>
    </row>
    <row r="49370" spans="30:30">
      <c r="AD49370" s="9"/>
    </row>
    <row r="49371" spans="30:30">
      <c r="AD49371" s="9"/>
    </row>
    <row r="49372" spans="30:30">
      <c r="AD49372" s="9"/>
    </row>
    <row r="49373" spans="30:30">
      <c r="AD49373" s="9"/>
    </row>
    <row r="49374" spans="30:30">
      <c r="AD49374" s="9"/>
    </row>
    <row r="49375" spans="30:30">
      <c r="AD49375" s="9"/>
    </row>
    <row r="49376" spans="30:30">
      <c r="AD49376" s="9"/>
    </row>
    <row r="49377" spans="30:30">
      <c r="AD49377" s="9"/>
    </row>
    <row r="49378" spans="30:30">
      <c r="AD49378" s="9"/>
    </row>
    <row r="49379" spans="30:30">
      <c r="AD49379" s="9"/>
    </row>
    <row r="49380" spans="30:30">
      <c r="AD49380" s="9"/>
    </row>
    <row r="49381" spans="30:30">
      <c r="AD49381" s="9"/>
    </row>
    <row r="49382" spans="30:30">
      <c r="AD49382" s="9"/>
    </row>
    <row r="49383" spans="30:30">
      <c r="AD49383" s="9"/>
    </row>
    <row r="49384" spans="30:30">
      <c r="AD49384" s="9"/>
    </row>
    <row r="49385" spans="30:30">
      <c r="AD49385" s="9"/>
    </row>
    <row r="49386" spans="30:30">
      <c r="AD49386" s="9"/>
    </row>
    <row r="49387" spans="30:30">
      <c r="AD49387" s="9"/>
    </row>
    <row r="49388" spans="30:30">
      <c r="AD49388" s="9"/>
    </row>
    <row r="49389" spans="30:30">
      <c r="AD49389" s="9"/>
    </row>
    <row r="49390" spans="30:30">
      <c r="AD49390" s="9"/>
    </row>
    <row r="49391" spans="30:30">
      <c r="AD49391" s="9"/>
    </row>
    <row r="49392" spans="30:30">
      <c r="AD49392" s="9"/>
    </row>
    <row r="49393" spans="30:30">
      <c r="AD49393" s="9"/>
    </row>
    <row r="49394" spans="30:30">
      <c r="AD49394" s="9"/>
    </row>
    <row r="49395" spans="30:30">
      <c r="AD49395" s="9"/>
    </row>
    <row r="49396" spans="30:30">
      <c r="AD49396" s="9"/>
    </row>
    <row r="49397" spans="30:30">
      <c r="AD49397" s="9"/>
    </row>
    <row r="49398" spans="30:30">
      <c r="AD49398" s="9"/>
    </row>
    <row r="49399" spans="30:30">
      <c r="AD49399" s="9"/>
    </row>
    <row r="49400" spans="30:30">
      <c r="AD49400" s="9"/>
    </row>
    <row r="49401" spans="30:30">
      <c r="AD49401" s="9"/>
    </row>
    <row r="49402" spans="30:30">
      <c r="AD49402" s="9"/>
    </row>
    <row r="49403" spans="30:30">
      <c r="AD49403" s="9"/>
    </row>
    <row r="49404" spans="30:30">
      <c r="AD49404" s="9"/>
    </row>
    <row r="49405" spans="30:30">
      <c r="AD49405" s="9"/>
    </row>
    <row r="49406" spans="30:30">
      <c r="AD49406" s="9"/>
    </row>
    <row r="49407" spans="30:30">
      <c r="AD49407" s="9"/>
    </row>
    <row r="49408" spans="30:30">
      <c r="AD49408" s="9"/>
    </row>
    <row r="49409" spans="30:30">
      <c r="AD49409" s="9"/>
    </row>
    <row r="49410" spans="30:30">
      <c r="AD49410" s="9"/>
    </row>
    <row r="49411" spans="30:30">
      <c r="AD49411" s="9"/>
    </row>
    <row r="49412" spans="30:30">
      <c r="AD49412" s="9"/>
    </row>
    <row r="49413" spans="30:30">
      <c r="AD49413" s="9"/>
    </row>
    <row r="49414" spans="30:30">
      <c r="AD49414" s="9"/>
    </row>
    <row r="49415" spans="30:30">
      <c r="AD49415" s="9"/>
    </row>
    <row r="49416" spans="30:30">
      <c r="AD49416" s="9"/>
    </row>
    <row r="49417" spans="30:30">
      <c r="AD49417" s="9"/>
    </row>
    <row r="49418" spans="30:30">
      <c r="AD49418" s="9"/>
    </row>
    <row r="49419" spans="30:30">
      <c r="AD49419" s="9"/>
    </row>
    <row r="49420" spans="30:30">
      <c r="AD49420" s="9"/>
    </row>
    <row r="49421" spans="30:30">
      <c r="AD49421" s="9"/>
    </row>
    <row r="49422" spans="30:30">
      <c r="AD49422" s="9"/>
    </row>
    <row r="49423" spans="30:30">
      <c r="AD49423" s="9"/>
    </row>
    <row r="49424" spans="30:30">
      <c r="AD49424" s="9"/>
    </row>
    <row r="49425" spans="30:30">
      <c r="AD49425" s="9"/>
    </row>
    <row r="49426" spans="30:30">
      <c r="AD49426" s="9"/>
    </row>
    <row r="49427" spans="30:30">
      <c r="AD49427" s="9"/>
    </row>
    <row r="49428" spans="30:30">
      <c r="AD49428" s="9"/>
    </row>
    <row r="49429" spans="30:30">
      <c r="AD49429" s="9"/>
    </row>
    <row r="49430" spans="30:30">
      <c r="AD49430" s="9"/>
    </row>
    <row r="49431" spans="30:30">
      <c r="AD49431" s="9"/>
    </row>
    <row r="49432" spans="30:30">
      <c r="AD49432" s="9"/>
    </row>
    <row r="49433" spans="30:30">
      <c r="AD49433" s="9"/>
    </row>
    <row r="49434" spans="30:30">
      <c r="AD49434" s="9"/>
    </row>
    <row r="49435" spans="30:30">
      <c r="AD49435" s="9"/>
    </row>
    <row r="49436" spans="30:30">
      <c r="AD49436" s="9"/>
    </row>
    <row r="49437" spans="30:30">
      <c r="AD49437" s="9"/>
    </row>
    <row r="49438" spans="30:30">
      <c r="AD49438" s="9"/>
    </row>
    <row r="49439" spans="30:30">
      <c r="AD49439" s="9"/>
    </row>
    <row r="49440" spans="30:30">
      <c r="AD49440" s="9"/>
    </row>
    <row r="49441" spans="30:30">
      <c r="AD49441" s="9"/>
    </row>
    <row r="49442" spans="30:30">
      <c r="AD49442" s="9"/>
    </row>
    <row r="49443" spans="30:30">
      <c r="AD49443" s="9"/>
    </row>
    <row r="49444" spans="30:30">
      <c r="AD49444" s="9"/>
    </row>
    <row r="49445" spans="30:30">
      <c r="AD49445" s="9"/>
    </row>
    <row r="49446" spans="30:30">
      <c r="AD49446" s="9"/>
    </row>
    <row r="49447" spans="30:30">
      <c r="AD49447" s="9"/>
    </row>
    <row r="49448" spans="30:30">
      <c r="AD49448" s="9"/>
    </row>
    <row r="49449" spans="30:30">
      <c r="AD49449" s="9"/>
    </row>
    <row r="49450" spans="30:30">
      <c r="AD49450" s="9"/>
    </row>
    <row r="49451" spans="30:30">
      <c r="AD49451" s="9"/>
    </row>
    <row r="49452" spans="30:30">
      <c r="AD49452" s="9"/>
    </row>
    <row r="49453" spans="30:30">
      <c r="AD49453" s="9"/>
    </row>
    <row r="49454" spans="30:30">
      <c r="AD49454" s="9"/>
    </row>
    <row r="49455" spans="30:30">
      <c r="AD49455" s="9"/>
    </row>
    <row r="49456" spans="30:30">
      <c r="AD49456" s="9"/>
    </row>
    <row r="49457" spans="30:30">
      <c r="AD49457" s="9"/>
    </row>
    <row r="49458" spans="30:30">
      <c r="AD49458" s="9"/>
    </row>
    <row r="49459" spans="30:30">
      <c r="AD49459" s="9"/>
    </row>
    <row r="49460" spans="30:30">
      <c r="AD49460" s="9"/>
    </row>
    <row r="49461" spans="30:30">
      <c r="AD49461" s="9"/>
    </row>
    <row r="49462" spans="30:30">
      <c r="AD49462" s="9"/>
    </row>
    <row r="49463" spans="30:30">
      <c r="AD49463" s="9"/>
    </row>
    <row r="49464" spans="30:30">
      <c r="AD49464" s="9"/>
    </row>
    <row r="49465" spans="30:30">
      <c r="AD49465" s="9"/>
    </row>
    <row r="49466" spans="30:30">
      <c r="AD49466" s="9"/>
    </row>
    <row r="49467" spans="30:30">
      <c r="AD49467" s="9"/>
    </row>
    <row r="49468" spans="30:30">
      <c r="AD49468" s="9"/>
    </row>
    <row r="49469" spans="30:30">
      <c r="AD49469" s="9"/>
    </row>
    <row r="49470" spans="30:30">
      <c r="AD49470" s="9"/>
    </row>
    <row r="49471" spans="30:30">
      <c r="AD49471" s="9"/>
    </row>
    <row r="49472" spans="30:30">
      <c r="AD49472" s="9"/>
    </row>
    <row r="49473" spans="30:30">
      <c r="AD49473" s="9"/>
    </row>
    <row r="49474" spans="30:30">
      <c r="AD49474" s="9"/>
    </row>
    <row r="49475" spans="30:30">
      <c r="AD49475" s="9"/>
    </row>
    <row r="49476" spans="30:30">
      <c r="AD49476" s="9"/>
    </row>
    <row r="49477" spans="30:30">
      <c r="AD49477" s="9"/>
    </row>
    <row r="49478" spans="30:30">
      <c r="AD49478" s="9"/>
    </row>
    <row r="49479" spans="30:30">
      <c r="AD49479" s="9"/>
    </row>
    <row r="49480" spans="30:30">
      <c r="AD49480" s="9"/>
    </row>
    <row r="49481" spans="30:30">
      <c r="AD49481" s="9"/>
    </row>
    <row r="49482" spans="30:30">
      <c r="AD49482" s="9"/>
    </row>
    <row r="49483" spans="30:30">
      <c r="AD49483" s="9"/>
    </row>
    <row r="49484" spans="30:30">
      <c r="AD49484" s="9"/>
    </row>
    <row r="49485" spans="30:30">
      <c r="AD49485" s="9"/>
    </row>
    <row r="49486" spans="30:30">
      <c r="AD49486" s="9"/>
    </row>
    <row r="49487" spans="30:30">
      <c r="AD49487" s="9"/>
    </row>
    <row r="49488" spans="30:30">
      <c r="AD49488" s="9"/>
    </row>
    <row r="49489" spans="30:30">
      <c r="AD49489" s="9"/>
    </row>
    <row r="49490" spans="30:30">
      <c r="AD49490" s="9"/>
    </row>
    <row r="49491" spans="30:30">
      <c r="AD49491" s="9"/>
    </row>
    <row r="49492" spans="30:30">
      <c r="AD49492" s="9"/>
    </row>
    <row r="49493" spans="30:30">
      <c r="AD49493" s="9"/>
    </row>
    <row r="49494" spans="30:30">
      <c r="AD49494" s="9"/>
    </row>
    <row r="49495" spans="30:30">
      <c r="AD49495" s="9"/>
    </row>
    <row r="49496" spans="30:30">
      <c r="AD49496" s="9"/>
    </row>
    <row r="49497" spans="30:30">
      <c r="AD49497" s="9"/>
    </row>
    <row r="49498" spans="30:30">
      <c r="AD49498" s="9"/>
    </row>
    <row r="49499" spans="30:30">
      <c r="AD49499" s="9"/>
    </row>
    <row r="49500" spans="30:30">
      <c r="AD49500" s="9"/>
    </row>
    <row r="49501" spans="30:30">
      <c r="AD49501" s="9"/>
    </row>
    <row r="49502" spans="30:30">
      <c r="AD49502" s="9"/>
    </row>
    <row r="49503" spans="30:30">
      <c r="AD49503" s="9"/>
    </row>
    <row r="49504" spans="30:30">
      <c r="AD49504" s="9"/>
    </row>
    <row r="49505" spans="30:30">
      <c r="AD49505" s="9"/>
    </row>
    <row r="49506" spans="30:30">
      <c r="AD49506" s="9"/>
    </row>
    <row r="49507" spans="30:30">
      <c r="AD49507" s="9"/>
    </row>
    <row r="49508" spans="30:30">
      <c r="AD49508" s="9"/>
    </row>
    <row r="49509" spans="30:30">
      <c r="AD49509" s="9"/>
    </row>
    <row r="49510" spans="30:30">
      <c r="AD49510" s="9"/>
    </row>
    <row r="49511" spans="30:30">
      <c r="AD49511" s="9"/>
    </row>
    <row r="49512" spans="30:30">
      <c r="AD49512" s="9"/>
    </row>
    <row r="49513" spans="30:30">
      <c r="AD49513" s="9"/>
    </row>
    <row r="49514" spans="30:30">
      <c r="AD49514" s="9"/>
    </row>
    <row r="49515" spans="30:30">
      <c r="AD49515" s="9"/>
    </row>
    <row r="49516" spans="30:30">
      <c r="AD49516" s="9"/>
    </row>
    <row r="49517" spans="30:30">
      <c r="AD49517" s="9"/>
    </row>
    <row r="49518" spans="30:30">
      <c r="AD49518" s="9"/>
    </row>
    <row r="49519" spans="30:30">
      <c r="AD49519" s="9"/>
    </row>
    <row r="49520" spans="30:30">
      <c r="AD49520" s="9"/>
    </row>
    <row r="49521" spans="30:30">
      <c r="AD49521" s="9"/>
    </row>
    <row r="49522" spans="30:30">
      <c r="AD49522" s="9"/>
    </row>
    <row r="49523" spans="30:30">
      <c r="AD49523" s="9"/>
    </row>
    <row r="49524" spans="30:30">
      <c r="AD49524" s="9"/>
    </row>
    <row r="49525" spans="30:30">
      <c r="AD49525" s="9"/>
    </row>
    <row r="49526" spans="30:30">
      <c r="AD49526" s="9"/>
    </row>
    <row r="49527" spans="30:30">
      <c r="AD49527" s="9"/>
    </row>
    <row r="49528" spans="30:30">
      <c r="AD49528" s="9"/>
    </row>
    <row r="49529" spans="30:30">
      <c r="AD49529" s="9"/>
    </row>
    <row r="49530" spans="30:30">
      <c r="AD49530" s="9"/>
    </row>
    <row r="49531" spans="30:30">
      <c r="AD49531" s="9"/>
    </row>
    <row r="49532" spans="30:30">
      <c r="AD49532" s="9"/>
    </row>
    <row r="49533" spans="30:30">
      <c r="AD49533" s="9"/>
    </row>
    <row r="49534" spans="30:30">
      <c r="AD49534" s="9"/>
    </row>
    <row r="49535" spans="30:30">
      <c r="AD49535" s="9"/>
    </row>
    <row r="49536" spans="30:30">
      <c r="AD49536" s="9"/>
    </row>
    <row r="49537" spans="30:30">
      <c r="AD49537" s="9"/>
    </row>
    <row r="49538" spans="30:30">
      <c r="AD49538" s="9"/>
    </row>
    <row r="49539" spans="30:30">
      <c r="AD49539" s="9"/>
    </row>
    <row r="49540" spans="30:30">
      <c r="AD49540" s="9"/>
    </row>
    <row r="49541" spans="30:30">
      <c r="AD49541" s="9"/>
    </row>
    <row r="49542" spans="30:30">
      <c r="AD49542" s="9"/>
    </row>
    <row r="49543" spans="30:30">
      <c r="AD49543" s="9"/>
    </row>
    <row r="49544" spans="30:30">
      <c r="AD49544" s="9"/>
    </row>
    <row r="49545" spans="30:30">
      <c r="AD49545" s="9"/>
    </row>
    <row r="49546" spans="30:30">
      <c r="AD49546" s="9"/>
    </row>
    <row r="49547" spans="30:30">
      <c r="AD49547" s="9"/>
    </row>
    <row r="49548" spans="30:30">
      <c r="AD49548" s="9"/>
    </row>
    <row r="49549" spans="30:30">
      <c r="AD49549" s="9"/>
    </row>
    <row r="49550" spans="30:30">
      <c r="AD49550" s="9"/>
    </row>
    <row r="49551" spans="30:30">
      <c r="AD49551" s="9"/>
    </row>
    <row r="49552" spans="30:30">
      <c r="AD49552" s="9"/>
    </row>
    <row r="49553" spans="30:30">
      <c r="AD49553" s="9"/>
    </row>
    <row r="49554" spans="30:30">
      <c r="AD49554" s="9"/>
    </row>
    <row r="49555" spans="30:30">
      <c r="AD49555" s="9"/>
    </row>
    <row r="49556" spans="30:30">
      <c r="AD49556" s="9"/>
    </row>
    <row r="49557" spans="30:30">
      <c r="AD49557" s="9"/>
    </row>
    <row r="49558" spans="30:30">
      <c r="AD49558" s="9"/>
    </row>
    <row r="49559" spans="30:30">
      <c r="AD49559" s="9"/>
    </row>
    <row r="49560" spans="30:30">
      <c r="AD49560" s="9"/>
    </row>
    <row r="49561" spans="30:30">
      <c r="AD49561" s="9"/>
    </row>
    <row r="49562" spans="30:30">
      <c r="AD49562" s="9"/>
    </row>
    <row r="49563" spans="30:30">
      <c r="AD49563" s="9"/>
    </row>
    <row r="49564" spans="30:30">
      <c r="AD49564" s="9"/>
    </row>
    <row r="49565" spans="30:30">
      <c r="AD49565" s="9"/>
    </row>
    <row r="49566" spans="30:30">
      <c r="AD49566" s="9"/>
    </row>
    <row r="49567" spans="30:30">
      <c r="AD49567" s="9"/>
    </row>
    <row r="49568" spans="30:30">
      <c r="AD49568" s="9"/>
    </row>
    <row r="49569" spans="30:30">
      <c r="AD49569" s="9"/>
    </row>
    <row r="49570" spans="30:30">
      <c r="AD49570" s="9"/>
    </row>
    <row r="49571" spans="30:30">
      <c r="AD49571" s="9"/>
    </row>
    <row r="49572" spans="30:30">
      <c r="AD49572" s="9"/>
    </row>
    <row r="49573" spans="30:30">
      <c r="AD49573" s="9"/>
    </row>
    <row r="49574" spans="30:30">
      <c r="AD49574" s="9"/>
    </row>
    <row r="49575" spans="30:30">
      <c r="AD49575" s="9"/>
    </row>
    <row r="49576" spans="30:30">
      <c r="AD49576" s="9"/>
    </row>
    <row r="49577" spans="30:30">
      <c r="AD49577" s="9"/>
    </row>
    <row r="49578" spans="30:30">
      <c r="AD49578" s="9"/>
    </row>
    <row r="49579" spans="30:30">
      <c r="AD49579" s="9"/>
    </row>
    <row r="49580" spans="30:30">
      <c r="AD49580" s="9"/>
    </row>
    <row r="49581" spans="30:30">
      <c r="AD49581" s="9"/>
    </row>
    <row r="49582" spans="30:30">
      <c r="AD49582" s="9"/>
    </row>
    <row r="49583" spans="30:30">
      <c r="AD49583" s="9"/>
    </row>
    <row r="49584" spans="30:30">
      <c r="AD49584" s="9"/>
    </row>
    <row r="49585" spans="30:30">
      <c r="AD49585" s="9"/>
    </row>
    <row r="49586" spans="30:30">
      <c r="AD49586" s="9"/>
    </row>
    <row r="49587" spans="30:30">
      <c r="AD49587" s="9"/>
    </row>
    <row r="49588" spans="30:30">
      <c r="AD49588" s="9"/>
    </row>
    <row r="49589" spans="30:30">
      <c r="AD49589" s="9"/>
    </row>
    <row r="49590" spans="30:30">
      <c r="AD49590" s="9"/>
    </row>
    <row r="49591" spans="30:30">
      <c r="AD49591" s="9"/>
    </row>
    <row r="49592" spans="30:30">
      <c r="AD49592" s="9"/>
    </row>
    <row r="49593" spans="30:30">
      <c r="AD49593" s="9"/>
    </row>
    <row r="49594" spans="30:30">
      <c r="AD49594" s="9"/>
    </row>
    <row r="49595" spans="30:30">
      <c r="AD49595" s="9"/>
    </row>
    <row r="49596" spans="30:30">
      <c r="AD49596" s="9"/>
    </row>
    <row r="49597" spans="30:30">
      <c r="AD49597" s="9"/>
    </row>
    <row r="49598" spans="30:30">
      <c r="AD49598" s="9"/>
    </row>
    <row r="49599" spans="30:30">
      <c r="AD49599" s="9"/>
    </row>
    <row r="49600" spans="30:30">
      <c r="AD49600" s="9"/>
    </row>
    <row r="49601" spans="30:30">
      <c r="AD49601" s="9"/>
    </row>
    <row r="49602" spans="30:30">
      <c r="AD49602" s="9"/>
    </row>
    <row r="49603" spans="30:30">
      <c r="AD49603" s="9"/>
    </row>
    <row r="49604" spans="30:30">
      <c r="AD49604" s="9"/>
    </row>
    <row r="49605" spans="30:30">
      <c r="AD49605" s="9"/>
    </row>
    <row r="49606" spans="30:30">
      <c r="AD49606" s="9"/>
    </row>
    <row r="49607" spans="30:30">
      <c r="AD49607" s="9"/>
    </row>
    <row r="49608" spans="30:30">
      <c r="AD49608" s="9"/>
    </row>
    <row r="49609" spans="30:30">
      <c r="AD49609" s="9"/>
    </row>
    <row r="49610" spans="30:30">
      <c r="AD49610" s="9"/>
    </row>
    <row r="49611" spans="30:30">
      <c r="AD49611" s="9"/>
    </row>
    <row r="49612" spans="30:30">
      <c r="AD49612" s="9"/>
    </row>
    <row r="49613" spans="30:30">
      <c r="AD49613" s="9"/>
    </row>
    <row r="49614" spans="30:30">
      <c r="AD49614" s="9"/>
    </row>
    <row r="49615" spans="30:30">
      <c r="AD49615" s="9"/>
    </row>
    <row r="49616" spans="30:30">
      <c r="AD49616" s="9"/>
    </row>
    <row r="49617" spans="30:30">
      <c r="AD49617" s="9"/>
    </row>
    <row r="49618" spans="30:30">
      <c r="AD49618" s="9"/>
    </row>
    <row r="49619" spans="30:30">
      <c r="AD49619" s="9"/>
    </row>
    <row r="49620" spans="30:30">
      <c r="AD49620" s="9"/>
    </row>
    <row r="49621" spans="30:30">
      <c r="AD49621" s="9"/>
    </row>
    <row r="49622" spans="30:30">
      <c r="AD49622" s="9"/>
    </row>
    <row r="49623" spans="30:30">
      <c r="AD49623" s="9"/>
    </row>
    <row r="49624" spans="30:30">
      <c r="AD49624" s="9"/>
    </row>
    <row r="49625" spans="30:30">
      <c r="AD49625" s="9"/>
    </row>
    <row r="49626" spans="30:30">
      <c r="AD49626" s="9"/>
    </row>
    <row r="49627" spans="30:30">
      <c r="AD49627" s="9"/>
    </row>
    <row r="49628" spans="30:30">
      <c r="AD49628" s="9"/>
    </row>
    <row r="49629" spans="30:30">
      <c r="AD49629" s="9"/>
    </row>
    <row r="49630" spans="30:30">
      <c r="AD49630" s="9"/>
    </row>
    <row r="49631" spans="30:30">
      <c r="AD49631" s="9"/>
    </row>
    <row r="49632" spans="30:30">
      <c r="AD49632" s="9"/>
    </row>
    <row r="49633" spans="30:30">
      <c r="AD49633" s="9"/>
    </row>
    <row r="49634" spans="30:30">
      <c r="AD49634" s="9"/>
    </row>
    <row r="49635" spans="30:30">
      <c r="AD49635" s="9"/>
    </row>
    <row r="49636" spans="30:30">
      <c r="AD49636" s="9"/>
    </row>
    <row r="49637" spans="30:30">
      <c r="AD49637" s="9"/>
    </row>
    <row r="49638" spans="30:30">
      <c r="AD49638" s="9"/>
    </row>
    <row r="49639" spans="30:30">
      <c r="AD49639" s="9"/>
    </row>
    <row r="49640" spans="30:30">
      <c r="AD49640" s="9"/>
    </row>
    <row r="49641" spans="30:30">
      <c r="AD49641" s="9"/>
    </row>
    <row r="49642" spans="30:30">
      <c r="AD49642" s="9"/>
    </row>
    <row r="49643" spans="30:30">
      <c r="AD49643" s="9"/>
    </row>
    <row r="49644" spans="30:30">
      <c r="AD49644" s="9"/>
    </row>
    <row r="49645" spans="30:30">
      <c r="AD49645" s="9"/>
    </row>
    <row r="49646" spans="30:30">
      <c r="AD49646" s="9"/>
    </row>
    <row r="49647" spans="30:30">
      <c r="AD49647" s="9"/>
    </row>
    <row r="49648" spans="30:30">
      <c r="AD49648" s="9"/>
    </row>
    <row r="49649" spans="30:30">
      <c r="AD49649" s="9"/>
    </row>
    <row r="49650" spans="30:30">
      <c r="AD49650" s="9"/>
    </row>
    <row r="49651" spans="30:30">
      <c r="AD49651" s="9"/>
    </row>
    <row r="49652" spans="30:30">
      <c r="AD49652" s="9"/>
    </row>
    <row r="49653" spans="30:30">
      <c r="AD49653" s="9"/>
    </row>
    <row r="49654" spans="30:30">
      <c r="AD49654" s="9"/>
    </row>
    <row r="49655" spans="30:30">
      <c r="AD49655" s="9"/>
    </row>
    <row r="49656" spans="30:30">
      <c r="AD49656" s="9"/>
    </row>
    <row r="49657" spans="30:30">
      <c r="AD49657" s="9"/>
    </row>
    <row r="49658" spans="30:30">
      <c r="AD49658" s="9"/>
    </row>
    <row r="49659" spans="30:30">
      <c r="AD49659" s="9"/>
    </row>
    <row r="49660" spans="30:30">
      <c r="AD49660" s="9"/>
    </row>
    <row r="49661" spans="30:30">
      <c r="AD49661" s="9"/>
    </row>
    <row r="49662" spans="30:30">
      <c r="AD49662" s="9"/>
    </row>
    <row r="49663" spans="30:30">
      <c r="AD49663" s="9"/>
    </row>
    <row r="49664" spans="30:30">
      <c r="AD49664" s="9"/>
    </row>
    <row r="49665" spans="30:30">
      <c r="AD49665" s="9"/>
    </row>
    <row r="49666" spans="30:30">
      <c r="AD49666" s="9"/>
    </row>
    <row r="49667" spans="30:30">
      <c r="AD49667" s="9"/>
    </row>
    <row r="49668" spans="30:30">
      <c r="AD49668" s="9"/>
    </row>
    <row r="49669" spans="30:30">
      <c r="AD49669" s="9"/>
    </row>
    <row r="49670" spans="30:30">
      <c r="AD49670" s="9"/>
    </row>
    <row r="49671" spans="30:30">
      <c r="AD49671" s="9"/>
    </row>
    <row r="49672" spans="30:30">
      <c r="AD49672" s="9"/>
    </row>
    <row r="49673" spans="30:30">
      <c r="AD49673" s="9"/>
    </row>
    <row r="49674" spans="30:30">
      <c r="AD49674" s="9"/>
    </row>
    <row r="49675" spans="30:30">
      <c r="AD49675" s="9"/>
    </row>
    <row r="49676" spans="30:30">
      <c r="AD49676" s="9"/>
    </row>
    <row r="49677" spans="30:30">
      <c r="AD49677" s="9"/>
    </row>
    <row r="49678" spans="30:30">
      <c r="AD49678" s="9"/>
    </row>
    <row r="49679" spans="30:30">
      <c r="AD49679" s="9"/>
    </row>
    <row r="49680" spans="30:30">
      <c r="AD49680" s="9"/>
    </row>
    <row r="49681" spans="30:30">
      <c r="AD49681" s="9"/>
    </row>
    <row r="49682" spans="30:30">
      <c r="AD49682" s="9"/>
    </row>
    <row r="49683" spans="30:30">
      <c r="AD49683" s="9"/>
    </row>
    <row r="49684" spans="30:30">
      <c r="AD49684" s="9"/>
    </row>
    <row r="49685" spans="30:30">
      <c r="AD49685" s="9"/>
    </row>
    <row r="49686" spans="30:30">
      <c r="AD49686" s="9"/>
    </row>
    <row r="49687" spans="30:30">
      <c r="AD49687" s="9"/>
    </row>
    <row r="49688" spans="30:30">
      <c r="AD49688" s="9"/>
    </row>
    <row r="49689" spans="30:30">
      <c r="AD49689" s="9"/>
    </row>
    <row r="49690" spans="30:30">
      <c r="AD49690" s="9"/>
    </row>
    <row r="49691" spans="30:30">
      <c r="AD49691" s="9"/>
    </row>
    <row r="49692" spans="30:30">
      <c r="AD49692" s="9"/>
    </row>
    <row r="49693" spans="30:30">
      <c r="AD49693" s="9"/>
    </row>
    <row r="49694" spans="30:30">
      <c r="AD49694" s="9"/>
    </row>
    <row r="49695" spans="30:30">
      <c r="AD49695" s="9"/>
    </row>
    <row r="49696" spans="30:30">
      <c r="AD49696" s="9"/>
    </row>
    <row r="49697" spans="30:30">
      <c r="AD49697" s="9"/>
    </row>
    <row r="49698" spans="30:30">
      <c r="AD49698" s="9"/>
    </row>
    <row r="49699" spans="30:30">
      <c r="AD49699" s="9"/>
    </row>
    <row r="49700" spans="30:30">
      <c r="AD49700" s="9"/>
    </row>
    <row r="49701" spans="30:30">
      <c r="AD49701" s="9"/>
    </row>
    <row r="49702" spans="30:30">
      <c r="AD49702" s="9"/>
    </row>
    <row r="49703" spans="30:30">
      <c r="AD49703" s="9"/>
    </row>
    <row r="49704" spans="30:30">
      <c r="AD49704" s="9"/>
    </row>
    <row r="49705" spans="30:30">
      <c r="AD49705" s="9"/>
    </row>
    <row r="49706" spans="30:30">
      <c r="AD49706" s="9"/>
    </row>
    <row r="49707" spans="30:30">
      <c r="AD49707" s="9"/>
    </row>
    <row r="49708" spans="30:30">
      <c r="AD49708" s="9"/>
    </row>
    <row r="49709" spans="30:30">
      <c r="AD49709" s="9"/>
    </row>
    <row r="49710" spans="30:30">
      <c r="AD49710" s="9"/>
    </row>
    <row r="49711" spans="30:30">
      <c r="AD49711" s="9"/>
    </row>
    <row r="49712" spans="30:30">
      <c r="AD49712" s="9"/>
    </row>
    <row r="49713" spans="30:30">
      <c r="AD49713" s="9"/>
    </row>
    <row r="49714" spans="30:30">
      <c r="AD49714" s="9"/>
    </row>
    <row r="49715" spans="30:30">
      <c r="AD49715" s="9"/>
    </row>
    <row r="49716" spans="30:30">
      <c r="AD49716" s="9"/>
    </row>
    <row r="49717" spans="30:30">
      <c r="AD49717" s="9"/>
    </row>
    <row r="49718" spans="30:30">
      <c r="AD49718" s="9"/>
    </row>
    <row r="49719" spans="30:30">
      <c r="AD49719" s="9"/>
    </row>
    <row r="49720" spans="30:30">
      <c r="AD49720" s="9"/>
    </row>
    <row r="49721" spans="30:30">
      <c r="AD49721" s="9"/>
    </row>
    <row r="49722" spans="30:30">
      <c r="AD49722" s="9"/>
    </row>
    <row r="49723" spans="30:30">
      <c r="AD49723" s="9"/>
    </row>
    <row r="49724" spans="30:30">
      <c r="AD49724" s="9"/>
    </row>
    <row r="49725" spans="30:30">
      <c r="AD49725" s="9"/>
    </row>
    <row r="49726" spans="30:30">
      <c r="AD49726" s="9"/>
    </row>
    <row r="49727" spans="30:30">
      <c r="AD49727" s="9"/>
    </row>
    <row r="49728" spans="30:30">
      <c r="AD49728" s="9"/>
    </row>
    <row r="49729" spans="30:30">
      <c r="AD49729" s="9"/>
    </row>
    <row r="49730" spans="30:30">
      <c r="AD49730" s="9"/>
    </row>
    <row r="49731" spans="30:30">
      <c r="AD49731" s="9"/>
    </row>
    <row r="49732" spans="30:30">
      <c r="AD49732" s="9"/>
    </row>
    <row r="49733" spans="30:30">
      <c r="AD49733" s="9"/>
    </row>
    <row r="49734" spans="30:30">
      <c r="AD49734" s="9"/>
    </row>
    <row r="49735" spans="30:30">
      <c r="AD49735" s="9"/>
    </row>
    <row r="49736" spans="30:30">
      <c r="AD49736" s="9"/>
    </row>
    <row r="49737" spans="30:30">
      <c r="AD49737" s="9"/>
    </row>
    <row r="49738" spans="30:30">
      <c r="AD49738" s="9"/>
    </row>
    <row r="49739" spans="30:30">
      <c r="AD49739" s="9"/>
    </row>
    <row r="49740" spans="30:30">
      <c r="AD49740" s="9"/>
    </row>
    <row r="49741" spans="30:30">
      <c r="AD49741" s="9"/>
    </row>
    <row r="49742" spans="30:30">
      <c r="AD49742" s="9"/>
    </row>
    <row r="49743" spans="30:30">
      <c r="AD49743" s="9"/>
    </row>
    <row r="49744" spans="30:30">
      <c r="AD49744" s="9"/>
    </row>
    <row r="49745" spans="30:30">
      <c r="AD49745" s="9"/>
    </row>
    <row r="49746" spans="30:30">
      <c r="AD49746" s="9"/>
    </row>
    <row r="49747" spans="30:30">
      <c r="AD49747" s="9"/>
    </row>
    <row r="49748" spans="30:30">
      <c r="AD49748" s="9"/>
    </row>
    <row r="49749" spans="30:30">
      <c r="AD49749" s="9"/>
    </row>
    <row r="49750" spans="30:30">
      <c r="AD49750" s="9"/>
    </row>
    <row r="49751" spans="30:30">
      <c r="AD49751" s="9"/>
    </row>
    <row r="49752" spans="30:30">
      <c r="AD49752" s="9"/>
    </row>
    <row r="49753" spans="30:30">
      <c r="AD49753" s="9"/>
    </row>
    <row r="49754" spans="30:30">
      <c r="AD49754" s="9"/>
    </row>
    <row r="49755" spans="30:30">
      <c r="AD49755" s="9"/>
    </row>
    <row r="49756" spans="30:30">
      <c r="AD49756" s="9"/>
    </row>
    <row r="49757" spans="30:30">
      <c r="AD49757" s="9"/>
    </row>
    <row r="49758" spans="30:30">
      <c r="AD49758" s="9"/>
    </row>
    <row r="49759" spans="30:30">
      <c r="AD49759" s="9"/>
    </row>
    <row r="49760" spans="30:30">
      <c r="AD49760" s="9"/>
    </row>
    <row r="49761" spans="30:30">
      <c r="AD49761" s="9"/>
    </row>
    <row r="49762" spans="30:30">
      <c r="AD49762" s="9"/>
    </row>
    <row r="49763" spans="30:30">
      <c r="AD49763" s="9"/>
    </row>
    <row r="49764" spans="30:30">
      <c r="AD49764" s="9"/>
    </row>
    <row r="49765" spans="30:30">
      <c r="AD49765" s="9"/>
    </row>
    <row r="49766" spans="30:30">
      <c r="AD49766" s="9"/>
    </row>
    <row r="49767" spans="30:30">
      <c r="AD49767" s="9"/>
    </row>
    <row r="49768" spans="30:30">
      <c r="AD49768" s="9"/>
    </row>
    <row r="49769" spans="30:30">
      <c r="AD49769" s="9"/>
    </row>
    <row r="49770" spans="30:30">
      <c r="AD49770" s="9"/>
    </row>
    <row r="49771" spans="30:30">
      <c r="AD49771" s="9"/>
    </row>
    <row r="49772" spans="30:30">
      <c r="AD49772" s="9"/>
    </row>
    <row r="49773" spans="30:30">
      <c r="AD49773" s="9"/>
    </row>
    <row r="49774" spans="30:30">
      <c r="AD49774" s="9"/>
    </row>
    <row r="49775" spans="30:30">
      <c r="AD49775" s="9"/>
    </row>
    <row r="49776" spans="30:30">
      <c r="AD49776" s="9"/>
    </row>
    <row r="49777" spans="30:30">
      <c r="AD49777" s="9"/>
    </row>
    <row r="49778" spans="30:30">
      <c r="AD49778" s="9"/>
    </row>
    <row r="49779" spans="30:30">
      <c r="AD49779" s="9"/>
    </row>
    <row r="49780" spans="30:30">
      <c r="AD49780" s="9"/>
    </row>
    <row r="49781" spans="30:30">
      <c r="AD49781" s="9"/>
    </row>
    <row r="49782" spans="30:30">
      <c r="AD49782" s="9"/>
    </row>
    <row r="49783" spans="30:30">
      <c r="AD49783" s="9"/>
    </row>
    <row r="49784" spans="30:30">
      <c r="AD49784" s="9"/>
    </row>
    <row r="49785" spans="30:30">
      <c r="AD49785" s="9"/>
    </row>
    <row r="49786" spans="30:30">
      <c r="AD49786" s="9"/>
    </row>
    <row r="49787" spans="30:30">
      <c r="AD49787" s="9"/>
    </row>
    <row r="49788" spans="30:30">
      <c r="AD49788" s="9"/>
    </row>
    <row r="49789" spans="30:30">
      <c r="AD49789" s="9"/>
    </row>
    <row r="49790" spans="30:30">
      <c r="AD49790" s="9"/>
    </row>
    <row r="49791" spans="30:30">
      <c r="AD49791" s="9"/>
    </row>
    <row r="49792" spans="30:30">
      <c r="AD49792" s="9"/>
    </row>
    <row r="49793" spans="30:30">
      <c r="AD49793" s="9"/>
    </row>
    <row r="49794" spans="30:30">
      <c r="AD49794" s="9"/>
    </row>
    <row r="49795" spans="30:30">
      <c r="AD49795" s="9"/>
    </row>
    <row r="49796" spans="30:30">
      <c r="AD49796" s="9"/>
    </row>
    <row r="49797" spans="30:30">
      <c r="AD49797" s="9"/>
    </row>
    <row r="49798" spans="30:30">
      <c r="AD49798" s="9"/>
    </row>
    <row r="49799" spans="30:30">
      <c r="AD49799" s="9"/>
    </row>
    <row r="49800" spans="30:30">
      <c r="AD49800" s="9"/>
    </row>
    <row r="49801" spans="30:30">
      <c r="AD49801" s="9"/>
    </row>
    <row r="49802" spans="30:30">
      <c r="AD49802" s="9"/>
    </row>
    <row r="49803" spans="30:30">
      <c r="AD49803" s="9"/>
    </row>
    <row r="49804" spans="30:30">
      <c r="AD49804" s="9"/>
    </row>
    <row r="49805" spans="30:30">
      <c r="AD49805" s="9"/>
    </row>
    <row r="49806" spans="30:30">
      <c r="AD49806" s="9"/>
    </row>
    <row r="49807" spans="30:30">
      <c r="AD49807" s="9"/>
    </row>
    <row r="49808" spans="30:30">
      <c r="AD49808" s="9"/>
    </row>
    <row r="49809" spans="30:30">
      <c r="AD49809" s="9"/>
    </row>
    <row r="49810" spans="30:30">
      <c r="AD49810" s="9"/>
    </row>
    <row r="49811" spans="30:30">
      <c r="AD49811" s="9"/>
    </row>
    <row r="49812" spans="30:30">
      <c r="AD49812" s="9"/>
    </row>
    <row r="49813" spans="30:30">
      <c r="AD49813" s="9"/>
    </row>
    <row r="49814" spans="30:30">
      <c r="AD49814" s="9"/>
    </row>
    <row r="49815" spans="30:30">
      <c r="AD49815" s="9"/>
    </row>
    <row r="49816" spans="30:30">
      <c r="AD49816" s="9"/>
    </row>
    <row r="49817" spans="30:30">
      <c r="AD49817" s="9"/>
    </row>
    <row r="49818" spans="30:30">
      <c r="AD49818" s="9"/>
    </row>
    <row r="49819" spans="30:30">
      <c r="AD49819" s="9"/>
    </row>
    <row r="49820" spans="30:30">
      <c r="AD49820" s="9"/>
    </row>
    <row r="49821" spans="30:30">
      <c r="AD49821" s="9"/>
    </row>
    <row r="49822" spans="30:30">
      <c r="AD49822" s="9"/>
    </row>
    <row r="49823" spans="30:30">
      <c r="AD49823" s="9"/>
    </row>
    <row r="49824" spans="30:30">
      <c r="AD49824" s="9"/>
    </row>
    <row r="49825" spans="30:30">
      <c r="AD49825" s="9"/>
    </row>
    <row r="49826" spans="30:30">
      <c r="AD49826" s="9"/>
    </row>
    <row r="49827" spans="30:30">
      <c r="AD49827" s="9"/>
    </row>
    <row r="49828" spans="30:30">
      <c r="AD49828" s="9"/>
    </row>
    <row r="49829" spans="30:30">
      <c r="AD49829" s="9"/>
    </row>
    <row r="49830" spans="30:30">
      <c r="AD49830" s="9"/>
    </row>
    <row r="49831" spans="30:30">
      <c r="AD49831" s="9"/>
    </row>
    <row r="49832" spans="30:30">
      <c r="AD49832" s="9"/>
    </row>
    <row r="49833" spans="30:30">
      <c r="AD49833" s="9"/>
    </row>
    <row r="49834" spans="30:30">
      <c r="AD49834" s="9"/>
    </row>
    <row r="49835" spans="30:30">
      <c r="AD49835" s="9"/>
    </row>
    <row r="49836" spans="30:30">
      <c r="AD49836" s="9"/>
    </row>
    <row r="49837" spans="30:30">
      <c r="AD49837" s="9"/>
    </row>
    <row r="49838" spans="30:30">
      <c r="AD49838" s="9"/>
    </row>
    <row r="49839" spans="30:30">
      <c r="AD49839" s="9"/>
    </row>
    <row r="49840" spans="30:30">
      <c r="AD49840" s="9"/>
    </row>
    <row r="49841" spans="30:30">
      <c r="AD49841" s="9"/>
    </row>
    <row r="49842" spans="30:30">
      <c r="AD49842" s="9"/>
    </row>
    <row r="49843" spans="30:30">
      <c r="AD49843" s="9"/>
    </row>
    <row r="49844" spans="30:30">
      <c r="AD49844" s="9"/>
    </row>
    <row r="49845" spans="30:30">
      <c r="AD49845" s="9"/>
    </row>
    <row r="49846" spans="30:30">
      <c r="AD49846" s="9"/>
    </row>
    <row r="49847" spans="30:30">
      <c r="AD49847" s="9"/>
    </row>
    <row r="49848" spans="30:30">
      <c r="AD49848" s="9"/>
    </row>
    <row r="49849" spans="30:30">
      <c r="AD49849" s="9"/>
    </row>
    <row r="49850" spans="30:30">
      <c r="AD49850" s="9"/>
    </row>
    <row r="49851" spans="30:30">
      <c r="AD49851" s="9"/>
    </row>
    <row r="49852" spans="30:30">
      <c r="AD49852" s="9"/>
    </row>
    <row r="49853" spans="30:30">
      <c r="AD49853" s="9"/>
    </row>
    <row r="49854" spans="30:30">
      <c r="AD49854" s="9"/>
    </row>
    <row r="49855" spans="30:30">
      <c r="AD49855" s="9"/>
    </row>
    <row r="49856" spans="30:30">
      <c r="AD49856" s="9"/>
    </row>
    <row r="49857" spans="30:30">
      <c r="AD49857" s="9"/>
    </row>
    <row r="49858" spans="30:30">
      <c r="AD49858" s="9"/>
    </row>
    <row r="49859" spans="30:30">
      <c r="AD49859" s="9"/>
    </row>
    <row r="49860" spans="30:30">
      <c r="AD49860" s="9"/>
    </row>
    <row r="49861" spans="30:30">
      <c r="AD49861" s="9"/>
    </row>
    <row r="49862" spans="30:30">
      <c r="AD49862" s="9"/>
    </row>
    <row r="49863" spans="30:30">
      <c r="AD49863" s="9"/>
    </row>
    <row r="49864" spans="30:30">
      <c r="AD49864" s="9"/>
    </row>
    <row r="49865" spans="30:30">
      <c r="AD49865" s="9"/>
    </row>
    <row r="49866" spans="30:30">
      <c r="AD49866" s="9"/>
    </row>
    <row r="49867" spans="30:30">
      <c r="AD49867" s="9"/>
    </row>
    <row r="49868" spans="30:30">
      <c r="AD49868" s="9"/>
    </row>
    <row r="49869" spans="30:30">
      <c r="AD49869" s="9"/>
    </row>
    <row r="49870" spans="30:30">
      <c r="AD49870" s="9"/>
    </row>
    <row r="49871" spans="30:30">
      <c r="AD49871" s="9"/>
    </row>
    <row r="49872" spans="30:30">
      <c r="AD49872" s="9"/>
    </row>
    <row r="49873" spans="30:30">
      <c r="AD49873" s="9"/>
    </row>
    <row r="49874" spans="30:30">
      <c r="AD49874" s="9"/>
    </row>
    <row r="49875" spans="30:30">
      <c r="AD49875" s="9"/>
    </row>
    <row r="49876" spans="30:30">
      <c r="AD49876" s="9"/>
    </row>
    <row r="49877" spans="30:30">
      <c r="AD49877" s="9"/>
    </row>
    <row r="49878" spans="30:30">
      <c r="AD49878" s="9"/>
    </row>
    <row r="49879" spans="30:30">
      <c r="AD49879" s="9"/>
    </row>
    <row r="49880" spans="30:30">
      <c r="AD49880" s="9"/>
    </row>
    <row r="49881" spans="30:30">
      <c r="AD49881" s="9"/>
    </row>
    <row r="49882" spans="30:30">
      <c r="AD49882" s="9"/>
    </row>
    <row r="49883" spans="30:30">
      <c r="AD49883" s="9"/>
    </row>
    <row r="49884" spans="30:30">
      <c r="AD49884" s="9"/>
    </row>
    <row r="49885" spans="30:30">
      <c r="AD49885" s="9"/>
    </row>
    <row r="49886" spans="30:30">
      <c r="AD49886" s="9"/>
    </row>
    <row r="49887" spans="30:30">
      <c r="AD49887" s="9"/>
    </row>
    <row r="49888" spans="30:30">
      <c r="AD49888" s="9"/>
    </row>
    <row r="49889" spans="30:30">
      <c r="AD49889" s="9"/>
    </row>
    <row r="49890" spans="30:30">
      <c r="AD49890" s="9"/>
    </row>
    <row r="49891" spans="30:30">
      <c r="AD49891" s="9"/>
    </row>
    <row r="49892" spans="30:30">
      <c r="AD49892" s="9"/>
    </row>
    <row r="49893" spans="30:30">
      <c r="AD49893" s="9"/>
    </row>
    <row r="49894" spans="30:30">
      <c r="AD49894" s="9"/>
    </row>
    <row r="49895" spans="30:30">
      <c r="AD49895" s="9"/>
    </row>
    <row r="49896" spans="30:30">
      <c r="AD49896" s="9"/>
    </row>
    <row r="49897" spans="30:30">
      <c r="AD49897" s="9"/>
    </row>
    <row r="49898" spans="30:30">
      <c r="AD49898" s="9"/>
    </row>
    <row r="49899" spans="30:30">
      <c r="AD49899" s="9"/>
    </row>
    <row r="49900" spans="30:30">
      <c r="AD49900" s="9"/>
    </row>
    <row r="49901" spans="30:30">
      <c r="AD49901" s="9"/>
    </row>
    <row r="49902" spans="30:30">
      <c r="AD49902" s="9"/>
    </row>
    <row r="49903" spans="30:30">
      <c r="AD49903" s="9"/>
    </row>
    <row r="49904" spans="30:30">
      <c r="AD49904" s="9"/>
    </row>
    <row r="49905" spans="30:30">
      <c r="AD49905" s="9"/>
    </row>
    <row r="49906" spans="30:30">
      <c r="AD49906" s="9"/>
    </row>
    <row r="49907" spans="30:30">
      <c r="AD49907" s="9"/>
    </row>
    <row r="49908" spans="30:30">
      <c r="AD49908" s="9"/>
    </row>
    <row r="49909" spans="30:30">
      <c r="AD49909" s="9"/>
    </row>
    <row r="49910" spans="30:30">
      <c r="AD49910" s="9"/>
    </row>
    <row r="49911" spans="30:30">
      <c r="AD49911" s="9"/>
    </row>
    <row r="49912" spans="30:30">
      <c r="AD49912" s="9"/>
    </row>
    <row r="49913" spans="30:30">
      <c r="AD49913" s="9"/>
    </row>
    <row r="49914" spans="30:30">
      <c r="AD49914" s="9"/>
    </row>
    <row r="49915" spans="30:30">
      <c r="AD49915" s="9"/>
    </row>
    <row r="49916" spans="30:30">
      <c r="AD49916" s="9"/>
    </row>
    <row r="49917" spans="30:30">
      <c r="AD49917" s="9"/>
    </row>
    <row r="49918" spans="30:30">
      <c r="AD49918" s="9"/>
    </row>
    <row r="49919" spans="30:30">
      <c r="AD49919" s="9"/>
    </row>
    <row r="49920" spans="30:30">
      <c r="AD49920" s="9"/>
    </row>
    <row r="49921" spans="30:30">
      <c r="AD49921" s="9"/>
    </row>
    <row r="49922" spans="30:30">
      <c r="AD49922" s="9"/>
    </row>
    <row r="49923" spans="30:30">
      <c r="AD49923" s="9"/>
    </row>
    <row r="49924" spans="30:30">
      <c r="AD49924" s="9"/>
    </row>
    <row r="49925" spans="30:30">
      <c r="AD49925" s="9"/>
    </row>
    <row r="49926" spans="30:30">
      <c r="AD49926" s="9"/>
    </row>
    <row r="49927" spans="30:30">
      <c r="AD49927" s="9"/>
    </row>
    <row r="49928" spans="30:30">
      <c r="AD49928" s="9"/>
    </row>
    <row r="49929" spans="30:30">
      <c r="AD49929" s="9"/>
    </row>
    <row r="49930" spans="30:30">
      <c r="AD49930" s="9"/>
    </row>
    <row r="49931" spans="30:30">
      <c r="AD49931" s="9"/>
    </row>
    <row r="49932" spans="30:30">
      <c r="AD49932" s="9"/>
    </row>
    <row r="49933" spans="30:30">
      <c r="AD49933" s="9"/>
    </row>
    <row r="49934" spans="30:30">
      <c r="AD49934" s="9"/>
    </row>
    <row r="49935" spans="30:30">
      <c r="AD49935" s="9"/>
    </row>
    <row r="49936" spans="30:30">
      <c r="AD49936" s="9"/>
    </row>
    <row r="49937" spans="30:30">
      <c r="AD49937" s="9"/>
    </row>
    <row r="49938" spans="30:30">
      <c r="AD49938" s="9"/>
    </row>
    <row r="49939" spans="30:30">
      <c r="AD49939" s="9"/>
    </row>
    <row r="49940" spans="30:30">
      <c r="AD49940" s="9"/>
    </row>
    <row r="49941" spans="30:30">
      <c r="AD49941" s="9"/>
    </row>
    <row r="49942" spans="30:30">
      <c r="AD49942" s="9"/>
    </row>
    <row r="49943" spans="30:30">
      <c r="AD49943" s="9"/>
    </row>
    <row r="49944" spans="30:30">
      <c r="AD49944" s="9"/>
    </row>
    <row r="49945" spans="30:30">
      <c r="AD49945" s="9"/>
    </row>
    <row r="49946" spans="30:30">
      <c r="AD49946" s="9"/>
    </row>
    <row r="49947" spans="30:30">
      <c r="AD49947" s="9"/>
    </row>
    <row r="49948" spans="30:30">
      <c r="AD49948" s="9"/>
    </row>
    <row r="49949" spans="30:30">
      <c r="AD49949" s="9"/>
    </row>
    <row r="49950" spans="30:30">
      <c r="AD49950" s="9"/>
    </row>
    <row r="49951" spans="30:30">
      <c r="AD49951" s="9"/>
    </row>
    <row r="49952" spans="30:30">
      <c r="AD49952" s="9"/>
    </row>
    <row r="49953" spans="30:30">
      <c r="AD49953" s="9"/>
    </row>
    <row r="49954" spans="30:30">
      <c r="AD49954" s="9"/>
    </row>
    <row r="49955" spans="30:30">
      <c r="AD49955" s="9"/>
    </row>
    <row r="49956" spans="30:30">
      <c r="AD49956" s="9"/>
    </row>
    <row r="49957" spans="30:30">
      <c r="AD49957" s="9"/>
    </row>
    <row r="49958" spans="30:30">
      <c r="AD49958" s="9"/>
    </row>
    <row r="49959" spans="30:30">
      <c r="AD49959" s="9"/>
    </row>
    <row r="49960" spans="30:30">
      <c r="AD49960" s="9"/>
    </row>
    <row r="49961" spans="30:30">
      <c r="AD49961" s="9"/>
    </row>
    <row r="49962" spans="30:30">
      <c r="AD49962" s="9"/>
    </row>
    <row r="49963" spans="30:30">
      <c r="AD49963" s="9"/>
    </row>
    <row r="49964" spans="30:30">
      <c r="AD49964" s="9"/>
    </row>
    <row r="49965" spans="30:30">
      <c r="AD49965" s="9"/>
    </row>
    <row r="49966" spans="30:30">
      <c r="AD49966" s="9"/>
    </row>
    <row r="49967" spans="30:30">
      <c r="AD49967" s="9"/>
    </row>
    <row r="49968" spans="30:30">
      <c r="AD49968" s="9"/>
    </row>
    <row r="49969" spans="30:30">
      <c r="AD49969" s="9"/>
    </row>
    <row r="49970" spans="30:30">
      <c r="AD49970" s="9"/>
    </row>
    <row r="49971" spans="30:30">
      <c r="AD49971" s="9"/>
    </row>
    <row r="49972" spans="30:30">
      <c r="AD49972" s="9"/>
    </row>
    <row r="49973" spans="30:30">
      <c r="AD49973" s="9"/>
    </row>
    <row r="49974" spans="30:30">
      <c r="AD49974" s="9"/>
    </row>
    <row r="49975" spans="30:30">
      <c r="AD49975" s="9"/>
    </row>
    <row r="49976" spans="30:30">
      <c r="AD49976" s="9"/>
    </row>
    <row r="49977" spans="30:30">
      <c r="AD49977" s="9"/>
    </row>
    <row r="49978" spans="30:30">
      <c r="AD49978" s="9"/>
    </row>
    <row r="49979" spans="30:30">
      <c r="AD49979" s="9"/>
    </row>
    <row r="49980" spans="30:30">
      <c r="AD49980" s="9"/>
    </row>
    <row r="49981" spans="30:30">
      <c r="AD49981" s="9"/>
    </row>
    <row r="49982" spans="30:30">
      <c r="AD49982" s="9"/>
    </row>
    <row r="49983" spans="30:30">
      <c r="AD49983" s="9"/>
    </row>
    <row r="49984" spans="30:30">
      <c r="AD49984" s="9"/>
    </row>
    <row r="49985" spans="30:30">
      <c r="AD49985" s="9"/>
    </row>
    <row r="49986" spans="30:30">
      <c r="AD49986" s="9"/>
    </row>
    <row r="49987" spans="30:30">
      <c r="AD49987" s="9"/>
    </row>
    <row r="49988" spans="30:30">
      <c r="AD49988" s="9"/>
    </row>
    <row r="49989" spans="30:30">
      <c r="AD49989" s="9"/>
    </row>
    <row r="49990" spans="30:30">
      <c r="AD49990" s="9"/>
    </row>
    <row r="49991" spans="30:30">
      <c r="AD49991" s="9"/>
    </row>
    <row r="49992" spans="30:30">
      <c r="AD49992" s="9"/>
    </row>
    <row r="49993" spans="30:30">
      <c r="AD49993" s="9"/>
    </row>
    <row r="49994" spans="30:30">
      <c r="AD49994" s="9"/>
    </row>
    <row r="49995" spans="30:30">
      <c r="AD49995" s="9"/>
    </row>
    <row r="49996" spans="30:30">
      <c r="AD49996" s="9"/>
    </row>
    <row r="49997" spans="30:30">
      <c r="AD49997" s="9"/>
    </row>
    <row r="49998" spans="30:30">
      <c r="AD49998" s="9"/>
    </row>
    <row r="49999" spans="30:30">
      <c r="AD49999" s="9"/>
    </row>
    <row r="50000" spans="30:30">
      <c r="AD50000" s="9"/>
    </row>
    <row r="50001" spans="30:30">
      <c r="AD50001" s="9"/>
    </row>
    <row r="50002" spans="30:30">
      <c r="AD50002" s="9"/>
    </row>
    <row r="50003" spans="30:30">
      <c r="AD50003" s="9"/>
    </row>
    <row r="50004" spans="30:30">
      <c r="AD50004" s="9"/>
    </row>
    <row r="50005" spans="30:30">
      <c r="AD50005" s="9"/>
    </row>
    <row r="50006" spans="30:30">
      <c r="AD50006" s="9"/>
    </row>
    <row r="50007" spans="30:30">
      <c r="AD50007" s="9"/>
    </row>
    <row r="50008" spans="30:30">
      <c r="AD50008" s="9"/>
    </row>
    <row r="50009" spans="30:30">
      <c r="AD50009" s="9"/>
    </row>
    <row r="50010" spans="30:30">
      <c r="AD50010" s="9"/>
    </row>
    <row r="50011" spans="30:30">
      <c r="AD50011" s="9"/>
    </row>
    <row r="50012" spans="30:30">
      <c r="AD50012" s="9"/>
    </row>
    <row r="50013" spans="30:30">
      <c r="AD50013" s="9"/>
    </row>
    <row r="50014" spans="30:30">
      <c r="AD50014" s="9"/>
    </row>
    <row r="50015" spans="30:30">
      <c r="AD50015" s="9"/>
    </row>
    <row r="50016" spans="30:30">
      <c r="AD50016" s="9"/>
    </row>
    <row r="50017" spans="30:30">
      <c r="AD50017" s="9"/>
    </row>
    <row r="50018" spans="30:30">
      <c r="AD50018" s="9"/>
    </row>
    <row r="50019" spans="30:30">
      <c r="AD50019" s="9"/>
    </row>
    <row r="50020" spans="30:30">
      <c r="AD50020" s="9"/>
    </row>
    <row r="50021" spans="30:30">
      <c r="AD50021" s="9"/>
    </row>
    <row r="50022" spans="30:30">
      <c r="AD50022" s="9"/>
    </row>
    <row r="50023" spans="30:30">
      <c r="AD50023" s="9"/>
    </row>
    <row r="50024" spans="30:30">
      <c r="AD50024" s="9"/>
    </row>
    <row r="50025" spans="30:30">
      <c r="AD50025" s="9"/>
    </row>
    <row r="50026" spans="30:30">
      <c r="AD50026" s="9"/>
    </row>
    <row r="50027" spans="30:30">
      <c r="AD50027" s="9"/>
    </row>
    <row r="50028" spans="30:30">
      <c r="AD50028" s="9"/>
    </row>
    <row r="50029" spans="30:30">
      <c r="AD50029" s="9"/>
    </row>
    <row r="50030" spans="30:30">
      <c r="AD50030" s="9"/>
    </row>
    <row r="50031" spans="30:30">
      <c r="AD50031" s="9"/>
    </row>
    <row r="50032" spans="30:30">
      <c r="AD50032" s="9"/>
    </row>
    <row r="50033" spans="30:30">
      <c r="AD50033" s="9"/>
    </row>
    <row r="50034" spans="30:30">
      <c r="AD50034" s="9"/>
    </row>
    <row r="50035" spans="30:30">
      <c r="AD50035" s="9"/>
    </row>
    <row r="50036" spans="30:30">
      <c r="AD50036" s="9"/>
    </row>
    <row r="50037" spans="30:30">
      <c r="AD50037" s="9"/>
    </row>
    <row r="50038" spans="30:30">
      <c r="AD50038" s="9"/>
    </row>
    <row r="50039" spans="30:30">
      <c r="AD50039" s="9"/>
    </row>
    <row r="50040" spans="30:30">
      <c r="AD50040" s="9"/>
    </row>
    <row r="50041" spans="30:30">
      <c r="AD50041" s="9"/>
    </row>
    <row r="50042" spans="30:30">
      <c r="AD50042" s="9"/>
    </row>
    <row r="50043" spans="30:30">
      <c r="AD50043" s="9"/>
    </row>
    <row r="50044" spans="30:30">
      <c r="AD50044" s="9"/>
    </row>
    <row r="50045" spans="30:30">
      <c r="AD50045" s="9"/>
    </row>
    <row r="50046" spans="30:30">
      <c r="AD50046" s="9"/>
    </row>
    <row r="50047" spans="30:30">
      <c r="AD50047" s="9"/>
    </row>
    <row r="50048" spans="30:30">
      <c r="AD50048" s="9"/>
    </row>
    <row r="50049" spans="30:30">
      <c r="AD50049" s="9"/>
    </row>
    <row r="50050" spans="30:30">
      <c r="AD50050" s="9"/>
    </row>
    <row r="50051" spans="30:30">
      <c r="AD50051" s="9"/>
    </row>
    <row r="50052" spans="30:30">
      <c r="AD50052" s="9"/>
    </row>
    <row r="50053" spans="30:30">
      <c r="AD50053" s="9"/>
    </row>
    <row r="50054" spans="30:30">
      <c r="AD50054" s="9"/>
    </row>
    <row r="50055" spans="30:30">
      <c r="AD50055" s="9"/>
    </row>
    <row r="50056" spans="30:30">
      <c r="AD50056" s="9"/>
    </row>
    <row r="50057" spans="30:30">
      <c r="AD50057" s="9"/>
    </row>
    <row r="50058" spans="30:30">
      <c r="AD50058" s="9"/>
    </row>
    <row r="50059" spans="30:30">
      <c r="AD50059" s="9"/>
    </row>
    <row r="50060" spans="30:30">
      <c r="AD50060" s="9"/>
    </row>
    <row r="50061" spans="30:30">
      <c r="AD50061" s="9"/>
    </row>
    <row r="50062" spans="30:30">
      <c r="AD50062" s="9"/>
    </row>
    <row r="50063" spans="30:30">
      <c r="AD50063" s="9"/>
    </row>
    <row r="50064" spans="30:30">
      <c r="AD50064" s="9"/>
    </row>
    <row r="50065" spans="30:30">
      <c r="AD50065" s="9"/>
    </row>
    <row r="50066" spans="30:30">
      <c r="AD50066" s="9"/>
    </row>
    <row r="50067" spans="30:30">
      <c r="AD50067" s="9"/>
    </row>
    <row r="50068" spans="30:30">
      <c r="AD50068" s="9"/>
    </row>
    <row r="50069" spans="30:30">
      <c r="AD50069" s="9"/>
    </row>
    <row r="50070" spans="30:30">
      <c r="AD50070" s="9"/>
    </row>
    <row r="50071" spans="30:30">
      <c r="AD50071" s="9"/>
    </row>
    <row r="50072" spans="30:30">
      <c r="AD50072" s="9"/>
    </row>
    <row r="50073" spans="30:30">
      <c r="AD50073" s="9"/>
    </row>
    <row r="50074" spans="30:30">
      <c r="AD50074" s="9"/>
    </row>
    <row r="50075" spans="30:30">
      <c r="AD50075" s="9"/>
    </row>
    <row r="50076" spans="30:30">
      <c r="AD50076" s="9"/>
    </row>
    <row r="50077" spans="30:30">
      <c r="AD50077" s="9"/>
    </row>
    <row r="50078" spans="30:30">
      <c r="AD50078" s="9"/>
    </row>
    <row r="50079" spans="30:30">
      <c r="AD50079" s="9"/>
    </row>
    <row r="50080" spans="30:30">
      <c r="AD50080" s="9"/>
    </row>
    <row r="50081" spans="30:30">
      <c r="AD50081" s="9"/>
    </row>
    <row r="50082" spans="30:30">
      <c r="AD50082" s="9"/>
    </row>
    <row r="50083" spans="30:30">
      <c r="AD50083" s="9"/>
    </row>
    <row r="50084" spans="30:30">
      <c r="AD50084" s="9"/>
    </row>
    <row r="50085" spans="30:30">
      <c r="AD50085" s="9"/>
    </row>
    <row r="50086" spans="30:30">
      <c r="AD50086" s="9"/>
    </row>
    <row r="50087" spans="30:30">
      <c r="AD50087" s="9"/>
    </row>
    <row r="50088" spans="30:30">
      <c r="AD50088" s="9"/>
    </row>
    <row r="50089" spans="30:30">
      <c r="AD50089" s="9"/>
    </row>
    <row r="50090" spans="30:30">
      <c r="AD50090" s="9"/>
    </row>
    <row r="50091" spans="30:30">
      <c r="AD50091" s="9"/>
    </row>
    <row r="50092" spans="30:30">
      <c r="AD50092" s="9"/>
    </row>
    <row r="50093" spans="30:30">
      <c r="AD50093" s="9"/>
    </row>
    <row r="50094" spans="30:30">
      <c r="AD50094" s="9"/>
    </row>
    <row r="50095" spans="30:30">
      <c r="AD50095" s="9"/>
    </row>
    <row r="50096" spans="30:30">
      <c r="AD50096" s="9"/>
    </row>
    <row r="50097" spans="30:30">
      <c r="AD50097" s="9"/>
    </row>
    <row r="50098" spans="30:30">
      <c r="AD50098" s="9"/>
    </row>
    <row r="50099" spans="30:30">
      <c r="AD50099" s="9"/>
    </row>
    <row r="50100" spans="30:30">
      <c r="AD50100" s="9"/>
    </row>
    <row r="50101" spans="30:30">
      <c r="AD50101" s="9"/>
    </row>
    <row r="50102" spans="30:30">
      <c r="AD50102" s="9"/>
    </row>
    <row r="50103" spans="30:30">
      <c r="AD50103" s="9"/>
    </row>
    <row r="50104" spans="30:30">
      <c r="AD50104" s="9"/>
    </row>
    <row r="50105" spans="30:30">
      <c r="AD50105" s="9"/>
    </row>
    <row r="50106" spans="30:30">
      <c r="AD50106" s="9"/>
    </row>
    <row r="50107" spans="30:30">
      <c r="AD50107" s="9"/>
    </row>
    <row r="50108" spans="30:30">
      <c r="AD50108" s="9"/>
    </row>
    <row r="50109" spans="30:30">
      <c r="AD50109" s="9"/>
    </row>
    <row r="50110" spans="30:30">
      <c r="AD50110" s="9"/>
    </row>
    <row r="50111" spans="30:30">
      <c r="AD50111" s="9"/>
    </row>
    <row r="50112" spans="30:30">
      <c r="AD50112" s="9"/>
    </row>
    <row r="50113" spans="30:30">
      <c r="AD50113" s="9"/>
    </row>
    <row r="50114" spans="30:30">
      <c r="AD50114" s="9"/>
    </row>
    <row r="50115" spans="30:30">
      <c r="AD50115" s="9"/>
    </row>
    <row r="50116" spans="30:30">
      <c r="AD50116" s="9"/>
    </row>
    <row r="50117" spans="30:30">
      <c r="AD50117" s="9"/>
    </row>
    <row r="50118" spans="30:30">
      <c r="AD50118" s="9"/>
    </row>
    <row r="50119" spans="30:30">
      <c r="AD50119" s="9"/>
    </row>
    <row r="50120" spans="30:30">
      <c r="AD50120" s="9"/>
    </row>
    <row r="50121" spans="30:30">
      <c r="AD50121" s="9"/>
    </row>
    <row r="50122" spans="30:30">
      <c r="AD50122" s="9"/>
    </row>
    <row r="50123" spans="30:30">
      <c r="AD50123" s="9"/>
    </row>
    <row r="50124" spans="30:30">
      <c r="AD50124" s="9"/>
    </row>
    <row r="50125" spans="30:30">
      <c r="AD50125" s="9"/>
    </row>
    <row r="50126" spans="30:30">
      <c r="AD50126" s="9"/>
    </row>
    <row r="50127" spans="30:30">
      <c r="AD50127" s="9"/>
    </row>
    <row r="50128" spans="30:30">
      <c r="AD50128" s="9"/>
    </row>
    <row r="50129" spans="30:30">
      <c r="AD50129" s="9"/>
    </row>
    <row r="50130" spans="30:30">
      <c r="AD50130" s="9"/>
    </row>
    <row r="50131" spans="30:30">
      <c r="AD50131" s="9"/>
    </row>
    <row r="50132" spans="30:30">
      <c r="AD50132" s="9"/>
    </row>
    <row r="50133" spans="30:30">
      <c r="AD50133" s="9"/>
    </row>
    <row r="50134" spans="30:30">
      <c r="AD50134" s="9"/>
    </row>
    <row r="50135" spans="30:30">
      <c r="AD50135" s="9"/>
    </row>
    <row r="50136" spans="30:30">
      <c r="AD50136" s="9"/>
    </row>
    <row r="50137" spans="30:30">
      <c r="AD50137" s="9"/>
    </row>
    <row r="50138" spans="30:30">
      <c r="AD50138" s="9"/>
    </row>
    <row r="50139" spans="30:30">
      <c r="AD50139" s="9"/>
    </row>
    <row r="50140" spans="30:30">
      <c r="AD50140" s="9"/>
    </row>
    <row r="50141" spans="30:30">
      <c r="AD50141" s="9"/>
    </row>
    <row r="50142" spans="30:30">
      <c r="AD50142" s="9"/>
    </row>
    <row r="50143" spans="30:30">
      <c r="AD50143" s="9"/>
    </row>
    <row r="50144" spans="30:30">
      <c r="AD50144" s="9"/>
    </row>
    <row r="50145" spans="30:30">
      <c r="AD50145" s="9"/>
    </row>
    <row r="50146" spans="30:30">
      <c r="AD50146" s="9"/>
    </row>
    <row r="50147" spans="30:30">
      <c r="AD50147" s="9"/>
    </row>
    <row r="50148" spans="30:30">
      <c r="AD50148" s="9"/>
    </row>
    <row r="50149" spans="30:30">
      <c r="AD50149" s="9"/>
    </row>
    <row r="50150" spans="30:30">
      <c r="AD50150" s="9"/>
    </row>
    <row r="50151" spans="30:30">
      <c r="AD50151" s="9"/>
    </row>
    <row r="50152" spans="30:30">
      <c r="AD50152" s="9"/>
    </row>
    <row r="50153" spans="30:30">
      <c r="AD50153" s="9"/>
    </row>
    <row r="50154" spans="30:30">
      <c r="AD50154" s="9"/>
    </row>
    <row r="50155" spans="30:30">
      <c r="AD50155" s="9"/>
    </row>
    <row r="50156" spans="30:30">
      <c r="AD50156" s="9"/>
    </row>
    <row r="50157" spans="30:30">
      <c r="AD50157" s="9"/>
    </row>
    <row r="50158" spans="30:30">
      <c r="AD50158" s="9"/>
    </row>
    <row r="50159" spans="30:30">
      <c r="AD50159" s="9"/>
    </row>
    <row r="50160" spans="30:30">
      <c r="AD50160" s="9"/>
    </row>
    <row r="50161" spans="30:30">
      <c r="AD50161" s="9"/>
    </row>
    <row r="50162" spans="30:30">
      <c r="AD50162" s="9"/>
    </row>
    <row r="50163" spans="30:30">
      <c r="AD50163" s="9"/>
    </row>
    <row r="50164" spans="30:30">
      <c r="AD50164" s="9"/>
    </row>
    <row r="50165" spans="30:30">
      <c r="AD50165" s="9"/>
    </row>
    <row r="50166" spans="30:30">
      <c r="AD50166" s="9"/>
    </row>
    <row r="50167" spans="30:30">
      <c r="AD50167" s="9"/>
    </row>
    <row r="50168" spans="30:30">
      <c r="AD50168" s="9"/>
    </row>
    <row r="50169" spans="30:30">
      <c r="AD50169" s="9"/>
    </row>
    <row r="50170" spans="30:30">
      <c r="AD50170" s="9"/>
    </row>
    <row r="50171" spans="30:30">
      <c r="AD50171" s="9"/>
    </row>
    <row r="50172" spans="30:30">
      <c r="AD50172" s="9"/>
    </row>
    <row r="50173" spans="30:30">
      <c r="AD50173" s="9"/>
    </row>
    <row r="50174" spans="30:30">
      <c r="AD50174" s="9"/>
    </row>
    <row r="50175" spans="30:30">
      <c r="AD50175" s="9"/>
    </row>
    <row r="50176" spans="30:30">
      <c r="AD50176" s="9"/>
    </row>
    <row r="50177" spans="30:30">
      <c r="AD50177" s="9"/>
    </row>
    <row r="50178" spans="30:30">
      <c r="AD50178" s="9"/>
    </row>
    <row r="50179" spans="30:30">
      <c r="AD50179" s="9"/>
    </row>
    <row r="50180" spans="30:30">
      <c r="AD50180" s="9"/>
    </row>
    <row r="50181" spans="30:30">
      <c r="AD50181" s="9"/>
    </row>
    <row r="50182" spans="30:30">
      <c r="AD50182" s="9"/>
    </row>
    <row r="50183" spans="30:30">
      <c r="AD50183" s="9"/>
    </row>
    <row r="50184" spans="30:30">
      <c r="AD50184" s="9"/>
    </row>
    <row r="50185" spans="30:30">
      <c r="AD50185" s="9"/>
    </row>
    <row r="50186" spans="30:30">
      <c r="AD50186" s="9"/>
    </row>
    <row r="50187" spans="30:30">
      <c r="AD50187" s="9"/>
    </row>
    <row r="50188" spans="30:30">
      <c r="AD50188" s="9"/>
    </row>
    <row r="50189" spans="30:30">
      <c r="AD50189" s="9"/>
    </row>
    <row r="50190" spans="30:30">
      <c r="AD50190" s="9"/>
    </row>
    <row r="50191" spans="30:30">
      <c r="AD50191" s="9"/>
    </row>
    <row r="50192" spans="30:30">
      <c r="AD50192" s="9"/>
    </row>
    <row r="50193" spans="30:30">
      <c r="AD50193" s="9"/>
    </row>
    <row r="50194" spans="30:30">
      <c r="AD50194" s="9"/>
    </row>
    <row r="50195" spans="30:30">
      <c r="AD50195" s="9"/>
    </row>
    <row r="50196" spans="30:30">
      <c r="AD50196" s="9"/>
    </row>
    <row r="50197" spans="30:30">
      <c r="AD50197" s="9"/>
    </row>
    <row r="50198" spans="30:30">
      <c r="AD50198" s="9"/>
    </row>
    <row r="50199" spans="30:30">
      <c r="AD50199" s="9"/>
    </row>
    <row r="50200" spans="30:30">
      <c r="AD50200" s="9"/>
    </row>
    <row r="50201" spans="30:30">
      <c r="AD50201" s="9"/>
    </row>
    <row r="50202" spans="30:30">
      <c r="AD50202" s="9"/>
    </row>
    <row r="50203" spans="30:30">
      <c r="AD50203" s="9"/>
    </row>
    <row r="50204" spans="30:30">
      <c r="AD50204" s="9"/>
    </row>
    <row r="50205" spans="30:30">
      <c r="AD50205" s="9"/>
    </row>
    <row r="50206" spans="30:30">
      <c r="AD50206" s="9"/>
    </row>
    <row r="50207" spans="30:30">
      <c r="AD50207" s="9"/>
    </row>
    <row r="50208" spans="30:30">
      <c r="AD50208" s="9"/>
    </row>
    <row r="50209" spans="30:30">
      <c r="AD50209" s="9"/>
    </row>
    <row r="50210" spans="30:30">
      <c r="AD50210" s="9"/>
    </row>
    <row r="50211" spans="30:30">
      <c r="AD50211" s="9"/>
    </row>
    <row r="50212" spans="30:30">
      <c r="AD50212" s="9"/>
    </row>
    <row r="50213" spans="30:30">
      <c r="AD50213" s="9"/>
    </row>
    <row r="50214" spans="30:30">
      <c r="AD50214" s="9"/>
    </row>
    <row r="50215" spans="30:30">
      <c r="AD50215" s="9"/>
    </row>
    <row r="50216" spans="30:30">
      <c r="AD50216" s="9"/>
    </row>
    <row r="50217" spans="30:30">
      <c r="AD50217" s="9"/>
    </row>
    <row r="50218" spans="30:30">
      <c r="AD50218" s="9"/>
    </row>
    <row r="50219" spans="30:30">
      <c r="AD50219" s="9"/>
    </row>
    <row r="50220" spans="30:30">
      <c r="AD50220" s="9"/>
    </row>
    <row r="50221" spans="30:30">
      <c r="AD50221" s="9"/>
    </row>
    <row r="50222" spans="30:30">
      <c r="AD50222" s="9"/>
    </row>
    <row r="50223" spans="30:30">
      <c r="AD50223" s="9"/>
    </row>
    <row r="50224" spans="30:30">
      <c r="AD50224" s="9"/>
    </row>
    <row r="50225" spans="30:30">
      <c r="AD50225" s="9"/>
    </row>
    <row r="50226" spans="30:30">
      <c r="AD50226" s="9"/>
    </row>
    <row r="50227" spans="30:30">
      <c r="AD50227" s="9"/>
    </row>
    <row r="50228" spans="30:30">
      <c r="AD50228" s="9"/>
    </row>
    <row r="50229" spans="30:30">
      <c r="AD50229" s="9"/>
    </row>
    <row r="50230" spans="30:30">
      <c r="AD50230" s="9"/>
    </row>
    <row r="50231" spans="30:30">
      <c r="AD50231" s="9"/>
    </row>
    <row r="50232" spans="30:30">
      <c r="AD50232" s="9"/>
    </row>
    <row r="50233" spans="30:30">
      <c r="AD50233" s="9"/>
    </row>
    <row r="50234" spans="30:30">
      <c r="AD50234" s="9"/>
    </row>
    <row r="50235" spans="30:30">
      <c r="AD50235" s="9"/>
    </row>
    <row r="50236" spans="30:30">
      <c r="AD50236" s="9"/>
    </row>
    <row r="50237" spans="30:30">
      <c r="AD50237" s="9"/>
    </row>
    <row r="50238" spans="30:30">
      <c r="AD50238" s="9"/>
    </row>
    <row r="50239" spans="30:30">
      <c r="AD50239" s="9"/>
    </row>
    <row r="50240" spans="30:30">
      <c r="AD50240" s="9"/>
    </row>
    <row r="50241" spans="30:30">
      <c r="AD50241" s="9"/>
    </row>
    <row r="50242" spans="30:30">
      <c r="AD50242" s="9"/>
    </row>
    <row r="50243" spans="30:30">
      <c r="AD50243" s="9"/>
    </row>
    <row r="50244" spans="30:30">
      <c r="AD50244" s="9"/>
    </row>
    <row r="50245" spans="30:30">
      <c r="AD50245" s="9"/>
    </row>
    <row r="50246" spans="30:30">
      <c r="AD50246" s="9"/>
    </row>
    <row r="50247" spans="30:30">
      <c r="AD50247" s="9"/>
    </row>
    <row r="50248" spans="30:30">
      <c r="AD50248" s="9"/>
    </row>
    <row r="50249" spans="30:30">
      <c r="AD50249" s="9"/>
    </row>
    <row r="50250" spans="30:30">
      <c r="AD50250" s="9"/>
    </row>
    <row r="50251" spans="30:30">
      <c r="AD50251" s="9"/>
    </row>
    <row r="50252" spans="30:30">
      <c r="AD50252" s="9"/>
    </row>
    <row r="50253" spans="30:30">
      <c r="AD50253" s="9"/>
    </row>
    <row r="50254" spans="30:30">
      <c r="AD50254" s="9"/>
    </row>
    <row r="50255" spans="30:30">
      <c r="AD50255" s="9"/>
    </row>
    <row r="50256" spans="30:30">
      <c r="AD50256" s="9"/>
    </row>
    <row r="50257" spans="30:30">
      <c r="AD50257" s="9"/>
    </row>
    <row r="50258" spans="30:30">
      <c r="AD50258" s="9"/>
    </row>
    <row r="50259" spans="30:30">
      <c r="AD50259" s="9"/>
    </row>
    <row r="50260" spans="30:30">
      <c r="AD50260" s="9"/>
    </row>
    <row r="50261" spans="30:30">
      <c r="AD50261" s="9"/>
    </row>
    <row r="50262" spans="30:30">
      <c r="AD50262" s="9"/>
    </row>
    <row r="50263" spans="30:30">
      <c r="AD50263" s="9"/>
    </row>
    <row r="50264" spans="30:30">
      <c r="AD50264" s="9"/>
    </row>
    <row r="50265" spans="30:30">
      <c r="AD50265" s="9"/>
    </row>
    <row r="50266" spans="30:30">
      <c r="AD50266" s="9"/>
    </row>
    <row r="50267" spans="30:30">
      <c r="AD50267" s="9"/>
    </row>
    <row r="50268" spans="30:30">
      <c r="AD50268" s="9"/>
    </row>
    <row r="50269" spans="30:30">
      <c r="AD50269" s="9"/>
    </row>
    <row r="50270" spans="30:30">
      <c r="AD50270" s="9"/>
    </row>
    <row r="50271" spans="30:30">
      <c r="AD50271" s="9"/>
    </row>
    <row r="50272" spans="30:30">
      <c r="AD50272" s="9"/>
    </row>
    <row r="50273" spans="30:30">
      <c r="AD50273" s="9"/>
    </row>
    <row r="50274" spans="30:30">
      <c r="AD50274" s="9"/>
    </row>
    <row r="50275" spans="30:30">
      <c r="AD50275" s="9"/>
    </row>
    <row r="50276" spans="30:30">
      <c r="AD50276" s="9"/>
    </row>
    <row r="50277" spans="30:30">
      <c r="AD50277" s="9"/>
    </row>
    <row r="50278" spans="30:30">
      <c r="AD50278" s="9"/>
    </row>
    <row r="50279" spans="30:30">
      <c r="AD50279" s="9"/>
    </row>
    <row r="50280" spans="30:30">
      <c r="AD50280" s="9"/>
    </row>
    <row r="50281" spans="30:30">
      <c r="AD50281" s="9"/>
    </row>
    <row r="50282" spans="30:30">
      <c r="AD50282" s="9"/>
    </row>
    <row r="50283" spans="30:30">
      <c r="AD50283" s="9"/>
    </row>
    <row r="50284" spans="30:30">
      <c r="AD50284" s="9"/>
    </row>
    <row r="50285" spans="30:30">
      <c r="AD50285" s="9"/>
    </row>
    <row r="50286" spans="30:30">
      <c r="AD50286" s="9"/>
    </row>
    <row r="50287" spans="30:30">
      <c r="AD50287" s="9"/>
    </row>
    <row r="50288" spans="30:30">
      <c r="AD50288" s="9"/>
    </row>
    <row r="50289" spans="30:30">
      <c r="AD50289" s="9"/>
    </row>
    <row r="50290" spans="30:30">
      <c r="AD50290" s="9"/>
    </row>
    <row r="50291" spans="30:30">
      <c r="AD50291" s="9"/>
    </row>
    <row r="50292" spans="30:30">
      <c r="AD50292" s="9"/>
    </row>
    <row r="50293" spans="30:30">
      <c r="AD50293" s="9"/>
    </row>
    <row r="50294" spans="30:30">
      <c r="AD50294" s="9"/>
    </row>
    <row r="50295" spans="30:30">
      <c r="AD50295" s="9"/>
    </row>
    <row r="50296" spans="30:30">
      <c r="AD50296" s="9"/>
    </row>
    <row r="50297" spans="30:30">
      <c r="AD50297" s="9"/>
    </row>
    <row r="50298" spans="30:30">
      <c r="AD50298" s="9"/>
    </row>
    <row r="50299" spans="30:30">
      <c r="AD50299" s="9"/>
    </row>
    <row r="50300" spans="30:30">
      <c r="AD50300" s="9"/>
    </row>
    <row r="50301" spans="30:30">
      <c r="AD50301" s="9"/>
    </row>
    <row r="50302" spans="30:30">
      <c r="AD50302" s="9"/>
    </row>
    <row r="50303" spans="30:30">
      <c r="AD50303" s="9"/>
    </row>
    <row r="50304" spans="30:30">
      <c r="AD50304" s="9"/>
    </row>
    <row r="50305" spans="30:30">
      <c r="AD50305" s="9"/>
    </row>
    <row r="50306" spans="30:30">
      <c r="AD50306" s="9"/>
    </row>
    <row r="50307" spans="30:30">
      <c r="AD50307" s="9"/>
    </row>
    <row r="50308" spans="30:30">
      <c r="AD50308" s="9"/>
    </row>
    <row r="50309" spans="30:30">
      <c r="AD50309" s="9"/>
    </row>
    <row r="50310" spans="30:30">
      <c r="AD50310" s="9"/>
    </row>
    <row r="50311" spans="30:30">
      <c r="AD50311" s="9"/>
    </row>
    <row r="50312" spans="30:30">
      <c r="AD50312" s="9"/>
    </row>
    <row r="50313" spans="30:30">
      <c r="AD50313" s="9"/>
    </row>
    <row r="50314" spans="30:30">
      <c r="AD50314" s="9"/>
    </row>
    <row r="50315" spans="30:30">
      <c r="AD50315" s="9"/>
    </row>
    <row r="50316" spans="30:30">
      <c r="AD50316" s="9"/>
    </row>
    <row r="50317" spans="30:30">
      <c r="AD50317" s="9"/>
    </row>
    <row r="50318" spans="30:30">
      <c r="AD50318" s="9"/>
    </row>
    <row r="50319" spans="30:30">
      <c r="AD50319" s="9"/>
    </row>
    <row r="50320" spans="30:30">
      <c r="AD50320" s="9"/>
    </row>
    <row r="50321" spans="30:30">
      <c r="AD50321" s="9"/>
    </row>
    <row r="50322" spans="30:30">
      <c r="AD50322" s="9"/>
    </row>
    <row r="50323" spans="30:30">
      <c r="AD50323" s="9"/>
    </row>
    <row r="50324" spans="30:30">
      <c r="AD50324" s="9"/>
    </row>
    <row r="50325" spans="30:30">
      <c r="AD50325" s="9"/>
    </row>
    <row r="50326" spans="30:30">
      <c r="AD50326" s="9"/>
    </row>
    <row r="50327" spans="30:30">
      <c r="AD50327" s="9"/>
    </row>
    <row r="50328" spans="30:30">
      <c r="AD50328" s="9"/>
    </row>
    <row r="50329" spans="30:30">
      <c r="AD50329" s="9"/>
    </row>
    <row r="50330" spans="30:30">
      <c r="AD50330" s="9"/>
    </row>
    <row r="50331" spans="30:30">
      <c r="AD50331" s="9"/>
    </row>
    <row r="50332" spans="30:30">
      <c r="AD50332" s="9"/>
    </row>
    <row r="50333" spans="30:30">
      <c r="AD50333" s="9"/>
    </row>
    <row r="50334" spans="30:30">
      <c r="AD50334" s="9"/>
    </row>
    <row r="50335" spans="30:30">
      <c r="AD50335" s="9"/>
    </row>
    <row r="50336" spans="30:30">
      <c r="AD50336" s="9"/>
    </row>
    <row r="50337" spans="30:30">
      <c r="AD50337" s="9"/>
    </row>
    <row r="50338" spans="30:30">
      <c r="AD50338" s="9"/>
    </row>
    <row r="50339" spans="30:30">
      <c r="AD50339" s="9"/>
    </row>
    <row r="50340" spans="30:30">
      <c r="AD50340" s="9"/>
    </row>
    <row r="50341" spans="30:30">
      <c r="AD50341" s="9"/>
    </row>
    <row r="50342" spans="30:30">
      <c r="AD50342" s="9"/>
    </row>
    <row r="50343" spans="30:30">
      <c r="AD50343" s="9"/>
    </row>
    <row r="50344" spans="30:30">
      <c r="AD50344" s="9"/>
    </row>
    <row r="50345" spans="30:30">
      <c r="AD50345" s="9"/>
    </row>
    <row r="50346" spans="30:30">
      <c r="AD50346" s="9"/>
    </row>
    <row r="50347" spans="30:30">
      <c r="AD50347" s="9"/>
    </row>
    <row r="50348" spans="30:30">
      <c r="AD50348" s="9"/>
    </row>
    <row r="50349" spans="30:30">
      <c r="AD50349" s="9"/>
    </row>
    <row r="50350" spans="30:30">
      <c r="AD50350" s="9"/>
    </row>
    <row r="50351" spans="30:30">
      <c r="AD50351" s="9"/>
    </row>
    <row r="50352" spans="30:30">
      <c r="AD50352" s="9"/>
    </row>
    <row r="50353" spans="30:30">
      <c r="AD50353" s="9"/>
    </row>
    <row r="50354" spans="30:30">
      <c r="AD50354" s="9"/>
    </row>
    <row r="50355" spans="30:30">
      <c r="AD50355" s="9"/>
    </row>
    <row r="50356" spans="30:30">
      <c r="AD50356" s="9"/>
    </row>
    <row r="50357" spans="30:30">
      <c r="AD50357" s="9"/>
    </row>
    <row r="50358" spans="30:30">
      <c r="AD50358" s="9"/>
    </row>
    <row r="50359" spans="30:30">
      <c r="AD50359" s="9"/>
    </row>
    <row r="50360" spans="30:30">
      <c r="AD50360" s="9"/>
    </row>
    <row r="50361" spans="30:30">
      <c r="AD50361" s="9"/>
    </row>
    <row r="50362" spans="30:30">
      <c r="AD50362" s="9"/>
    </row>
    <row r="50363" spans="30:30">
      <c r="AD50363" s="9"/>
    </row>
    <row r="50364" spans="30:30">
      <c r="AD50364" s="9"/>
    </row>
    <row r="50365" spans="30:30">
      <c r="AD50365" s="9"/>
    </row>
    <row r="50366" spans="30:30">
      <c r="AD50366" s="9"/>
    </row>
    <row r="50367" spans="30:30">
      <c r="AD50367" s="9"/>
    </row>
    <row r="50368" spans="30:30">
      <c r="AD50368" s="9"/>
    </row>
    <row r="50369" spans="30:30">
      <c r="AD50369" s="9"/>
    </row>
    <row r="50370" spans="30:30">
      <c r="AD50370" s="9"/>
    </row>
    <row r="50371" spans="30:30">
      <c r="AD50371" s="9"/>
    </row>
    <row r="50372" spans="30:30">
      <c r="AD50372" s="9"/>
    </row>
    <row r="50373" spans="30:30">
      <c r="AD50373" s="9"/>
    </row>
    <row r="50374" spans="30:30">
      <c r="AD50374" s="9"/>
    </row>
    <row r="50375" spans="30:30">
      <c r="AD50375" s="9"/>
    </row>
    <row r="50376" spans="30:30">
      <c r="AD50376" s="9"/>
    </row>
    <row r="50377" spans="30:30">
      <c r="AD50377" s="9"/>
    </row>
    <row r="50378" spans="30:30">
      <c r="AD50378" s="9"/>
    </row>
    <row r="50379" spans="30:30">
      <c r="AD50379" s="9"/>
    </row>
    <row r="50380" spans="30:30">
      <c r="AD50380" s="9"/>
    </row>
    <row r="50381" spans="30:30">
      <c r="AD50381" s="9"/>
    </row>
    <row r="50382" spans="30:30">
      <c r="AD50382" s="9"/>
    </row>
    <row r="50383" spans="30:30">
      <c r="AD50383" s="9"/>
    </row>
    <row r="50384" spans="30:30">
      <c r="AD50384" s="9"/>
    </row>
    <row r="50385" spans="30:30">
      <c r="AD50385" s="9"/>
    </row>
    <row r="50386" spans="30:30">
      <c r="AD50386" s="9"/>
    </row>
    <row r="50387" spans="30:30">
      <c r="AD50387" s="9"/>
    </row>
    <row r="50388" spans="30:30">
      <c r="AD50388" s="9"/>
    </row>
    <row r="50389" spans="30:30">
      <c r="AD50389" s="9"/>
    </row>
    <row r="50390" spans="30:30">
      <c r="AD50390" s="9"/>
    </row>
    <row r="50391" spans="30:30">
      <c r="AD50391" s="9"/>
    </row>
    <row r="50392" spans="30:30">
      <c r="AD50392" s="9"/>
    </row>
    <row r="50393" spans="30:30">
      <c r="AD50393" s="9"/>
    </row>
    <row r="50394" spans="30:30">
      <c r="AD50394" s="9"/>
    </row>
    <row r="50395" spans="30:30">
      <c r="AD50395" s="9"/>
    </row>
    <row r="50396" spans="30:30">
      <c r="AD50396" s="9"/>
    </row>
    <row r="50397" spans="30:30">
      <c r="AD50397" s="9"/>
    </row>
    <row r="50398" spans="30:30">
      <c r="AD50398" s="9"/>
    </row>
    <row r="50399" spans="30:30">
      <c r="AD50399" s="9"/>
    </row>
    <row r="50400" spans="30:30">
      <c r="AD50400" s="9"/>
    </row>
    <row r="50401" spans="30:30">
      <c r="AD50401" s="9"/>
    </row>
    <row r="50402" spans="30:30">
      <c r="AD50402" s="9"/>
    </row>
    <row r="50403" spans="30:30">
      <c r="AD50403" s="9"/>
    </row>
    <row r="50404" spans="30:30">
      <c r="AD50404" s="9"/>
    </row>
    <row r="50405" spans="30:30">
      <c r="AD50405" s="9"/>
    </row>
    <row r="50406" spans="30:30">
      <c r="AD50406" s="9"/>
    </row>
    <row r="50407" spans="30:30">
      <c r="AD50407" s="9"/>
    </row>
    <row r="50408" spans="30:30">
      <c r="AD50408" s="9"/>
    </row>
    <row r="50409" spans="30:30">
      <c r="AD50409" s="9"/>
    </row>
    <row r="50410" spans="30:30">
      <c r="AD50410" s="9"/>
    </row>
    <row r="50411" spans="30:30">
      <c r="AD50411" s="9"/>
    </row>
    <row r="50412" spans="30:30">
      <c r="AD50412" s="9"/>
    </row>
    <row r="50413" spans="30:30">
      <c r="AD50413" s="9"/>
    </row>
    <row r="50414" spans="30:30">
      <c r="AD50414" s="9"/>
    </row>
    <row r="50415" spans="30:30">
      <c r="AD50415" s="9"/>
    </row>
    <row r="50416" spans="30:30">
      <c r="AD50416" s="9"/>
    </row>
    <row r="50417" spans="30:30">
      <c r="AD50417" s="9"/>
    </row>
    <row r="50418" spans="30:30">
      <c r="AD50418" s="9"/>
    </row>
    <row r="50419" spans="30:30">
      <c r="AD50419" s="9"/>
    </row>
    <row r="50420" spans="30:30">
      <c r="AD50420" s="9"/>
    </row>
    <row r="50421" spans="30:30">
      <c r="AD50421" s="9"/>
    </row>
    <row r="50422" spans="30:30">
      <c r="AD50422" s="9"/>
    </row>
    <row r="50423" spans="30:30">
      <c r="AD50423" s="9"/>
    </row>
    <row r="50424" spans="30:30">
      <c r="AD50424" s="9"/>
    </row>
    <row r="50425" spans="30:30">
      <c r="AD50425" s="9"/>
    </row>
    <row r="50426" spans="30:30">
      <c r="AD50426" s="9"/>
    </row>
    <row r="50427" spans="30:30">
      <c r="AD50427" s="9"/>
    </row>
    <row r="50428" spans="30:30">
      <c r="AD50428" s="9"/>
    </row>
    <row r="50429" spans="30:30">
      <c r="AD50429" s="9"/>
    </row>
    <row r="50430" spans="30:30">
      <c r="AD50430" s="9"/>
    </row>
    <row r="50431" spans="30:30">
      <c r="AD50431" s="9"/>
    </row>
    <row r="50432" spans="30:30">
      <c r="AD50432" s="9"/>
    </row>
    <row r="50433" spans="30:30">
      <c r="AD50433" s="9"/>
    </row>
    <row r="50434" spans="30:30">
      <c r="AD50434" s="9"/>
    </row>
    <row r="50435" spans="30:30">
      <c r="AD50435" s="9"/>
    </row>
    <row r="50436" spans="30:30">
      <c r="AD50436" s="9"/>
    </row>
    <row r="50437" spans="30:30">
      <c r="AD50437" s="9"/>
    </row>
    <row r="50438" spans="30:30">
      <c r="AD50438" s="9"/>
    </row>
    <row r="50439" spans="30:30">
      <c r="AD50439" s="9"/>
    </row>
    <row r="50440" spans="30:30">
      <c r="AD50440" s="9"/>
    </row>
    <row r="50441" spans="30:30">
      <c r="AD50441" s="9"/>
    </row>
    <row r="50442" spans="30:30">
      <c r="AD50442" s="9"/>
    </row>
    <row r="50443" spans="30:30">
      <c r="AD50443" s="9"/>
    </row>
    <row r="50444" spans="30:30">
      <c r="AD50444" s="9"/>
    </row>
    <row r="50445" spans="30:30">
      <c r="AD50445" s="9"/>
    </row>
    <row r="50446" spans="30:30">
      <c r="AD50446" s="9"/>
    </row>
    <row r="50447" spans="30:30">
      <c r="AD50447" s="9"/>
    </row>
    <row r="50448" spans="30:30">
      <c r="AD50448" s="9"/>
    </row>
    <row r="50449" spans="30:30">
      <c r="AD50449" s="9"/>
    </row>
    <row r="50450" spans="30:30">
      <c r="AD50450" s="9"/>
    </row>
    <row r="50451" spans="30:30">
      <c r="AD50451" s="9"/>
    </row>
    <row r="50452" spans="30:30">
      <c r="AD50452" s="9"/>
    </row>
    <row r="50453" spans="30:30">
      <c r="AD50453" s="9"/>
    </row>
    <row r="50454" spans="30:30">
      <c r="AD50454" s="9"/>
    </row>
    <row r="50455" spans="30:30">
      <c r="AD50455" s="9"/>
    </row>
    <row r="50456" spans="30:30">
      <c r="AD50456" s="9"/>
    </row>
    <row r="50457" spans="30:30">
      <c r="AD50457" s="9"/>
    </row>
    <row r="50458" spans="30:30">
      <c r="AD50458" s="9"/>
    </row>
    <row r="50459" spans="30:30">
      <c r="AD50459" s="9"/>
    </row>
    <row r="50460" spans="30:30">
      <c r="AD50460" s="9"/>
    </row>
    <row r="50461" spans="30:30">
      <c r="AD50461" s="9"/>
    </row>
    <row r="50462" spans="30:30">
      <c r="AD50462" s="9"/>
    </row>
    <row r="50463" spans="30:30">
      <c r="AD50463" s="9"/>
    </row>
    <row r="50464" spans="30:30">
      <c r="AD50464" s="9"/>
    </row>
    <row r="50465" spans="30:30">
      <c r="AD50465" s="9"/>
    </row>
    <row r="50466" spans="30:30">
      <c r="AD50466" s="9"/>
    </row>
    <row r="50467" spans="30:30">
      <c r="AD50467" s="9"/>
    </row>
    <row r="50468" spans="30:30">
      <c r="AD50468" s="9"/>
    </row>
    <row r="50469" spans="30:30">
      <c r="AD50469" s="9"/>
    </row>
    <row r="50470" spans="30:30">
      <c r="AD50470" s="9"/>
    </row>
    <row r="50471" spans="30:30">
      <c r="AD50471" s="9"/>
    </row>
    <row r="50472" spans="30:30">
      <c r="AD50472" s="9"/>
    </row>
    <row r="50473" spans="30:30">
      <c r="AD50473" s="9"/>
    </row>
    <row r="50474" spans="30:30">
      <c r="AD50474" s="9"/>
    </row>
    <row r="50475" spans="30:30">
      <c r="AD50475" s="9"/>
    </row>
    <row r="50476" spans="30:30">
      <c r="AD50476" s="9"/>
    </row>
    <row r="50477" spans="30:30">
      <c r="AD50477" s="9"/>
    </row>
    <row r="50478" spans="30:30">
      <c r="AD50478" s="9"/>
    </row>
    <row r="50479" spans="30:30">
      <c r="AD50479" s="9"/>
    </row>
    <row r="50480" spans="30:30">
      <c r="AD50480" s="9"/>
    </row>
    <row r="50481" spans="30:30">
      <c r="AD50481" s="9"/>
    </row>
    <row r="50482" spans="30:30">
      <c r="AD50482" s="9"/>
    </row>
    <row r="50483" spans="30:30">
      <c r="AD50483" s="9"/>
    </row>
    <row r="50484" spans="30:30">
      <c r="AD50484" s="9"/>
    </row>
    <row r="50485" spans="30:30">
      <c r="AD50485" s="9"/>
    </row>
    <row r="50486" spans="30:30">
      <c r="AD50486" s="9"/>
    </row>
    <row r="50487" spans="30:30">
      <c r="AD50487" s="9"/>
    </row>
    <row r="50488" spans="30:30">
      <c r="AD50488" s="9"/>
    </row>
    <row r="50489" spans="30:30">
      <c r="AD50489" s="9"/>
    </row>
    <row r="50490" spans="30:30">
      <c r="AD50490" s="9"/>
    </row>
    <row r="50491" spans="30:30">
      <c r="AD50491" s="9"/>
    </row>
    <row r="50492" spans="30:30">
      <c r="AD50492" s="9"/>
    </row>
    <row r="50493" spans="30:30">
      <c r="AD50493" s="9"/>
    </row>
    <row r="50494" spans="30:30">
      <c r="AD50494" s="9"/>
    </row>
    <row r="50495" spans="30:30">
      <c r="AD50495" s="9"/>
    </row>
    <row r="50496" spans="30:30">
      <c r="AD50496" s="9"/>
    </row>
    <row r="50497" spans="30:30">
      <c r="AD50497" s="9"/>
    </row>
    <row r="50498" spans="30:30">
      <c r="AD50498" s="9"/>
    </row>
    <row r="50499" spans="30:30">
      <c r="AD50499" s="9"/>
    </row>
    <row r="50500" spans="30:30">
      <c r="AD50500" s="9"/>
    </row>
    <row r="50501" spans="30:30">
      <c r="AD50501" s="9"/>
    </row>
    <row r="50502" spans="30:30">
      <c r="AD50502" s="9"/>
    </row>
    <row r="50503" spans="30:30">
      <c r="AD50503" s="9"/>
    </row>
    <row r="50504" spans="30:30">
      <c r="AD50504" s="9"/>
    </row>
    <row r="50505" spans="30:30">
      <c r="AD50505" s="9"/>
    </row>
    <row r="50506" spans="30:30">
      <c r="AD50506" s="9"/>
    </row>
    <row r="50507" spans="30:30">
      <c r="AD50507" s="9"/>
    </row>
    <row r="50508" spans="30:30">
      <c r="AD50508" s="9"/>
    </row>
    <row r="50509" spans="30:30">
      <c r="AD50509" s="9"/>
    </row>
    <row r="50510" spans="30:30">
      <c r="AD50510" s="9"/>
    </row>
    <row r="50511" spans="30:30">
      <c r="AD50511" s="9"/>
    </row>
    <row r="50512" spans="30:30">
      <c r="AD50512" s="9"/>
    </row>
    <row r="50513" spans="30:30">
      <c r="AD50513" s="9"/>
    </row>
    <row r="50514" spans="30:30">
      <c r="AD50514" s="9"/>
    </row>
    <row r="50515" spans="30:30">
      <c r="AD50515" s="9"/>
    </row>
    <row r="50516" spans="30:30">
      <c r="AD50516" s="9"/>
    </row>
    <row r="50517" spans="30:30">
      <c r="AD50517" s="9"/>
    </row>
    <row r="50518" spans="30:30">
      <c r="AD50518" s="9"/>
    </row>
    <row r="50519" spans="30:30">
      <c r="AD50519" s="9"/>
    </row>
    <row r="50520" spans="30:30">
      <c r="AD50520" s="9"/>
    </row>
    <row r="50521" spans="30:30">
      <c r="AD50521" s="9"/>
    </row>
    <row r="50522" spans="30:30">
      <c r="AD50522" s="9"/>
    </row>
    <row r="50523" spans="30:30">
      <c r="AD50523" s="9"/>
    </row>
    <row r="50524" spans="30:30">
      <c r="AD50524" s="9"/>
    </row>
    <row r="50525" spans="30:30">
      <c r="AD50525" s="9"/>
    </row>
    <row r="50526" spans="30:30">
      <c r="AD50526" s="9"/>
    </row>
    <row r="50527" spans="30:30">
      <c r="AD50527" s="9"/>
    </row>
    <row r="50528" spans="30:30">
      <c r="AD50528" s="9"/>
    </row>
    <row r="50529" spans="30:30">
      <c r="AD50529" s="9"/>
    </row>
    <row r="50530" spans="30:30">
      <c r="AD50530" s="9"/>
    </row>
    <row r="50531" spans="30:30">
      <c r="AD50531" s="9"/>
    </row>
    <row r="50532" spans="30:30">
      <c r="AD50532" s="9"/>
    </row>
    <row r="50533" spans="30:30">
      <c r="AD50533" s="9"/>
    </row>
    <row r="50534" spans="30:30">
      <c r="AD50534" s="9"/>
    </row>
    <row r="50535" spans="30:30">
      <c r="AD50535" s="9"/>
    </row>
    <row r="50536" spans="30:30">
      <c r="AD50536" s="9"/>
    </row>
    <row r="50537" spans="30:30">
      <c r="AD50537" s="9"/>
    </row>
    <row r="50538" spans="30:30">
      <c r="AD50538" s="9"/>
    </row>
    <row r="50539" spans="30:30">
      <c r="AD50539" s="9"/>
    </row>
    <row r="50540" spans="30:30">
      <c r="AD50540" s="9"/>
    </row>
    <row r="50541" spans="30:30">
      <c r="AD50541" s="9"/>
    </row>
    <row r="50542" spans="30:30">
      <c r="AD50542" s="9"/>
    </row>
    <row r="50543" spans="30:30">
      <c r="AD50543" s="9"/>
    </row>
    <row r="50544" spans="30:30">
      <c r="AD50544" s="9"/>
    </row>
    <row r="50545" spans="30:30">
      <c r="AD50545" s="9"/>
    </row>
    <row r="50546" spans="30:30">
      <c r="AD50546" s="9"/>
    </row>
    <row r="50547" spans="30:30">
      <c r="AD50547" s="9"/>
    </row>
    <row r="50548" spans="30:30">
      <c r="AD50548" s="9"/>
    </row>
    <row r="50549" spans="30:30">
      <c r="AD50549" s="9"/>
    </row>
    <row r="50550" spans="30:30">
      <c r="AD50550" s="9"/>
    </row>
    <row r="50551" spans="30:30">
      <c r="AD50551" s="9"/>
    </row>
    <row r="50552" spans="30:30">
      <c r="AD50552" s="9"/>
    </row>
    <row r="50553" spans="30:30">
      <c r="AD50553" s="9"/>
    </row>
    <row r="50554" spans="30:30">
      <c r="AD50554" s="9"/>
    </row>
    <row r="50555" spans="30:30">
      <c r="AD50555" s="9"/>
    </row>
    <row r="50556" spans="30:30">
      <c r="AD50556" s="9"/>
    </row>
    <row r="50557" spans="30:30">
      <c r="AD50557" s="9"/>
    </row>
    <row r="50558" spans="30:30">
      <c r="AD50558" s="9"/>
    </row>
    <row r="50559" spans="30:30">
      <c r="AD50559" s="9"/>
    </row>
    <row r="50560" spans="30:30">
      <c r="AD50560" s="9"/>
    </row>
    <row r="50561" spans="30:30">
      <c r="AD50561" s="9"/>
    </row>
    <row r="50562" spans="30:30">
      <c r="AD50562" s="9"/>
    </row>
    <row r="50563" spans="30:30">
      <c r="AD50563" s="9"/>
    </row>
    <row r="50564" spans="30:30">
      <c r="AD50564" s="9"/>
    </row>
    <row r="50565" spans="30:30">
      <c r="AD50565" s="9"/>
    </row>
    <row r="50566" spans="30:30">
      <c r="AD50566" s="9"/>
    </row>
    <row r="50567" spans="30:30">
      <c r="AD50567" s="9"/>
    </row>
    <row r="50568" spans="30:30">
      <c r="AD50568" s="9"/>
    </row>
    <row r="50569" spans="30:30">
      <c r="AD50569" s="9"/>
    </row>
    <row r="50570" spans="30:30">
      <c r="AD50570" s="9"/>
    </row>
    <row r="50571" spans="30:30">
      <c r="AD50571" s="9"/>
    </row>
    <row r="50572" spans="30:30">
      <c r="AD50572" s="9"/>
    </row>
    <row r="50573" spans="30:30">
      <c r="AD50573" s="9"/>
    </row>
    <row r="50574" spans="30:30">
      <c r="AD50574" s="9"/>
    </row>
    <row r="50575" spans="30:30">
      <c r="AD50575" s="9"/>
    </row>
    <row r="50576" spans="30:30">
      <c r="AD50576" s="9"/>
    </row>
    <row r="50577" spans="30:30">
      <c r="AD50577" s="9"/>
    </row>
    <row r="50578" spans="30:30">
      <c r="AD50578" s="9"/>
    </row>
    <row r="50579" spans="30:30">
      <c r="AD50579" s="9"/>
    </row>
    <row r="50580" spans="30:30">
      <c r="AD50580" s="9"/>
    </row>
    <row r="50581" spans="30:30">
      <c r="AD50581" s="9"/>
    </row>
    <row r="50582" spans="30:30">
      <c r="AD50582" s="9"/>
    </row>
    <row r="50583" spans="30:30">
      <c r="AD50583" s="9"/>
    </row>
    <row r="50584" spans="30:30">
      <c r="AD50584" s="9"/>
    </row>
    <row r="50585" spans="30:30">
      <c r="AD50585" s="9"/>
    </row>
    <row r="50586" spans="30:30">
      <c r="AD50586" s="9"/>
    </row>
    <row r="50587" spans="30:30">
      <c r="AD50587" s="9"/>
    </row>
    <row r="50588" spans="30:30">
      <c r="AD50588" s="9"/>
    </row>
    <row r="50589" spans="30:30">
      <c r="AD50589" s="9"/>
    </row>
    <row r="50590" spans="30:30">
      <c r="AD50590" s="9"/>
    </row>
    <row r="50591" spans="30:30">
      <c r="AD50591" s="9"/>
    </row>
    <row r="50592" spans="30:30">
      <c r="AD50592" s="9"/>
    </row>
    <row r="50593" spans="30:30">
      <c r="AD50593" s="9"/>
    </row>
    <row r="50594" spans="30:30">
      <c r="AD50594" s="9"/>
    </row>
    <row r="50595" spans="30:30">
      <c r="AD50595" s="9"/>
    </row>
    <row r="50596" spans="30:30">
      <c r="AD50596" s="9"/>
    </row>
    <row r="50597" spans="30:30">
      <c r="AD50597" s="9"/>
    </row>
    <row r="50598" spans="30:30">
      <c r="AD50598" s="9"/>
    </row>
    <row r="50599" spans="30:30">
      <c r="AD50599" s="9"/>
    </row>
    <row r="50600" spans="30:30">
      <c r="AD50600" s="9"/>
    </row>
    <row r="50601" spans="30:30">
      <c r="AD50601" s="9"/>
    </row>
    <row r="50602" spans="30:30">
      <c r="AD50602" s="9"/>
    </row>
    <row r="50603" spans="30:30">
      <c r="AD50603" s="9"/>
    </row>
    <row r="50604" spans="30:30">
      <c r="AD50604" s="9"/>
    </row>
    <row r="50605" spans="30:30">
      <c r="AD50605" s="9"/>
    </row>
    <row r="50606" spans="30:30">
      <c r="AD50606" s="9"/>
    </row>
    <row r="50607" spans="30:30">
      <c r="AD50607" s="9"/>
    </row>
    <row r="50608" spans="30:30">
      <c r="AD50608" s="9"/>
    </row>
    <row r="50609" spans="30:30">
      <c r="AD50609" s="9"/>
    </row>
    <row r="50610" spans="30:30">
      <c r="AD50610" s="9"/>
    </row>
    <row r="50611" spans="30:30">
      <c r="AD50611" s="9"/>
    </row>
    <row r="50612" spans="30:30">
      <c r="AD50612" s="9"/>
    </row>
    <row r="50613" spans="30:30">
      <c r="AD50613" s="9"/>
    </row>
    <row r="50614" spans="30:30">
      <c r="AD50614" s="9"/>
    </row>
    <row r="50615" spans="30:30">
      <c r="AD50615" s="9"/>
    </row>
    <row r="50616" spans="30:30">
      <c r="AD50616" s="9"/>
    </row>
    <row r="50617" spans="30:30">
      <c r="AD50617" s="9"/>
    </row>
    <row r="50618" spans="30:30">
      <c r="AD50618" s="9"/>
    </row>
    <row r="50619" spans="30:30">
      <c r="AD50619" s="9"/>
    </row>
    <row r="50620" spans="30:30">
      <c r="AD50620" s="9"/>
    </row>
    <row r="50621" spans="30:30">
      <c r="AD50621" s="9"/>
    </row>
    <row r="50622" spans="30:30">
      <c r="AD50622" s="9"/>
    </row>
    <row r="50623" spans="30:30">
      <c r="AD50623" s="9"/>
    </row>
    <row r="50624" spans="30:30">
      <c r="AD50624" s="9"/>
    </row>
    <row r="50625" spans="30:30">
      <c r="AD50625" s="9"/>
    </row>
    <row r="50626" spans="30:30">
      <c r="AD50626" s="9"/>
    </row>
    <row r="50627" spans="30:30">
      <c r="AD50627" s="9"/>
    </row>
    <row r="50628" spans="30:30">
      <c r="AD50628" s="9"/>
    </row>
    <row r="50629" spans="30:30">
      <c r="AD50629" s="9"/>
    </row>
    <row r="50630" spans="30:30">
      <c r="AD50630" s="9"/>
    </row>
    <row r="50631" spans="30:30">
      <c r="AD50631" s="9"/>
    </row>
    <row r="50632" spans="30:30">
      <c r="AD50632" s="9"/>
    </row>
    <row r="50633" spans="30:30">
      <c r="AD50633" s="9"/>
    </row>
    <row r="50634" spans="30:30">
      <c r="AD50634" s="9"/>
    </row>
    <row r="50635" spans="30:30">
      <c r="AD50635" s="9"/>
    </row>
    <row r="50636" spans="30:30">
      <c r="AD50636" s="9"/>
    </row>
    <row r="50637" spans="30:30">
      <c r="AD50637" s="9"/>
    </row>
    <row r="50638" spans="30:30">
      <c r="AD50638" s="9"/>
    </row>
    <row r="50639" spans="30:30">
      <c r="AD50639" s="9"/>
    </row>
    <row r="50640" spans="30:30">
      <c r="AD50640" s="9"/>
    </row>
    <row r="50641" spans="30:30">
      <c r="AD50641" s="9"/>
    </row>
    <row r="50642" spans="30:30">
      <c r="AD50642" s="9"/>
    </row>
    <row r="50643" spans="30:30">
      <c r="AD50643" s="9"/>
    </row>
    <row r="50644" spans="30:30">
      <c r="AD50644" s="9"/>
    </row>
    <row r="50645" spans="30:30">
      <c r="AD50645" s="9"/>
    </row>
    <row r="50646" spans="30:30">
      <c r="AD50646" s="9"/>
    </row>
    <row r="50647" spans="30:30">
      <c r="AD50647" s="9"/>
    </row>
    <row r="50648" spans="30:30">
      <c r="AD50648" s="9"/>
    </row>
    <row r="50649" spans="30:30">
      <c r="AD50649" s="9"/>
    </row>
    <row r="50650" spans="30:30">
      <c r="AD50650" s="9"/>
    </row>
    <row r="50651" spans="30:30">
      <c r="AD50651" s="9"/>
    </row>
    <row r="50652" spans="30:30">
      <c r="AD50652" s="9"/>
    </row>
    <row r="50653" spans="30:30">
      <c r="AD50653" s="9"/>
    </row>
    <row r="50654" spans="30:30">
      <c r="AD50654" s="9"/>
    </row>
    <row r="50655" spans="30:30">
      <c r="AD50655" s="9"/>
    </row>
    <row r="50656" spans="30:30">
      <c r="AD50656" s="9"/>
    </row>
    <row r="50657" spans="30:30">
      <c r="AD50657" s="9"/>
    </row>
    <row r="50658" spans="30:30">
      <c r="AD50658" s="9"/>
    </row>
    <row r="50659" spans="30:30">
      <c r="AD50659" s="9"/>
    </row>
    <row r="50660" spans="30:30">
      <c r="AD50660" s="9"/>
    </row>
    <row r="50661" spans="30:30">
      <c r="AD50661" s="9"/>
    </row>
    <row r="50662" spans="30:30">
      <c r="AD50662" s="9"/>
    </row>
    <row r="50663" spans="30:30">
      <c r="AD50663" s="9"/>
    </row>
    <row r="50664" spans="30:30">
      <c r="AD50664" s="9"/>
    </row>
    <row r="50665" spans="30:30">
      <c r="AD50665" s="9"/>
    </row>
    <row r="50666" spans="30:30">
      <c r="AD50666" s="9"/>
    </row>
    <row r="50667" spans="30:30">
      <c r="AD50667" s="9"/>
    </row>
    <row r="50668" spans="30:30">
      <c r="AD50668" s="9"/>
    </row>
    <row r="50669" spans="30:30">
      <c r="AD50669" s="9"/>
    </row>
    <row r="50670" spans="30:30">
      <c r="AD50670" s="9"/>
    </row>
    <row r="50671" spans="30:30">
      <c r="AD50671" s="9"/>
    </row>
    <row r="50672" spans="30:30">
      <c r="AD50672" s="9"/>
    </row>
    <row r="50673" spans="30:30">
      <c r="AD50673" s="9"/>
    </row>
    <row r="50674" spans="30:30">
      <c r="AD50674" s="9"/>
    </row>
    <row r="50675" spans="30:30">
      <c r="AD50675" s="9"/>
    </row>
    <row r="50676" spans="30:30">
      <c r="AD50676" s="9"/>
    </row>
    <row r="50677" spans="30:30">
      <c r="AD50677" s="9"/>
    </row>
    <row r="50678" spans="30:30">
      <c r="AD50678" s="9"/>
    </row>
    <row r="50679" spans="30:30">
      <c r="AD50679" s="9"/>
    </row>
    <row r="50680" spans="30:30">
      <c r="AD50680" s="9"/>
    </row>
    <row r="50681" spans="30:30">
      <c r="AD50681" s="9"/>
    </row>
    <row r="50682" spans="30:30">
      <c r="AD50682" s="9"/>
    </row>
    <row r="50683" spans="30:30">
      <c r="AD50683" s="9"/>
    </row>
    <row r="50684" spans="30:30">
      <c r="AD50684" s="9"/>
    </row>
    <row r="50685" spans="30:30">
      <c r="AD50685" s="9"/>
    </row>
    <row r="50686" spans="30:30">
      <c r="AD50686" s="9"/>
    </row>
    <row r="50687" spans="30:30">
      <c r="AD50687" s="9"/>
    </row>
    <row r="50688" spans="30:30">
      <c r="AD50688" s="9"/>
    </row>
    <row r="50689" spans="30:30">
      <c r="AD50689" s="9"/>
    </row>
    <row r="50690" spans="30:30">
      <c r="AD50690" s="9"/>
    </row>
    <row r="50691" spans="30:30">
      <c r="AD50691" s="9"/>
    </row>
    <row r="50692" spans="30:30">
      <c r="AD50692" s="9"/>
    </row>
    <row r="50693" spans="30:30">
      <c r="AD50693" s="9"/>
    </row>
    <row r="50694" spans="30:30">
      <c r="AD50694" s="9"/>
    </row>
    <row r="50695" spans="30:30">
      <c r="AD50695" s="9"/>
    </row>
    <row r="50696" spans="30:30">
      <c r="AD50696" s="9"/>
    </row>
    <row r="50697" spans="30:30">
      <c r="AD50697" s="9"/>
    </row>
    <row r="50698" spans="30:30">
      <c r="AD50698" s="9"/>
    </row>
    <row r="50699" spans="30:30">
      <c r="AD50699" s="9"/>
    </row>
    <row r="50700" spans="30:30">
      <c r="AD50700" s="9"/>
    </row>
    <row r="50701" spans="30:30">
      <c r="AD50701" s="9"/>
    </row>
    <row r="50702" spans="30:30">
      <c r="AD50702" s="9"/>
    </row>
    <row r="50703" spans="30:30">
      <c r="AD50703" s="9"/>
    </row>
    <row r="50704" spans="30:30">
      <c r="AD50704" s="9"/>
    </row>
    <row r="50705" spans="30:30">
      <c r="AD50705" s="9"/>
    </row>
    <row r="50706" spans="30:30">
      <c r="AD50706" s="9"/>
    </row>
    <row r="50707" spans="30:30">
      <c r="AD50707" s="9"/>
    </row>
    <row r="50708" spans="30:30">
      <c r="AD50708" s="9"/>
    </row>
    <row r="50709" spans="30:30">
      <c r="AD50709" s="9"/>
    </row>
    <row r="50710" spans="30:30">
      <c r="AD50710" s="9"/>
    </row>
    <row r="50711" spans="30:30">
      <c r="AD50711" s="9"/>
    </row>
    <row r="50712" spans="30:30">
      <c r="AD50712" s="9"/>
    </row>
    <row r="50713" spans="30:30">
      <c r="AD50713" s="9"/>
    </row>
    <row r="50714" spans="30:30">
      <c r="AD50714" s="9"/>
    </row>
    <row r="50715" spans="30:30">
      <c r="AD50715" s="9"/>
    </row>
    <row r="50716" spans="30:30">
      <c r="AD50716" s="9"/>
    </row>
    <row r="50717" spans="30:30">
      <c r="AD50717" s="9"/>
    </row>
    <row r="50718" spans="30:30">
      <c r="AD50718" s="9"/>
    </row>
    <row r="50719" spans="30:30">
      <c r="AD50719" s="9"/>
    </row>
    <row r="50720" spans="30:30">
      <c r="AD50720" s="9"/>
    </row>
    <row r="50721" spans="30:30">
      <c r="AD50721" s="9"/>
    </row>
    <row r="50722" spans="30:30">
      <c r="AD50722" s="9"/>
    </row>
    <row r="50723" spans="30:30">
      <c r="AD50723" s="9"/>
    </row>
    <row r="50724" spans="30:30">
      <c r="AD50724" s="9"/>
    </row>
    <row r="50725" spans="30:30">
      <c r="AD50725" s="9"/>
    </row>
    <row r="50726" spans="30:30">
      <c r="AD50726" s="9"/>
    </row>
    <row r="50727" spans="30:30">
      <c r="AD50727" s="9"/>
    </row>
    <row r="50728" spans="30:30">
      <c r="AD50728" s="9"/>
    </row>
    <row r="50729" spans="30:30">
      <c r="AD50729" s="9"/>
    </row>
    <row r="50730" spans="30:30">
      <c r="AD50730" s="9"/>
    </row>
    <row r="50731" spans="30:30">
      <c r="AD50731" s="9"/>
    </row>
    <row r="50732" spans="30:30">
      <c r="AD50732" s="9"/>
    </row>
    <row r="50733" spans="30:30">
      <c r="AD50733" s="9"/>
    </row>
    <row r="50734" spans="30:30">
      <c r="AD50734" s="9"/>
    </row>
    <row r="50735" spans="30:30">
      <c r="AD50735" s="9"/>
    </row>
    <row r="50736" spans="30:30">
      <c r="AD50736" s="9"/>
    </row>
    <row r="50737" spans="30:30">
      <c r="AD50737" s="9"/>
    </row>
    <row r="50738" spans="30:30">
      <c r="AD50738" s="9"/>
    </row>
    <row r="50739" spans="30:30">
      <c r="AD50739" s="9"/>
    </row>
    <row r="50740" spans="30:30">
      <c r="AD50740" s="9"/>
    </row>
    <row r="50741" spans="30:30">
      <c r="AD50741" s="9"/>
    </row>
    <row r="50742" spans="30:30">
      <c r="AD50742" s="9"/>
    </row>
    <row r="50743" spans="30:30">
      <c r="AD50743" s="9"/>
    </row>
    <row r="50744" spans="30:30">
      <c r="AD50744" s="9"/>
    </row>
    <row r="50745" spans="30:30">
      <c r="AD50745" s="9"/>
    </row>
    <row r="50746" spans="30:30">
      <c r="AD50746" s="9"/>
    </row>
    <row r="50747" spans="30:30">
      <c r="AD50747" s="9"/>
    </row>
    <row r="50748" spans="30:30">
      <c r="AD50748" s="9"/>
    </row>
    <row r="50749" spans="30:30">
      <c r="AD50749" s="9"/>
    </row>
    <row r="50750" spans="30:30">
      <c r="AD50750" s="9"/>
    </row>
    <row r="50751" spans="30:30">
      <c r="AD50751" s="9"/>
    </row>
    <row r="50752" spans="30:30">
      <c r="AD50752" s="9"/>
    </row>
    <row r="50753" spans="30:30">
      <c r="AD50753" s="9"/>
    </row>
    <row r="50754" spans="30:30">
      <c r="AD50754" s="9"/>
    </row>
    <row r="50755" spans="30:30">
      <c r="AD50755" s="9"/>
    </row>
    <row r="50756" spans="30:30">
      <c r="AD50756" s="9"/>
    </row>
    <row r="50757" spans="30:30">
      <c r="AD50757" s="9"/>
    </row>
    <row r="50758" spans="30:30">
      <c r="AD50758" s="9"/>
    </row>
    <row r="50759" spans="30:30">
      <c r="AD50759" s="9"/>
    </row>
    <row r="50760" spans="30:30">
      <c r="AD50760" s="9"/>
    </row>
    <row r="50761" spans="30:30">
      <c r="AD50761" s="9"/>
    </row>
    <row r="50762" spans="30:30">
      <c r="AD50762" s="9"/>
    </row>
    <row r="50763" spans="30:30">
      <c r="AD50763" s="9"/>
    </row>
    <row r="50764" spans="30:30">
      <c r="AD50764" s="9"/>
    </row>
    <row r="50765" spans="30:30">
      <c r="AD50765" s="9"/>
    </row>
    <row r="50766" spans="30:30">
      <c r="AD50766" s="9"/>
    </row>
    <row r="50767" spans="30:30">
      <c r="AD50767" s="9"/>
    </row>
    <row r="50768" spans="30:30">
      <c r="AD50768" s="9"/>
    </row>
    <row r="50769" spans="30:30">
      <c r="AD50769" s="9"/>
    </row>
    <row r="50770" spans="30:30">
      <c r="AD50770" s="9"/>
    </row>
    <row r="50771" spans="30:30">
      <c r="AD50771" s="9"/>
    </row>
    <row r="50772" spans="30:30">
      <c r="AD50772" s="9"/>
    </row>
    <row r="50773" spans="30:30">
      <c r="AD50773" s="9"/>
    </row>
    <row r="50774" spans="30:30">
      <c r="AD50774" s="9"/>
    </row>
    <row r="50775" spans="30:30">
      <c r="AD50775" s="9"/>
    </row>
    <row r="50776" spans="30:30">
      <c r="AD50776" s="9"/>
    </row>
    <row r="50777" spans="30:30">
      <c r="AD50777" s="9"/>
    </row>
    <row r="50778" spans="30:30">
      <c r="AD50778" s="9"/>
    </row>
    <row r="50779" spans="30:30">
      <c r="AD50779" s="9"/>
    </row>
    <row r="50780" spans="30:30">
      <c r="AD50780" s="9"/>
    </row>
    <row r="50781" spans="30:30">
      <c r="AD50781" s="9"/>
    </row>
    <row r="50782" spans="30:30">
      <c r="AD50782" s="9"/>
    </row>
    <row r="50783" spans="30:30">
      <c r="AD50783" s="9"/>
    </row>
    <row r="50784" spans="30:30">
      <c r="AD50784" s="9"/>
    </row>
    <row r="50785" spans="30:30">
      <c r="AD50785" s="9"/>
    </row>
    <row r="50786" spans="30:30">
      <c r="AD50786" s="9"/>
    </row>
    <row r="50787" spans="30:30">
      <c r="AD50787" s="9"/>
    </row>
    <row r="50788" spans="30:30">
      <c r="AD50788" s="9"/>
    </row>
    <row r="50789" spans="30:30">
      <c r="AD50789" s="9"/>
    </row>
    <row r="50790" spans="30:30">
      <c r="AD50790" s="9"/>
    </row>
    <row r="50791" spans="30:30">
      <c r="AD50791" s="9"/>
    </row>
    <row r="50792" spans="30:30">
      <c r="AD50792" s="9"/>
    </row>
    <row r="50793" spans="30:30">
      <c r="AD50793" s="9"/>
    </row>
    <row r="50794" spans="30:30">
      <c r="AD50794" s="9"/>
    </row>
    <row r="50795" spans="30:30">
      <c r="AD50795" s="9"/>
    </row>
    <row r="50796" spans="30:30">
      <c r="AD50796" s="9"/>
    </row>
    <row r="50797" spans="30:30">
      <c r="AD50797" s="9"/>
    </row>
    <row r="50798" spans="30:30">
      <c r="AD50798" s="9"/>
    </row>
    <row r="50799" spans="30:30">
      <c r="AD50799" s="9"/>
    </row>
    <row r="50800" spans="30:30">
      <c r="AD50800" s="9"/>
    </row>
    <row r="50801" spans="30:30">
      <c r="AD50801" s="9"/>
    </row>
    <row r="50802" spans="30:30">
      <c r="AD50802" s="9"/>
    </row>
    <row r="50803" spans="30:30">
      <c r="AD50803" s="9"/>
    </row>
    <row r="50804" spans="30:30">
      <c r="AD50804" s="9"/>
    </row>
    <row r="50805" spans="30:30">
      <c r="AD50805" s="9"/>
    </row>
    <row r="50806" spans="30:30">
      <c r="AD50806" s="9"/>
    </row>
    <row r="50807" spans="30:30">
      <c r="AD50807" s="9"/>
    </row>
    <row r="50808" spans="30:30">
      <c r="AD50808" s="9"/>
    </row>
    <row r="50809" spans="30:30">
      <c r="AD50809" s="9"/>
    </row>
    <row r="50810" spans="30:30">
      <c r="AD50810" s="9"/>
    </row>
    <row r="50811" spans="30:30">
      <c r="AD50811" s="9"/>
    </row>
    <row r="50812" spans="30:30">
      <c r="AD50812" s="9"/>
    </row>
    <row r="50813" spans="30:30">
      <c r="AD50813" s="9"/>
    </row>
    <row r="50814" spans="30:30">
      <c r="AD50814" s="9"/>
    </row>
    <row r="50815" spans="30:30">
      <c r="AD50815" s="9"/>
    </row>
    <row r="50816" spans="30:30">
      <c r="AD50816" s="9"/>
    </row>
    <row r="50817" spans="30:30">
      <c r="AD50817" s="9"/>
    </row>
    <row r="50818" spans="30:30">
      <c r="AD50818" s="9"/>
    </row>
    <row r="50819" spans="30:30">
      <c r="AD50819" s="9"/>
    </row>
    <row r="50820" spans="30:30">
      <c r="AD50820" s="9"/>
    </row>
    <row r="50821" spans="30:30">
      <c r="AD50821" s="9"/>
    </row>
    <row r="50822" spans="30:30">
      <c r="AD50822" s="9"/>
    </row>
    <row r="50823" spans="30:30">
      <c r="AD50823" s="9"/>
    </row>
    <row r="50824" spans="30:30">
      <c r="AD50824" s="9"/>
    </row>
    <row r="50825" spans="30:30">
      <c r="AD50825" s="9"/>
    </row>
    <row r="50826" spans="30:30">
      <c r="AD50826" s="9"/>
    </row>
    <row r="50827" spans="30:30">
      <c r="AD50827" s="9"/>
    </row>
    <row r="50828" spans="30:30">
      <c r="AD50828" s="9"/>
    </row>
    <row r="50829" spans="30:30">
      <c r="AD50829" s="9"/>
    </row>
    <row r="50830" spans="30:30">
      <c r="AD50830" s="9"/>
    </row>
    <row r="50831" spans="30:30">
      <c r="AD50831" s="9"/>
    </row>
    <row r="50832" spans="30:30">
      <c r="AD50832" s="9"/>
    </row>
    <row r="50833" spans="30:30">
      <c r="AD50833" s="9"/>
    </row>
    <row r="50834" spans="30:30">
      <c r="AD50834" s="9"/>
    </row>
    <row r="50835" spans="30:30">
      <c r="AD50835" s="9"/>
    </row>
    <row r="50836" spans="30:30">
      <c r="AD50836" s="9"/>
    </row>
    <row r="50837" spans="30:30">
      <c r="AD50837" s="9"/>
    </row>
    <row r="50838" spans="30:30">
      <c r="AD50838" s="9"/>
    </row>
    <row r="50839" spans="30:30">
      <c r="AD50839" s="9"/>
    </row>
    <row r="50840" spans="30:30">
      <c r="AD50840" s="9"/>
    </row>
    <row r="50841" spans="30:30">
      <c r="AD50841" s="9"/>
    </row>
    <row r="50842" spans="30:30">
      <c r="AD50842" s="9"/>
    </row>
    <row r="50843" spans="30:30">
      <c r="AD50843" s="9"/>
    </row>
    <row r="50844" spans="30:30">
      <c r="AD50844" s="9"/>
    </row>
    <row r="50845" spans="30:30">
      <c r="AD50845" s="9"/>
    </row>
    <row r="50846" spans="30:30">
      <c r="AD50846" s="9"/>
    </row>
    <row r="50847" spans="30:30">
      <c r="AD50847" s="9"/>
    </row>
    <row r="50848" spans="30:30">
      <c r="AD50848" s="9"/>
    </row>
    <row r="50849" spans="30:30">
      <c r="AD50849" s="9"/>
    </row>
    <row r="50850" spans="30:30">
      <c r="AD50850" s="9"/>
    </row>
    <row r="50851" spans="30:30">
      <c r="AD50851" s="9"/>
    </row>
    <row r="50852" spans="30:30">
      <c r="AD50852" s="9"/>
    </row>
    <row r="50853" spans="30:30">
      <c r="AD50853" s="9"/>
    </row>
    <row r="50854" spans="30:30">
      <c r="AD50854" s="9"/>
    </row>
    <row r="50855" spans="30:30">
      <c r="AD50855" s="9"/>
    </row>
    <row r="50856" spans="30:30">
      <c r="AD50856" s="9"/>
    </row>
    <row r="50857" spans="30:30">
      <c r="AD50857" s="9"/>
    </row>
    <row r="50858" spans="30:30">
      <c r="AD50858" s="9"/>
    </row>
    <row r="50859" spans="30:30">
      <c r="AD50859" s="9"/>
    </row>
    <row r="50860" spans="30:30">
      <c r="AD50860" s="9"/>
    </row>
    <row r="50861" spans="30:30">
      <c r="AD50861" s="9"/>
    </row>
    <row r="50862" spans="30:30">
      <c r="AD50862" s="9"/>
    </row>
    <row r="50863" spans="30:30">
      <c r="AD50863" s="9"/>
    </row>
    <row r="50864" spans="30:30">
      <c r="AD50864" s="9"/>
    </row>
    <row r="50865" spans="30:30">
      <c r="AD50865" s="9"/>
    </row>
    <row r="50866" spans="30:30">
      <c r="AD50866" s="9"/>
    </row>
    <row r="50867" spans="30:30">
      <c r="AD50867" s="9"/>
    </row>
    <row r="50868" spans="30:30">
      <c r="AD50868" s="9"/>
    </row>
    <row r="50869" spans="30:30">
      <c r="AD50869" s="9"/>
    </row>
    <row r="50870" spans="30:30">
      <c r="AD50870" s="9"/>
    </row>
    <row r="50871" spans="30:30">
      <c r="AD50871" s="9"/>
    </row>
    <row r="50872" spans="30:30">
      <c r="AD50872" s="9"/>
    </row>
    <row r="50873" spans="30:30">
      <c r="AD50873" s="9"/>
    </row>
    <row r="50874" spans="30:30">
      <c r="AD50874" s="9"/>
    </row>
    <row r="50875" spans="30:30">
      <c r="AD50875" s="9"/>
    </row>
    <row r="50876" spans="30:30">
      <c r="AD50876" s="9"/>
    </row>
    <row r="50877" spans="30:30">
      <c r="AD50877" s="9"/>
    </row>
    <row r="50878" spans="30:30">
      <c r="AD50878" s="9"/>
    </row>
    <row r="50879" spans="30:30">
      <c r="AD50879" s="9"/>
    </row>
    <row r="50880" spans="30:30">
      <c r="AD50880" s="9"/>
    </row>
    <row r="50881" spans="30:30">
      <c r="AD50881" s="9"/>
    </row>
    <row r="50882" spans="30:30">
      <c r="AD50882" s="9"/>
    </row>
    <row r="50883" spans="30:30">
      <c r="AD50883" s="9"/>
    </row>
    <row r="50884" spans="30:30">
      <c r="AD50884" s="9"/>
    </row>
    <row r="50885" spans="30:30">
      <c r="AD50885" s="9"/>
    </row>
    <row r="50886" spans="30:30">
      <c r="AD50886" s="9"/>
    </row>
    <row r="50887" spans="30:30">
      <c r="AD50887" s="9"/>
    </row>
    <row r="50888" spans="30:30">
      <c r="AD50888" s="9"/>
    </row>
    <row r="50889" spans="30:30">
      <c r="AD50889" s="9"/>
    </row>
    <row r="50890" spans="30:30">
      <c r="AD50890" s="9"/>
    </row>
    <row r="50891" spans="30:30">
      <c r="AD50891" s="9"/>
    </row>
    <row r="50892" spans="30:30">
      <c r="AD50892" s="9"/>
    </row>
    <row r="50893" spans="30:30">
      <c r="AD50893" s="9"/>
    </row>
    <row r="50894" spans="30:30">
      <c r="AD50894" s="9"/>
    </row>
    <row r="50895" spans="30:30">
      <c r="AD50895" s="9"/>
    </row>
    <row r="50896" spans="30:30">
      <c r="AD50896" s="9"/>
    </row>
    <row r="50897" spans="30:30">
      <c r="AD50897" s="9"/>
    </row>
    <row r="50898" spans="30:30">
      <c r="AD50898" s="9"/>
    </row>
    <row r="50899" spans="30:30">
      <c r="AD50899" s="9"/>
    </row>
    <row r="50900" spans="30:30">
      <c r="AD50900" s="9"/>
    </row>
    <row r="50901" spans="30:30">
      <c r="AD50901" s="9"/>
    </row>
    <row r="50902" spans="30:30">
      <c r="AD50902" s="9"/>
    </row>
    <row r="50903" spans="30:30">
      <c r="AD50903" s="9"/>
    </row>
    <row r="50904" spans="30:30">
      <c r="AD50904" s="9"/>
    </row>
    <row r="50905" spans="30:30">
      <c r="AD50905" s="9"/>
    </row>
    <row r="50906" spans="30:30">
      <c r="AD50906" s="9"/>
    </row>
    <row r="50907" spans="30:30">
      <c r="AD50907" s="9"/>
    </row>
    <row r="50908" spans="30:30">
      <c r="AD50908" s="9"/>
    </row>
    <row r="50909" spans="30:30">
      <c r="AD50909" s="9"/>
    </row>
    <row r="50910" spans="30:30">
      <c r="AD50910" s="9"/>
    </row>
    <row r="50911" spans="30:30">
      <c r="AD50911" s="9"/>
    </row>
    <row r="50912" spans="30:30">
      <c r="AD50912" s="9"/>
    </row>
    <row r="50913" spans="30:30">
      <c r="AD50913" s="9"/>
    </row>
    <row r="50914" spans="30:30">
      <c r="AD50914" s="9"/>
    </row>
    <row r="50915" spans="30:30">
      <c r="AD50915" s="9"/>
    </row>
    <row r="50916" spans="30:30">
      <c r="AD50916" s="9"/>
    </row>
    <row r="50917" spans="30:30">
      <c r="AD50917" s="9"/>
    </row>
    <row r="50918" spans="30:30">
      <c r="AD50918" s="9"/>
    </row>
    <row r="50919" spans="30:30">
      <c r="AD50919" s="9"/>
    </row>
    <row r="50920" spans="30:30">
      <c r="AD50920" s="9"/>
    </row>
    <row r="50921" spans="30:30">
      <c r="AD50921" s="9"/>
    </row>
    <row r="50922" spans="30:30">
      <c r="AD50922" s="9"/>
    </row>
    <row r="50923" spans="30:30">
      <c r="AD50923" s="9"/>
    </row>
    <row r="50924" spans="30:30">
      <c r="AD50924" s="9"/>
    </row>
    <row r="50925" spans="30:30">
      <c r="AD50925" s="9"/>
    </row>
    <row r="50926" spans="30:30">
      <c r="AD50926" s="9"/>
    </row>
    <row r="50927" spans="30:30">
      <c r="AD50927" s="9"/>
    </row>
    <row r="50928" spans="30:30">
      <c r="AD50928" s="9"/>
    </row>
    <row r="50929" spans="30:30">
      <c r="AD50929" s="9"/>
    </row>
    <row r="50930" spans="30:30">
      <c r="AD50930" s="9"/>
    </row>
    <row r="50931" spans="30:30">
      <c r="AD50931" s="9"/>
    </row>
    <row r="50932" spans="30:30">
      <c r="AD50932" s="9"/>
    </row>
    <row r="50933" spans="30:30">
      <c r="AD50933" s="9"/>
    </row>
    <row r="50934" spans="30:30">
      <c r="AD50934" s="9"/>
    </row>
    <row r="50935" spans="30:30">
      <c r="AD50935" s="9"/>
    </row>
    <row r="50936" spans="30:30">
      <c r="AD50936" s="9"/>
    </row>
    <row r="50937" spans="30:30">
      <c r="AD50937" s="9"/>
    </row>
    <row r="50938" spans="30:30">
      <c r="AD50938" s="9"/>
    </row>
    <row r="50939" spans="30:30">
      <c r="AD50939" s="9"/>
    </row>
    <row r="50940" spans="30:30">
      <c r="AD50940" s="9"/>
    </row>
    <row r="50941" spans="30:30">
      <c r="AD50941" s="9"/>
    </row>
    <row r="50942" spans="30:30">
      <c r="AD50942" s="9"/>
    </row>
    <row r="50943" spans="30:30">
      <c r="AD50943" s="9"/>
    </row>
    <row r="50944" spans="30:30">
      <c r="AD50944" s="9"/>
    </row>
    <row r="50945" spans="30:30">
      <c r="AD50945" s="9"/>
    </row>
    <row r="50946" spans="30:30">
      <c r="AD50946" s="9"/>
    </row>
    <row r="50947" spans="30:30">
      <c r="AD50947" s="9"/>
    </row>
    <row r="50948" spans="30:30">
      <c r="AD50948" s="9"/>
    </row>
    <row r="50949" spans="30:30">
      <c r="AD50949" s="9"/>
    </row>
    <row r="50950" spans="30:30">
      <c r="AD50950" s="9"/>
    </row>
    <row r="50951" spans="30:30">
      <c r="AD50951" s="9"/>
    </row>
    <row r="50952" spans="30:30">
      <c r="AD50952" s="9"/>
    </row>
    <row r="50953" spans="30:30">
      <c r="AD50953" s="9"/>
    </row>
    <row r="50954" spans="30:30">
      <c r="AD50954" s="9"/>
    </row>
    <row r="50955" spans="30:30">
      <c r="AD50955" s="9"/>
    </row>
    <row r="50956" spans="30:30">
      <c r="AD50956" s="9"/>
    </row>
    <row r="50957" spans="30:30">
      <c r="AD50957" s="9"/>
    </row>
    <row r="50958" spans="30:30">
      <c r="AD50958" s="9"/>
    </row>
    <row r="50959" spans="30:30">
      <c r="AD50959" s="9"/>
    </row>
    <row r="50960" spans="30:30">
      <c r="AD50960" s="9"/>
    </row>
    <row r="50961" spans="30:30">
      <c r="AD50961" s="9"/>
    </row>
    <row r="50962" spans="30:30">
      <c r="AD50962" s="9"/>
    </row>
    <row r="50963" spans="30:30">
      <c r="AD50963" s="9"/>
    </row>
    <row r="50964" spans="30:30">
      <c r="AD50964" s="9"/>
    </row>
    <row r="50965" spans="30:30">
      <c r="AD50965" s="9"/>
    </row>
    <row r="50966" spans="30:30">
      <c r="AD50966" s="9"/>
    </row>
    <row r="50967" spans="30:30">
      <c r="AD50967" s="9"/>
    </row>
    <row r="50968" spans="30:30">
      <c r="AD50968" s="9"/>
    </row>
    <row r="50969" spans="30:30">
      <c r="AD50969" s="9"/>
    </row>
    <row r="50970" spans="30:30">
      <c r="AD50970" s="9"/>
    </row>
    <row r="50971" spans="30:30">
      <c r="AD50971" s="9"/>
    </row>
    <row r="50972" spans="30:30">
      <c r="AD50972" s="9"/>
    </row>
    <row r="50973" spans="30:30">
      <c r="AD50973" s="9"/>
    </row>
    <row r="50974" spans="30:30">
      <c r="AD50974" s="9"/>
    </row>
    <row r="50975" spans="30:30">
      <c r="AD50975" s="9"/>
    </row>
    <row r="50976" spans="30:30">
      <c r="AD50976" s="9"/>
    </row>
    <row r="50977" spans="30:30">
      <c r="AD50977" s="9"/>
    </row>
    <row r="50978" spans="30:30">
      <c r="AD50978" s="9"/>
    </row>
    <row r="50979" spans="30:30">
      <c r="AD50979" s="9"/>
    </row>
    <row r="50980" spans="30:30">
      <c r="AD50980" s="9"/>
    </row>
    <row r="50981" spans="30:30">
      <c r="AD50981" s="9"/>
    </row>
    <row r="50982" spans="30:30">
      <c r="AD50982" s="9"/>
    </row>
    <row r="50983" spans="30:30">
      <c r="AD50983" s="9"/>
    </row>
    <row r="50984" spans="30:30">
      <c r="AD50984" s="9"/>
    </row>
    <row r="50985" spans="30:30">
      <c r="AD50985" s="9"/>
    </row>
    <row r="50986" spans="30:30">
      <c r="AD50986" s="9"/>
    </row>
    <row r="50987" spans="30:30">
      <c r="AD50987" s="9"/>
    </row>
    <row r="50988" spans="30:30">
      <c r="AD50988" s="9"/>
    </row>
    <row r="50989" spans="30:30">
      <c r="AD50989" s="9"/>
    </row>
    <row r="50990" spans="30:30">
      <c r="AD50990" s="9"/>
    </row>
    <row r="50991" spans="30:30">
      <c r="AD50991" s="9"/>
    </row>
    <row r="50992" spans="30:30">
      <c r="AD50992" s="9"/>
    </row>
    <row r="50993" spans="30:30">
      <c r="AD50993" s="9"/>
    </row>
    <row r="50994" spans="30:30">
      <c r="AD50994" s="9"/>
    </row>
    <row r="50995" spans="30:30">
      <c r="AD50995" s="9"/>
    </row>
    <row r="50996" spans="30:30">
      <c r="AD50996" s="9"/>
    </row>
    <row r="50997" spans="30:30">
      <c r="AD50997" s="9"/>
    </row>
    <row r="50998" spans="30:30">
      <c r="AD50998" s="9"/>
    </row>
    <row r="50999" spans="30:30">
      <c r="AD50999" s="9"/>
    </row>
    <row r="51000" spans="30:30">
      <c r="AD51000" s="9"/>
    </row>
    <row r="51001" spans="30:30">
      <c r="AD51001" s="9"/>
    </row>
    <row r="51002" spans="30:30">
      <c r="AD51002" s="9"/>
    </row>
    <row r="51003" spans="30:30">
      <c r="AD51003" s="9"/>
    </row>
    <row r="51004" spans="30:30">
      <c r="AD51004" s="9"/>
    </row>
    <row r="51005" spans="30:30">
      <c r="AD51005" s="9"/>
    </row>
    <row r="51006" spans="30:30">
      <c r="AD51006" s="9"/>
    </row>
    <row r="51007" spans="30:30">
      <c r="AD51007" s="9"/>
    </row>
    <row r="51008" spans="30:30">
      <c r="AD51008" s="9"/>
    </row>
    <row r="51009" spans="30:30">
      <c r="AD51009" s="9"/>
    </row>
    <row r="51010" spans="30:30">
      <c r="AD51010" s="9"/>
    </row>
    <row r="51011" spans="30:30">
      <c r="AD51011" s="9"/>
    </row>
    <row r="51012" spans="30:30">
      <c r="AD51012" s="9"/>
    </row>
    <row r="51013" spans="30:30">
      <c r="AD51013" s="9"/>
    </row>
    <row r="51014" spans="30:30">
      <c r="AD51014" s="9"/>
    </row>
    <row r="51015" spans="30:30">
      <c r="AD51015" s="9"/>
    </row>
    <row r="51016" spans="30:30">
      <c r="AD51016" s="9"/>
    </row>
    <row r="51017" spans="30:30">
      <c r="AD51017" s="9"/>
    </row>
    <row r="51018" spans="30:30">
      <c r="AD51018" s="9"/>
    </row>
    <row r="51019" spans="30:30">
      <c r="AD51019" s="9"/>
    </row>
    <row r="51020" spans="30:30">
      <c r="AD51020" s="9"/>
    </row>
    <row r="51021" spans="30:30">
      <c r="AD51021" s="9"/>
    </row>
    <row r="51022" spans="30:30">
      <c r="AD51022" s="9"/>
    </row>
    <row r="51023" spans="30:30">
      <c r="AD51023" s="9"/>
    </row>
    <row r="51024" spans="30:30">
      <c r="AD51024" s="9"/>
    </row>
    <row r="51025" spans="30:30">
      <c r="AD51025" s="9"/>
    </row>
    <row r="51026" spans="30:30">
      <c r="AD51026" s="9"/>
    </row>
    <row r="51027" spans="30:30">
      <c r="AD51027" s="9"/>
    </row>
    <row r="51028" spans="30:30">
      <c r="AD51028" s="9"/>
    </row>
    <row r="51029" spans="30:30">
      <c r="AD51029" s="9"/>
    </row>
    <row r="51030" spans="30:30">
      <c r="AD51030" s="9"/>
    </row>
    <row r="51031" spans="30:30">
      <c r="AD51031" s="9"/>
    </row>
    <row r="51032" spans="30:30">
      <c r="AD51032" s="9"/>
    </row>
    <row r="51033" spans="30:30">
      <c r="AD51033" s="9"/>
    </row>
    <row r="51034" spans="30:30">
      <c r="AD51034" s="9"/>
    </row>
    <row r="51035" spans="30:30">
      <c r="AD51035" s="9"/>
    </row>
    <row r="51036" spans="30:30">
      <c r="AD51036" s="9"/>
    </row>
    <row r="51037" spans="30:30">
      <c r="AD51037" s="9"/>
    </row>
    <row r="51038" spans="30:30">
      <c r="AD51038" s="9"/>
    </row>
    <row r="51039" spans="30:30">
      <c r="AD51039" s="9"/>
    </row>
    <row r="51040" spans="30:30">
      <c r="AD51040" s="9"/>
    </row>
    <row r="51041" spans="30:30">
      <c r="AD51041" s="9"/>
    </row>
    <row r="51042" spans="30:30">
      <c r="AD51042" s="9"/>
    </row>
    <row r="51043" spans="30:30">
      <c r="AD51043" s="9"/>
    </row>
    <row r="51044" spans="30:30">
      <c r="AD51044" s="9"/>
    </row>
    <row r="51045" spans="30:30">
      <c r="AD51045" s="9"/>
    </row>
    <row r="51046" spans="30:30">
      <c r="AD51046" s="9"/>
    </row>
    <row r="51047" spans="30:30">
      <c r="AD51047" s="9"/>
    </row>
    <row r="51048" spans="30:30">
      <c r="AD51048" s="9"/>
    </row>
    <row r="51049" spans="30:30">
      <c r="AD51049" s="9"/>
    </row>
    <row r="51050" spans="30:30">
      <c r="AD51050" s="9"/>
    </row>
    <row r="51051" spans="30:30">
      <c r="AD51051" s="9"/>
    </row>
    <row r="51052" spans="30:30">
      <c r="AD51052" s="9"/>
    </row>
    <row r="51053" spans="30:30">
      <c r="AD51053" s="9"/>
    </row>
    <row r="51054" spans="30:30">
      <c r="AD51054" s="9"/>
    </row>
    <row r="51055" spans="30:30">
      <c r="AD51055" s="9"/>
    </row>
    <row r="51056" spans="30:30">
      <c r="AD51056" s="9"/>
    </row>
    <row r="51057" spans="30:30">
      <c r="AD51057" s="9"/>
    </row>
    <row r="51058" spans="30:30">
      <c r="AD51058" s="9"/>
    </row>
    <row r="51059" spans="30:30">
      <c r="AD51059" s="9"/>
    </row>
    <row r="51060" spans="30:30">
      <c r="AD51060" s="9"/>
    </row>
    <row r="51061" spans="30:30">
      <c r="AD51061" s="9"/>
    </row>
    <row r="51062" spans="30:30">
      <c r="AD51062" s="9"/>
    </row>
    <row r="51063" spans="30:30">
      <c r="AD51063" s="9"/>
    </row>
    <row r="51064" spans="30:30">
      <c r="AD51064" s="9"/>
    </row>
    <row r="51065" spans="30:30">
      <c r="AD51065" s="9"/>
    </row>
    <row r="51066" spans="30:30">
      <c r="AD51066" s="9"/>
    </row>
    <row r="51067" spans="30:30">
      <c r="AD51067" s="9"/>
    </row>
    <row r="51068" spans="30:30">
      <c r="AD51068" s="9"/>
    </row>
    <row r="51069" spans="30:30">
      <c r="AD51069" s="9"/>
    </row>
    <row r="51070" spans="30:30">
      <c r="AD51070" s="9"/>
    </row>
    <row r="51071" spans="30:30">
      <c r="AD51071" s="9"/>
    </row>
    <row r="51072" spans="30:30">
      <c r="AD51072" s="9"/>
    </row>
    <row r="51073" spans="30:30">
      <c r="AD51073" s="9"/>
    </row>
    <row r="51074" spans="30:30">
      <c r="AD51074" s="9"/>
    </row>
    <row r="51075" spans="30:30">
      <c r="AD51075" s="9"/>
    </row>
    <row r="51076" spans="30:30">
      <c r="AD51076" s="9"/>
    </row>
    <row r="51077" spans="30:30">
      <c r="AD51077" s="9"/>
    </row>
    <row r="51078" spans="30:30">
      <c r="AD51078" s="9"/>
    </row>
    <row r="51079" spans="30:30">
      <c r="AD51079" s="9"/>
    </row>
    <row r="51080" spans="30:30">
      <c r="AD51080" s="9"/>
    </row>
    <row r="51081" spans="30:30">
      <c r="AD51081" s="9"/>
    </row>
    <row r="51082" spans="30:30">
      <c r="AD51082" s="9"/>
    </row>
    <row r="51083" spans="30:30">
      <c r="AD51083" s="9"/>
    </row>
    <row r="51084" spans="30:30">
      <c r="AD51084" s="9"/>
    </row>
    <row r="51085" spans="30:30">
      <c r="AD51085" s="9"/>
    </row>
    <row r="51086" spans="30:30">
      <c r="AD51086" s="9"/>
    </row>
    <row r="51087" spans="30:30">
      <c r="AD51087" s="9"/>
    </row>
    <row r="51088" spans="30:30">
      <c r="AD51088" s="9"/>
    </row>
    <row r="51089" spans="30:30">
      <c r="AD51089" s="9"/>
    </row>
    <row r="51090" spans="30:30">
      <c r="AD51090" s="9"/>
    </row>
    <row r="51091" spans="30:30">
      <c r="AD51091" s="9"/>
    </row>
    <row r="51092" spans="30:30">
      <c r="AD51092" s="9"/>
    </row>
    <row r="51093" spans="30:30">
      <c r="AD51093" s="9"/>
    </row>
    <row r="51094" spans="30:30">
      <c r="AD51094" s="9"/>
    </row>
    <row r="51095" spans="30:30">
      <c r="AD51095" s="9"/>
    </row>
    <row r="51096" spans="30:30">
      <c r="AD51096" s="9"/>
    </row>
    <row r="51097" spans="30:30">
      <c r="AD51097" s="9"/>
    </row>
    <row r="51098" spans="30:30">
      <c r="AD51098" s="9"/>
    </row>
    <row r="51099" spans="30:30">
      <c r="AD51099" s="9"/>
    </row>
    <row r="51100" spans="30:30">
      <c r="AD51100" s="9"/>
    </row>
    <row r="51101" spans="30:30">
      <c r="AD51101" s="9"/>
    </row>
    <row r="51102" spans="30:30">
      <c r="AD51102" s="9"/>
    </row>
    <row r="51103" spans="30:30">
      <c r="AD51103" s="9"/>
    </row>
    <row r="51104" spans="30:30">
      <c r="AD51104" s="9"/>
    </row>
    <row r="51105" spans="30:30">
      <c r="AD51105" s="9"/>
    </row>
    <row r="51106" spans="30:30">
      <c r="AD51106" s="9"/>
    </row>
    <row r="51107" spans="30:30">
      <c r="AD51107" s="9"/>
    </row>
    <row r="51108" spans="30:30">
      <c r="AD51108" s="9"/>
    </row>
    <row r="51109" spans="30:30">
      <c r="AD51109" s="9"/>
    </row>
    <row r="51110" spans="30:30">
      <c r="AD51110" s="9"/>
    </row>
    <row r="51111" spans="30:30">
      <c r="AD51111" s="9"/>
    </row>
    <row r="51112" spans="30:30">
      <c r="AD51112" s="9"/>
    </row>
    <row r="51113" spans="30:30">
      <c r="AD51113" s="9"/>
    </row>
    <row r="51114" spans="30:30">
      <c r="AD51114" s="9"/>
    </row>
    <row r="51115" spans="30:30">
      <c r="AD51115" s="9"/>
    </row>
    <row r="51116" spans="30:30">
      <c r="AD51116" s="9"/>
    </row>
    <row r="51117" spans="30:30">
      <c r="AD51117" s="9"/>
    </row>
    <row r="51118" spans="30:30">
      <c r="AD51118" s="9"/>
    </row>
    <row r="51119" spans="30:30">
      <c r="AD51119" s="9"/>
    </row>
    <row r="51120" spans="30:30">
      <c r="AD51120" s="9"/>
    </row>
    <row r="51121" spans="30:30">
      <c r="AD51121" s="9"/>
    </row>
    <row r="51122" spans="30:30">
      <c r="AD51122" s="9"/>
    </row>
    <row r="51123" spans="30:30">
      <c r="AD51123" s="9"/>
    </row>
    <row r="51124" spans="30:30">
      <c r="AD51124" s="9"/>
    </row>
    <row r="51125" spans="30:30">
      <c r="AD51125" s="9"/>
    </row>
    <row r="51126" spans="30:30">
      <c r="AD51126" s="9"/>
    </row>
    <row r="51127" spans="30:30">
      <c r="AD51127" s="9"/>
    </row>
    <row r="51128" spans="30:30">
      <c r="AD51128" s="9"/>
    </row>
    <row r="51129" spans="30:30">
      <c r="AD51129" s="9"/>
    </row>
    <row r="51130" spans="30:30">
      <c r="AD51130" s="9"/>
    </row>
    <row r="51131" spans="30:30">
      <c r="AD51131" s="9"/>
    </row>
    <row r="51132" spans="30:30">
      <c r="AD51132" s="9"/>
    </row>
    <row r="51133" spans="30:30">
      <c r="AD51133" s="9"/>
    </row>
    <row r="51134" spans="30:30">
      <c r="AD51134" s="9"/>
    </row>
    <row r="51135" spans="30:30">
      <c r="AD51135" s="9"/>
    </row>
    <row r="51136" spans="30:30">
      <c r="AD51136" s="9"/>
    </row>
    <row r="51137" spans="30:30">
      <c r="AD51137" s="9"/>
    </row>
    <row r="51138" spans="30:30">
      <c r="AD51138" s="9"/>
    </row>
    <row r="51139" spans="30:30">
      <c r="AD51139" s="9"/>
    </row>
    <row r="51140" spans="30:30">
      <c r="AD51140" s="9"/>
    </row>
    <row r="51141" spans="30:30">
      <c r="AD51141" s="9"/>
    </row>
    <row r="51142" spans="30:30">
      <c r="AD51142" s="9"/>
    </row>
    <row r="51143" spans="30:30">
      <c r="AD51143" s="9"/>
    </row>
    <row r="51144" spans="30:30">
      <c r="AD51144" s="9"/>
    </row>
    <row r="51145" spans="30:30">
      <c r="AD51145" s="9"/>
    </row>
    <row r="51146" spans="30:30">
      <c r="AD51146" s="9"/>
    </row>
    <row r="51147" spans="30:30">
      <c r="AD51147" s="9"/>
    </row>
    <row r="51148" spans="30:30">
      <c r="AD51148" s="9"/>
    </row>
    <row r="51149" spans="30:30">
      <c r="AD51149" s="9"/>
    </row>
    <row r="51150" spans="30:30">
      <c r="AD51150" s="9"/>
    </row>
    <row r="51151" spans="30:30">
      <c r="AD51151" s="9"/>
    </row>
    <row r="51152" spans="30:30">
      <c r="AD51152" s="9"/>
    </row>
    <row r="51153" spans="30:30">
      <c r="AD51153" s="9"/>
    </row>
    <row r="51154" spans="30:30">
      <c r="AD51154" s="9"/>
    </row>
    <row r="51155" spans="30:30">
      <c r="AD51155" s="9"/>
    </row>
    <row r="51156" spans="30:30">
      <c r="AD51156" s="9"/>
    </row>
    <row r="51157" spans="30:30">
      <c r="AD51157" s="9"/>
    </row>
    <row r="51158" spans="30:30">
      <c r="AD51158" s="9"/>
    </row>
    <row r="51159" spans="30:30">
      <c r="AD51159" s="9"/>
    </row>
    <row r="51160" spans="30:30">
      <c r="AD51160" s="9"/>
    </row>
    <row r="51161" spans="30:30">
      <c r="AD51161" s="9"/>
    </row>
    <row r="51162" spans="30:30">
      <c r="AD51162" s="9"/>
    </row>
    <row r="51163" spans="30:30">
      <c r="AD51163" s="9"/>
    </row>
    <row r="51164" spans="30:30">
      <c r="AD51164" s="9"/>
    </row>
    <row r="51165" spans="30:30">
      <c r="AD51165" s="9"/>
    </row>
    <row r="51166" spans="30:30">
      <c r="AD51166" s="9"/>
    </row>
    <row r="51167" spans="30:30">
      <c r="AD51167" s="9"/>
    </row>
    <row r="51168" spans="30:30">
      <c r="AD51168" s="9"/>
    </row>
    <row r="51169" spans="30:30">
      <c r="AD51169" s="9"/>
    </row>
    <row r="51170" spans="30:30">
      <c r="AD51170" s="9"/>
    </row>
    <row r="51171" spans="30:30">
      <c r="AD51171" s="9"/>
    </row>
    <row r="51172" spans="30:30">
      <c r="AD51172" s="9"/>
    </row>
    <row r="51173" spans="30:30">
      <c r="AD51173" s="9"/>
    </row>
    <row r="51174" spans="30:30">
      <c r="AD51174" s="9"/>
    </row>
    <row r="51175" spans="30:30">
      <c r="AD51175" s="9"/>
    </row>
    <row r="51176" spans="30:30">
      <c r="AD51176" s="9"/>
    </row>
    <row r="51177" spans="30:30">
      <c r="AD51177" s="9"/>
    </row>
    <row r="51178" spans="30:30">
      <c r="AD51178" s="9"/>
    </row>
    <row r="51179" spans="30:30">
      <c r="AD51179" s="9"/>
    </row>
    <row r="51180" spans="30:30">
      <c r="AD51180" s="9"/>
    </row>
    <row r="51181" spans="30:30">
      <c r="AD51181" s="9"/>
    </row>
    <row r="51182" spans="30:30">
      <c r="AD51182" s="9"/>
    </row>
    <row r="51183" spans="30:30">
      <c r="AD51183" s="9"/>
    </row>
    <row r="51184" spans="30:30">
      <c r="AD51184" s="9"/>
    </row>
    <row r="51185" spans="30:30">
      <c r="AD51185" s="9"/>
    </row>
    <row r="51186" spans="30:30">
      <c r="AD51186" s="9"/>
    </row>
    <row r="51187" spans="30:30">
      <c r="AD51187" s="9"/>
    </row>
    <row r="51188" spans="30:30">
      <c r="AD51188" s="9"/>
    </row>
    <row r="51189" spans="30:30">
      <c r="AD51189" s="9"/>
    </row>
    <row r="51190" spans="30:30">
      <c r="AD51190" s="9"/>
    </row>
    <row r="51191" spans="30:30">
      <c r="AD51191" s="9"/>
    </row>
    <row r="51192" spans="30:30">
      <c r="AD51192" s="9"/>
    </row>
    <row r="51193" spans="30:30">
      <c r="AD51193" s="9"/>
    </row>
    <row r="51194" spans="30:30">
      <c r="AD51194" s="9"/>
    </row>
    <row r="51195" spans="30:30">
      <c r="AD51195" s="9"/>
    </row>
    <row r="51196" spans="30:30">
      <c r="AD51196" s="9"/>
    </row>
    <row r="51197" spans="30:30">
      <c r="AD51197" s="9"/>
    </row>
    <row r="51198" spans="30:30">
      <c r="AD51198" s="9"/>
    </row>
    <row r="51199" spans="30:30">
      <c r="AD51199" s="9"/>
    </row>
    <row r="51200" spans="30:30">
      <c r="AD51200" s="9"/>
    </row>
    <row r="51201" spans="30:30">
      <c r="AD51201" s="9"/>
    </row>
    <row r="51202" spans="30:30">
      <c r="AD51202" s="9"/>
    </row>
    <row r="51203" spans="30:30">
      <c r="AD51203" s="9"/>
    </row>
    <row r="51204" spans="30:30">
      <c r="AD51204" s="9"/>
    </row>
    <row r="51205" spans="30:30">
      <c r="AD51205" s="9"/>
    </row>
    <row r="51206" spans="30:30">
      <c r="AD51206" s="9"/>
    </row>
    <row r="51207" spans="30:30">
      <c r="AD51207" s="9"/>
    </row>
    <row r="51208" spans="30:30">
      <c r="AD51208" s="9"/>
    </row>
    <row r="51209" spans="30:30">
      <c r="AD51209" s="9"/>
    </row>
    <row r="51210" spans="30:30">
      <c r="AD51210" s="9"/>
    </row>
    <row r="51211" spans="30:30">
      <c r="AD51211" s="9"/>
    </row>
    <row r="51212" spans="30:30">
      <c r="AD51212" s="9"/>
    </row>
    <row r="51213" spans="30:30">
      <c r="AD51213" s="9"/>
    </row>
    <row r="51214" spans="30:30">
      <c r="AD51214" s="9"/>
    </row>
    <row r="51215" spans="30:30">
      <c r="AD51215" s="9"/>
    </row>
    <row r="51216" spans="30:30">
      <c r="AD51216" s="9"/>
    </row>
    <row r="51217" spans="30:30">
      <c r="AD51217" s="9"/>
    </row>
    <row r="51218" spans="30:30">
      <c r="AD51218" s="9"/>
    </row>
    <row r="51219" spans="30:30">
      <c r="AD51219" s="9"/>
    </row>
    <row r="51220" spans="30:30">
      <c r="AD51220" s="9"/>
    </row>
    <row r="51221" spans="30:30">
      <c r="AD51221" s="9"/>
    </row>
    <row r="51222" spans="30:30">
      <c r="AD51222" s="9"/>
    </row>
    <row r="51223" spans="30:30">
      <c r="AD51223" s="9"/>
    </row>
    <row r="51224" spans="30:30">
      <c r="AD51224" s="9"/>
    </row>
    <row r="51225" spans="30:30">
      <c r="AD51225" s="9"/>
    </row>
    <row r="51226" spans="30:30">
      <c r="AD51226" s="9"/>
    </row>
    <row r="51227" spans="30:30">
      <c r="AD51227" s="9"/>
    </row>
    <row r="51228" spans="30:30">
      <c r="AD51228" s="9"/>
    </row>
    <row r="51229" spans="30:30">
      <c r="AD51229" s="9"/>
    </row>
    <row r="51230" spans="30:30">
      <c r="AD51230" s="9"/>
    </row>
    <row r="51231" spans="30:30">
      <c r="AD51231" s="9"/>
    </row>
    <row r="51232" spans="30:30">
      <c r="AD51232" s="9"/>
    </row>
    <row r="51233" spans="30:30">
      <c r="AD51233" s="9"/>
    </row>
    <row r="51234" spans="30:30">
      <c r="AD51234" s="9"/>
    </row>
    <row r="51235" spans="30:30">
      <c r="AD51235" s="9"/>
    </row>
    <row r="51236" spans="30:30">
      <c r="AD51236" s="9"/>
    </row>
    <row r="51237" spans="30:30">
      <c r="AD51237" s="9"/>
    </row>
    <row r="51238" spans="30:30">
      <c r="AD51238" s="9"/>
    </row>
    <row r="51239" spans="30:30">
      <c r="AD51239" s="9"/>
    </row>
    <row r="51240" spans="30:30">
      <c r="AD51240" s="9"/>
    </row>
    <row r="51241" spans="30:30">
      <c r="AD51241" s="9"/>
    </row>
    <row r="51242" spans="30:30">
      <c r="AD51242" s="9"/>
    </row>
    <row r="51243" spans="30:30">
      <c r="AD51243" s="9"/>
    </row>
    <row r="51244" spans="30:30">
      <c r="AD51244" s="9"/>
    </row>
    <row r="51245" spans="30:30">
      <c r="AD51245" s="9"/>
    </row>
    <row r="51246" spans="30:30">
      <c r="AD51246" s="9"/>
    </row>
    <row r="51247" spans="30:30">
      <c r="AD51247" s="9"/>
    </row>
    <row r="51248" spans="30:30">
      <c r="AD51248" s="9"/>
    </row>
    <row r="51249" spans="30:30">
      <c r="AD51249" s="9"/>
    </row>
    <row r="51250" spans="30:30">
      <c r="AD51250" s="9"/>
    </row>
    <row r="51251" spans="30:30">
      <c r="AD51251" s="9"/>
    </row>
    <row r="51252" spans="30:30">
      <c r="AD51252" s="9"/>
    </row>
    <row r="51253" spans="30:30">
      <c r="AD51253" s="9"/>
    </row>
    <row r="51254" spans="30:30">
      <c r="AD51254" s="9"/>
    </row>
    <row r="51255" spans="30:30">
      <c r="AD51255" s="9"/>
    </row>
    <row r="51256" spans="30:30">
      <c r="AD51256" s="9"/>
    </row>
    <row r="51257" spans="30:30">
      <c r="AD51257" s="9"/>
    </row>
    <row r="51258" spans="30:30">
      <c r="AD51258" s="9"/>
    </row>
    <row r="51259" spans="30:30">
      <c r="AD51259" s="9"/>
    </row>
    <row r="51260" spans="30:30">
      <c r="AD51260" s="9"/>
    </row>
    <row r="51261" spans="30:30">
      <c r="AD51261" s="9"/>
    </row>
    <row r="51262" spans="30:30">
      <c r="AD51262" s="9"/>
    </row>
    <row r="51263" spans="30:30">
      <c r="AD51263" s="9"/>
    </row>
    <row r="51264" spans="30:30">
      <c r="AD51264" s="9"/>
    </row>
    <row r="51265" spans="30:30">
      <c r="AD51265" s="9"/>
    </row>
    <row r="51266" spans="30:30">
      <c r="AD51266" s="9"/>
    </row>
    <row r="51267" spans="30:30">
      <c r="AD51267" s="9"/>
    </row>
    <row r="51268" spans="30:30">
      <c r="AD51268" s="9"/>
    </row>
    <row r="51269" spans="30:30">
      <c r="AD51269" s="9"/>
    </row>
    <row r="51270" spans="30:30">
      <c r="AD51270" s="9"/>
    </row>
    <row r="51271" spans="30:30">
      <c r="AD51271" s="9"/>
    </row>
    <row r="51272" spans="30:30">
      <c r="AD51272" s="9"/>
    </row>
    <row r="51273" spans="30:30">
      <c r="AD51273" s="9"/>
    </row>
    <row r="51274" spans="30:30">
      <c r="AD51274" s="9"/>
    </row>
    <row r="51275" spans="30:30">
      <c r="AD51275" s="9"/>
    </row>
    <row r="51276" spans="30:30">
      <c r="AD51276" s="9"/>
    </row>
    <row r="51277" spans="30:30">
      <c r="AD51277" s="9"/>
    </row>
    <row r="51278" spans="30:30">
      <c r="AD51278" s="9"/>
    </row>
    <row r="51279" spans="30:30">
      <c r="AD51279" s="9"/>
    </row>
    <row r="51280" spans="30:30">
      <c r="AD51280" s="9"/>
    </row>
    <row r="51281" spans="30:30">
      <c r="AD51281" s="9"/>
    </row>
    <row r="51282" spans="30:30">
      <c r="AD51282" s="9"/>
    </row>
    <row r="51283" spans="30:30">
      <c r="AD51283" s="9"/>
    </row>
    <row r="51284" spans="30:30">
      <c r="AD51284" s="9"/>
    </row>
    <row r="51285" spans="30:30">
      <c r="AD51285" s="9"/>
    </row>
    <row r="51286" spans="30:30">
      <c r="AD51286" s="9"/>
    </row>
    <row r="51287" spans="30:30">
      <c r="AD51287" s="9"/>
    </row>
    <row r="51288" spans="30:30">
      <c r="AD51288" s="9"/>
    </row>
    <row r="51289" spans="30:30">
      <c r="AD51289" s="9"/>
    </row>
    <row r="51290" spans="30:30">
      <c r="AD51290" s="9"/>
    </row>
    <row r="51291" spans="30:30">
      <c r="AD51291" s="9"/>
    </row>
    <row r="51292" spans="30:30">
      <c r="AD51292" s="9"/>
    </row>
    <row r="51293" spans="30:30">
      <c r="AD51293" s="9"/>
    </row>
    <row r="51294" spans="30:30">
      <c r="AD51294" s="9"/>
    </row>
    <row r="51295" spans="30:30">
      <c r="AD51295" s="9"/>
    </row>
    <row r="51296" spans="30:30">
      <c r="AD51296" s="9"/>
    </row>
    <row r="51297" spans="30:30">
      <c r="AD51297" s="9"/>
    </row>
    <row r="51298" spans="30:30">
      <c r="AD51298" s="9"/>
    </row>
    <row r="51299" spans="30:30">
      <c r="AD51299" s="9"/>
    </row>
    <row r="51300" spans="30:30">
      <c r="AD51300" s="9"/>
    </row>
    <row r="51301" spans="30:30">
      <c r="AD51301" s="9"/>
    </row>
    <row r="51302" spans="30:30">
      <c r="AD51302" s="9"/>
    </row>
    <row r="51303" spans="30:30">
      <c r="AD51303" s="9"/>
    </row>
    <row r="51304" spans="30:30">
      <c r="AD51304" s="9"/>
    </row>
    <row r="51305" spans="30:30">
      <c r="AD51305" s="9"/>
    </row>
    <row r="51306" spans="30:30">
      <c r="AD51306" s="9"/>
    </row>
    <row r="51307" spans="30:30">
      <c r="AD51307" s="9"/>
    </row>
    <row r="51308" spans="30:30">
      <c r="AD51308" s="9"/>
    </row>
    <row r="51309" spans="30:30">
      <c r="AD51309" s="9"/>
    </row>
    <row r="51310" spans="30:30">
      <c r="AD51310" s="9"/>
    </row>
    <row r="51311" spans="30:30">
      <c r="AD51311" s="9"/>
    </row>
    <row r="51312" spans="30:30">
      <c r="AD51312" s="9"/>
    </row>
    <row r="51313" spans="30:30">
      <c r="AD51313" s="9"/>
    </row>
    <row r="51314" spans="30:30">
      <c r="AD51314" s="9"/>
    </row>
    <row r="51315" spans="30:30">
      <c r="AD51315" s="9"/>
    </row>
    <row r="51316" spans="30:30">
      <c r="AD51316" s="9"/>
    </row>
    <row r="51317" spans="30:30">
      <c r="AD51317" s="9"/>
    </row>
    <row r="51318" spans="30:30">
      <c r="AD51318" s="9"/>
    </row>
    <row r="51319" spans="30:30">
      <c r="AD51319" s="9"/>
    </row>
    <row r="51320" spans="30:30">
      <c r="AD51320" s="9"/>
    </row>
    <row r="51321" spans="30:30">
      <c r="AD51321" s="9"/>
    </row>
    <row r="51322" spans="30:30">
      <c r="AD51322" s="9"/>
    </row>
    <row r="51323" spans="30:30">
      <c r="AD51323" s="9"/>
    </row>
    <row r="51324" spans="30:30">
      <c r="AD51324" s="9"/>
    </row>
    <row r="51325" spans="30:30">
      <c r="AD51325" s="9"/>
    </row>
    <row r="51326" spans="30:30">
      <c r="AD51326" s="9"/>
    </row>
    <row r="51327" spans="30:30">
      <c r="AD51327" s="9"/>
    </row>
    <row r="51328" spans="30:30">
      <c r="AD51328" s="9"/>
    </row>
    <row r="51329" spans="30:30">
      <c r="AD51329" s="9"/>
    </row>
    <row r="51330" spans="30:30">
      <c r="AD51330" s="9"/>
    </row>
    <row r="51331" spans="30:30">
      <c r="AD51331" s="9"/>
    </row>
    <row r="51332" spans="30:30">
      <c r="AD51332" s="9"/>
    </row>
    <row r="51333" spans="30:30">
      <c r="AD51333" s="9"/>
    </row>
    <row r="51334" spans="30:30">
      <c r="AD51334" s="9"/>
    </row>
    <row r="51335" spans="30:30">
      <c r="AD51335" s="9"/>
    </row>
    <row r="51336" spans="30:30">
      <c r="AD51336" s="9"/>
    </row>
    <row r="51337" spans="30:30">
      <c r="AD51337" s="9"/>
    </row>
    <row r="51338" spans="30:30">
      <c r="AD51338" s="9"/>
    </row>
    <row r="51339" spans="30:30">
      <c r="AD51339" s="9"/>
    </row>
    <row r="51340" spans="30:30">
      <c r="AD51340" s="9"/>
    </row>
    <row r="51341" spans="30:30">
      <c r="AD51341" s="9"/>
    </row>
    <row r="51342" spans="30:30">
      <c r="AD51342" s="9"/>
    </row>
    <row r="51343" spans="30:30">
      <c r="AD51343" s="9"/>
    </row>
    <row r="51344" spans="30:30">
      <c r="AD51344" s="9"/>
    </row>
    <row r="51345" spans="30:30">
      <c r="AD51345" s="9"/>
    </row>
    <row r="51346" spans="30:30">
      <c r="AD51346" s="9"/>
    </row>
    <row r="51347" spans="30:30">
      <c r="AD51347" s="9"/>
    </row>
    <row r="51348" spans="30:30">
      <c r="AD51348" s="9"/>
    </row>
    <row r="51349" spans="30:30">
      <c r="AD51349" s="9"/>
    </row>
    <row r="51350" spans="30:30">
      <c r="AD51350" s="9"/>
    </row>
    <row r="51351" spans="30:30">
      <c r="AD51351" s="9"/>
    </row>
    <row r="51352" spans="30:30">
      <c r="AD51352" s="9"/>
    </row>
    <row r="51353" spans="30:30">
      <c r="AD51353" s="9"/>
    </row>
    <row r="51354" spans="30:30">
      <c r="AD51354" s="9"/>
    </row>
    <row r="51355" spans="30:30">
      <c r="AD51355" s="9"/>
    </row>
    <row r="51356" spans="30:30">
      <c r="AD51356" s="9"/>
    </row>
    <row r="51357" spans="30:30">
      <c r="AD51357" s="9"/>
    </row>
    <row r="51358" spans="30:30">
      <c r="AD51358" s="9"/>
    </row>
    <row r="51359" spans="30:30">
      <c r="AD51359" s="9"/>
    </row>
    <row r="51360" spans="30:30">
      <c r="AD51360" s="9"/>
    </row>
    <row r="51361" spans="30:30">
      <c r="AD51361" s="9"/>
    </row>
    <row r="51362" spans="30:30">
      <c r="AD51362" s="9"/>
    </row>
    <row r="51363" spans="30:30">
      <c r="AD51363" s="9"/>
    </row>
    <row r="51364" spans="30:30">
      <c r="AD51364" s="9"/>
    </row>
    <row r="51365" spans="30:30">
      <c r="AD51365" s="9"/>
    </row>
    <row r="51366" spans="30:30">
      <c r="AD51366" s="9"/>
    </row>
    <row r="51367" spans="30:30">
      <c r="AD51367" s="9"/>
    </row>
    <row r="51368" spans="30:30">
      <c r="AD51368" s="9"/>
    </row>
    <row r="51369" spans="30:30">
      <c r="AD51369" s="9"/>
    </row>
    <row r="51370" spans="30:30">
      <c r="AD51370" s="9"/>
    </row>
    <row r="51371" spans="30:30">
      <c r="AD51371" s="9"/>
    </row>
    <row r="51372" spans="30:30">
      <c r="AD51372" s="9"/>
    </row>
    <row r="51373" spans="30:30">
      <c r="AD51373" s="9"/>
    </row>
    <row r="51374" spans="30:30">
      <c r="AD51374" s="9"/>
    </row>
    <row r="51375" spans="30:30">
      <c r="AD51375" s="9"/>
    </row>
    <row r="51376" spans="30:30">
      <c r="AD51376" s="9"/>
    </row>
    <row r="51377" spans="30:30">
      <c r="AD51377" s="9"/>
    </row>
    <row r="51378" spans="30:30">
      <c r="AD51378" s="9"/>
    </row>
    <row r="51379" spans="30:30">
      <c r="AD51379" s="9"/>
    </row>
    <row r="51380" spans="30:30">
      <c r="AD51380" s="9"/>
    </row>
    <row r="51381" spans="30:30">
      <c r="AD51381" s="9"/>
    </row>
    <row r="51382" spans="30:30">
      <c r="AD51382" s="9"/>
    </row>
    <row r="51383" spans="30:30">
      <c r="AD51383" s="9"/>
    </row>
    <row r="51384" spans="30:30">
      <c r="AD51384" s="9"/>
    </row>
    <row r="51385" spans="30:30">
      <c r="AD51385" s="9"/>
    </row>
    <row r="51386" spans="30:30">
      <c r="AD51386" s="9"/>
    </row>
    <row r="51387" spans="30:30">
      <c r="AD51387" s="9"/>
    </row>
    <row r="51388" spans="30:30">
      <c r="AD51388" s="9"/>
    </row>
    <row r="51389" spans="30:30">
      <c r="AD51389" s="9"/>
    </row>
    <row r="51390" spans="30:30">
      <c r="AD51390" s="9"/>
    </row>
    <row r="51391" spans="30:30">
      <c r="AD51391" s="9"/>
    </row>
    <row r="51392" spans="30:30">
      <c r="AD51392" s="9"/>
    </row>
    <row r="51393" spans="30:30">
      <c r="AD51393" s="9"/>
    </row>
    <row r="51394" spans="30:30">
      <c r="AD51394" s="9"/>
    </row>
    <row r="51395" spans="30:30">
      <c r="AD51395" s="9"/>
    </row>
    <row r="51396" spans="30:30">
      <c r="AD51396" s="9"/>
    </row>
    <row r="51397" spans="30:30">
      <c r="AD51397" s="9"/>
    </row>
    <row r="51398" spans="30:30">
      <c r="AD51398" s="9"/>
    </row>
    <row r="51399" spans="30:30">
      <c r="AD51399" s="9"/>
    </row>
    <row r="51400" spans="30:30">
      <c r="AD51400" s="9"/>
    </row>
    <row r="51401" spans="30:30">
      <c r="AD51401" s="9"/>
    </row>
    <row r="51402" spans="30:30">
      <c r="AD51402" s="9"/>
    </row>
    <row r="51403" spans="30:30">
      <c r="AD51403" s="9"/>
    </row>
    <row r="51404" spans="30:30">
      <c r="AD51404" s="9"/>
    </row>
    <row r="51405" spans="30:30">
      <c r="AD51405" s="9"/>
    </row>
    <row r="51406" spans="30:30">
      <c r="AD51406" s="9"/>
    </row>
    <row r="51407" spans="30:30">
      <c r="AD51407" s="9"/>
    </row>
    <row r="51408" spans="30:30">
      <c r="AD51408" s="9"/>
    </row>
    <row r="51409" spans="30:30">
      <c r="AD51409" s="9"/>
    </row>
    <row r="51410" spans="30:30">
      <c r="AD51410" s="9"/>
    </row>
    <row r="51411" spans="30:30">
      <c r="AD51411" s="9"/>
    </row>
    <row r="51412" spans="30:30">
      <c r="AD51412" s="9"/>
    </row>
    <row r="51413" spans="30:30">
      <c r="AD51413" s="9"/>
    </row>
    <row r="51414" spans="30:30">
      <c r="AD51414" s="9"/>
    </row>
    <row r="51415" spans="30:30">
      <c r="AD51415" s="9"/>
    </row>
    <row r="51416" spans="30:30">
      <c r="AD51416" s="9"/>
    </row>
    <row r="51417" spans="30:30">
      <c r="AD51417" s="9"/>
    </row>
    <row r="51418" spans="30:30">
      <c r="AD51418" s="9"/>
    </row>
    <row r="51419" spans="30:30">
      <c r="AD51419" s="9"/>
    </row>
    <row r="51420" spans="30:30">
      <c r="AD51420" s="9"/>
    </row>
    <row r="51421" spans="30:30">
      <c r="AD51421" s="9"/>
    </row>
    <row r="51422" spans="30:30">
      <c r="AD51422" s="9"/>
    </row>
    <row r="51423" spans="30:30">
      <c r="AD51423" s="9"/>
    </row>
    <row r="51424" spans="30:30">
      <c r="AD51424" s="9"/>
    </row>
    <row r="51425" spans="30:30">
      <c r="AD51425" s="9"/>
    </row>
    <row r="51426" spans="30:30">
      <c r="AD51426" s="9"/>
    </row>
    <row r="51427" spans="30:30">
      <c r="AD51427" s="9"/>
    </row>
    <row r="51428" spans="30:30">
      <c r="AD51428" s="9"/>
    </row>
    <row r="51429" spans="30:30">
      <c r="AD51429" s="9"/>
    </row>
    <row r="51430" spans="30:30">
      <c r="AD51430" s="9"/>
    </row>
    <row r="51431" spans="30:30">
      <c r="AD51431" s="9"/>
    </row>
    <row r="51432" spans="30:30">
      <c r="AD51432" s="9"/>
    </row>
    <row r="51433" spans="30:30">
      <c r="AD51433" s="9"/>
    </row>
    <row r="51434" spans="30:30">
      <c r="AD51434" s="9"/>
    </row>
    <row r="51435" spans="30:30">
      <c r="AD51435" s="9"/>
    </row>
    <row r="51436" spans="30:30">
      <c r="AD51436" s="9"/>
    </row>
    <row r="51437" spans="30:30">
      <c r="AD51437" s="9"/>
    </row>
    <row r="51438" spans="30:30">
      <c r="AD51438" s="9"/>
    </row>
    <row r="51439" spans="30:30">
      <c r="AD51439" s="9"/>
    </row>
    <row r="51440" spans="30:30">
      <c r="AD51440" s="9"/>
    </row>
    <row r="51441" spans="30:30">
      <c r="AD51441" s="9"/>
    </row>
    <row r="51442" spans="30:30">
      <c r="AD51442" s="9"/>
    </row>
    <row r="51443" spans="30:30">
      <c r="AD51443" s="9"/>
    </row>
    <row r="51444" spans="30:30">
      <c r="AD51444" s="9"/>
    </row>
    <row r="51445" spans="30:30">
      <c r="AD51445" s="9"/>
    </row>
    <row r="51446" spans="30:30">
      <c r="AD51446" s="9"/>
    </row>
    <row r="51447" spans="30:30">
      <c r="AD51447" s="9"/>
    </row>
    <row r="51448" spans="30:30">
      <c r="AD51448" s="9"/>
    </row>
    <row r="51449" spans="30:30">
      <c r="AD51449" s="9"/>
    </row>
    <row r="51450" spans="30:30">
      <c r="AD51450" s="9"/>
    </row>
    <row r="51451" spans="30:30">
      <c r="AD51451" s="9"/>
    </row>
    <row r="51452" spans="30:30">
      <c r="AD51452" s="9"/>
    </row>
    <row r="51453" spans="30:30">
      <c r="AD51453" s="9"/>
    </row>
    <row r="51454" spans="30:30">
      <c r="AD51454" s="9"/>
    </row>
    <row r="51455" spans="30:30">
      <c r="AD51455" s="9"/>
    </row>
    <row r="51456" spans="30:30">
      <c r="AD51456" s="9"/>
    </row>
    <row r="51457" spans="30:30">
      <c r="AD51457" s="9"/>
    </row>
    <row r="51458" spans="30:30">
      <c r="AD51458" s="9"/>
    </row>
    <row r="51459" spans="30:30">
      <c r="AD51459" s="9"/>
    </row>
    <row r="51460" spans="30:30">
      <c r="AD51460" s="9"/>
    </row>
    <row r="51461" spans="30:30">
      <c r="AD51461" s="9"/>
    </row>
    <row r="51462" spans="30:30">
      <c r="AD51462" s="9"/>
    </row>
    <row r="51463" spans="30:30">
      <c r="AD51463" s="9"/>
    </row>
    <row r="51464" spans="30:30">
      <c r="AD51464" s="9"/>
    </row>
    <row r="51465" spans="30:30">
      <c r="AD51465" s="9"/>
    </row>
    <row r="51466" spans="30:30">
      <c r="AD51466" s="9"/>
    </row>
    <row r="51467" spans="30:30">
      <c r="AD51467" s="9"/>
    </row>
    <row r="51468" spans="30:30">
      <c r="AD51468" s="9"/>
    </row>
    <row r="51469" spans="30:30">
      <c r="AD51469" s="9"/>
    </row>
    <row r="51470" spans="30:30">
      <c r="AD51470" s="9"/>
    </row>
    <row r="51471" spans="30:30">
      <c r="AD51471" s="9"/>
    </row>
    <row r="51472" spans="30:30">
      <c r="AD51472" s="9"/>
    </row>
    <row r="51473" spans="30:30">
      <c r="AD51473" s="9"/>
    </row>
    <row r="51474" spans="30:30">
      <c r="AD51474" s="9"/>
    </row>
    <row r="51475" spans="30:30">
      <c r="AD51475" s="9"/>
    </row>
    <row r="51476" spans="30:30">
      <c r="AD51476" s="9"/>
    </row>
    <row r="51477" spans="30:30">
      <c r="AD51477" s="9"/>
    </row>
    <row r="51478" spans="30:30">
      <c r="AD51478" s="9"/>
    </row>
    <row r="51479" spans="30:30">
      <c r="AD51479" s="9"/>
    </row>
    <row r="51480" spans="30:30">
      <c r="AD51480" s="9"/>
    </row>
    <row r="51481" spans="30:30">
      <c r="AD51481" s="9"/>
    </row>
    <row r="51482" spans="30:30">
      <c r="AD51482" s="9"/>
    </row>
    <row r="51483" spans="30:30">
      <c r="AD51483" s="9"/>
    </row>
    <row r="51484" spans="30:30">
      <c r="AD51484" s="9"/>
    </row>
    <row r="51485" spans="30:30">
      <c r="AD51485" s="9"/>
    </row>
    <row r="51486" spans="30:30">
      <c r="AD51486" s="9"/>
    </row>
    <row r="51487" spans="30:30">
      <c r="AD51487" s="9"/>
    </row>
    <row r="51488" spans="30:30">
      <c r="AD51488" s="9"/>
    </row>
    <row r="51489" spans="30:30">
      <c r="AD51489" s="9"/>
    </row>
    <row r="51490" spans="30:30">
      <c r="AD51490" s="9"/>
    </row>
    <row r="51491" spans="30:30">
      <c r="AD51491" s="9"/>
    </row>
    <row r="51492" spans="30:30">
      <c r="AD51492" s="9"/>
    </row>
    <row r="51493" spans="30:30">
      <c r="AD51493" s="9"/>
    </row>
    <row r="51494" spans="30:30">
      <c r="AD51494" s="9"/>
    </row>
    <row r="51495" spans="30:30">
      <c r="AD51495" s="9"/>
    </row>
    <row r="51496" spans="30:30">
      <c r="AD51496" s="9"/>
    </row>
    <row r="51497" spans="30:30">
      <c r="AD51497" s="9"/>
    </row>
    <row r="51498" spans="30:30">
      <c r="AD51498" s="9"/>
    </row>
    <row r="51499" spans="30:30">
      <c r="AD51499" s="9"/>
    </row>
    <row r="51500" spans="30:30">
      <c r="AD51500" s="9"/>
    </row>
    <row r="51501" spans="30:30">
      <c r="AD51501" s="9"/>
    </row>
    <row r="51502" spans="30:30">
      <c r="AD51502" s="9"/>
    </row>
    <row r="51503" spans="30:30">
      <c r="AD51503" s="9"/>
    </row>
    <row r="51504" spans="30:30">
      <c r="AD51504" s="9"/>
    </row>
    <row r="51505" spans="30:30">
      <c r="AD51505" s="9"/>
    </row>
    <row r="51506" spans="30:30">
      <c r="AD51506" s="9"/>
    </row>
    <row r="51507" spans="30:30">
      <c r="AD51507" s="9"/>
    </row>
    <row r="51508" spans="30:30">
      <c r="AD51508" s="9"/>
    </row>
    <row r="51509" spans="30:30">
      <c r="AD51509" s="9"/>
    </row>
    <row r="51510" spans="30:30">
      <c r="AD51510" s="9"/>
    </row>
    <row r="51511" spans="30:30">
      <c r="AD51511" s="9"/>
    </row>
    <row r="51512" spans="30:30">
      <c r="AD51512" s="9"/>
    </row>
    <row r="51513" spans="30:30">
      <c r="AD51513" s="9"/>
    </row>
    <row r="51514" spans="30:30">
      <c r="AD51514" s="9"/>
    </row>
    <row r="51515" spans="30:30">
      <c r="AD51515" s="9"/>
    </row>
    <row r="51516" spans="30:30">
      <c r="AD51516" s="9"/>
    </row>
    <row r="51517" spans="30:30">
      <c r="AD51517" s="9"/>
    </row>
    <row r="51518" spans="30:30">
      <c r="AD51518" s="9"/>
    </row>
    <row r="51519" spans="30:30">
      <c r="AD51519" s="9"/>
    </row>
    <row r="51520" spans="30:30">
      <c r="AD51520" s="9"/>
    </row>
    <row r="51521" spans="30:30">
      <c r="AD51521" s="9"/>
    </row>
    <row r="51522" spans="30:30">
      <c r="AD51522" s="9"/>
    </row>
    <row r="51523" spans="30:30">
      <c r="AD51523" s="9"/>
    </row>
    <row r="51524" spans="30:30">
      <c r="AD51524" s="9"/>
    </row>
    <row r="51525" spans="30:30">
      <c r="AD51525" s="9"/>
    </row>
    <row r="51526" spans="30:30">
      <c r="AD51526" s="9"/>
    </row>
    <row r="51527" spans="30:30">
      <c r="AD51527" s="9"/>
    </row>
    <row r="51528" spans="30:30">
      <c r="AD51528" s="9"/>
    </row>
    <row r="51529" spans="30:30">
      <c r="AD51529" s="9"/>
    </row>
    <row r="51530" spans="30:30">
      <c r="AD51530" s="9"/>
    </row>
    <row r="51531" spans="30:30">
      <c r="AD51531" s="9"/>
    </row>
    <row r="51532" spans="30:30">
      <c r="AD51532" s="9"/>
    </row>
    <row r="51533" spans="30:30">
      <c r="AD51533" s="9"/>
    </row>
    <row r="51534" spans="30:30">
      <c r="AD51534" s="9"/>
    </row>
    <row r="51535" spans="30:30">
      <c r="AD51535" s="9"/>
    </row>
    <row r="51536" spans="30:30">
      <c r="AD51536" s="9"/>
    </row>
    <row r="51537" spans="30:30">
      <c r="AD51537" s="9"/>
    </row>
    <row r="51538" spans="30:30">
      <c r="AD51538" s="9"/>
    </row>
    <row r="51539" spans="30:30">
      <c r="AD51539" s="9"/>
    </row>
    <row r="51540" spans="30:30">
      <c r="AD51540" s="9"/>
    </row>
    <row r="51541" spans="30:30">
      <c r="AD51541" s="9"/>
    </row>
    <row r="51542" spans="30:30">
      <c r="AD51542" s="9"/>
    </row>
    <row r="51543" spans="30:30">
      <c r="AD51543" s="9"/>
    </row>
    <row r="51544" spans="30:30">
      <c r="AD51544" s="9"/>
    </row>
    <row r="51545" spans="30:30">
      <c r="AD51545" s="9"/>
    </row>
    <row r="51546" spans="30:30">
      <c r="AD51546" s="9"/>
    </row>
    <row r="51547" spans="30:30">
      <c r="AD51547" s="9"/>
    </row>
    <row r="51548" spans="30:30">
      <c r="AD51548" s="9"/>
    </row>
    <row r="51549" spans="30:30">
      <c r="AD51549" s="9"/>
    </row>
    <row r="51550" spans="30:30">
      <c r="AD51550" s="9"/>
    </row>
    <row r="51551" spans="30:30">
      <c r="AD51551" s="9"/>
    </row>
    <row r="51552" spans="30:30">
      <c r="AD51552" s="9"/>
    </row>
    <row r="51553" spans="30:30">
      <c r="AD51553" s="9"/>
    </row>
    <row r="51554" spans="30:30">
      <c r="AD51554" s="9"/>
    </row>
    <row r="51555" spans="30:30">
      <c r="AD51555" s="9"/>
    </row>
    <row r="51556" spans="30:30">
      <c r="AD51556" s="9"/>
    </row>
    <row r="51557" spans="30:30">
      <c r="AD51557" s="9"/>
    </row>
    <row r="51558" spans="30:30">
      <c r="AD51558" s="9"/>
    </row>
    <row r="51559" spans="30:30">
      <c r="AD51559" s="9"/>
    </row>
    <row r="51560" spans="30:30">
      <c r="AD51560" s="9"/>
    </row>
    <row r="51561" spans="30:30">
      <c r="AD51561" s="9"/>
    </row>
    <row r="51562" spans="30:30">
      <c r="AD51562" s="9"/>
    </row>
    <row r="51563" spans="30:30">
      <c r="AD51563" s="9"/>
    </row>
    <row r="51564" spans="30:30">
      <c r="AD51564" s="9"/>
    </row>
    <row r="51565" spans="30:30">
      <c r="AD51565" s="9"/>
    </row>
    <row r="51566" spans="30:30">
      <c r="AD51566" s="9"/>
    </row>
    <row r="51567" spans="30:30">
      <c r="AD51567" s="9"/>
    </row>
    <row r="51568" spans="30:30">
      <c r="AD51568" s="9"/>
    </row>
    <row r="51569" spans="30:30">
      <c r="AD51569" s="9"/>
    </row>
    <row r="51570" spans="30:30">
      <c r="AD51570" s="9"/>
    </row>
    <row r="51571" spans="30:30">
      <c r="AD51571" s="9"/>
    </row>
    <row r="51572" spans="30:30">
      <c r="AD51572" s="9"/>
    </row>
    <row r="51573" spans="30:30">
      <c r="AD51573" s="9"/>
    </row>
    <row r="51574" spans="30:30">
      <c r="AD51574" s="9"/>
    </row>
    <row r="51575" spans="30:30">
      <c r="AD51575" s="9"/>
    </row>
    <row r="51576" spans="30:30">
      <c r="AD51576" s="9"/>
    </row>
    <row r="51577" spans="30:30">
      <c r="AD51577" s="9"/>
    </row>
    <row r="51578" spans="30:30">
      <c r="AD51578" s="9"/>
    </row>
    <row r="51579" spans="30:30">
      <c r="AD51579" s="9"/>
    </row>
    <row r="51580" spans="30:30">
      <c r="AD51580" s="9"/>
    </row>
    <row r="51581" spans="30:30">
      <c r="AD51581" s="9"/>
    </row>
    <row r="51582" spans="30:30">
      <c r="AD51582" s="9"/>
    </row>
    <row r="51583" spans="30:30">
      <c r="AD51583" s="9"/>
    </row>
    <row r="51584" spans="30:30">
      <c r="AD51584" s="9"/>
    </row>
    <row r="51585" spans="30:30">
      <c r="AD51585" s="9"/>
    </row>
    <row r="51586" spans="30:30">
      <c r="AD51586" s="9"/>
    </row>
    <row r="51587" spans="30:30">
      <c r="AD51587" s="9"/>
    </row>
    <row r="51588" spans="30:30">
      <c r="AD51588" s="9"/>
    </row>
    <row r="51589" spans="30:30">
      <c r="AD51589" s="9"/>
    </row>
    <row r="51590" spans="30:30">
      <c r="AD51590" s="9"/>
    </row>
    <row r="51591" spans="30:30">
      <c r="AD51591" s="9"/>
    </row>
    <row r="51592" spans="30:30">
      <c r="AD51592" s="9"/>
    </row>
    <row r="51593" spans="30:30">
      <c r="AD51593" s="9"/>
    </row>
    <row r="51594" spans="30:30">
      <c r="AD51594" s="9"/>
    </row>
    <row r="51595" spans="30:30">
      <c r="AD51595" s="9"/>
    </row>
    <row r="51596" spans="30:30">
      <c r="AD51596" s="9"/>
    </row>
    <row r="51597" spans="30:30">
      <c r="AD51597" s="9"/>
    </row>
    <row r="51598" spans="30:30">
      <c r="AD51598" s="9"/>
    </row>
    <row r="51599" spans="30:30">
      <c r="AD51599" s="9"/>
    </row>
    <row r="51600" spans="30:30">
      <c r="AD51600" s="9"/>
    </row>
    <row r="51601" spans="30:30">
      <c r="AD51601" s="9"/>
    </row>
    <row r="51602" spans="30:30">
      <c r="AD51602" s="9"/>
    </row>
    <row r="51603" spans="30:30">
      <c r="AD51603" s="9"/>
    </row>
    <row r="51604" spans="30:30">
      <c r="AD51604" s="9"/>
    </row>
    <row r="51605" spans="30:30">
      <c r="AD51605" s="9"/>
    </row>
    <row r="51606" spans="30:30">
      <c r="AD51606" s="9"/>
    </row>
    <row r="51607" spans="30:30">
      <c r="AD51607" s="9"/>
    </row>
    <row r="51608" spans="30:30">
      <c r="AD51608" s="9"/>
    </row>
    <row r="51609" spans="30:30">
      <c r="AD51609" s="9"/>
    </row>
    <row r="51610" spans="30:30">
      <c r="AD51610" s="9"/>
    </row>
    <row r="51611" spans="30:30">
      <c r="AD51611" s="9"/>
    </row>
    <row r="51612" spans="30:30">
      <c r="AD51612" s="9"/>
    </row>
    <row r="51613" spans="30:30">
      <c r="AD51613" s="9"/>
    </row>
    <row r="51614" spans="30:30">
      <c r="AD51614" s="9"/>
    </row>
    <row r="51615" spans="30:30">
      <c r="AD51615" s="9"/>
    </row>
    <row r="51616" spans="30:30">
      <c r="AD51616" s="9"/>
    </row>
    <row r="51617" spans="30:30">
      <c r="AD51617" s="9"/>
    </row>
    <row r="51618" spans="30:30">
      <c r="AD51618" s="9"/>
    </row>
    <row r="51619" spans="30:30">
      <c r="AD51619" s="9"/>
    </row>
    <row r="51620" spans="30:30">
      <c r="AD51620" s="9"/>
    </row>
    <row r="51621" spans="30:30">
      <c r="AD51621" s="9"/>
    </row>
    <row r="51622" spans="30:30">
      <c r="AD51622" s="9"/>
    </row>
    <row r="51623" spans="30:30">
      <c r="AD51623" s="9"/>
    </row>
    <row r="51624" spans="30:30">
      <c r="AD51624" s="9"/>
    </row>
    <row r="51625" spans="30:30">
      <c r="AD51625" s="9"/>
    </row>
    <row r="51626" spans="30:30">
      <c r="AD51626" s="9"/>
    </row>
    <row r="51627" spans="30:30">
      <c r="AD51627" s="9"/>
    </row>
    <row r="51628" spans="30:30">
      <c r="AD51628" s="9"/>
    </row>
    <row r="51629" spans="30:30">
      <c r="AD51629" s="9"/>
    </row>
    <row r="51630" spans="30:30">
      <c r="AD51630" s="9"/>
    </row>
    <row r="51631" spans="30:30">
      <c r="AD51631" s="9"/>
    </row>
    <row r="51632" spans="30:30">
      <c r="AD51632" s="9"/>
    </row>
    <row r="51633" spans="30:30">
      <c r="AD51633" s="9"/>
    </row>
    <row r="51634" spans="30:30">
      <c r="AD51634" s="9"/>
    </row>
    <row r="51635" spans="30:30">
      <c r="AD51635" s="9"/>
    </row>
    <row r="51636" spans="30:30">
      <c r="AD51636" s="9"/>
    </row>
    <row r="51637" spans="30:30">
      <c r="AD51637" s="9"/>
    </row>
    <row r="51638" spans="30:30">
      <c r="AD51638" s="9"/>
    </row>
    <row r="51639" spans="30:30">
      <c r="AD51639" s="9"/>
    </row>
    <row r="51640" spans="30:30">
      <c r="AD51640" s="9"/>
    </row>
    <row r="51641" spans="30:30">
      <c r="AD51641" s="9"/>
    </row>
    <row r="51642" spans="30:30">
      <c r="AD51642" s="9"/>
    </row>
    <row r="51643" spans="30:30">
      <c r="AD51643" s="9"/>
    </row>
    <row r="51644" spans="30:30">
      <c r="AD51644" s="9"/>
    </row>
    <row r="51645" spans="30:30">
      <c r="AD51645" s="9"/>
    </row>
    <row r="51646" spans="30:30">
      <c r="AD51646" s="9"/>
    </row>
    <row r="51647" spans="30:30">
      <c r="AD51647" s="9"/>
    </row>
    <row r="51648" spans="30:30">
      <c r="AD51648" s="9"/>
    </row>
    <row r="51649" spans="30:30">
      <c r="AD51649" s="9"/>
    </row>
    <row r="51650" spans="30:30">
      <c r="AD51650" s="9"/>
    </row>
    <row r="51651" spans="30:30">
      <c r="AD51651" s="9"/>
    </row>
    <row r="51652" spans="30:30">
      <c r="AD51652" s="9"/>
    </row>
    <row r="51653" spans="30:30">
      <c r="AD51653" s="9"/>
    </row>
    <row r="51654" spans="30:30">
      <c r="AD51654" s="9"/>
    </row>
    <row r="51655" spans="30:30">
      <c r="AD51655" s="9"/>
    </row>
    <row r="51656" spans="30:30">
      <c r="AD51656" s="9"/>
    </row>
    <row r="51657" spans="30:30">
      <c r="AD51657" s="9"/>
    </row>
    <row r="51658" spans="30:30">
      <c r="AD51658" s="9"/>
    </row>
    <row r="51659" spans="30:30">
      <c r="AD51659" s="9"/>
    </row>
    <row r="51660" spans="30:30">
      <c r="AD51660" s="9"/>
    </row>
    <row r="51661" spans="30:30">
      <c r="AD51661" s="9"/>
    </row>
    <row r="51662" spans="30:30">
      <c r="AD51662" s="9"/>
    </row>
    <row r="51663" spans="30:30">
      <c r="AD51663" s="9"/>
    </row>
    <row r="51664" spans="30:30">
      <c r="AD51664" s="9"/>
    </row>
    <row r="51665" spans="30:30">
      <c r="AD51665" s="9"/>
    </row>
    <row r="51666" spans="30:30">
      <c r="AD51666" s="9"/>
    </row>
    <row r="51667" spans="30:30">
      <c r="AD51667" s="9"/>
    </row>
    <row r="51668" spans="30:30">
      <c r="AD51668" s="9"/>
    </row>
    <row r="51669" spans="30:30">
      <c r="AD51669" s="9"/>
    </row>
    <row r="51670" spans="30:30">
      <c r="AD51670" s="9"/>
    </row>
    <row r="51671" spans="30:30">
      <c r="AD51671" s="9"/>
    </row>
    <row r="51672" spans="30:30">
      <c r="AD51672" s="9"/>
    </row>
    <row r="51673" spans="30:30">
      <c r="AD51673" s="9"/>
    </row>
    <row r="51674" spans="30:30">
      <c r="AD51674" s="9"/>
    </row>
    <row r="51675" spans="30:30">
      <c r="AD51675" s="9"/>
    </row>
    <row r="51676" spans="30:30">
      <c r="AD51676" s="9"/>
    </row>
    <row r="51677" spans="30:30">
      <c r="AD51677" s="9"/>
    </row>
    <row r="51678" spans="30:30">
      <c r="AD51678" s="9"/>
    </row>
    <row r="51679" spans="30:30">
      <c r="AD51679" s="9"/>
    </row>
    <row r="51680" spans="30:30">
      <c r="AD51680" s="9"/>
    </row>
    <row r="51681" spans="30:30">
      <c r="AD51681" s="9"/>
    </row>
    <row r="51682" spans="30:30">
      <c r="AD51682" s="9"/>
    </row>
    <row r="51683" spans="30:30">
      <c r="AD51683" s="9"/>
    </row>
    <row r="51684" spans="30:30">
      <c r="AD51684" s="9"/>
    </row>
    <row r="51685" spans="30:30">
      <c r="AD51685" s="9"/>
    </row>
    <row r="51686" spans="30:30">
      <c r="AD51686" s="9"/>
    </row>
    <row r="51687" spans="30:30">
      <c r="AD51687" s="9"/>
    </row>
    <row r="51688" spans="30:30">
      <c r="AD51688" s="9"/>
    </row>
    <row r="51689" spans="30:30">
      <c r="AD51689" s="9"/>
    </row>
    <row r="51690" spans="30:30">
      <c r="AD51690" s="9"/>
    </row>
    <row r="51691" spans="30:30">
      <c r="AD51691" s="9"/>
    </row>
    <row r="51692" spans="30:30">
      <c r="AD51692" s="9"/>
    </row>
    <row r="51693" spans="30:30">
      <c r="AD51693" s="9"/>
    </row>
    <row r="51694" spans="30:30">
      <c r="AD51694" s="9"/>
    </row>
    <row r="51695" spans="30:30">
      <c r="AD51695" s="9"/>
    </row>
    <row r="51696" spans="30:30">
      <c r="AD51696" s="9"/>
    </row>
    <row r="51697" spans="30:30">
      <c r="AD51697" s="9"/>
    </row>
    <row r="51698" spans="30:30">
      <c r="AD51698" s="9"/>
    </row>
    <row r="51699" spans="30:30">
      <c r="AD51699" s="9"/>
    </row>
    <row r="51700" spans="30:30">
      <c r="AD51700" s="9"/>
    </row>
    <row r="51701" spans="30:30">
      <c r="AD51701" s="9"/>
    </row>
    <row r="51702" spans="30:30">
      <c r="AD51702" s="9"/>
    </row>
    <row r="51703" spans="30:30">
      <c r="AD51703" s="9"/>
    </row>
    <row r="51704" spans="30:30">
      <c r="AD51704" s="9"/>
    </row>
    <row r="51705" spans="30:30">
      <c r="AD51705" s="9"/>
    </row>
    <row r="51706" spans="30:30">
      <c r="AD51706" s="9"/>
    </row>
    <row r="51707" spans="30:30">
      <c r="AD51707" s="9"/>
    </row>
    <row r="51708" spans="30:30">
      <c r="AD51708" s="9"/>
    </row>
    <row r="51709" spans="30:30">
      <c r="AD51709" s="9"/>
    </row>
    <row r="51710" spans="30:30">
      <c r="AD51710" s="9"/>
    </row>
    <row r="51711" spans="30:30">
      <c r="AD51711" s="9"/>
    </row>
    <row r="51712" spans="30:30">
      <c r="AD51712" s="9"/>
    </row>
    <row r="51713" spans="30:30">
      <c r="AD51713" s="9"/>
    </row>
    <row r="51714" spans="30:30">
      <c r="AD51714" s="9"/>
    </row>
    <row r="51715" spans="30:30">
      <c r="AD51715" s="9"/>
    </row>
    <row r="51716" spans="30:30">
      <c r="AD51716" s="9"/>
    </row>
    <row r="51717" spans="30:30">
      <c r="AD51717" s="9"/>
    </row>
    <row r="51718" spans="30:30">
      <c r="AD51718" s="9"/>
    </row>
    <row r="51719" spans="30:30">
      <c r="AD51719" s="9"/>
    </row>
    <row r="51720" spans="30:30">
      <c r="AD51720" s="9"/>
    </row>
    <row r="51721" spans="30:30">
      <c r="AD51721" s="9"/>
    </row>
    <row r="51722" spans="30:30">
      <c r="AD51722" s="9"/>
    </row>
    <row r="51723" spans="30:30">
      <c r="AD51723" s="9"/>
    </row>
    <row r="51724" spans="30:30">
      <c r="AD51724" s="9"/>
    </row>
    <row r="51725" spans="30:30">
      <c r="AD51725" s="9"/>
    </row>
    <row r="51726" spans="30:30">
      <c r="AD51726" s="9"/>
    </row>
    <row r="51727" spans="30:30">
      <c r="AD51727" s="9"/>
    </row>
    <row r="51728" spans="30:30">
      <c r="AD51728" s="9"/>
    </row>
    <row r="51729" spans="30:30">
      <c r="AD51729" s="9"/>
    </row>
    <row r="51730" spans="30:30">
      <c r="AD51730" s="9"/>
    </row>
    <row r="51731" spans="30:30">
      <c r="AD51731" s="9"/>
    </row>
    <row r="51732" spans="30:30">
      <c r="AD51732" s="9"/>
    </row>
    <row r="51733" spans="30:30">
      <c r="AD51733" s="9"/>
    </row>
    <row r="51734" spans="30:30">
      <c r="AD51734" s="9"/>
    </row>
    <row r="51735" spans="30:30">
      <c r="AD51735" s="9"/>
    </row>
    <row r="51736" spans="30:30">
      <c r="AD51736" s="9"/>
    </row>
    <row r="51737" spans="30:30">
      <c r="AD51737" s="9"/>
    </row>
    <row r="51738" spans="30:30">
      <c r="AD51738" s="9"/>
    </row>
    <row r="51739" spans="30:30">
      <c r="AD51739" s="9"/>
    </row>
    <row r="51740" spans="30:30">
      <c r="AD51740" s="9"/>
    </row>
    <row r="51741" spans="30:30">
      <c r="AD51741" s="9"/>
    </row>
    <row r="51742" spans="30:30">
      <c r="AD51742" s="9"/>
    </row>
    <row r="51743" spans="30:30">
      <c r="AD51743" s="9"/>
    </row>
    <row r="51744" spans="30:30">
      <c r="AD51744" s="9"/>
    </row>
    <row r="51745" spans="30:30">
      <c r="AD51745" s="9"/>
    </row>
    <row r="51746" spans="30:30">
      <c r="AD51746" s="9"/>
    </row>
    <row r="51747" spans="30:30">
      <c r="AD51747" s="9"/>
    </row>
    <row r="51748" spans="30:30">
      <c r="AD51748" s="9"/>
    </row>
    <row r="51749" spans="30:30">
      <c r="AD51749" s="9"/>
    </row>
    <row r="51750" spans="30:30">
      <c r="AD51750" s="9"/>
    </row>
    <row r="51751" spans="30:30">
      <c r="AD51751" s="9"/>
    </row>
    <row r="51752" spans="30:30">
      <c r="AD51752" s="9"/>
    </row>
    <row r="51753" spans="30:30">
      <c r="AD51753" s="9"/>
    </row>
    <row r="51754" spans="30:30">
      <c r="AD51754" s="9"/>
    </row>
    <row r="51755" spans="30:30">
      <c r="AD51755" s="9"/>
    </row>
    <row r="51756" spans="30:30">
      <c r="AD51756" s="9"/>
    </row>
    <row r="51757" spans="30:30">
      <c r="AD51757" s="9"/>
    </row>
    <row r="51758" spans="30:30">
      <c r="AD51758" s="9"/>
    </row>
    <row r="51759" spans="30:30">
      <c r="AD51759" s="9"/>
    </row>
    <row r="51760" spans="30:30">
      <c r="AD51760" s="9"/>
    </row>
    <row r="51761" spans="30:30">
      <c r="AD51761" s="9"/>
    </row>
    <row r="51762" spans="30:30">
      <c r="AD51762" s="9"/>
    </row>
    <row r="51763" spans="30:30">
      <c r="AD51763" s="9"/>
    </row>
    <row r="51764" spans="30:30">
      <c r="AD51764" s="9"/>
    </row>
    <row r="51765" spans="30:30">
      <c r="AD51765" s="9"/>
    </row>
    <row r="51766" spans="30:30">
      <c r="AD51766" s="9"/>
    </row>
    <row r="51767" spans="30:30">
      <c r="AD51767" s="9"/>
    </row>
    <row r="51768" spans="30:30">
      <c r="AD51768" s="9"/>
    </row>
    <row r="51769" spans="30:30">
      <c r="AD51769" s="9"/>
    </row>
    <row r="51770" spans="30:30">
      <c r="AD51770" s="9"/>
    </row>
    <row r="51771" spans="30:30">
      <c r="AD51771" s="9"/>
    </row>
    <row r="51772" spans="30:30">
      <c r="AD51772" s="9"/>
    </row>
    <row r="51773" spans="30:30">
      <c r="AD51773" s="9"/>
    </row>
    <row r="51774" spans="30:30">
      <c r="AD51774" s="9"/>
    </row>
    <row r="51775" spans="30:30">
      <c r="AD51775" s="9"/>
    </row>
    <row r="51776" spans="30:30">
      <c r="AD51776" s="9"/>
    </row>
    <row r="51777" spans="30:30">
      <c r="AD51777" s="9"/>
    </row>
    <row r="51778" spans="30:30">
      <c r="AD51778" s="9"/>
    </row>
    <row r="51779" spans="30:30">
      <c r="AD51779" s="9"/>
    </row>
    <row r="51780" spans="30:30">
      <c r="AD51780" s="9"/>
    </row>
    <row r="51781" spans="30:30">
      <c r="AD51781" s="9"/>
    </row>
    <row r="51782" spans="30:30">
      <c r="AD51782" s="9"/>
    </row>
    <row r="51783" spans="30:30">
      <c r="AD51783" s="9"/>
    </row>
    <row r="51784" spans="30:30">
      <c r="AD51784" s="9"/>
    </row>
    <row r="51785" spans="30:30">
      <c r="AD51785" s="9"/>
    </row>
    <row r="51786" spans="30:30">
      <c r="AD51786" s="9"/>
    </row>
    <row r="51787" spans="30:30">
      <c r="AD51787" s="9"/>
    </row>
    <row r="51788" spans="30:30">
      <c r="AD51788" s="9"/>
    </row>
    <row r="51789" spans="30:30">
      <c r="AD51789" s="9"/>
    </row>
    <row r="51790" spans="30:30">
      <c r="AD51790" s="9"/>
    </row>
    <row r="51791" spans="30:30">
      <c r="AD51791" s="9"/>
    </row>
    <row r="51792" spans="30:30">
      <c r="AD51792" s="9"/>
    </row>
    <row r="51793" spans="30:30">
      <c r="AD51793" s="9"/>
    </row>
    <row r="51794" spans="30:30">
      <c r="AD51794" s="9"/>
    </row>
    <row r="51795" spans="30:30">
      <c r="AD51795" s="9"/>
    </row>
    <row r="51796" spans="30:30">
      <c r="AD51796" s="9"/>
    </row>
    <row r="51797" spans="30:30">
      <c r="AD51797" s="9"/>
    </row>
    <row r="51798" spans="30:30">
      <c r="AD51798" s="9"/>
    </row>
    <row r="51799" spans="30:30">
      <c r="AD51799" s="9"/>
    </row>
    <row r="51800" spans="30:30">
      <c r="AD51800" s="9"/>
    </row>
    <row r="51801" spans="30:30">
      <c r="AD51801" s="9"/>
    </row>
    <row r="51802" spans="30:30">
      <c r="AD51802" s="9"/>
    </row>
    <row r="51803" spans="30:30">
      <c r="AD51803" s="9"/>
    </row>
    <row r="51804" spans="30:30">
      <c r="AD51804" s="9"/>
    </row>
    <row r="51805" spans="30:30">
      <c r="AD51805" s="9"/>
    </row>
    <row r="51806" spans="30:30">
      <c r="AD51806" s="9"/>
    </row>
    <row r="51807" spans="30:30">
      <c r="AD51807" s="9"/>
    </row>
    <row r="51808" spans="30:30">
      <c r="AD51808" s="9"/>
    </row>
    <row r="51809" spans="30:30">
      <c r="AD51809" s="9"/>
    </row>
    <row r="51810" spans="30:30">
      <c r="AD51810" s="9"/>
    </row>
    <row r="51811" spans="30:30">
      <c r="AD51811" s="9"/>
    </row>
    <row r="51812" spans="30:30">
      <c r="AD51812" s="9"/>
    </row>
    <row r="51813" spans="30:30">
      <c r="AD51813" s="9"/>
    </row>
    <row r="51814" spans="30:30">
      <c r="AD51814" s="9"/>
    </row>
    <row r="51815" spans="30:30">
      <c r="AD51815" s="9"/>
    </row>
    <row r="51816" spans="30:30">
      <c r="AD51816" s="9"/>
    </row>
    <row r="51817" spans="30:30">
      <c r="AD51817" s="9"/>
    </row>
    <row r="51818" spans="30:30">
      <c r="AD51818" s="9"/>
    </row>
    <row r="51819" spans="30:30">
      <c r="AD51819" s="9"/>
    </row>
    <row r="51820" spans="30:30">
      <c r="AD51820" s="9"/>
    </row>
    <row r="51821" spans="30:30">
      <c r="AD51821" s="9"/>
    </row>
    <row r="51822" spans="30:30">
      <c r="AD51822" s="9"/>
    </row>
    <row r="51823" spans="30:30">
      <c r="AD51823" s="9"/>
    </row>
    <row r="51824" spans="30:30">
      <c r="AD51824" s="9"/>
    </row>
    <row r="51825" spans="30:30">
      <c r="AD51825" s="9"/>
    </row>
    <row r="51826" spans="30:30">
      <c r="AD51826" s="9"/>
    </row>
    <row r="51827" spans="30:30">
      <c r="AD51827" s="9"/>
    </row>
    <row r="51828" spans="30:30">
      <c r="AD51828" s="9"/>
    </row>
    <row r="51829" spans="30:30">
      <c r="AD51829" s="9"/>
    </row>
    <row r="51830" spans="30:30">
      <c r="AD51830" s="9"/>
    </row>
    <row r="51831" spans="30:30">
      <c r="AD51831" s="9"/>
    </row>
    <row r="51832" spans="30:30">
      <c r="AD51832" s="9"/>
    </row>
    <row r="51833" spans="30:30">
      <c r="AD51833" s="9"/>
    </row>
    <row r="51834" spans="30:30">
      <c r="AD51834" s="9"/>
    </row>
    <row r="51835" spans="30:30">
      <c r="AD51835" s="9"/>
    </row>
    <row r="51836" spans="30:30">
      <c r="AD51836" s="9"/>
    </row>
    <row r="51837" spans="30:30">
      <c r="AD51837" s="9"/>
    </row>
    <row r="51838" spans="30:30">
      <c r="AD51838" s="9"/>
    </row>
    <row r="51839" spans="30:30">
      <c r="AD51839" s="9"/>
    </row>
    <row r="51840" spans="30:30">
      <c r="AD51840" s="9"/>
    </row>
    <row r="51841" spans="30:30">
      <c r="AD51841" s="9"/>
    </row>
    <row r="51842" spans="30:30">
      <c r="AD51842" s="9"/>
    </row>
    <row r="51843" spans="30:30">
      <c r="AD51843" s="9"/>
    </row>
    <row r="51844" spans="30:30">
      <c r="AD51844" s="9"/>
    </row>
    <row r="51845" spans="30:30">
      <c r="AD51845" s="9"/>
    </row>
    <row r="51846" spans="30:30">
      <c r="AD51846" s="9"/>
    </row>
    <row r="51847" spans="30:30">
      <c r="AD51847" s="9"/>
    </row>
    <row r="51848" spans="30:30">
      <c r="AD51848" s="9"/>
    </row>
    <row r="51849" spans="30:30">
      <c r="AD51849" s="9"/>
    </row>
    <row r="51850" spans="30:30">
      <c r="AD51850" s="9"/>
    </row>
    <row r="51851" spans="30:30">
      <c r="AD51851" s="9"/>
    </row>
    <row r="51852" spans="30:30">
      <c r="AD51852" s="9"/>
    </row>
    <row r="51853" spans="30:30">
      <c r="AD51853" s="9"/>
    </row>
    <row r="51854" spans="30:30">
      <c r="AD51854" s="9"/>
    </row>
    <row r="51855" spans="30:30">
      <c r="AD51855" s="9"/>
    </row>
    <row r="51856" spans="30:30">
      <c r="AD51856" s="9"/>
    </row>
    <row r="51857" spans="30:30">
      <c r="AD51857" s="9"/>
    </row>
    <row r="51858" spans="30:30">
      <c r="AD51858" s="9"/>
    </row>
    <row r="51859" spans="30:30">
      <c r="AD51859" s="9"/>
    </row>
    <row r="51860" spans="30:30">
      <c r="AD51860" s="9"/>
    </row>
    <row r="51861" spans="30:30">
      <c r="AD51861" s="9"/>
    </row>
    <row r="51862" spans="30:30">
      <c r="AD51862" s="9"/>
    </row>
    <row r="51863" spans="30:30">
      <c r="AD51863" s="9"/>
    </row>
    <row r="51864" spans="30:30">
      <c r="AD51864" s="9"/>
    </row>
    <row r="51865" spans="30:30">
      <c r="AD51865" s="9"/>
    </row>
    <row r="51866" spans="30:30">
      <c r="AD51866" s="9"/>
    </row>
    <row r="51867" spans="30:30">
      <c r="AD51867" s="9"/>
    </row>
    <row r="51868" spans="30:30">
      <c r="AD51868" s="9"/>
    </row>
    <row r="51869" spans="30:30">
      <c r="AD51869" s="9"/>
    </row>
    <row r="51870" spans="30:30">
      <c r="AD51870" s="9"/>
    </row>
    <row r="51871" spans="30:30">
      <c r="AD51871" s="9"/>
    </row>
    <row r="51872" spans="30:30">
      <c r="AD51872" s="9"/>
    </row>
    <row r="51873" spans="30:30">
      <c r="AD51873" s="9"/>
    </row>
    <row r="51874" spans="30:30">
      <c r="AD51874" s="9"/>
    </row>
    <row r="51875" spans="30:30">
      <c r="AD51875" s="9"/>
    </row>
    <row r="51876" spans="30:30">
      <c r="AD51876" s="9"/>
    </row>
    <row r="51877" spans="30:30">
      <c r="AD51877" s="9"/>
    </row>
    <row r="51878" spans="30:30">
      <c r="AD51878" s="9"/>
    </row>
    <row r="51879" spans="30:30">
      <c r="AD51879" s="9"/>
    </row>
    <row r="51880" spans="30:30">
      <c r="AD51880" s="9"/>
    </row>
    <row r="51881" spans="30:30">
      <c r="AD51881" s="9"/>
    </row>
    <row r="51882" spans="30:30">
      <c r="AD51882" s="9"/>
    </row>
    <row r="51883" spans="30:30">
      <c r="AD51883" s="9"/>
    </row>
    <row r="51884" spans="30:30">
      <c r="AD51884" s="9"/>
    </row>
    <row r="51885" spans="30:30">
      <c r="AD51885" s="9"/>
    </row>
    <row r="51886" spans="30:30">
      <c r="AD51886" s="9"/>
    </row>
    <row r="51887" spans="30:30">
      <c r="AD51887" s="9"/>
    </row>
    <row r="51888" spans="30:30">
      <c r="AD51888" s="9"/>
    </row>
    <row r="51889" spans="30:30">
      <c r="AD51889" s="9"/>
    </row>
    <row r="51890" spans="30:30">
      <c r="AD51890" s="9"/>
    </row>
    <row r="51891" spans="30:30">
      <c r="AD51891" s="9"/>
    </row>
    <row r="51892" spans="30:30">
      <c r="AD51892" s="9"/>
    </row>
    <row r="51893" spans="30:30">
      <c r="AD51893" s="9"/>
    </row>
    <row r="51894" spans="30:30">
      <c r="AD51894" s="9"/>
    </row>
    <row r="51895" spans="30:30">
      <c r="AD51895" s="9"/>
    </row>
    <row r="51896" spans="30:30">
      <c r="AD51896" s="9"/>
    </row>
    <row r="51897" spans="30:30">
      <c r="AD51897" s="9"/>
    </row>
    <row r="51898" spans="30:30">
      <c r="AD51898" s="9"/>
    </row>
    <row r="51899" spans="30:30">
      <c r="AD51899" s="9"/>
    </row>
    <row r="51900" spans="30:30">
      <c r="AD51900" s="9"/>
    </row>
    <row r="51901" spans="30:30">
      <c r="AD51901" s="9"/>
    </row>
    <row r="51902" spans="30:30">
      <c r="AD51902" s="9"/>
    </row>
    <row r="51903" spans="30:30">
      <c r="AD51903" s="9"/>
    </row>
    <row r="51904" spans="30:30">
      <c r="AD51904" s="9"/>
    </row>
    <row r="51905" spans="30:30">
      <c r="AD51905" s="9"/>
    </row>
    <row r="51906" spans="30:30">
      <c r="AD51906" s="9"/>
    </row>
    <row r="51907" spans="30:30">
      <c r="AD51907" s="9"/>
    </row>
    <row r="51908" spans="30:30">
      <c r="AD51908" s="9"/>
    </row>
    <row r="51909" spans="30:30">
      <c r="AD51909" s="9"/>
    </row>
    <row r="51910" spans="30:30">
      <c r="AD51910" s="9"/>
    </row>
    <row r="51911" spans="30:30">
      <c r="AD51911" s="9"/>
    </row>
    <row r="51912" spans="30:30">
      <c r="AD51912" s="9"/>
    </row>
    <row r="51913" spans="30:30">
      <c r="AD51913" s="9"/>
    </row>
    <row r="51914" spans="30:30">
      <c r="AD51914" s="9"/>
    </row>
    <row r="51915" spans="30:30">
      <c r="AD51915" s="9"/>
    </row>
    <row r="51916" spans="30:30">
      <c r="AD51916" s="9"/>
    </row>
    <row r="51917" spans="30:30">
      <c r="AD51917" s="9"/>
    </row>
    <row r="51918" spans="30:30">
      <c r="AD51918" s="9"/>
    </row>
    <row r="51919" spans="30:30">
      <c r="AD51919" s="9"/>
    </row>
    <row r="51920" spans="30:30">
      <c r="AD51920" s="9"/>
    </row>
    <row r="51921" spans="30:30">
      <c r="AD51921" s="9"/>
    </row>
    <row r="51922" spans="30:30">
      <c r="AD51922" s="9"/>
    </row>
    <row r="51923" spans="30:30">
      <c r="AD51923" s="9"/>
    </row>
    <row r="51924" spans="30:30">
      <c r="AD51924" s="9"/>
    </row>
    <row r="51925" spans="30:30">
      <c r="AD51925" s="9"/>
    </row>
    <row r="51926" spans="30:30">
      <c r="AD51926" s="9"/>
    </row>
    <row r="51927" spans="30:30">
      <c r="AD51927" s="9"/>
    </row>
    <row r="51928" spans="30:30">
      <c r="AD51928" s="9"/>
    </row>
    <row r="51929" spans="30:30">
      <c r="AD51929" s="9"/>
    </row>
    <row r="51930" spans="30:30">
      <c r="AD51930" s="9"/>
    </row>
    <row r="51931" spans="30:30">
      <c r="AD51931" s="9"/>
    </row>
    <row r="51932" spans="30:30">
      <c r="AD51932" s="9"/>
    </row>
    <row r="51933" spans="30:30">
      <c r="AD51933" s="9"/>
    </row>
    <row r="51934" spans="30:30">
      <c r="AD51934" s="9"/>
    </row>
    <row r="51935" spans="30:30">
      <c r="AD51935" s="9"/>
    </row>
    <row r="51936" spans="30:30">
      <c r="AD51936" s="9"/>
    </row>
    <row r="51937" spans="30:30">
      <c r="AD51937" s="9"/>
    </row>
    <row r="51938" spans="30:30">
      <c r="AD51938" s="9"/>
    </row>
    <row r="51939" spans="30:30">
      <c r="AD51939" s="9"/>
    </row>
    <row r="51940" spans="30:30">
      <c r="AD51940" s="9"/>
    </row>
    <row r="51941" spans="30:30">
      <c r="AD51941" s="9"/>
    </row>
    <row r="51942" spans="30:30">
      <c r="AD51942" s="9"/>
    </row>
    <row r="51943" spans="30:30">
      <c r="AD51943" s="9"/>
    </row>
    <row r="51944" spans="30:30">
      <c r="AD51944" s="9"/>
    </row>
    <row r="51945" spans="30:30">
      <c r="AD51945" s="9"/>
    </row>
    <row r="51946" spans="30:30">
      <c r="AD51946" s="9"/>
    </row>
    <row r="51947" spans="30:30">
      <c r="AD51947" s="9"/>
    </row>
    <row r="51948" spans="30:30">
      <c r="AD51948" s="9"/>
    </row>
    <row r="51949" spans="30:30">
      <c r="AD51949" s="9"/>
    </row>
    <row r="51950" spans="30:30">
      <c r="AD51950" s="9"/>
    </row>
    <row r="51951" spans="30:30">
      <c r="AD51951" s="9"/>
    </row>
    <row r="51952" spans="30:30">
      <c r="AD51952" s="9"/>
    </row>
    <row r="51953" spans="30:30">
      <c r="AD51953" s="9"/>
    </row>
    <row r="51954" spans="30:30">
      <c r="AD51954" s="9"/>
    </row>
    <row r="51955" spans="30:30">
      <c r="AD51955" s="9"/>
    </row>
    <row r="51956" spans="30:30">
      <c r="AD51956" s="9"/>
    </row>
    <row r="51957" spans="30:30">
      <c r="AD51957" s="9"/>
    </row>
    <row r="51958" spans="30:30">
      <c r="AD51958" s="9"/>
    </row>
    <row r="51959" spans="30:30">
      <c r="AD51959" s="9"/>
    </row>
    <row r="51960" spans="30:30">
      <c r="AD51960" s="9"/>
    </row>
    <row r="51961" spans="30:30">
      <c r="AD51961" s="9"/>
    </row>
    <row r="51962" spans="30:30">
      <c r="AD51962" s="9"/>
    </row>
    <row r="51963" spans="30:30">
      <c r="AD51963" s="9"/>
    </row>
    <row r="51964" spans="30:30">
      <c r="AD51964" s="9"/>
    </row>
    <row r="51965" spans="30:30">
      <c r="AD51965" s="9"/>
    </row>
    <row r="51966" spans="30:30">
      <c r="AD51966" s="9"/>
    </row>
    <row r="51967" spans="30:30">
      <c r="AD51967" s="9"/>
    </row>
    <row r="51968" spans="30:30">
      <c r="AD51968" s="9"/>
    </row>
    <row r="51969" spans="30:30">
      <c r="AD51969" s="9"/>
    </row>
    <row r="51970" spans="30:30">
      <c r="AD51970" s="9"/>
    </row>
    <row r="51971" spans="30:30">
      <c r="AD51971" s="9"/>
    </row>
    <row r="51972" spans="30:30">
      <c r="AD51972" s="9"/>
    </row>
    <row r="51973" spans="30:30">
      <c r="AD51973" s="9"/>
    </row>
    <row r="51974" spans="30:30">
      <c r="AD51974" s="9"/>
    </row>
    <row r="51975" spans="30:30">
      <c r="AD51975" s="9"/>
    </row>
    <row r="51976" spans="30:30">
      <c r="AD51976" s="9"/>
    </row>
    <row r="51977" spans="30:30">
      <c r="AD51977" s="9"/>
    </row>
    <row r="51978" spans="30:30">
      <c r="AD51978" s="9"/>
    </row>
    <row r="51979" spans="30:30">
      <c r="AD51979" s="9"/>
    </row>
    <row r="51980" spans="30:30">
      <c r="AD51980" s="9"/>
    </row>
    <row r="51981" spans="30:30">
      <c r="AD51981" s="9"/>
    </row>
    <row r="51982" spans="30:30">
      <c r="AD51982" s="9"/>
    </row>
    <row r="51983" spans="30:30">
      <c r="AD51983" s="9"/>
    </row>
    <row r="51984" spans="30:30">
      <c r="AD51984" s="9"/>
    </row>
    <row r="51985" spans="30:30">
      <c r="AD51985" s="9"/>
    </row>
    <row r="51986" spans="30:30">
      <c r="AD51986" s="9"/>
    </row>
    <row r="51987" spans="30:30">
      <c r="AD51987" s="9"/>
    </row>
    <row r="51988" spans="30:30">
      <c r="AD51988" s="9"/>
    </row>
    <row r="51989" spans="30:30">
      <c r="AD51989" s="9"/>
    </row>
    <row r="51990" spans="30:30">
      <c r="AD51990" s="9"/>
    </row>
    <row r="51991" spans="30:30">
      <c r="AD51991" s="9"/>
    </row>
    <row r="51992" spans="30:30">
      <c r="AD51992" s="9"/>
    </row>
    <row r="51993" spans="30:30">
      <c r="AD51993" s="9"/>
    </row>
    <row r="51994" spans="30:30">
      <c r="AD51994" s="9"/>
    </row>
    <row r="51995" spans="30:30">
      <c r="AD51995" s="9"/>
    </row>
    <row r="51996" spans="30:30">
      <c r="AD51996" s="9"/>
    </row>
    <row r="51997" spans="30:30">
      <c r="AD51997" s="9"/>
    </row>
    <row r="51998" spans="30:30">
      <c r="AD51998" s="9"/>
    </row>
    <row r="51999" spans="30:30">
      <c r="AD51999" s="9"/>
    </row>
    <row r="52000" spans="30:30">
      <c r="AD52000" s="9"/>
    </row>
    <row r="52001" spans="30:30">
      <c r="AD52001" s="9"/>
    </row>
    <row r="52002" spans="30:30">
      <c r="AD52002" s="9"/>
    </row>
    <row r="52003" spans="30:30">
      <c r="AD52003" s="9"/>
    </row>
    <row r="52004" spans="30:30">
      <c r="AD52004" s="9"/>
    </row>
    <row r="52005" spans="30:30">
      <c r="AD52005" s="9"/>
    </row>
    <row r="52006" spans="30:30">
      <c r="AD52006" s="9"/>
    </row>
    <row r="52007" spans="30:30">
      <c r="AD52007" s="9"/>
    </row>
    <row r="52008" spans="30:30">
      <c r="AD52008" s="9"/>
    </row>
    <row r="52009" spans="30:30">
      <c r="AD52009" s="9"/>
    </row>
    <row r="52010" spans="30:30">
      <c r="AD52010" s="9"/>
    </row>
    <row r="52011" spans="30:30">
      <c r="AD52011" s="9"/>
    </row>
    <row r="52012" spans="30:30">
      <c r="AD52012" s="9"/>
    </row>
    <row r="52013" spans="30:30">
      <c r="AD52013" s="9"/>
    </row>
    <row r="52014" spans="30:30">
      <c r="AD52014" s="9"/>
    </row>
    <row r="52015" spans="30:30">
      <c r="AD52015" s="9"/>
    </row>
    <row r="52016" spans="30:30">
      <c r="AD52016" s="9"/>
    </row>
    <row r="52017" spans="30:30">
      <c r="AD52017" s="9"/>
    </row>
    <row r="52018" spans="30:30">
      <c r="AD52018" s="9"/>
    </row>
    <row r="52019" spans="30:30">
      <c r="AD52019" s="9"/>
    </row>
    <row r="52020" spans="30:30">
      <c r="AD52020" s="9"/>
    </row>
    <row r="52021" spans="30:30">
      <c r="AD52021" s="9"/>
    </row>
    <row r="52022" spans="30:30">
      <c r="AD52022" s="9"/>
    </row>
    <row r="52023" spans="30:30">
      <c r="AD52023" s="9"/>
    </row>
    <row r="52024" spans="30:30">
      <c r="AD52024" s="9"/>
    </row>
    <row r="52025" spans="30:30">
      <c r="AD52025" s="9"/>
    </row>
    <row r="52026" spans="30:30">
      <c r="AD52026" s="9"/>
    </row>
    <row r="52027" spans="30:30">
      <c r="AD52027" s="9"/>
    </row>
    <row r="52028" spans="30:30">
      <c r="AD52028" s="9"/>
    </row>
    <row r="52029" spans="30:30">
      <c r="AD52029" s="9"/>
    </row>
    <row r="52030" spans="30:30">
      <c r="AD52030" s="9"/>
    </row>
    <row r="52031" spans="30:30">
      <c r="AD52031" s="9"/>
    </row>
    <row r="52032" spans="30:30">
      <c r="AD52032" s="9"/>
    </row>
    <row r="52033" spans="30:30">
      <c r="AD52033" s="9"/>
    </row>
    <row r="52034" spans="30:30">
      <c r="AD52034" s="9"/>
    </row>
    <row r="52035" spans="30:30">
      <c r="AD52035" s="9"/>
    </row>
    <row r="52036" spans="30:30">
      <c r="AD52036" s="9"/>
    </row>
    <row r="52037" spans="30:30">
      <c r="AD52037" s="9"/>
    </row>
    <row r="52038" spans="30:30">
      <c r="AD52038" s="9"/>
    </row>
    <row r="52039" spans="30:30">
      <c r="AD52039" s="9"/>
    </row>
    <row r="52040" spans="30:30">
      <c r="AD52040" s="9"/>
    </row>
    <row r="52041" spans="30:30">
      <c r="AD52041" s="9"/>
    </row>
    <row r="52042" spans="30:30">
      <c r="AD52042" s="9"/>
    </row>
    <row r="52043" spans="30:30">
      <c r="AD52043" s="9"/>
    </row>
    <row r="52044" spans="30:30">
      <c r="AD52044" s="9"/>
    </row>
    <row r="52045" spans="30:30">
      <c r="AD52045" s="9"/>
    </row>
    <row r="52046" spans="30:30">
      <c r="AD52046" s="9"/>
    </row>
    <row r="52047" spans="30:30">
      <c r="AD52047" s="9"/>
    </row>
    <row r="52048" spans="30:30">
      <c r="AD52048" s="9"/>
    </row>
    <row r="52049" spans="30:30">
      <c r="AD52049" s="9"/>
    </row>
    <row r="52050" spans="30:30">
      <c r="AD52050" s="9"/>
    </row>
    <row r="52051" spans="30:30">
      <c r="AD52051" s="9"/>
    </row>
    <row r="52052" spans="30:30">
      <c r="AD52052" s="9"/>
    </row>
    <row r="52053" spans="30:30">
      <c r="AD52053" s="9"/>
    </row>
    <row r="52054" spans="30:30">
      <c r="AD52054" s="9"/>
    </row>
    <row r="52055" spans="30:30">
      <c r="AD52055" s="9"/>
    </row>
    <row r="52056" spans="30:30">
      <c r="AD52056" s="9"/>
    </row>
    <row r="52057" spans="30:30">
      <c r="AD52057" s="9"/>
    </row>
    <row r="52058" spans="30:30">
      <c r="AD52058" s="9"/>
    </row>
    <row r="52059" spans="30:30">
      <c r="AD52059" s="9"/>
    </row>
    <row r="52060" spans="30:30">
      <c r="AD52060" s="9"/>
    </row>
    <row r="52061" spans="30:30">
      <c r="AD52061" s="9"/>
    </row>
    <row r="52062" spans="30:30">
      <c r="AD52062" s="9"/>
    </row>
    <row r="52063" spans="30:30">
      <c r="AD52063" s="9"/>
    </row>
    <row r="52064" spans="30:30">
      <c r="AD52064" s="9"/>
    </row>
    <row r="52065" spans="30:30">
      <c r="AD52065" s="9"/>
    </row>
    <row r="52066" spans="30:30">
      <c r="AD52066" s="9"/>
    </row>
    <row r="52067" spans="30:30">
      <c r="AD52067" s="9"/>
    </row>
    <row r="52068" spans="30:30">
      <c r="AD52068" s="9"/>
    </row>
    <row r="52069" spans="30:30">
      <c r="AD52069" s="9"/>
    </row>
    <row r="52070" spans="30:30">
      <c r="AD52070" s="9"/>
    </row>
    <row r="52071" spans="30:30">
      <c r="AD52071" s="9"/>
    </row>
    <row r="52072" spans="30:30">
      <c r="AD52072" s="9"/>
    </row>
    <row r="52073" spans="30:30">
      <c r="AD52073" s="9"/>
    </row>
    <row r="52074" spans="30:30">
      <c r="AD52074" s="9"/>
    </row>
    <row r="52075" spans="30:30">
      <c r="AD52075" s="9"/>
    </row>
    <row r="52076" spans="30:30">
      <c r="AD52076" s="9"/>
    </row>
    <row r="52077" spans="30:30">
      <c r="AD52077" s="9"/>
    </row>
    <row r="52078" spans="30:30">
      <c r="AD52078" s="9"/>
    </row>
    <row r="52079" spans="30:30">
      <c r="AD52079" s="9"/>
    </row>
    <row r="52080" spans="30:30">
      <c r="AD52080" s="9"/>
    </row>
    <row r="52081" spans="30:30">
      <c r="AD52081" s="9"/>
    </row>
    <row r="52082" spans="30:30">
      <c r="AD52082" s="9"/>
    </row>
    <row r="52083" spans="30:30">
      <c r="AD52083" s="9"/>
    </row>
    <row r="52084" spans="30:30">
      <c r="AD52084" s="9"/>
    </row>
    <row r="52085" spans="30:30">
      <c r="AD52085" s="9"/>
    </row>
    <row r="52086" spans="30:30">
      <c r="AD52086" s="9"/>
    </row>
    <row r="52087" spans="30:30">
      <c r="AD52087" s="9"/>
    </row>
    <row r="52088" spans="30:30">
      <c r="AD52088" s="9"/>
    </row>
    <row r="52089" spans="30:30">
      <c r="AD52089" s="9"/>
    </row>
    <row r="52090" spans="30:30">
      <c r="AD52090" s="9"/>
    </row>
    <row r="52091" spans="30:30">
      <c r="AD52091" s="9"/>
    </row>
    <row r="52092" spans="30:30">
      <c r="AD52092" s="9"/>
    </row>
    <row r="52093" spans="30:30">
      <c r="AD52093" s="9"/>
    </row>
    <row r="52094" spans="30:30">
      <c r="AD52094" s="9"/>
    </row>
    <row r="52095" spans="30:30">
      <c r="AD52095" s="9"/>
    </row>
    <row r="52096" spans="30:30">
      <c r="AD52096" s="9"/>
    </row>
    <row r="52097" spans="30:30">
      <c r="AD52097" s="9"/>
    </row>
    <row r="52098" spans="30:30">
      <c r="AD52098" s="9"/>
    </row>
    <row r="52099" spans="30:30">
      <c r="AD52099" s="9"/>
    </row>
    <row r="52100" spans="30:30">
      <c r="AD52100" s="9"/>
    </row>
    <row r="52101" spans="30:30">
      <c r="AD52101" s="9"/>
    </row>
    <row r="52102" spans="30:30">
      <c r="AD52102" s="9"/>
    </row>
    <row r="52103" spans="30:30">
      <c r="AD52103" s="9"/>
    </row>
    <row r="52104" spans="30:30">
      <c r="AD52104" s="9"/>
    </row>
    <row r="52105" spans="30:30">
      <c r="AD52105" s="9"/>
    </row>
    <row r="52106" spans="30:30">
      <c r="AD52106" s="9"/>
    </row>
    <row r="52107" spans="30:30">
      <c r="AD52107" s="9"/>
    </row>
    <row r="52108" spans="30:30">
      <c r="AD52108" s="9"/>
    </row>
    <row r="52109" spans="30:30">
      <c r="AD52109" s="9"/>
    </row>
    <row r="52110" spans="30:30">
      <c r="AD52110" s="9"/>
    </row>
    <row r="52111" spans="30:30">
      <c r="AD52111" s="9"/>
    </row>
    <row r="52112" spans="30:30">
      <c r="AD52112" s="9"/>
    </row>
    <row r="52113" spans="30:30">
      <c r="AD52113" s="9"/>
    </row>
    <row r="52114" spans="30:30">
      <c r="AD52114" s="9"/>
    </row>
    <row r="52115" spans="30:30">
      <c r="AD52115" s="9"/>
    </row>
    <row r="52116" spans="30:30">
      <c r="AD52116" s="9"/>
    </row>
    <row r="52117" spans="30:30">
      <c r="AD52117" s="9"/>
    </row>
    <row r="52118" spans="30:30">
      <c r="AD52118" s="9"/>
    </row>
    <row r="52119" spans="30:30">
      <c r="AD52119" s="9"/>
    </row>
    <row r="52120" spans="30:30">
      <c r="AD52120" s="9"/>
    </row>
    <row r="52121" spans="30:30">
      <c r="AD52121" s="9"/>
    </row>
    <row r="52122" spans="30:30">
      <c r="AD52122" s="9"/>
    </row>
    <row r="52123" spans="30:30">
      <c r="AD52123" s="9"/>
    </row>
    <row r="52124" spans="30:30">
      <c r="AD52124" s="9"/>
    </row>
    <row r="52125" spans="30:30">
      <c r="AD52125" s="9"/>
    </row>
    <row r="52126" spans="30:30">
      <c r="AD52126" s="9"/>
    </row>
    <row r="52127" spans="30:30">
      <c r="AD52127" s="9"/>
    </row>
    <row r="52128" spans="30:30">
      <c r="AD52128" s="9"/>
    </row>
    <row r="52129" spans="30:30">
      <c r="AD52129" s="9"/>
    </row>
    <row r="52130" spans="30:30">
      <c r="AD52130" s="9"/>
    </row>
    <row r="52131" spans="30:30">
      <c r="AD52131" s="9"/>
    </row>
    <row r="52132" spans="30:30">
      <c r="AD52132" s="9"/>
    </row>
    <row r="52133" spans="30:30">
      <c r="AD52133" s="9"/>
    </row>
    <row r="52134" spans="30:30">
      <c r="AD52134" s="9"/>
    </row>
    <row r="52135" spans="30:30">
      <c r="AD52135" s="9"/>
    </row>
    <row r="52136" spans="30:30">
      <c r="AD52136" s="9"/>
    </row>
    <row r="52137" spans="30:30">
      <c r="AD52137" s="9"/>
    </row>
    <row r="52138" spans="30:30">
      <c r="AD52138" s="9"/>
    </row>
    <row r="52139" spans="30:30">
      <c r="AD52139" s="9"/>
    </row>
    <row r="52140" spans="30:30">
      <c r="AD52140" s="9"/>
    </row>
    <row r="52141" spans="30:30">
      <c r="AD52141" s="9"/>
    </row>
    <row r="52142" spans="30:30">
      <c r="AD52142" s="9"/>
    </row>
    <row r="52143" spans="30:30">
      <c r="AD52143" s="9"/>
    </row>
    <row r="52144" spans="30:30">
      <c r="AD52144" s="9"/>
    </row>
    <row r="52145" spans="30:30">
      <c r="AD52145" s="9"/>
    </row>
    <row r="52146" spans="30:30">
      <c r="AD52146" s="9"/>
    </row>
    <row r="52147" spans="30:30">
      <c r="AD52147" s="9"/>
    </row>
    <row r="52148" spans="30:30">
      <c r="AD52148" s="9"/>
    </row>
    <row r="52149" spans="30:30">
      <c r="AD52149" s="9"/>
    </row>
    <row r="52150" spans="30:30">
      <c r="AD52150" s="9"/>
    </row>
    <row r="52151" spans="30:30">
      <c r="AD52151" s="9"/>
    </row>
    <row r="52152" spans="30:30">
      <c r="AD52152" s="9"/>
    </row>
    <row r="52153" spans="30:30">
      <c r="AD52153" s="9"/>
    </row>
    <row r="52154" spans="30:30">
      <c r="AD52154" s="9"/>
    </row>
    <row r="52155" spans="30:30">
      <c r="AD52155" s="9"/>
    </row>
    <row r="52156" spans="30:30">
      <c r="AD52156" s="9"/>
    </row>
    <row r="52157" spans="30:30">
      <c r="AD52157" s="9"/>
    </row>
    <row r="52158" spans="30:30">
      <c r="AD52158" s="9"/>
    </row>
    <row r="52159" spans="30:30">
      <c r="AD52159" s="9"/>
    </row>
    <row r="52160" spans="30:30">
      <c r="AD52160" s="9"/>
    </row>
    <row r="52161" spans="30:30">
      <c r="AD52161" s="9"/>
    </row>
    <row r="52162" spans="30:30">
      <c r="AD52162" s="9"/>
    </row>
    <row r="52163" spans="30:30">
      <c r="AD52163" s="9"/>
    </row>
    <row r="52164" spans="30:30">
      <c r="AD52164" s="9"/>
    </row>
    <row r="52165" spans="30:30">
      <c r="AD52165" s="9"/>
    </row>
    <row r="52166" spans="30:30">
      <c r="AD52166" s="9"/>
    </row>
    <row r="52167" spans="30:30">
      <c r="AD52167" s="9"/>
    </row>
    <row r="52168" spans="30:30">
      <c r="AD52168" s="9"/>
    </row>
    <row r="52169" spans="30:30">
      <c r="AD52169" s="9"/>
    </row>
    <row r="52170" spans="30:30">
      <c r="AD52170" s="9"/>
    </row>
    <row r="52171" spans="30:30">
      <c r="AD52171" s="9"/>
    </row>
    <row r="52172" spans="30:30">
      <c r="AD52172" s="9"/>
    </row>
    <row r="52173" spans="30:30">
      <c r="AD52173" s="9"/>
    </row>
    <row r="52174" spans="30:30">
      <c r="AD52174" s="9"/>
    </row>
    <row r="52175" spans="30:30">
      <c r="AD52175" s="9"/>
    </row>
    <row r="52176" spans="30:30">
      <c r="AD52176" s="9"/>
    </row>
    <row r="52177" spans="30:30">
      <c r="AD52177" s="9"/>
    </row>
    <row r="52178" spans="30:30">
      <c r="AD52178" s="9"/>
    </row>
    <row r="52179" spans="30:30">
      <c r="AD52179" s="9"/>
    </row>
    <row r="52180" spans="30:30">
      <c r="AD52180" s="9"/>
    </row>
    <row r="52181" spans="30:30">
      <c r="AD52181" s="9"/>
    </row>
    <row r="52182" spans="30:30">
      <c r="AD52182" s="9"/>
    </row>
    <row r="52183" spans="30:30">
      <c r="AD52183" s="9"/>
    </row>
    <row r="52184" spans="30:30">
      <c r="AD52184" s="9"/>
    </row>
    <row r="52185" spans="30:30">
      <c r="AD52185" s="9"/>
    </row>
    <row r="52186" spans="30:30">
      <c r="AD52186" s="9"/>
    </row>
    <row r="52187" spans="30:30">
      <c r="AD52187" s="9"/>
    </row>
    <row r="52188" spans="30:30">
      <c r="AD52188" s="9"/>
    </row>
    <row r="52189" spans="30:30">
      <c r="AD52189" s="9"/>
    </row>
    <row r="52190" spans="30:30">
      <c r="AD52190" s="9"/>
    </row>
    <row r="52191" spans="30:30">
      <c r="AD52191" s="9"/>
    </row>
    <row r="52192" spans="30:30">
      <c r="AD52192" s="9"/>
    </row>
    <row r="52193" spans="30:30">
      <c r="AD52193" s="9"/>
    </row>
    <row r="52194" spans="30:30">
      <c r="AD52194" s="9"/>
    </row>
    <row r="52195" spans="30:30">
      <c r="AD52195" s="9"/>
    </row>
    <row r="52196" spans="30:30">
      <c r="AD52196" s="9"/>
    </row>
    <row r="52197" spans="30:30">
      <c r="AD52197" s="9"/>
    </row>
    <row r="52198" spans="30:30">
      <c r="AD52198" s="9"/>
    </row>
    <row r="52199" spans="30:30">
      <c r="AD52199" s="9"/>
    </row>
    <row r="52200" spans="30:30">
      <c r="AD52200" s="9"/>
    </row>
    <row r="52201" spans="30:30">
      <c r="AD52201" s="9"/>
    </row>
    <row r="52202" spans="30:30">
      <c r="AD52202" s="9"/>
    </row>
    <row r="52203" spans="30:30">
      <c r="AD52203" s="9"/>
    </row>
    <row r="52204" spans="30:30">
      <c r="AD52204" s="9"/>
    </row>
    <row r="52205" spans="30:30">
      <c r="AD52205" s="9"/>
    </row>
    <row r="52206" spans="30:30">
      <c r="AD52206" s="9"/>
    </row>
    <row r="52207" spans="30:30">
      <c r="AD52207" s="9"/>
    </row>
    <row r="52208" spans="30:30">
      <c r="AD52208" s="9"/>
    </row>
    <row r="52209" spans="30:30">
      <c r="AD52209" s="9"/>
    </row>
    <row r="52210" spans="30:30">
      <c r="AD52210" s="9"/>
    </row>
    <row r="52211" spans="30:30">
      <c r="AD52211" s="9"/>
    </row>
    <row r="52212" spans="30:30">
      <c r="AD52212" s="9"/>
    </row>
    <row r="52213" spans="30:30">
      <c r="AD52213" s="9"/>
    </row>
    <row r="52214" spans="30:30">
      <c r="AD52214" s="9"/>
    </row>
    <row r="52215" spans="30:30">
      <c r="AD52215" s="9"/>
    </row>
    <row r="52216" spans="30:30">
      <c r="AD52216" s="9"/>
    </row>
    <row r="52217" spans="30:30">
      <c r="AD52217" s="9"/>
    </row>
    <row r="52218" spans="30:30">
      <c r="AD52218" s="9"/>
    </row>
    <row r="52219" spans="30:30">
      <c r="AD52219" s="9"/>
    </row>
    <row r="52220" spans="30:30">
      <c r="AD52220" s="9"/>
    </row>
    <row r="52221" spans="30:30">
      <c r="AD52221" s="9"/>
    </row>
    <row r="52222" spans="30:30">
      <c r="AD52222" s="9"/>
    </row>
    <row r="52223" spans="30:30">
      <c r="AD52223" s="9"/>
    </row>
    <row r="52224" spans="30:30">
      <c r="AD52224" s="9"/>
    </row>
    <row r="52225" spans="30:30">
      <c r="AD52225" s="9"/>
    </row>
    <row r="52226" spans="30:30">
      <c r="AD52226" s="9"/>
    </row>
    <row r="52227" spans="30:30">
      <c r="AD52227" s="9"/>
    </row>
    <row r="52228" spans="30:30">
      <c r="AD52228" s="9"/>
    </row>
    <row r="52229" spans="30:30">
      <c r="AD52229" s="9"/>
    </row>
    <row r="52230" spans="30:30">
      <c r="AD52230" s="9"/>
    </row>
    <row r="52231" spans="30:30">
      <c r="AD52231" s="9"/>
    </row>
    <row r="52232" spans="30:30">
      <c r="AD52232" s="9"/>
    </row>
    <row r="52233" spans="30:30">
      <c r="AD52233" s="9"/>
    </row>
    <row r="52234" spans="30:30">
      <c r="AD52234" s="9"/>
    </row>
    <row r="52235" spans="30:30">
      <c r="AD52235" s="9"/>
    </row>
    <row r="52236" spans="30:30">
      <c r="AD52236" s="9"/>
    </row>
    <row r="52237" spans="30:30">
      <c r="AD52237" s="9"/>
    </row>
    <row r="52238" spans="30:30">
      <c r="AD52238" s="9"/>
    </row>
    <row r="52239" spans="30:30">
      <c r="AD52239" s="9"/>
    </row>
    <row r="52240" spans="30:30">
      <c r="AD52240" s="9"/>
    </row>
    <row r="52241" spans="30:30">
      <c r="AD52241" s="9"/>
    </row>
    <row r="52242" spans="30:30">
      <c r="AD52242" s="9"/>
    </row>
    <row r="52243" spans="30:30">
      <c r="AD52243" s="9"/>
    </row>
    <row r="52244" spans="30:30">
      <c r="AD52244" s="9"/>
    </row>
    <row r="52245" spans="30:30">
      <c r="AD52245" s="9"/>
    </row>
    <row r="52246" spans="30:30">
      <c r="AD52246" s="9"/>
    </row>
    <row r="52247" spans="30:30">
      <c r="AD52247" s="9"/>
    </row>
    <row r="52248" spans="30:30">
      <c r="AD52248" s="9"/>
    </row>
    <row r="52249" spans="30:30">
      <c r="AD52249" s="9"/>
    </row>
    <row r="52250" spans="30:30">
      <c r="AD52250" s="9"/>
    </row>
    <row r="52251" spans="30:30">
      <c r="AD52251" s="9"/>
    </row>
    <row r="52252" spans="30:30">
      <c r="AD52252" s="9"/>
    </row>
    <row r="52253" spans="30:30">
      <c r="AD52253" s="9"/>
    </row>
    <row r="52254" spans="30:30">
      <c r="AD52254" s="9"/>
    </row>
    <row r="52255" spans="30:30">
      <c r="AD52255" s="9"/>
    </row>
    <row r="52256" spans="30:30">
      <c r="AD52256" s="9"/>
    </row>
    <row r="52257" spans="30:30">
      <c r="AD52257" s="9"/>
    </row>
    <row r="52258" spans="30:30">
      <c r="AD52258" s="9"/>
    </row>
    <row r="52259" spans="30:30">
      <c r="AD52259" s="9"/>
    </row>
    <row r="52260" spans="30:30">
      <c r="AD52260" s="9"/>
    </row>
    <row r="52261" spans="30:30">
      <c r="AD52261" s="9"/>
    </row>
    <row r="52262" spans="30:30">
      <c r="AD52262" s="9"/>
    </row>
    <row r="52263" spans="30:30">
      <c r="AD52263" s="9"/>
    </row>
    <row r="52264" spans="30:30">
      <c r="AD52264" s="9"/>
    </row>
    <row r="52265" spans="30:30">
      <c r="AD52265" s="9"/>
    </row>
    <row r="52266" spans="30:30">
      <c r="AD52266" s="9"/>
    </row>
    <row r="52267" spans="30:30">
      <c r="AD52267" s="9"/>
    </row>
    <row r="52268" spans="30:30">
      <c r="AD52268" s="9"/>
    </row>
    <row r="52269" spans="30:30">
      <c r="AD52269" s="9"/>
    </row>
    <row r="52270" spans="30:30">
      <c r="AD52270" s="9"/>
    </row>
    <row r="52271" spans="30:30">
      <c r="AD52271" s="9"/>
    </row>
    <row r="52272" spans="30:30">
      <c r="AD52272" s="9"/>
    </row>
    <row r="52273" spans="30:30">
      <c r="AD52273" s="9"/>
    </row>
    <row r="52274" spans="30:30">
      <c r="AD52274" s="9"/>
    </row>
    <row r="52275" spans="30:30">
      <c r="AD52275" s="9"/>
    </row>
    <row r="52276" spans="30:30">
      <c r="AD52276" s="9"/>
    </row>
    <row r="52277" spans="30:30">
      <c r="AD52277" s="9"/>
    </row>
    <row r="52278" spans="30:30">
      <c r="AD52278" s="9"/>
    </row>
    <row r="52279" spans="30:30">
      <c r="AD52279" s="9"/>
    </row>
    <row r="52280" spans="30:30">
      <c r="AD52280" s="9"/>
    </row>
    <row r="52281" spans="30:30">
      <c r="AD52281" s="9"/>
    </row>
    <row r="52282" spans="30:30">
      <c r="AD52282" s="9"/>
    </row>
    <row r="52283" spans="30:30">
      <c r="AD52283" s="9"/>
    </row>
    <row r="52284" spans="30:30">
      <c r="AD52284" s="9"/>
    </row>
    <row r="52285" spans="30:30">
      <c r="AD52285" s="9"/>
    </row>
    <row r="52286" spans="30:30">
      <c r="AD52286" s="9"/>
    </row>
    <row r="52287" spans="30:30">
      <c r="AD52287" s="9"/>
    </row>
    <row r="52288" spans="30:30">
      <c r="AD52288" s="9"/>
    </row>
    <row r="52289" spans="30:30">
      <c r="AD52289" s="9"/>
    </row>
    <row r="52290" spans="30:30">
      <c r="AD52290" s="9"/>
    </row>
    <row r="52291" spans="30:30">
      <c r="AD52291" s="9"/>
    </row>
    <row r="52292" spans="30:30">
      <c r="AD52292" s="9"/>
    </row>
    <row r="52293" spans="30:30">
      <c r="AD52293" s="9"/>
    </row>
    <row r="52294" spans="30:30">
      <c r="AD52294" s="9"/>
    </row>
    <row r="52295" spans="30:30">
      <c r="AD52295" s="9"/>
    </row>
    <row r="52296" spans="30:30">
      <c r="AD52296" s="9"/>
    </row>
    <row r="52297" spans="30:30">
      <c r="AD52297" s="9"/>
    </row>
    <row r="52298" spans="30:30">
      <c r="AD52298" s="9"/>
    </row>
    <row r="52299" spans="30:30">
      <c r="AD52299" s="9"/>
    </row>
    <row r="52300" spans="30:30">
      <c r="AD52300" s="9"/>
    </row>
    <row r="52301" spans="30:30">
      <c r="AD52301" s="9"/>
    </row>
    <row r="52302" spans="30:30">
      <c r="AD52302" s="9"/>
    </row>
    <row r="52303" spans="30:30">
      <c r="AD52303" s="9"/>
    </row>
    <row r="52304" spans="30:30">
      <c r="AD52304" s="9"/>
    </row>
    <row r="52305" spans="30:30">
      <c r="AD52305" s="9"/>
    </row>
    <row r="52306" spans="30:30">
      <c r="AD52306" s="9"/>
    </row>
    <row r="52307" spans="30:30">
      <c r="AD52307" s="9"/>
    </row>
    <row r="52308" spans="30:30">
      <c r="AD52308" s="9"/>
    </row>
    <row r="52309" spans="30:30">
      <c r="AD52309" s="9"/>
    </row>
    <row r="52310" spans="30:30">
      <c r="AD52310" s="9"/>
    </row>
    <row r="52311" spans="30:30">
      <c r="AD52311" s="9"/>
    </row>
    <row r="52312" spans="30:30">
      <c r="AD52312" s="9"/>
    </row>
    <row r="52313" spans="30:30">
      <c r="AD52313" s="9"/>
    </row>
    <row r="52314" spans="30:30">
      <c r="AD52314" s="9"/>
    </row>
    <row r="52315" spans="30:30">
      <c r="AD52315" s="9"/>
    </row>
    <row r="52316" spans="30:30">
      <c r="AD52316" s="9"/>
    </row>
    <row r="52317" spans="30:30">
      <c r="AD52317" s="9"/>
    </row>
    <row r="52318" spans="30:30">
      <c r="AD52318" s="9"/>
    </row>
    <row r="52319" spans="30:30">
      <c r="AD52319" s="9"/>
    </row>
    <row r="52320" spans="30:30">
      <c r="AD52320" s="9"/>
    </row>
    <row r="52321" spans="30:30">
      <c r="AD52321" s="9"/>
    </row>
    <row r="52322" spans="30:30">
      <c r="AD52322" s="9"/>
    </row>
    <row r="52323" spans="30:30">
      <c r="AD52323" s="9"/>
    </row>
    <row r="52324" spans="30:30">
      <c r="AD52324" s="9"/>
    </row>
    <row r="52325" spans="30:30">
      <c r="AD52325" s="9"/>
    </row>
    <row r="52326" spans="30:30">
      <c r="AD52326" s="9"/>
    </row>
    <row r="52327" spans="30:30">
      <c r="AD52327" s="9"/>
    </row>
    <row r="52328" spans="30:30">
      <c r="AD52328" s="9"/>
    </row>
    <row r="52329" spans="30:30">
      <c r="AD52329" s="9"/>
    </row>
    <row r="52330" spans="30:30">
      <c r="AD52330" s="9"/>
    </row>
    <row r="52331" spans="30:30">
      <c r="AD52331" s="9"/>
    </row>
    <row r="52332" spans="30:30">
      <c r="AD52332" s="9"/>
    </row>
    <row r="52333" spans="30:30">
      <c r="AD52333" s="9"/>
    </row>
    <row r="52334" spans="30:30">
      <c r="AD52334" s="9"/>
    </row>
    <row r="52335" spans="30:30">
      <c r="AD52335" s="9"/>
    </row>
    <row r="52336" spans="30:30">
      <c r="AD52336" s="9"/>
    </row>
    <row r="52337" spans="30:30">
      <c r="AD52337" s="9"/>
    </row>
    <row r="52338" spans="30:30">
      <c r="AD52338" s="9"/>
    </row>
    <row r="52339" spans="30:30">
      <c r="AD52339" s="9"/>
    </row>
    <row r="52340" spans="30:30">
      <c r="AD52340" s="9"/>
    </row>
    <row r="52341" spans="30:30">
      <c r="AD52341" s="9"/>
    </row>
    <row r="52342" spans="30:30">
      <c r="AD52342" s="9"/>
    </row>
    <row r="52343" spans="30:30">
      <c r="AD52343" s="9"/>
    </row>
    <row r="52344" spans="30:30">
      <c r="AD52344" s="9"/>
    </row>
    <row r="52345" spans="30:30">
      <c r="AD52345" s="9"/>
    </row>
    <row r="52346" spans="30:30">
      <c r="AD52346" s="9"/>
    </row>
    <row r="52347" spans="30:30">
      <c r="AD52347" s="9"/>
    </row>
    <row r="52348" spans="30:30">
      <c r="AD52348" s="9"/>
    </row>
    <row r="52349" spans="30:30">
      <c r="AD52349" s="9"/>
    </row>
    <row r="52350" spans="30:30">
      <c r="AD52350" s="9"/>
    </row>
    <row r="52351" spans="30:30">
      <c r="AD52351" s="9"/>
    </row>
    <row r="52352" spans="30:30">
      <c r="AD52352" s="9"/>
    </row>
    <row r="52353" spans="30:30">
      <c r="AD52353" s="9"/>
    </row>
    <row r="52354" spans="30:30">
      <c r="AD52354" s="9"/>
    </row>
    <row r="52355" spans="30:30">
      <c r="AD52355" s="9"/>
    </row>
    <row r="52356" spans="30:30">
      <c r="AD52356" s="9"/>
    </row>
    <row r="52357" spans="30:30">
      <c r="AD52357" s="9"/>
    </row>
    <row r="52358" spans="30:30">
      <c r="AD52358" s="9"/>
    </row>
    <row r="52359" spans="30:30">
      <c r="AD52359" s="9"/>
    </row>
    <row r="52360" spans="30:30">
      <c r="AD52360" s="9"/>
    </row>
    <row r="52361" spans="30:30">
      <c r="AD52361" s="9"/>
    </row>
    <row r="52362" spans="30:30">
      <c r="AD52362" s="9"/>
    </row>
    <row r="52363" spans="30:30">
      <c r="AD52363" s="9"/>
    </row>
    <row r="52364" spans="30:30">
      <c r="AD52364" s="9"/>
    </row>
    <row r="52365" spans="30:30">
      <c r="AD52365" s="9"/>
    </row>
    <row r="52366" spans="30:30">
      <c r="AD52366" s="9"/>
    </row>
    <row r="52367" spans="30:30">
      <c r="AD52367" s="9"/>
    </row>
    <row r="52368" spans="30:30">
      <c r="AD52368" s="9"/>
    </row>
    <row r="52369" spans="30:30">
      <c r="AD52369" s="9"/>
    </row>
    <row r="52370" spans="30:30">
      <c r="AD52370" s="9"/>
    </row>
    <row r="52371" spans="30:30">
      <c r="AD52371" s="9"/>
    </row>
    <row r="52372" spans="30:30">
      <c r="AD52372" s="9"/>
    </row>
    <row r="52373" spans="30:30">
      <c r="AD52373" s="9"/>
    </row>
    <row r="52374" spans="30:30">
      <c r="AD52374" s="9"/>
    </row>
    <row r="52375" spans="30:30">
      <c r="AD52375" s="9"/>
    </row>
    <row r="52376" spans="30:30">
      <c r="AD52376" s="9"/>
    </row>
    <row r="52377" spans="30:30">
      <c r="AD52377" s="9"/>
    </row>
    <row r="52378" spans="30:30">
      <c r="AD52378" s="9"/>
    </row>
    <row r="52379" spans="30:30">
      <c r="AD52379" s="9"/>
    </row>
    <row r="52380" spans="30:30">
      <c r="AD52380" s="9"/>
    </row>
    <row r="52381" spans="30:30">
      <c r="AD52381" s="9"/>
    </row>
    <row r="52382" spans="30:30">
      <c r="AD52382" s="9"/>
    </row>
    <row r="52383" spans="30:30">
      <c r="AD52383" s="9"/>
    </row>
    <row r="52384" spans="30:30">
      <c r="AD52384" s="9"/>
    </row>
    <row r="52385" spans="30:30">
      <c r="AD52385" s="9"/>
    </row>
    <row r="52386" spans="30:30">
      <c r="AD52386" s="9"/>
    </row>
    <row r="52387" spans="30:30">
      <c r="AD52387" s="9"/>
    </row>
    <row r="52388" spans="30:30">
      <c r="AD52388" s="9"/>
    </row>
    <row r="52389" spans="30:30">
      <c r="AD52389" s="9"/>
    </row>
    <row r="52390" spans="30:30">
      <c r="AD52390" s="9"/>
    </row>
    <row r="52391" spans="30:30">
      <c r="AD52391" s="9"/>
    </row>
    <row r="52392" spans="30:30">
      <c r="AD52392" s="9"/>
    </row>
    <row r="52393" spans="30:30">
      <c r="AD52393" s="9"/>
    </row>
    <row r="52394" spans="30:30">
      <c r="AD52394" s="9"/>
    </row>
    <row r="52395" spans="30:30">
      <c r="AD52395" s="9"/>
    </row>
    <row r="52396" spans="30:30">
      <c r="AD52396" s="9"/>
    </row>
    <row r="52397" spans="30:30">
      <c r="AD52397" s="9"/>
    </row>
    <row r="52398" spans="30:30">
      <c r="AD52398" s="9"/>
    </row>
    <row r="52399" spans="30:30">
      <c r="AD52399" s="9"/>
    </row>
    <row r="52400" spans="30:30">
      <c r="AD52400" s="9"/>
    </row>
    <row r="52401" spans="30:30">
      <c r="AD52401" s="9"/>
    </row>
    <row r="52402" spans="30:30">
      <c r="AD52402" s="9"/>
    </row>
    <row r="52403" spans="30:30">
      <c r="AD52403" s="9"/>
    </row>
    <row r="52404" spans="30:30">
      <c r="AD52404" s="9"/>
    </row>
    <row r="52405" spans="30:30">
      <c r="AD52405" s="9"/>
    </row>
    <row r="52406" spans="30:30">
      <c r="AD52406" s="9"/>
    </row>
    <row r="52407" spans="30:30">
      <c r="AD52407" s="9"/>
    </row>
    <row r="52408" spans="30:30">
      <c r="AD52408" s="9"/>
    </row>
    <row r="52409" spans="30:30">
      <c r="AD52409" s="9"/>
    </row>
    <row r="52410" spans="30:30">
      <c r="AD52410" s="9"/>
    </row>
    <row r="52411" spans="30:30">
      <c r="AD52411" s="9"/>
    </row>
    <row r="52412" spans="30:30">
      <c r="AD52412" s="9"/>
    </row>
    <row r="52413" spans="30:30">
      <c r="AD52413" s="9"/>
    </row>
    <row r="52414" spans="30:30">
      <c r="AD52414" s="9"/>
    </row>
    <row r="52415" spans="30:30">
      <c r="AD52415" s="9"/>
    </row>
    <row r="52416" spans="30:30">
      <c r="AD52416" s="9"/>
    </row>
    <row r="52417" spans="30:30">
      <c r="AD52417" s="9"/>
    </row>
    <row r="52418" spans="30:30">
      <c r="AD52418" s="9"/>
    </row>
    <row r="52419" spans="30:30">
      <c r="AD52419" s="9"/>
    </row>
    <row r="52420" spans="30:30">
      <c r="AD52420" s="9"/>
    </row>
    <row r="52421" spans="30:30">
      <c r="AD52421" s="9"/>
    </row>
    <row r="52422" spans="30:30">
      <c r="AD52422" s="9"/>
    </row>
    <row r="52423" spans="30:30">
      <c r="AD52423" s="9"/>
    </row>
    <row r="52424" spans="30:30">
      <c r="AD52424" s="9"/>
    </row>
    <row r="52425" spans="30:30">
      <c r="AD52425" s="9"/>
    </row>
    <row r="52426" spans="30:30">
      <c r="AD52426" s="9"/>
    </row>
    <row r="52427" spans="30:30">
      <c r="AD52427" s="9"/>
    </row>
    <row r="52428" spans="30:30">
      <c r="AD52428" s="9"/>
    </row>
    <row r="52429" spans="30:30">
      <c r="AD52429" s="9"/>
    </row>
    <row r="52430" spans="30:30">
      <c r="AD52430" s="9"/>
    </row>
    <row r="52431" spans="30:30">
      <c r="AD52431" s="9"/>
    </row>
    <row r="52432" spans="30:30">
      <c r="AD52432" s="9"/>
    </row>
    <row r="52433" spans="30:30">
      <c r="AD52433" s="9"/>
    </row>
    <row r="52434" spans="30:30">
      <c r="AD52434" s="9"/>
    </row>
    <row r="52435" spans="30:30">
      <c r="AD52435" s="9"/>
    </row>
    <row r="52436" spans="30:30">
      <c r="AD52436" s="9"/>
    </row>
    <row r="52437" spans="30:30">
      <c r="AD52437" s="9"/>
    </row>
    <row r="52438" spans="30:30">
      <c r="AD52438" s="9"/>
    </row>
    <row r="52439" spans="30:30">
      <c r="AD52439" s="9"/>
    </row>
    <row r="52440" spans="30:30">
      <c r="AD52440" s="9"/>
    </row>
    <row r="52441" spans="30:30">
      <c r="AD52441" s="9"/>
    </row>
    <row r="52442" spans="30:30">
      <c r="AD52442" s="9"/>
    </row>
    <row r="52443" spans="30:30">
      <c r="AD52443" s="9"/>
    </row>
    <row r="52444" spans="30:30">
      <c r="AD52444" s="9"/>
    </row>
    <row r="52445" spans="30:30">
      <c r="AD52445" s="9"/>
    </row>
    <row r="52446" spans="30:30">
      <c r="AD52446" s="9"/>
    </row>
    <row r="52447" spans="30:30">
      <c r="AD52447" s="9"/>
    </row>
    <row r="52448" spans="30:30">
      <c r="AD52448" s="9"/>
    </row>
    <row r="52449" spans="30:30">
      <c r="AD52449" s="9"/>
    </row>
    <row r="52450" spans="30:30">
      <c r="AD52450" s="9"/>
    </row>
    <row r="52451" spans="30:30">
      <c r="AD52451" s="9"/>
    </row>
    <row r="52452" spans="30:30">
      <c r="AD52452" s="9"/>
    </row>
    <row r="52453" spans="30:30">
      <c r="AD52453" s="9"/>
    </row>
    <row r="52454" spans="30:30">
      <c r="AD52454" s="9"/>
    </row>
    <row r="52455" spans="30:30">
      <c r="AD52455" s="9"/>
    </row>
    <row r="52456" spans="30:30">
      <c r="AD52456" s="9"/>
    </row>
    <row r="52457" spans="30:30">
      <c r="AD52457" s="9"/>
    </row>
    <row r="52458" spans="30:30">
      <c r="AD52458" s="9"/>
    </row>
    <row r="52459" spans="30:30">
      <c r="AD52459" s="9"/>
    </row>
    <row r="52460" spans="30:30">
      <c r="AD52460" s="9"/>
    </row>
    <row r="52461" spans="30:30">
      <c r="AD52461" s="9"/>
    </row>
    <row r="52462" spans="30:30">
      <c r="AD52462" s="9"/>
    </row>
    <row r="52463" spans="30:30">
      <c r="AD52463" s="9"/>
    </row>
    <row r="52464" spans="30:30">
      <c r="AD52464" s="9"/>
    </row>
    <row r="52465" spans="30:30">
      <c r="AD52465" s="9"/>
    </row>
    <row r="52466" spans="30:30">
      <c r="AD52466" s="9"/>
    </row>
    <row r="52467" spans="30:30">
      <c r="AD52467" s="9"/>
    </row>
    <row r="52468" spans="30:30">
      <c r="AD52468" s="9"/>
    </row>
    <row r="52469" spans="30:30">
      <c r="AD52469" s="9"/>
    </row>
    <row r="52470" spans="30:30">
      <c r="AD52470" s="9"/>
    </row>
    <row r="52471" spans="30:30">
      <c r="AD52471" s="9"/>
    </row>
    <row r="52472" spans="30:30">
      <c r="AD52472" s="9"/>
    </row>
    <row r="52473" spans="30:30">
      <c r="AD52473" s="9"/>
    </row>
    <row r="52474" spans="30:30">
      <c r="AD52474" s="9"/>
    </row>
    <row r="52475" spans="30:30">
      <c r="AD52475" s="9"/>
    </row>
    <row r="52476" spans="30:30">
      <c r="AD52476" s="9"/>
    </row>
    <row r="52477" spans="30:30">
      <c r="AD52477" s="9"/>
    </row>
    <row r="52478" spans="30:30">
      <c r="AD52478" s="9"/>
    </row>
    <row r="52479" spans="30:30">
      <c r="AD52479" s="9"/>
    </row>
    <row r="52480" spans="30:30">
      <c r="AD52480" s="9"/>
    </row>
    <row r="52481" spans="30:30">
      <c r="AD52481" s="9"/>
    </row>
    <row r="52482" spans="30:30">
      <c r="AD52482" s="9"/>
    </row>
    <row r="52483" spans="30:30">
      <c r="AD52483" s="9"/>
    </row>
    <row r="52484" spans="30:30">
      <c r="AD52484" s="9"/>
    </row>
    <row r="52485" spans="30:30">
      <c r="AD52485" s="9"/>
    </row>
    <row r="52486" spans="30:30">
      <c r="AD52486" s="9"/>
    </row>
    <row r="52487" spans="30:30">
      <c r="AD52487" s="9"/>
    </row>
    <row r="52488" spans="30:30">
      <c r="AD52488" s="9"/>
    </row>
    <row r="52489" spans="30:30">
      <c r="AD52489" s="9"/>
    </row>
    <row r="52490" spans="30:30">
      <c r="AD52490" s="9"/>
    </row>
    <row r="52491" spans="30:30">
      <c r="AD52491" s="9"/>
    </row>
    <row r="52492" spans="30:30">
      <c r="AD52492" s="9"/>
    </row>
    <row r="52493" spans="30:30">
      <c r="AD52493" s="9"/>
    </row>
    <row r="52494" spans="30:30">
      <c r="AD52494" s="9"/>
    </row>
    <row r="52495" spans="30:30">
      <c r="AD52495" s="9"/>
    </row>
    <row r="52496" spans="30:30">
      <c r="AD52496" s="9"/>
    </row>
    <row r="52497" spans="30:30">
      <c r="AD52497" s="9"/>
    </row>
    <row r="52498" spans="30:30">
      <c r="AD52498" s="9"/>
    </row>
    <row r="52499" spans="30:30">
      <c r="AD52499" s="9"/>
    </row>
    <row r="52500" spans="30:30">
      <c r="AD52500" s="9"/>
    </row>
    <row r="52501" spans="30:30">
      <c r="AD52501" s="9"/>
    </row>
    <row r="52502" spans="30:30">
      <c r="AD52502" s="9"/>
    </row>
    <row r="52503" spans="30:30">
      <c r="AD52503" s="9"/>
    </row>
    <row r="52504" spans="30:30">
      <c r="AD52504" s="9"/>
    </row>
    <row r="52505" spans="30:30">
      <c r="AD52505" s="9"/>
    </row>
    <row r="52506" spans="30:30">
      <c r="AD52506" s="9"/>
    </row>
    <row r="52507" spans="30:30">
      <c r="AD52507" s="9"/>
    </row>
    <row r="52508" spans="30:30">
      <c r="AD52508" s="9"/>
    </row>
    <row r="52509" spans="30:30">
      <c r="AD52509" s="9"/>
    </row>
    <row r="52510" spans="30:30">
      <c r="AD52510" s="9"/>
    </row>
    <row r="52511" spans="30:30">
      <c r="AD52511" s="9"/>
    </row>
    <row r="52512" spans="30:30">
      <c r="AD52512" s="9"/>
    </row>
    <row r="52513" spans="30:30">
      <c r="AD52513" s="9"/>
    </row>
    <row r="52514" spans="30:30">
      <c r="AD52514" s="9"/>
    </row>
    <row r="52515" spans="30:30">
      <c r="AD52515" s="9"/>
    </row>
    <row r="52516" spans="30:30">
      <c r="AD52516" s="9"/>
    </row>
    <row r="52517" spans="30:30">
      <c r="AD52517" s="9"/>
    </row>
    <row r="52518" spans="30:30">
      <c r="AD52518" s="9"/>
    </row>
    <row r="52519" spans="30:30">
      <c r="AD52519" s="9"/>
    </row>
    <row r="52520" spans="30:30">
      <c r="AD52520" s="9"/>
    </row>
    <row r="52521" spans="30:30">
      <c r="AD52521" s="9"/>
    </row>
    <row r="52522" spans="30:30">
      <c r="AD52522" s="9"/>
    </row>
    <row r="52523" spans="30:30">
      <c r="AD52523" s="9"/>
    </row>
    <row r="52524" spans="30:30">
      <c r="AD52524" s="9"/>
    </row>
    <row r="52525" spans="30:30">
      <c r="AD52525" s="9"/>
    </row>
    <row r="52526" spans="30:30">
      <c r="AD52526" s="9"/>
    </row>
    <row r="52527" spans="30:30">
      <c r="AD52527" s="9"/>
    </row>
    <row r="52528" spans="30:30">
      <c r="AD52528" s="9"/>
    </row>
    <row r="52529" spans="30:30">
      <c r="AD52529" s="9"/>
    </row>
    <row r="52530" spans="30:30">
      <c r="AD52530" s="9"/>
    </row>
    <row r="52531" spans="30:30">
      <c r="AD52531" s="9"/>
    </row>
    <row r="52532" spans="30:30">
      <c r="AD52532" s="9"/>
    </row>
    <row r="52533" spans="30:30">
      <c r="AD52533" s="9"/>
    </row>
    <row r="52534" spans="30:30">
      <c r="AD52534" s="9"/>
    </row>
    <row r="52535" spans="30:30">
      <c r="AD52535" s="9"/>
    </row>
    <row r="52536" spans="30:30">
      <c r="AD52536" s="9"/>
    </row>
    <row r="52537" spans="30:30">
      <c r="AD52537" s="9"/>
    </row>
    <row r="52538" spans="30:30">
      <c r="AD52538" s="9"/>
    </row>
    <row r="52539" spans="30:30">
      <c r="AD52539" s="9"/>
    </row>
    <row r="52540" spans="30:30">
      <c r="AD52540" s="9"/>
    </row>
    <row r="52541" spans="30:30">
      <c r="AD52541" s="9"/>
    </row>
    <row r="52542" spans="30:30">
      <c r="AD52542" s="9"/>
    </row>
    <row r="52543" spans="30:30">
      <c r="AD52543" s="9"/>
    </row>
    <row r="52544" spans="30:30">
      <c r="AD52544" s="9"/>
    </row>
    <row r="52545" spans="30:30">
      <c r="AD52545" s="9"/>
    </row>
    <row r="52546" spans="30:30">
      <c r="AD52546" s="9"/>
    </row>
    <row r="52547" spans="30:30">
      <c r="AD52547" s="9"/>
    </row>
    <row r="52548" spans="30:30">
      <c r="AD52548" s="9"/>
    </row>
    <row r="52549" spans="30:30">
      <c r="AD52549" s="9"/>
    </row>
    <row r="52550" spans="30:30">
      <c r="AD52550" s="9"/>
    </row>
    <row r="52551" spans="30:30">
      <c r="AD52551" s="9"/>
    </row>
    <row r="52552" spans="30:30">
      <c r="AD52552" s="9"/>
    </row>
    <row r="52553" spans="30:30">
      <c r="AD52553" s="9"/>
    </row>
    <row r="52554" spans="30:30">
      <c r="AD52554" s="9"/>
    </row>
    <row r="52555" spans="30:30">
      <c r="AD52555" s="9"/>
    </row>
    <row r="52556" spans="30:30">
      <c r="AD52556" s="9"/>
    </row>
    <row r="52557" spans="30:30">
      <c r="AD52557" s="9"/>
    </row>
    <row r="52558" spans="30:30">
      <c r="AD52558" s="9"/>
    </row>
    <row r="52559" spans="30:30">
      <c r="AD52559" s="9"/>
    </row>
    <row r="52560" spans="30:30">
      <c r="AD52560" s="9"/>
    </row>
    <row r="52561" spans="30:30">
      <c r="AD52561" s="9"/>
    </row>
    <row r="52562" spans="30:30">
      <c r="AD52562" s="9"/>
    </row>
    <row r="52563" spans="30:30">
      <c r="AD52563" s="9"/>
    </row>
    <row r="52564" spans="30:30">
      <c r="AD52564" s="9"/>
    </row>
    <row r="52565" spans="30:30">
      <c r="AD52565" s="9"/>
    </row>
    <row r="52566" spans="30:30">
      <c r="AD52566" s="9"/>
    </row>
    <row r="52567" spans="30:30">
      <c r="AD52567" s="9"/>
    </row>
    <row r="52568" spans="30:30">
      <c r="AD52568" s="9"/>
    </row>
    <row r="52569" spans="30:30">
      <c r="AD52569" s="9"/>
    </row>
    <row r="52570" spans="30:30">
      <c r="AD52570" s="9"/>
    </row>
    <row r="52571" spans="30:30">
      <c r="AD52571" s="9"/>
    </row>
    <row r="52572" spans="30:30">
      <c r="AD52572" s="9"/>
    </row>
    <row r="52573" spans="30:30">
      <c r="AD52573" s="9"/>
    </row>
    <row r="52574" spans="30:30">
      <c r="AD52574" s="9"/>
    </row>
    <row r="52575" spans="30:30">
      <c r="AD52575" s="9"/>
    </row>
    <row r="52576" spans="30:30">
      <c r="AD52576" s="9"/>
    </row>
    <row r="52577" spans="30:30">
      <c r="AD52577" s="9"/>
    </row>
    <row r="52578" spans="30:30">
      <c r="AD52578" s="9"/>
    </row>
    <row r="52579" spans="30:30">
      <c r="AD52579" s="9"/>
    </row>
    <row r="52580" spans="30:30">
      <c r="AD52580" s="9"/>
    </row>
    <row r="52581" spans="30:30">
      <c r="AD52581" s="9"/>
    </row>
    <row r="52582" spans="30:30">
      <c r="AD52582" s="9"/>
    </row>
    <row r="52583" spans="30:30">
      <c r="AD52583" s="9"/>
    </row>
    <row r="52584" spans="30:30">
      <c r="AD52584" s="9"/>
    </row>
    <row r="52585" spans="30:30">
      <c r="AD52585" s="9"/>
    </row>
    <row r="52586" spans="30:30">
      <c r="AD52586" s="9"/>
    </row>
    <row r="52587" spans="30:30">
      <c r="AD52587" s="9"/>
    </row>
    <row r="52588" spans="30:30">
      <c r="AD52588" s="9"/>
    </row>
    <row r="52589" spans="30:30">
      <c r="AD52589" s="9"/>
    </row>
    <row r="52590" spans="30:30">
      <c r="AD52590" s="9"/>
    </row>
    <row r="52591" spans="30:30">
      <c r="AD52591" s="9"/>
    </row>
    <row r="52592" spans="30:30">
      <c r="AD52592" s="9"/>
    </row>
    <row r="52593" spans="30:30">
      <c r="AD52593" s="9"/>
    </row>
    <row r="52594" spans="30:30">
      <c r="AD52594" s="9"/>
    </row>
    <row r="52595" spans="30:30">
      <c r="AD52595" s="9"/>
    </row>
    <row r="52596" spans="30:30">
      <c r="AD52596" s="9"/>
    </row>
    <row r="52597" spans="30:30">
      <c r="AD52597" s="9"/>
    </row>
    <row r="52598" spans="30:30">
      <c r="AD52598" s="9"/>
    </row>
    <row r="52599" spans="30:30">
      <c r="AD52599" s="9"/>
    </row>
    <row r="52600" spans="30:30">
      <c r="AD52600" s="9"/>
    </row>
    <row r="52601" spans="30:30">
      <c r="AD52601" s="9"/>
    </row>
    <row r="52602" spans="30:30">
      <c r="AD52602" s="9"/>
    </row>
    <row r="52603" spans="30:30">
      <c r="AD52603" s="9"/>
    </row>
    <row r="52604" spans="30:30">
      <c r="AD52604" s="9"/>
    </row>
    <row r="52605" spans="30:30">
      <c r="AD52605" s="9"/>
    </row>
    <row r="52606" spans="30:30">
      <c r="AD52606" s="9"/>
    </row>
    <row r="52607" spans="30:30">
      <c r="AD52607" s="9"/>
    </row>
    <row r="52608" spans="30:30">
      <c r="AD52608" s="9"/>
    </row>
    <row r="52609" spans="30:30">
      <c r="AD52609" s="9"/>
    </row>
    <row r="52610" spans="30:30">
      <c r="AD52610" s="9"/>
    </row>
    <row r="52611" spans="30:30">
      <c r="AD52611" s="9"/>
    </row>
    <row r="52612" spans="30:30">
      <c r="AD52612" s="9"/>
    </row>
    <row r="52613" spans="30:30">
      <c r="AD52613" s="9"/>
    </row>
    <row r="52614" spans="30:30">
      <c r="AD52614" s="9"/>
    </row>
    <row r="52615" spans="30:30">
      <c r="AD52615" s="9"/>
    </row>
    <row r="52616" spans="30:30">
      <c r="AD52616" s="9"/>
    </row>
    <row r="52617" spans="30:30">
      <c r="AD52617" s="9"/>
    </row>
    <row r="52618" spans="30:30">
      <c r="AD52618" s="9"/>
    </row>
    <row r="52619" spans="30:30">
      <c r="AD52619" s="9"/>
    </row>
    <row r="52620" spans="30:30">
      <c r="AD52620" s="9"/>
    </row>
    <row r="52621" spans="30:30">
      <c r="AD52621" s="9"/>
    </row>
    <row r="52622" spans="30:30">
      <c r="AD52622" s="9"/>
    </row>
    <row r="52623" spans="30:30">
      <c r="AD52623" s="9"/>
    </row>
    <row r="52624" spans="30:30">
      <c r="AD52624" s="9"/>
    </row>
    <row r="52625" spans="30:30">
      <c r="AD52625" s="9"/>
    </row>
    <row r="52626" spans="30:30">
      <c r="AD52626" s="9"/>
    </row>
    <row r="52627" spans="30:30">
      <c r="AD52627" s="9"/>
    </row>
    <row r="52628" spans="30:30">
      <c r="AD52628" s="9"/>
    </row>
    <row r="52629" spans="30:30">
      <c r="AD52629" s="9"/>
    </row>
    <row r="52630" spans="30:30">
      <c r="AD52630" s="9"/>
    </row>
    <row r="52631" spans="30:30">
      <c r="AD52631" s="9"/>
    </row>
    <row r="52632" spans="30:30">
      <c r="AD52632" s="9"/>
    </row>
    <row r="52633" spans="30:30">
      <c r="AD52633" s="9"/>
    </row>
    <row r="52634" spans="30:30">
      <c r="AD52634" s="9"/>
    </row>
    <row r="52635" spans="30:30">
      <c r="AD52635" s="9"/>
    </row>
    <row r="52636" spans="30:30">
      <c r="AD52636" s="9"/>
    </row>
    <row r="52637" spans="30:30">
      <c r="AD52637" s="9"/>
    </row>
    <row r="52638" spans="30:30">
      <c r="AD52638" s="9"/>
    </row>
    <row r="52639" spans="30:30">
      <c r="AD52639" s="9"/>
    </row>
    <row r="52640" spans="30:30">
      <c r="AD52640" s="9"/>
    </row>
    <row r="52641" spans="30:30">
      <c r="AD52641" s="9"/>
    </row>
    <row r="52642" spans="30:30">
      <c r="AD52642" s="9"/>
    </row>
    <row r="52643" spans="30:30">
      <c r="AD52643" s="9"/>
    </row>
    <row r="52644" spans="30:30">
      <c r="AD52644" s="9"/>
    </row>
    <row r="52645" spans="30:30">
      <c r="AD52645" s="9"/>
    </row>
    <row r="52646" spans="30:30">
      <c r="AD52646" s="9"/>
    </row>
    <row r="52647" spans="30:30">
      <c r="AD52647" s="9"/>
    </row>
    <row r="52648" spans="30:30">
      <c r="AD52648" s="9"/>
    </row>
    <row r="52649" spans="30:30">
      <c r="AD52649" s="9"/>
    </row>
    <row r="52650" spans="30:30">
      <c r="AD52650" s="9"/>
    </row>
    <row r="52651" spans="30:30">
      <c r="AD52651" s="9"/>
    </row>
    <row r="52652" spans="30:30">
      <c r="AD52652" s="9"/>
    </row>
    <row r="52653" spans="30:30">
      <c r="AD52653" s="9"/>
    </row>
    <row r="52654" spans="30:30">
      <c r="AD52654" s="9"/>
    </row>
    <row r="52655" spans="30:30">
      <c r="AD52655" s="9"/>
    </row>
    <row r="52656" spans="30:30">
      <c r="AD52656" s="9"/>
    </row>
    <row r="52657" spans="30:30">
      <c r="AD52657" s="9"/>
    </row>
    <row r="52658" spans="30:30">
      <c r="AD52658" s="9"/>
    </row>
    <row r="52659" spans="30:30">
      <c r="AD52659" s="9"/>
    </row>
    <row r="52660" spans="30:30">
      <c r="AD52660" s="9"/>
    </row>
    <row r="52661" spans="30:30">
      <c r="AD52661" s="9"/>
    </row>
    <row r="52662" spans="30:30">
      <c r="AD52662" s="9"/>
    </row>
    <row r="52663" spans="30:30">
      <c r="AD52663" s="9"/>
    </row>
    <row r="52664" spans="30:30">
      <c r="AD52664" s="9"/>
    </row>
    <row r="52665" spans="30:30">
      <c r="AD52665" s="9"/>
    </row>
    <row r="52666" spans="30:30">
      <c r="AD52666" s="9"/>
    </row>
    <row r="52667" spans="30:30">
      <c r="AD52667" s="9"/>
    </row>
    <row r="52668" spans="30:30">
      <c r="AD52668" s="9"/>
    </row>
    <row r="52669" spans="30:30">
      <c r="AD52669" s="9"/>
    </row>
    <row r="52670" spans="30:30">
      <c r="AD52670" s="9"/>
    </row>
    <row r="52671" spans="30:30">
      <c r="AD52671" s="9"/>
    </row>
    <row r="52672" spans="30:30">
      <c r="AD52672" s="9"/>
    </row>
    <row r="52673" spans="30:30">
      <c r="AD52673" s="9"/>
    </row>
    <row r="52674" spans="30:30">
      <c r="AD52674" s="9"/>
    </row>
    <row r="52675" spans="30:30">
      <c r="AD52675" s="9"/>
    </row>
    <row r="52676" spans="30:30">
      <c r="AD52676" s="9"/>
    </row>
    <row r="52677" spans="30:30">
      <c r="AD52677" s="9"/>
    </row>
    <row r="52678" spans="30:30">
      <c r="AD52678" s="9"/>
    </row>
    <row r="52679" spans="30:30">
      <c r="AD52679" s="9"/>
    </row>
    <row r="52680" spans="30:30">
      <c r="AD52680" s="9"/>
    </row>
    <row r="52681" spans="30:30">
      <c r="AD52681" s="9"/>
    </row>
    <row r="52682" spans="30:30">
      <c r="AD52682" s="9"/>
    </row>
    <row r="52683" spans="30:30">
      <c r="AD52683" s="9"/>
    </row>
    <row r="52684" spans="30:30">
      <c r="AD52684" s="9"/>
    </row>
    <row r="52685" spans="30:30">
      <c r="AD52685" s="9"/>
    </row>
    <row r="52686" spans="30:30">
      <c r="AD52686" s="9"/>
    </row>
    <row r="52687" spans="30:30">
      <c r="AD52687" s="9"/>
    </row>
    <row r="52688" spans="30:30">
      <c r="AD52688" s="9"/>
    </row>
    <row r="52689" spans="30:30">
      <c r="AD52689" s="9"/>
    </row>
    <row r="52690" spans="30:30">
      <c r="AD52690" s="9"/>
    </row>
    <row r="52691" spans="30:30">
      <c r="AD52691" s="9"/>
    </row>
    <row r="52692" spans="30:30">
      <c r="AD52692" s="9"/>
    </row>
    <row r="52693" spans="30:30">
      <c r="AD52693" s="9"/>
    </row>
    <row r="52694" spans="30:30">
      <c r="AD52694" s="9"/>
    </row>
    <row r="52695" spans="30:30">
      <c r="AD52695" s="9"/>
    </row>
    <row r="52696" spans="30:30">
      <c r="AD52696" s="9"/>
    </row>
    <row r="52697" spans="30:30">
      <c r="AD52697" s="9"/>
    </row>
    <row r="52698" spans="30:30">
      <c r="AD52698" s="9"/>
    </row>
    <row r="52699" spans="30:30">
      <c r="AD52699" s="9"/>
    </row>
    <row r="52700" spans="30:30">
      <c r="AD52700" s="9"/>
    </row>
    <row r="52701" spans="30:30">
      <c r="AD52701" s="9"/>
    </row>
    <row r="52702" spans="30:30">
      <c r="AD52702" s="9"/>
    </row>
    <row r="52703" spans="30:30">
      <c r="AD52703" s="9"/>
    </row>
    <row r="52704" spans="30:30">
      <c r="AD52704" s="9"/>
    </row>
    <row r="52705" spans="30:30">
      <c r="AD52705" s="9"/>
    </row>
    <row r="52706" spans="30:30">
      <c r="AD52706" s="9"/>
    </row>
    <row r="52707" spans="30:30">
      <c r="AD52707" s="9"/>
    </row>
    <row r="52708" spans="30:30">
      <c r="AD52708" s="9"/>
    </row>
    <row r="52709" spans="30:30">
      <c r="AD52709" s="9"/>
    </row>
    <row r="52710" spans="30:30">
      <c r="AD52710" s="9"/>
    </row>
    <row r="52711" spans="30:30">
      <c r="AD52711" s="9"/>
    </row>
    <row r="52712" spans="30:30">
      <c r="AD52712" s="9"/>
    </row>
    <row r="52713" spans="30:30">
      <c r="AD52713" s="9"/>
    </row>
    <row r="52714" spans="30:30">
      <c r="AD52714" s="9"/>
    </row>
    <row r="52715" spans="30:30">
      <c r="AD52715" s="9"/>
    </row>
    <row r="52716" spans="30:30">
      <c r="AD52716" s="9"/>
    </row>
    <row r="52717" spans="30:30">
      <c r="AD52717" s="9"/>
    </row>
    <row r="52718" spans="30:30">
      <c r="AD52718" s="9"/>
    </row>
    <row r="52719" spans="30:30">
      <c r="AD52719" s="9"/>
    </row>
    <row r="52720" spans="30:30">
      <c r="AD52720" s="9"/>
    </row>
    <row r="52721" spans="30:30">
      <c r="AD52721" s="9"/>
    </row>
    <row r="52722" spans="30:30">
      <c r="AD52722" s="9"/>
    </row>
    <row r="52723" spans="30:30">
      <c r="AD52723" s="9"/>
    </row>
    <row r="52724" spans="30:30">
      <c r="AD52724" s="9"/>
    </row>
    <row r="52725" spans="30:30">
      <c r="AD52725" s="9"/>
    </row>
    <row r="52726" spans="30:30">
      <c r="AD52726" s="9"/>
    </row>
    <row r="52727" spans="30:30">
      <c r="AD52727" s="9"/>
    </row>
    <row r="52728" spans="30:30">
      <c r="AD52728" s="9"/>
    </row>
    <row r="52729" spans="30:30">
      <c r="AD52729" s="9"/>
    </row>
    <row r="52730" spans="30:30">
      <c r="AD52730" s="9"/>
    </row>
    <row r="52731" spans="30:30">
      <c r="AD52731" s="9"/>
    </row>
    <row r="52732" spans="30:30">
      <c r="AD52732" s="9"/>
    </row>
    <row r="52733" spans="30:30">
      <c r="AD52733" s="9"/>
    </row>
    <row r="52734" spans="30:30">
      <c r="AD52734" s="9"/>
    </row>
    <row r="52735" spans="30:30">
      <c r="AD52735" s="9"/>
    </row>
    <row r="52736" spans="30:30">
      <c r="AD52736" s="9"/>
    </row>
    <row r="52737" spans="30:30">
      <c r="AD52737" s="9"/>
    </row>
    <row r="52738" spans="30:30">
      <c r="AD52738" s="9"/>
    </row>
    <row r="52739" spans="30:30">
      <c r="AD52739" s="9"/>
    </row>
    <row r="52740" spans="30:30">
      <c r="AD52740" s="9"/>
    </row>
    <row r="52741" spans="30:30">
      <c r="AD52741" s="9"/>
    </row>
    <row r="52742" spans="30:30">
      <c r="AD52742" s="9"/>
    </row>
    <row r="52743" spans="30:30">
      <c r="AD52743" s="9"/>
    </row>
    <row r="52744" spans="30:30">
      <c r="AD52744" s="9"/>
    </row>
    <row r="52745" spans="30:30">
      <c r="AD52745" s="9"/>
    </row>
    <row r="52746" spans="30:30">
      <c r="AD52746" s="9"/>
    </row>
    <row r="52747" spans="30:30">
      <c r="AD52747" s="9"/>
    </row>
    <row r="52748" spans="30:30">
      <c r="AD52748" s="9"/>
    </row>
    <row r="52749" spans="30:30">
      <c r="AD52749" s="9"/>
    </row>
    <row r="52750" spans="30:30">
      <c r="AD52750" s="9"/>
    </row>
    <row r="52751" spans="30:30">
      <c r="AD52751" s="9"/>
    </row>
    <row r="52752" spans="30:30">
      <c r="AD52752" s="9"/>
    </row>
    <row r="52753" spans="30:30">
      <c r="AD52753" s="9"/>
    </row>
    <row r="52754" spans="30:30">
      <c r="AD52754" s="9"/>
    </row>
    <row r="52755" spans="30:30">
      <c r="AD52755" s="9"/>
    </row>
    <row r="52756" spans="30:30">
      <c r="AD52756" s="9"/>
    </row>
    <row r="52757" spans="30:30">
      <c r="AD52757" s="9"/>
    </row>
    <row r="52758" spans="30:30">
      <c r="AD52758" s="9"/>
    </row>
    <row r="52759" spans="30:30">
      <c r="AD52759" s="9"/>
    </row>
    <row r="52760" spans="30:30">
      <c r="AD52760" s="9"/>
    </row>
    <row r="52761" spans="30:30">
      <c r="AD52761" s="9"/>
    </row>
    <row r="52762" spans="30:30">
      <c r="AD52762" s="9"/>
    </row>
    <row r="52763" spans="30:30">
      <c r="AD52763" s="9"/>
    </row>
    <row r="52764" spans="30:30">
      <c r="AD52764" s="9"/>
    </row>
    <row r="52765" spans="30:30">
      <c r="AD52765" s="9"/>
    </row>
    <row r="52766" spans="30:30">
      <c r="AD52766" s="9"/>
    </row>
    <row r="52767" spans="30:30">
      <c r="AD52767" s="9"/>
    </row>
    <row r="52768" spans="30:30">
      <c r="AD52768" s="9"/>
    </row>
    <row r="52769" spans="30:30">
      <c r="AD52769" s="9"/>
    </row>
    <row r="52770" spans="30:30">
      <c r="AD52770" s="9"/>
    </row>
    <row r="52771" spans="30:30">
      <c r="AD52771" s="9"/>
    </row>
    <row r="52772" spans="30:30">
      <c r="AD52772" s="9"/>
    </row>
    <row r="52773" spans="30:30">
      <c r="AD52773" s="9"/>
    </row>
    <row r="52774" spans="30:30">
      <c r="AD52774" s="9"/>
    </row>
    <row r="52775" spans="30:30">
      <c r="AD52775" s="9"/>
    </row>
    <row r="52776" spans="30:30">
      <c r="AD52776" s="9"/>
    </row>
    <row r="52777" spans="30:30">
      <c r="AD52777" s="9"/>
    </row>
    <row r="52778" spans="30:30">
      <c r="AD52778" s="9"/>
    </row>
    <row r="52779" spans="30:30">
      <c r="AD52779" s="9"/>
    </row>
    <row r="52780" spans="30:30">
      <c r="AD52780" s="9"/>
    </row>
    <row r="52781" spans="30:30">
      <c r="AD52781" s="9"/>
    </row>
    <row r="52782" spans="30:30">
      <c r="AD52782" s="9"/>
    </row>
    <row r="52783" spans="30:30">
      <c r="AD52783" s="9"/>
    </row>
    <row r="52784" spans="30:30">
      <c r="AD52784" s="9"/>
    </row>
    <row r="52785" spans="30:30">
      <c r="AD52785" s="9"/>
    </row>
    <row r="52786" spans="30:30">
      <c r="AD52786" s="9"/>
    </row>
    <row r="52787" spans="30:30">
      <c r="AD52787" s="9"/>
    </row>
    <row r="52788" spans="30:30">
      <c r="AD52788" s="9"/>
    </row>
    <row r="52789" spans="30:30">
      <c r="AD52789" s="9"/>
    </row>
    <row r="52790" spans="30:30">
      <c r="AD52790" s="9"/>
    </row>
    <row r="52791" spans="30:30">
      <c r="AD52791" s="9"/>
    </row>
    <row r="52792" spans="30:30">
      <c r="AD52792" s="9"/>
    </row>
    <row r="52793" spans="30:30">
      <c r="AD52793" s="9"/>
    </row>
    <row r="52794" spans="30:30">
      <c r="AD52794" s="9"/>
    </row>
    <row r="52795" spans="30:30">
      <c r="AD52795" s="9"/>
    </row>
    <row r="52796" spans="30:30">
      <c r="AD52796" s="9"/>
    </row>
    <row r="52797" spans="30:30">
      <c r="AD52797" s="9"/>
    </row>
    <row r="52798" spans="30:30">
      <c r="AD52798" s="9"/>
    </row>
    <row r="52799" spans="30:30">
      <c r="AD52799" s="9"/>
    </row>
    <row r="52800" spans="30:30">
      <c r="AD52800" s="9"/>
    </row>
    <row r="52801" spans="30:30">
      <c r="AD52801" s="9"/>
    </row>
    <row r="52802" spans="30:30">
      <c r="AD52802" s="9"/>
    </row>
    <row r="52803" spans="30:30">
      <c r="AD52803" s="9"/>
    </row>
    <row r="52804" spans="30:30">
      <c r="AD52804" s="9"/>
    </row>
    <row r="52805" spans="30:30">
      <c r="AD52805" s="9"/>
    </row>
    <row r="52806" spans="30:30">
      <c r="AD52806" s="9"/>
    </row>
    <row r="52807" spans="30:30">
      <c r="AD52807" s="9"/>
    </row>
    <row r="52808" spans="30:30">
      <c r="AD52808" s="9"/>
    </row>
    <row r="52809" spans="30:30">
      <c r="AD52809" s="9"/>
    </row>
    <row r="52810" spans="30:30">
      <c r="AD52810" s="9"/>
    </row>
    <row r="52811" spans="30:30">
      <c r="AD52811" s="9"/>
    </row>
    <row r="52812" spans="30:30">
      <c r="AD52812" s="9"/>
    </row>
    <row r="52813" spans="30:30">
      <c r="AD52813" s="9"/>
    </row>
    <row r="52814" spans="30:30">
      <c r="AD52814" s="9"/>
    </row>
    <row r="52815" spans="30:30">
      <c r="AD52815" s="9"/>
    </row>
    <row r="52816" spans="30:30">
      <c r="AD52816" s="9"/>
    </row>
    <row r="52817" spans="30:30">
      <c r="AD52817" s="9"/>
    </row>
    <row r="52818" spans="30:30">
      <c r="AD52818" s="9"/>
    </row>
    <row r="52819" spans="30:30">
      <c r="AD52819" s="9"/>
    </row>
    <row r="52820" spans="30:30">
      <c r="AD52820" s="9"/>
    </row>
    <row r="52821" spans="30:30">
      <c r="AD52821" s="9"/>
    </row>
    <row r="52822" spans="30:30">
      <c r="AD52822" s="9"/>
    </row>
    <row r="52823" spans="30:30">
      <c r="AD52823" s="9"/>
    </row>
    <row r="52824" spans="30:30">
      <c r="AD52824" s="9"/>
    </row>
    <row r="52825" spans="30:30">
      <c r="AD52825" s="9"/>
    </row>
    <row r="52826" spans="30:30">
      <c r="AD52826" s="9"/>
    </row>
    <row r="52827" spans="30:30">
      <c r="AD52827" s="9"/>
    </row>
    <row r="52828" spans="30:30">
      <c r="AD52828" s="9"/>
    </row>
    <row r="52829" spans="30:30">
      <c r="AD52829" s="9"/>
    </row>
    <row r="52830" spans="30:30">
      <c r="AD52830" s="9"/>
    </row>
    <row r="52831" spans="30:30">
      <c r="AD52831" s="9"/>
    </row>
    <row r="52832" spans="30:30">
      <c r="AD52832" s="9"/>
    </row>
    <row r="52833" spans="30:30">
      <c r="AD52833" s="9"/>
    </row>
    <row r="52834" spans="30:30">
      <c r="AD52834" s="9"/>
    </row>
    <row r="52835" spans="30:30">
      <c r="AD52835" s="9"/>
    </row>
    <row r="52836" spans="30:30">
      <c r="AD52836" s="9"/>
    </row>
    <row r="52837" spans="30:30">
      <c r="AD52837" s="9"/>
    </row>
    <row r="52838" spans="30:30">
      <c r="AD52838" s="9"/>
    </row>
    <row r="52839" spans="30:30">
      <c r="AD52839" s="9"/>
    </row>
    <row r="52840" spans="30:30">
      <c r="AD52840" s="9"/>
    </row>
    <row r="52841" spans="30:30">
      <c r="AD52841" s="9"/>
    </row>
    <row r="52842" spans="30:30">
      <c r="AD52842" s="9"/>
    </row>
    <row r="52843" spans="30:30">
      <c r="AD52843" s="9"/>
    </row>
    <row r="52844" spans="30:30">
      <c r="AD52844" s="9"/>
    </row>
    <row r="52845" spans="30:30">
      <c r="AD52845" s="9"/>
    </row>
    <row r="52846" spans="30:30">
      <c r="AD52846" s="9"/>
    </row>
    <row r="52847" spans="30:30">
      <c r="AD52847" s="9"/>
    </row>
    <row r="52848" spans="30:30">
      <c r="AD52848" s="9"/>
    </row>
    <row r="52849" spans="30:30">
      <c r="AD52849" s="9"/>
    </row>
    <row r="52850" spans="30:30">
      <c r="AD52850" s="9"/>
    </row>
    <row r="52851" spans="30:30">
      <c r="AD52851" s="9"/>
    </row>
    <row r="52852" spans="30:30">
      <c r="AD52852" s="9"/>
    </row>
    <row r="52853" spans="30:30">
      <c r="AD52853" s="9"/>
    </row>
    <row r="52854" spans="30:30">
      <c r="AD52854" s="9"/>
    </row>
    <row r="52855" spans="30:30">
      <c r="AD52855" s="9"/>
    </row>
    <row r="52856" spans="30:30">
      <c r="AD52856" s="9"/>
    </row>
    <row r="52857" spans="30:30">
      <c r="AD52857" s="9"/>
    </row>
    <row r="52858" spans="30:30">
      <c r="AD52858" s="9"/>
    </row>
    <row r="52859" spans="30:30">
      <c r="AD52859" s="9"/>
    </row>
    <row r="52860" spans="30:30">
      <c r="AD52860" s="9"/>
    </row>
    <row r="52861" spans="30:30">
      <c r="AD52861" s="9"/>
    </row>
    <row r="52862" spans="30:30">
      <c r="AD52862" s="9"/>
    </row>
    <row r="52863" spans="30:30">
      <c r="AD52863" s="9"/>
    </row>
    <row r="52864" spans="30:30">
      <c r="AD52864" s="9"/>
    </row>
    <row r="52865" spans="30:30">
      <c r="AD52865" s="9"/>
    </row>
    <row r="52866" spans="30:30">
      <c r="AD52866" s="9"/>
    </row>
    <row r="52867" spans="30:30">
      <c r="AD52867" s="9"/>
    </row>
    <row r="52868" spans="30:30">
      <c r="AD52868" s="9"/>
    </row>
    <row r="52869" spans="30:30">
      <c r="AD52869" s="9"/>
    </row>
    <row r="52870" spans="30:30">
      <c r="AD52870" s="9"/>
    </row>
    <row r="52871" spans="30:30">
      <c r="AD52871" s="9"/>
    </row>
    <row r="52872" spans="30:30">
      <c r="AD52872" s="9"/>
    </row>
    <row r="52873" spans="30:30">
      <c r="AD52873" s="9"/>
    </row>
    <row r="52874" spans="30:30">
      <c r="AD52874" s="9"/>
    </row>
    <row r="52875" spans="30:30">
      <c r="AD52875" s="9"/>
    </row>
    <row r="52876" spans="30:30">
      <c r="AD52876" s="9"/>
    </row>
    <row r="52877" spans="30:30">
      <c r="AD52877" s="9"/>
    </row>
    <row r="52878" spans="30:30">
      <c r="AD52878" s="9"/>
    </row>
    <row r="52879" spans="30:30">
      <c r="AD52879" s="9"/>
    </row>
    <row r="52880" spans="30:30">
      <c r="AD52880" s="9"/>
    </row>
    <row r="52881" spans="30:30">
      <c r="AD52881" s="9"/>
    </row>
    <row r="52882" spans="30:30">
      <c r="AD52882" s="9"/>
    </row>
    <row r="52883" spans="30:30">
      <c r="AD52883" s="9"/>
    </row>
    <row r="52884" spans="30:30">
      <c r="AD52884" s="9"/>
    </row>
    <row r="52885" spans="30:30">
      <c r="AD52885" s="9"/>
    </row>
    <row r="52886" spans="30:30">
      <c r="AD52886" s="9"/>
    </row>
    <row r="52887" spans="30:30">
      <c r="AD52887" s="9"/>
    </row>
    <row r="52888" spans="30:30">
      <c r="AD52888" s="9"/>
    </row>
    <row r="52889" spans="30:30">
      <c r="AD52889" s="9"/>
    </row>
    <row r="52890" spans="30:30">
      <c r="AD52890" s="9"/>
    </row>
    <row r="52891" spans="30:30">
      <c r="AD52891" s="9"/>
    </row>
    <row r="52892" spans="30:30">
      <c r="AD52892" s="9"/>
    </row>
    <row r="52893" spans="30:30">
      <c r="AD52893" s="9"/>
    </row>
    <row r="52894" spans="30:30">
      <c r="AD52894" s="9"/>
    </row>
    <row r="52895" spans="30:30">
      <c r="AD52895" s="9"/>
    </row>
    <row r="52896" spans="30:30">
      <c r="AD52896" s="9"/>
    </row>
    <row r="52897" spans="30:30">
      <c r="AD52897" s="9"/>
    </row>
    <row r="52898" spans="30:30">
      <c r="AD52898" s="9"/>
    </row>
    <row r="52899" spans="30:30">
      <c r="AD52899" s="9"/>
    </row>
    <row r="52900" spans="30:30">
      <c r="AD52900" s="9"/>
    </row>
    <row r="52901" spans="30:30">
      <c r="AD52901" s="9"/>
    </row>
    <row r="52902" spans="30:30">
      <c r="AD52902" s="9"/>
    </row>
    <row r="52903" spans="30:30">
      <c r="AD52903" s="9"/>
    </row>
    <row r="52904" spans="30:30">
      <c r="AD52904" s="9"/>
    </row>
    <row r="52905" spans="30:30">
      <c r="AD52905" s="9"/>
    </row>
    <row r="52906" spans="30:30">
      <c r="AD52906" s="9"/>
    </row>
    <row r="52907" spans="30:30">
      <c r="AD52907" s="9"/>
    </row>
    <row r="52908" spans="30:30">
      <c r="AD52908" s="9"/>
    </row>
    <row r="52909" spans="30:30">
      <c r="AD52909" s="9"/>
    </row>
    <row r="52910" spans="30:30">
      <c r="AD52910" s="9"/>
    </row>
    <row r="52911" spans="30:30">
      <c r="AD52911" s="9"/>
    </row>
    <row r="52912" spans="30:30">
      <c r="AD52912" s="9"/>
    </row>
    <row r="52913" spans="30:30">
      <c r="AD52913" s="9"/>
    </row>
    <row r="52914" spans="30:30">
      <c r="AD52914" s="9"/>
    </row>
    <row r="52915" spans="30:30">
      <c r="AD52915" s="9"/>
    </row>
    <row r="52916" spans="30:30">
      <c r="AD52916" s="9"/>
    </row>
    <row r="52917" spans="30:30">
      <c r="AD52917" s="9"/>
    </row>
    <row r="52918" spans="30:30">
      <c r="AD52918" s="9"/>
    </row>
    <row r="52919" spans="30:30">
      <c r="AD52919" s="9"/>
    </row>
    <row r="52920" spans="30:30">
      <c r="AD52920" s="9"/>
    </row>
    <row r="52921" spans="30:30">
      <c r="AD52921" s="9"/>
    </row>
    <row r="52922" spans="30:30">
      <c r="AD52922" s="9"/>
    </row>
    <row r="52923" spans="30:30">
      <c r="AD52923" s="9"/>
    </row>
    <row r="52924" spans="30:30">
      <c r="AD52924" s="9"/>
    </row>
    <row r="52925" spans="30:30">
      <c r="AD52925" s="9"/>
    </row>
    <row r="52926" spans="30:30">
      <c r="AD52926" s="9"/>
    </row>
    <row r="52927" spans="30:30">
      <c r="AD52927" s="9"/>
    </row>
    <row r="52928" spans="30:30">
      <c r="AD52928" s="9"/>
    </row>
    <row r="52929" spans="30:30">
      <c r="AD52929" s="9"/>
    </row>
    <row r="52930" spans="30:30">
      <c r="AD52930" s="9"/>
    </row>
    <row r="52931" spans="30:30">
      <c r="AD52931" s="9"/>
    </row>
    <row r="52932" spans="30:30">
      <c r="AD52932" s="9"/>
    </row>
    <row r="52933" spans="30:30">
      <c r="AD52933" s="9"/>
    </row>
    <row r="52934" spans="30:30">
      <c r="AD52934" s="9"/>
    </row>
    <row r="52935" spans="30:30">
      <c r="AD52935" s="9"/>
    </row>
    <row r="52936" spans="30:30">
      <c r="AD52936" s="9"/>
    </row>
    <row r="52937" spans="30:30">
      <c r="AD52937" s="9"/>
    </row>
    <row r="52938" spans="30:30">
      <c r="AD52938" s="9"/>
    </row>
    <row r="52939" spans="30:30">
      <c r="AD52939" s="9"/>
    </row>
    <row r="52940" spans="30:30">
      <c r="AD52940" s="9"/>
    </row>
    <row r="52941" spans="30:30">
      <c r="AD52941" s="9"/>
    </row>
    <row r="52942" spans="30:30">
      <c r="AD52942" s="9"/>
    </row>
    <row r="52943" spans="30:30">
      <c r="AD52943" s="9"/>
    </row>
    <row r="52944" spans="30:30">
      <c r="AD52944" s="9"/>
    </row>
    <row r="52945" spans="30:30">
      <c r="AD52945" s="9"/>
    </row>
    <row r="52946" spans="30:30">
      <c r="AD52946" s="9"/>
    </row>
    <row r="52947" spans="30:30">
      <c r="AD52947" s="9"/>
    </row>
    <row r="52948" spans="30:30">
      <c r="AD52948" s="9"/>
    </row>
    <row r="52949" spans="30:30">
      <c r="AD52949" s="9"/>
    </row>
    <row r="52950" spans="30:30">
      <c r="AD52950" s="9"/>
    </row>
    <row r="52951" spans="30:30">
      <c r="AD52951" s="9"/>
    </row>
    <row r="52952" spans="30:30">
      <c r="AD52952" s="9"/>
    </row>
    <row r="52953" spans="30:30">
      <c r="AD52953" s="9"/>
    </row>
    <row r="52954" spans="30:30">
      <c r="AD52954" s="9"/>
    </row>
    <row r="52955" spans="30:30">
      <c r="AD52955" s="9"/>
    </row>
    <row r="52956" spans="30:30">
      <c r="AD52956" s="9"/>
    </row>
    <row r="52957" spans="30:30">
      <c r="AD52957" s="9"/>
    </row>
    <row r="52958" spans="30:30">
      <c r="AD52958" s="9"/>
    </row>
    <row r="52959" spans="30:30">
      <c r="AD52959" s="9"/>
    </row>
    <row r="52960" spans="30:30">
      <c r="AD52960" s="9"/>
    </row>
    <row r="52961" spans="30:30">
      <c r="AD52961" s="9"/>
    </row>
    <row r="52962" spans="30:30">
      <c r="AD52962" s="9"/>
    </row>
    <row r="52963" spans="30:30">
      <c r="AD52963" s="9"/>
    </row>
    <row r="52964" spans="30:30">
      <c r="AD52964" s="9"/>
    </row>
    <row r="52965" spans="30:30">
      <c r="AD52965" s="9"/>
    </row>
    <row r="52966" spans="30:30">
      <c r="AD52966" s="9"/>
    </row>
    <row r="52967" spans="30:30">
      <c r="AD52967" s="9"/>
    </row>
    <row r="52968" spans="30:30">
      <c r="AD52968" s="9"/>
    </row>
    <row r="52969" spans="30:30">
      <c r="AD52969" s="9"/>
    </row>
    <row r="52970" spans="30:30">
      <c r="AD52970" s="9"/>
    </row>
    <row r="52971" spans="30:30">
      <c r="AD52971" s="9"/>
    </row>
    <row r="52972" spans="30:30">
      <c r="AD52972" s="9"/>
    </row>
    <row r="52973" spans="30:30">
      <c r="AD52973" s="9"/>
    </row>
    <row r="52974" spans="30:30">
      <c r="AD52974" s="9"/>
    </row>
    <row r="52975" spans="30:30">
      <c r="AD52975" s="9"/>
    </row>
    <row r="52976" spans="30:30">
      <c r="AD52976" s="9"/>
    </row>
    <row r="52977" spans="30:30">
      <c r="AD52977" s="9"/>
    </row>
    <row r="52978" spans="30:30">
      <c r="AD52978" s="9"/>
    </row>
    <row r="52979" spans="30:30">
      <c r="AD52979" s="9"/>
    </row>
    <row r="52980" spans="30:30">
      <c r="AD52980" s="9"/>
    </row>
    <row r="52981" spans="30:30">
      <c r="AD52981" s="9"/>
    </row>
    <row r="52982" spans="30:30">
      <c r="AD52982" s="9"/>
    </row>
    <row r="52983" spans="30:30">
      <c r="AD52983" s="9"/>
    </row>
    <row r="52984" spans="30:30">
      <c r="AD52984" s="9"/>
    </row>
    <row r="52985" spans="30:30">
      <c r="AD52985" s="9"/>
    </row>
    <row r="52986" spans="30:30">
      <c r="AD52986" s="9"/>
    </row>
    <row r="52987" spans="30:30">
      <c r="AD52987" s="9"/>
    </row>
    <row r="52988" spans="30:30">
      <c r="AD52988" s="9"/>
    </row>
    <row r="52989" spans="30:30">
      <c r="AD52989" s="9"/>
    </row>
    <row r="52990" spans="30:30">
      <c r="AD52990" s="9"/>
    </row>
    <row r="52991" spans="30:30">
      <c r="AD52991" s="9"/>
    </row>
    <row r="52992" spans="30:30">
      <c r="AD52992" s="9"/>
    </row>
    <row r="52993" spans="30:30">
      <c r="AD52993" s="9"/>
    </row>
    <row r="52994" spans="30:30">
      <c r="AD52994" s="9"/>
    </row>
    <row r="52995" spans="30:30">
      <c r="AD52995" s="9"/>
    </row>
    <row r="52996" spans="30:30">
      <c r="AD52996" s="9"/>
    </row>
    <row r="52997" spans="30:30">
      <c r="AD52997" s="9"/>
    </row>
    <row r="52998" spans="30:30">
      <c r="AD52998" s="9"/>
    </row>
    <row r="52999" spans="30:30">
      <c r="AD52999" s="9"/>
    </row>
    <row r="53000" spans="30:30">
      <c r="AD53000" s="9"/>
    </row>
    <row r="53001" spans="30:30">
      <c r="AD53001" s="9"/>
    </row>
    <row r="53002" spans="30:30">
      <c r="AD53002" s="9"/>
    </row>
    <row r="53003" spans="30:30">
      <c r="AD53003" s="9"/>
    </row>
    <row r="53004" spans="30:30">
      <c r="AD53004" s="9"/>
    </row>
    <row r="53005" spans="30:30">
      <c r="AD53005" s="9"/>
    </row>
    <row r="53006" spans="30:30">
      <c r="AD53006" s="9"/>
    </row>
    <row r="53007" spans="30:30">
      <c r="AD53007" s="9"/>
    </row>
    <row r="53008" spans="30:30">
      <c r="AD53008" s="9"/>
    </row>
    <row r="53009" spans="30:30">
      <c r="AD53009" s="9"/>
    </row>
    <row r="53010" spans="30:30">
      <c r="AD53010" s="9"/>
    </row>
    <row r="53011" spans="30:30">
      <c r="AD53011" s="9"/>
    </row>
    <row r="53012" spans="30:30">
      <c r="AD53012" s="9"/>
    </row>
    <row r="53013" spans="30:30">
      <c r="AD53013" s="9"/>
    </row>
    <row r="53014" spans="30:30">
      <c r="AD53014" s="9"/>
    </row>
    <row r="53015" spans="30:30">
      <c r="AD53015" s="9"/>
    </row>
    <row r="53016" spans="30:30">
      <c r="AD53016" s="9"/>
    </row>
    <row r="53017" spans="30:30">
      <c r="AD53017" s="9"/>
    </row>
    <row r="53018" spans="30:30">
      <c r="AD53018" s="9"/>
    </row>
    <row r="53019" spans="30:30">
      <c r="AD53019" s="9"/>
    </row>
    <row r="53020" spans="30:30">
      <c r="AD53020" s="9"/>
    </row>
    <row r="53021" spans="30:30">
      <c r="AD53021" s="9"/>
    </row>
    <row r="53022" spans="30:30">
      <c r="AD53022" s="9"/>
    </row>
    <row r="53023" spans="30:30">
      <c r="AD53023" s="9"/>
    </row>
    <row r="53024" spans="30:30">
      <c r="AD53024" s="9"/>
    </row>
    <row r="53025" spans="30:30">
      <c r="AD53025" s="9"/>
    </row>
    <row r="53026" spans="30:30">
      <c r="AD53026" s="9"/>
    </row>
    <row r="53027" spans="30:30">
      <c r="AD53027" s="9"/>
    </row>
    <row r="53028" spans="30:30">
      <c r="AD53028" s="9"/>
    </row>
    <row r="53029" spans="30:30">
      <c r="AD53029" s="9"/>
    </row>
    <row r="53030" spans="30:30">
      <c r="AD53030" s="9"/>
    </row>
    <row r="53031" spans="30:30">
      <c r="AD53031" s="9"/>
    </row>
    <row r="53032" spans="30:30">
      <c r="AD53032" s="9"/>
    </row>
    <row r="53033" spans="30:30">
      <c r="AD53033" s="9"/>
    </row>
    <row r="53034" spans="30:30">
      <c r="AD53034" s="9"/>
    </row>
    <row r="53035" spans="30:30">
      <c r="AD53035" s="9"/>
    </row>
    <row r="53036" spans="30:30">
      <c r="AD53036" s="9"/>
    </row>
    <row r="53037" spans="30:30">
      <c r="AD53037" s="9"/>
    </row>
    <row r="53038" spans="30:30">
      <c r="AD53038" s="9"/>
    </row>
    <row r="53039" spans="30:30">
      <c r="AD53039" s="9"/>
    </row>
    <row r="53040" spans="30:30">
      <c r="AD53040" s="9"/>
    </row>
    <row r="53041" spans="30:30">
      <c r="AD53041" s="9"/>
    </row>
    <row r="53042" spans="30:30">
      <c r="AD53042" s="9"/>
    </row>
    <row r="53043" spans="30:30">
      <c r="AD53043" s="9"/>
    </row>
    <row r="53044" spans="30:30">
      <c r="AD53044" s="9"/>
    </row>
    <row r="53045" spans="30:30">
      <c r="AD53045" s="9"/>
    </row>
    <row r="53046" spans="30:30">
      <c r="AD53046" s="9"/>
    </row>
    <row r="53047" spans="30:30">
      <c r="AD53047" s="9"/>
    </row>
    <row r="53048" spans="30:30">
      <c r="AD53048" s="9"/>
    </row>
    <row r="53049" spans="30:30">
      <c r="AD53049" s="9"/>
    </row>
    <row r="53050" spans="30:30">
      <c r="AD53050" s="9"/>
    </row>
    <row r="53051" spans="30:30">
      <c r="AD53051" s="9"/>
    </row>
    <row r="53052" spans="30:30">
      <c r="AD53052" s="9"/>
    </row>
    <row r="53053" spans="30:30">
      <c r="AD53053" s="9"/>
    </row>
    <row r="53054" spans="30:30">
      <c r="AD53054" s="9"/>
    </row>
    <row r="53055" spans="30:30">
      <c r="AD53055" s="9"/>
    </row>
    <row r="53056" spans="30:30">
      <c r="AD53056" s="9"/>
    </row>
    <row r="53057" spans="30:30">
      <c r="AD53057" s="9"/>
    </row>
    <row r="53058" spans="30:30">
      <c r="AD53058" s="9"/>
    </row>
    <row r="53059" spans="30:30">
      <c r="AD53059" s="9"/>
    </row>
    <row r="53060" spans="30:30">
      <c r="AD53060" s="9"/>
    </row>
    <row r="53061" spans="30:30">
      <c r="AD53061" s="9"/>
    </row>
    <row r="53062" spans="30:30">
      <c r="AD53062" s="9"/>
    </row>
    <row r="53063" spans="30:30">
      <c r="AD53063" s="9"/>
    </row>
    <row r="53064" spans="30:30">
      <c r="AD53064" s="9"/>
    </row>
    <row r="53065" spans="30:30">
      <c r="AD53065" s="9"/>
    </row>
    <row r="53066" spans="30:30">
      <c r="AD53066" s="9"/>
    </row>
    <row r="53067" spans="30:30">
      <c r="AD53067" s="9"/>
    </row>
    <row r="53068" spans="30:30">
      <c r="AD53068" s="9"/>
    </row>
    <row r="53069" spans="30:30">
      <c r="AD53069" s="9"/>
    </row>
    <row r="53070" spans="30:30">
      <c r="AD53070" s="9"/>
    </row>
    <row r="53071" spans="30:30">
      <c r="AD53071" s="9"/>
    </row>
    <row r="53072" spans="30:30">
      <c r="AD53072" s="9"/>
    </row>
    <row r="53073" spans="30:30">
      <c r="AD53073" s="9"/>
    </row>
    <row r="53074" spans="30:30">
      <c r="AD53074" s="9"/>
    </row>
    <row r="53075" spans="30:30">
      <c r="AD53075" s="9"/>
    </row>
    <row r="53076" spans="30:30">
      <c r="AD53076" s="9"/>
    </row>
    <row r="53077" spans="30:30">
      <c r="AD53077" s="9"/>
    </row>
    <row r="53078" spans="30:30">
      <c r="AD53078" s="9"/>
    </row>
    <row r="53079" spans="30:30">
      <c r="AD53079" s="9"/>
    </row>
    <row r="53080" spans="30:30">
      <c r="AD53080" s="9"/>
    </row>
    <row r="53081" spans="30:30">
      <c r="AD53081" s="9"/>
    </row>
    <row r="53082" spans="30:30">
      <c r="AD53082" s="9"/>
    </row>
    <row r="53083" spans="30:30">
      <c r="AD53083" s="9"/>
    </row>
    <row r="53084" spans="30:30">
      <c r="AD53084" s="9"/>
    </row>
    <row r="53085" spans="30:30">
      <c r="AD53085" s="9"/>
    </row>
    <row r="53086" spans="30:30">
      <c r="AD53086" s="9"/>
    </row>
    <row r="53087" spans="30:30">
      <c r="AD53087" s="9"/>
    </row>
    <row r="53088" spans="30:30">
      <c r="AD53088" s="9"/>
    </row>
    <row r="53089" spans="30:30">
      <c r="AD53089" s="9"/>
    </row>
    <row r="53090" spans="30:30">
      <c r="AD53090" s="9"/>
    </row>
    <row r="53091" spans="30:30">
      <c r="AD53091" s="9"/>
    </row>
    <row r="53092" spans="30:30">
      <c r="AD53092" s="9"/>
    </row>
    <row r="53093" spans="30:30">
      <c r="AD53093" s="9"/>
    </row>
    <row r="53094" spans="30:30">
      <c r="AD53094" s="9"/>
    </row>
    <row r="53095" spans="30:30">
      <c r="AD53095" s="9"/>
    </row>
    <row r="53096" spans="30:30">
      <c r="AD53096" s="9"/>
    </row>
    <row r="53097" spans="30:30">
      <c r="AD53097" s="9"/>
    </row>
    <row r="53098" spans="30:30">
      <c r="AD53098" s="9"/>
    </row>
    <row r="53099" spans="30:30">
      <c r="AD53099" s="9"/>
    </row>
    <row r="53100" spans="30:30">
      <c r="AD53100" s="9"/>
    </row>
    <row r="53101" spans="30:30">
      <c r="AD53101" s="9"/>
    </row>
    <row r="53102" spans="30:30">
      <c r="AD53102" s="9"/>
    </row>
    <row r="53103" spans="30:30">
      <c r="AD53103" s="9"/>
    </row>
    <row r="53104" spans="30:30">
      <c r="AD53104" s="9"/>
    </row>
    <row r="53105" spans="30:30">
      <c r="AD53105" s="9"/>
    </row>
    <row r="53106" spans="30:30">
      <c r="AD53106" s="9"/>
    </row>
    <row r="53107" spans="30:30">
      <c r="AD53107" s="9"/>
    </row>
    <row r="53108" spans="30:30">
      <c r="AD53108" s="9"/>
    </row>
    <row r="53109" spans="30:30">
      <c r="AD53109" s="9"/>
    </row>
    <row r="53110" spans="30:30">
      <c r="AD53110" s="9"/>
    </row>
    <row r="53111" spans="30:30">
      <c r="AD53111" s="9"/>
    </row>
    <row r="53112" spans="30:30">
      <c r="AD53112" s="9"/>
    </row>
    <row r="53113" spans="30:30">
      <c r="AD53113" s="9"/>
    </row>
    <row r="53114" spans="30:30">
      <c r="AD53114" s="9"/>
    </row>
    <row r="53115" spans="30:30">
      <c r="AD53115" s="9"/>
    </row>
    <row r="53116" spans="30:30">
      <c r="AD53116" s="9"/>
    </row>
    <row r="53117" spans="30:30">
      <c r="AD53117" s="9"/>
    </row>
    <row r="53118" spans="30:30">
      <c r="AD53118" s="9"/>
    </row>
    <row r="53119" spans="30:30">
      <c r="AD53119" s="9"/>
    </row>
    <row r="53120" spans="30:30">
      <c r="AD53120" s="9"/>
    </row>
    <row r="53121" spans="30:30">
      <c r="AD53121" s="9"/>
    </row>
    <row r="53122" spans="30:30">
      <c r="AD53122" s="9"/>
    </row>
    <row r="53123" spans="30:30">
      <c r="AD53123" s="9"/>
    </row>
    <row r="53124" spans="30:30">
      <c r="AD53124" s="9"/>
    </row>
    <row r="53125" spans="30:30">
      <c r="AD53125" s="9"/>
    </row>
    <row r="53126" spans="30:30">
      <c r="AD53126" s="9"/>
    </row>
    <row r="53127" spans="30:30">
      <c r="AD53127" s="9"/>
    </row>
    <row r="53128" spans="30:30">
      <c r="AD53128" s="9"/>
    </row>
    <row r="53129" spans="30:30">
      <c r="AD53129" s="9"/>
    </row>
    <row r="53130" spans="30:30">
      <c r="AD53130" s="9"/>
    </row>
    <row r="53131" spans="30:30">
      <c r="AD53131" s="9"/>
    </row>
    <row r="53132" spans="30:30">
      <c r="AD53132" s="9"/>
    </row>
    <row r="53133" spans="30:30">
      <c r="AD53133" s="9"/>
    </row>
    <row r="53134" spans="30:30">
      <c r="AD53134" s="9"/>
    </row>
    <row r="53135" spans="30:30">
      <c r="AD53135" s="9"/>
    </row>
    <row r="53136" spans="30:30">
      <c r="AD53136" s="9"/>
    </row>
    <row r="53137" spans="30:30">
      <c r="AD53137" s="9"/>
    </row>
    <row r="53138" spans="30:30">
      <c r="AD53138" s="9"/>
    </row>
    <row r="53139" spans="30:30">
      <c r="AD53139" s="9"/>
    </row>
    <row r="53140" spans="30:30">
      <c r="AD53140" s="9"/>
    </row>
    <row r="53141" spans="30:30">
      <c r="AD53141" s="9"/>
    </row>
    <row r="53142" spans="30:30">
      <c r="AD53142" s="9"/>
    </row>
    <row r="53143" spans="30:30">
      <c r="AD53143" s="9"/>
    </row>
    <row r="53144" spans="30:30">
      <c r="AD53144" s="9"/>
    </row>
    <row r="53145" spans="30:30">
      <c r="AD53145" s="9"/>
    </row>
    <row r="53146" spans="30:30">
      <c r="AD53146" s="9"/>
    </row>
    <row r="53147" spans="30:30">
      <c r="AD53147" s="9"/>
    </row>
    <row r="53148" spans="30:30">
      <c r="AD53148" s="9"/>
    </row>
    <row r="53149" spans="30:30">
      <c r="AD53149" s="9"/>
    </row>
    <row r="53150" spans="30:30">
      <c r="AD53150" s="9"/>
    </row>
    <row r="53151" spans="30:30">
      <c r="AD53151" s="9"/>
    </row>
    <row r="53152" spans="30:30">
      <c r="AD53152" s="9"/>
    </row>
    <row r="53153" spans="30:30">
      <c r="AD53153" s="9"/>
    </row>
    <row r="53154" spans="30:30">
      <c r="AD53154" s="9"/>
    </row>
    <row r="53155" spans="30:30">
      <c r="AD53155" s="9"/>
    </row>
    <row r="53156" spans="30:30">
      <c r="AD53156" s="9"/>
    </row>
    <row r="53157" spans="30:30">
      <c r="AD53157" s="9"/>
    </row>
    <row r="53158" spans="30:30">
      <c r="AD53158" s="9"/>
    </row>
    <row r="53159" spans="30:30">
      <c r="AD53159" s="9"/>
    </row>
    <row r="53160" spans="30:30">
      <c r="AD53160" s="9"/>
    </row>
    <row r="53161" spans="30:30">
      <c r="AD53161" s="9"/>
    </row>
    <row r="53162" spans="30:30">
      <c r="AD53162" s="9"/>
    </row>
    <row r="53163" spans="30:30">
      <c r="AD53163" s="9"/>
    </row>
    <row r="53164" spans="30:30">
      <c r="AD53164" s="9"/>
    </row>
    <row r="53165" spans="30:30">
      <c r="AD53165" s="9"/>
    </row>
    <row r="53166" spans="30:30">
      <c r="AD53166" s="9"/>
    </row>
    <row r="53167" spans="30:30">
      <c r="AD53167" s="9"/>
    </row>
    <row r="53168" spans="30:30">
      <c r="AD53168" s="9"/>
    </row>
    <row r="53169" spans="30:30">
      <c r="AD53169" s="9"/>
    </row>
    <row r="53170" spans="30:30">
      <c r="AD53170" s="9"/>
    </row>
    <row r="53171" spans="30:30">
      <c r="AD53171" s="9"/>
    </row>
    <row r="53172" spans="30:30">
      <c r="AD53172" s="9"/>
    </row>
    <row r="53173" spans="30:30">
      <c r="AD53173" s="9"/>
    </row>
    <row r="53174" spans="30:30">
      <c r="AD53174" s="9"/>
    </row>
    <row r="53175" spans="30:30">
      <c r="AD53175" s="9"/>
    </row>
    <row r="53176" spans="30:30">
      <c r="AD53176" s="9"/>
    </row>
    <row r="53177" spans="30:30">
      <c r="AD53177" s="9"/>
    </row>
    <row r="53178" spans="30:30">
      <c r="AD53178" s="9"/>
    </row>
    <row r="53179" spans="30:30">
      <c r="AD53179" s="9"/>
    </row>
    <row r="53180" spans="30:30">
      <c r="AD53180" s="9"/>
    </row>
    <row r="53181" spans="30:30">
      <c r="AD53181" s="9"/>
    </row>
    <row r="53182" spans="30:30">
      <c r="AD53182" s="9"/>
    </row>
    <row r="53183" spans="30:30">
      <c r="AD53183" s="9"/>
    </row>
    <row r="53184" spans="30:30">
      <c r="AD53184" s="9"/>
    </row>
    <row r="53185" spans="30:30">
      <c r="AD53185" s="9"/>
    </row>
    <row r="53186" spans="30:30">
      <c r="AD53186" s="9"/>
    </row>
    <row r="53187" spans="30:30">
      <c r="AD53187" s="9"/>
    </row>
    <row r="53188" spans="30:30">
      <c r="AD53188" s="9"/>
    </row>
    <row r="53189" spans="30:30">
      <c r="AD53189" s="9"/>
    </row>
    <row r="53190" spans="30:30">
      <c r="AD53190" s="9"/>
    </row>
    <row r="53191" spans="30:30">
      <c r="AD53191" s="9"/>
    </row>
    <row r="53192" spans="30:30">
      <c r="AD53192" s="9"/>
    </row>
    <row r="53193" spans="30:30">
      <c r="AD53193" s="9"/>
    </row>
    <row r="53194" spans="30:30">
      <c r="AD53194" s="9"/>
    </row>
    <row r="53195" spans="30:30">
      <c r="AD53195" s="9"/>
    </row>
    <row r="53196" spans="30:30">
      <c r="AD53196" s="9"/>
    </row>
    <row r="53197" spans="30:30">
      <c r="AD53197" s="9"/>
    </row>
    <row r="53198" spans="30:30">
      <c r="AD53198" s="9"/>
    </row>
    <row r="53199" spans="30:30">
      <c r="AD53199" s="9"/>
    </row>
    <row r="53200" spans="30:30">
      <c r="AD53200" s="9"/>
    </row>
    <row r="53201" spans="30:30">
      <c r="AD53201" s="9"/>
    </row>
    <row r="53202" spans="30:30">
      <c r="AD53202" s="9"/>
    </row>
    <row r="53203" spans="30:30">
      <c r="AD53203" s="9"/>
    </row>
    <row r="53204" spans="30:30">
      <c r="AD53204" s="9"/>
    </row>
    <row r="53205" spans="30:30">
      <c r="AD53205" s="9"/>
    </row>
    <row r="53206" spans="30:30">
      <c r="AD53206" s="9"/>
    </row>
    <row r="53207" spans="30:30">
      <c r="AD53207" s="9"/>
    </row>
    <row r="53208" spans="30:30">
      <c r="AD53208" s="9"/>
    </row>
    <row r="53209" spans="30:30">
      <c r="AD53209" s="9"/>
    </row>
    <row r="53210" spans="30:30">
      <c r="AD53210" s="9"/>
    </row>
    <row r="53211" spans="30:30">
      <c r="AD53211" s="9"/>
    </row>
    <row r="53212" spans="30:30">
      <c r="AD53212" s="9"/>
    </row>
    <row r="53213" spans="30:30">
      <c r="AD53213" s="9"/>
    </row>
    <row r="53214" spans="30:30">
      <c r="AD53214" s="9"/>
    </row>
    <row r="53215" spans="30:30">
      <c r="AD53215" s="9"/>
    </row>
    <row r="53216" spans="30:30">
      <c r="AD53216" s="9"/>
    </row>
    <row r="53217" spans="30:30">
      <c r="AD53217" s="9"/>
    </row>
    <row r="53218" spans="30:30">
      <c r="AD53218" s="9"/>
    </row>
    <row r="53219" spans="30:30">
      <c r="AD53219" s="9"/>
    </row>
    <row r="53220" spans="30:30">
      <c r="AD53220" s="9"/>
    </row>
    <row r="53221" spans="30:30">
      <c r="AD53221" s="9"/>
    </row>
    <row r="53222" spans="30:30">
      <c r="AD53222" s="9"/>
    </row>
    <row r="53223" spans="30:30">
      <c r="AD53223" s="9"/>
    </row>
    <row r="53224" spans="30:30">
      <c r="AD53224" s="9"/>
    </row>
    <row r="53225" spans="30:30">
      <c r="AD53225" s="9"/>
    </row>
    <row r="53226" spans="30:30">
      <c r="AD53226" s="9"/>
    </row>
    <row r="53227" spans="30:30">
      <c r="AD53227" s="9"/>
    </row>
    <row r="53228" spans="30:30">
      <c r="AD53228" s="9"/>
    </row>
    <row r="53229" spans="30:30">
      <c r="AD53229" s="9"/>
    </row>
    <row r="53230" spans="30:30">
      <c r="AD53230" s="9"/>
    </row>
    <row r="53231" spans="30:30">
      <c r="AD53231" s="9"/>
    </row>
    <row r="53232" spans="30:30">
      <c r="AD53232" s="9"/>
    </row>
    <row r="53233" spans="30:30">
      <c r="AD53233" s="9"/>
    </row>
    <row r="53234" spans="30:30">
      <c r="AD53234" s="9"/>
    </row>
    <row r="53235" spans="30:30">
      <c r="AD53235" s="9"/>
    </row>
    <row r="53236" spans="30:30">
      <c r="AD53236" s="9"/>
    </row>
    <row r="53237" spans="30:30">
      <c r="AD53237" s="9"/>
    </row>
    <row r="53238" spans="30:30">
      <c r="AD53238" s="9"/>
    </row>
    <row r="53239" spans="30:30">
      <c r="AD53239" s="9"/>
    </row>
    <row r="53240" spans="30:30">
      <c r="AD53240" s="9"/>
    </row>
    <row r="53241" spans="30:30">
      <c r="AD53241" s="9"/>
    </row>
    <row r="53242" spans="30:30">
      <c r="AD53242" s="9"/>
    </row>
    <row r="53243" spans="30:30">
      <c r="AD53243" s="9"/>
    </row>
    <row r="53244" spans="30:30">
      <c r="AD53244" s="9"/>
    </row>
    <row r="53245" spans="30:30">
      <c r="AD53245" s="9"/>
    </row>
    <row r="53246" spans="30:30">
      <c r="AD53246" s="9"/>
    </row>
    <row r="53247" spans="30:30">
      <c r="AD53247" s="9"/>
    </row>
    <row r="53248" spans="30:30">
      <c r="AD53248" s="9"/>
    </row>
    <row r="53249" spans="30:30">
      <c r="AD53249" s="9"/>
    </row>
    <row r="53250" spans="30:30">
      <c r="AD53250" s="9"/>
    </row>
    <row r="53251" spans="30:30">
      <c r="AD53251" s="9"/>
    </row>
    <row r="53252" spans="30:30">
      <c r="AD53252" s="9"/>
    </row>
    <row r="53253" spans="30:30">
      <c r="AD53253" s="9"/>
    </row>
    <row r="53254" spans="30:30">
      <c r="AD53254" s="9"/>
    </row>
    <row r="53255" spans="30:30">
      <c r="AD53255" s="9"/>
    </row>
    <row r="53256" spans="30:30">
      <c r="AD53256" s="9"/>
    </row>
    <row r="53257" spans="30:30">
      <c r="AD53257" s="9"/>
    </row>
    <row r="53258" spans="30:30">
      <c r="AD53258" s="9"/>
    </row>
    <row r="53259" spans="30:30">
      <c r="AD53259" s="9"/>
    </row>
    <row r="53260" spans="30:30">
      <c r="AD53260" s="9"/>
    </row>
    <row r="53261" spans="30:30">
      <c r="AD53261" s="9"/>
    </row>
    <row r="53262" spans="30:30">
      <c r="AD53262" s="9"/>
    </row>
    <row r="53263" spans="30:30">
      <c r="AD53263" s="9"/>
    </row>
    <row r="53264" spans="30:30">
      <c r="AD53264" s="9"/>
    </row>
    <row r="53265" spans="30:30">
      <c r="AD53265" s="9"/>
    </row>
    <row r="53266" spans="30:30">
      <c r="AD53266" s="9"/>
    </row>
    <row r="53267" spans="30:30">
      <c r="AD53267" s="9"/>
    </row>
    <row r="53268" spans="30:30">
      <c r="AD53268" s="9"/>
    </row>
    <row r="53269" spans="30:30">
      <c r="AD53269" s="9"/>
    </row>
    <row r="53270" spans="30:30">
      <c r="AD53270" s="9"/>
    </row>
    <row r="53271" spans="30:30">
      <c r="AD53271" s="9"/>
    </row>
    <row r="53272" spans="30:30">
      <c r="AD53272" s="9"/>
    </row>
    <row r="53273" spans="30:30">
      <c r="AD53273" s="9"/>
    </row>
    <row r="53274" spans="30:30">
      <c r="AD53274" s="9"/>
    </row>
    <row r="53275" spans="30:30">
      <c r="AD53275" s="9"/>
    </row>
    <row r="53276" spans="30:30">
      <c r="AD53276" s="9"/>
    </row>
    <row r="53277" spans="30:30">
      <c r="AD53277" s="9"/>
    </row>
    <row r="53278" spans="30:30">
      <c r="AD53278" s="9"/>
    </row>
    <row r="53279" spans="30:30">
      <c r="AD53279" s="9"/>
    </row>
    <row r="53280" spans="30:30">
      <c r="AD53280" s="9"/>
    </row>
    <row r="53281" spans="30:30">
      <c r="AD53281" s="9"/>
    </row>
    <row r="53282" spans="30:30">
      <c r="AD53282" s="9"/>
    </row>
    <row r="53283" spans="30:30">
      <c r="AD53283" s="9"/>
    </row>
    <row r="53284" spans="30:30">
      <c r="AD53284" s="9"/>
    </row>
    <row r="53285" spans="30:30">
      <c r="AD53285" s="9"/>
    </row>
    <row r="53286" spans="30:30">
      <c r="AD53286" s="9"/>
    </row>
    <row r="53287" spans="30:30">
      <c r="AD53287" s="9"/>
    </row>
    <row r="53288" spans="30:30">
      <c r="AD53288" s="9"/>
    </row>
    <row r="53289" spans="30:30">
      <c r="AD53289" s="9"/>
    </row>
    <row r="53290" spans="30:30">
      <c r="AD53290" s="9"/>
    </row>
    <row r="53291" spans="30:30">
      <c r="AD53291" s="9"/>
    </row>
    <row r="53292" spans="30:30">
      <c r="AD53292" s="9"/>
    </row>
    <row r="53293" spans="30:30">
      <c r="AD53293" s="9"/>
    </row>
    <row r="53294" spans="30:30">
      <c r="AD53294" s="9"/>
    </row>
    <row r="53295" spans="30:30">
      <c r="AD53295" s="9"/>
    </row>
    <row r="53296" spans="30:30">
      <c r="AD53296" s="9"/>
    </row>
    <row r="53297" spans="30:30">
      <c r="AD53297" s="9"/>
    </row>
    <row r="53298" spans="30:30">
      <c r="AD53298" s="9"/>
    </row>
    <row r="53299" spans="30:30">
      <c r="AD53299" s="9"/>
    </row>
    <row r="53300" spans="30:30">
      <c r="AD53300" s="9"/>
    </row>
    <row r="53301" spans="30:30">
      <c r="AD53301" s="9"/>
    </row>
    <row r="53302" spans="30:30">
      <c r="AD53302" s="9"/>
    </row>
    <row r="53303" spans="30:30">
      <c r="AD53303" s="9"/>
    </row>
    <row r="53304" spans="30:30">
      <c r="AD53304" s="9"/>
    </row>
    <row r="53305" spans="30:30">
      <c r="AD53305" s="9"/>
    </row>
    <row r="53306" spans="30:30">
      <c r="AD53306" s="9"/>
    </row>
    <row r="53307" spans="30:30">
      <c r="AD53307" s="9"/>
    </row>
    <row r="53308" spans="30:30">
      <c r="AD53308" s="9"/>
    </row>
    <row r="53309" spans="30:30">
      <c r="AD53309" s="9"/>
    </row>
    <row r="53310" spans="30:30">
      <c r="AD53310" s="9"/>
    </row>
    <row r="53311" spans="30:30">
      <c r="AD53311" s="9"/>
    </row>
    <row r="53312" spans="30:30">
      <c r="AD53312" s="9"/>
    </row>
    <row r="53313" spans="30:30">
      <c r="AD53313" s="9"/>
    </row>
    <row r="53314" spans="30:30">
      <c r="AD53314" s="9"/>
    </row>
    <row r="53315" spans="30:30">
      <c r="AD53315" s="9"/>
    </row>
    <row r="53316" spans="30:30">
      <c r="AD53316" s="9"/>
    </row>
    <row r="53317" spans="30:30">
      <c r="AD53317" s="9"/>
    </row>
    <row r="53318" spans="30:30">
      <c r="AD53318" s="9"/>
    </row>
    <row r="53319" spans="30:30">
      <c r="AD53319" s="9"/>
    </row>
    <row r="53320" spans="30:30">
      <c r="AD53320" s="9"/>
    </row>
    <row r="53321" spans="30:30">
      <c r="AD53321" s="9"/>
    </row>
    <row r="53322" spans="30:30">
      <c r="AD53322" s="9"/>
    </row>
    <row r="53323" spans="30:30">
      <c r="AD53323" s="9"/>
    </row>
    <row r="53324" spans="30:30">
      <c r="AD53324" s="9"/>
    </row>
    <row r="53325" spans="30:30">
      <c r="AD53325" s="9"/>
    </row>
    <row r="53326" spans="30:30">
      <c r="AD53326" s="9"/>
    </row>
    <row r="53327" spans="30:30">
      <c r="AD53327" s="9"/>
    </row>
    <row r="53328" spans="30:30">
      <c r="AD53328" s="9"/>
    </row>
    <row r="53329" spans="30:30">
      <c r="AD53329" s="9"/>
    </row>
    <row r="53330" spans="30:30">
      <c r="AD53330" s="9"/>
    </row>
    <row r="53331" spans="30:30">
      <c r="AD53331" s="9"/>
    </row>
    <row r="53332" spans="30:30">
      <c r="AD53332" s="9"/>
    </row>
    <row r="53333" spans="30:30">
      <c r="AD53333" s="9"/>
    </row>
    <row r="53334" spans="30:30">
      <c r="AD53334" s="9"/>
    </row>
    <row r="53335" spans="30:30">
      <c r="AD53335" s="9"/>
    </row>
    <row r="53336" spans="30:30">
      <c r="AD53336" s="9"/>
    </row>
    <row r="53337" spans="30:30">
      <c r="AD53337" s="9"/>
    </row>
    <row r="53338" spans="30:30">
      <c r="AD53338" s="9"/>
    </row>
    <row r="53339" spans="30:30">
      <c r="AD53339" s="9"/>
    </row>
    <row r="53340" spans="30:30">
      <c r="AD53340" s="9"/>
    </row>
    <row r="53341" spans="30:30">
      <c r="AD53341" s="9"/>
    </row>
    <row r="53342" spans="30:30">
      <c r="AD53342" s="9"/>
    </row>
    <row r="53343" spans="30:30">
      <c r="AD53343" s="9"/>
    </row>
    <row r="53344" spans="30:30">
      <c r="AD53344" s="9"/>
    </row>
    <row r="53345" spans="30:30">
      <c r="AD53345" s="9"/>
    </row>
    <row r="53346" spans="30:30">
      <c r="AD53346" s="9"/>
    </row>
    <row r="53347" spans="30:30">
      <c r="AD53347" s="9"/>
    </row>
    <row r="53348" spans="30:30">
      <c r="AD53348" s="9"/>
    </row>
    <row r="53349" spans="30:30">
      <c r="AD53349" s="9"/>
    </row>
    <row r="53350" spans="30:30">
      <c r="AD53350" s="9"/>
    </row>
    <row r="53351" spans="30:30">
      <c r="AD53351" s="9"/>
    </row>
    <row r="53352" spans="30:30">
      <c r="AD53352" s="9"/>
    </row>
    <row r="53353" spans="30:30">
      <c r="AD53353" s="9"/>
    </row>
    <row r="53354" spans="30:30">
      <c r="AD53354" s="9"/>
    </row>
    <row r="53355" spans="30:30">
      <c r="AD53355" s="9"/>
    </row>
    <row r="53356" spans="30:30">
      <c r="AD53356" s="9"/>
    </row>
    <row r="53357" spans="30:30">
      <c r="AD53357" s="9"/>
    </row>
    <row r="53358" spans="30:30">
      <c r="AD53358" s="9"/>
    </row>
    <row r="53359" spans="30:30">
      <c r="AD53359" s="9"/>
    </row>
    <row r="53360" spans="30:30">
      <c r="AD53360" s="9"/>
    </row>
    <row r="53361" spans="30:30">
      <c r="AD53361" s="9"/>
    </row>
    <row r="53362" spans="30:30">
      <c r="AD53362" s="9"/>
    </row>
    <row r="53363" spans="30:30">
      <c r="AD53363" s="9"/>
    </row>
    <row r="53364" spans="30:30">
      <c r="AD53364" s="9"/>
    </row>
    <row r="53365" spans="30:30">
      <c r="AD53365" s="9"/>
    </row>
    <row r="53366" spans="30:30">
      <c r="AD53366" s="9"/>
    </row>
    <row r="53367" spans="30:30">
      <c r="AD53367" s="9"/>
    </row>
    <row r="53368" spans="30:30">
      <c r="AD53368" s="9"/>
    </row>
    <row r="53369" spans="30:30">
      <c r="AD53369" s="9"/>
    </row>
    <row r="53370" spans="30:30">
      <c r="AD53370" s="9"/>
    </row>
    <row r="53371" spans="30:30">
      <c r="AD53371" s="9"/>
    </row>
    <row r="53372" spans="30:30">
      <c r="AD53372" s="9"/>
    </row>
    <row r="53373" spans="30:30">
      <c r="AD53373" s="9"/>
    </row>
    <row r="53374" spans="30:30">
      <c r="AD53374" s="9"/>
    </row>
    <row r="53375" spans="30:30">
      <c r="AD53375" s="9"/>
    </row>
    <row r="53376" spans="30:30">
      <c r="AD53376" s="9"/>
    </row>
    <row r="53377" spans="30:30">
      <c r="AD53377" s="9"/>
    </row>
    <row r="53378" spans="30:30">
      <c r="AD53378" s="9"/>
    </row>
    <row r="53379" spans="30:30">
      <c r="AD53379" s="9"/>
    </row>
    <row r="53380" spans="30:30">
      <c r="AD53380" s="9"/>
    </row>
    <row r="53381" spans="30:30">
      <c r="AD53381" s="9"/>
    </row>
    <row r="53382" spans="30:30">
      <c r="AD53382" s="9"/>
    </row>
    <row r="53383" spans="30:30">
      <c r="AD53383" s="9"/>
    </row>
    <row r="53384" spans="30:30">
      <c r="AD53384" s="9"/>
    </row>
    <row r="53385" spans="30:30">
      <c r="AD53385" s="9"/>
    </row>
    <row r="53386" spans="30:30">
      <c r="AD53386" s="9"/>
    </row>
    <row r="53387" spans="30:30">
      <c r="AD53387" s="9"/>
    </row>
    <row r="53388" spans="30:30">
      <c r="AD53388" s="9"/>
    </row>
    <row r="53389" spans="30:30">
      <c r="AD53389" s="9"/>
    </row>
    <row r="53390" spans="30:30">
      <c r="AD53390" s="9"/>
    </row>
    <row r="53391" spans="30:30">
      <c r="AD53391" s="9"/>
    </row>
    <row r="53392" spans="30:30">
      <c r="AD53392" s="9"/>
    </row>
    <row r="53393" spans="30:30">
      <c r="AD53393" s="9"/>
    </row>
    <row r="53394" spans="30:30">
      <c r="AD53394" s="9"/>
    </row>
    <row r="53395" spans="30:30">
      <c r="AD53395" s="9"/>
    </row>
    <row r="53396" spans="30:30">
      <c r="AD53396" s="9"/>
    </row>
    <row r="53397" spans="30:30">
      <c r="AD53397" s="9"/>
    </row>
    <row r="53398" spans="30:30">
      <c r="AD53398" s="9"/>
    </row>
    <row r="53399" spans="30:30">
      <c r="AD53399" s="9"/>
    </row>
    <row r="53400" spans="30:30">
      <c r="AD53400" s="9"/>
    </row>
    <row r="53401" spans="30:30">
      <c r="AD53401" s="9"/>
    </row>
    <row r="53402" spans="30:30">
      <c r="AD53402" s="9"/>
    </row>
    <row r="53403" spans="30:30">
      <c r="AD53403" s="9"/>
    </row>
    <row r="53404" spans="30:30">
      <c r="AD53404" s="9"/>
    </row>
    <row r="53405" spans="30:30">
      <c r="AD53405" s="9"/>
    </row>
    <row r="53406" spans="30:30">
      <c r="AD53406" s="9"/>
    </row>
    <row r="53407" spans="30:30">
      <c r="AD53407" s="9"/>
    </row>
    <row r="53408" spans="30:30">
      <c r="AD53408" s="9"/>
    </row>
    <row r="53409" spans="30:30">
      <c r="AD53409" s="9"/>
    </row>
    <row r="53410" spans="30:30">
      <c r="AD53410" s="9"/>
    </row>
    <row r="53411" spans="30:30">
      <c r="AD53411" s="9"/>
    </row>
    <row r="53412" spans="30:30">
      <c r="AD53412" s="9"/>
    </row>
    <row r="53413" spans="30:30">
      <c r="AD53413" s="9"/>
    </row>
    <row r="53414" spans="30:30">
      <c r="AD53414" s="9"/>
    </row>
    <row r="53415" spans="30:30">
      <c r="AD53415" s="9"/>
    </row>
    <row r="53416" spans="30:30">
      <c r="AD53416" s="9"/>
    </row>
    <row r="53417" spans="30:30">
      <c r="AD53417" s="9"/>
    </row>
    <row r="53418" spans="30:30">
      <c r="AD53418" s="9"/>
    </row>
    <row r="53419" spans="30:30">
      <c r="AD53419" s="9"/>
    </row>
    <row r="53420" spans="30:30">
      <c r="AD53420" s="9"/>
    </row>
    <row r="53421" spans="30:30">
      <c r="AD53421" s="9"/>
    </row>
    <row r="53422" spans="30:30">
      <c r="AD53422" s="9"/>
    </row>
    <row r="53423" spans="30:30">
      <c r="AD53423" s="9"/>
    </row>
    <row r="53424" spans="30:30">
      <c r="AD53424" s="9"/>
    </row>
    <row r="53425" spans="30:30">
      <c r="AD53425" s="9"/>
    </row>
    <row r="53426" spans="30:30">
      <c r="AD53426" s="9"/>
    </row>
    <row r="53427" spans="30:30">
      <c r="AD53427" s="9"/>
    </row>
    <row r="53428" spans="30:30">
      <c r="AD53428" s="9"/>
    </row>
    <row r="53429" spans="30:30">
      <c r="AD53429" s="9"/>
    </row>
    <row r="53430" spans="30:30">
      <c r="AD53430" s="9"/>
    </row>
    <row r="53431" spans="30:30">
      <c r="AD53431" s="9"/>
    </row>
    <row r="53432" spans="30:30">
      <c r="AD53432" s="9"/>
    </row>
    <row r="53433" spans="30:30">
      <c r="AD53433" s="9"/>
    </row>
    <row r="53434" spans="30:30">
      <c r="AD53434" s="9"/>
    </row>
    <row r="53435" spans="30:30">
      <c r="AD53435" s="9"/>
    </row>
    <row r="53436" spans="30:30">
      <c r="AD53436" s="9"/>
    </row>
    <row r="53437" spans="30:30">
      <c r="AD53437" s="9"/>
    </row>
    <row r="53438" spans="30:30">
      <c r="AD53438" s="9"/>
    </row>
    <row r="53439" spans="30:30">
      <c r="AD53439" s="9"/>
    </row>
    <row r="53440" spans="30:30">
      <c r="AD53440" s="9"/>
    </row>
    <row r="53441" spans="30:30">
      <c r="AD53441" s="9"/>
    </row>
    <row r="53442" spans="30:30">
      <c r="AD53442" s="9"/>
    </row>
    <row r="53443" spans="30:30">
      <c r="AD53443" s="9"/>
    </row>
    <row r="53444" spans="30:30">
      <c r="AD53444" s="9"/>
    </row>
    <row r="53445" spans="30:30">
      <c r="AD53445" s="9"/>
    </row>
    <row r="53446" spans="30:30">
      <c r="AD53446" s="9"/>
    </row>
    <row r="53447" spans="30:30">
      <c r="AD53447" s="9"/>
    </row>
    <row r="53448" spans="30:30">
      <c r="AD53448" s="9"/>
    </row>
    <row r="53449" spans="30:30">
      <c r="AD53449" s="9"/>
    </row>
    <row r="53450" spans="30:30">
      <c r="AD53450" s="9"/>
    </row>
    <row r="53451" spans="30:30">
      <c r="AD53451" s="9"/>
    </row>
    <row r="53452" spans="30:30">
      <c r="AD53452" s="9"/>
    </row>
    <row r="53453" spans="30:30">
      <c r="AD53453" s="9"/>
    </row>
    <row r="53454" spans="30:30">
      <c r="AD53454" s="9"/>
    </row>
    <row r="53455" spans="30:30">
      <c r="AD53455" s="9"/>
    </row>
    <row r="53456" spans="30:30">
      <c r="AD53456" s="9"/>
    </row>
    <row r="53457" spans="30:30">
      <c r="AD53457" s="9"/>
    </row>
    <row r="53458" spans="30:30">
      <c r="AD53458" s="9"/>
    </row>
    <row r="53459" spans="30:30">
      <c r="AD53459" s="9"/>
    </row>
    <row r="53460" spans="30:30">
      <c r="AD53460" s="9"/>
    </row>
    <row r="53461" spans="30:30">
      <c r="AD53461" s="9"/>
    </row>
    <row r="53462" spans="30:30">
      <c r="AD53462" s="9"/>
    </row>
    <row r="53463" spans="30:30">
      <c r="AD53463" s="9"/>
    </row>
    <row r="53464" spans="30:30">
      <c r="AD53464" s="9"/>
    </row>
    <row r="53465" spans="30:30">
      <c r="AD53465" s="9"/>
    </row>
    <row r="53466" spans="30:30">
      <c r="AD53466" s="9"/>
    </row>
    <row r="53467" spans="30:30">
      <c r="AD53467" s="9"/>
    </row>
    <row r="53468" spans="30:30">
      <c r="AD53468" s="9"/>
    </row>
    <row r="53469" spans="30:30">
      <c r="AD53469" s="9"/>
    </row>
    <row r="53470" spans="30:30">
      <c r="AD53470" s="9"/>
    </row>
    <row r="53471" spans="30:30">
      <c r="AD53471" s="9"/>
    </row>
    <row r="53472" spans="30:30">
      <c r="AD53472" s="9"/>
    </row>
    <row r="53473" spans="30:30">
      <c r="AD53473" s="9"/>
    </row>
    <row r="53474" spans="30:30">
      <c r="AD53474" s="9"/>
    </row>
    <row r="53475" spans="30:30">
      <c r="AD53475" s="9"/>
    </row>
    <row r="53476" spans="30:30">
      <c r="AD53476" s="9"/>
    </row>
    <row r="53477" spans="30:30">
      <c r="AD53477" s="9"/>
    </row>
    <row r="53478" spans="30:30">
      <c r="AD53478" s="9"/>
    </row>
    <row r="53479" spans="30:30">
      <c r="AD53479" s="9"/>
    </row>
    <row r="53480" spans="30:30">
      <c r="AD53480" s="9"/>
    </row>
    <row r="53481" spans="30:30">
      <c r="AD53481" s="9"/>
    </row>
    <row r="53482" spans="30:30">
      <c r="AD53482" s="9"/>
    </row>
    <row r="53483" spans="30:30">
      <c r="AD53483" s="9"/>
    </row>
    <row r="53484" spans="30:30">
      <c r="AD53484" s="9"/>
    </row>
    <row r="53485" spans="30:30">
      <c r="AD53485" s="9"/>
    </row>
    <row r="53486" spans="30:30">
      <c r="AD53486" s="9"/>
    </row>
    <row r="53487" spans="30:30">
      <c r="AD53487" s="9"/>
    </row>
    <row r="53488" spans="30:30">
      <c r="AD53488" s="9"/>
    </row>
    <row r="53489" spans="30:30">
      <c r="AD53489" s="9"/>
    </row>
    <row r="53490" spans="30:30">
      <c r="AD53490" s="9"/>
    </row>
    <row r="53491" spans="30:30">
      <c r="AD53491" s="9"/>
    </row>
    <row r="53492" spans="30:30">
      <c r="AD53492" s="9"/>
    </row>
    <row r="53493" spans="30:30">
      <c r="AD53493" s="9"/>
    </row>
    <row r="53494" spans="30:30">
      <c r="AD53494" s="9"/>
    </row>
    <row r="53495" spans="30:30">
      <c r="AD53495" s="9"/>
    </row>
    <row r="53496" spans="30:30">
      <c r="AD53496" s="9"/>
    </row>
    <row r="53497" spans="30:30">
      <c r="AD53497" s="9"/>
    </row>
    <row r="53498" spans="30:30">
      <c r="AD53498" s="9"/>
    </row>
    <row r="53499" spans="30:30">
      <c r="AD53499" s="9"/>
    </row>
    <row r="53500" spans="30:30">
      <c r="AD53500" s="9"/>
    </row>
    <row r="53501" spans="30:30">
      <c r="AD53501" s="9"/>
    </row>
    <row r="53502" spans="30:30">
      <c r="AD53502" s="9"/>
    </row>
    <row r="53503" spans="30:30">
      <c r="AD53503" s="9"/>
    </row>
    <row r="53504" spans="30:30">
      <c r="AD53504" s="9"/>
    </row>
    <row r="53505" spans="30:30">
      <c r="AD53505" s="9"/>
    </row>
    <row r="53506" spans="30:30">
      <c r="AD53506" s="9"/>
    </row>
    <row r="53507" spans="30:30">
      <c r="AD53507" s="9"/>
    </row>
    <row r="53508" spans="30:30">
      <c r="AD53508" s="9"/>
    </row>
    <row r="53509" spans="30:30">
      <c r="AD53509" s="9"/>
    </row>
    <row r="53510" spans="30:30">
      <c r="AD53510" s="9"/>
    </row>
    <row r="53511" spans="30:30">
      <c r="AD53511" s="9"/>
    </row>
    <row r="53512" spans="30:30">
      <c r="AD53512" s="9"/>
    </row>
    <row r="53513" spans="30:30">
      <c r="AD53513" s="9"/>
    </row>
    <row r="53514" spans="30:30">
      <c r="AD53514" s="9"/>
    </row>
    <row r="53515" spans="30:30">
      <c r="AD53515" s="9"/>
    </row>
    <row r="53516" spans="30:30">
      <c r="AD53516" s="9"/>
    </row>
    <row r="53517" spans="30:30">
      <c r="AD53517" s="9"/>
    </row>
    <row r="53518" spans="30:30">
      <c r="AD53518" s="9"/>
    </row>
    <row r="53519" spans="30:30">
      <c r="AD53519" s="9"/>
    </row>
    <row r="53520" spans="30:30">
      <c r="AD53520" s="9"/>
    </row>
    <row r="53521" spans="30:30">
      <c r="AD53521" s="9"/>
    </row>
    <row r="53522" spans="30:30">
      <c r="AD53522" s="9"/>
    </row>
    <row r="53523" spans="30:30">
      <c r="AD53523" s="9"/>
    </row>
    <row r="53524" spans="30:30">
      <c r="AD53524" s="9"/>
    </row>
    <row r="53525" spans="30:30">
      <c r="AD53525" s="9"/>
    </row>
    <row r="53526" spans="30:30">
      <c r="AD53526" s="9"/>
    </row>
    <row r="53527" spans="30:30">
      <c r="AD53527" s="9"/>
    </row>
    <row r="53528" spans="30:30">
      <c r="AD53528" s="9"/>
    </row>
    <row r="53529" spans="30:30">
      <c r="AD53529" s="9"/>
    </row>
    <row r="53530" spans="30:30">
      <c r="AD53530" s="9"/>
    </row>
    <row r="53531" spans="30:30">
      <c r="AD53531" s="9"/>
    </row>
    <row r="53532" spans="30:30">
      <c r="AD53532" s="9"/>
    </row>
    <row r="53533" spans="30:30">
      <c r="AD53533" s="9"/>
    </row>
    <row r="53534" spans="30:30">
      <c r="AD53534" s="9"/>
    </row>
    <row r="53535" spans="30:30">
      <c r="AD53535" s="9"/>
    </row>
    <row r="53536" spans="30:30">
      <c r="AD53536" s="9"/>
    </row>
    <row r="53537" spans="30:30">
      <c r="AD53537" s="9"/>
    </row>
    <row r="53538" spans="30:30">
      <c r="AD53538" s="9"/>
    </row>
    <row r="53539" spans="30:30">
      <c r="AD53539" s="9"/>
    </row>
    <row r="53540" spans="30:30">
      <c r="AD53540" s="9"/>
    </row>
    <row r="53541" spans="30:30">
      <c r="AD53541" s="9"/>
    </row>
    <row r="53542" spans="30:30">
      <c r="AD53542" s="9"/>
    </row>
    <row r="53543" spans="30:30">
      <c r="AD53543" s="9"/>
    </row>
    <row r="53544" spans="30:30">
      <c r="AD53544" s="9"/>
    </row>
    <row r="53545" spans="30:30">
      <c r="AD53545" s="9"/>
    </row>
    <row r="53546" spans="30:30">
      <c r="AD53546" s="9"/>
    </row>
    <row r="53547" spans="30:30">
      <c r="AD53547" s="9"/>
    </row>
    <row r="53548" spans="30:30">
      <c r="AD53548" s="9"/>
    </row>
    <row r="53549" spans="30:30">
      <c r="AD53549" s="9"/>
    </row>
    <row r="53550" spans="30:30">
      <c r="AD53550" s="9"/>
    </row>
    <row r="53551" spans="30:30">
      <c r="AD53551" s="9"/>
    </row>
    <row r="53552" spans="30:30">
      <c r="AD53552" s="9"/>
    </row>
    <row r="53553" spans="30:30">
      <c r="AD53553" s="9"/>
    </row>
    <row r="53554" spans="30:30">
      <c r="AD53554" s="9"/>
    </row>
    <row r="53555" spans="30:30">
      <c r="AD53555" s="9"/>
    </row>
    <row r="53556" spans="30:30">
      <c r="AD53556" s="9"/>
    </row>
    <row r="53557" spans="30:30">
      <c r="AD53557" s="9"/>
    </row>
    <row r="53558" spans="30:30">
      <c r="AD53558" s="9"/>
    </row>
    <row r="53559" spans="30:30">
      <c r="AD53559" s="9"/>
    </row>
    <row r="53560" spans="30:30">
      <c r="AD53560" s="9"/>
    </row>
    <row r="53561" spans="30:30">
      <c r="AD53561" s="9"/>
    </row>
    <row r="53562" spans="30:30">
      <c r="AD53562" s="9"/>
    </row>
    <row r="53563" spans="30:30">
      <c r="AD53563" s="9"/>
    </row>
    <row r="53564" spans="30:30">
      <c r="AD53564" s="9"/>
    </row>
    <row r="53565" spans="30:30">
      <c r="AD53565" s="9"/>
    </row>
    <row r="53566" spans="30:30">
      <c r="AD53566" s="9"/>
    </row>
    <row r="53567" spans="30:30">
      <c r="AD53567" s="9"/>
    </row>
    <row r="53568" spans="30:30">
      <c r="AD53568" s="9"/>
    </row>
    <row r="53569" spans="30:30">
      <c r="AD53569" s="9"/>
    </row>
    <row r="53570" spans="30:30">
      <c r="AD53570" s="9"/>
    </row>
    <row r="53571" spans="30:30">
      <c r="AD53571" s="9"/>
    </row>
    <row r="53572" spans="30:30">
      <c r="AD53572" s="9"/>
    </row>
    <row r="53573" spans="30:30">
      <c r="AD53573" s="9"/>
    </row>
    <row r="53574" spans="30:30">
      <c r="AD53574" s="9"/>
    </row>
    <row r="53575" spans="30:30">
      <c r="AD53575" s="9"/>
    </row>
    <row r="53576" spans="30:30">
      <c r="AD53576" s="9"/>
    </row>
    <row r="53577" spans="30:30">
      <c r="AD53577" s="9"/>
    </row>
    <row r="53578" spans="30:30">
      <c r="AD53578" s="9"/>
    </row>
    <row r="53579" spans="30:30">
      <c r="AD53579" s="9"/>
    </row>
    <row r="53580" spans="30:30">
      <c r="AD53580" s="9"/>
    </row>
    <row r="53581" spans="30:30">
      <c r="AD53581" s="9"/>
    </row>
    <row r="53582" spans="30:30">
      <c r="AD53582" s="9"/>
    </row>
    <row r="53583" spans="30:30">
      <c r="AD53583" s="9"/>
    </row>
    <row r="53584" spans="30:30">
      <c r="AD53584" s="9"/>
    </row>
    <row r="53585" spans="30:30">
      <c r="AD53585" s="9"/>
    </row>
    <row r="53586" spans="30:30">
      <c r="AD53586" s="9"/>
    </row>
    <row r="53587" spans="30:30">
      <c r="AD53587" s="9"/>
    </row>
    <row r="53588" spans="30:30">
      <c r="AD53588" s="9"/>
    </row>
    <row r="53589" spans="30:30">
      <c r="AD53589" s="9"/>
    </row>
    <row r="53590" spans="30:30">
      <c r="AD53590" s="9"/>
    </row>
    <row r="53591" spans="30:30">
      <c r="AD53591" s="9"/>
    </row>
    <row r="53592" spans="30:30">
      <c r="AD53592" s="9"/>
    </row>
    <row r="53593" spans="30:30">
      <c r="AD53593" s="9"/>
    </row>
    <row r="53594" spans="30:30">
      <c r="AD53594" s="9"/>
    </row>
    <row r="53595" spans="30:30">
      <c r="AD53595" s="9"/>
    </row>
    <row r="53596" spans="30:30">
      <c r="AD53596" s="9"/>
    </row>
    <row r="53597" spans="30:30">
      <c r="AD53597" s="9"/>
    </row>
    <row r="53598" spans="30:30">
      <c r="AD53598" s="9"/>
    </row>
    <row r="53599" spans="30:30">
      <c r="AD53599" s="9"/>
    </row>
    <row r="53600" spans="30:30">
      <c r="AD53600" s="9"/>
    </row>
    <row r="53601" spans="30:30">
      <c r="AD53601" s="9"/>
    </row>
    <row r="53602" spans="30:30">
      <c r="AD53602" s="9"/>
    </row>
    <row r="53603" spans="30:30">
      <c r="AD53603" s="9"/>
    </row>
    <row r="53604" spans="30:30">
      <c r="AD53604" s="9"/>
    </row>
    <row r="53605" spans="30:30">
      <c r="AD53605" s="9"/>
    </row>
    <row r="53606" spans="30:30">
      <c r="AD53606" s="9"/>
    </row>
    <row r="53607" spans="30:30">
      <c r="AD53607" s="9"/>
    </row>
    <row r="53608" spans="30:30">
      <c r="AD53608" s="9"/>
    </row>
    <row r="53609" spans="30:30">
      <c r="AD53609" s="9"/>
    </row>
    <row r="53610" spans="30:30">
      <c r="AD53610" s="9"/>
    </row>
    <row r="53611" spans="30:30">
      <c r="AD53611" s="9"/>
    </row>
    <row r="53612" spans="30:30">
      <c r="AD53612" s="9"/>
    </row>
    <row r="53613" spans="30:30">
      <c r="AD53613" s="9"/>
    </row>
    <row r="53614" spans="30:30">
      <c r="AD53614" s="9"/>
    </row>
    <row r="53615" spans="30:30">
      <c r="AD53615" s="9"/>
    </row>
    <row r="53616" spans="30:30">
      <c r="AD53616" s="9"/>
    </row>
    <row r="53617" spans="30:30">
      <c r="AD53617" s="9"/>
    </row>
    <row r="53618" spans="30:30">
      <c r="AD53618" s="9"/>
    </row>
    <row r="53619" spans="30:30">
      <c r="AD53619" s="9"/>
    </row>
    <row r="53620" spans="30:30">
      <c r="AD53620" s="9"/>
    </row>
    <row r="53621" spans="30:30">
      <c r="AD53621" s="9"/>
    </row>
    <row r="53622" spans="30:30">
      <c r="AD53622" s="9"/>
    </row>
    <row r="53623" spans="30:30">
      <c r="AD53623" s="9"/>
    </row>
    <row r="53624" spans="30:30">
      <c r="AD53624" s="9"/>
    </row>
    <row r="53625" spans="30:30">
      <c r="AD53625" s="9"/>
    </row>
    <row r="53626" spans="30:30">
      <c r="AD53626" s="9"/>
    </row>
    <row r="53627" spans="30:30">
      <c r="AD53627" s="9"/>
    </row>
    <row r="53628" spans="30:30">
      <c r="AD53628" s="9"/>
    </row>
    <row r="53629" spans="30:30">
      <c r="AD53629" s="9"/>
    </row>
    <row r="53630" spans="30:30">
      <c r="AD53630" s="9"/>
    </row>
    <row r="53631" spans="30:30">
      <c r="AD53631" s="9"/>
    </row>
    <row r="53632" spans="30:30">
      <c r="AD53632" s="9"/>
    </row>
    <row r="53633" spans="30:30">
      <c r="AD53633" s="9"/>
    </row>
    <row r="53634" spans="30:30">
      <c r="AD53634" s="9"/>
    </row>
    <row r="53635" spans="30:30">
      <c r="AD53635" s="9"/>
    </row>
    <row r="53636" spans="30:30">
      <c r="AD53636" s="9"/>
    </row>
    <row r="53637" spans="30:30">
      <c r="AD53637" s="9"/>
    </row>
    <row r="53638" spans="30:30">
      <c r="AD53638" s="9"/>
    </row>
    <row r="53639" spans="30:30">
      <c r="AD53639" s="9"/>
    </row>
    <row r="53640" spans="30:30">
      <c r="AD53640" s="9"/>
    </row>
    <row r="53641" spans="30:30">
      <c r="AD53641" s="9"/>
    </row>
    <row r="53642" spans="30:30">
      <c r="AD53642" s="9"/>
    </row>
    <row r="53643" spans="30:30">
      <c r="AD53643" s="9"/>
    </row>
    <row r="53644" spans="30:30">
      <c r="AD53644" s="9"/>
    </row>
    <row r="53645" spans="30:30">
      <c r="AD53645" s="9"/>
    </row>
    <row r="53646" spans="30:30">
      <c r="AD53646" s="9"/>
    </row>
    <row r="53647" spans="30:30">
      <c r="AD53647" s="9"/>
    </row>
    <row r="53648" spans="30:30">
      <c r="AD53648" s="9"/>
    </row>
    <row r="53649" spans="30:30">
      <c r="AD53649" s="9"/>
    </row>
    <row r="53650" spans="30:30">
      <c r="AD53650" s="9"/>
    </row>
    <row r="53651" spans="30:30">
      <c r="AD53651" s="9"/>
    </row>
    <row r="53652" spans="30:30">
      <c r="AD53652" s="9"/>
    </row>
    <row r="53653" spans="30:30">
      <c r="AD53653" s="9"/>
    </row>
    <row r="53654" spans="30:30">
      <c r="AD53654" s="9"/>
    </row>
    <row r="53655" spans="30:30">
      <c r="AD53655" s="9"/>
    </row>
    <row r="53656" spans="30:30">
      <c r="AD53656" s="9"/>
    </row>
    <row r="53657" spans="30:30">
      <c r="AD53657" s="9"/>
    </row>
    <row r="53658" spans="30:30">
      <c r="AD53658" s="9"/>
    </row>
    <row r="53659" spans="30:30">
      <c r="AD53659" s="9"/>
    </row>
    <row r="53660" spans="30:30">
      <c r="AD53660" s="9"/>
    </row>
    <row r="53661" spans="30:30">
      <c r="AD53661" s="9"/>
    </row>
    <row r="53662" spans="30:30">
      <c r="AD53662" s="9"/>
    </row>
    <row r="53663" spans="30:30">
      <c r="AD53663" s="9"/>
    </row>
    <row r="53664" spans="30:30">
      <c r="AD53664" s="9"/>
    </row>
    <row r="53665" spans="30:30">
      <c r="AD53665" s="9"/>
    </row>
    <row r="53666" spans="30:30">
      <c r="AD53666" s="9"/>
    </row>
    <row r="53667" spans="30:30">
      <c r="AD53667" s="9"/>
    </row>
    <row r="53668" spans="30:30">
      <c r="AD53668" s="9"/>
    </row>
    <row r="53669" spans="30:30">
      <c r="AD53669" s="9"/>
    </row>
    <row r="53670" spans="30:30">
      <c r="AD53670" s="9"/>
    </row>
    <row r="53671" spans="30:30">
      <c r="AD53671" s="9"/>
    </row>
    <row r="53672" spans="30:30">
      <c r="AD53672" s="9"/>
    </row>
    <row r="53673" spans="30:30">
      <c r="AD53673" s="9"/>
    </row>
    <row r="53674" spans="30:30">
      <c r="AD53674" s="9"/>
    </row>
    <row r="53675" spans="30:30">
      <c r="AD53675" s="9"/>
    </row>
    <row r="53676" spans="30:30">
      <c r="AD53676" s="9"/>
    </row>
    <row r="53677" spans="30:30">
      <c r="AD53677" s="9"/>
    </row>
    <row r="53678" spans="30:30">
      <c r="AD53678" s="9"/>
    </row>
    <row r="53679" spans="30:30">
      <c r="AD53679" s="9"/>
    </row>
    <row r="53680" spans="30:30">
      <c r="AD53680" s="9"/>
    </row>
    <row r="53681" spans="30:30">
      <c r="AD53681" s="9"/>
    </row>
    <row r="53682" spans="30:30">
      <c r="AD53682" s="9"/>
    </row>
    <row r="53683" spans="30:30">
      <c r="AD53683" s="9"/>
    </row>
    <row r="53684" spans="30:30">
      <c r="AD53684" s="9"/>
    </row>
    <row r="53685" spans="30:30">
      <c r="AD53685" s="9"/>
    </row>
    <row r="53686" spans="30:30">
      <c r="AD53686" s="9"/>
    </row>
    <row r="53687" spans="30:30">
      <c r="AD53687" s="9"/>
    </row>
    <row r="53688" spans="30:30">
      <c r="AD53688" s="9"/>
    </row>
    <row r="53689" spans="30:30">
      <c r="AD53689" s="9"/>
    </row>
    <row r="53690" spans="30:30">
      <c r="AD53690" s="9"/>
    </row>
    <row r="53691" spans="30:30">
      <c r="AD53691" s="9"/>
    </row>
    <row r="53692" spans="30:30">
      <c r="AD53692" s="9"/>
    </row>
    <row r="53693" spans="30:30">
      <c r="AD53693" s="9"/>
    </row>
    <row r="53694" spans="30:30">
      <c r="AD53694" s="9"/>
    </row>
    <row r="53695" spans="30:30">
      <c r="AD53695" s="9"/>
    </row>
    <row r="53696" spans="30:30">
      <c r="AD53696" s="9"/>
    </row>
    <row r="53697" spans="30:30">
      <c r="AD53697" s="9"/>
    </row>
    <row r="53698" spans="30:30">
      <c r="AD53698" s="9"/>
    </row>
    <row r="53699" spans="30:30">
      <c r="AD53699" s="9"/>
    </row>
    <row r="53700" spans="30:30">
      <c r="AD53700" s="9"/>
    </row>
    <row r="53701" spans="30:30">
      <c r="AD53701" s="9"/>
    </row>
    <row r="53702" spans="30:30">
      <c r="AD53702" s="9"/>
    </row>
    <row r="53703" spans="30:30">
      <c r="AD53703" s="9"/>
    </row>
    <row r="53704" spans="30:30">
      <c r="AD53704" s="9"/>
    </row>
    <row r="53705" spans="30:30">
      <c r="AD53705" s="9"/>
    </row>
    <row r="53706" spans="30:30">
      <c r="AD53706" s="9"/>
    </row>
    <row r="53707" spans="30:30">
      <c r="AD53707" s="9"/>
    </row>
    <row r="53708" spans="30:30">
      <c r="AD53708" s="9"/>
    </row>
    <row r="53709" spans="30:30">
      <c r="AD53709" s="9"/>
    </row>
    <row r="53710" spans="30:30">
      <c r="AD53710" s="9"/>
    </row>
    <row r="53711" spans="30:30">
      <c r="AD53711" s="9"/>
    </row>
    <row r="53712" spans="30:30">
      <c r="AD53712" s="9"/>
    </row>
    <row r="53713" spans="30:30">
      <c r="AD53713" s="9"/>
    </row>
    <row r="53714" spans="30:30">
      <c r="AD53714" s="9"/>
    </row>
    <row r="53715" spans="30:30">
      <c r="AD53715" s="9"/>
    </row>
    <row r="53716" spans="30:30">
      <c r="AD53716" s="9"/>
    </row>
    <row r="53717" spans="30:30">
      <c r="AD53717" s="9"/>
    </row>
    <row r="53718" spans="30:30">
      <c r="AD53718" s="9"/>
    </row>
    <row r="53719" spans="30:30">
      <c r="AD53719" s="9"/>
    </row>
    <row r="53720" spans="30:30">
      <c r="AD53720" s="9"/>
    </row>
    <row r="53721" spans="30:30">
      <c r="AD53721" s="9"/>
    </row>
    <row r="53722" spans="30:30">
      <c r="AD53722" s="9"/>
    </row>
    <row r="53723" spans="30:30">
      <c r="AD53723" s="9"/>
    </row>
    <row r="53724" spans="30:30">
      <c r="AD53724" s="9"/>
    </row>
    <row r="53725" spans="30:30">
      <c r="AD53725" s="9"/>
    </row>
    <row r="53726" spans="30:30">
      <c r="AD53726" s="9"/>
    </row>
    <row r="53727" spans="30:30">
      <c r="AD53727" s="9"/>
    </row>
    <row r="53728" spans="30:30">
      <c r="AD53728" s="9"/>
    </row>
    <row r="53729" spans="30:30">
      <c r="AD53729" s="9"/>
    </row>
    <row r="53730" spans="30:30">
      <c r="AD53730" s="9"/>
    </row>
    <row r="53731" spans="30:30">
      <c r="AD53731" s="9"/>
    </row>
    <row r="53732" spans="30:30">
      <c r="AD53732" s="9"/>
    </row>
    <row r="53733" spans="30:30">
      <c r="AD53733" s="9"/>
    </row>
    <row r="53734" spans="30:30">
      <c r="AD53734" s="9"/>
    </row>
    <row r="53735" spans="30:30">
      <c r="AD53735" s="9"/>
    </row>
    <row r="53736" spans="30:30">
      <c r="AD53736" s="9"/>
    </row>
    <row r="53737" spans="30:30">
      <c r="AD53737" s="9"/>
    </row>
    <row r="53738" spans="30:30">
      <c r="AD53738" s="9"/>
    </row>
    <row r="53739" spans="30:30">
      <c r="AD53739" s="9"/>
    </row>
    <row r="53740" spans="30:30">
      <c r="AD53740" s="9"/>
    </row>
    <row r="53741" spans="30:30">
      <c r="AD53741" s="9"/>
    </row>
    <row r="53742" spans="30:30">
      <c r="AD53742" s="9"/>
    </row>
    <row r="53743" spans="30:30">
      <c r="AD53743" s="9"/>
    </row>
    <row r="53744" spans="30:30">
      <c r="AD53744" s="9"/>
    </row>
    <row r="53745" spans="30:30">
      <c r="AD53745" s="9"/>
    </row>
    <row r="53746" spans="30:30">
      <c r="AD53746" s="9"/>
    </row>
    <row r="53747" spans="30:30">
      <c r="AD53747" s="9"/>
    </row>
    <row r="53748" spans="30:30">
      <c r="AD53748" s="9"/>
    </row>
    <row r="53749" spans="30:30">
      <c r="AD53749" s="9"/>
    </row>
    <row r="53750" spans="30:30">
      <c r="AD53750" s="9"/>
    </row>
    <row r="53751" spans="30:30">
      <c r="AD53751" s="9"/>
    </row>
    <row r="53752" spans="30:30">
      <c r="AD53752" s="9"/>
    </row>
    <row r="53753" spans="30:30">
      <c r="AD53753" s="9"/>
    </row>
    <row r="53754" spans="30:30">
      <c r="AD53754" s="9"/>
    </row>
    <row r="53755" spans="30:30">
      <c r="AD53755" s="9"/>
    </row>
    <row r="53756" spans="30:30">
      <c r="AD53756" s="9"/>
    </row>
    <row r="53757" spans="30:30">
      <c r="AD53757" s="9"/>
    </row>
    <row r="53758" spans="30:30">
      <c r="AD53758" s="9"/>
    </row>
    <row r="53759" spans="30:30">
      <c r="AD53759" s="9"/>
    </row>
    <row r="53760" spans="30:30">
      <c r="AD53760" s="9"/>
    </row>
    <row r="53761" spans="30:30">
      <c r="AD53761" s="9"/>
    </row>
    <row r="53762" spans="30:30">
      <c r="AD53762" s="9"/>
    </row>
    <row r="53763" spans="30:30">
      <c r="AD53763" s="9"/>
    </row>
    <row r="53764" spans="30:30">
      <c r="AD53764" s="9"/>
    </row>
    <row r="53765" spans="30:30">
      <c r="AD53765" s="9"/>
    </row>
    <row r="53766" spans="30:30">
      <c r="AD53766" s="9"/>
    </row>
    <row r="53767" spans="30:30">
      <c r="AD53767" s="9"/>
    </row>
    <row r="53768" spans="30:30">
      <c r="AD53768" s="9"/>
    </row>
    <row r="53769" spans="30:30">
      <c r="AD53769" s="9"/>
    </row>
    <row r="53770" spans="30:30">
      <c r="AD53770" s="9"/>
    </row>
    <row r="53771" spans="30:30">
      <c r="AD53771" s="9"/>
    </row>
    <row r="53772" spans="30:30">
      <c r="AD53772" s="9"/>
    </row>
    <row r="53773" spans="30:30">
      <c r="AD53773" s="9"/>
    </row>
    <row r="53774" spans="30:30">
      <c r="AD53774" s="9"/>
    </row>
    <row r="53775" spans="30:30">
      <c r="AD53775" s="9"/>
    </row>
    <row r="53776" spans="30:30">
      <c r="AD53776" s="9"/>
    </row>
    <row r="53777" spans="30:30">
      <c r="AD53777" s="9"/>
    </row>
    <row r="53778" spans="30:30">
      <c r="AD53778" s="9"/>
    </row>
    <row r="53779" spans="30:30">
      <c r="AD53779" s="9"/>
    </row>
    <row r="53780" spans="30:30">
      <c r="AD53780" s="9"/>
    </row>
    <row r="53781" spans="30:30">
      <c r="AD53781" s="9"/>
    </row>
    <row r="53782" spans="30:30">
      <c r="AD53782" s="9"/>
    </row>
    <row r="53783" spans="30:30">
      <c r="AD53783" s="9"/>
    </row>
    <row r="53784" spans="30:30">
      <c r="AD53784" s="9"/>
    </row>
    <row r="53785" spans="30:30">
      <c r="AD53785" s="9"/>
    </row>
    <row r="53786" spans="30:30">
      <c r="AD53786" s="9"/>
    </row>
    <row r="53787" spans="30:30">
      <c r="AD53787" s="9"/>
    </row>
    <row r="53788" spans="30:30">
      <c r="AD53788" s="9"/>
    </row>
    <row r="53789" spans="30:30">
      <c r="AD53789" s="9"/>
    </row>
    <row r="53790" spans="30:30">
      <c r="AD53790" s="9"/>
    </row>
    <row r="53791" spans="30:30">
      <c r="AD53791" s="9"/>
    </row>
    <row r="53792" spans="30:30">
      <c r="AD53792" s="9"/>
    </row>
    <row r="53793" spans="30:30">
      <c r="AD53793" s="9"/>
    </row>
    <row r="53794" spans="30:30">
      <c r="AD53794" s="9"/>
    </row>
    <row r="53795" spans="30:30">
      <c r="AD53795" s="9"/>
    </row>
    <row r="53796" spans="30:30">
      <c r="AD53796" s="9"/>
    </row>
    <row r="53797" spans="30:30">
      <c r="AD53797" s="9"/>
    </row>
    <row r="53798" spans="30:30">
      <c r="AD53798" s="9"/>
    </row>
    <row r="53799" spans="30:30">
      <c r="AD53799" s="9"/>
    </row>
    <row r="53800" spans="30:30">
      <c r="AD53800" s="9"/>
    </row>
    <row r="53801" spans="30:30">
      <c r="AD53801" s="9"/>
    </row>
    <row r="53802" spans="30:30">
      <c r="AD53802" s="9"/>
    </row>
    <row r="53803" spans="30:30">
      <c r="AD53803" s="9"/>
    </row>
    <row r="53804" spans="30:30">
      <c r="AD53804" s="9"/>
    </row>
    <row r="53805" spans="30:30">
      <c r="AD53805" s="9"/>
    </row>
    <row r="53806" spans="30:30">
      <c r="AD53806" s="9"/>
    </row>
    <row r="53807" spans="30:30">
      <c r="AD53807" s="9"/>
    </row>
    <row r="53808" spans="30:30">
      <c r="AD53808" s="9"/>
    </row>
    <row r="53809" spans="30:30">
      <c r="AD53809" s="9"/>
    </row>
    <row r="53810" spans="30:30">
      <c r="AD53810" s="9"/>
    </row>
    <row r="53811" spans="30:30">
      <c r="AD53811" s="9"/>
    </row>
    <row r="53812" spans="30:30">
      <c r="AD53812" s="9"/>
    </row>
    <row r="53813" spans="30:30">
      <c r="AD53813" s="9"/>
    </row>
    <row r="53814" spans="30:30">
      <c r="AD53814" s="9"/>
    </row>
    <row r="53815" spans="30:30">
      <c r="AD53815" s="9"/>
    </row>
    <row r="53816" spans="30:30">
      <c r="AD53816" s="9"/>
    </row>
    <row r="53817" spans="30:30">
      <c r="AD53817" s="9"/>
    </row>
    <row r="53818" spans="30:30">
      <c r="AD53818" s="9"/>
    </row>
    <row r="53819" spans="30:30">
      <c r="AD53819" s="9"/>
    </row>
    <row r="53820" spans="30:30">
      <c r="AD53820" s="9"/>
    </row>
    <row r="53821" spans="30:30">
      <c r="AD53821" s="9"/>
    </row>
    <row r="53822" spans="30:30">
      <c r="AD53822" s="9"/>
    </row>
    <row r="53823" spans="30:30">
      <c r="AD53823" s="9"/>
    </row>
    <row r="53824" spans="30:30">
      <c r="AD53824" s="9"/>
    </row>
    <row r="53825" spans="30:30">
      <c r="AD53825" s="9"/>
    </row>
    <row r="53826" spans="30:30">
      <c r="AD53826" s="9"/>
    </row>
    <row r="53827" spans="30:30">
      <c r="AD53827" s="9"/>
    </row>
    <row r="53828" spans="30:30">
      <c r="AD53828" s="9"/>
    </row>
    <row r="53829" spans="30:30">
      <c r="AD53829" s="9"/>
    </row>
    <row r="53830" spans="30:30">
      <c r="AD53830" s="9"/>
    </row>
    <row r="53831" spans="30:30">
      <c r="AD53831" s="9"/>
    </row>
    <row r="53832" spans="30:30">
      <c r="AD53832" s="9"/>
    </row>
    <row r="53833" spans="30:30">
      <c r="AD53833" s="9"/>
    </row>
    <row r="53834" spans="30:30">
      <c r="AD53834" s="9"/>
    </row>
    <row r="53835" spans="30:30">
      <c r="AD53835" s="9"/>
    </row>
    <row r="53836" spans="30:30">
      <c r="AD53836" s="9"/>
    </row>
    <row r="53837" spans="30:30">
      <c r="AD53837" s="9"/>
    </row>
    <row r="53838" spans="30:30">
      <c r="AD53838" s="9"/>
    </row>
    <row r="53839" spans="30:30">
      <c r="AD53839" s="9"/>
    </row>
    <row r="53840" spans="30:30">
      <c r="AD53840" s="9"/>
    </row>
    <row r="53841" spans="30:30">
      <c r="AD53841" s="9"/>
    </row>
    <row r="53842" spans="30:30">
      <c r="AD53842" s="9"/>
    </row>
    <row r="53843" spans="30:30">
      <c r="AD53843" s="9"/>
    </row>
    <row r="53844" spans="30:30">
      <c r="AD53844" s="9"/>
    </row>
    <row r="53845" spans="30:30">
      <c r="AD53845" s="9"/>
    </row>
    <row r="53846" spans="30:30">
      <c r="AD53846" s="9"/>
    </row>
    <row r="53847" spans="30:30">
      <c r="AD53847" s="9"/>
    </row>
    <row r="53848" spans="30:30">
      <c r="AD53848" s="9"/>
    </row>
    <row r="53849" spans="30:30">
      <c r="AD53849" s="9"/>
    </row>
    <row r="53850" spans="30:30">
      <c r="AD53850" s="9"/>
    </row>
    <row r="53851" spans="30:30">
      <c r="AD53851" s="9"/>
    </row>
    <row r="53852" spans="30:30">
      <c r="AD53852" s="9"/>
    </row>
    <row r="53853" spans="30:30">
      <c r="AD53853" s="9"/>
    </row>
    <row r="53854" spans="30:30">
      <c r="AD53854" s="9"/>
    </row>
    <row r="53855" spans="30:30">
      <c r="AD53855" s="9"/>
    </row>
    <row r="53856" spans="30:30">
      <c r="AD53856" s="9"/>
    </row>
    <row r="53857" spans="30:30">
      <c r="AD53857" s="9"/>
    </row>
    <row r="53858" spans="30:30">
      <c r="AD53858" s="9"/>
    </row>
    <row r="53859" spans="30:30">
      <c r="AD53859" s="9"/>
    </row>
    <row r="53860" spans="30:30">
      <c r="AD53860" s="9"/>
    </row>
    <row r="53861" spans="30:30">
      <c r="AD53861" s="9"/>
    </row>
    <row r="53862" spans="30:30">
      <c r="AD53862" s="9"/>
    </row>
    <row r="53863" spans="30:30">
      <c r="AD53863" s="9"/>
    </row>
    <row r="53864" spans="30:30">
      <c r="AD53864" s="9"/>
    </row>
    <row r="53865" spans="30:30">
      <c r="AD53865" s="9"/>
    </row>
    <row r="53866" spans="30:30">
      <c r="AD53866" s="9"/>
    </row>
    <row r="53867" spans="30:30">
      <c r="AD53867" s="9"/>
    </row>
    <row r="53868" spans="30:30">
      <c r="AD53868" s="9"/>
    </row>
    <row r="53869" spans="30:30">
      <c r="AD53869" s="9"/>
    </row>
    <row r="53870" spans="30:30">
      <c r="AD53870" s="9"/>
    </row>
    <row r="53871" spans="30:30">
      <c r="AD53871" s="9"/>
    </row>
    <row r="53872" spans="30:30">
      <c r="AD53872" s="9"/>
    </row>
    <row r="53873" spans="30:30">
      <c r="AD53873" s="9"/>
    </row>
    <row r="53874" spans="30:30">
      <c r="AD53874" s="9"/>
    </row>
    <row r="53875" spans="30:30">
      <c r="AD53875" s="9"/>
    </row>
    <row r="53876" spans="30:30">
      <c r="AD53876" s="9"/>
    </row>
    <row r="53877" spans="30:30">
      <c r="AD53877" s="9"/>
    </row>
    <row r="53878" spans="30:30">
      <c r="AD53878" s="9"/>
    </row>
    <row r="53879" spans="30:30">
      <c r="AD53879" s="9"/>
    </row>
    <row r="53880" spans="30:30">
      <c r="AD53880" s="9"/>
    </row>
    <row r="53881" spans="30:30">
      <c r="AD53881" s="9"/>
    </row>
    <row r="53882" spans="30:30">
      <c r="AD53882" s="9"/>
    </row>
    <row r="53883" spans="30:30">
      <c r="AD53883" s="9"/>
    </row>
    <row r="53884" spans="30:30">
      <c r="AD53884" s="9"/>
    </row>
    <row r="53885" spans="30:30">
      <c r="AD53885" s="9"/>
    </row>
    <row r="53886" spans="30:30">
      <c r="AD53886" s="9"/>
    </row>
    <row r="53887" spans="30:30">
      <c r="AD53887" s="9"/>
    </row>
    <row r="53888" spans="30:30">
      <c r="AD53888" s="9"/>
    </row>
    <row r="53889" spans="30:30">
      <c r="AD53889" s="9"/>
    </row>
    <row r="53890" spans="30:30">
      <c r="AD53890" s="9"/>
    </row>
    <row r="53891" spans="30:30">
      <c r="AD53891" s="9"/>
    </row>
    <row r="53892" spans="30:30">
      <c r="AD53892" s="9"/>
    </row>
    <row r="53893" spans="30:30">
      <c r="AD53893" s="9"/>
    </row>
    <row r="53894" spans="30:30">
      <c r="AD53894" s="9"/>
    </row>
    <row r="53895" spans="30:30">
      <c r="AD53895" s="9"/>
    </row>
    <row r="53896" spans="30:30">
      <c r="AD53896" s="9"/>
    </row>
    <row r="53897" spans="30:30">
      <c r="AD53897" s="9"/>
    </row>
    <row r="53898" spans="30:30">
      <c r="AD53898" s="9"/>
    </row>
    <row r="53899" spans="30:30">
      <c r="AD53899" s="9"/>
    </row>
    <row r="53900" spans="30:30">
      <c r="AD53900" s="9"/>
    </row>
    <row r="53901" spans="30:30">
      <c r="AD53901" s="9"/>
    </row>
    <row r="53902" spans="30:30">
      <c r="AD53902" s="9"/>
    </row>
    <row r="53903" spans="30:30">
      <c r="AD53903" s="9"/>
    </row>
    <row r="53904" spans="30:30">
      <c r="AD53904" s="9"/>
    </row>
    <row r="53905" spans="30:30">
      <c r="AD53905" s="9"/>
    </row>
    <row r="53906" spans="30:30">
      <c r="AD53906" s="9"/>
    </row>
    <row r="53907" spans="30:30">
      <c r="AD53907" s="9"/>
    </row>
    <row r="53908" spans="30:30">
      <c r="AD53908" s="9"/>
    </row>
    <row r="53909" spans="30:30">
      <c r="AD53909" s="9"/>
    </row>
    <row r="53910" spans="30:30">
      <c r="AD53910" s="9"/>
    </row>
    <row r="53911" spans="30:30">
      <c r="AD53911" s="9"/>
    </row>
    <row r="53912" spans="30:30">
      <c r="AD53912" s="9"/>
    </row>
    <row r="53913" spans="30:30">
      <c r="AD53913" s="9"/>
    </row>
    <row r="53914" spans="30:30">
      <c r="AD53914" s="9"/>
    </row>
    <row r="53915" spans="30:30">
      <c r="AD53915" s="9"/>
    </row>
    <row r="53916" spans="30:30">
      <c r="AD53916" s="9"/>
    </row>
    <row r="53917" spans="30:30">
      <c r="AD53917" s="9"/>
    </row>
    <row r="53918" spans="30:30">
      <c r="AD53918" s="9"/>
    </row>
    <row r="53919" spans="30:30">
      <c r="AD53919" s="9"/>
    </row>
    <row r="53920" spans="30:30">
      <c r="AD53920" s="9"/>
    </row>
    <row r="53921" spans="30:30">
      <c r="AD53921" s="9"/>
    </row>
    <row r="53922" spans="30:30">
      <c r="AD53922" s="9"/>
    </row>
    <row r="53923" spans="30:30">
      <c r="AD53923" s="9"/>
    </row>
    <row r="53924" spans="30:30">
      <c r="AD53924" s="9"/>
    </row>
    <row r="53925" spans="30:30">
      <c r="AD53925" s="9"/>
    </row>
    <row r="53926" spans="30:30">
      <c r="AD53926" s="9"/>
    </row>
    <row r="53927" spans="30:30">
      <c r="AD53927" s="9"/>
    </row>
    <row r="53928" spans="30:30">
      <c r="AD53928" s="9"/>
    </row>
    <row r="53929" spans="30:30">
      <c r="AD53929" s="9"/>
    </row>
    <row r="53930" spans="30:30">
      <c r="AD53930" s="9"/>
    </row>
    <row r="53931" spans="30:30">
      <c r="AD53931" s="9"/>
    </row>
    <row r="53932" spans="30:30">
      <c r="AD53932" s="9"/>
    </row>
    <row r="53933" spans="30:30">
      <c r="AD53933" s="9"/>
    </row>
    <row r="53934" spans="30:30">
      <c r="AD53934" s="9"/>
    </row>
    <row r="53935" spans="30:30">
      <c r="AD53935" s="9"/>
    </row>
    <row r="53936" spans="30:30">
      <c r="AD53936" s="9"/>
    </row>
    <row r="53937" spans="30:30">
      <c r="AD53937" s="9"/>
    </row>
    <row r="53938" spans="30:30">
      <c r="AD53938" s="9"/>
    </row>
    <row r="53939" spans="30:30">
      <c r="AD53939" s="9"/>
    </row>
    <row r="53940" spans="30:30">
      <c r="AD53940" s="9"/>
    </row>
    <row r="53941" spans="30:30">
      <c r="AD53941" s="9"/>
    </row>
    <row r="53942" spans="30:30">
      <c r="AD53942" s="9"/>
    </row>
    <row r="53943" spans="30:30">
      <c r="AD53943" s="9"/>
    </row>
    <row r="53944" spans="30:30">
      <c r="AD53944" s="9"/>
    </row>
    <row r="53945" spans="30:30">
      <c r="AD53945" s="9"/>
    </row>
    <row r="53946" spans="30:30">
      <c r="AD53946" s="9"/>
    </row>
    <row r="53947" spans="30:30">
      <c r="AD53947" s="9"/>
    </row>
    <row r="53948" spans="30:30">
      <c r="AD53948" s="9"/>
    </row>
    <row r="53949" spans="30:30">
      <c r="AD53949" s="9"/>
    </row>
    <row r="53950" spans="30:30">
      <c r="AD53950" s="9"/>
    </row>
    <row r="53951" spans="30:30">
      <c r="AD53951" s="9"/>
    </row>
    <row r="53952" spans="30:30">
      <c r="AD53952" s="9"/>
    </row>
    <row r="53953" spans="30:30">
      <c r="AD53953" s="9"/>
    </row>
    <row r="53954" spans="30:30">
      <c r="AD53954" s="9"/>
    </row>
    <row r="53955" spans="30:30">
      <c r="AD53955" s="9"/>
    </row>
    <row r="53956" spans="30:30">
      <c r="AD53956" s="9"/>
    </row>
    <row r="53957" spans="30:30">
      <c r="AD53957" s="9"/>
    </row>
    <row r="53958" spans="30:30">
      <c r="AD53958" s="9"/>
    </row>
    <row r="53959" spans="30:30">
      <c r="AD53959" s="9"/>
    </row>
    <row r="53960" spans="30:30">
      <c r="AD53960" s="9"/>
    </row>
    <row r="53961" spans="30:30">
      <c r="AD53961" s="9"/>
    </row>
    <row r="53962" spans="30:30">
      <c r="AD53962" s="9"/>
    </row>
    <row r="53963" spans="30:30">
      <c r="AD53963" s="9"/>
    </row>
    <row r="53964" spans="30:30">
      <c r="AD53964" s="9"/>
    </row>
    <row r="53965" spans="30:30">
      <c r="AD53965" s="9"/>
    </row>
    <row r="53966" spans="30:30">
      <c r="AD53966" s="9"/>
    </row>
    <row r="53967" spans="30:30">
      <c r="AD53967" s="9"/>
    </row>
    <row r="53968" spans="30:30">
      <c r="AD53968" s="9"/>
    </row>
    <row r="53969" spans="30:30">
      <c r="AD53969" s="9"/>
    </row>
    <row r="53970" spans="30:30">
      <c r="AD53970" s="9"/>
    </row>
    <row r="53971" spans="30:30">
      <c r="AD53971" s="9"/>
    </row>
    <row r="53972" spans="30:30">
      <c r="AD53972" s="9"/>
    </row>
    <row r="53973" spans="30:30">
      <c r="AD53973" s="9"/>
    </row>
    <row r="53974" spans="30:30">
      <c r="AD53974" s="9"/>
    </row>
    <row r="53975" spans="30:30">
      <c r="AD53975" s="9"/>
    </row>
    <row r="53976" spans="30:30">
      <c r="AD53976" s="9"/>
    </row>
    <row r="53977" spans="30:30">
      <c r="AD53977" s="9"/>
    </row>
    <row r="53978" spans="30:30">
      <c r="AD53978" s="9"/>
    </row>
    <row r="53979" spans="30:30">
      <c r="AD53979" s="9"/>
    </row>
    <row r="53980" spans="30:30">
      <c r="AD53980" s="9"/>
    </row>
    <row r="53981" spans="30:30">
      <c r="AD53981" s="9"/>
    </row>
    <row r="53982" spans="30:30">
      <c r="AD53982" s="9"/>
    </row>
    <row r="53983" spans="30:30">
      <c r="AD53983" s="9"/>
    </row>
    <row r="53984" spans="30:30">
      <c r="AD53984" s="9"/>
    </row>
    <row r="53985" spans="30:30">
      <c r="AD53985" s="9"/>
    </row>
    <row r="53986" spans="30:30">
      <c r="AD53986" s="9"/>
    </row>
    <row r="53987" spans="30:30">
      <c r="AD53987" s="9"/>
    </row>
    <row r="53988" spans="30:30">
      <c r="AD53988" s="9"/>
    </row>
    <row r="53989" spans="30:30">
      <c r="AD53989" s="9"/>
    </row>
    <row r="53990" spans="30:30">
      <c r="AD53990" s="9"/>
    </row>
    <row r="53991" spans="30:30">
      <c r="AD53991" s="9"/>
    </row>
    <row r="53992" spans="30:30">
      <c r="AD53992" s="9"/>
    </row>
    <row r="53993" spans="30:30">
      <c r="AD53993" s="9"/>
    </row>
    <row r="53994" spans="30:30">
      <c r="AD53994" s="9"/>
    </row>
    <row r="53995" spans="30:30">
      <c r="AD53995" s="9"/>
    </row>
    <row r="53996" spans="30:30">
      <c r="AD53996" s="9"/>
    </row>
    <row r="53997" spans="30:30">
      <c r="AD53997" s="9"/>
    </row>
    <row r="53998" spans="30:30">
      <c r="AD53998" s="9"/>
    </row>
    <row r="53999" spans="30:30">
      <c r="AD53999" s="9"/>
    </row>
    <row r="54000" spans="30:30">
      <c r="AD54000" s="9"/>
    </row>
    <row r="54001" spans="30:30">
      <c r="AD54001" s="9"/>
    </row>
    <row r="54002" spans="30:30">
      <c r="AD54002" s="9"/>
    </row>
    <row r="54003" spans="30:30">
      <c r="AD54003" s="9"/>
    </row>
    <row r="54004" spans="30:30">
      <c r="AD54004" s="9"/>
    </row>
    <row r="54005" spans="30:30">
      <c r="AD54005" s="9"/>
    </row>
    <row r="54006" spans="30:30">
      <c r="AD54006" s="9"/>
    </row>
    <row r="54007" spans="30:30">
      <c r="AD54007" s="9"/>
    </row>
    <row r="54008" spans="30:30">
      <c r="AD54008" s="9"/>
    </row>
    <row r="54009" spans="30:30">
      <c r="AD54009" s="9"/>
    </row>
    <row r="54010" spans="30:30">
      <c r="AD54010" s="9"/>
    </row>
    <row r="54011" spans="30:30">
      <c r="AD54011" s="9"/>
    </row>
    <row r="54012" spans="30:30">
      <c r="AD54012" s="9"/>
    </row>
    <row r="54013" spans="30:30">
      <c r="AD54013" s="9"/>
    </row>
    <row r="54014" spans="30:30">
      <c r="AD54014" s="9"/>
    </row>
    <row r="54015" spans="30:30">
      <c r="AD54015" s="9"/>
    </row>
    <row r="54016" spans="30:30">
      <c r="AD54016" s="9"/>
    </row>
    <row r="54017" spans="30:30">
      <c r="AD54017" s="9"/>
    </row>
    <row r="54018" spans="30:30">
      <c r="AD54018" s="9"/>
    </row>
    <row r="54019" spans="30:30">
      <c r="AD54019" s="9"/>
    </row>
    <row r="54020" spans="30:30">
      <c r="AD54020" s="9"/>
    </row>
    <row r="54021" spans="30:30">
      <c r="AD54021" s="9"/>
    </row>
    <row r="54022" spans="30:30">
      <c r="AD54022" s="9"/>
    </row>
    <row r="54023" spans="30:30">
      <c r="AD54023" s="9"/>
    </row>
    <row r="54024" spans="30:30">
      <c r="AD54024" s="9"/>
    </row>
    <row r="54025" spans="30:30">
      <c r="AD54025" s="9"/>
    </row>
    <row r="54026" spans="30:30">
      <c r="AD54026" s="9"/>
    </row>
    <row r="54027" spans="30:30">
      <c r="AD54027" s="9"/>
    </row>
    <row r="54028" spans="30:30">
      <c r="AD54028" s="9"/>
    </row>
    <row r="54029" spans="30:30">
      <c r="AD54029" s="9"/>
    </row>
    <row r="54030" spans="30:30">
      <c r="AD54030" s="9"/>
    </row>
    <row r="54031" spans="30:30">
      <c r="AD54031" s="9"/>
    </row>
    <row r="54032" spans="30:30">
      <c r="AD54032" s="9"/>
    </row>
    <row r="54033" spans="30:30">
      <c r="AD54033" s="9"/>
    </row>
    <row r="54034" spans="30:30">
      <c r="AD54034" s="9"/>
    </row>
    <row r="54035" spans="30:30">
      <c r="AD54035" s="9"/>
    </row>
    <row r="54036" spans="30:30">
      <c r="AD54036" s="9"/>
    </row>
    <row r="54037" spans="30:30">
      <c r="AD54037" s="9"/>
    </row>
    <row r="54038" spans="30:30">
      <c r="AD54038" s="9"/>
    </row>
    <row r="54039" spans="30:30">
      <c r="AD54039" s="9"/>
    </row>
    <row r="54040" spans="30:30">
      <c r="AD54040" s="9"/>
    </row>
    <row r="54041" spans="30:30">
      <c r="AD54041" s="9"/>
    </row>
    <row r="54042" spans="30:30">
      <c r="AD54042" s="9"/>
    </row>
    <row r="54043" spans="30:30">
      <c r="AD54043" s="9"/>
    </row>
    <row r="54044" spans="30:30">
      <c r="AD54044" s="9"/>
    </row>
    <row r="54045" spans="30:30">
      <c r="AD54045" s="9"/>
    </row>
    <row r="54046" spans="30:30">
      <c r="AD54046" s="9"/>
    </row>
    <row r="54047" spans="30:30">
      <c r="AD54047" s="9"/>
    </row>
    <row r="54048" spans="30:30">
      <c r="AD54048" s="9"/>
    </row>
    <row r="54049" spans="30:30">
      <c r="AD54049" s="9"/>
    </row>
    <row r="54050" spans="30:30">
      <c r="AD54050" s="9"/>
    </row>
    <row r="54051" spans="30:30">
      <c r="AD54051" s="9"/>
    </row>
    <row r="54052" spans="30:30">
      <c r="AD54052" s="9"/>
    </row>
    <row r="54053" spans="30:30">
      <c r="AD54053" s="9"/>
    </row>
    <row r="54054" spans="30:30">
      <c r="AD54054" s="9"/>
    </row>
    <row r="54055" spans="30:30">
      <c r="AD54055" s="9"/>
    </row>
    <row r="54056" spans="30:30">
      <c r="AD54056" s="9"/>
    </row>
    <row r="54057" spans="30:30">
      <c r="AD54057" s="9"/>
    </row>
    <row r="54058" spans="30:30">
      <c r="AD54058" s="9"/>
    </row>
    <row r="54059" spans="30:30">
      <c r="AD54059" s="9"/>
    </row>
    <row r="54060" spans="30:30">
      <c r="AD54060" s="9"/>
    </row>
    <row r="54061" spans="30:30">
      <c r="AD54061" s="9"/>
    </row>
    <row r="54062" spans="30:30">
      <c r="AD54062" s="9"/>
    </row>
    <row r="54063" spans="30:30">
      <c r="AD54063" s="9"/>
    </row>
    <row r="54064" spans="30:30">
      <c r="AD54064" s="9"/>
    </row>
    <row r="54065" spans="30:30">
      <c r="AD54065" s="9"/>
    </row>
    <row r="54066" spans="30:30">
      <c r="AD54066" s="9"/>
    </row>
    <row r="54067" spans="30:30">
      <c r="AD54067" s="9"/>
    </row>
    <row r="54068" spans="30:30">
      <c r="AD54068" s="9"/>
    </row>
    <row r="54069" spans="30:30">
      <c r="AD54069" s="9"/>
    </row>
    <row r="54070" spans="30:30">
      <c r="AD54070" s="9"/>
    </row>
    <row r="54071" spans="30:30">
      <c r="AD54071" s="9"/>
    </row>
    <row r="54072" spans="30:30">
      <c r="AD54072" s="9"/>
    </row>
    <row r="54073" spans="30:30">
      <c r="AD54073" s="9"/>
    </row>
    <row r="54074" spans="30:30">
      <c r="AD54074" s="9"/>
    </row>
    <row r="54075" spans="30:30">
      <c r="AD54075" s="9"/>
    </row>
    <row r="54076" spans="30:30">
      <c r="AD54076" s="9"/>
    </row>
    <row r="54077" spans="30:30">
      <c r="AD54077" s="9"/>
    </row>
    <row r="54078" spans="30:30">
      <c r="AD54078" s="9"/>
    </row>
    <row r="54079" spans="30:30">
      <c r="AD54079" s="9"/>
    </row>
    <row r="54080" spans="30:30">
      <c r="AD54080" s="9"/>
    </row>
    <row r="54081" spans="30:30">
      <c r="AD54081" s="9"/>
    </row>
    <row r="54082" spans="30:30">
      <c r="AD54082" s="9"/>
    </row>
    <row r="54083" spans="30:30">
      <c r="AD54083" s="9"/>
    </row>
    <row r="54084" spans="30:30">
      <c r="AD54084" s="9"/>
    </row>
    <row r="54085" spans="30:30">
      <c r="AD54085" s="9"/>
    </row>
    <row r="54086" spans="30:30">
      <c r="AD54086" s="9"/>
    </row>
    <row r="54087" spans="30:30">
      <c r="AD54087" s="9"/>
    </row>
    <row r="54088" spans="30:30">
      <c r="AD54088" s="9"/>
    </row>
    <row r="54089" spans="30:30">
      <c r="AD54089" s="9"/>
    </row>
    <row r="54090" spans="30:30">
      <c r="AD54090" s="9"/>
    </row>
    <row r="54091" spans="30:30">
      <c r="AD54091" s="9"/>
    </row>
    <row r="54092" spans="30:30">
      <c r="AD54092" s="9"/>
    </row>
    <row r="54093" spans="30:30">
      <c r="AD54093" s="9"/>
    </row>
    <row r="54094" spans="30:30">
      <c r="AD54094" s="9"/>
    </row>
    <row r="54095" spans="30:30">
      <c r="AD54095" s="9"/>
    </row>
    <row r="54096" spans="30:30">
      <c r="AD54096" s="9"/>
    </row>
    <row r="54097" spans="30:30">
      <c r="AD54097" s="9"/>
    </row>
    <row r="54098" spans="30:30">
      <c r="AD54098" s="9"/>
    </row>
    <row r="54099" spans="30:30">
      <c r="AD54099" s="9"/>
    </row>
    <row r="54100" spans="30:30">
      <c r="AD54100" s="9"/>
    </row>
    <row r="54101" spans="30:30">
      <c r="AD54101" s="9"/>
    </row>
    <row r="54102" spans="30:30">
      <c r="AD54102" s="9"/>
    </row>
    <row r="54103" spans="30:30">
      <c r="AD54103" s="9"/>
    </row>
    <row r="54104" spans="30:30">
      <c r="AD54104" s="9"/>
    </row>
    <row r="54105" spans="30:30">
      <c r="AD54105" s="9"/>
    </row>
    <row r="54106" spans="30:30">
      <c r="AD54106" s="9"/>
    </row>
    <row r="54107" spans="30:30">
      <c r="AD54107" s="9"/>
    </row>
    <row r="54108" spans="30:30">
      <c r="AD54108" s="9"/>
    </row>
    <row r="54109" spans="30:30">
      <c r="AD54109" s="9"/>
    </row>
    <row r="54110" spans="30:30">
      <c r="AD54110" s="9"/>
    </row>
    <row r="54111" spans="30:30">
      <c r="AD54111" s="9"/>
    </row>
    <row r="54112" spans="30:30">
      <c r="AD54112" s="9"/>
    </row>
    <row r="54113" spans="30:30">
      <c r="AD54113" s="9"/>
    </row>
    <row r="54114" spans="30:30">
      <c r="AD54114" s="9"/>
    </row>
    <row r="54115" spans="30:30">
      <c r="AD54115" s="9"/>
    </row>
    <row r="54116" spans="30:30">
      <c r="AD54116" s="9"/>
    </row>
    <row r="54117" spans="30:30">
      <c r="AD54117" s="9"/>
    </row>
    <row r="54118" spans="30:30">
      <c r="AD54118" s="9"/>
    </row>
    <row r="54119" spans="30:30">
      <c r="AD54119" s="9"/>
    </row>
    <row r="54120" spans="30:30">
      <c r="AD54120" s="9"/>
    </row>
    <row r="54121" spans="30:30">
      <c r="AD54121" s="9"/>
    </row>
    <row r="54122" spans="30:30">
      <c r="AD54122" s="9"/>
    </row>
    <row r="54123" spans="30:30">
      <c r="AD54123" s="9"/>
    </row>
    <row r="54124" spans="30:30">
      <c r="AD54124" s="9"/>
    </row>
    <row r="54125" spans="30:30">
      <c r="AD54125" s="9"/>
    </row>
    <row r="54126" spans="30:30">
      <c r="AD54126" s="9"/>
    </row>
    <row r="54127" spans="30:30">
      <c r="AD54127" s="9"/>
    </row>
    <row r="54128" spans="30:30">
      <c r="AD54128" s="9"/>
    </row>
    <row r="54129" spans="30:30">
      <c r="AD54129" s="9"/>
    </row>
    <row r="54130" spans="30:30">
      <c r="AD54130" s="9"/>
    </row>
    <row r="54131" spans="30:30">
      <c r="AD54131" s="9"/>
    </row>
    <row r="54132" spans="30:30">
      <c r="AD54132" s="9"/>
    </row>
    <row r="54133" spans="30:30">
      <c r="AD54133" s="9"/>
    </row>
    <row r="54134" spans="30:30">
      <c r="AD54134" s="9"/>
    </row>
    <row r="54135" spans="30:30">
      <c r="AD54135" s="9"/>
    </row>
    <row r="54136" spans="30:30">
      <c r="AD54136" s="9"/>
    </row>
    <row r="54137" spans="30:30">
      <c r="AD54137" s="9"/>
    </row>
    <row r="54138" spans="30:30">
      <c r="AD54138" s="9"/>
    </row>
    <row r="54139" spans="30:30">
      <c r="AD54139" s="9"/>
    </row>
    <row r="54140" spans="30:30">
      <c r="AD54140" s="9"/>
    </row>
    <row r="54141" spans="30:30">
      <c r="AD54141" s="9"/>
    </row>
    <row r="54142" spans="30:30">
      <c r="AD54142" s="9"/>
    </row>
    <row r="54143" spans="30:30">
      <c r="AD54143" s="9"/>
    </row>
    <row r="54144" spans="30:30">
      <c r="AD54144" s="9"/>
    </row>
    <row r="54145" spans="30:30">
      <c r="AD54145" s="9"/>
    </row>
    <row r="54146" spans="30:30">
      <c r="AD54146" s="9"/>
    </row>
    <row r="54147" spans="30:30">
      <c r="AD54147" s="9"/>
    </row>
    <row r="54148" spans="30:30">
      <c r="AD54148" s="9"/>
    </row>
    <row r="54149" spans="30:30">
      <c r="AD54149" s="9"/>
    </row>
    <row r="54150" spans="30:30">
      <c r="AD54150" s="9"/>
    </row>
    <row r="54151" spans="30:30">
      <c r="AD54151" s="9"/>
    </row>
    <row r="54152" spans="30:30">
      <c r="AD54152" s="9"/>
    </row>
    <row r="54153" spans="30:30">
      <c r="AD54153" s="9"/>
    </row>
    <row r="54154" spans="30:30">
      <c r="AD54154" s="9"/>
    </row>
    <row r="54155" spans="30:30">
      <c r="AD54155" s="9"/>
    </row>
    <row r="54156" spans="30:30">
      <c r="AD54156" s="9"/>
    </row>
    <row r="54157" spans="30:30">
      <c r="AD54157" s="9"/>
    </row>
    <row r="54158" spans="30:30">
      <c r="AD54158" s="9"/>
    </row>
    <row r="54159" spans="30:30">
      <c r="AD54159" s="9"/>
    </row>
    <row r="54160" spans="30:30">
      <c r="AD54160" s="9"/>
    </row>
    <row r="54161" spans="30:30">
      <c r="AD54161" s="9"/>
    </row>
    <row r="54162" spans="30:30">
      <c r="AD54162" s="9"/>
    </row>
    <row r="54163" spans="30:30">
      <c r="AD54163" s="9"/>
    </row>
    <row r="54164" spans="30:30">
      <c r="AD54164" s="9"/>
    </row>
    <row r="54165" spans="30:30">
      <c r="AD54165" s="9"/>
    </row>
    <row r="54166" spans="30:30">
      <c r="AD54166" s="9"/>
    </row>
    <row r="54167" spans="30:30">
      <c r="AD54167" s="9"/>
    </row>
    <row r="54168" spans="30:30">
      <c r="AD54168" s="9"/>
    </row>
    <row r="54169" spans="30:30">
      <c r="AD54169" s="9"/>
    </row>
    <row r="54170" spans="30:30">
      <c r="AD54170" s="9"/>
    </row>
    <row r="54171" spans="30:30">
      <c r="AD54171" s="9"/>
    </row>
    <row r="54172" spans="30:30">
      <c r="AD54172" s="9"/>
    </row>
    <row r="54173" spans="30:30">
      <c r="AD54173" s="9"/>
    </row>
    <row r="54174" spans="30:30">
      <c r="AD54174" s="9"/>
    </row>
    <row r="54175" spans="30:30">
      <c r="AD54175" s="9"/>
    </row>
    <row r="54176" spans="30:30">
      <c r="AD54176" s="9"/>
    </row>
    <row r="54177" spans="30:30">
      <c r="AD54177" s="9"/>
    </row>
    <row r="54178" spans="30:30">
      <c r="AD54178" s="9"/>
    </row>
    <row r="54179" spans="30:30">
      <c r="AD54179" s="9"/>
    </row>
    <row r="54180" spans="30:30">
      <c r="AD54180" s="9"/>
    </row>
    <row r="54181" spans="30:30">
      <c r="AD54181" s="9"/>
    </row>
    <row r="54182" spans="30:30">
      <c r="AD54182" s="9"/>
    </row>
    <row r="54183" spans="30:30">
      <c r="AD54183" s="9"/>
    </row>
    <row r="54184" spans="30:30">
      <c r="AD54184" s="9"/>
    </row>
    <row r="54185" spans="30:30">
      <c r="AD54185" s="9"/>
    </row>
    <row r="54186" spans="30:30">
      <c r="AD54186" s="9"/>
    </row>
    <row r="54187" spans="30:30">
      <c r="AD54187" s="9"/>
    </row>
    <row r="54188" spans="30:30">
      <c r="AD54188" s="9"/>
    </row>
    <row r="54189" spans="30:30">
      <c r="AD54189" s="9"/>
    </row>
    <row r="54190" spans="30:30">
      <c r="AD54190" s="9"/>
    </row>
    <row r="54191" spans="30:30">
      <c r="AD54191" s="9"/>
    </row>
    <row r="54192" spans="30:30">
      <c r="AD54192" s="9"/>
    </row>
    <row r="54193" spans="30:30">
      <c r="AD54193" s="9"/>
    </row>
    <row r="54194" spans="30:30">
      <c r="AD54194" s="9"/>
    </row>
    <row r="54195" spans="30:30">
      <c r="AD54195" s="9"/>
    </row>
    <row r="54196" spans="30:30">
      <c r="AD54196" s="9"/>
    </row>
    <row r="54197" spans="30:30">
      <c r="AD54197" s="9"/>
    </row>
    <row r="54198" spans="30:30">
      <c r="AD54198" s="9"/>
    </row>
    <row r="54199" spans="30:30">
      <c r="AD54199" s="9"/>
    </row>
    <row r="54200" spans="30:30">
      <c r="AD54200" s="9"/>
    </row>
    <row r="54201" spans="30:30">
      <c r="AD54201" s="9"/>
    </row>
    <row r="54202" spans="30:30">
      <c r="AD54202" s="9"/>
    </row>
    <row r="54203" spans="30:30">
      <c r="AD54203" s="9"/>
    </row>
    <row r="54204" spans="30:30">
      <c r="AD54204" s="9"/>
    </row>
    <row r="54205" spans="30:30">
      <c r="AD54205" s="9"/>
    </row>
    <row r="54206" spans="30:30">
      <c r="AD54206" s="9"/>
    </row>
    <row r="54207" spans="30:30">
      <c r="AD54207" s="9"/>
    </row>
    <row r="54208" spans="30:30">
      <c r="AD54208" s="9"/>
    </row>
    <row r="54209" spans="30:30">
      <c r="AD54209" s="9"/>
    </row>
    <row r="54210" spans="30:30">
      <c r="AD54210" s="9"/>
    </row>
    <row r="54211" spans="30:30">
      <c r="AD54211" s="9"/>
    </row>
    <row r="54212" spans="30:30">
      <c r="AD54212" s="9"/>
    </row>
    <row r="54213" spans="30:30">
      <c r="AD54213" s="9"/>
    </row>
    <row r="54214" spans="30:30">
      <c r="AD54214" s="9"/>
    </row>
    <row r="54215" spans="30:30">
      <c r="AD54215" s="9"/>
    </row>
    <row r="54216" spans="30:30">
      <c r="AD54216" s="9"/>
    </row>
    <row r="54217" spans="30:30">
      <c r="AD54217" s="9"/>
    </row>
    <row r="54218" spans="30:30">
      <c r="AD54218" s="9"/>
    </row>
    <row r="54219" spans="30:30">
      <c r="AD54219" s="9"/>
    </row>
    <row r="54220" spans="30:30">
      <c r="AD54220" s="9"/>
    </row>
    <row r="54221" spans="30:30">
      <c r="AD54221" s="9"/>
    </row>
    <row r="54222" spans="30:30">
      <c r="AD54222" s="9"/>
    </row>
    <row r="54223" spans="30:30">
      <c r="AD54223" s="9"/>
    </row>
    <row r="54224" spans="30:30">
      <c r="AD54224" s="9"/>
    </row>
    <row r="54225" spans="30:30">
      <c r="AD54225" s="9"/>
    </row>
    <row r="54226" spans="30:30">
      <c r="AD54226" s="9"/>
    </row>
    <row r="54227" spans="30:30">
      <c r="AD54227" s="9"/>
    </row>
    <row r="54228" spans="30:30">
      <c r="AD54228" s="9"/>
    </row>
    <row r="54229" spans="30:30">
      <c r="AD54229" s="9"/>
    </row>
    <row r="54230" spans="30:30">
      <c r="AD54230" s="9"/>
    </row>
    <row r="54231" spans="30:30">
      <c r="AD54231" s="9"/>
    </row>
    <row r="54232" spans="30:30">
      <c r="AD54232" s="9"/>
    </row>
    <row r="54233" spans="30:30">
      <c r="AD54233" s="9"/>
    </row>
    <row r="54234" spans="30:30">
      <c r="AD54234" s="9"/>
    </row>
    <row r="54235" spans="30:30">
      <c r="AD54235" s="9"/>
    </row>
    <row r="54236" spans="30:30">
      <c r="AD54236" s="9"/>
    </row>
    <row r="54237" spans="30:30">
      <c r="AD54237" s="9"/>
    </row>
    <row r="54238" spans="30:30">
      <c r="AD54238" s="9"/>
    </row>
    <row r="54239" spans="30:30">
      <c r="AD54239" s="9"/>
    </row>
    <row r="54240" spans="30:30">
      <c r="AD54240" s="9"/>
    </row>
    <row r="54241" spans="30:30">
      <c r="AD54241" s="9"/>
    </row>
    <row r="54242" spans="30:30">
      <c r="AD54242" s="9"/>
    </row>
    <row r="54243" spans="30:30">
      <c r="AD54243" s="9"/>
    </row>
    <row r="54244" spans="30:30">
      <c r="AD54244" s="9"/>
    </row>
    <row r="54245" spans="30:30">
      <c r="AD54245" s="9"/>
    </row>
    <row r="54246" spans="30:30">
      <c r="AD54246" s="9"/>
    </row>
    <row r="54247" spans="30:30">
      <c r="AD54247" s="9"/>
    </row>
    <row r="54248" spans="30:30">
      <c r="AD54248" s="9"/>
    </row>
    <row r="54249" spans="30:30">
      <c r="AD54249" s="9"/>
    </row>
    <row r="54250" spans="30:30">
      <c r="AD54250" s="9"/>
    </row>
    <row r="54251" spans="30:30">
      <c r="AD54251" s="9"/>
    </row>
    <row r="54252" spans="30:30">
      <c r="AD54252" s="9"/>
    </row>
    <row r="54253" spans="30:30">
      <c r="AD54253" s="9"/>
    </row>
    <row r="54254" spans="30:30">
      <c r="AD54254" s="9"/>
    </row>
    <row r="54255" spans="30:30">
      <c r="AD54255" s="9"/>
    </row>
    <row r="54256" spans="30:30">
      <c r="AD54256" s="9"/>
    </row>
    <row r="54257" spans="30:30">
      <c r="AD54257" s="9"/>
    </row>
    <row r="54258" spans="30:30">
      <c r="AD54258" s="9"/>
    </row>
    <row r="54259" spans="30:30">
      <c r="AD54259" s="9"/>
    </row>
    <row r="54260" spans="30:30">
      <c r="AD54260" s="9"/>
    </row>
    <row r="54261" spans="30:30">
      <c r="AD54261" s="9"/>
    </row>
    <row r="54262" spans="30:30">
      <c r="AD54262" s="9"/>
    </row>
    <row r="54263" spans="30:30">
      <c r="AD54263" s="9"/>
    </row>
    <row r="54264" spans="30:30">
      <c r="AD54264" s="9"/>
    </row>
    <row r="54265" spans="30:30">
      <c r="AD54265" s="9"/>
    </row>
    <row r="54266" spans="30:30">
      <c r="AD54266" s="9"/>
    </row>
    <row r="54267" spans="30:30">
      <c r="AD54267" s="9"/>
    </row>
    <row r="54268" spans="30:30">
      <c r="AD54268" s="9"/>
    </row>
    <row r="54269" spans="30:30">
      <c r="AD54269" s="9"/>
    </row>
    <row r="54270" spans="30:30">
      <c r="AD54270" s="9"/>
    </row>
    <row r="54271" spans="30:30">
      <c r="AD54271" s="9"/>
    </row>
    <row r="54272" spans="30:30">
      <c r="AD54272" s="9"/>
    </row>
    <row r="54273" spans="30:30">
      <c r="AD54273" s="9"/>
    </row>
    <row r="54274" spans="30:30">
      <c r="AD54274" s="9"/>
    </row>
    <row r="54275" spans="30:30">
      <c r="AD54275" s="9"/>
    </row>
    <row r="54276" spans="30:30">
      <c r="AD54276" s="9"/>
    </row>
    <row r="54277" spans="30:30">
      <c r="AD54277" s="9"/>
    </row>
    <row r="54278" spans="30:30">
      <c r="AD54278" s="9"/>
    </row>
    <row r="54279" spans="30:30">
      <c r="AD54279" s="9"/>
    </row>
    <row r="54280" spans="30:30">
      <c r="AD54280" s="9"/>
    </row>
    <row r="54281" spans="30:30">
      <c r="AD54281" s="9"/>
    </row>
    <row r="54282" spans="30:30">
      <c r="AD54282" s="9"/>
    </row>
    <row r="54283" spans="30:30">
      <c r="AD54283" s="9"/>
    </row>
    <row r="54284" spans="30:30">
      <c r="AD54284" s="9"/>
    </row>
    <row r="54285" spans="30:30">
      <c r="AD54285" s="9"/>
    </row>
    <row r="54286" spans="30:30">
      <c r="AD54286" s="9"/>
    </row>
    <row r="54287" spans="30:30">
      <c r="AD54287" s="9"/>
    </row>
    <row r="54288" spans="30:30">
      <c r="AD54288" s="9"/>
    </row>
    <row r="54289" spans="30:30">
      <c r="AD54289" s="9"/>
    </row>
    <row r="54290" spans="30:30">
      <c r="AD54290" s="9"/>
    </row>
    <row r="54291" spans="30:30">
      <c r="AD54291" s="9"/>
    </row>
    <row r="54292" spans="30:30">
      <c r="AD54292" s="9"/>
    </row>
    <row r="54293" spans="30:30">
      <c r="AD54293" s="9"/>
    </row>
    <row r="54294" spans="30:30">
      <c r="AD54294" s="9"/>
    </row>
    <row r="54295" spans="30:30">
      <c r="AD54295" s="9"/>
    </row>
    <row r="54296" spans="30:30">
      <c r="AD54296" s="9"/>
    </row>
    <row r="54297" spans="30:30">
      <c r="AD54297" s="9"/>
    </row>
    <row r="54298" spans="30:30">
      <c r="AD54298" s="9"/>
    </row>
    <row r="54299" spans="30:30">
      <c r="AD54299" s="9"/>
    </row>
    <row r="54300" spans="30:30">
      <c r="AD54300" s="9"/>
    </row>
    <row r="54301" spans="30:30">
      <c r="AD54301" s="9"/>
    </row>
    <row r="54302" spans="30:30">
      <c r="AD54302" s="9"/>
    </row>
    <row r="54303" spans="30:30">
      <c r="AD54303" s="9"/>
    </row>
    <row r="54304" spans="30:30">
      <c r="AD54304" s="9"/>
    </row>
    <row r="54305" spans="30:30">
      <c r="AD54305" s="9"/>
    </row>
    <row r="54306" spans="30:30">
      <c r="AD54306" s="9"/>
    </row>
    <row r="54307" spans="30:30">
      <c r="AD54307" s="9"/>
    </row>
    <row r="54308" spans="30:30">
      <c r="AD54308" s="9"/>
    </row>
    <row r="54309" spans="30:30">
      <c r="AD54309" s="9"/>
    </row>
    <row r="54310" spans="30:30">
      <c r="AD54310" s="9"/>
    </row>
    <row r="54311" spans="30:30">
      <c r="AD54311" s="9"/>
    </row>
    <row r="54312" spans="30:30">
      <c r="AD54312" s="9"/>
    </row>
    <row r="54313" spans="30:30">
      <c r="AD54313" s="9"/>
    </row>
    <row r="54314" spans="30:30">
      <c r="AD54314" s="9"/>
    </row>
    <row r="54315" spans="30:30">
      <c r="AD54315" s="9"/>
    </row>
    <row r="54316" spans="30:30">
      <c r="AD54316" s="9"/>
    </row>
    <row r="54317" spans="30:30">
      <c r="AD54317" s="9"/>
    </row>
    <row r="54318" spans="30:30">
      <c r="AD54318" s="9"/>
    </row>
    <row r="54319" spans="30:30">
      <c r="AD54319" s="9"/>
    </row>
    <row r="54320" spans="30:30">
      <c r="AD54320" s="9"/>
    </row>
    <row r="54321" spans="30:30">
      <c r="AD54321" s="9"/>
    </row>
    <row r="54322" spans="30:30">
      <c r="AD54322" s="9"/>
    </row>
    <row r="54323" spans="30:30">
      <c r="AD54323" s="9"/>
    </row>
    <row r="54324" spans="30:30">
      <c r="AD54324" s="9"/>
    </row>
    <row r="54325" spans="30:30">
      <c r="AD54325" s="9"/>
    </row>
    <row r="54326" spans="30:30">
      <c r="AD54326" s="9"/>
    </row>
    <row r="54327" spans="30:30">
      <c r="AD54327" s="9"/>
    </row>
    <row r="54328" spans="30:30">
      <c r="AD54328" s="9"/>
    </row>
    <row r="54329" spans="30:30">
      <c r="AD54329" s="9"/>
    </row>
    <row r="54330" spans="30:30">
      <c r="AD54330" s="9"/>
    </row>
    <row r="54331" spans="30:30">
      <c r="AD54331" s="9"/>
    </row>
    <row r="54332" spans="30:30">
      <c r="AD54332" s="9"/>
    </row>
    <row r="54333" spans="30:30">
      <c r="AD54333" s="9"/>
    </row>
    <row r="54334" spans="30:30">
      <c r="AD54334" s="9"/>
    </row>
    <row r="54335" spans="30:30">
      <c r="AD54335" s="9"/>
    </row>
    <row r="54336" spans="30:30">
      <c r="AD54336" s="9"/>
    </row>
    <row r="54337" spans="30:30">
      <c r="AD54337" s="9"/>
    </row>
    <row r="54338" spans="30:30">
      <c r="AD54338" s="9"/>
    </row>
    <row r="54339" spans="30:30">
      <c r="AD54339" s="9"/>
    </row>
    <row r="54340" spans="30:30">
      <c r="AD54340" s="9"/>
    </row>
    <row r="54341" spans="30:30">
      <c r="AD54341" s="9"/>
    </row>
    <row r="54342" spans="30:30">
      <c r="AD54342" s="9"/>
    </row>
    <row r="54343" spans="30:30">
      <c r="AD54343" s="9"/>
    </row>
    <row r="54344" spans="30:30">
      <c r="AD54344" s="9"/>
    </row>
    <row r="54345" spans="30:30">
      <c r="AD54345" s="9"/>
    </row>
    <row r="54346" spans="30:30">
      <c r="AD54346" s="9"/>
    </row>
    <row r="54347" spans="30:30">
      <c r="AD54347" s="9"/>
    </row>
    <row r="54348" spans="30:30">
      <c r="AD54348" s="9"/>
    </row>
    <row r="54349" spans="30:30">
      <c r="AD54349" s="9"/>
    </row>
    <row r="54350" spans="30:30">
      <c r="AD54350" s="9"/>
    </row>
    <row r="54351" spans="30:30">
      <c r="AD54351" s="9"/>
    </row>
    <row r="54352" spans="30:30">
      <c r="AD54352" s="9"/>
    </row>
    <row r="54353" spans="30:30">
      <c r="AD54353" s="9"/>
    </row>
    <row r="54354" spans="30:30">
      <c r="AD54354" s="9"/>
    </row>
    <row r="54355" spans="30:30">
      <c r="AD54355" s="9"/>
    </row>
    <row r="54356" spans="30:30">
      <c r="AD54356" s="9"/>
    </row>
    <row r="54357" spans="30:30">
      <c r="AD54357" s="9"/>
    </row>
    <row r="54358" spans="30:30">
      <c r="AD54358" s="9"/>
    </row>
    <row r="54359" spans="30:30">
      <c r="AD54359" s="9"/>
    </row>
    <row r="54360" spans="30:30">
      <c r="AD54360" s="9"/>
    </row>
    <row r="54361" spans="30:30">
      <c r="AD54361" s="9"/>
    </row>
    <row r="54362" spans="30:30">
      <c r="AD54362" s="9"/>
    </row>
    <row r="54363" spans="30:30">
      <c r="AD54363" s="9"/>
    </row>
    <row r="54364" spans="30:30">
      <c r="AD54364" s="9"/>
    </row>
    <row r="54365" spans="30:30">
      <c r="AD54365" s="9"/>
    </row>
    <row r="54366" spans="30:30">
      <c r="AD54366" s="9"/>
    </row>
    <row r="54367" spans="30:30">
      <c r="AD54367" s="9"/>
    </row>
    <row r="54368" spans="30:30">
      <c r="AD54368" s="9"/>
    </row>
    <row r="54369" spans="30:30">
      <c r="AD54369" s="9"/>
    </row>
    <row r="54370" spans="30:30">
      <c r="AD54370" s="9"/>
    </row>
    <row r="54371" spans="30:30">
      <c r="AD54371" s="9"/>
    </row>
    <row r="54372" spans="30:30">
      <c r="AD54372" s="9"/>
    </row>
    <row r="54373" spans="30:30">
      <c r="AD54373" s="9"/>
    </row>
    <row r="54374" spans="30:30">
      <c r="AD54374" s="9"/>
    </row>
    <row r="54375" spans="30:30">
      <c r="AD54375" s="9"/>
    </row>
    <row r="54376" spans="30:30">
      <c r="AD54376" s="9"/>
    </row>
    <row r="54377" spans="30:30">
      <c r="AD54377" s="9"/>
    </row>
    <row r="54378" spans="30:30">
      <c r="AD54378" s="9"/>
    </row>
    <row r="54379" spans="30:30">
      <c r="AD54379" s="9"/>
    </row>
    <row r="54380" spans="30:30">
      <c r="AD54380" s="9"/>
    </row>
    <row r="54381" spans="30:30">
      <c r="AD54381" s="9"/>
    </row>
    <row r="54382" spans="30:30">
      <c r="AD54382" s="9"/>
    </row>
    <row r="54383" spans="30:30">
      <c r="AD54383" s="9"/>
    </row>
    <row r="54384" spans="30:30">
      <c r="AD54384" s="9"/>
    </row>
    <row r="54385" spans="30:30">
      <c r="AD54385" s="9"/>
    </row>
    <row r="54386" spans="30:30">
      <c r="AD54386" s="9"/>
    </row>
    <row r="54387" spans="30:30">
      <c r="AD54387" s="9"/>
    </row>
    <row r="54388" spans="30:30">
      <c r="AD54388" s="9"/>
    </row>
    <row r="54389" spans="30:30">
      <c r="AD54389" s="9"/>
    </row>
    <row r="54390" spans="30:30">
      <c r="AD54390" s="9"/>
    </row>
    <row r="54391" spans="30:30">
      <c r="AD54391" s="9"/>
    </row>
    <row r="54392" spans="30:30">
      <c r="AD54392" s="9"/>
    </row>
    <row r="54393" spans="30:30">
      <c r="AD54393" s="9"/>
    </row>
    <row r="54394" spans="30:30">
      <c r="AD54394" s="9"/>
    </row>
    <row r="54395" spans="30:30">
      <c r="AD54395" s="9"/>
    </row>
    <row r="54396" spans="30:30">
      <c r="AD54396" s="9"/>
    </row>
    <row r="54397" spans="30:30">
      <c r="AD54397" s="9"/>
    </row>
    <row r="54398" spans="30:30">
      <c r="AD54398" s="9"/>
    </row>
    <row r="54399" spans="30:30">
      <c r="AD54399" s="9"/>
    </row>
    <row r="54400" spans="30:30">
      <c r="AD54400" s="9"/>
    </row>
    <row r="54401" spans="30:30">
      <c r="AD54401" s="9"/>
    </row>
    <row r="54402" spans="30:30">
      <c r="AD54402" s="9"/>
    </row>
    <row r="54403" spans="30:30">
      <c r="AD54403" s="9"/>
    </row>
    <row r="54404" spans="30:30">
      <c r="AD54404" s="9"/>
    </row>
    <row r="54405" spans="30:30">
      <c r="AD54405" s="9"/>
    </row>
    <row r="54406" spans="30:30">
      <c r="AD54406" s="9"/>
    </row>
    <row r="54407" spans="30:30">
      <c r="AD54407" s="9"/>
    </row>
    <row r="54408" spans="30:30">
      <c r="AD54408" s="9"/>
    </row>
    <row r="54409" spans="30:30">
      <c r="AD54409" s="9"/>
    </row>
    <row r="54410" spans="30:30">
      <c r="AD54410" s="9"/>
    </row>
    <row r="54411" spans="30:30">
      <c r="AD54411" s="9"/>
    </row>
    <row r="54412" spans="30:30">
      <c r="AD54412" s="9"/>
    </row>
    <row r="54413" spans="30:30">
      <c r="AD54413" s="9"/>
    </row>
    <row r="54414" spans="30:30">
      <c r="AD54414" s="9"/>
    </row>
    <row r="54415" spans="30:30">
      <c r="AD54415" s="9"/>
    </row>
    <row r="54416" spans="30:30">
      <c r="AD54416" s="9"/>
    </row>
    <row r="54417" spans="30:30">
      <c r="AD54417" s="9"/>
    </row>
    <row r="54418" spans="30:30">
      <c r="AD54418" s="9"/>
    </row>
    <row r="54419" spans="30:30">
      <c r="AD54419" s="9"/>
    </row>
    <row r="54420" spans="30:30">
      <c r="AD54420" s="9"/>
    </row>
    <row r="54421" spans="30:30">
      <c r="AD54421" s="9"/>
    </row>
    <row r="54422" spans="30:30">
      <c r="AD54422" s="9"/>
    </row>
    <row r="54423" spans="30:30">
      <c r="AD54423" s="9"/>
    </row>
    <row r="54424" spans="30:30">
      <c r="AD54424" s="9"/>
    </row>
    <row r="54425" spans="30:30">
      <c r="AD54425" s="9"/>
    </row>
    <row r="54426" spans="30:30">
      <c r="AD54426" s="9"/>
    </row>
    <row r="54427" spans="30:30">
      <c r="AD54427" s="9"/>
    </row>
    <row r="54428" spans="30:30">
      <c r="AD54428" s="9"/>
    </row>
    <row r="54429" spans="30:30">
      <c r="AD54429" s="9"/>
    </row>
    <row r="54430" spans="30:30">
      <c r="AD54430" s="9"/>
    </row>
    <row r="54431" spans="30:30">
      <c r="AD54431" s="9"/>
    </row>
    <row r="54432" spans="30:30">
      <c r="AD54432" s="9"/>
    </row>
    <row r="54433" spans="30:30">
      <c r="AD54433" s="9"/>
    </row>
    <row r="54434" spans="30:30">
      <c r="AD54434" s="9"/>
    </row>
    <row r="54435" spans="30:30">
      <c r="AD54435" s="9"/>
    </row>
    <row r="54436" spans="30:30">
      <c r="AD54436" s="9"/>
    </row>
    <row r="54437" spans="30:30">
      <c r="AD54437" s="9"/>
    </row>
    <row r="54438" spans="30:30">
      <c r="AD54438" s="9"/>
    </row>
    <row r="54439" spans="30:30">
      <c r="AD54439" s="9"/>
    </row>
    <row r="54440" spans="30:30">
      <c r="AD54440" s="9"/>
    </row>
    <row r="54441" spans="30:30">
      <c r="AD54441" s="9"/>
    </row>
    <row r="54442" spans="30:30">
      <c r="AD54442" s="9"/>
    </row>
    <row r="54443" spans="30:30">
      <c r="AD54443" s="9"/>
    </row>
    <row r="54444" spans="30:30">
      <c r="AD54444" s="9"/>
    </row>
    <row r="54445" spans="30:30">
      <c r="AD54445" s="9"/>
    </row>
    <row r="54446" spans="30:30">
      <c r="AD54446" s="9"/>
    </row>
    <row r="54447" spans="30:30">
      <c r="AD54447" s="9"/>
    </row>
    <row r="54448" spans="30:30">
      <c r="AD54448" s="9"/>
    </row>
    <row r="54449" spans="30:30">
      <c r="AD54449" s="9"/>
    </row>
    <row r="54450" spans="30:30">
      <c r="AD54450" s="9"/>
    </row>
    <row r="54451" spans="30:30">
      <c r="AD54451" s="9"/>
    </row>
    <row r="54452" spans="30:30">
      <c r="AD54452" s="9"/>
    </row>
    <row r="54453" spans="30:30">
      <c r="AD54453" s="9"/>
    </row>
    <row r="54454" spans="30:30">
      <c r="AD54454" s="9"/>
    </row>
    <row r="54455" spans="30:30">
      <c r="AD54455" s="9"/>
    </row>
    <row r="54456" spans="30:30">
      <c r="AD54456" s="9"/>
    </row>
    <row r="54457" spans="30:30">
      <c r="AD54457" s="9"/>
    </row>
    <row r="54458" spans="30:30">
      <c r="AD54458" s="9"/>
    </row>
    <row r="54459" spans="30:30">
      <c r="AD54459" s="9"/>
    </row>
    <row r="54460" spans="30:30">
      <c r="AD54460" s="9"/>
    </row>
    <row r="54461" spans="30:30">
      <c r="AD54461" s="9"/>
    </row>
    <row r="54462" spans="30:30">
      <c r="AD54462" s="9"/>
    </row>
    <row r="54463" spans="30:30">
      <c r="AD54463" s="9"/>
    </row>
    <row r="54464" spans="30:30">
      <c r="AD54464" s="9"/>
    </row>
    <row r="54465" spans="30:30">
      <c r="AD54465" s="9"/>
    </row>
    <row r="54466" spans="30:30">
      <c r="AD54466" s="9"/>
    </row>
    <row r="54467" spans="30:30">
      <c r="AD54467" s="9"/>
    </row>
    <row r="54468" spans="30:30">
      <c r="AD54468" s="9"/>
    </row>
    <row r="54469" spans="30:30">
      <c r="AD54469" s="9"/>
    </row>
    <row r="54470" spans="30:30">
      <c r="AD54470" s="9"/>
    </row>
    <row r="54471" spans="30:30">
      <c r="AD54471" s="9"/>
    </row>
    <row r="54472" spans="30:30">
      <c r="AD54472" s="9"/>
    </row>
    <row r="54473" spans="30:30">
      <c r="AD54473" s="9"/>
    </row>
    <row r="54474" spans="30:30">
      <c r="AD54474" s="9"/>
    </row>
    <row r="54475" spans="30:30">
      <c r="AD54475" s="9"/>
    </row>
    <row r="54476" spans="30:30">
      <c r="AD54476" s="9"/>
    </row>
    <row r="54477" spans="30:30">
      <c r="AD54477" s="9"/>
    </row>
    <row r="54478" spans="30:30">
      <c r="AD54478" s="9"/>
    </row>
    <row r="54479" spans="30:30">
      <c r="AD54479" s="9"/>
    </row>
    <row r="54480" spans="30:30">
      <c r="AD54480" s="9"/>
    </row>
    <row r="54481" spans="30:30">
      <c r="AD54481" s="9"/>
    </row>
    <row r="54482" spans="30:30">
      <c r="AD54482" s="9"/>
    </row>
    <row r="54483" spans="30:30">
      <c r="AD54483" s="9"/>
    </row>
    <row r="54484" spans="30:30">
      <c r="AD54484" s="9"/>
    </row>
    <row r="54485" spans="30:30">
      <c r="AD54485" s="9"/>
    </row>
    <row r="54486" spans="30:30">
      <c r="AD54486" s="9"/>
    </row>
    <row r="54487" spans="30:30">
      <c r="AD54487" s="9"/>
    </row>
    <row r="54488" spans="30:30">
      <c r="AD54488" s="9"/>
    </row>
    <row r="54489" spans="30:30">
      <c r="AD54489" s="9"/>
    </row>
    <row r="54490" spans="30:30">
      <c r="AD54490" s="9"/>
    </row>
    <row r="54491" spans="30:30">
      <c r="AD54491" s="9"/>
    </row>
    <row r="54492" spans="30:30">
      <c r="AD54492" s="9"/>
    </row>
    <row r="54493" spans="30:30">
      <c r="AD54493" s="9"/>
    </row>
    <row r="54494" spans="30:30">
      <c r="AD54494" s="9"/>
    </row>
    <row r="54495" spans="30:30">
      <c r="AD54495" s="9"/>
    </row>
    <row r="54496" spans="30:30">
      <c r="AD54496" s="9"/>
    </row>
    <row r="54497" spans="30:30">
      <c r="AD54497" s="9"/>
    </row>
    <row r="54498" spans="30:30">
      <c r="AD54498" s="9"/>
    </row>
    <row r="54499" spans="30:30">
      <c r="AD54499" s="9"/>
    </row>
    <row r="54500" spans="30:30">
      <c r="AD54500" s="9"/>
    </row>
    <row r="54501" spans="30:30">
      <c r="AD54501" s="9"/>
    </row>
    <row r="54502" spans="30:30">
      <c r="AD54502" s="9"/>
    </row>
    <row r="54503" spans="30:30">
      <c r="AD54503" s="9"/>
    </row>
    <row r="54504" spans="30:30">
      <c r="AD54504" s="9"/>
    </row>
    <row r="54505" spans="30:30">
      <c r="AD54505" s="9"/>
    </row>
    <row r="54506" spans="30:30">
      <c r="AD54506" s="9"/>
    </row>
    <row r="54507" spans="30:30">
      <c r="AD54507" s="9"/>
    </row>
    <row r="54508" spans="30:30">
      <c r="AD54508" s="9"/>
    </row>
    <row r="54509" spans="30:30">
      <c r="AD54509" s="9"/>
    </row>
    <row r="54510" spans="30:30">
      <c r="AD54510" s="9"/>
    </row>
    <row r="54511" spans="30:30">
      <c r="AD54511" s="9"/>
    </row>
    <row r="54512" spans="30:30">
      <c r="AD54512" s="9"/>
    </row>
    <row r="54513" spans="30:30">
      <c r="AD54513" s="9"/>
    </row>
    <row r="54514" spans="30:30">
      <c r="AD54514" s="9"/>
    </row>
    <row r="54515" spans="30:30">
      <c r="AD54515" s="9"/>
    </row>
    <row r="54516" spans="30:30">
      <c r="AD54516" s="9"/>
    </row>
    <row r="54517" spans="30:30">
      <c r="AD54517" s="9"/>
    </row>
    <row r="54518" spans="30:30">
      <c r="AD54518" s="9"/>
    </row>
    <row r="54519" spans="30:30">
      <c r="AD54519" s="9"/>
    </row>
    <row r="54520" spans="30:30">
      <c r="AD54520" s="9"/>
    </row>
    <row r="54521" spans="30:30">
      <c r="AD54521" s="9"/>
    </row>
    <row r="54522" spans="30:30">
      <c r="AD54522" s="9"/>
    </row>
    <row r="54523" spans="30:30">
      <c r="AD54523" s="9"/>
    </row>
    <row r="54524" spans="30:30">
      <c r="AD54524" s="9"/>
    </row>
    <row r="54525" spans="30:30">
      <c r="AD54525" s="9"/>
    </row>
    <row r="54526" spans="30:30">
      <c r="AD54526" s="9"/>
    </row>
    <row r="54527" spans="30:30">
      <c r="AD54527" s="9"/>
    </row>
    <row r="54528" spans="30:30">
      <c r="AD54528" s="9"/>
    </row>
    <row r="54529" spans="30:30">
      <c r="AD54529" s="9"/>
    </row>
    <row r="54530" spans="30:30">
      <c r="AD54530" s="9"/>
    </row>
    <row r="54531" spans="30:30">
      <c r="AD54531" s="9"/>
    </row>
    <row r="54532" spans="30:30">
      <c r="AD54532" s="9"/>
    </row>
    <row r="54533" spans="30:30">
      <c r="AD54533" s="9"/>
    </row>
    <row r="54534" spans="30:30">
      <c r="AD54534" s="9"/>
    </row>
    <row r="54535" spans="30:30">
      <c r="AD54535" s="9"/>
    </row>
    <row r="54536" spans="30:30">
      <c r="AD54536" s="9"/>
    </row>
    <row r="54537" spans="30:30">
      <c r="AD54537" s="9"/>
    </row>
    <row r="54538" spans="30:30">
      <c r="AD54538" s="9"/>
    </row>
    <row r="54539" spans="30:30">
      <c r="AD54539" s="9"/>
    </row>
    <row r="54540" spans="30:30">
      <c r="AD54540" s="9"/>
    </row>
    <row r="54541" spans="30:30">
      <c r="AD54541" s="9"/>
    </row>
    <row r="54542" spans="30:30">
      <c r="AD54542" s="9"/>
    </row>
    <row r="54543" spans="30:30">
      <c r="AD54543" s="9"/>
    </row>
    <row r="54544" spans="30:30">
      <c r="AD54544" s="9"/>
    </row>
    <row r="54545" spans="30:30">
      <c r="AD54545" s="9"/>
    </row>
    <row r="54546" spans="30:30">
      <c r="AD54546" s="9"/>
    </row>
    <row r="54547" spans="30:30">
      <c r="AD54547" s="9"/>
    </row>
    <row r="54548" spans="30:30">
      <c r="AD54548" s="9"/>
    </row>
    <row r="54549" spans="30:30">
      <c r="AD54549" s="9"/>
    </row>
    <row r="54550" spans="30:30">
      <c r="AD54550" s="9"/>
    </row>
    <row r="54551" spans="30:30">
      <c r="AD54551" s="9"/>
    </row>
    <row r="54552" spans="30:30">
      <c r="AD54552" s="9"/>
    </row>
    <row r="54553" spans="30:30">
      <c r="AD54553" s="9"/>
    </row>
    <row r="54554" spans="30:30">
      <c r="AD54554" s="9"/>
    </row>
    <row r="54555" spans="30:30">
      <c r="AD54555" s="9"/>
    </row>
    <row r="54556" spans="30:30">
      <c r="AD54556" s="9"/>
    </row>
    <row r="54557" spans="30:30">
      <c r="AD54557" s="9"/>
    </row>
    <row r="54558" spans="30:30">
      <c r="AD54558" s="9"/>
    </row>
    <row r="54559" spans="30:30">
      <c r="AD54559" s="9"/>
    </row>
    <row r="54560" spans="30:30">
      <c r="AD54560" s="9"/>
    </row>
    <row r="54561" spans="30:30">
      <c r="AD54561" s="9"/>
    </row>
    <row r="54562" spans="30:30">
      <c r="AD54562" s="9"/>
    </row>
    <row r="54563" spans="30:30">
      <c r="AD54563" s="9"/>
    </row>
    <row r="54564" spans="30:30">
      <c r="AD54564" s="9"/>
    </row>
    <row r="54565" spans="30:30">
      <c r="AD54565" s="9"/>
    </row>
    <row r="54566" spans="30:30">
      <c r="AD54566" s="9"/>
    </row>
    <row r="54567" spans="30:30">
      <c r="AD54567" s="9"/>
    </row>
    <row r="54568" spans="30:30">
      <c r="AD54568" s="9"/>
    </row>
    <row r="54569" spans="30:30">
      <c r="AD54569" s="9"/>
    </row>
    <row r="54570" spans="30:30">
      <c r="AD54570" s="9"/>
    </row>
    <row r="54571" spans="30:30">
      <c r="AD54571" s="9"/>
    </row>
    <row r="54572" spans="30:30">
      <c r="AD54572" s="9"/>
    </row>
    <row r="54573" spans="30:30">
      <c r="AD54573" s="9"/>
    </row>
    <row r="54574" spans="30:30">
      <c r="AD54574" s="9"/>
    </row>
    <row r="54575" spans="30:30">
      <c r="AD54575" s="9"/>
    </row>
    <row r="54576" spans="30:30">
      <c r="AD54576" s="9"/>
    </row>
    <row r="54577" spans="30:30">
      <c r="AD54577" s="9"/>
    </row>
    <row r="54578" spans="30:30">
      <c r="AD54578" s="9"/>
    </row>
    <row r="54579" spans="30:30">
      <c r="AD54579" s="9"/>
    </row>
    <row r="54580" spans="30:30">
      <c r="AD54580" s="9"/>
    </row>
    <row r="54581" spans="30:30">
      <c r="AD54581" s="9"/>
    </row>
    <row r="54582" spans="30:30">
      <c r="AD54582" s="9"/>
    </row>
    <row r="54583" spans="30:30">
      <c r="AD54583" s="9"/>
    </row>
    <row r="54584" spans="30:30">
      <c r="AD54584" s="9"/>
    </row>
    <row r="54585" spans="30:30">
      <c r="AD54585" s="9"/>
    </row>
    <row r="54586" spans="30:30">
      <c r="AD54586" s="9"/>
    </row>
    <row r="54587" spans="30:30">
      <c r="AD54587" s="9"/>
    </row>
    <row r="54588" spans="30:30">
      <c r="AD54588" s="9"/>
    </row>
    <row r="54589" spans="30:30">
      <c r="AD54589" s="9"/>
    </row>
    <row r="54590" spans="30:30">
      <c r="AD54590" s="9"/>
    </row>
    <row r="54591" spans="30:30">
      <c r="AD54591" s="9"/>
    </row>
    <row r="54592" spans="30:30">
      <c r="AD54592" s="9"/>
    </row>
    <row r="54593" spans="30:30">
      <c r="AD54593" s="9"/>
    </row>
    <row r="54594" spans="30:30">
      <c r="AD54594" s="9"/>
    </row>
    <row r="54595" spans="30:30">
      <c r="AD54595" s="9"/>
    </row>
    <row r="54596" spans="30:30">
      <c r="AD54596" s="9"/>
    </row>
    <row r="54597" spans="30:30">
      <c r="AD54597" s="9"/>
    </row>
    <row r="54598" spans="30:30">
      <c r="AD54598" s="9"/>
    </row>
    <row r="54599" spans="30:30">
      <c r="AD54599" s="9"/>
    </row>
    <row r="54600" spans="30:30">
      <c r="AD54600" s="9"/>
    </row>
    <row r="54601" spans="30:30">
      <c r="AD54601" s="9"/>
    </row>
    <row r="54602" spans="30:30">
      <c r="AD54602" s="9"/>
    </row>
    <row r="54603" spans="30:30">
      <c r="AD54603" s="9"/>
    </row>
    <row r="54604" spans="30:30">
      <c r="AD54604" s="9"/>
    </row>
    <row r="54605" spans="30:30">
      <c r="AD54605" s="9"/>
    </row>
    <row r="54606" spans="30:30">
      <c r="AD54606" s="9"/>
    </row>
    <row r="54607" spans="30:30">
      <c r="AD54607" s="9"/>
    </row>
    <row r="54608" spans="30:30">
      <c r="AD54608" s="9"/>
    </row>
    <row r="54609" spans="30:30">
      <c r="AD54609" s="9"/>
    </row>
    <row r="54610" spans="30:30">
      <c r="AD54610" s="9"/>
    </row>
    <row r="54611" spans="30:30">
      <c r="AD54611" s="9"/>
    </row>
    <row r="54612" spans="30:30">
      <c r="AD54612" s="9"/>
    </row>
    <row r="54613" spans="30:30">
      <c r="AD54613" s="9"/>
    </row>
    <row r="54614" spans="30:30">
      <c r="AD54614" s="9"/>
    </row>
    <row r="54615" spans="30:30">
      <c r="AD54615" s="9"/>
    </row>
    <row r="54616" spans="30:30">
      <c r="AD54616" s="9"/>
    </row>
    <row r="54617" spans="30:30">
      <c r="AD54617" s="9"/>
    </row>
    <row r="54618" spans="30:30">
      <c r="AD54618" s="9"/>
    </row>
    <row r="54619" spans="30:30">
      <c r="AD54619" s="9"/>
    </row>
    <row r="54620" spans="30:30">
      <c r="AD54620" s="9"/>
    </row>
    <row r="54621" spans="30:30">
      <c r="AD54621" s="9"/>
    </row>
    <row r="54622" spans="30:30">
      <c r="AD54622" s="9"/>
    </row>
    <row r="54623" spans="30:30">
      <c r="AD54623" s="9"/>
    </row>
    <row r="54624" spans="30:30">
      <c r="AD54624" s="9"/>
    </row>
    <row r="54625" spans="30:30">
      <c r="AD54625" s="9"/>
    </row>
    <row r="54626" spans="30:30">
      <c r="AD54626" s="9"/>
    </row>
    <row r="54627" spans="30:30">
      <c r="AD54627" s="9"/>
    </row>
    <row r="54628" spans="30:30">
      <c r="AD54628" s="9"/>
    </row>
    <row r="54629" spans="30:30">
      <c r="AD54629" s="9"/>
    </row>
    <row r="54630" spans="30:30">
      <c r="AD54630" s="9"/>
    </row>
    <row r="54631" spans="30:30">
      <c r="AD54631" s="9"/>
    </row>
    <row r="54632" spans="30:30">
      <c r="AD54632" s="9"/>
    </row>
    <row r="54633" spans="30:30">
      <c r="AD54633" s="9"/>
    </row>
    <row r="54634" spans="30:30">
      <c r="AD54634" s="9"/>
    </row>
    <row r="54635" spans="30:30">
      <c r="AD54635" s="9"/>
    </row>
    <row r="54636" spans="30:30">
      <c r="AD54636" s="9"/>
    </row>
    <row r="54637" spans="30:30">
      <c r="AD54637" s="9"/>
    </row>
    <row r="54638" spans="30:30">
      <c r="AD54638" s="9"/>
    </row>
    <row r="54639" spans="30:30">
      <c r="AD54639" s="9"/>
    </row>
    <row r="54640" spans="30:30">
      <c r="AD54640" s="9"/>
    </row>
    <row r="54641" spans="30:30">
      <c r="AD54641" s="9"/>
    </row>
    <row r="54642" spans="30:30">
      <c r="AD54642" s="9"/>
    </row>
    <row r="54643" spans="30:30">
      <c r="AD54643" s="9"/>
    </row>
    <row r="54644" spans="30:30">
      <c r="AD54644" s="9"/>
    </row>
    <row r="54645" spans="30:30">
      <c r="AD54645" s="9"/>
    </row>
    <row r="54646" spans="30:30">
      <c r="AD54646" s="9"/>
    </row>
    <row r="54647" spans="30:30">
      <c r="AD54647" s="9"/>
    </row>
    <row r="54648" spans="30:30">
      <c r="AD54648" s="9"/>
    </row>
    <row r="54649" spans="30:30">
      <c r="AD54649" s="9"/>
    </row>
    <row r="54650" spans="30:30">
      <c r="AD54650" s="9"/>
    </row>
    <row r="54651" spans="30:30">
      <c r="AD54651" s="9"/>
    </row>
    <row r="54652" spans="30:30">
      <c r="AD54652" s="9"/>
    </row>
    <row r="54653" spans="30:30">
      <c r="AD54653" s="9"/>
    </row>
    <row r="54654" spans="30:30">
      <c r="AD54654" s="9"/>
    </row>
    <row r="54655" spans="30:30">
      <c r="AD54655" s="9"/>
    </row>
    <row r="54656" spans="30:30">
      <c r="AD54656" s="9"/>
    </row>
    <row r="54657" spans="30:30">
      <c r="AD54657" s="9"/>
    </row>
    <row r="54658" spans="30:30">
      <c r="AD54658" s="9"/>
    </row>
    <row r="54659" spans="30:30">
      <c r="AD54659" s="9"/>
    </row>
    <row r="54660" spans="30:30">
      <c r="AD54660" s="9"/>
    </row>
    <row r="54661" spans="30:30">
      <c r="AD54661" s="9"/>
    </row>
    <row r="54662" spans="30:30">
      <c r="AD54662" s="9"/>
    </row>
    <row r="54663" spans="30:30">
      <c r="AD54663" s="9"/>
    </row>
    <row r="54664" spans="30:30">
      <c r="AD54664" s="9"/>
    </row>
    <row r="54665" spans="30:30">
      <c r="AD54665" s="9"/>
    </row>
    <row r="54666" spans="30:30">
      <c r="AD54666" s="9"/>
    </row>
    <row r="54667" spans="30:30">
      <c r="AD54667" s="9"/>
    </row>
    <row r="54668" spans="30:30">
      <c r="AD54668" s="9"/>
    </row>
    <row r="54669" spans="30:30">
      <c r="AD54669" s="9"/>
    </row>
    <row r="54670" spans="30:30">
      <c r="AD54670" s="9"/>
    </row>
    <row r="54671" spans="30:30">
      <c r="AD54671" s="9"/>
    </row>
    <row r="54672" spans="30:30">
      <c r="AD54672" s="9"/>
    </row>
    <row r="54673" spans="30:30">
      <c r="AD54673" s="9"/>
    </row>
    <row r="54674" spans="30:30">
      <c r="AD54674" s="9"/>
    </row>
    <row r="54675" spans="30:30">
      <c r="AD54675" s="9"/>
    </row>
    <row r="54676" spans="30:30">
      <c r="AD54676" s="9"/>
    </row>
    <row r="54677" spans="30:30">
      <c r="AD54677" s="9"/>
    </row>
    <row r="54678" spans="30:30">
      <c r="AD54678" s="9"/>
    </row>
    <row r="54679" spans="30:30">
      <c r="AD54679" s="9"/>
    </row>
    <row r="54680" spans="30:30">
      <c r="AD54680" s="9"/>
    </row>
    <row r="54681" spans="30:30">
      <c r="AD54681" s="9"/>
    </row>
    <row r="54682" spans="30:30">
      <c r="AD54682" s="9"/>
    </row>
    <row r="54683" spans="30:30">
      <c r="AD54683" s="9"/>
    </row>
    <row r="54684" spans="30:30">
      <c r="AD54684" s="9"/>
    </row>
    <row r="54685" spans="30:30">
      <c r="AD54685" s="9"/>
    </row>
    <row r="54686" spans="30:30">
      <c r="AD54686" s="9"/>
    </row>
    <row r="54687" spans="30:30">
      <c r="AD54687" s="9"/>
    </row>
    <row r="54688" spans="30:30">
      <c r="AD54688" s="9"/>
    </row>
    <row r="54689" spans="30:30">
      <c r="AD54689" s="9"/>
    </row>
    <row r="54690" spans="30:30">
      <c r="AD54690" s="9"/>
    </row>
    <row r="54691" spans="30:30">
      <c r="AD54691" s="9"/>
    </row>
    <row r="54692" spans="30:30">
      <c r="AD54692" s="9"/>
    </row>
    <row r="54693" spans="30:30">
      <c r="AD54693" s="9"/>
    </row>
    <row r="54694" spans="30:30">
      <c r="AD54694" s="9"/>
    </row>
    <row r="54695" spans="30:30">
      <c r="AD54695" s="9"/>
    </row>
    <row r="54696" spans="30:30">
      <c r="AD54696" s="9"/>
    </row>
    <row r="54697" spans="30:30">
      <c r="AD54697" s="9"/>
    </row>
    <row r="54698" spans="30:30">
      <c r="AD54698" s="9"/>
    </row>
    <row r="54699" spans="30:30">
      <c r="AD54699" s="9"/>
    </row>
    <row r="54700" spans="30:30">
      <c r="AD54700" s="9"/>
    </row>
    <row r="54701" spans="30:30">
      <c r="AD54701" s="9"/>
    </row>
    <row r="54702" spans="30:30">
      <c r="AD54702" s="9"/>
    </row>
    <row r="54703" spans="30:30">
      <c r="AD54703" s="9"/>
    </row>
    <row r="54704" spans="30:30">
      <c r="AD54704" s="9"/>
    </row>
    <row r="54705" spans="30:30">
      <c r="AD54705" s="9"/>
    </row>
    <row r="54706" spans="30:30">
      <c r="AD54706" s="9"/>
    </row>
    <row r="54707" spans="30:30">
      <c r="AD54707" s="9"/>
    </row>
    <row r="54708" spans="30:30">
      <c r="AD54708" s="9"/>
    </row>
    <row r="54709" spans="30:30">
      <c r="AD54709" s="9"/>
    </row>
    <row r="54710" spans="30:30">
      <c r="AD54710" s="9"/>
    </row>
    <row r="54711" spans="30:30">
      <c r="AD54711" s="9"/>
    </row>
    <row r="54712" spans="30:30">
      <c r="AD54712" s="9"/>
    </row>
    <row r="54713" spans="30:30">
      <c r="AD54713" s="9"/>
    </row>
    <row r="54714" spans="30:30">
      <c r="AD54714" s="9"/>
    </row>
    <row r="54715" spans="30:30">
      <c r="AD54715" s="9"/>
    </row>
    <row r="54716" spans="30:30">
      <c r="AD54716" s="9"/>
    </row>
    <row r="54717" spans="30:30">
      <c r="AD54717" s="9"/>
    </row>
    <row r="54718" spans="30:30">
      <c r="AD54718" s="9"/>
    </row>
    <row r="54719" spans="30:30">
      <c r="AD54719" s="9"/>
    </row>
    <row r="54720" spans="30:30">
      <c r="AD54720" s="9"/>
    </row>
    <row r="54721" spans="30:30">
      <c r="AD54721" s="9"/>
    </row>
    <row r="54722" spans="30:30">
      <c r="AD54722" s="9"/>
    </row>
    <row r="54723" spans="30:30">
      <c r="AD54723" s="9"/>
    </row>
    <row r="54724" spans="30:30">
      <c r="AD54724" s="9"/>
    </row>
    <row r="54725" spans="30:30">
      <c r="AD54725" s="9"/>
    </row>
    <row r="54726" spans="30:30">
      <c r="AD54726" s="9"/>
    </row>
    <row r="54727" spans="30:30">
      <c r="AD54727" s="9"/>
    </row>
    <row r="54728" spans="30:30">
      <c r="AD54728" s="9"/>
    </row>
    <row r="54729" spans="30:30">
      <c r="AD54729" s="9"/>
    </row>
    <row r="54730" spans="30:30">
      <c r="AD54730" s="9"/>
    </row>
    <row r="54731" spans="30:30">
      <c r="AD54731" s="9"/>
    </row>
    <row r="54732" spans="30:30">
      <c r="AD54732" s="9"/>
    </row>
    <row r="54733" spans="30:30">
      <c r="AD54733" s="9"/>
    </row>
    <row r="54734" spans="30:30">
      <c r="AD54734" s="9"/>
    </row>
    <row r="54735" spans="30:30">
      <c r="AD54735" s="9"/>
    </row>
    <row r="54736" spans="30:30">
      <c r="AD54736" s="9"/>
    </row>
    <row r="54737" spans="30:30">
      <c r="AD54737" s="9"/>
    </row>
    <row r="54738" spans="30:30">
      <c r="AD54738" s="9"/>
    </row>
    <row r="54739" spans="30:30">
      <c r="AD54739" s="9"/>
    </row>
    <row r="54740" spans="30:30">
      <c r="AD54740" s="9"/>
    </row>
    <row r="54741" spans="30:30">
      <c r="AD54741" s="9"/>
    </row>
    <row r="54742" spans="30:30">
      <c r="AD54742" s="9"/>
    </row>
    <row r="54743" spans="30:30">
      <c r="AD54743" s="9"/>
    </row>
    <row r="54744" spans="30:30">
      <c r="AD54744" s="9"/>
    </row>
    <row r="54745" spans="30:30">
      <c r="AD54745" s="9"/>
    </row>
    <row r="54746" spans="30:30">
      <c r="AD54746" s="9"/>
    </row>
    <row r="54747" spans="30:30">
      <c r="AD54747" s="9"/>
    </row>
    <row r="54748" spans="30:30">
      <c r="AD54748" s="9"/>
    </row>
    <row r="54749" spans="30:30">
      <c r="AD54749" s="9"/>
    </row>
    <row r="54750" spans="30:30">
      <c r="AD54750" s="9"/>
    </row>
    <row r="54751" spans="30:30">
      <c r="AD54751" s="9"/>
    </row>
    <row r="54752" spans="30:30">
      <c r="AD54752" s="9"/>
    </row>
    <row r="54753" spans="30:30">
      <c r="AD54753" s="9"/>
    </row>
    <row r="54754" spans="30:30">
      <c r="AD54754" s="9"/>
    </row>
    <row r="54755" spans="30:30">
      <c r="AD54755" s="9"/>
    </row>
    <row r="54756" spans="30:30">
      <c r="AD54756" s="9"/>
    </row>
    <row r="54757" spans="30:30">
      <c r="AD54757" s="9"/>
    </row>
    <row r="54758" spans="30:30">
      <c r="AD54758" s="9"/>
    </row>
    <row r="54759" spans="30:30">
      <c r="AD54759" s="9"/>
    </row>
    <row r="54760" spans="30:30">
      <c r="AD54760" s="9"/>
    </row>
    <row r="54761" spans="30:30">
      <c r="AD54761" s="9"/>
    </row>
    <row r="54762" spans="30:30">
      <c r="AD54762" s="9"/>
    </row>
    <row r="54763" spans="30:30">
      <c r="AD54763" s="9"/>
    </row>
    <row r="54764" spans="30:30">
      <c r="AD54764" s="9"/>
    </row>
    <row r="54765" spans="30:30">
      <c r="AD54765" s="9"/>
    </row>
    <row r="54766" spans="30:30">
      <c r="AD54766" s="9"/>
    </row>
    <row r="54767" spans="30:30">
      <c r="AD54767" s="9"/>
    </row>
    <row r="54768" spans="30:30">
      <c r="AD54768" s="9"/>
    </row>
    <row r="54769" spans="30:30">
      <c r="AD54769" s="9"/>
    </row>
    <row r="54770" spans="30:30">
      <c r="AD54770" s="9"/>
    </row>
    <row r="54771" spans="30:30">
      <c r="AD54771" s="9"/>
    </row>
    <row r="54772" spans="30:30">
      <c r="AD54772" s="9"/>
    </row>
    <row r="54773" spans="30:30">
      <c r="AD54773" s="9"/>
    </row>
    <row r="54774" spans="30:30">
      <c r="AD54774" s="9"/>
    </row>
    <row r="54775" spans="30:30">
      <c r="AD54775" s="9"/>
    </row>
    <row r="54776" spans="30:30">
      <c r="AD54776" s="9"/>
    </row>
    <row r="54777" spans="30:30">
      <c r="AD54777" s="9"/>
    </row>
    <row r="54778" spans="30:30">
      <c r="AD54778" s="9"/>
    </row>
    <row r="54779" spans="30:30">
      <c r="AD54779" s="9"/>
    </row>
    <row r="54780" spans="30:30">
      <c r="AD54780" s="9"/>
    </row>
    <row r="54781" spans="30:30">
      <c r="AD54781" s="9"/>
    </row>
    <row r="54782" spans="30:30">
      <c r="AD54782" s="9"/>
    </row>
    <row r="54783" spans="30:30">
      <c r="AD54783" s="9"/>
    </row>
    <row r="54784" spans="30:30">
      <c r="AD54784" s="9"/>
    </row>
    <row r="54785" spans="30:30">
      <c r="AD54785" s="9"/>
    </row>
    <row r="54786" spans="30:30">
      <c r="AD54786" s="9"/>
    </row>
    <row r="54787" spans="30:30">
      <c r="AD54787" s="9"/>
    </row>
    <row r="54788" spans="30:30">
      <c r="AD54788" s="9"/>
    </row>
    <row r="54789" spans="30:30">
      <c r="AD54789" s="9"/>
    </row>
    <row r="54790" spans="30:30">
      <c r="AD54790" s="9"/>
    </row>
    <row r="54791" spans="30:30">
      <c r="AD54791" s="9"/>
    </row>
    <row r="54792" spans="30:30">
      <c r="AD54792" s="9"/>
    </row>
    <row r="54793" spans="30:30">
      <c r="AD54793" s="9"/>
    </row>
    <row r="54794" spans="30:30">
      <c r="AD54794" s="9"/>
    </row>
    <row r="54795" spans="30:30">
      <c r="AD54795" s="9"/>
    </row>
    <row r="54796" spans="30:30">
      <c r="AD54796" s="9"/>
    </row>
    <row r="54797" spans="30:30">
      <c r="AD54797" s="9"/>
    </row>
    <row r="54798" spans="30:30">
      <c r="AD54798" s="9"/>
    </row>
    <row r="54799" spans="30:30">
      <c r="AD54799" s="9"/>
    </row>
    <row r="54800" spans="30:30">
      <c r="AD54800" s="9"/>
    </row>
    <row r="54801" spans="30:30">
      <c r="AD54801" s="9"/>
    </row>
    <row r="54802" spans="30:30">
      <c r="AD54802" s="9"/>
    </row>
    <row r="54803" spans="30:30">
      <c r="AD54803" s="9"/>
    </row>
    <row r="54804" spans="30:30">
      <c r="AD54804" s="9"/>
    </row>
    <row r="54805" spans="30:30">
      <c r="AD54805" s="9"/>
    </row>
    <row r="54806" spans="30:30">
      <c r="AD54806" s="9"/>
    </row>
    <row r="54807" spans="30:30">
      <c r="AD54807" s="9"/>
    </row>
    <row r="54808" spans="30:30">
      <c r="AD54808" s="9"/>
    </row>
    <row r="54809" spans="30:30">
      <c r="AD54809" s="9"/>
    </row>
    <row r="54810" spans="30:30">
      <c r="AD54810" s="9"/>
    </row>
    <row r="54811" spans="30:30">
      <c r="AD54811" s="9"/>
    </row>
    <row r="54812" spans="30:30">
      <c r="AD54812" s="9"/>
    </row>
    <row r="54813" spans="30:30">
      <c r="AD54813" s="9"/>
    </row>
    <row r="54814" spans="30:30">
      <c r="AD54814" s="9"/>
    </row>
    <row r="54815" spans="30:30">
      <c r="AD54815" s="9"/>
    </row>
    <row r="54816" spans="30:30">
      <c r="AD54816" s="9"/>
    </row>
    <row r="54817" spans="30:30">
      <c r="AD54817" s="9"/>
    </row>
    <row r="54818" spans="30:30">
      <c r="AD54818" s="9"/>
    </row>
    <row r="54819" spans="30:30">
      <c r="AD54819" s="9"/>
    </row>
    <row r="54820" spans="30:30">
      <c r="AD54820" s="9"/>
    </row>
    <row r="54821" spans="30:30">
      <c r="AD54821" s="9"/>
    </row>
    <row r="54822" spans="30:30">
      <c r="AD54822" s="9"/>
    </row>
    <row r="54823" spans="30:30">
      <c r="AD54823" s="9"/>
    </row>
    <row r="54824" spans="30:30">
      <c r="AD54824" s="9"/>
    </row>
    <row r="54825" spans="30:30">
      <c r="AD54825" s="9"/>
    </row>
    <row r="54826" spans="30:30">
      <c r="AD54826" s="9"/>
    </row>
    <row r="54827" spans="30:30">
      <c r="AD54827" s="9"/>
    </row>
    <row r="54828" spans="30:30">
      <c r="AD54828" s="9"/>
    </row>
    <row r="54829" spans="30:30">
      <c r="AD54829" s="9"/>
    </row>
    <row r="54830" spans="30:30">
      <c r="AD54830" s="9"/>
    </row>
    <row r="54831" spans="30:30">
      <c r="AD54831" s="9"/>
    </row>
    <row r="54832" spans="30:30">
      <c r="AD54832" s="9"/>
    </row>
    <row r="54833" spans="30:30">
      <c r="AD54833" s="9"/>
    </row>
    <row r="54834" spans="30:30">
      <c r="AD54834" s="9"/>
    </row>
    <row r="54835" spans="30:30">
      <c r="AD54835" s="9"/>
    </row>
    <row r="54836" spans="30:30">
      <c r="AD54836" s="9"/>
    </row>
    <row r="54837" spans="30:30">
      <c r="AD54837" s="9"/>
    </row>
    <row r="54838" spans="30:30">
      <c r="AD54838" s="9"/>
    </row>
    <row r="54839" spans="30:30">
      <c r="AD54839" s="9"/>
    </row>
    <row r="54840" spans="30:30">
      <c r="AD54840" s="9"/>
    </row>
    <row r="54841" spans="30:30">
      <c r="AD54841" s="9"/>
    </row>
    <row r="54842" spans="30:30">
      <c r="AD54842" s="9"/>
    </row>
    <row r="54843" spans="30:30">
      <c r="AD54843" s="9"/>
    </row>
    <row r="54844" spans="30:30">
      <c r="AD54844" s="9"/>
    </row>
    <row r="54845" spans="30:30">
      <c r="AD54845" s="9"/>
    </row>
    <row r="54846" spans="30:30">
      <c r="AD54846" s="9"/>
    </row>
    <row r="54847" spans="30:30">
      <c r="AD54847" s="9"/>
    </row>
    <row r="54848" spans="30:30">
      <c r="AD54848" s="9"/>
    </row>
    <row r="54849" spans="30:30">
      <c r="AD54849" s="9"/>
    </row>
    <row r="54850" spans="30:30">
      <c r="AD54850" s="9"/>
    </row>
    <row r="54851" spans="30:30">
      <c r="AD54851" s="9"/>
    </row>
    <row r="54852" spans="30:30">
      <c r="AD54852" s="9"/>
    </row>
    <row r="54853" spans="30:30">
      <c r="AD54853" s="9"/>
    </row>
    <row r="54854" spans="30:30">
      <c r="AD54854" s="9"/>
    </row>
    <row r="54855" spans="30:30">
      <c r="AD54855" s="9"/>
    </row>
    <row r="54856" spans="30:30">
      <c r="AD54856" s="9"/>
    </row>
    <row r="54857" spans="30:30">
      <c r="AD54857" s="9"/>
    </row>
    <row r="54858" spans="30:30">
      <c r="AD54858" s="9"/>
    </row>
    <row r="54859" spans="30:30">
      <c r="AD54859" s="9"/>
    </row>
    <row r="54860" spans="30:30">
      <c r="AD54860" s="9"/>
    </row>
    <row r="54861" spans="30:30">
      <c r="AD54861" s="9"/>
    </row>
    <row r="54862" spans="30:30">
      <c r="AD54862" s="9"/>
    </row>
    <row r="54863" spans="30:30">
      <c r="AD54863" s="9"/>
    </row>
    <row r="54864" spans="30:30">
      <c r="AD54864" s="9"/>
    </row>
    <row r="54865" spans="30:30">
      <c r="AD54865" s="9"/>
    </row>
    <row r="54866" spans="30:30">
      <c r="AD54866" s="9"/>
    </row>
    <row r="54867" spans="30:30">
      <c r="AD54867" s="9"/>
    </row>
    <row r="54868" spans="30:30">
      <c r="AD54868" s="9"/>
    </row>
    <row r="54869" spans="30:30">
      <c r="AD54869" s="9"/>
    </row>
    <row r="54870" spans="30:30">
      <c r="AD54870" s="9"/>
    </row>
    <row r="54871" spans="30:30">
      <c r="AD54871" s="9"/>
    </row>
    <row r="54872" spans="30:30">
      <c r="AD54872" s="9"/>
    </row>
    <row r="54873" spans="30:30">
      <c r="AD54873" s="9"/>
    </row>
    <row r="54874" spans="30:30">
      <c r="AD54874" s="9"/>
    </row>
    <row r="54875" spans="30:30">
      <c r="AD54875" s="9"/>
    </row>
    <row r="54876" spans="30:30">
      <c r="AD54876" s="9"/>
    </row>
    <row r="54877" spans="30:30">
      <c r="AD54877" s="9"/>
    </row>
    <row r="54878" spans="30:30">
      <c r="AD54878" s="9"/>
    </row>
    <row r="54879" spans="30:30">
      <c r="AD54879" s="9"/>
    </row>
    <row r="54880" spans="30:30">
      <c r="AD54880" s="9"/>
    </row>
    <row r="54881" spans="30:30">
      <c r="AD54881" s="9"/>
    </row>
    <row r="54882" spans="30:30">
      <c r="AD54882" s="9"/>
    </row>
    <row r="54883" spans="30:30">
      <c r="AD54883" s="9"/>
    </row>
    <row r="54884" spans="30:30">
      <c r="AD54884" s="9"/>
    </row>
    <row r="54885" spans="30:30">
      <c r="AD54885" s="9"/>
    </row>
    <row r="54886" spans="30:30">
      <c r="AD54886" s="9"/>
    </row>
    <row r="54887" spans="30:30">
      <c r="AD54887" s="9"/>
    </row>
    <row r="54888" spans="30:30">
      <c r="AD54888" s="9"/>
    </row>
    <row r="54889" spans="30:30">
      <c r="AD54889" s="9"/>
    </row>
    <row r="54890" spans="30:30">
      <c r="AD54890" s="9"/>
    </row>
    <row r="54891" spans="30:30">
      <c r="AD54891" s="9"/>
    </row>
    <row r="54892" spans="30:30">
      <c r="AD54892" s="9"/>
    </row>
    <row r="54893" spans="30:30">
      <c r="AD54893" s="9"/>
    </row>
    <row r="54894" spans="30:30">
      <c r="AD54894" s="9"/>
    </row>
    <row r="54895" spans="30:30">
      <c r="AD54895" s="9"/>
    </row>
    <row r="54896" spans="30:30">
      <c r="AD54896" s="9"/>
    </row>
    <row r="54897" spans="30:30">
      <c r="AD54897" s="9"/>
    </row>
    <row r="54898" spans="30:30">
      <c r="AD54898" s="9"/>
    </row>
    <row r="54899" spans="30:30">
      <c r="AD54899" s="9"/>
    </row>
    <row r="54900" spans="30:30">
      <c r="AD54900" s="9"/>
    </row>
    <row r="54901" spans="30:30">
      <c r="AD54901" s="9"/>
    </row>
    <row r="54902" spans="30:30">
      <c r="AD54902" s="9"/>
    </row>
    <row r="54903" spans="30:30">
      <c r="AD54903" s="9"/>
    </row>
    <row r="54904" spans="30:30">
      <c r="AD54904" s="9"/>
    </row>
    <row r="54905" spans="30:30">
      <c r="AD54905" s="9"/>
    </row>
    <row r="54906" spans="30:30">
      <c r="AD54906" s="9"/>
    </row>
    <row r="54907" spans="30:30">
      <c r="AD54907" s="9"/>
    </row>
    <row r="54908" spans="30:30">
      <c r="AD54908" s="9"/>
    </row>
    <row r="54909" spans="30:30">
      <c r="AD54909" s="9"/>
    </row>
    <row r="54910" spans="30:30">
      <c r="AD54910" s="9"/>
    </row>
    <row r="54911" spans="30:30">
      <c r="AD54911" s="9"/>
    </row>
    <row r="54912" spans="30:30">
      <c r="AD54912" s="9"/>
    </row>
    <row r="54913" spans="30:30">
      <c r="AD54913" s="9"/>
    </row>
    <row r="54914" spans="30:30">
      <c r="AD54914" s="9"/>
    </row>
    <row r="54915" spans="30:30">
      <c r="AD54915" s="9"/>
    </row>
    <row r="54916" spans="30:30">
      <c r="AD54916" s="9"/>
    </row>
    <row r="54917" spans="30:30">
      <c r="AD54917" s="9"/>
    </row>
    <row r="54918" spans="30:30">
      <c r="AD54918" s="9"/>
    </row>
    <row r="54919" spans="30:30">
      <c r="AD54919" s="9"/>
    </row>
    <row r="54920" spans="30:30">
      <c r="AD54920" s="9"/>
    </row>
    <row r="54921" spans="30:30">
      <c r="AD54921" s="9"/>
    </row>
    <row r="54922" spans="30:30">
      <c r="AD54922" s="9"/>
    </row>
    <row r="54923" spans="30:30">
      <c r="AD54923" s="9"/>
    </row>
    <row r="54924" spans="30:30">
      <c r="AD54924" s="9"/>
    </row>
    <row r="54925" spans="30:30">
      <c r="AD54925" s="9"/>
    </row>
    <row r="54926" spans="30:30">
      <c r="AD54926" s="9"/>
    </row>
    <row r="54927" spans="30:30">
      <c r="AD54927" s="9"/>
    </row>
    <row r="54928" spans="30:30">
      <c r="AD54928" s="9"/>
    </row>
    <row r="54929" spans="30:30">
      <c r="AD54929" s="9"/>
    </row>
    <row r="54930" spans="30:30">
      <c r="AD54930" s="9"/>
    </row>
    <row r="54931" spans="30:30">
      <c r="AD54931" s="9"/>
    </row>
    <row r="54932" spans="30:30">
      <c r="AD54932" s="9"/>
    </row>
    <row r="54933" spans="30:30">
      <c r="AD54933" s="9"/>
    </row>
    <row r="54934" spans="30:30">
      <c r="AD54934" s="9"/>
    </row>
    <row r="54935" spans="30:30">
      <c r="AD54935" s="9"/>
    </row>
    <row r="54936" spans="30:30">
      <c r="AD54936" s="9"/>
    </row>
    <row r="54937" spans="30:30">
      <c r="AD54937" s="9"/>
    </row>
    <row r="54938" spans="30:30">
      <c r="AD54938" s="9"/>
    </row>
    <row r="54939" spans="30:30">
      <c r="AD54939" s="9"/>
    </row>
    <row r="54940" spans="30:30">
      <c r="AD54940" s="9"/>
    </row>
    <row r="54941" spans="30:30">
      <c r="AD54941" s="9"/>
    </row>
    <row r="54942" spans="30:30">
      <c r="AD54942" s="9"/>
    </row>
    <row r="54943" spans="30:30">
      <c r="AD54943" s="9"/>
    </row>
    <row r="54944" spans="30:30">
      <c r="AD54944" s="9"/>
    </row>
    <row r="54945" spans="30:30">
      <c r="AD54945" s="9"/>
    </row>
    <row r="54946" spans="30:30">
      <c r="AD54946" s="9"/>
    </row>
    <row r="54947" spans="30:30">
      <c r="AD54947" s="9"/>
    </row>
    <row r="54948" spans="30:30">
      <c r="AD54948" s="9"/>
    </row>
    <row r="54949" spans="30:30">
      <c r="AD54949" s="9"/>
    </row>
    <row r="54950" spans="30:30">
      <c r="AD54950" s="9"/>
    </row>
    <row r="54951" spans="30:30">
      <c r="AD54951" s="9"/>
    </row>
    <row r="54952" spans="30:30">
      <c r="AD54952" s="9"/>
    </row>
    <row r="54953" spans="30:30">
      <c r="AD54953" s="9"/>
    </row>
    <row r="54954" spans="30:30">
      <c r="AD54954" s="9"/>
    </row>
    <row r="54955" spans="30:30">
      <c r="AD54955" s="9"/>
    </row>
    <row r="54956" spans="30:30">
      <c r="AD54956" s="9"/>
    </row>
    <row r="54957" spans="30:30">
      <c r="AD54957" s="9"/>
    </row>
    <row r="54958" spans="30:30">
      <c r="AD54958" s="9"/>
    </row>
    <row r="54959" spans="30:30">
      <c r="AD54959" s="9"/>
    </row>
    <row r="54960" spans="30:30">
      <c r="AD54960" s="9"/>
    </row>
    <row r="54961" spans="30:30">
      <c r="AD54961" s="9"/>
    </row>
    <row r="54962" spans="30:30">
      <c r="AD54962" s="9"/>
    </row>
    <row r="54963" spans="30:30">
      <c r="AD54963" s="9"/>
    </row>
    <row r="54964" spans="30:30">
      <c r="AD54964" s="9"/>
    </row>
    <row r="54965" spans="30:30">
      <c r="AD54965" s="9"/>
    </row>
    <row r="54966" spans="30:30">
      <c r="AD54966" s="9"/>
    </row>
    <row r="54967" spans="30:30">
      <c r="AD54967" s="9"/>
    </row>
    <row r="54968" spans="30:30">
      <c r="AD54968" s="9"/>
    </row>
    <row r="54969" spans="30:30">
      <c r="AD54969" s="9"/>
    </row>
    <row r="54970" spans="30:30">
      <c r="AD54970" s="9"/>
    </row>
    <row r="54971" spans="30:30">
      <c r="AD54971" s="9"/>
    </row>
    <row r="54972" spans="30:30">
      <c r="AD54972" s="9"/>
    </row>
    <row r="54973" spans="30:30">
      <c r="AD54973" s="9"/>
    </row>
    <row r="54974" spans="30:30">
      <c r="AD54974" s="9"/>
    </row>
    <row r="54975" spans="30:30">
      <c r="AD54975" s="9"/>
    </row>
    <row r="54976" spans="30:30">
      <c r="AD54976" s="9"/>
    </row>
    <row r="54977" spans="30:30">
      <c r="AD54977" s="9"/>
    </row>
    <row r="54978" spans="30:30">
      <c r="AD54978" s="9"/>
    </row>
    <row r="54979" spans="30:30">
      <c r="AD54979" s="9"/>
    </row>
    <row r="54980" spans="30:30">
      <c r="AD54980" s="9"/>
    </row>
    <row r="54981" spans="30:30">
      <c r="AD54981" s="9"/>
    </row>
    <row r="54982" spans="30:30">
      <c r="AD54982" s="9"/>
    </row>
    <row r="54983" spans="30:30">
      <c r="AD54983" s="9"/>
    </row>
    <row r="54984" spans="30:30">
      <c r="AD54984" s="9"/>
    </row>
    <row r="54985" spans="30:30">
      <c r="AD54985" s="9"/>
    </row>
    <row r="54986" spans="30:30">
      <c r="AD54986" s="9"/>
    </row>
    <row r="54987" spans="30:30">
      <c r="AD54987" s="9"/>
    </row>
    <row r="54988" spans="30:30">
      <c r="AD54988" s="9"/>
    </row>
    <row r="54989" spans="30:30">
      <c r="AD54989" s="9"/>
    </row>
    <row r="54990" spans="30:30">
      <c r="AD54990" s="9"/>
    </row>
    <row r="54991" spans="30:30">
      <c r="AD54991" s="9"/>
    </row>
    <row r="54992" spans="30:30">
      <c r="AD54992" s="9"/>
    </row>
    <row r="54993" spans="30:30">
      <c r="AD54993" s="9"/>
    </row>
    <row r="54994" spans="30:30">
      <c r="AD54994" s="9"/>
    </row>
    <row r="54995" spans="30:30">
      <c r="AD54995" s="9"/>
    </row>
    <row r="54996" spans="30:30">
      <c r="AD54996" s="9"/>
    </row>
    <row r="54997" spans="30:30">
      <c r="AD54997" s="9"/>
    </row>
    <row r="54998" spans="30:30">
      <c r="AD54998" s="9"/>
    </row>
    <row r="54999" spans="30:30">
      <c r="AD54999" s="9"/>
    </row>
    <row r="55000" spans="30:30">
      <c r="AD55000" s="9"/>
    </row>
    <row r="55001" spans="30:30">
      <c r="AD55001" s="9"/>
    </row>
    <row r="55002" spans="30:30">
      <c r="AD55002" s="9"/>
    </row>
    <row r="55003" spans="30:30">
      <c r="AD55003" s="9"/>
    </row>
    <row r="55004" spans="30:30">
      <c r="AD55004" s="9"/>
    </row>
    <row r="55005" spans="30:30">
      <c r="AD55005" s="9"/>
    </row>
    <row r="55006" spans="30:30">
      <c r="AD55006" s="9"/>
    </row>
    <row r="55007" spans="30:30">
      <c r="AD55007" s="9"/>
    </row>
    <row r="55008" spans="30:30">
      <c r="AD55008" s="9"/>
    </row>
    <row r="55009" spans="30:30">
      <c r="AD55009" s="9"/>
    </row>
    <row r="55010" spans="30:30">
      <c r="AD55010" s="9"/>
    </row>
    <row r="55011" spans="30:30">
      <c r="AD55011" s="9"/>
    </row>
    <row r="55012" spans="30:30">
      <c r="AD55012" s="9"/>
    </row>
    <row r="55013" spans="30:30">
      <c r="AD55013" s="9"/>
    </row>
    <row r="55014" spans="30:30">
      <c r="AD55014" s="9"/>
    </row>
    <row r="55015" spans="30:30">
      <c r="AD55015" s="9"/>
    </row>
    <row r="55016" spans="30:30">
      <c r="AD55016" s="9"/>
    </row>
    <row r="55017" spans="30:30">
      <c r="AD55017" s="9"/>
    </row>
    <row r="55018" spans="30:30">
      <c r="AD55018" s="9"/>
    </row>
    <row r="55019" spans="30:30">
      <c r="AD55019" s="9"/>
    </row>
    <row r="55020" spans="30:30">
      <c r="AD55020" s="9"/>
    </row>
    <row r="55021" spans="30:30">
      <c r="AD55021" s="9"/>
    </row>
    <row r="55022" spans="30:30">
      <c r="AD55022" s="9"/>
    </row>
    <row r="55023" spans="30:30">
      <c r="AD55023" s="9"/>
    </row>
    <row r="55024" spans="30:30">
      <c r="AD55024" s="9"/>
    </row>
    <row r="55025" spans="30:30">
      <c r="AD55025" s="9"/>
    </row>
    <row r="55026" spans="30:30">
      <c r="AD55026" s="9"/>
    </row>
    <row r="55027" spans="30:30">
      <c r="AD55027" s="9"/>
    </row>
    <row r="55028" spans="30:30">
      <c r="AD55028" s="9"/>
    </row>
    <row r="55029" spans="30:30">
      <c r="AD55029" s="9"/>
    </row>
    <row r="55030" spans="30:30">
      <c r="AD55030" s="9"/>
    </row>
    <row r="55031" spans="30:30">
      <c r="AD55031" s="9"/>
    </row>
    <row r="55032" spans="30:30">
      <c r="AD55032" s="9"/>
    </row>
    <row r="55033" spans="30:30">
      <c r="AD55033" s="9"/>
    </row>
    <row r="55034" spans="30:30">
      <c r="AD55034" s="9"/>
    </row>
    <row r="55035" spans="30:30">
      <c r="AD55035" s="9"/>
    </row>
    <row r="55036" spans="30:30">
      <c r="AD55036" s="9"/>
    </row>
    <row r="55037" spans="30:30">
      <c r="AD55037" s="9"/>
    </row>
    <row r="55038" spans="30:30">
      <c r="AD55038" s="9"/>
    </row>
    <row r="55039" spans="30:30">
      <c r="AD55039" s="9"/>
    </row>
    <row r="55040" spans="30:30">
      <c r="AD55040" s="9"/>
    </row>
    <row r="55041" spans="30:30">
      <c r="AD55041" s="9"/>
    </row>
    <row r="55042" spans="30:30">
      <c r="AD55042" s="9"/>
    </row>
    <row r="55043" spans="30:30">
      <c r="AD55043" s="9"/>
    </row>
    <row r="55044" spans="30:30">
      <c r="AD55044" s="9"/>
    </row>
    <row r="55045" spans="30:30">
      <c r="AD55045" s="9"/>
    </row>
    <row r="55046" spans="30:30">
      <c r="AD55046" s="9"/>
    </row>
    <row r="55047" spans="30:30">
      <c r="AD55047" s="9"/>
    </row>
    <row r="55048" spans="30:30">
      <c r="AD55048" s="9"/>
    </row>
    <row r="55049" spans="30:30">
      <c r="AD55049" s="9"/>
    </row>
    <row r="55050" spans="30:30">
      <c r="AD55050" s="9"/>
    </row>
    <row r="55051" spans="30:30">
      <c r="AD55051" s="9"/>
    </row>
    <row r="55052" spans="30:30">
      <c r="AD55052" s="9"/>
    </row>
    <row r="55053" spans="30:30">
      <c r="AD55053" s="9"/>
    </row>
    <row r="55054" spans="30:30">
      <c r="AD55054" s="9"/>
    </row>
    <row r="55055" spans="30:30">
      <c r="AD55055" s="9"/>
    </row>
    <row r="55056" spans="30:30">
      <c r="AD55056" s="9"/>
    </row>
    <row r="55057" spans="30:30">
      <c r="AD55057" s="9"/>
    </row>
    <row r="55058" spans="30:30">
      <c r="AD55058" s="9"/>
    </row>
    <row r="55059" spans="30:30">
      <c r="AD55059" s="9"/>
    </row>
    <row r="55060" spans="30:30">
      <c r="AD55060" s="9"/>
    </row>
    <row r="55061" spans="30:30">
      <c r="AD55061" s="9"/>
    </row>
    <row r="55062" spans="30:30">
      <c r="AD55062" s="9"/>
    </row>
    <row r="55063" spans="30:30">
      <c r="AD55063" s="9"/>
    </row>
    <row r="55064" spans="30:30">
      <c r="AD55064" s="9"/>
    </row>
    <row r="55065" spans="30:30">
      <c r="AD55065" s="9"/>
    </row>
    <row r="55066" spans="30:30">
      <c r="AD55066" s="9"/>
    </row>
    <row r="55067" spans="30:30">
      <c r="AD55067" s="9"/>
    </row>
    <row r="55068" spans="30:30">
      <c r="AD55068" s="9"/>
    </row>
    <row r="55069" spans="30:30">
      <c r="AD55069" s="9"/>
    </row>
    <row r="55070" spans="30:30">
      <c r="AD55070" s="9"/>
    </row>
    <row r="55071" spans="30:30">
      <c r="AD55071" s="9"/>
    </row>
    <row r="55072" spans="30:30">
      <c r="AD55072" s="9"/>
    </row>
    <row r="55073" spans="30:30">
      <c r="AD55073" s="9"/>
    </row>
    <row r="55074" spans="30:30">
      <c r="AD55074" s="9"/>
    </row>
    <row r="55075" spans="30:30">
      <c r="AD55075" s="9"/>
    </row>
    <row r="55076" spans="30:30">
      <c r="AD55076" s="9"/>
    </row>
    <row r="55077" spans="30:30">
      <c r="AD55077" s="9"/>
    </row>
    <row r="55078" spans="30:30">
      <c r="AD55078" s="9"/>
    </row>
    <row r="55079" spans="30:30">
      <c r="AD55079" s="9"/>
    </row>
    <row r="55080" spans="30:30">
      <c r="AD55080" s="9"/>
    </row>
    <row r="55081" spans="30:30">
      <c r="AD55081" s="9"/>
    </row>
    <row r="55082" spans="30:30">
      <c r="AD55082" s="9"/>
    </row>
    <row r="55083" spans="30:30">
      <c r="AD55083" s="9"/>
    </row>
    <row r="55084" spans="30:30">
      <c r="AD55084" s="9"/>
    </row>
    <row r="55085" spans="30:30">
      <c r="AD55085" s="9"/>
    </row>
    <row r="55086" spans="30:30">
      <c r="AD55086" s="9"/>
    </row>
    <row r="55087" spans="30:30">
      <c r="AD55087" s="9"/>
    </row>
    <row r="55088" spans="30:30">
      <c r="AD55088" s="9"/>
    </row>
    <row r="55089" spans="30:30">
      <c r="AD55089" s="9"/>
    </row>
    <row r="55090" spans="30:30">
      <c r="AD55090" s="9"/>
    </row>
    <row r="55091" spans="30:30">
      <c r="AD55091" s="9"/>
    </row>
    <row r="55092" spans="30:30">
      <c r="AD55092" s="9"/>
    </row>
    <row r="55093" spans="30:30">
      <c r="AD55093" s="9"/>
    </row>
    <row r="55094" spans="30:30">
      <c r="AD55094" s="9"/>
    </row>
    <row r="55095" spans="30:30">
      <c r="AD55095" s="9"/>
    </row>
    <row r="55096" spans="30:30">
      <c r="AD55096" s="9"/>
    </row>
    <row r="55097" spans="30:30">
      <c r="AD55097" s="9"/>
    </row>
    <row r="55098" spans="30:30">
      <c r="AD55098" s="9"/>
    </row>
    <row r="55099" spans="30:30">
      <c r="AD55099" s="9"/>
    </row>
    <row r="55100" spans="30:30">
      <c r="AD55100" s="9"/>
    </row>
    <row r="55101" spans="30:30">
      <c r="AD55101" s="9"/>
    </row>
    <row r="55102" spans="30:30">
      <c r="AD55102" s="9"/>
    </row>
    <row r="55103" spans="30:30">
      <c r="AD55103" s="9"/>
    </row>
    <row r="55104" spans="30:30">
      <c r="AD55104" s="9"/>
    </row>
    <row r="55105" spans="30:30">
      <c r="AD55105" s="9"/>
    </row>
    <row r="55106" spans="30:30">
      <c r="AD55106" s="9"/>
    </row>
    <row r="55107" spans="30:30">
      <c r="AD55107" s="9"/>
    </row>
    <row r="55108" spans="30:30">
      <c r="AD55108" s="9"/>
    </row>
    <row r="55109" spans="30:30">
      <c r="AD55109" s="9"/>
    </row>
    <row r="55110" spans="30:30">
      <c r="AD55110" s="9"/>
    </row>
    <row r="55111" spans="30:30">
      <c r="AD55111" s="9"/>
    </row>
    <row r="55112" spans="30:30">
      <c r="AD55112" s="9"/>
    </row>
    <row r="55113" spans="30:30">
      <c r="AD55113" s="9"/>
    </row>
    <row r="55114" spans="30:30">
      <c r="AD55114" s="9"/>
    </row>
    <row r="55115" spans="30:30">
      <c r="AD55115" s="9"/>
    </row>
    <row r="55116" spans="30:30">
      <c r="AD55116" s="9"/>
    </row>
    <row r="55117" spans="30:30">
      <c r="AD55117" s="9"/>
    </row>
    <row r="55118" spans="30:30">
      <c r="AD55118" s="9"/>
    </row>
    <row r="55119" spans="30:30">
      <c r="AD55119" s="9"/>
    </row>
    <row r="55120" spans="30:30">
      <c r="AD55120" s="9"/>
    </row>
    <row r="55121" spans="30:30">
      <c r="AD55121" s="9"/>
    </row>
    <row r="55122" spans="30:30">
      <c r="AD55122" s="9"/>
    </row>
    <row r="55123" spans="30:30">
      <c r="AD55123" s="9"/>
    </row>
    <row r="55124" spans="30:30">
      <c r="AD55124" s="9"/>
    </row>
    <row r="55125" spans="30:30">
      <c r="AD55125" s="9"/>
    </row>
    <row r="55126" spans="30:30">
      <c r="AD55126" s="9"/>
    </row>
    <row r="55127" spans="30:30">
      <c r="AD55127" s="9"/>
    </row>
    <row r="55128" spans="30:30">
      <c r="AD55128" s="9"/>
    </row>
    <row r="55129" spans="30:30">
      <c r="AD55129" s="9"/>
    </row>
    <row r="55130" spans="30:30">
      <c r="AD55130" s="9"/>
    </row>
    <row r="55131" spans="30:30">
      <c r="AD55131" s="9"/>
    </row>
    <row r="55132" spans="30:30">
      <c r="AD55132" s="9"/>
    </row>
    <row r="55133" spans="30:30">
      <c r="AD55133" s="9"/>
    </row>
    <row r="55134" spans="30:30">
      <c r="AD55134" s="9"/>
    </row>
    <row r="55135" spans="30:30">
      <c r="AD55135" s="9"/>
    </row>
    <row r="55136" spans="30:30">
      <c r="AD55136" s="9"/>
    </row>
    <row r="55137" spans="30:30">
      <c r="AD55137" s="9"/>
    </row>
    <row r="55138" spans="30:30">
      <c r="AD55138" s="9"/>
    </row>
    <row r="55139" spans="30:30">
      <c r="AD55139" s="9"/>
    </row>
    <row r="55140" spans="30:30">
      <c r="AD55140" s="9"/>
    </row>
    <row r="55141" spans="30:30">
      <c r="AD55141" s="9"/>
    </row>
    <row r="55142" spans="30:30">
      <c r="AD55142" s="9"/>
    </row>
    <row r="55143" spans="30:30">
      <c r="AD55143" s="9"/>
    </row>
    <row r="55144" spans="30:30">
      <c r="AD55144" s="9"/>
    </row>
    <row r="55145" spans="30:30">
      <c r="AD55145" s="9"/>
    </row>
    <row r="55146" spans="30:30">
      <c r="AD55146" s="9"/>
    </row>
    <row r="55147" spans="30:30">
      <c r="AD55147" s="9"/>
    </row>
    <row r="55148" spans="30:30">
      <c r="AD55148" s="9"/>
    </row>
    <row r="55149" spans="30:30">
      <c r="AD55149" s="9"/>
    </row>
    <row r="55150" spans="30:30">
      <c r="AD55150" s="9"/>
    </row>
    <row r="55151" spans="30:30">
      <c r="AD55151" s="9"/>
    </row>
    <row r="55152" spans="30:30">
      <c r="AD55152" s="9"/>
    </row>
    <row r="55153" spans="30:30">
      <c r="AD55153" s="9"/>
    </row>
    <row r="55154" spans="30:30">
      <c r="AD55154" s="9"/>
    </row>
    <row r="55155" spans="30:30">
      <c r="AD55155" s="9"/>
    </row>
    <row r="55156" spans="30:30">
      <c r="AD55156" s="9"/>
    </row>
    <row r="55157" spans="30:30">
      <c r="AD55157" s="9"/>
    </row>
    <row r="55158" spans="30:30">
      <c r="AD55158" s="9"/>
    </row>
    <row r="55159" spans="30:30">
      <c r="AD55159" s="9"/>
    </row>
    <row r="55160" spans="30:30">
      <c r="AD55160" s="9"/>
    </row>
    <row r="55161" spans="30:30">
      <c r="AD55161" s="9"/>
    </row>
    <row r="55162" spans="30:30">
      <c r="AD55162" s="9"/>
    </row>
    <row r="55163" spans="30:30">
      <c r="AD55163" s="9"/>
    </row>
    <row r="55164" spans="30:30">
      <c r="AD55164" s="9"/>
    </row>
    <row r="55165" spans="30:30">
      <c r="AD55165" s="9"/>
    </row>
    <row r="55166" spans="30:30">
      <c r="AD55166" s="9"/>
    </row>
    <row r="55167" spans="30:30">
      <c r="AD55167" s="9"/>
    </row>
    <row r="55168" spans="30:30">
      <c r="AD55168" s="9"/>
    </row>
    <row r="55169" spans="30:30">
      <c r="AD55169" s="9"/>
    </row>
    <row r="55170" spans="30:30">
      <c r="AD55170" s="9"/>
    </row>
    <row r="55171" spans="30:30">
      <c r="AD55171" s="9"/>
    </row>
    <row r="55172" spans="30:30">
      <c r="AD55172" s="9"/>
    </row>
    <row r="55173" spans="30:30">
      <c r="AD55173" s="9"/>
    </row>
    <row r="55174" spans="30:30">
      <c r="AD55174" s="9"/>
    </row>
    <row r="55175" spans="30:30">
      <c r="AD55175" s="9"/>
    </row>
    <row r="55176" spans="30:30">
      <c r="AD55176" s="9"/>
    </row>
    <row r="55177" spans="30:30">
      <c r="AD55177" s="9"/>
    </row>
    <row r="55178" spans="30:30">
      <c r="AD55178" s="9"/>
    </row>
    <row r="55179" spans="30:30">
      <c r="AD55179" s="9"/>
    </row>
    <row r="55180" spans="30:30">
      <c r="AD55180" s="9"/>
    </row>
    <row r="55181" spans="30:30">
      <c r="AD55181" s="9"/>
    </row>
    <row r="55182" spans="30:30">
      <c r="AD55182" s="9"/>
    </row>
    <row r="55183" spans="30:30">
      <c r="AD55183" s="9"/>
    </row>
    <row r="55184" spans="30:30">
      <c r="AD55184" s="9"/>
    </row>
    <row r="55185" spans="30:30">
      <c r="AD55185" s="9"/>
    </row>
    <row r="55186" spans="30:30">
      <c r="AD55186" s="9"/>
    </row>
    <row r="55187" spans="30:30">
      <c r="AD55187" s="9"/>
    </row>
    <row r="55188" spans="30:30">
      <c r="AD55188" s="9"/>
    </row>
    <row r="55189" spans="30:30">
      <c r="AD55189" s="9"/>
    </row>
    <row r="55190" spans="30:30">
      <c r="AD55190" s="9"/>
    </row>
    <row r="55191" spans="30:30">
      <c r="AD55191" s="9"/>
    </row>
    <row r="55192" spans="30:30">
      <c r="AD55192" s="9"/>
    </row>
    <row r="55193" spans="30:30">
      <c r="AD55193" s="9"/>
    </row>
    <row r="55194" spans="30:30">
      <c r="AD55194" s="9"/>
    </row>
    <row r="55195" spans="30:30">
      <c r="AD55195" s="9"/>
    </row>
    <row r="55196" spans="30:30">
      <c r="AD55196" s="9"/>
    </row>
    <row r="55197" spans="30:30">
      <c r="AD55197" s="9"/>
    </row>
    <row r="55198" spans="30:30">
      <c r="AD55198" s="9"/>
    </row>
    <row r="55199" spans="30:30">
      <c r="AD55199" s="9"/>
    </row>
    <row r="55200" spans="30:30">
      <c r="AD55200" s="9"/>
    </row>
    <row r="55201" spans="30:30">
      <c r="AD55201" s="9"/>
    </row>
    <row r="55202" spans="30:30">
      <c r="AD55202" s="9"/>
    </row>
    <row r="55203" spans="30:30">
      <c r="AD55203" s="9"/>
    </row>
    <row r="55204" spans="30:30">
      <c r="AD55204" s="9"/>
    </row>
    <row r="55205" spans="30:30">
      <c r="AD55205" s="9"/>
    </row>
    <row r="55206" spans="30:30">
      <c r="AD55206" s="9"/>
    </row>
    <row r="55207" spans="30:30">
      <c r="AD55207" s="9"/>
    </row>
    <row r="55208" spans="30:30">
      <c r="AD55208" s="9"/>
    </row>
    <row r="55209" spans="30:30">
      <c r="AD55209" s="9"/>
    </row>
    <row r="55210" spans="30:30">
      <c r="AD55210" s="9"/>
    </row>
    <row r="55211" spans="30:30">
      <c r="AD55211" s="9"/>
    </row>
    <row r="55212" spans="30:30">
      <c r="AD55212" s="9"/>
    </row>
    <row r="55213" spans="30:30">
      <c r="AD55213" s="9"/>
    </row>
    <row r="55214" spans="30:30">
      <c r="AD55214" s="9"/>
    </row>
    <row r="55215" spans="30:30">
      <c r="AD55215" s="9"/>
    </row>
    <row r="55216" spans="30:30">
      <c r="AD55216" s="9"/>
    </row>
    <row r="55217" spans="30:30">
      <c r="AD55217" s="9"/>
    </row>
    <row r="55218" spans="30:30">
      <c r="AD55218" s="9"/>
    </row>
    <row r="55219" spans="30:30">
      <c r="AD55219" s="9"/>
    </row>
    <row r="55220" spans="30:30">
      <c r="AD55220" s="9"/>
    </row>
    <row r="55221" spans="30:30">
      <c r="AD55221" s="9"/>
    </row>
    <row r="55222" spans="30:30">
      <c r="AD55222" s="9"/>
    </row>
    <row r="55223" spans="30:30">
      <c r="AD55223" s="9"/>
    </row>
    <row r="55224" spans="30:30">
      <c r="AD55224" s="9"/>
    </row>
    <row r="55225" spans="30:30">
      <c r="AD55225" s="9"/>
    </row>
    <row r="55226" spans="30:30">
      <c r="AD55226" s="9"/>
    </row>
    <row r="55227" spans="30:30">
      <c r="AD55227" s="9"/>
    </row>
    <row r="55228" spans="30:30">
      <c r="AD55228" s="9"/>
    </row>
    <row r="55229" spans="30:30">
      <c r="AD55229" s="9"/>
    </row>
    <row r="55230" spans="30:30">
      <c r="AD55230" s="9"/>
    </row>
    <row r="55231" spans="30:30">
      <c r="AD55231" s="9"/>
    </row>
    <row r="55232" spans="30:30">
      <c r="AD55232" s="9"/>
    </row>
    <row r="55233" spans="30:30">
      <c r="AD55233" s="9"/>
    </row>
    <row r="55234" spans="30:30">
      <c r="AD55234" s="9"/>
    </row>
    <row r="55235" spans="30:30">
      <c r="AD55235" s="9"/>
    </row>
    <row r="55236" spans="30:30">
      <c r="AD55236" s="9"/>
    </row>
    <row r="55237" spans="30:30">
      <c r="AD55237" s="9"/>
    </row>
    <row r="55238" spans="30:30">
      <c r="AD55238" s="9"/>
    </row>
    <row r="55239" spans="30:30">
      <c r="AD55239" s="9"/>
    </row>
    <row r="55240" spans="30:30">
      <c r="AD55240" s="9"/>
    </row>
    <row r="55241" spans="30:30">
      <c r="AD55241" s="9"/>
    </row>
    <row r="55242" spans="30:30">
      <c r="AD55242" s="9"/>
    </row>
    <row r="55243" spans="30:30">
      <c r="AD55243" s="9"/>
    </row>
    <row r="55244" spans="30:30">
      <c r="AD55244" s="9"/>
    </row>
    <row r="55245" spans="30:30">
      <c r="AD55245" s="9"/>
    </row>
    <row r="55246" spans="30:30">
      <c r="AD55246" s="9"/>
    </row>
    <row r="55247" spans="30:30">
      <c r="AD55247" s="9"/>
    </row>
    <row r="55248" spans="30:30">
      <c r="AD55248" s="9"/>
    </row>
    <row r="55249" spans="30:30">
      <c r="AD55249" s="9"/>
    </row>
    <row r="55250" spans="30:30">
      <c r="AD55250" s="9"/>
    </row>
    <row r="55251" spans="30:30">
      <c r="AD55251" s="9"/>
    </row>
    <row r="55252" spans="30:30">
      <c r="AD55252" s="9"/>
    </row>
    <row r="55253" spans="30:30">
      <c r="AD55253" s="9"/>
    </row>
    <row r="55254" spans="30:30">
      <c r="AD55254" s="9"/>
    </row>
    <row r="55255" spans="30:30">
      <c r="AD55255" s="9"/>
    </row>
    <row r="55256" spans="30:30">
      <c r="AD55256" s="9"/>
    </row>
    <row r="55257" spans="30:30">
      <c r="AD55257" s="9"/>
    </row>
    <row r="55258" spans="30:30">
      <c r="AD55258" s="9"/>
    </row>
    <row r="55259" spans="30:30">
      <c r="AD55259" s="9"/>
    </row>
    <row r="55260" spans="30:30">
      <c r="AD55260" s="9"/>
    </row>
    <row r="55261" spans="30:30">
      <c r="AD55261" s="9"/>
    </row>
    <row r="55262" spans="30:30">
      <c r="AD55262" s="9"/>
    </row>
    <row r="55263" spans="30:30">
      <c r="AD55263" s="9"/>
    </row>
    <row r="55264" spans="30:30">
      <c r="AD55264" s="9"/>
    </row>
    <row r="55265" spans="30:30">
      <c r="AD55265" s="9"/>
    </row>
    <row r="55266" spans="30:30">
      <c r="AD55266" s="9"/>
    </row>
    <row r="55267" spans="30:30">
      <c r="AD55267" s="9"/>
    </row>
    <row r="55268" spans="30:30">
      <c r="AD55268" s="9"/>
    </row>
    <row r="55269" spans="30:30">
      <c r="AD55269" s="9"/>
    </row>
    <row r="55270" spans="30:30">
      <c r="AD55270" s="9"/>
    </row>
    <row r="55271" spans="30:30">
      <c r="AD55271" s="9"/>
    </row>
    <row r="55272" spans="30:30">
      <c r="AD55272" s="9"/>
    </row>
    <row r="55273" spans="30:30">
      <c r="AD55273" s="9"/>
    </row>
    <row r="55274" spans="30:30">
      <c r="AD55274" s="9"/>
    </row>
    <row r="55275" spans="30:30">
      <c r="AD55275" s="9"/>
    </row>
    <row r="55276" spans="30:30">
      <c r="AD55276" s="9"/>
    </row>
    <row r="55277" spans="30:30">
      <c r="AD55277" s="9"/>
    </row>
    <row r="55278" spans="30:30">
      <c r="AD55278" s="9"/>
    </row>
    <row r="55279" spans="30:30">
      <c r="AD55279" s="9"/>
    </row>
    <row r="55280" spans="30:30">
      <c r="AD55280" s="9"/>
    </row>
    <row r="55281" spans="30:30">
      <c r="AD55281" s="9"/>
    </row>
    <row r="55282" spans="30:30">
      <c r="AD55282" s="9"/>
    </row>
    <row r="55283" spans="30:30">
      <c r="AD55283" s="9"/>
    </row>
    <row r="55284" spans="30:30">
      <c r="AD55284" s="9"/>
    </row>
    <row r="55285" spans="30:30">
      <c r="AD55285" s="9"/>
    </row>
    <row r="55286" spans="30:30">
      <c r="AD55286" s="9"/>
    </row>
    <row r="55287" spans="30:30">
      <c r="AD55287" s="9"/>
    </row>
    <row r="55288" spans="30:30">
      <c r="AD55288" s="9"/>
    </row>
    <row r="55289" spans="30:30">
      <c r="AD55289" s="9"/>
    </row>
    <row r="55290" spans="30:30">
      <c r="AD55290" s="9"/>
    </row>
    <row r="55291" spans="30:30">
      <c r="AD55291" s="9"/>
    </row>
    <row r="55292" spans="30:30">
      <c r="AD55292" s="9"/>
    </row>
    <row r="55293" spans="30:30">
      <c r="AD55293" s="9"/>
    </row>
    <row r="55294" spans="30:30">
      <c r="AD55294" s="9"/>
    </row>
    <row r="55295" spans="30:30">
      <c r="AD55295" s="9"/>
    </row>
    <row r="55296" spans="30:30">
      <c r="AD55296" s="9"/>
    </row>
    <row r="55297" spans="30:30">
      <c r="AD55297" s="9"/>
    </row>
    <row r="55298" spans="30:30">
      <c r="AD55298" s="9"/>
    </row>
    <row r="55299" spans="30:30">
      <c r="AD55299" s="9"/>
    </row>
    <row r="55300" spans="30:30">
      <c r="AD55300" s="9"/>
    </row>
    <row r="55301" spans="30:30">
      <c r="AD55301" s="9"/>
    </row>
    <row r="55302" spans="30:30">
      <c r="AD55302" s="9"/>
    </row>
    <row r="55303" spans="30:30">
      <c r="AD55303" s="9"/>
    </row>
    <row r="55304" spans="30:30">
      <c r="AD55304" s="9"/>
    </row>
    <row r="55305" spans="30:30">
      <c r="AD55305" s="9"/>
    </row>
    <row r="55306" spans="30:30">
      <c r="AD55306" s="9"/>
    </row>
    <row r="55307" spans="30:30">
      <c r="AD55307" s="9"/>
    </row>
    <row r="55308" spans="30:30">
      <c r="AD55308" s="9"/>
    </row>
    <row r="55309" spans="30:30">
      <c r="AD55309" s="9"/>
    </row>
    <row r="55310" spans="30:30">
      <c r="AD55310" s="9"/>
    </row>
    <row r="55311" spans="30:30">
      <c r="AD55311" s="9"/>
    </row>
    <row r="55312" spans="30:30">
      <c r="AD55312" s="9"/>
    </row>
    <row r="55313" spans="30:30">
      <c r="AD55313" s="9"/>
    </row>
    <row r="55314" spans="30:30">
      <c r="AD55314" s="9"/>
    </row>
    <row r="55315" spans="30:30">
      <c r="AD55315" s="9"/>
    </row>
    <row r="55316" spans="30:30">
      <c r="AD55316" s="9"/>
    </row>
    <row r="55317" spans="30:30">
      <c r="AD55317" s="9"/>
    </row>
    <row r="55318" spans="30:30">
      <c r="AD55318" s="9"/>
    </row>
    <row r="55319" spans="30:30">
      <c r="AD55319" s="9"/>
    </row>
    <row r="55320" spans="30:30">
      <c r="AD55320" s="9"/>
    </row>
    <row r="55321" spans="30:30">
      <c r="AD55321" s="9"/>
    </row>
    <row r="55322" spans="30:30">
      <c r="AD55322" s="9"/>
    </row>
    <row r="55323" spans="30:30">
      <c r="AD55323" s="9"/>
    </row>
    <row r="55324" spans="30:30">
      <c r="AD55324" s="9"/>
    </row>
    <row r="55325" spans="30:30">
      <c r="AD55325" s="9"/>
    </row>
    <row r="55326" spans="30:30">
      <c r="AD55326" s="9"/>
    </row>
    <row r="55327" spans="30:30">
      <c r="AD55327" s="9"/>
    </row>
    <row r="55328" spans="30:30">
      <c r="AD55328" s="9"/>
    </row>
    <row r="55329" spans="30:30">
      <c r="AD55329" s="9"/>
    </row>
    <row r="55330" spans="30:30">
      <c r="AD55330" s="9"/>
    </row>
    <row r="55331" spans="30:30">
      <c r="AD55331" s="9"/>
    </row>
    <row r="55332" spans="30:30">
      <c r="AD55332" s="9"/>
    </row>
    <row r="55333" spans="30:30">
      <c r="AD55333" s="9"/>
    </row>
    <row r="55334" spans="30:30">
      <c r="AD55334" s="9"/>
    </row>
    <row r="55335" spans="30:30">
      <c r="AD55335" s="9"/>
    </row>
    <row r="55336" spans="30:30">
      <c r="AD55336" s="9"/>
    </row>
    <row r="55337" spans="30:30">
      <c r="AD55337" s="9"/>
    </row>
    <row r="55338" spans="30:30">
      <c r="AD55338" s="9"/>
    </row>
    <row r="55339" spans="30:30">
      <c r="AD55339" s="9"/>
    </row>
    <row r="55340" spans="30:30">
      <c r="AD55340" s="9"/>
    </row>
    <row r="55341" spans="30:30">
      <c r="AD55341" s="9"/>
    </row>
    <row r="55342" spans="30:30">
      <c r="AD55342" s="9"/>
    </row>
    <row r="55343" spans="30:30">
      <c r="AD55343" s="9"/>
    </row>
    <row r="55344" spans="30:30">
      <c r="AD55344" s="9"/>
    </row>
    <row r="55345" spans="30:30">
      <c r="AD55345" s="9"/>
    </row>
    <row r="55346" spans="30:30">
      <c r="AD55346" s="9"/>
    </row>
    <row r="55347" spans="30:30">
      <c r="AD55347" s="9"/>
    </row>
    <row r="55348" spans="30:30">
      <c r="AD55348" s="9"/>
    </row>
    <row r="55349" spans="30:30">
      <c r="AD55349" s="9"/>
    </row>
    <row r="55350" spans="30:30">
      <c r="AD55350" s="9"/>
    </row>
    <row r="55351" spans="30:30">
      <c r="AD55351" s="9"/>
    </row>
    <row r="55352" spans="30:30">
      <c r="AD55352" s="9"/>
    </row>
    <row r="55353" spans="30:30">
      <c r="AD55353" s="9"/>
    </row>
    <row r="55354" spans="30:30">
      <c r="AD55354" s="9"/>
    </row>
    <row r="55355" spans="30:30">
      <c r="AD55355" s="9"/>
    </row>
    <row r="55356" spans="30:30">
      <c r="AD55356" s="9"/>
    </row>
    <row r="55357" spans="30:30">
      <c r="AD55357" s="9"/>
    </row>
    <row r="55358" spans="30:30">
      <c r="AD55358" s="9"/>
    </row>
    <row r="55359" spans="30:30">
      <c r="AD55359" s="9"/>
    </row>
    <row r="55360" spans="30:30">
      <c r="AD55360" s="9"/>
    </row>
    <row r="55361" spans="30:30">
      <c r="AD55361" s="9"/>
    </row>
    <row r="55362" spans="30:30">
      <c r="AD55362" s="9"/>
    </row>
    <row r="55363" spans="30:30">
      <c r="AD55363" s="9"/>
    </row>
    <row r="55364" spans="30:30">
      <c r="AD55364" s="9"/>
    </row>
    <row r="55365" spans="30:30">
      <c r="AD55365" s="9"/>
    </row>
    <row r="55366" spans="30:30">
      <c r="AD55366" s="9"/>
    </row>
    <row r="55367" spans="30:30">
      <c r="AD55367" s="9"/>
    </row>
    <row r="55368" spans="30:30">
      <c r="AD55368" s="9"/>
    </row>
    <row r="55369" spans="30:30">
      <c r="AD55369" s="9"/>
    </row>
    <row r="55370" spans="30:30">
      <c r="AD55370" s="9"/>
    </row>
    <row r="55371" spans="30:30">
      <c r="AD55371" s="9"/>
    </row>
    <row r="55372" spans="30:30">
      <c r="AD55372" s="9"/>
    </row>
    <row r="55373" spans="30:30">
      <c r="AD55373" s="9"/>
    </row>
    <row r="55374" spans="30:30">
      <c r="AD55374" s="9"/>
    </row>
    <row r="55375" spans="30:30">
      <c r="AD55375" s="9"/>
    </row>
    <row r="55376" spans="30:30">
      <c r="AD55376" s="9"/>
    </row>
    <row r="55377" spans="30:30">
      <c r="AD55377" s="9"/>
    </row>
    <row r="55378" spans="30:30">
      <c r="AD55378" s="9"/>
    </row>
    <row r="55379" spans="30:30">
      <c r="AD55379" s="9"/>
    </row>
    <row r="55380" spans="30:30">
      <c r="AD55380" s="9"/>
    </row>
    <row r="55381" spans="30:30">
      <c r="AD55381" s="9"/>
    </row>
    <row r="55382" spans="30:30">
      <c r="AD55382" s="9"/>
    </row>
    <row r="55383" spans="30:30">
      <c r="AD55383" s="9"/>
    </row>
    <row r="55384" spans="30:30">
      <c r="AD55384" s="9"/>
    </row>
    <row r="55385" spans="30:30">
      <c r="AD55385" s="9"/>
    </row>
    <row r="55386" spans="30:30">
      <c r="AD55386" s="9"/>
    </row>
    <row r="55387" spans="30:30">
      <c r="AD55387" s="9"/>
    </row>
    <row r="55388" spans="30:30">
      <c r="AD55388" s="9"/>
    </row>
    <row r="55389" spans="30:30">
      <c r="AD55389" s="9"/>
    </row>
    <row r="55390" spans="30:30">
      <c r="AD55390" s="9"/>
    </row>
    <row r="55391" spans="30:30">
      <c r="AD55391" s="9"/>
    </row>
    <row r="55392" spans="30:30">
      <c r="AD55392" s="9"/>
    </row>
    <row r="55393" spans="30:30">
      <c r="AD55393" s="9"/>
    </row>
    <row r="55394" spans="30:30">
      <c r="AD55394" s="9"/>
    </row>
    <row r="55395" spans="30:30">
      <c r="AD55395" s="9"/>
    </row>
    <row r="55396" spans="30:30">
      <c r="AD55396" s="9"/>
    </row>
    <row r="55397" spans="30:30">
      <c r="AD55397" s="9"/>
    </row>
    <row r="55398" spans="30:30">
      <c r="AD55398" s="9"/>
    </row>
    <row r="55399" spans="30:30">
      <c r="AD55399" s="9"/>
    </row>
    <row r="55400" spans="30:30">
      <c r="AD55400" s="9"/>
    </row>
    <row r="55401" spans="30:30">
      <c r="AD55401" s="9"/>
    </row>
    <row r="55402" spans="30:30">
      <c r="AD55402" s="9"/>
    </row>
    <row r="55403" spans="30:30">
      <c r="AD55403" s="9"/>
    </row>
    <row r="55404" spans="30:30">
      <c r="AD55404" s="9"/>
    </row>
    <row r="55405" spans="30:30">
      <c r="AD55405" s="9"/>
    </row>
    <row r="55406" spans="30:30">
      <c r="AD55406" s="9"/>
    </row>
    <row r="55407" spans="30:30">
      <c r="AD55407" s="9"/>
    </row>
    <row r="55408" spans="30:30">
      <c r="AD55408" s="9"/>
    </row>
    <row r="55409" spans="30:30">
      <c r="AD55409" s="9"/>
    </row>
    <row r="55410" spans="30:30">
      <c r="AD55410" s="9"/>
    </row>
    <row r="55411" spans="30:30">
      <c r="AD55411" s="9"/>
    </row>
    <row r="55412" spans="30:30">
      <c r="AD55412" s="9"/>
    </row>
    <row r="55413" spans="30:30">
      <c r="AD55413" s="9"/>
    </row>
    <row r="55414" spans="30:30">
      <c r="AD55414" s="9"/>
    </row>
    <row r="55415" spans="30:30">
      <c r="AD55415" s="9"/>
    </row>
    <row r="55416" spans="30:30">
      <c r="AD55416" s="9"/>
    </row>
    <row r="55417" spans="30:30">
      <c r="AD55417" s="9"/>
    </row>
    <row r="55418" spans="30:30">
      <c r="AD55418" s="9"/>
    </row>
    <row r="55419" spans="30:30">
      <c r="AD55419" s="9"/>
    </row>
    <row r="55420" spans="30:30">
      <c r="AD55420" s="9"/>
    </row>
    <row r="55421" spans="30:30">
      <c r="AD55421" s="9"/>
    </row>
    <row r="55422" spans="30:30">
      <c r="AD55422" s="9"/>
    </row>
    <row r="55423" spans="30:30">
      <c r="AD55423" s="9"/>
    </row>
    <row r="55424" spans="30:30">
      <c r="AD55424" s="9"/>
    </row>
    <row r="55425" spans="30:30">
      <c r="AD55425" s="9"/>
    </row>
    <row r="55426" spans="30:30">
      <c r="AD55426" s="9"/>
    </row>
    <row r="55427" spans="30:30">
      <c r="AD55427" s="9"/>
    </row>
    <row r="55428" spans="30:30">
      <c r="AD55428" s="9"/>
    </row>
    <row r="55429" spans="30:30">
      <c r="AD55429" s="9"/>
    </row>
    <row r="55430" spans="30:30">
      <c r="AD55430" s="9"/>
    </row>
    <row r="55431" spans="30:30">
      <c r="AD55431" s="9"/>
    </row>
    <row r="55432" spans="30:30">
      <c r="AD55432" s="9"/>
    </row>
    <row r="55433" spans="30:30">
      <c r="AD55433" s="9"/>
    </row>
    <row r="55434" spans="30:30">
      <c r="AD55434" s="9"/>
    </row>
    <row r="55435" spans="30:30">
      <c r="AD55435" s="9"/>
    </row>
    <row r="55436" spans="30:30">
      <c r="AD55436" s="9"/>
    </row>
    <row r="55437" spans="30:30">
      <c r="AD55437" s="9"/>
    </row>
    <row r="55438" spans="30:30">
      <c r="AD55438" s="9"/>
    </row>
    <row r="55439" spans="30:30">
      <c r="AD55439" s="9"/>
    </row>
    <row r="55440" spans="30:30">
      <c r="AD55440" s="9"/>
    </row>
    <row r="55441" spans="30:30">
      <c r="AD55441" s="9"/>
    </row>
    <row r="55442" spans="30:30">
      <c r="AD55442" s="9"/>
    </row>
    <row r="55443" spans="30:30">
      <c r="AD55443" s="9"/>
    </row>
    <row r="55444" spans="30:30">
      <c r="AD55444" s="9"/>
    </row>
    <row r="55445" spans="30:30">
      <c r="AD55445" s="9"/>
    </row>
    <row r="55446" spans="30:30">
      <c r="AD55446" s="9"/>
    </row>
    <row r="55447" spans="30:30">
      <c r="AD55447" s="9"/>
    </row>
    <row r="55448" spans="30:30">
      <c r="AD55448" s="9"/>
    </row>
    <row r="55449" spans="30:30">
      <c r="AD55449" s="9"/>
    </row>
    <row r="55450" spans="30:30">
      <c r="AD55450" s="9"/>
    </row>
    <row r="55451" spans="30:30">
      <c r="AD55451" s="9"/>
    </row>
    <row r="55452" spans="30:30">
      <c r="AD55452" s="9"/>
    </row>
    <row r="55453" spans="30:30">
      <c r="AD55453" s="9"/>
    </row>
    <row r="55454" spans="30:30">
      <c r="AD55454" s="9"/>
    </row>
    <row r="55455" spans="30:30">
      <c r="AD55455" s="9"/>
    </row>
    <row r="55456" spans="30:30">
      <c r="AD55456" s="9"/>
    </row>
    <row r="55457" spans="30:30">
      <c r="AD55457" s="9"/>
    </row>
    <row r="55458" spans="30:30">
      <c r="AD55458" s="9"/>
    </row>
    <row r="55459" spans="30:30">
      <c r="AD55459" s="9"/>
    </row>
    <row r="55460" spans="30:30">
      <c r="AD55460" s="9"/>
    </row>
    <row r="55461" spans="30:30">
      <c r="AD55461" s="9"/>
    </row>
    <row r="55462" spans="30:30">
      <c r="AD55462" s="9"/>
    </row>
    <row r="55463" spans="30:30">
      <c r="AD55463" s="9"/>
    </row>
    <row r="55464" spans="30:30">
      <c r="AD55464" s="9"/>
    </row>
    <row r="55465" spans="30:30">
      <c r="AD55465" s="9"/>
    </row>
    <row r="55466" spans="30:30">
      <c r="AD55466" s="9"/>
    </row>
    <row r="55467" spans="30:30">
      <c r="AD55467" s="9"/>
    </row>
    <row r="55468" spans="30:30">
      <c r="AD55468" s="9"/>
    </row>
    <row r="55469" spans="30:30">
      <c r="AD55469" s="9"/>
    </row>
    <row r="55470" spans="30:30">
      <c r="AD55470" s="9"/>
    </row>
    <row r="55471" spans="30:30">
      <c r="AD55471" s="9"/>
    </row>
    <row r="55472" spans="30:30">
      <c r="AD55472" s="9"/>
    </row>
    <row r="55473" spans="30:30">
      <c r="AD55473" s="9"/>
    </row>
    <row r="55474" spans="30:30">
      <c r="AD55474" s="9"/>
    </row>
    <row r="55475" spans="30:30">
      <c r="AD55475" s="9"/>
    </row>
    <row r="55476" spans="30:30">
      <c r="AD55476" s="9"/>
    </row>
    <row r="55477" spans="30:30">
      <c r="AD55477" s="9"/>
    </row>
    <row r="55478" spans="30:30">
      <c r="AD55478" s="9"/>
    </row>
    <row r="55479" spans="30:30">
      <c r="AD55479" s="9"/>
    </row>
    <row r="55480" spans="30:30">
      <c r="AD55480" s="9"/>
    </row>
    <row r="55481" spans="30:30">
      <c r="AD55481" s="9"/>
    </row>
    <row r="55482" spans="30:30">
      <c r="AD55482" s="9"/>
    </row>
    <row r="55483" spans="30:30">
      <c r="AD55483" s="9"/>
    </row>
    <row r="55484" spans="30:30">
      <c r="AD55484" s="9"/>
    </row>
    <row r="55485" spans="30:30">
      <c r="AD55485" s="9"/>
    </row>
    <row r="55486" spans="30:30">
      <c r="AD55486" s="9"/>
    </row>
    <row r="55487" spans="30:30">
      <c r="AD55487" s="9"/>
    </row>
    <row r="55488" spans="30:30">
      <c r="AD55488" s="9"/>
    </row>
    <row r="55489" spans="30:30">
      <c r="AD55489" s="9"/>
    </row>
    <row r="55490" spans="30:30">
      <c r="AD55490" s="9"/>
    </row>
    <row r="55491" spans="30:30">
      <c r="AD55491" s="9"/>
    </row>
    <row r="55492" spans="30:30">
      <c r="AD55492" s="9"/>
    </row>
    <row r="55493" spans="30:30">
      <c r="AD55493" s="9"/>
    </row>
    <row r="55494" spans="30:30">
      <c r="AD55494" s="9"/>
    </row>
    <row r="55495" spans="30:30">
      <c r="AD55495" s="9"/>
    </row>
    <row r="55496" spans="30:30">
      <c r="AD55496" s="9"/>
    </row>
    <row r="55497" spans="30:30">
      <c r="AD55497" s="9"/>
    </row>
    <row r="55498" spans="30:30">
      <c r="AD55498" s="9"/>
    </row>
    <row r="55499" spans="30:30">
      <c r="AD55499" s="9"/>
    </row>
    <row r="55500" spans="30:30">
      <c r="AD55500" s="9"/>
    </row>
    <row r="55501" spans="30:30">
      <c r="AD55501" s="9"/>
    </row>
    <row r="55502" spans="30:30">
      <c r="AD55502" s="9"/>
    </row>
    <row r="55503" spans="30:30">
      <c r="AD55503" s="9"/>
    </row>
    <row r="55504" spans="30:30">
      <c r="AD55504" s="9"/>
    </row>
    <row r="55505" spans="30:30">
      <c r="AD55505" s="9"/>
    </row>
    <row r="55506" spans="30:30">
      <c r="AD55506" s="9"/>
    </row>
    <row r="55507" spans="30:30">
      <c r="AD55507" s="9"/>
    </row>
    <row r="55508" spans="30:30">
      <c r="AD55508" s="9"/>
    </row>
    <row r="55509" spans="30:30">
      <c r="AD55509" s="9"/>
    </row>
    <row r="55510" spans="30:30">
      <c r="AD55510" s="9"/>
    </row>
    <row r="55511" spans="30:30">
      <c r="AD55511" s="9"/>
    </row>
    <row r="55512" spans="30:30">
      <c r="AD55512" s="9"/>
    </row>
    <row r="55513" spans="30:30">
      <c r="AD55513" s="9"/>
    </row>
    <row r="55514" spans="30:30">
      <c r="AD55514" s="9"/>
    </row>
    <row r="55515" spans="30:30">
      <c r="AD55515" s="9"/>
    </row>
    <row r="55516" spans="30:30">
      <c r="AD55516" s="9"/>
    </row>
    <row r="55517" spans="30:30">
      <c r="AD55517" s="9"/>
    </row>
    <row r="55518" spans="30:30">
      <c r="AD55518" s="9"/>
    </row>
    <row r="55519" spans="30:30">
      <c r="AD55519" s="9"/>
    </row>
    <row r="55520" spans="30:30">
      <c r="AD55520" s="9"/>
    </row>
    <row r="55521" spans="30:30">
      <c r="AD55521" s="9"/>
    </row>
    <row r="55522" spans="30:30">
      <c r="AD55522" s="9"/>
    </row>
    <row r="55523" spans="30:30">
      <c r="AD55523" s="9"/>
    </row>
    <row r="55524" spans="30:30">
      <c r="AD55524" s="9"/>
    </row>
    <row r="55525" spans="30:30">
      <c r="AD55525" s="9"/>
    </row>
    <row r="55526" spans="30:30">
      <c r="AD55526" s="9"/>
    </row>
    <row r="55527" spans="30:30">
      <c r="AD55527" s="9"/>
    </row>
    <row r="55528" spans="30:30">
      <c r="AD55528" s="9"/>
    </row>
    <row r="55529" spans="30:30">
      <c r="AD55529" s="9"/>
    </row>
    <row r="55530" spans="30:30">
      <c r="AD55530" s="9"/>
    </row>
    <row r="55531" spans="30:30">
      <c r="AD55531" s="9"/>
    </row>
    <row r="55532" spans="30:30">
      <c r="AD55532" s="9"/>
    </row>
    <row r="55533" spans="30:30">
      <c r="AD55533" s="9"/>
    </row>
    <row r="55534" spans="30:30">
      <c r="AD55534" s="9"/>
    </row>
    <row r="55535" spans="30:30">
      <c r="AD55535" s="9"/>
    </row>
    <row r="55536" spans="30:30">
      <c r="AD55536" s="9"/>
    </row>
    <row r="55537" spans="30:30">
      <c r="AD55537" s="9"/>
    </row>
    <row r="55538" spans="30:30">
      <c r="AD55538" s="9"/>
    </row>
    <row r="55539" spans="30:30">
      <c r="AD55539" s="9"/>
    </row>
    <row r="55540" spans="30:30">
      <c r="AD55540" s="9"/>
    </row>
    <row r="55541" spans="30:30">
      <c r="AD55541" s="9"/>
    </row>
    <row r="55542" spans="30:30">
      <c r="AD55542" s="9"/>
    </row>
    <row r="55543" spans="30:30">
      <c r="AD55543" s="9"/>
    </row>
    <row r="55544" spans="30:30">
      <c r="AD55544" s="9"/>
    </row>
    <row r="55545" spans="30:30">
      <c r="AD55545" s="9"/>
    </row>
    <row r="55546" spans="30:30">
      <c r="AD55546" s="9"/>
    </row>
    <row r="55547" spans="30:30">
      <c r="AD55547" s="9"/>
    </row>
    <row r="55548" spans="30:30">
      <c r="AD55548" s="9"/>
    </row>
    <row r="55549" spans="30:30">
      <c r="AD55549" s="9"/>
    </row>
    <row r="55550" spans="30:30">
      <c r="AD55550" s="9"/>
    </row>
    <row r="55551" spans="30:30">
      <c r="AD55551" s="9"/>
    </row>
    <row r="55552" spans="30:30">
      <c r="AD55552" s="9"/>
    </row>
    <row r="55553" spans="30:30">
      <c r="AD55553" s="9"/>
    </row>
    <row r="55554" spans="30:30">
      <c r="AD55554" s="9"/>
    </row>
    <row r="55555" spans="30:30">
      <c r="AD55555" s="9"/>
    </row>
    <row r="55556" spans="30:30">
      <c r="AD55556" s="9"/>
    </row>
    <row r="55557" spans="30:30">
      <c r="AD55557" s="9"/>
    </row>
    <row r="55558" spans="30:30">
      <c r="AD55558" s="9"/>
    </row>
    <row r="55559" spans="30:30">
      <c r="AD55559" s="9"/>
    </row>
    <row r="55560" spans="30:30">
      <c r="AD55560" s="9"/>
    </row>
    <row r="55561" spans="30:30">
      <c r="AD55561" s="9"/>
    </row>
    <row r="55562" spans="30:30">
      <c r="AD55562" s="9"/>
    </row>
    <row r="55563" spans="30:30">
      <c r="AD55563" s="9"/>
    </row>
    <row r="55564" spans="30:30">
      <c r="AD55564" s="9"/>
    </row>
    <row r="55565" spans="30:30">
      <c r="AD55565" s="9"/>
    </row>
    <row r="55566" spans="30:30">
      <c r="AD55566" s="9"/>
    </row>
    <row r="55567" spans="30:30">
      <c r="AD55567" s="9"/>
    </row>
    <row r="55568" spans="30:30">
      <c r="AD55568" s="9"/>
    </row>
    <row r="55569" spans="30:30">
      <c r="AD55569" s="9"/>
    </row>
    <row r="55570" spans="30:30">
      <c r="AD55570" s="9"/>
    </row>
    <row r="55571" spans="30:30">
      <c r="AD55571" s="9"/>
    </row>
    <row r="55572" spans="30:30">
      <c r="AD55572" s="9"/>
    </row>
    <row r="55573" spans="30:30">
      <c r="AD55573" s="9"/>
    </row>
    <row r="55574" spans="30:30">
      <c r="AD55574" s="9"/>
    </row>
    <row r="55575" spans="30:30">
      <c r="AD55575" s="9"/>
    </row>
    <row r="55576" spans="30:30">
      <c r="AD55576" s="9"/>
    </row>
    <row r="55577" spans="30:30">
      <c r="AD55577" s="9"/>
    </row>
    <row r="55578" spans="30:30">
      <c r="AD55578" s="9"/>
    </row>
    <row r="55579" spans="30:30">
      <c r="AD55579" s="9"/>
    </row>
    <row r="55580" spans="30:30">
      <c r="AD55580" s="9"/>
    </row>
    <row r="55581" spans="30:30">
      <c r="AD55581" s="9"/>
    </row>
    <row r="55582" spans="30:30">
      <c r="AD55582" s="9"/>
    </row>
    <row r="55583" spans="30:30">
      <c r="AD55583" s="9"/>
    </row>
    <row r="55584" spans="30:30">
      <c r="AD55584" s="9"/>
    </row>
    <row r="55585" spans="30:30">
      <c r="AD55585" s="9"/>
    </row>
    <row r="55586" spans="30:30">
      <c r="AD55586" s="9"/>
    </row>
    <row r="55587" spans="30:30">
      <c r="AD55587" s="9"/>
    </row>
    <row r="55588" spans="30:30">
      <c r="AD55588" s="9"/>
    </row>
    <row r="55589" spans="30:30">
      <c r="AD55589" s="9"/>
    </row>
    <row r="55590" spans="30:30">
      <c r="AD55590" s="9"/>
    </row>
    <row r="55591" spans="30:30">
      <c r="AD55591" s="9"/>
    </row>
    <row r="55592" spans="30:30">
      <c r="AD55592" s="9"/>
    </row>
    <row r="55593" spans="30:30">
      <c r="AD55593" s="9"/>
    </row>
    <row r="55594" spans="30:30">
      <c r="AD55594" s="9"/>
    </row>
    <row r="55595" spans="30:30">
      <c r="AD55595" s="9"/>
    </row>
    <row r="55596" spans="30:30">
      <c r="AD55596" s="9"/>
    </row>
    <row r="55597" spans="30:30">
      <c r="AD55597" s="9"/>
    </row>
    <row r="55598" spans="30:30">
      <c r="AD55598" s="9"/>
    </row>
    <row r="55599" spans="30:30">
      <c r="AD55599" s="9"/>
    </row>
    <row r="55600" spans="30:30">
      <c r="AD55600" s="9"/>
    </row>
    <row r="55601" spans="30:30">
      <c r="AD55601" s="9"/>
    </row>
    <row r="55602" spans="30:30">
      <c r="AD55602" s="9"/>
    </row>
    <row r="55603" spans="30:30">
      <c r="AD55603" s="9"/>
    </row>
    <row r="55604" spans="30:30">
      <c r="AD55604" s="9"/>
    </row>
    <row r="55605" spans="30:30">
      <c r="AD55605" s="9"/>
    </row>
    <row r="55606" spans="30:30">
      <c r="AD55606" s="9"/>
    </row>
    <row r="55607" spans="30:30">
      <c r="AD55607" s="9"/>
    </row>
    <row r="55608" spans="30:30">
      <c r="AD55608" s="9"/>
    </row>
    <row r="55609" spans="30:30">
      <c r="AD55609" s="9"/>
    </row>
    <row r="55610" spans="30:30">
      <c r="AD55610" s="9"/>
    </row>
    <row r="55611" spans="30:30">
      <c r="AD55611" s="9"/>
    </row>
    <row r="55612" spans="30:30">
      <c r="AD55612" s="9"/>
    </row>
    <row r="55613" spans="30:30">
      <c r="AD55613" s="9"/>
    </row>
    <row r="55614" spans="30:30">
      <c r="AD55614" s="9"/>
    </row>
    <row r="55615" spans="30:30">
      <c r="AD55615" s="9"/>
    </row>
    <row r="55616" spans="30:30">
      <c r="AD55616" s="9"/>
    </row>
    <row r="55617" spans="30:30">
      <c r="AD55617" s="9"/>
    </row>
    <row r="55618" spans="30:30">
      <c r="AD55618" s="9"/>
    </row>
    <row r="55619" spans="30:30">
      <c r="AD55619" s="9"/>
    </row>
    <row r="55620" spans="30:30">
      <c r="AD55620" s="9"/>
    </row>
    <row r="55621" spans="30:30">
      <c r="AD55621" s="9"/>
    </row>
    <row r="55622" spans="30:30">
      <c r="AD55622" s="9"/>
    </row>
    <row r="55623" spans="30:30">
      <c r="AD55623" s="9"/>
    </row>
    <row r="55624" spans="30:30">
      <c r="AD55624" s="9"/>
    </row>
    <row r="55625" spans="30:30">
      <c r="AD55625" s="9"/>
    </row>
    <row r="55626" spans="30:30">
      <c r="AD55626" s="9"/>
    </row>
    <row r="55627" spans="30:30">
      <c r="AD55627" s="9"/>
    </row>
    <row r="55628" spans="30:30">
      <c r="AD55628" s="9"/>
    </row>
    <row r="55629" spans="30:30">
      <c r="AD55629" s="9"/>
    </row>
    <row r="55630" spans="30:30">
      <c r="AD55630" s="9"/>
    </row>
    <row r="55631" spans="30:30">
      <c r="AD55631" s="9"/>
    </row>
    <row r="55632" spans="30:30">
      <c r="AD55632" s="9"/>
    </row>
    <row r="55633" spans="30:30">
      <c r="AD55633" s="9"/>
    </row>
    <row r="55634" spans="30:30">
      <c r="AD55634" s="9"/>
    </row>
    <row r="55635" spans="30:30">
      <c r="AD55635" s="9"/>
    </row>
    <row r="55636" spans="30:30">
      <c r="AD55636" s="9"/>
    </row>
    <row r="55637" spans="30:30">
      <c r="AD55637" s="9"/>
    </row>
    <row r="55638" spans="30:30">
      <c r="AD55638" s="9"/>
    </row>
    <row r="55639" spans="30:30">
      <c r="AD55639" s="9"/>
    </row>
    <row r="55640" spans="30:30">
      <c r="AD55640" s="9"/>
    </row>
    <row r="55641" spans="30:30">
      <c r="AD55641" s="9"/>
    </row>
    <row r="55642" spans="30:30">
      <c r="AD55642" s="9"/>
    </row>
    <row r="55643" spans="30:30">
      <c r="AD55643" s="9"/>
    </row>
    <row r="55644" spans="30:30">
      <c r="AD55644" s="9"/>
    </row>
    <row r="55645" spans="30:30">
      <c r="AD55645" s="9"/>
    </row>
    <row r="55646" spans="30:30">
      <c r="AD55646" s="9"/>
    </row>
    <row r="55647" spans="30:30">
      <c r="AD55647" s="9"/>
    </row>
    <row r="55648" spans="30:30">
      <c r="AD55648" s="9"/>
    </row>
    <row r="55649" spans="30:30">
      <c r="AD55649" s="9"/>
    </row>
    <row r="55650" spans="30:30">
      <c r="AD55650" s="9"/>
    </row>
    <row r="55651" spans="30:30">
      <c r="AD55651" s="9"/>
    </row>
    <row r="55652" spans="30:30">
      <c r="AD55652" s="9"/>
    </row>
    <row r="55653" spans="30:30">
      <c r="AD55653" s="9"/>
    </row>
    <row r="55654" spans="30:30">
      <c r="AD55654" s="9"/>
    </row>
    <row r="55655" spans="30:30">
      <c r="AD55655" s="9"/>
    </row>
    <row r="55656" spans="30:30">
      <c r="AD55656" s="9"/>
    </row>
    <row r="55657" spans="30:30">
      <c r="AD55657" s="9"/>
    </row>
    <row r="55658" spans="30:30">
      <c r="AD55658" s="9"/>
    </row>
    <row r="55659" spans="30:30">
      <c r="AD55659" s="9"/>
    </row>
    <row r="55660" spans="30:30">
      <c r="AD55660" s="9"/>
    </row>
    <row r="55661" spans="30:30">
      <c r="AD55661" s="9"/>
    </row>
    <row r="55662" spans="30:30">
      <c r="AD55662" s="9"/>
    </row>
    <row r="55663" spans="30:30">
      <c r="AD55663" s="9"/>
    </row>
    <row r="55664" spans="30:30">
      <c r="AD55664" s="9"/>
    </row>
    <row r="55665" spans="30:30">
      <c r="AD55665" s="9"/>
    </row>
    <row r="55666" spans="30:30">
      <c r="AD55666" s="9"/>
    </row>
    <row r="55667" spans="30:30">
      <c r="AD55667" s="9"/>
    </row>
    <row r="55668" spans="30:30">
      <c r="AD55668" s="9"/>
    </row>
    <row r="55669" spans="30:30">
      <c r="AD55669" s="9"/>
    </row>
    <row r="55670" spans="30:30">
      <c r="AD55670" s="9"/>
    </row>
    <row r="55671" spans="30:30">
      <c r="AD55671" s="9"/>
    </row>
    <row r="55672" spans="30:30">
      <c r="AD55672" s="9"/>
    </row>
    <row r="55673" spans="30:30">
      <c r="AD55673" s="9"/>
    </row>
    <row r="55674" spans="30:30">
      <c r="AD55674" s="9"/>
    </row>
    <row r="55675" spans="30:30">
      <c r="AD55675" s="9"/>
    </row>
    <row r="55676" spans="30:30">
      <c r="AD55676" s="9"/>
    </row>
    <row r="55677" spans="30:30">
      <c r="AD55677" s="9"/>
    </row>
    <row r="55678" spans="30:30">
      <c r="AD55678" s="9"/>
    </row>
    <row r="55679" spans="30:30">
      <c r="AD55679" s="9"/>
    </row>
    <row r="55680" spans="30:30">
      <c r="AD55680" s="9"/>
    </row>
    <row r="55681" spans="30:30">
      <c r="AD55681" s="9"/>
    </row>
    <row r="55682" spans="30:30">
      <c r="AD55682" s="9"/>
    </row>
    <row r="55683" spans="30:30">
      <c r="AD55683" s="9"/>
    </row>
    <row r="55684" spans="30:30">
      <c r="AD55684" s="9"/>
    </row>
    <row r="55685" spans="30:30">
      <c r="AD55685" s="9"/>
    </row>
    <row r="55686" spans="30:30">
      <c r="AD55686" s="9"/>
    </row>
    <row r="55687" spans="30:30">
      <c r="AD55687" s="9"/>
    </row>
    <row r="55688" spans="30:30">
      <c r="AD55688" s="9"/>
    </row>
    <row r="55689" spans="30:30">
      <c r="AD55689" s="9"/>
    </row>
    <row r="55690" spans="30:30">
      <c r="AD55690" s="9"/>
    </row>
    <row r="55691" spans="30:30">
      <c r="AD55691" s="9"/>
    </row>
    <row r="55692" spans="30:30">
      <c r="AD55692" s="9"/>
    </row>
    <row r="55693" spans="30:30">
      <c r="AD55693" s="9"/>
    </row>
    <row r="55694" spans="30:30">
      <c r="AD55694" s="9"/>
    </row>
    <row r="55695" spans="30:30">
      <c r="AD55695" s="9"/>
    </row>
    <row r="55696" spans="30:30">
      <c r="AD55696" s="9"/>
    </row>
    <row r="55697" spans="30:30">
      <c r="AD55697" s="9"/>
    </row>
    <row r="55698" spans="30:30">
      <c r="AD55698" s="9"/>
    </row>
    <row r="55699" spans="30:30">
      <c r="AD55699" s="9"/>
    </row>
    <row r="55700" spans="30:30">
      <c r="AD55700" s="9"/>
    </row>
    <row r="55701" spans="30:30">
      <c r="AD55701" s="9"/>
    </row>
    <row r="55702" spans="30:30">
      <c r="AD55702" s="9"/>
    </row>
    <row r="55703" spans="30:30">
      <c r="AD55703" s="9"/>
    </row>
    <row r="55704" spans="30:30">
      <c r="AD55704" s="9"/>
    </row>
    <row r="55705" spans="30:30">
      <c r="AD55705" s="9"/>
    </row>
    <row r="55706" spans="30:30">
      <c r="AD55706" s="9"/>
    </row>
    <row r="55707" spans="30:30">
      <c r="AD55707" s="9"/>
    </row>
    <row r="55708" spans="30:30">
      <c r="AD55708" s="9"/>
    </row>
    <row r="55709" spans="30:30">
      <c r="AD55709" s="9"/>
    </row>
    <row r="55710" spans="30:30">
      <c r="AD55710" s="9"/>
    </row>
    <row r="55711" spans="30:30">
      <c r="AD55711" s="9"/>
    </row>
    <row r="55712" spans="30:30">
      <c r="AD55712" s="9"/>
    </row>
    <row r="55713" spans="30:30">
      <c r="AD55713" s="9"/>
    </row>
    <row r="55714" spans="30:30">
      <c r="AD55714" s="9"/>
    </row>
    <row r="55715" spans="30:30">
      <c r="AD55715" s="9"/>
    </row>
    <row r="55716" spans="30:30">
      <c r="AD55716" s="9"/>
    </row>
    <row r="55717" spans="30:30">
      <c r="AD55717" s="9"/>
    </row>
    <row r="55718" spans="30:30">
      <c r="AD55718" s="9"/>
    </row>
    <row r="55719" spans="30:30">
      <c r="AD55719" s="9"/>
    </row>
    <row r="55720" spans="30:30">
      <c r="AD55720" s="9"/>
    </row>
    <row r="55721" spans="30:30">
      <c r="AD55721" s="9"/>
    </row>
    <row r="55722" spans="30:30">
      <c r="AD55722" s="9"/>
    </row>
    <row r="55723" spans="30:30">
      <c r="AD55723" s="9"/>
    </row>
    <row r="55724" spans="30:30">
      <c r="AD55724" s="9"/>
    </row>
    <row r="55725" spans="30:30">
      <c r="AD55725" s="9"/>
    </row>
    <row r="55726" spans="30:30">
      <c r="AD55726" s="9"/>
    </row>
    <row r="55727" spans="30:30">
      <c r="AD55727" s="9"/>
    </row>
    <row r="55728" spans="30:30">
      <c r="AD55728" s="9"/>
    </row>
    <row r="55729" spans="30:30">
      <c r="AD55729" s="9"/>
    </row>
    <row r="55730" spans="30:30">
      <c r="AD55730" s="9"/>
    </row>
    <row r="55731" spans="30:30">
      <c r="AD55731" s="9"/>
    </row>
    <row r="55732" spans="30:30">
      <c r="AD55732" s="9"/>
    </row>
    <row r="55733" spans="30:30">
      <c r="AD55733" s="9"/>
    </row>
    <row r="55734" spans="30:30">
      <c r="AD55734" s="9"/>
    </row>
    <row r="55735" spans="30:30">
      <c r="AD55735" s="9"/>
    </row>
    <row r="55736" spans="30:30">
      <c r="AD55736" s="9"/>
    </row>
    <row r="55737" spans="30:30">
      <c r="AD55737" s="9"/>
    </row>
    <row r="55738" spans="30:30">
      <c r="AD55738" s="9"/>
    </row>
    <row r="55739" spans="30:30">
      <c r="AD55739" s="9"/>
    </row>
    <row r="55740" spans="30:30">
      <c r="AD55740" s="9"/>
    </row>
    <row r="55741" spans="30:30">
      <c r="AD55741" s="9"/>
    </row>
    <row r="55742" spans="30:30">
      <c r="AD55742" s="9"/>
    </row>
    <row r="55743" spans="30:30">
      <c r="AD55743" s="9"/>
    </row>
    <row r="55744" spans="30:30">
      <c r="AD55744" s="9"/>
    </row>
    <row r="55745" spans="30:30">
      <c r="AD55745" s="9"/>
    </row>
    <row r="55746" spans="30:30">
      <c r="AD55746" s="9"/>
    </row>
    <row r="55747" spans="30:30">
      <c r="AD55747" s="9"/>
    </row>
    <row r="55748" spans="30:30">
      <c r="AD55748" s="9"/>
    </row>
    <row r="55749" spans="30:30">
      <c r="AD55749" s="9"/>
    </row>
    <row r="55750" spans="30:30">
      <c r="AD55750" s="9"/>
    </row>
    <row r="55751" spans="30:30">
      <c r="AD55751" s="9"/>
    </row>
    <row r="55752" spans="30:30">
      <c r="AD55752" s="9"/>
    </row>
    <row r="55753" spans="30:30">
      <c r="AD55753" s="9"/>
    </row>
    <row r="55754" spans="30:30">
      <c r="AD55754" s="9"/>
    </row>
    <row r="55755" spans="30:30">
      <c r="AD55755" s="9"/>
    </row>
    <row r="55756" spans="30:30">
      <c r="AD55756" s="9"/>
    </row>
    <row r="55757" spans="30:30">
      <c r="AD55757" s="9"/>
    </row>
    <row r="55758" spans="30:30">
      <c r="AD55758" s="9"/>
    </row>
    <row r="55759" spans="30:30">
      <c r="AD55759" s="9"/>
    </row>
    <row r="55760" spans="30:30">
      <c r="AD55760" s="9"/>
    </row>
    <row r="55761" spans="30:30">
      <c r="AD55761" s="9"/>
    </row>
    <row r="55762" spans="30:30">
      <c r="AD55762" s="9"/>
    </row>
    <row r="55763" spans="30:30">
      <c r="AD55763" s="9"/>
    </row>
    <row r="55764" spans="30:30">
      <c r="AD55764" s="9"/>
    </row>
    <row r="55765" spans="30:30">
      <c r="AD55765" s="9"/>
    </row>
    <row r="55766" spans="30:30">
      <c r="AD55766" s="9"/>
    </row>
    <row r="55767" spans="30:30">
      <c r="AD55767" s="9"/>
    </row>
    <row r="55768" spans="30:30">
      <c r="AD55768" s="9"/>
    </row>
    <row r="55769" spans="30:30">
      <c r="AD55769" s="9"/>
    </row>
    <row r="55770" spans="30:30">
      <c r="AD55770" s="9"/>
    </row>
    <row r="55771" spans="30:30">
      <c r="AD55771" s="9"/>
    </row>
    <row r="55772" spans="30:30">
      <c r="AD55772" s="9"/>
    </row>
    <row r="55773" spans="30:30">
      <c r="AD55773" s="9"/>
    </row>
    <row r="55774" spans="30:30">
      <c r="AD55774" s="9"/>
    </row>
    <row r="55775" spans="30:30">
      <c r="AD55775" s="9"/>
    </row>
    <row r="55776" spans="30:30">
      <c r="AD55776" s="9"/>
    </row>
    <row r="55777" spans="30:30">
      <c r="AD55777" s="9"/>
    </row>
    <row r="55778" spans="30:30">
      <c r="AD55778" s="9"/>
    </row>
    <row r="55779" spans="30:30">
      <c r="AD55779" s="9"/>
    </row>
    <row r="55780" spans="30:30">
      <c r="AD55780" s="9"/>
    </row>
    <row r="55781" spans="30:30">
      <c r="AD55781" s="9"/>
    </row>
    <row r="55782" spans="30:30">
      <c r="AD55782" s="9"/>
    </row>
    <row r="55783" spans="30:30">
      <c r="AD55783" s="9"/>
    </row>
    <row r="55784" spans="30:30">
      <c r="AD55784" s="9"/>
    </row>
    <row r="55785" spans="30:30">
      <c r="AD55785" s="9"/>
    </row>
    <row r="55786" spans="30:30">
      <c r="AD55786" s="9"/>
    </row>
    <row r="55787" spans="30:30">
      <c r="AD55787" s="9"/>
    </row>
    <row r="55788" spans="30:30">
      <c r="AD55788" s="9"/>
    </row>
    <row r="55789" spans="30:30">
      <c r="AD55789" s="9"/>
    </row>
    <row r="55790" spans="30:30">
      <c r="AD55790" s="9"/>
    </row>
    <row r="55791" spans="30:30">
      <c r="AD55791" s="9"/>
    </row>
    <row r="55792" spans="30:30">
      <c r="AD55792" s="9"/>
    </row>
    <row r="55793" spans="30:30">
      <c r="AD55793" s="9"/>
    </row>
    <row r="55794" spans="30:30">
      <c r="AD55794" s="9"/>
    </row>
    <row r="55795" spans="30:30">
      <c r="AD55795" s="9"/>
    </row>
    <row r="55796" spans="30:30">
      <c r="AD55796" s="9"/>
    </row>
    <row r="55797" spans="30:30">
      <c r="AD55797" s="9"/>
    </row>
    <row r="55798" spans="30:30">
      <c r="AD55798" s="9"/>
    </row>
    <row r="55799" spans="30:30">
      <c r="AD55799" s="9"/>
    </row>
    <row r="55800" spans="30:30">
      <c r="AD55800" s="9"/>
    </row>
    <row r="55801" spans="30:30">
      <c r="AD55801" s="9"/>
    </row>
    <row r="55802" spans="30:30">
      <c r="AD55802" s="9"/>
    </row>
    <row r="55803" spans="30:30">
      <c r="AD55803" s="9"/>
    </row>
    <row r="55804" spans="30:30">
      <c r="AD55804" s="9"/>
    </row>
    <row r="55805" spans="30:30">
      <c r="AD55805" s="9"/>
    </row>
    <row r="55806" spans="30:30">
      <c r="AD55806" s="9"/>
    </row>
    <row r="55807" spans="30:30">
      <c r="AD55807" s="9"/>
    </row>
    <row r="55808" spans="30:30">
      <c r="AD55808" s="9"/>
    </row>
    <row r="55809" spans="30:30">
      <c r="AD55809" s="9"/>
    </row>
    <row r="55810" spans="30:30">
      <c r="AD55810" s="9"/>
    </row>
    <row r="55811" spans="30:30">
      <c r="AD55811" s="9"/>
    </row>
    <row r="55812" spans="30:30">
      <c r="AD55812" s="9"/>
    </row>
    <row r="55813" spans="30:30">
      <c r="AD55813" s="9"/>
    </row>
    <row r="55814" spans="30:30">
      <c r="AD55814" s="9"/>
    </row>
    <row r="55815" spans="30:30">
      <c r="AD55815" s="9"/>
    </row>
    <row r="55816" spans="30:30">
      <c r="AD55816" s="9"/>
    </row>
    <row r="55817" spans="30:30">
      <c r="AD55817" s="9"/>
    </row>
    <row r="55818" spans="30:30">
      <c r="AD55818" s="9"/>
    </row>
    <row r="55819" spans="30:30">
      <c r="AD55819" s="9"/>
    </row>
    <row r="55820" spans="30:30">
      <c r="AD55820" s="9"/>
    </row>
    <row r="55821" spans="30:30">
      <c r="AD55821" s="9"/>
    </row>
    <row r="55822" spans="30:30">
      <c r="AD55822" s="9"/>
    </row>
    <row r="55823" spans="30:30">
      <c r="AD55823" s="9"/>
    </row>
    <row r="55824" spans="30:30">
      <c r="AD55824" s="9"/>
    </row>
    <row r="55825" spans="30:30">
      <c r="AD55825" s="9"/>
    </row>
    <row r="55826" spans="30:30">
      <c r="AD55826" s="9"/>
    </row>
    <row r="55827" spans="30:30">
      <c r="AD55827" s="9"/>
    </row>
    <row r="55828" spans="30:30">
      <c r="AD55828" s="9"/>
    </row>
    <row r="55829" spans="30:30">
      <c r="AD55829" s="9"/>
    </row>
    <row r="55830" spans="30:30">
      <c r="AD55830" s="9"/>
    </row>
    <row r="55831" spans="30:30">
      <c r="AD55831" s="9"/>
    </row>
    <row r="55832" spans="30:30">
      <c r="AD55832" s="9"/>
    </row>
    <row r="55833" spans="30:30">
      <c r="AD55833" s="9"/>
    </row>
    <row r="55834" spans="30:30">
      <c r="AD55834" s="9"/>
    </row>
    <row r="55835" spans="30:30">
      <c r="AD55835" s="9"/>
    </row>
    <row r="55836" spans="30:30">
      <c r="AD55836" s="9"/>
    </row>
    <row r="55837" spans="30:30">
      <c r="AD55837" s="9"/>
    </row>
    <row r="55838" spans="30:30">
      <c r="AD55838" s="9"/>
    </row>
    <row r="55839" spans="30:30">
      <c r="AD55839" s="9"/>
    </row>
    <row r="55840" spans="30:30">
      <c r="AD55840" s="9"/>
    </row>
    <row r="55841" spans="30:30">
      <c r="AD55841" s="9"/>
    </row>
    <row r="55842" spans="30:30">
      <c r="AD55842" s="9"/>
    </row>
    <row r="55843" spans="30:30">
      <c r="AD55843" s="9"/>
    </row>
    <row r="55844" spans="30:30">
      <c r="AD55844" s="9"/>
    </row>
    <row r="55845" spans="30:30">
      <c r="AD55845" s="9"/>
    </row>
    <row r="55846" spans="30:30">
      <c r="AD55846" s="9"/>
    </row>
    <row r="55847" spans="30:30">
      <c r="AD55847" s="9"/>
    </row>
    <row r="55848" spans="30:30">
      <c r="AD55848" s="9"/>
    </row>
    <row r="55849" spans="30:30">
      <c r="AD55849" s="9"/>
    </row>
    <row r="55850" spans="30:30">
      <c r="AD55850" s="9"/>
    </row>
    <row r="55851" spans="30:30">
      <c r="AD55851" s="9"/>
    </row>
    <row r="55852" spans="30:30">
      <c r="AD55852" s="9"/>
    </row>
    <row r="55853" spans="30:30">
      <c r="AD55853" s="9"/>
    </row>
    <row r="55854" spans="30:30">
      <c r="AD55854" s="9"/>
    </row>
    <row r="55855" spans="30:30">
      <c r="AD55855" s="9"/>
    </row>
    <row r="55856" spans="30:30">
      <c r="AD55856" s="9"/>
    </row>
    <row r="55857" spans="30:30">
      <c r="AD55857" s="9"/>
    </row>
    <row r="55858" spans="30:30">
      <c r="AD55858" s="9"/>
    </row>
    <row r="55859" spans="30:30">
      <c r="AD55859" s="9"/>
    </row>
    <row r="55860" spans="30:30">
      <c r="AD55860" s="9"/>
    </row>
    <row r="55861" spans="30:30">
      <c r="AD55861" s="9"/>
    </row>
    <row r="55862" spans="30:30">
      <c r="AD55862" s="9"/>
    </row>
    <row r="55863" spans="30:30">
      <c r="AD55863" s="9"/>
    </row>
    <row r="55864" spans="30:30">
      <c r="AD55864" s="9"/>
    </row>
    <row r="55865" spans="30:30">
      <c r="AD55865" s="9"/>
    </row>
    <row r="55866" spans="30:30">
      <c r="AD55866" s="9"/>
    </row>
    <row r="55867" spans="30:30">
      <c r="AD55867" s="9"/>
    </row>
    <row r="55868" spans="30:30">
      <c r="AD55868" s="9"/>
    </row>
    <row r="55869" spans="30:30">
      <c r="AD55869" s="9"/>
    </row>
    <row r="55870" spans="30:30">
      <c r="AD55870" s="9"/>
    </row>
    <row r="55871" spans="30:30">
      <c r="AD55871" s="9"/>
    </row>
    <row r="55872" spans="30:30">
      <c r="AD55872" s="9"/>
    </row>
    <row r="55873" spans="30:30">
      <c r="AD55873" s="9"/>
    </row>
    <row r="55874" spans="30:30">
      <c r="AD55874" s="9"/>
    </row>
    <row r="55875" spans="30:30">
      <c r="AD55875" s="9"/>
    </row>
    <row r="55876" spans="30:30">
      <c r="AD55876" s="9"/>
    </row>
    <row r="55877" spans="30:30">
      <c r="AD55877" s="9"/>
    </row>
    <row r="55878" spans="30:30">
      <c r="AD55878" s="9"/>
    </row>
    <row r="55879" spans="30:30">
      <c r="AD55879" s="9"/>
    </row>
    <row r="55880" spans="30:30">
      <c r="AD55880" s="9"/>
    </row>
    <row r="55881" spans="30:30">
      <c r="AD55881" s="9"/>
    </row>
    <row r="55882" spans="30:30">
      <c r="AD55882" s="9"/>
    </row>
    <row r="55883" spans="30:30">
      <c r="AD55883" s="9"/>
    </row>
    <row r="55884" spans="30:30">
      <c r="AD55884" s="9"/>
    </row>
    <row r="55885" spans="30:30">
      <c r="AD55885" s="9"/>
    </row>
    <row r="55886" spans="30:30">
      <c r="AD55886" s="9"/>
    </row>
    <row r="55887" spans="30:30">
      <c r="AD55887" s="9"/>
    </row>
    <row r="55888" spans="30:30">
      <c r="AD55888" s="9"/>
    </row>
    <row r="55889" spans="30:30">
      <c r="AD55889" s="9"/>
    </row>
    <row r="55890" spans="30:30">
      <c r="AD55890" s="9"/>
    </row>
    <row r="55891" spans="30:30">
      <c r="AD55891" s="9"/>
    </row>
    <row r="55892" spans="30:30">
      <c r="AD55892" s="9"/>
    </row>
    <row r="55893" spans="30:30">
      <c r="AD55893" s="9"/>
    </row>
    <row r="55894" spans="30:30">
      <c r="AD55894" s="9"/>
    </row>
    <row r="55895" spans="30:30">
      <c r="AD55895" s="9"/>
    </row>
    <row r="55896" spans="30:30">
      <c r="AD55896" s="9"/>
    </row>
    <row r="55897" spans="30:30">
      <c r="AD55897" s="9"/>
    </row>
    <row r="55898" spans="30:30">
      <c r="AD55898" s="9"/>
    </row>
    <row r="55899" spans="30:30">
      <c r="AD55899" s="9"/>
    </row>
    <row r="55900" spans="30:30">
      <c r="AD55900" s="9"/>
    </row>
    <row r="55901" spans="30:30">
      <c r="AD55901" s="9"/>
    </row>
    <row r="55902" spans="30:30">
      <c r="AD55902" s="9"/>
    </row>
    <row r="55903" spans="30:30">
      <c r="AD55903" s="9"/>
    </row>
    <row r="55904" spans="30:30">
      <c r="AD55904" s="9"/>
    </row>
    <row r="55905" spans="30:30">
      <c r="AD55905" s="9"/>
    </row>
    <row r="55906" spans="30:30">
      <c r="AD55906" s="9"/>
    </row>
    <row r="55907" spans="30:30">
      <c r="AD55907" s="9"/>
    </row>
    <row r="55908" spans="30:30">
      <c r="AD55908" s="9"/>
    </row>
    <row r="55909" spans="30:30">
      <c r="AD55909" s="9"/>
    </row>
    <row r="55910" spans="30:30">
      <c r="AD55910" s="9"/>
    </row>
    <row r="55911" spans="30:30">
      <c r="AD55911" s="9"/>
    </row>
    <row r="55912" spans="30:30">
      <c r="AD55912" s="9"/>
    </row>
    <row r="55913" spans="30:30">
      <c r="AD55913" s="9"/>
    </row>
    <row r="55914" spans="30:30">
      <c r="AD55914" s="9"/>
    </row>
    <row r="55915" spans="30:30">
      <c r="AD55915" s="9"/>
    </row>
    <row r="55916" spans="30:30">
      <c r="AD55916" s="9"/>
    </row>
    <row r="55917" spans="30:30">
      <c r="AD55917" s="9"/>
    </row>
    <row r="55918" spans="30:30">
      <c r="AD55918" s="9"/>
    </row>
    <row r="55919" spans="30:30">
      <c r="AD55919" s="9"/>
    </row>
    <row r="55920" spans="30:30">
      <c r="AD55920" s="9"/>
    </row>
    <row r="55921" spans="30:30">
      <c r="AD55921" s="9"/>
    </row>
    <row r="55922" spans="30:30">
      <c r="AD55922" s="9"/>
    </row>
    <row r="55923" spans="30:30">
      <c r="AD55923" s="9"/>
    </row>
    <row r="55924" spans="30:30">
      <c r="AD55924" s="9"/>
    </row>
    <row r="55925" spans="30:30">
      <c r="AD55925" s="9"/>
    </row>
    <row r="55926" spans="30:30">
      <c r="AD55926" s="9"/>
    </row>
    <row r="55927" spans="30:30">
      <c r="AD55927" s="9"/>
    </row>
    <row r="55928" spans="30:30">
      <c r="AD55928" s="9"/>
    </row>
    <row r="55929" spans="30:30">
      <c r="AD55929" s="9"/>
    </row>
    <row r="55930" spans="30:30">
      <c r="AD55930" s="9"/>
    </row>
    <row r="55931" spans="30:30">
      <c r="AD55931" s="9"/>
    </row>
    <row r="55932" spans="30:30">
      <c r="AD55932" s="9"/>
    </row>
    <row r="55933" spans="30:30">
      <c r="AD55933" s="9"/>
    </row>
    <row r="55934" spans="30:30">
      <c r="AD55934" s="9"/>
    </row>
    <row r="55935" spans="30:30">
      <c r="AD55935" s="9"/>
    </row>
    <row r="55936" spans="30:30">
      <c r="AD55936" s="9"/>
    </row>
    <row r="55937" spans="30:30">
      <c r="AD55937" s="9"/>
    </row>
    <row r="55938" spans="30:30">
      <c r="AD55938" s="9"/>
    </row>
    <row r="55939" spans="30:30">
      <c r="AD55939" s="9"/>
    </row>
    <row r="55940" spans="30:30">
      <c r="AD55940" s="9"/>
    </row>
    <row r="55941" spans="30:30">
      <c r="AD55941" s="9"/>
    </row>
    <row r="55942" spans="30:30">
      <c r="AD55942" s="9"/>
    </row>
    <row r="55943" spans="30:30">
      <c r="AD55943" s="9"/>
    </row>
    <row r="55944" spans="30:30">
      <c r="AD55944" s="9"/>
    </row>
    <row r="55945" spans="30:30">
      <c r="AD55945" s="9"/>
    </row>
    <row r="55946" spans="30:30">
      <c r="AD55946" s="9"/>
    </row>
    <row r="55947" spans="30:30">
      <c r="AD55947" s="9"/>
    </row>
    <row r="55948" spans="30:30">
      <c r="AD55948" s="9"/>
    </row>
    <row r="55949" spans="30:30">
      <c r="AD55949" s="9"/>
    </row>
    <row r="55950" spans="30:30">
      <c r="AD55950" s="9"/>
    </row>
    <row r="55951" spans="30:30">
      <c r="AD55951" s="9"/>
    </row>
    <row r="55952" spans="30:30">
      <c r="AD55952" s="9"/>
    </row>
    <row r="55953" spans="30:30">
      <c r="AD55953" s="9"/>
    </row>
    <row r="55954" spans="30:30">
      <c r="AD55954" s="9"/>
    </row>
    <row r="55955" spans="30:30">
      <c r="AD55955" s="9"/>
    </row>
    <row r="55956" spans="30:30">
      <c r="AD55956" s="9"/>
    </row>
    <row r="55957" spans="30:30">
      <c r="AD55957" s="9"/>
    </row>
    <row r="55958" spans="30:30">
      <c r="AD55958" s="9"/>
    </row>
    <row r="55959" spans="30:30">
      <c r="AD55959" s="9"/>
    </row>
    <row r="55960" spans="30:30">
      <c r="AD55960" s="9"/>
    </row>
    <row r="55961" spans="30:30">
      <c r="AD55961" s="9"/>
    </row>
    <row r="55962" spans="30:30">
      <c r="AD55962" s="9"/>
    </row>
    <row r="55963" spans="30:30">
      <c r="AD55963" s="9"/>
    </row>
    <row r="55964" spans="30:30">
      <c r="AD55964" s="9"/>
    </row>
    <row r="55965" spans="30:30">
      <c r="AD55965" s="9"/>
    </row>
    <row r="55966" spans="30:30">
      <c r="AD55966" s="9"/>
    </row>
    <row r="55967" spans="30:30">
      <c r="AD55967" s="9"/>
    </row>
    <row r="55968" spans="30:30">
      <c r="AD55968" s="9"/>
    </row>
    <row r="55969" spans="30:30">
      <c r="AD55969" s="9"/>
    </row>
    <row r="55970" spans="30:30">
      <c r="AD55970" s="9"/>
    </row>
    <row r="55971" spans="30:30">
      <c r="AD55971" s="9"/>
    </row>
    <row r="55972" spans="30:30">
      <c r="AD55972" s="9"/>
    </row>
    <row r="55973" spans="30:30">
      <c r="AD55973" s="9"/>
    </row>
    <row r="55974" spans="30:30">
      <c r="AD55974" s="9"/>
    </row>
    <row r="55975" spans="30:30">
      <c r="AD55975" s="9"/>
    </row>
    <row r="55976" spans="30:30">
      <c r="AD55976" s="9"/>
    </row>
    <row r="55977" spans="30:30">
      <c r="AD55977" s="9"/>
    </row>
    <row r="55978" spans="30:30">
      <c r="AD55978" s="9"/>
    </row>
    <row r="55979" spans="30:30">
      <c r="AD55979" s="9"/>
    </row>
    <row r="55980" spans="30:30">
      <c r="AD55980" s="9"/>
    </row>
    <row r="55981" spans="30:30">
      <c r="AD55981" s="9"/>
    </row>
    <row r="55982" spans="30:30">
      <c r="AD55982" s="9"/>
    </row>
    <row r="55983" spans="30:30">
      <c r="AD55983" s="9"/>
    </row>
    <row r="55984" spans="30:30">
      <c r="AD55984" s="9"/>
    </row>
    <row r="55985" spans="30:30">
      <c r="AD55985" s="9"/>
    </row>
    <row r="55986" spans="30:30">
      <c r="AD55986" s="9"/>
    </row>
    <row r="55987" spans="30:30">
      <c r="AD55987" s="9"/>
    </row>
    <row r="55988" spans="30:30">
      <c r="AD55988" s="9"/>
    </row>
    <row r="55989" spans="30:30">
      <c r="AD55989" s="9"/>
    </row>
    <row r="55990" spans="30:30">
      <c r="AD55990" s="9"/>
    </row>
    <row r="55991" spans="30:30">
      <c r="AD55991" s="9"/>
    </row>
    <row r="55992" spans="30:30">
      <c r="AD55992" s="9"/>
    </row>
    <row r="55993" spans="30:30">
      <c r="AD55993" s="9"/>
    </row>
    <row r="55994" spans="30:30">
      <c r="AD55994" s="9"/>
    </row>
    <row r="55995" spans="30:30">
      <c r="AD55995" s="9"/>
    </row>
    <row r="55996" spans="30:30">
      <c r="AD55996" s="9"/>
    </row>
    <row r="55997" spans="30:30">
      <c r="AD55997" s="9"/>
    </row>
    <row r="55998" spans="30:30">
      <c r="AD55998" s="9"/>
    </row>
    <row r="55999" spans="30:30">
      <c r="AD55999" s="9"/>
    </row>
    <row r="56000" spans="30:30">
      <c r="AD56000" s="9"/>
    </row>
    <row r="56001" spans="30:30">
      <c r="AD56001" s="9"/>
    </row>
    <row r="56002" spans="30:30">
      <c r="AD56002" s="9"/>
    </row>
    <row r="56003" spans="30:30">
      <c r="AD56003" s="9"/>
    </row>
    <row r="56004" spans="30:30">
      <c r="AD56004" s="9"/>
    </row>
    <row r="56005" spans="30:30">
      <c r="AD56005" s="9"/>
    </row>
    <row r="56006" spans="30:30">
      <c r="AD56006" s="9"/>
    </row>
    <row r="56007" spans="30:30">
      <c r="AD56007" s="9"/>
    </row>
    <row r="56008" spans="30:30">
      <c r="AD56008" s="9"/>
    </row>
    <row r="56009" spans="30:30">
      <c r="AD56009" s="9"/>
    </row>
    <row r="56010" spans="30:30">
      <c r="AD56010" s="9"/>
    </row>
    <row r="56011" spans="30:30">
      <c r="AD56011" s="9"/>
    </row>
    <row r="56012" spans="30:30">
      <c r="AD56012" s="9"/>
    </row>
    <row r="56013" spans="30:30">
      <c r="AD56013" s="9"/>
    </row>
    <row r="56014" spans="30:30">
      <c r="AD56014" s="9"/>
    </row>
    <row r="56015" spans="30:30">
      <c r="AD56015" s="9"/>
    </row>
    <row r="56016" spans="30:30">
      <c r="AD56016" s="9"/>
    </row>
    <row r="56017" spans="30:30">
      <c r="AD56017" s="9"/>
    </row>
    <row r="56018" spans="30:30">
      <c r="AD56018" s="9"/>
    </row>
    <row r="56019" spans="30:30">
      <c r="AD56019" s="9"/>
    </row>
    <row r="56020" spans="30:30">
      <c r="AD56020" s="9"/>
    </row>
    <row r="56021" spans="30:30">
      <c r="AD56021" s="9"/>
    </row>
    <row r="56022" spans="30:30">
      <c r="AD56022" s="9"/>
    </row>
    <row r="56023" spans="30:30">
      <c r="AD56023" s="9"/>
    </row>
    <row r="56024" spans="30:30">
      <c r="AD56024" s="9"/>
    </row>
    <row r="56025" spans="30:30">
      <c r="AD56025" s="9"/>
    </row>
    <row r="56026" spans="30:30">
      <c r="AD56026" s="9"/>
    </row>
    <row r="56027" spans="30:30">
      <c r="AD56027" s="9"/>
    </row>
    <row r="56028" spans="30:30">
      <c r="AD56028" s="9"/>
    </row>
    <row r="56029" spans="30:30">
      <c r="AD56029" s="9"/>
    </row>
    <row r="56030" spans="30:30">
      <c r="AD56030" s="9"/>
    </row>
    <row r="56031" spans="30:30">
      <c r="AD56031" s="9"/>
    </row>
    <row r="56032" spans="30:30">
      <c r="AD56032" s="9"/>
    </row>
    <row r="56033" spans="30:30">
      <c r="AD56033" s="9"/>
    </row>
    <row r="56034" spans="30:30">
      <c r="AD56034" s="9"/>
    </row>
    <row r="56035" spans="30:30">
      <c r="AD56035" s="9"/>
    </row>
    <row r="56036" spans="30:30">
      <c r="AD56036" s="9"/>
    </row>
    <row r="56037" spans="30:30">
      <c r="AD56037" s="9"/>
    </row>
    <row r="56038" spans="30:30">
      <c r="AD56038" s="9"/>
    </row>
    <row r="56039" spans="30:30">
      <c r="AD56039" s="9"/>
    </row>
    <row r="56040" spans="30:30">
      <c r="AD56040" s="9"/>
    </row>
    <row r="56041" spans="30:30">
      <c r="AD56041" s="9"/>
    </row>
    <row r="56042" spans="30:30">
      <c r="AD56042" s="9"/>
    </row>
    <row r="56043" spans="30:30">
      <c r="AD56043" s="9"/>
    </row>
    <row r="56044" spans="30:30">
      <c r="AD56044" s="9"/>
    </row>
    <row r="56045" spans="30:30">
      <c r="AD56045" s="9"/>
    </row>
    <row r="56046" spans="30:30">
      <c r="AD56046" s="9"/>
    </row>
    <row r="56047" spans="30:30">
      <c r="AD56047" s="9"/>
    </row>
    <row r="56048" spans="30:30">
      <c r="AD56048" s="9"/>
    </row>
    <row r="56049" spans="30:30">
      <c r="AD56049" s="9"/>
    </row>
    <row r="56050" spans="30:30">
      <c r="AD56050" s="9"/>
    </row>
    <row r="56051" spans="30:30">
      <c r="AD56051" s="9"/>
    </row>
    <row r="56052" spans="30:30">
      <c r="AD56052" s="9"/>
    </row>
    <row r="56053" spans="30:30">
      <c r="AD56053" s="9"/>
    </row>
    <row r="56054" spans="30:30">
      <c r="AD56054" s="9"/>
    </row>
    <row r="56055" spans="30:30">
      <c r="AD56055" s="9"/>
    </row>
    <row r="56056" spans="30:30">
      <c r="AD56056" s="9"/>
    </row>
    <row r="56057" spans="30:30">
      <c r="AD56057" s="9"/>
    </row>
    <row r="56058" spans="30:30">
      <c r="AD56058" s="9"/>
    </row>
    <row r="56059" spans="30:30">
      <c r="AD56059" s="9"/>
    </row>
    <row r="56060" spans="30:30">
      <c r="AD56060" s="9"/>
    </row>
    <row r="56061" spans="30:30">
      <c r="AD56061" s="9"/>
    </row>
    <row r="56062" spans="30:30">
      <c r="AD56062" s="9"/>
    </row>
    <row r="56063" spans="30:30">
      <c r="AD56063" s="9"/>
    </row>
    <row r="56064" spans="30:30">
      <c r="AD56064" s="9"/>
    </row>
    <row r="56065" spans="30:30">
      <c r="AD56065" s="9"/>
    </row>
    <row r="56066" spans="30:30">
      <c r="AD56066" s="9"/>
    </row>
    <row r="56067" spans="30:30">
      <c r="AD56067" s="9"/>
    </row>
    <row r="56068" spans="30:30">
      <c r="AD56068" s="9"/>
    </row>
    <row r="56069" spans="30:30">
      <c r="AD56069" s="9"/>
    </row>
    <row r="56070" spans="30:30">
      <c r="AD56070" s="9"/>
    </row>
    <row r="56071" spans="30:30">
      <c r="AD56071" s="9"/>
    </row>
    <row r="56072" spans="30:30">
      <c r="AD56072" s="9"/>
    </row>
    <row r="56073" spans="30:30">
      <c r="AD56073" s="9"/>
    </row>
    <row r="56074" spans="30:30">
      <c r="AD56074" s="9"/>
    </row>
    <row r="56075" spans="30:30">
      <c r="AD56075" s="9"/>
    </row>
    <row r="56076" spans="30:30">
      <c r="AD56076" s="9"/>
    </row>
    <row r="56077" spans="30:30">
      <c r="AD56077" s="9"/>
    </row>
    <row r="56078" spans="30:30">
      <c r="AD56078" s="9"/>
    </row>
    <row r="56079" spans="30:30">
      <c r="AD56079" s="9"/>
    </row>
    <row r="56080" spans="30:30">
      <c r="AD56080" s="9"/>
    </row>
    <row r="56081" spans="30:30">
      <c r="AD56081" s="9"/>
    </row>
    <row r="56082" spans="30:30">
      <c r="AD56082" s="9"/>
    </row>
    <row r="56083" spans="30:30">
      <c r="AD56083" s="9"/>
    </row>
    <row r="56084" spans="30:30">
      <c r="AD56084" s="9"/>
    </row>
    <row r="56085" spans="30:30">
      <c r="AD56085" s="9"/>
    </row>
    <row r="56086" spans="30:30">
      <c r="AD56086" s="9"/>
    </row>
    <row r="56087" spans="30:30">
      <c r="AD56087" s="9"/>
    </row>
    <row r="56088" spans="30:30">
      <c r="AD56088" s="9"/>
    </row>
    <row r="56089" spans="30:30">
      <c r="AD56089" s="9"/>
    </row>
    <row r="56090" spans="30:30">
      <c r="AD56090" s="9"/>
    </row>
    <row r="56091" spans="30:30">
      <c r="AD56091" s="9"/>
    </row>
    <row r="56092" spans="30:30">
      <c r="AD56092" s="9"/>
    </row>
    <row r="56093" spans="30:30">
      <c r="AD56093" s="9"/>
    </row>
    <row r="56094" spans="30:30">
      <c r="AD56094" s="9"/>
    </row>
    <row r="56095" spans="30:30">
      <c r="AD56095" s="9"/>
    </row>
    <row r="56096" spans="30:30">
      <c r="AD56096" s="9"/>
    </row>
    <row r="56097" spans="30:30">
      <c r="AD56097" s="9"/>
    </row>
    <row r="56098" spans="30:30">
      <c r="AD56098" s="9"/>
    </row>
    <row r="56099" spans="30:30">
      <c r="AD56099" s="9"/>
    </row>
    <row r="56100" spans="30:30">
      <c r="AD56100" s="9"/>
    </row>
    <row r="56101" spans="30:30">
      <c r="AD56101" s="9"/>
    </row>
    <row r="56102" spans="30:30">
      <c r="AD56102" s="9"/>
    </row>
    <row r="56103" spans="30:30">
      <c r="AD56103" s="9"/>
    </row>
    <row r="56104" spans="30:30">
      <c r="AD56104" s="9"/>
    </row>
    <row r="56105" spans="30:30">
      <c r="AD56105" s="9"/>
    </row>
    <row r="56106" spans="30:30">
      <c r="AD56106" s="9"/>
    </row>
    <row r="56107" spans="30:30">
      <c r="AD56107" s="9"/>
    </row>
    <row r="56108" spans="30:30">
      <c r="AD56108" s="9"/>
    </row>
    <row r="56109" spans="30:30">
      <c r="AD56109" s="9"/>
    </row>
    <row r="56110" spans="30:30">
      <c r="AD56110" s="9"/>
    </row>
    <row r="56111" spans="30:30">
      <c r="AD56111" s="9"/>
    </row>
    <row r="56112" spans="30:30">
      <c r="AD56112" s="9"/>
    </row>
    <row r="56113" spans="30:30">
      <c r="AD56113" s="9"/>
    </row>
    <row r="56114" spans="30:30">
      <c r="AD56114" s="9"/>
    </row>
    <row r="56115" spans="30:30">
      <c r="AD56115" s="9"/>
    </row>
    <row r="56116" spans="30:30">
      <c r="AD56116" s="9"/>
    </row>
    <row r="56117" spans="30:30">
      <c r="AD56117" s="9"/>
    </row>
    <row r="56118" spans="30:30">
      <c r="AD56118" s="9"/>
    </row>
    <row r="56119" spans="30:30">
      <c r="AD56119" s="9"/>
    </row>
    <row r="56120" spans="30:30">
      <c r="AD56120" s="9"/>
    </row>
    <row r="56121" spans="30:30">
      <c r="AD56121" s="9"/>
    </row>
    <row r="56122" spans="30:30">
      <c r="AD56122" s="9"/>
    </row>
    <row r="56123" spans="30:30">
      <c r="AD56123" s="9"/>
    </row>
    <row r="56124" spans="30:30">
      <c r="AD56124" s="9"/>
    </row>
    <row r="56125" spans="30:30">
      <c r="AD56125" s="9"/>
    </row>
    <row r="56126" spans="30:30">
      <c r="AD56126" s="9"/>
    </row>
    <row r="56127" spans="30:30">
      <c r="AD56127" s="9"/>
    </row>
    <row r="56128" spans="30:30">
      <c r="AD56128" s="9"/>
    </row>
    <row r="56129" spans="30:30">
      <c r="AD56129" s="9"/>
    </row>
    <row r="56130" spans="30:30">
      <c r="AD56130" s="9"/>
    </row>
    <row r="56131" spans="30:30">
      <c r="AD56131" s="9"/>
    </row>
    <row r="56132" spans="30:30">
      <c r="AD56132" s="9"/>
    </row>
    <row r="56133" spans="30:30">
      <c r="AD56133" s="9"/>
    </row>
    <row r="56134" spans="30:30">
      <c r="AD56134" s="9"/>
    </row>
    <row r="56135" spans="30:30">
      <c r="AD56135" s="9"/>
    </row>
    <row r="56136" spans="30:30">
      <c r="AD56136" s="9"/>
    </row>
    <row r="56137" spans="30:30">
      <c r="AD56137" s="9"/>
    </row>
    <row r="56138" spans="30:30">
      <c r="AD56138" s="9"/>
    </row>
    <row r="56139" spans="30:30">
      <c r="AD56139" s="9"/>
    </row>
    <row r="56140" spans="30:30">
      <c r="AD56140" s="9"/>
    </row>
    <row r="56141" spans="30:30">
      <c r="AD56141" s="9"/>
    </row>
    <row r="56142" spans="30:30">
      <c r="AD56142" s="9"/>
    </row>
    <row r="56143" spans="30:30">
      <c r="AD56143" s="9"/>
    </row>
    <row r="56144" spans="30:30">
      <c r="AD56144" s="9"/>
    </row>
    <row r="56145" spans="30:30">
      <c r="AD56145" s="9"/>
    </row>
    <row r="56146" spans="30:30">
      <c r="AD56146" s="9"/>
    </row>
    <row r="56147" spans="30:30">
      <c r="AD56147" s="9"/>
    </row>
    <row r="56148" spans="30:30">
      <c r="AD56148" s="9"/>
    </row>
    <row r="56149" spans="30:30">
      <c r="AD56149" s="9"/>
    </row>
    <row r="56150" spans="30:30">
      <c r="AD56150" s="9"/>
    </row>
    <row r="56151" spans="30:30">
      <c r="AD56151" s="9"/>
    </row>
    <row r="56152" spans="30:30">
      <c r="AD56152" s="9"/>
    </row>
    <row r="56153" spans="30:30">
      <c r="AD56153" s="9"/>
    </row>
    <row r="56154" spans="30:30">
      <c r="AD56154" s="9"/>
    </row>
    <row r="56155" spans="30:30">
      <c r="AD56155" s="9"/>
    </row>
    <row r="56156" spans="30:30">
      <c r="AD56156" s="9"/>
    </row>
    <row r="56157" spans="30:30">
      <c r="AD56157" s="9"/>
    </row>
    <row r="56158" spans="30:30">
      <c r="AD56158" s="9"/>
    </row>
    <row r="56159" spans="30:30">
      <c r="AD56159" s="9"/>
    </row>
    <row r="56160" spans="30:30">
      <c r="AD56160" s="9"/>
    </row>
    <row r="56161" spans="30:30">
      <c r="AD56161" s="9"/>
    </row>
    <row r="56162" spans="30:30">
      <c r="AD56162" s="9"/>
    </row>
    <row r="56163" spans="30:30">
      <c r="AD56163" s="9"/>
    </row>
    <row r="56164" spans="30:30">
      <c r="AD56164" s="9"/>
    </row>
    <row r="56165" spans="30:30">
      <c r="AD56165" s="9"/>
    </row>
    <row r="56166" spans="30:30">
      <c r="AD56166" s="9"/>
    </row>
    <row r="56167" spans="30:30">
      <c r="AD56167" s="9"/>
    </row>
    <row r="56168" spans="30:30">
      <c r="AD56168" s="9"/>
    </row>
    <row r="56169" spans="30:30">
      <c r="AD56169" s="9"/>
    </row>
    <row r="56170" spans="30:30">
      <c r="AD56170" s="9"/>
    </row>
    <row r="56171" spans="30:30">
      <c r="AD56171" s="9"/>
    </row>
    <row r="56172" spans="30:30">
      <c r="AD56172" s="9"/>
    </row>
    <row r="56173" spans="30:30">
      <c r="AD56173" s="9"/>
    </row>
    <row r="56174" spans="30:30">
      <c r="AD56174" s="9"/>
    </row>
    <row r="56175" spans="30:30">
      <c r="AD56175" s="9"/>
    </row>
    <row r="56176" spans="30:30">
      <c r="AD56176" s="9"/>
    </row>
    <row r="56177" spans="30:30">
      <c r="AD56177" s="9"/>
    </row>
    <row r="56178" spans="30:30">
      <c r="AD56178" s="9"/>
    </row>
    <row r="56179" spans="30:30">
      <c r="AD56179" s="9"/>
    </row>
    <row r="56180" spans="30:30">
      <c r="AD56180" s="9"/>
    </row>
    <row r="56181" spans="30:30">
      <c r="AD56181" s="9"/>
    </row>
    <row r="56182" spans="30:30">
      <c r="AD56182" s="9"/>
    </row>
    <row r="56183" spans="30:30">
      <c r="AD56183" s="9"/>
    </row>
    <row r="56184" spans="30:30">
      <c r="AD56184" s="9"/>
    </row>
    <row r="56185" spans="30:30">
      <c r="AD56185" s="9"/>
    </row>
    <row r="56186" spans="30:30">
      <c r="AD56186" s="9"/>
    </row>
    <row r="56187" spans="30:30">
      <c r="AD56187" s="9"/>
    </row>
    <row r="56188" spans="30:30">
      <c r="AD56188" s="9"/>
    </row>
    <row r="56189" spans="30:30">
      <c r="AD56189" s="9"/>
    </row>
    <row r="56190" spans="30:30">
      <c r="AD56190" s="9"/>
    </row>
    <row r="56191" spans="30:30">
      <c r="AD56191" s="9"/>
    </row>
    <row r="56192" spans="30:30">
      <c r="AD56192" s="9"/>
    </row>
    <row r="56193" spans="30:30">
      <c r="AD56193" s="9"/>
    </row>
    <row r="56194" spans="30:30">
      <c r="AD56194" s="9"/>
    </row>
    <row r="56195" spans="30:30">
      <c r="AD56195" s="9"/>
    </row>
    <row r="56196" spans="30:30">
      <c r="AD56196" s="9"/>
    </row>
    <row r="56197" spans="30:30">
      <c r="AD56197" s="9"/>
    </row>
    <row r="56198" spans="30:30">
      <c r="AD56198" s="9"/>
    </row>
    <row r="56199" spans="30:30">
      <c r="AD56199" s="9"/>
    </row>
    <row r="56200" spans="30:30">
      <c r="AD56200" s="9"/>
    </row>
    <row r="56201" spans="30:30">
      <c r="AD56201" s="9"/>
    </row>
    <row r="56202" spans="30:30">
      <c r="AD56202" s="9"/>
    </row>
    <row r="56203" spans="30:30">
      <c r="AD56203" s="9"/>
    </row>
    <row r="56204" spans="30:30">
      <c r="AD56204" s="9"/>
    </row>
    <row r="56205" spans="30:30">
      <c r="AD56205" s="9"/>
    </row>
    <row r="56206" spans="30:30">
      <c r="AD56206" s="9"/>
    </row>
    <row r="56207" spans="30:30">
      <c r="AD56207" s="9"/>
    </row>
    <row r="56208" spans="30:30">
      <c r="AD56208" s="9"/>
    </row>
    <row r="56209" spans="30:30">
      <c r="AD56209" s="9"/>
    </row>
    <row r="56210" spans="30:30">
      <c r="AD56210" s="9"/>
    </row>
    <row r="56211" spans="30:30">
      <c r="AD56211" s="9"/>
    </row>
    <row r="56212" spans="30:30">
      <c r="AD56212" s="9"/>
    </row>
    <row r="56213" spans="30:30">
      <c r="AD56213" s="9"/>
    </row>
    <row r="56214" spans="30:30">
      <c r="AD56214" s="9"/>
    </row>
    <row r="56215" spans="30:30">
      <c r="AD56215" s="9"/>
    </row>
    <row r="56216" spans="30:30">
      <c r="AD56216" s="9"/>
    </row>
    <row r="56217" spans="30:30">
      <c r="AD56217" s="9"/>
    </row>
    <row r="56218" spans="30:30">
      <c r="AD56218" s="9"/>
    </row>
    <row r="56219" spans="30:30">
      <c r="AD56219" s="9"/>
    </row>
    <row r="56220" spans="30:30">
      <c r="AD56220" s="9"/>
    </row>
    <row r="56221" spans="30:30">
      <c r="AD56221" s="9"/>
    </row>
    <row r="56222" spans="30:30">
      <c r="AD56222" s="9"/>
    </row>
    <row r="56223" spans="30:30">
      <c r="AD56223" s="9"/>
    </row>
    <row r="56224" spans="30:30">
      <c r="AD56224" s="9"/>
    </row>
    <row r="56225" spans="30:30">
      <c r="AD56225" s="9"/>
    </row>
    <row r="56226" spans="30:30">
      <c r="AD56226" s="9"/>
    </row>
    <row r="56227" spans="30:30">
      <c r="AD56227" s="9"/>
    </row>
    <row r="56228" spans="30:30">
      <c r="AD56228" s="9"/>
    </row>
    <row r="56229" spans="30:30">
      <c r="AD56229" s="9"/>
    </row>
    <row r="56230" spans="30:30">
      <c r="AD56230" s="9"/>
    </row>
    <row r="56231" spans="30:30">
      <c r="AD56231" s="9"/>
    </row>
    <row r="56232" spans="30:30">
      <c r="AD56232" s="9"/>
    </row>
    <row r="56233" spans="30:30">
      <c r="AD56233" s="9"/>
    </row>
    <row r="56234" spans="30:30">
      <c r="AD56234" s="9"/>
    </row>
    <row r="56235" spans="30:30">
      <c r="AD56235" s="9"/>
    </row>
    <row r="56236" spans="30:30">
      <c r="AD56236" s="9"/>
    </row>
    <row r="56237" spans="30:30">
      <c r="AD56237" s="9"/>
    </row>
    <row r="56238" spans="30:30">
      <c r="AD56238" s="9"/>
    </row>
    <row r="56239" spans="30:30">
      <c r="AD56239" s="9"/>
    </row>
    <row r="56240" spans="30:30">
      <c r="AD56240" s="9"/>
    </row>
    <row r="56241" spans="30:30">
      <c r="AD56241" s="9"/>
    </row>
    <row r="56242" spans="30:30">
      <c r="AD56242" s="9"/>
    </row>
    <row r="56243" spans="30:30">
      <c r="AD56243" s="9"/>
    </row>
    <row r="56244" spans="30:30">
      <c r="AD56244" s="9"/>
    </row>
    <row r="56245" spans="30:30">
      <c r="AD56245" s="9"/>
    </row>
    <row r="56246" spans="30:30">
      <c r="AD56246" s="9"/>
    </row>
    <row r="56247" spans="30:30">
      <c r="AD56247" s="9"/>
    </row>
    <row r="56248" spans="30:30">
      <c r="AD56248" s="9"/>
    </row>
    <row r="56249" spans="30:30">
      <c r="AD56249" s="9"/>
    </row>
    <row r="56250" spans="30:30">
      <c r="AD56250" s="9"/>
    </row>
    <row r="56251" spans="30:30">
      <c r="AD56251" s="9"/>
    </row>
    <row r="56252" spans="30:30">
      <c r="AD56252" s="9"/>
    </row>
    <row r="56253" spans="30:30">
      <c r="AD56253" s="9"/>
    </row>
    <row r="56254" spans="30:30">
      <c r="AD56254" s="9"/>
    </row>
    <row r="56255" spans="30:30">
      <c r="AD56255" s="9"/>
    </row>
    <row r="56256" spans="30:30">
      <c r="AD56256" s="9"/>
    </row>
    <row r="56257" spans="30:30">
      <c r="AD56257" s="9"/>
    </row>
    <row r="56258" spans="30:30">
      <c r="AD56258" s="9"/>
    </row>
    <row r="56259" spans="30:30">
      <c r="AD56259" s="9"/>
    </row>
    <row r="56260" spans="30:30">
      <c r="AD56260" s="9"/>
    </row>
    <row r="56261" spans="30:30">
      <c r="AD56261" s="9"/>
    </row>
    <row r="56262" spans="30:30">
      <c r="AD56262" s="9"/>
    </row>
    <row r="56263" spans="30:30">
      <c r="AD56263" s="9"/>
    </row>
    <row r="56264" spans="30:30">
      <c r="AD56264" s="9"/>
    </row>
    <row r="56265" spans="30:30">
      <c r="AD56265" s="9"/>
    </row>
    <row r="56266" spans="30:30">
      <c r="AD56266" s="9"/>
    </row>
    <row r="56267" spans="30:30">
      <c r="AD56267" s="9"/>
    </row>
    <row r="56268" spans="30:30">
      <c r="AD56268" s="9"/>
    </row>
    <row r="56269" spans="30:30">
      <c r="AD56269" s="9"/>
    </row>
    <row r="56270" spans="30:30">
      <c r="AD56270" s="9"/>
    </row>
    <row r="56271" spans="30:30">
      <c r="AD56271" s="9"/>
    </row>
    <row r="56272" spans="30:30">
      <c r="AD56272" s="9"/>
    </row>
    <row r="56273" spans="30:30">
      <c r="AD56273" s="9"/>
    </row>
    <row r="56274" spans="30:30">
      <c r="AD56274" s="9"/>
    </row>
    <row r="56275" spans="30:30">
      <c r="AD56275" s="9"/>
    </row>
    <row r="56276" spans="30:30">
      <c r="AD56276" s="9"/>
    </row>
    <row r="56277" spans="30:30">
      <c r="AD56277" s="9"/>
    </row>
    <row r="56278" spans="30:30">
      <c r="AD56278" s="9"/>
    </row>
    <row r="56279" spans="30:30">
      <c r="AD56279" s="9"/>
    </row>
    <row r="56280" spans="30:30">
      <c r="AD56280" s="9"/>
    </row>
    <row r="56281" spans="30:30">
      <c r="AD56281" s="9"/>
    </row>
    <row r="56282" spans="30:30">
      <c r="AD56282" s="9"/>
    </row>
    <row r="56283" spans="30:30">
      <c r="AD56283" s="9"/>
    </row>
    <row r="56284" spans="30:30">
      <c r="AD56284" s="9"/>
    </row>
    <row r="56285" spans="30:30">
      <c r="AD56285" s="9"/>
    </row>
    <row r="56286" spans="30:30">
      <c r="AD56286" s="9"/>
    </row>
    <row r="56287" spans="30:30">
      <c r="AD56287" s="9"/>
    </row>
    <row r="56288" spans="30:30">
      <c r="AD56288" s="9"/>
    </row>
    <row r="56289" spans="30:30">
      <c r="AD56289" s="9"/>
    </row>
    <row r="56290" spans="30:30">
      <c r="AD56290" s="9"/>
    </row>
    <row r="56291" spans="30:30">
      <c r="AD56291" s="9"/>
    </row>
    <row r="56292" spans="30:30">
      <c r="AD56292" s="9"/>
    </row>
    <row r="56293" spans="30:30">
      <c r="AD56293" s="9"/>
    </row>
    <row r="56294" spans="30:30">
      <c r="AD56294" s="9"/>
    </row>
    <row r="56295" spans="30:30">
      <c r="AD56295" s="9"/>
    </row>
    <row r="56296" spans="30:30">
      <c r="AD56296" s="9"/>
    </row>
    <row r="56297" spans="30:30">
      <c r="AD56297" s="9"/>
    </row>
    <row r="56298" spans="30:30">
      <c r="AD56298" s="9"/>
    </row>
    <row r="56299" spans="30:30">
      <c r="AD56299" s="9"/>
    </row>
    <row r="56300" spans="30:30">
      <c r="AD56300" s="9"/>
    </row>
    <row r="56301" spans="30:30">
      <c r="AD56301" s="9"/>
    </row>
    <row r="56302" spans="30:30">
      <c r="AD56302" s="9"/>
    </row>
    <row r="56303" spans="30:30">
      <c r="AD56303" s="9"/>
    </row>
    <row r="56304" spans="30:30">
      <c r="AD56304" s="9"/>
    </row>
    <row r="56305" spans="30:30">
      <c r="AD56305" s="9"/>
    </row>
    <row r="56306" spans="30:30">
      <c r="AD56306" s="9"/>
    </row>
    <row r="56307" spans="30:30">
      <c r="AD56307" s="9"/>
    </row>
    <row r="56308" spans="30:30">
      <c r="AD56308" s="9"/>
    </row>
    <row r="56309" spans="30:30">
      <c r="AD56309" s="9"/>
    </row>
    <row r="56310" spans="30:30">
      <c r="AD56310" s="9"/>
    </row>
    <row r="56311" spans="30:30">
      <c r="AD56311" s="9"/>
    </row>
    <row r="56312" spans="30:30">
      <c r="AD56312" s="9"/>
    </row>
    <row r="56313" spans="30:30">
      <c r="AD56313" s="9"/>
    </row>
    <row r="56314" spans="30:30">
      <c r="AD56314" s="9"/>
    </row>
    <row r="56315" spans="30:30">
      <c r="AD56315" s="9"/>
    </row>
    <row r="56316" spans="30:30">
      <c r="AD56316" s="9"/>
    </row>
    <row r="56317" spans="30:30">
      <c r="AD56317" s="9"/>
    </row>
    <row r="56318" spans="30:30">
      <c r="AD56318" s="9"/>
    </row>
    <row r="56319" spans="30:30">
      <c r="AD56319" s="9"/>
    </row>
    <row r="56320" spans="30:30">
      <c r="AD56320" s="9"/>
    </row>
    <row r="56321" spans="30:30">
      <c r="AD56321" s="9"/>
    </row>
    <row r="56322" spans="30:30">
      <c r="AD56322" s="9"/>
    </row>
    <row r="56323" spans="30:30">
      <c r="AD56323" s="9"/>
    </row>
    <row r="56324" spans="30:30">
      <c r="AD56324" s="9"/>
    </row>
    <row r="56325" spans="30:30">
      <c r="AD56325" s="9"/>
    </row>
    <row r="56326" spans="30:30">
      <c r="AD56326" s="9"/>
    </row>
    <row r="56327" spans="30:30">
      <c r="AD56327" s="9"/>
    </row>
    <row r="56328" spans="30:30">
      <c r="AD56328" s="9"/>
    </row>
    <row r="56329" spans="30:30">
      <c r="AD56329" s="9"/>
    </row>
    <row r="56330" spans="30:30">
      <c r="AD56330" s="9"/>
    </row>
    <row r="56331" spans="30:30">
      <c r="AD56331" s="9"/>
    </row>
    <row r="56332" spans="30:30">
      <c r="AD56332" s="9"/>
    </row>
    <row r="56333" spans="30:30">
      <c r="AD56333" s="9"/>
    </row>
    <row r="56334" spans="30:30">
      <c r="AD56334" s="9"/>
    </row>
    <row r="56335" spans="30:30">
      <c r="AD56335" s="9"/>
    </row>
    <row r="56336" spans="30:30">
      <c r="AD56336" s="9"/>
    </row>
    <row r="56337" spans="30:30">
      <c r="AD56337" s="9"/>
    </row>
    <row r="56338" spans="30:30">
      <c r="AD56338" s="9"/>
    </row>
    <row r="56339" spans="30:30">
      <c r="AD56339" s="9"/>
    </row>
    <row r="56340" spans="30:30">
      <c r="AD56340" s="9"/>
    </row>
    <row r="56341" spans="30:30">
      <c r="AD56341" s="9"/>
    </row>
    <row r="56342" spans="30:30">
      <c r="AD56342" s="9"/>
    </row>
    <row r="56343" spans="30:30">
      <c r="AD56343" s="9"/>
    </row>
    <row r="56344" spans="30:30">
      <c r="AD56344" s="9"/>
    </row>
    <row r="56345" spans="30:30">
      <c r="AD56345" s="9"/>
    </row>
    <row r="56346" spans="30:30">
      <c r="AD56346" s="9"/>
    </row>
    <row r="56347" spans="30:30">
      <c r="AD56347" s="9"/>
    </row>
    <row r="56348" spans="30:30">
      <c r="AD56348" s="9"/>
    </row>
    <row r="56349" spans="30:30">
      <c r="AD56349" s="9"/>
    </row>
    <row r="56350" spans="30:30">
      <c r="AD56350" s="9"/>
    </row>
    <row r="56351" spans="30:30">
      <c r="AD56351" s="9"/>
    </row>
    <row r="56352" spans="30:30">
      <c r="AD56352" s="9"/>
    </row>
    <row r="56353" spans="30:30">
      <c r="AD56353" s="9"/>
    </row>
    <row r="56354" spans="30:30">
      <c r="AD56354" s="9"/>
    </row>
    <row r="56355" spans="30:30">
      <c r="AD56355" s="9"/>
    </row>
    <row r="56356" spans="30:30">
      <c r="AD56356" s="9"/>
    </row>
    <row r="56357" spans="30:30">
      <c r="AD56357" s="9"/>
    </row>
    <row r="56358" spans="30:30">
      <c r="AD56358" s="9"/>
    </row>
    <row r="56359" spans="30:30">
      <c r="AD56359" s="9"/>
    </row>
    <row r="56360" spans="30:30">
      <c r="AD56360" s="9"/>
    </row>
    <row r="56361" spans="30:30">
      <c r="AD56361" s="9"/>
    </row>
    <row r="56362" spans="30:30">
      <c r="AD56362" s="9"/>
    </row>
    <row r="56363" spans="30:30">
      <c r="AD56363" s="9"/>
    </row>
    <row r="56364" spans="30:30">
      <c r="AD56364" s="9"/>
    </row>
    <row r="56365" spans="30:30">
      <c r="AD56365" s="9"/>
    </row>
    <row r="56366" spans="30:30">
      <c r="AD56366" s="9"/>
    </row>
    <row r="56367" spans="30:30">
      <c r="AD56367" s="9"/>
    </row>
    <row r="56368" spans="30:30">
      <c r="AD56368" s="9"/>
    </row>
    <row r="56369" spans="30:30">
      <c r="AD56369" s="9"/>
    </row>
    <row r="56370" spans="30:30">
      <c r="AD56370" s="9"/>
    </row>
    <row r="56371" spans="30:30">
      <c r="AD56371" s="9"/>
    </row>
    <row r="56372" spans="30:30">
      <c r="AD56372" s="9"/>
    </row>
    <row r="56373" spans="30:30">
      <c r="AD56373" s="9"/>
    </row>
    <row r="56374" spans="30:30">
      <c r="AD56374" s="9"/>
    </row>
    <row r="56375" spans="30:30">
      <c r="AD56375" s="9"/>
    </row>
    <row r="56376" spans="30:30">
      <c r="AD56376" s="9"/>
    </row>
    <row r="56377" spans="30:30">
      <c r="AD56377" s="9"/>
    </row>
    <row r="56378" spans="30:30">
      <c r="AD56378" s="9"/>
    </row>
    <row r="56379" spans="30:30">
      <c r="AD56379" s="9"/>
    </row>
    <row r="56380" spans="30:30">
      <c r="AD56380" s="9"/>
    </row>
    <row r="56381" spans="30:30">
      <c r="AD56381" s="9"/>
    </row>
    <row r="56382" spans="30:30">
      <c r="AD56382" s="9"/>
    </row>
    <row r="56383" spans="30:30">
      <c r="AD56383" s="9"/>
    </row>
    <row r="56384" spans="30:30">
      <c r="AD56384" s="9"/>
    </row>
    <row r="56385" spans="30:30">
      <c r="AD56385" s="9"/>
    </row>
    <row r="56386" spans="30:30">
      <c r="AD56386" s="9"/>
    </row>
    <row r="56387" spans="30:30">
      <c r="AD56387" s="9"/>
    </row>
    <row r="56388" spans="30:30">
      <c r="AD56388" s="9"/>
    </row>
    <row r="56389" spans="30:30">
      <c r="AD56389" s="9"/>
    </row>
    <row r="56390" spans="30:30">
      <c r="AD56390" s="9"/>
    </row>
    <row r="56391" spans="30:30">
      <c r="AD56391" s="9"/>
    </row>
    <row r="56392" spans="30:30">
      <c r="AD56392" s="9"/>
    </row>
    <row r="56393" spans="30:30">
      <c r="AD56393" s="9"/>
    </row>
    <row r="56394" spans="30:30">
      <c r="AD56394" s="9"/>
    </row>
    <row r="56395" spans="30:30">
      <c r="AD56395" s="9"/>
    </row>
    <row r="56396" spans="30:30">
      <c r="AD56396" s="9"/>
    </row>
    <row r="56397" spans="30:30">
      <c r="AD56397" s="9"/>
    </row>
    <row r="56398" spans="30:30">
      <c r="AD56398" s="9"/>
    </row>
    <row r="56399" spans="30:30">
      <c r="AD56399" s="9"/>
    </row>
    <row r="56400" spans="30:30">
      <c r="AD56400" s="9"/>
    </row>
    <row r="56401" spans="30:30">
      <c r="AD56401" s="9"/>
    </row>
    <row r="56402" spans="30:30">
      <c r="AD56402" s="9"/>
    </row>
    <row r="56403" spans="30:30">
      <c r="AD56403" s="9"/>
    </row>
    <row r="56404" spans="30:30">
      <c r="AD56404" s="9"/>
    </row>
    <row r="56405" spans="30:30">
      <c r="AD56405" s="9"/>
    </row>
    <row r="56406" spans="30:30">
      <c r="AD56406" s="9"/>
    </row>
    <row r="56407" spans="30:30">
      <c r="AD56407" s="9"/>
    </row>
    <row r="56408" spans="30:30">
      <c r="AD56408" s="9"/>
    </row>
    <row r="56409" spans="30:30">
      <c r="AD56409" s="9"/>
    </row>
    <row r="56410" spans="30:30">
      <c r="AD56410" s="9"/>
    </row>
    <row r="56411" spans="30:30">
      <c r="AD56411" s="9"/>
    </row>
    <row r="56412" spans="30:30">
      <c r="AD56412" s="9"/>
    </row>
    <row r="56413" spans="30:30">
      <c r="AD56413" s="9"/>
    </row>
    <row r="56414" spans="30:30">
      <c r="AD56414" s="9"/>
    </row>
    <row r="56415" spans="30:30">
      <c r="AD56415" s="9"/>
    </row>
    <row r="56416" spans="30:30">
      <c r="AD56416" s="9"/>
    </row>
    <row r="56417" spans="30:30">
      <c r="AD56417" s="9"/>
    </row>
    <row r="56418" spans="30:30">
      <c r="AD56418" s="9"/>
    </row>
    <row r="56419" spans="30:30">
      <c r="AD56419" s="9"/>
    </row>
    <row r="56420" spans="30:30">
      <c r="AD56420" s="9"/>
    </row>
    <row r="56421" spans="30:30">
      <c r="AD56421" s="9"/>
    </row>
    <row r="56422" spans="30:30">
      <c r="AD56422" s="9"/>
    </row>
    <row r="56423" spans="30:30">
      <c r="AD56423" s="9"/>
    </row>
    <row r="56424" spans="30:30">
      <c r="AD56424" s="9"/>
    </row>
    <row r="56425" spans="30:30">
      <c r="AD56425" s="9"/>
    </row>
    <row r="56426" spans="30:30">
      <c r="AD56426" s="9"/>
    </row>
    <row r="56427" spans="30:30">
      <c r="AD56427" s="9"/>
    </row>
    <row r="56428" spans="30:30">
      <c r="AD56428" s="9"/>
    </row>
    <row r="56429" spans="30:30">
      <c r="AD56429" s="9"/>
    </row>
    <row r="56430" spans="30:30">
      <c r="AD56430" s="9"/>
    </row>
    <row r="56431" spans="30:30">
      <c r="AD56431" s="9"/>
    </row>
    <row r="56432" spans="30:30">
      <c r="AD56432" s="9"/>
    </row>
    <row r="56433" spans="30:30">
      <c r="AD56433" s="9"/>
    </row>
    <row r="56434" spans="30:30">
      <c r="AD56434" s="9"/>
    </row>
    <row r="56435" spans="30:30">
      <c r="AD56435" s="9"/>
    </row>
    <row r="56436" spans="30:30">
      <c r="AD56436" s="9"/>
    </row>
    <row r="56437" spans="30:30">
      <c r="AD56437" s="9"/>
    </row>
    <row r="56438" spans="30:30">
      <c r="AD56438" s="9"/>
    </row>
    <row r="56439" spans="30:30">
      <c r="AD56439" s="9"/>
    </row>
    <row r="56440" spans="30:30">
      <c r="AD56440" s="9"/>
    </row>
    <row r="56441" spans="30:30">
      <c r="AD56441" s="9"/>
    </row>
    <row r="56442" spans="30:30">
      <c r="AD56442" s="9"/>
    </row>
    <row r="56443" spans="30:30">
      <c r="AD56443" s="9"/>
    </row>
    <row r="56444" spans="30:30">
      <c r="AD56444" s="9"/>
    </row>
    <row r="56445" spans="30:30">
      <c r="AD56445" s="9"/>
    </row>
    <row r="56446" spans="30:30">
      <c r="AD56446" s="9"/>
    </row>
    <row r="56447" spans="30:30">
      <c r="AD56447" s="9"/>
    </row>
    <row r="56448" spans="30:30">
      <c r="AD56448" s="9"/>
    </row>
    <row r="56449" spans="30:30">
      <c r="AD56449" s="9"/>
    </row>
    <row r="56450" spans="30:30">
      <c r="AD56450" s="9"/>
    </row>
    <row r="56451" spans="30:30">
      <c r="AD56451" s="9"/>
    </row>
    <row r="56452" spans="30:30">
      <c r="AD56452" s="9"/>
    </row>
    <row r="56453" spans="30:30">
      <c r="AD56453" s="9"/>
    </row>
    <row r="56454" spans="30:30">
      <c r="AD56454" s="9"/>
    </row>
    <row r="56455" spans="30:30">
      <c r="AD56455" s="9"/>
    </row>
    <row r="56456" spans="30:30">
      <c r="AD56456" s="9"/>
    </row>
    <row r="56457" spans="30:30">
      <c r="AD56457" s="9"/>
    </row>
    <row r="56458" spans="30:30">
      <c r="AD56458" s="9"/>
    </row>
    <row r="56459" spans="30:30">
      <c r="AD56459" s="9"/>
    </row>
    <row r="56460" spans="30:30">
      <c r="AD56460" s="9"/>
    </row>
    <row r="56461" spans="30:30">
      <c r="AD56461" s="9"/>
    </row>
    <row r="56462" spans="30:30">
      <c r="AD56462" s="9"/>
    </row>
    <row r="56463" spans="30:30">
      <c r="AD56463" s="9"/>
    </row>
    <row r="56464" spans="30:30">
      <c r="AD56464" s="9"/>
    </row>
    <row r="56465" spans="30:30">
      <c r="AD56465" s="9"/>
    </row>
    <row r="56466" spans="30:30">
      <c r="AD56466" s="9"/>
    </row>
    <row r="56467" spans="30:30">
      <c r="AD56467" s="9"/>
    </row>
    <row r="56468" spans="30:30">
      <c r="AD56468" s="9"/>
    </row>
    <row r="56469" spans="30:30">
      <c r="AD56469" s="9"/>
    </row>
    <row r="56470" spans="30:30">
      <c r="AD56470" s="9"/>
    </row>
    <row r="56471" spans="30:30">
      <c r="AD56471" s="9"/>
    </row>
    <row r="56472" spans="30:30">
      <c r="AD56472" s="9"/>
    </row>
    <row r="56473" spans="30:30">
      <c r="AD56473" s="9"/>
    </row>
    <row r="56474" spans="30:30">
      <c r="AD56474" s="9"/>
    </row>
    <row r="56475" spans="30:30">
      <c r="AD56475" s="9"/>
    </row>
    <row r="56476" spans="30:30">
      <c r="AD56476" s="9"/>
    </row>
    <row r="56477" spans="30:30">
      <c r="AD56477" s="9"/>
    </row>
    <row r="56478" spans="30:30">
      <c r="AD56478" s="9"/>
    </row>
    <row r="56479" spans="30:30">
      <c r="AD56479" s="9"/>
    </row>
    <row r="56480" spans="30:30">
      <c r="AD56480" s="9"/>
    </row>
    <row r="56481" spans="30:30">
      <c r="AD56481" s="9"/>
    </row>
    <row r="56482" spans="30:30">
      <c r="AD56482" s="9"/>
    </row>
    <row r="56483" spans="30:30">
      <c r="AD56483" s="9"/>
    </row>
    <row r="56484" spans="30:30">
      <c r="AD56484" s="9"/>
    </row>
    <row r="56485" spans="30:30">
      <c r="AD56485" s="9"/>
    </row>
    <row r="56486" spans="30:30">
      <c r="AD56486" s="9"/>
    </row>
    <row r="56487" spans="30:30">
      <c r="AD56487" s="9"/>
    </row>
    <row r="56488" spans="30:30">
      <c r="AD56488" s="9"/>
    </row>
    <row r="56489" spans="30:30">
      <c r="AD56489" s="9"/>
    </row>
    <row r="56490" spans="30:30">
      <c r="AD56490" s="9"/>
    </row>
    <row r="56491" spans="30:30">
      <c r="AD56491" s="9"/>
    </row>
    <row r="56492" spans="30:30">
      <c r="AD56492" s="9"/>
    </row>
    <row r="56493" spans="30:30">
      <c r="AD56493" s="9"/>
    </row>
    <row r="56494" spans="30:30">
      <c r="AD56494" s="9"/>
    </row>
    <row r="56495" spans="30:30">
      <c r="AD56495" s="9"/>
    </row>
    <row r="56496" spans="30:30">
      <c r="AD56496" s="9"/>
    </row>
    <row r="56497" spans="30:30">
      <c r="AD56497" s="9"/>
    </row>
    <row r="56498" spans="30:30">
      <c r="AD56498" s="9"/>
    </row>
    <row r="56499" spans="30:30">
      <c r="AD56499" s="9"/>
    </row>
    <row r="56500" spans="30:30">
      <c r="AD56500" s="9"/>
    </row>
    <row r="56501" spans="30:30">
      <c r="AD56501" s="9"/>
    </row>
    <row r="56502" spans="30:30">
      <c r="AD56502" s="9"/>
    </row>
    <row r="56503" spans="30:30">
      <c r="AD56503" s="9"/>
    </row>
    <row r="56504" spans="30:30">
      <c r="AD56504" s="9"/>
    </row>
    <row r="56505" spans="30:30">
      <c r="AD56505" s="9"/>
    </row>
    <row r="56506" spans="30:30">
      <c r="AD56506" s="9"/>
    </row>
    <row r="56507" spans="30:30">
      <c r="AD56507" s="9"/>
    </row>
    <row r="56508" spans="30:30">
      <c r="AD56508" s="9"/>
    </row>
    <row r="56509" spans="30:30">
      <c r="AD56509" s="9"/>
    </row>
    <row r="56510" spans="30:30">
      <c r="AD56510" s="9"/>
    </row>
    <row r="56511" spans="30:30">
      <c r="AD56511" s="9"/>
    </row>
    <row r="56512" spans="30:30">
      <c r="AD56512" s="9"/>
    </row>
    <row r="56513" spans="30:30">
      <c r="AD56513" s="9"/>
    </row>
    <row r="56514" spans="30:30">
      <c r="AD56514" s="9"/>
    </row>
    <row r="56515" spans="30:30">
      <c r="AD56515" s="9"/>
    </row>
    <row r="56516" spans="30:30">
      <c r="AD56516" s="9"/>
    </row>
    <row r="56517" spans="30:30">
      <c r="AD56517" s="9"/>
    </row>
    <row r="56518" spans="30:30">
      <c r="AD56518" s="9"/>
    </row>
    <row r="56519" spans="30:30">
      <c r="AD56519" s="9"/>
    </row>
    <row r="56520" spans="30:30">
      <c r="AD56520" s="9"/>
    </row>
    <row r="56521" spans="30:30">
      <c r="AD56521" s="9"/>
    </row>
    <row r="56522" spans="30:30">
      <c r="AD56522" s="9"/>
    </row>
    <row r="56523" spans="30:30">
      <c r="AD56523" s="9"/>
    </row>
    <row r="56524" spans="30:30">
      <c r="AD56524" s="9"/>
    </row>
    <row r="56525" spans="30:30">
      <c r="AD56525" s="9"/>
    </row>
    <row r="56526" spans="30:30">
      <c r="AD56526" s="9"/>
    </row>
    <row r="56527" spans="30:30">
      <c r="AD56527" s="9"/>
    </row>
    <row r="56528" spans="30:30">
      <c r="AD56528" s="9"/>
    </row>
    <row r="56529" spans="30:30">
      <c r="AD56529" s="9"/>
    </row>
    <row r="56530" spans="30:30">
      <c r="AD56530" s="9"/>
    </row>
    <row r="56531" spans="30:30">
      <c r="AD56531" s="9"/>
    </row>
    <row r="56532" spans="30:30">
      <c r="AD56532" s="9"/>
    </row>
    <row r="56533" spans="30:30">
      <c r="AD56533" s="9"/>
    </row>
    <row r="56534" spans="30:30">
      <c r="AD56534" s="9"/>
    </row>
    <row r="56535" spans="30:30">
      <c r="AD56535" s="9"/>
    </row>
    <row r="56536" spans="30:30">
      <c r="AD56536" s="9"/>
    </row>
    <row r="56537" spans="30:30">
      <c r="AD56537" s="9"/>
    </row>
    <row r="56538" spans="30:30">
      <c r="AD56538" s="9"/>
    </row>
    <row r="56539" spans="30:30">
      <c r="AD56539" s="9"/>
    </row>
    <row r="56540" spans="30:30">
      <c r="AD56540" s="9"/>
    </row>
    <row r="56541" spans="30:30">
      <c r="AD56541" s="9"/>
    </row>
    <row r="56542" spans="30:30">
      <c r="AD56542" s="9"/>
    </row>
    <row r="56543" spans="30:30">
      <c r="AD56543" s="9"/>
    </row>
    <row r="56544" spans="30:30">
      <c r="AD56544" s="9"/>
    </row>
    <row r="56545" spans="30:30">
      <c r="AD56545" s="9"/>
    </row>
    <row r="56546" spans="30:30">
      <c r="AD56546" s="9"/>
    </row>
    <row r="56547" spans="30:30">
      <c r="AD56547" s="9"/>
    </row>
    <row r="56548" spans="30:30">
      <c r="AD56548" s="9"/>
    </row>
    <row r="56549" spans="30:30">
      <c r="AD56549" s="9"/>
    </row>
    <row r="56550" spans="30:30">
      <c r="AD56550" s="9"/>
    </row>
    <row r="56551" spans="30:30">
      <c r="AD56551" s="9"/>
    </row>
    <row r="56552" spans="30:30">
      <c r="AD56552" s="9"/>
    </row>
    <row r="56553" spans="30:30">
      <c r="AD56553" s="9"/>
    </row>
    <row r="56554" spans="30:30">
      <c r="AD56554" s="9"/>
    </row>
    <row r="56555" spans="30:30">
      <c r="AD56555" s="9"/>
    </row>
    <row r="56556" spans="30:30">
      <c r="AD56556" s="9"/>
    </row>
    <row r="56557" spans="30:30">
      <c r="AD56557" s="9"/>
    </row>
    <row r="56558" spans="30:30">
      <c r="AD56558" s="9"/>
    </row>
    <row r="56559" spans="30:30">
      <c r="AD56559" s="9"/>
    </row>
    <row r="56560" spans="30:30">
      <c r="AD56560" s="9"/>
    </row>
    <row r="56561" spans="30:30">
      <c r="AD56561" s="9"/>
    </row>
    <row r="56562" spans="30:30">
      <c r="AD56562" s="9"/>
    </row>
    <row r="56563" spans="30:30">
      <c r="AD56563" s="9"/>
    </row>
    <row r="56564" spans="30:30">
      <c r="AD56564" s="9"/>
    </row>
    <row r="56565" spans="30:30">
      <c r="AD56565" s="9"/>
    </row>
    <row r="56566" spans="30:30">
      <c r="AD56566" s="9"/>
    </row>
    <row r="56567" spans="30:30">
      <c r="AD56567" s="9"/>
    </row>
    <row r="56568" spans="30:30">
      <c r="AD56568" s="9"/>
    </row>
    <row r="56569" spans="30:30">
      <c r="AD56569" s="9"/>
    </row>
    <row r="56570" spans="30:30">
      <c r="AD56570" s="9"/>
    </row>
    <row r="56571" spans="30:30">
      <c r="AD56571" s="9"/>
    </row>
    <row r="56572" spans="30:30">
      <c r="AD56572" s="9"/>
    </row>
    <row r="56573" spans="30:30">
      <c r="AD56573" s="9"/>
    </row>
    <row r="56574" spans="30:30">
      <c r="AD56574" s="9"/>
    </row>
    <row r="56575" spans="30:30">
      <c r="AD56575" s="9"/>
    </row>
    <row r="56576" spans="30:30">
      <c r="AD56576" s="9"/>
    </row>
    <row r="56577" spans="30:30">
      <c r="AD56577" s="9"/>
    </row>
    <row r="56578" spans="30:30">
      <c r="AD56578" s="9"/>
    </row>
    <row r="56579" spans="30:30">
      <c r="AD56579" s="9"/>
    </row>
    <row r="56580" spans="30:30">
      <c r="AD56580" s="9"/>
    </row>
    <row r="56581" spans="30:30">
      <c r="AD56581" s="9"/>
    </row>
    <row r="56582" spans="30:30">
      <c r="AD56582" s="9"/>
    </row>
    <row r="56583" spans="30:30">
      <c r="AD56583" s="9"/>
    </row>
    <row r="56584" spans="30:30">
      <c r="AD56584" s="9"/>
    </row>
    <row r="56585" spans="30:30">
      <c r="AD56585" s="9"/>
    </row>
    <row r="56586" spans="30:30">
      <c r="AD56586" s="9"/>
    </row>
    <row r="56587" spans="30:30">
      <c r="AD56587" s="9"/>
    </row>
    <row r="56588" spans="30:30">
      <c r="AD56588" s="9"/>
    </row>
    <row r="56589" spans="30:30">
      <c r="AD56589" s="9"/>
    </row>
    <row r="56590" spans="30:30">
      <c r="AD56590" s="9"/>
    </row>
    <row r="56591" spans="30:30">
      <c r="AD56591" s="9"/>
    </row>
    <row r="56592" spans="30:30">
      <c r="AD56592" s="9"/>
    </row>
    <row r="56593" spans="30:30">
      <c r="AD56593" s="9"/>
    </row>
    <row r="56594" spans="30:30">
      <c r="AD56594" s="9"/>
    </row>
    <row r="56595" spans="30:30">
      <c r="AD56595" s="9"/>
    </row>
    <row r="56596" spans="30:30">
      <c r="AD56596" s="9"/>
    </row>
    <row r="56597" spans="30:30">
      <c r="AD56597" s="9"/>
    </row>
    <row r="56598" spans="30:30">
      <c r="AD56598" s="9"/>
    </row>
    <row r="56599" spans="30:30">
      <c r="AD56599" s="9"/>
    </row>
    <row r="56600" spans="30:30">
      <c r="AD56600" s="9"/>
    </row>
    <row r="56601" spans="30:30">
      <c r="AD56601" s="9"/>
    </row>
    <row r="56602" spans="30:30">
      <c r="AD56602" s="9"/>
    </row>
    <row r="56603" spans="30:30">
      <c r="AD56603" s="9"/>
    </row>
    <row r="56604" spans="30:30">
      <c r="AD56604" s="9"/>
    </row>
    <row r="56605" spans="30:30">
      <c r="AD56605" s="9"/>
    </row>
    <row r="56606" spans="30:30">
      <c r="AD56606" s="9"/>
    </row>
    <row r="56607" spans="30:30">
      <c r="AD56607" s="9"/>
    </row>
    <row r="56608" spans="30:30">
      <c r="AD56608" s="9"/>
    </row>
    <row r="56609" spans="30:30">
      <c r="AD56609" s="9"/>
    </row>
    <row r="56610" spans="30:30">
      <c r="AD56610" s="9"/>
    </row>
    <row r="56611" spans="30:30">
      <c r="AD56611" s="9"/>
    </row>
    <row r="56612" spans="30:30">
      <c r="AD56612" s="9"/>
    </row>
    <row r="56613" spans="30:30">
      <c r="AD56613" s="9"/>
    </row>
    <row r="56614" spans="30:30">
      <c r="AD56614" s="9"/>
    </row>
    <row r="56615" spans="30:30">
      <c r="AD56615" s="9"/>
    </row>
    <row r="56616" spans="30:30">
      <c r="AD56616" s="9"/>
    </row>
    <row r="56617" spans="30:30">
      <c r="AD56617" s="9"/>
    </row>
    <row r="56618" spans="30:30">
      <c r="AD56618" s="9"/>
    </row>
    <row r="56619" spans="30:30">
      <c r="AD56619" s="9"/>
    </row>
    <row r="56620" spans="30:30">
      <c r="AD56620" s="9"/>
    </row>
    <row r="56621" spans="30:30">
      <c r="AD56621" s="9"/>
    </row>
    <row r="56622" spans="30:30">
      <c r="AD56622" s="9"/>
    </row>
    <row r="56623" spans="30:30">
      <c r="AD56623" s="9"/>
    </row>
    <row r="56624" spans="30:30">
      <c r="AD56624" s="9"/>
    </row>
    <row r="56625" spans="30:30">
      <c r="AD56625" s="9"/>
    </row>
    <row r="56626" spans="30:30">
      <c r="AD56626" s="9"/>
    </row>
    <row r="56627" spans="30:30">
      <c r="AD56627" s="9"/>
    </row>
    <row r="56628" spans="30:30">
      <c r="AD56628" s="9"/>
    </row>
    <row r="56629" spans="30:30">
      <c r="AD56629" s="9"/>
    </row>
    <row r="56630" spans="30:30">
      <c r="AD56630" s="9"/>
    </row>
    <row r="56631" spans="30:30">
      <c r="AD56631" s="9"/>
    </row>
    <row r="56632" spans="30:30">
      <c r="AD56632" s="9"/>
    </row>
    <row r="56633" spans="30:30">
      <c r="AD56633" s="9"/>
    </row>
    <row r="56634" spans="30:30">
      <c r="AD56634" s="9"/>
    </row>
    <row r="56635" spans="30:30">
      <c r="AD56635" s="9"/>
    </row>
    <row r="56636" spans="30:30">
      <c r="AD56636" s="9"/>
    </row>
    <row r="56637" spans="30:30">
      <c r="AD56637" s="9"/>
    </row>
    <row r="56638" spans="30:30">
      <c r="AD56638" s="9"/>
    </row>
    <row r="56639" spans="30:30">
      <c r="AD56639" s="9"/>
    </row>
    <row r="56640" spans="30:30">
      <c r="AD56640" s="9"/>
    </row>
    <row r="56641" spans="30:30">
      <c r="AD56641" s="9"/>
    </row>
    <row r="56642" spans="30:30">
      <c r="AD56642" s="9"/>
    </row>
    <row r="56643" spans="30:30">
      <c r="AD56643" s="9"/>
    </row>
    <row r="56644" spans="30:30">
      <c r="AD56644" s="9"/>
    </row>
    <row r="56645" spans="30:30">
      <c r="AD56645" s="9"/>
    </row>
    <row r="56646" spans="30:30">
      <c r="AD56646" s="9"/>
    </row>
    <row r="56647" spans="30:30">
      <c r="AD56647" s="9"/>
    </row>
    <row r="56648" spans="30:30">
      <c r="AD56648" s="9"/>
    </row>
    <row r="56649" spans="30:30">
      <c r="AD56649" s="9"/>
    </row>
    <row r="56650" spans="30:30">
      <c r="AD56650" s="9"/>
    </row>
    <row r="56651" spans="30:30">
      <c r="AD56651" s="9"/>
    </row>
    <row r="56652" spans="30:30">
      <c r="AD56652" s="9"/>
    </row>
    <row r="56653" spans="30:30">
      <c r="AD56653" s="9"/>
    </row>
    <row r="56654" spans="30:30">
      <c r="AD56654" s="9"/>
    </row>
    <row r="56655" spans="30:30">
      <c r="AD56655" s="9"/>
    </row>
    <row r="56656" spans="30:30">
      <c r="AD56656" s="9"/>
    </row>
    <row r="56657" spans="30:30">
      <c r="AD56657" s="9"/>
    </row>
    <row r="56658" spans="30:30">
      <c r="AD56658" s="9"/>
    </row>
    <row r="56659" spans="30:30">
      <c r="AD56659" s="9"/>
    </row>
    <row r="56660" spans="30:30">
      <c r="AD56660" s="9"/>
    </row>
    <row r="56661" spans="30:30">
      <c r="AD56661" s="9"/>
    </row>
    <row r="56662" spans="30:30">
      <c r="AD56662" s="9"/>
    </row>
    <row r="56663" spans="30:30">
      <c r="AD56663" s="9"/>
    </row>
    <row r="56664" spans="30:30">
      <c r="AD56664" s="9"/>
    </row>
    <row r="56665" spans="30:30">
      <c r="AD56665" s="9"/>
    </row>
    <row r="56666" spans="30:30">
      <c r="AD56666" s="9"/>
    </row>
    <row r="56667" spans="30:30">
      <c r="AD56667" s="9"/>
    </row>
    <row r="56668" spans="30:30">
      <c r="AD56668" s="9"/>
    </row>
    <row r="56669" spans="30:30">
      <c r="AD56669" s="9"/>
    </row>
    <row r="56670" spans="30:30">
      <c r="AD56670" s="9"/>
    </row>
    <row r="56671" spans="30:30">
      <c r="AD56671" s="9"/>
    </row>
    <row r="56672" spans="30:30">
      <c r="AD56672" s="9"/>
    </row>
    <row r="56673" spans="30:30">
      <c r="AD56673" s="9"/>
    </row>
    <row r="56674" spans="30:30">
      <c r="AD56674" s="9"/>
    </row>
    <row r="56675" spans="30:30">
      <c r="AD56675" s="9"/>
    </row>
    <row r="56676" spans="30:30">
      <c r="AD56676" s="9"/>
    </row>
    <row r="56677" spans="30:30">
      <c r="AD56677" s="9"/>
    </row>
    <row r="56678" spans="30:30">
      <c r="AD56678" s="9"/>
    </row>
    <row r="56679" spans="30:30">
      <c r="AD56679" s="9"/>
    </row>
    <row r="56680" spans="30:30">
      <c r="AD56680" s="9"/>
    </row>
    <row r="56681" spans="30:30">
      <c r="AD56681" s="9"/>
    </row>
    <row r="56682" spans="30:30">
      <c r="AD56682" s="9"/>
    </row>
    <row r="56683" spans="30:30">
      <c r="AD56683" s="9"/>
    </row>
    <row r="56684" spans="30:30">
      <c r="AD56684" s="9"/>
    </row>
    <row r="56685" spans="30:30">
      <c r="AD56685" s="9"/>
    </row>
    <row r="56686" spans="30:30">
      <c r="AD56686" s="9"/>
    </row>
    <row r="56687" spans="30:30">
      <c r="AD56687" s="9"/>
    </row>
    <row r="56688" spans="30:30">
      <c r="AD56688" s="9"/>
    </row>
    <row r="56689" spans="30:30">
      <c r="AD56689" s="9"/>
    </row>
    <row r="56690" spans="30:30">
      <c r="AD56690" s="9"/>
    </row>
    <row r="56691" spans="30:30">
      <c r="AD56691" s="9"/>
    </row>
    <row r="56692" spans="30:30">
      <c r="AD56692" s="9"/>
    </row>
    <row r="56693" spans="30:30">
      <c r="AD56693" s="9"/>
    </row>
    <row r="56694" spans="30:30">
      <c r="AD56694" s="9"/>
    </row>
    <row r="56695" spans="30:30">
      <c r="AD56695" s="9"/>
    </row>
    <row r="56696" spans="30:30">
      <c r="AD56696" s="9"/>
    </row>
    <row r="56697" spans="30:30">
      <c r="AD56697" s="9"/>
    </row>
    <row r="56698" spans="30:30">
      <c r="AD56698" s="9"/>
    </row>
    <row r="56699" spans="30:30">
      <c r="AD56699" s="9"/>
    </row>
    <row r="56700" spans="30:30">
      <c r="AD56700" s="9"/>
    </row>
    <row r="56701" spans="30:30">
      <c r="AD56701" s="9"/>
    </row>
    <row r="56702" spans="30:30">
      <c r="AD56702" s="9"/>
    </row>
    <row r="56703" spans="30:30">
      <c r="AD56703" s="9"/>
    </row>
    <row r="56704" spans="30:30">
      <c r="AD56704" s="9"/>
    </row>
    <row r="56705" spans="30:30">
      <c r="AD56705" s="9"/>
    </row>
    <row r="56706" spans="30:30">
      <c r="AD56706" s="9"/>
    </row>
    <row r="56707" spans="30:30">
      <c r="AD56707" s="9"/>
    </row>
    <row r="56708" spans="30:30">
      <c r="AD56708" s="9"/>
    </row>
    <row r="56709" spans="30:30">
      <c r="AD56709" s="9"/>
    </row>
    <row r="56710" spans="30:30">
      <c r="AD56710" s="9"/>
    </row>
    <row r="56711" spans="30:30">
      <c r="AD56711" s="9"/>
    </row>
    <row r="56712" spans="30:30">
      <c r="AD56712" s="9"/>
    </row>
    <row r="56713" spans="30:30">
      <c r="AD56713" s="9"/>
    </row>
    <row r="56714" spans="30:30">
      <c r="AD56714" s="9"/>
    </row>
    <row r="56715" spans="30:30">
      <c r="AD56715" s="9"/>
    </row>
    <row r="56716" spans="30:30">
      <c r="AD56716" s="9"/>
    </row>
    <row r="56717" spans="30:30">
      <c r="AD56717" s="9"/>
    </row>
    <row r="56718" spans="30:30">
      <c r="AD56718" s="9"/>
    </row>
    <row r="56719" spans="30:30">
      <c r="AD56719" s="9"/>
    </row>
    <row r="56720" spans="30:30">
      <c r="AD56720" s="9"/>
    </row>
    <row r="56721" spans="30:30">
      <c r="AD56721" s="9"/>
    </row>
    <row r="56722" spans="30:30">
      <c r="AD56722" s="9"/>
    </row>
    <row r="56723" spans="30:30">
      <c r="AD56723" s="9"/>
    </row>
    <row r="56724" spans="30:30">
      <c r="AD56724" s="9"/>
    </row>
    <row r="56725" spans="30:30">
      <c r="AD56725" s="9"/>
    </row>
    <row r="56726" spans="30:30">
      <c r="AD56726" s="9"/>
    </row>
    <row r="56727" spans="30:30">
      <c r="AD56727" s="9"/>
    </row>
    <row r="56728" spans="30:30">
      <c r="AD56728" s="9"/>
    </row>
    <row r="56729" spans="30:30">
      <c r="AD56729" s="9"/>
    </row>
    <row r="56730" spans="30:30">
      <c r="AD56730" s="9"/>
    </row>
    <row r="56731" spans="30:30">
      <c r="AD56731" s="9"/>
    </row>
    <row r="56732" spans="30:30">
      <c r="AD56732" s="9"/>
    </row>
    <row r="56733" spans="30:30">
      <c r="AD56733" s="9"/>
    </row>
    <row r="56734" spans="30:30">
      <c r="AD56734" s="9"/>
    </row>
    <row r="56735" spans="30:30">
      <c r="AD56735" s="9"/>
    </row>
    <row r="56736" spans="30:30">
      <c r="AD56736" s="9"/>
    </row>
    <row r="56737" spans="30:30">
      <c r="AD56737" s="9"/>
    </row>
    <row r="56738" spans="30:30">
      <c r="AD56738" s="9"/>
    </row>
    <row r="56739" spans="30:30">
      <c r="AD56739" s="9"/>
    </row>
    <row r="56740" spans="30:30">
      <c r="AD56740" s="9"/>
    </row>
    <row r="56741" spans="30:30">
      <c r="AD56741" s="9"/>
    </row>
    <row r="56742" spans="30:30">
      <c r="AD56742" s="9"/>
    </row>
    <row r="56743" spans="30:30">
      <c r="AD56743" s="9"/>
    </row>
    <row r="56744" spans="30:30">
      <c r="AD56744" s="9"/>
    </row>
    <row r="56745" spans="30:30">
      <c r="AD56745" s="9"/>
    </row>
    <row r="56746" spans="30:30">
      <c r="AD56746" s="9"/>
    </row>
    <row r="56747" spans="30:30">
      <c r="AD56747" s="9"/>
    </row>
    <row r="56748" spans="30:30">
      <c r="AD56748" s="9"/>
    </row>
    <row r="56749" spans="30:30">
      <c r="AD56749" s="9"/>
    </row>
    <row r="56750" spans="30:30">
      <c r="AD56750" s="9"/>
    </row>
    <row r="56751" spans="30:30">
      <c r="AD56751" s="9"/>
    </row>
    <row r="56752" spans="30:30">
      <c r="AD56752" s="9"/>
    </row>
    <row r="56753" spans="30:30">
      <c r="AD56753" s="9"/>
    </row>
    <row r="56754" spans="30:30">
      <c r="AD56754" s="9"/>
    </row>
    <row r="56755" spans="30:30">
      <c r="AD56755" s="9"/>
    </row>
    <row r="56756" spans="30:30">
      <c r="AD56756" s="9"/>
    </row>
    <row r="56757" spans="30:30">
      <c r="AD56757" s="9"/>
    </row>
    <row r="56758" spans="30:30">
      <c r="AD56758" s="9"/>
    </row>
    <row r="56759" spans="30:30">
      <c r="AD56759" s="9"/>
    </row>
    <row r="56760" spans="30:30">
      <c r="AD56760" s="9"/>
    </row>
    <row r="56761" spans="30:30">
      <c r="AD56761" s="9"/>
    </row>
    <row r="56762" spans="30:30">
      <c r="AD56762" s="9"/>
    </row>
    <row r="56763" spans="30:30">
      <c r="AD56763" s="9"/>
    </row>
    <row r="56764" spans="30:30">
      <c r="AD56764" s="9"/>
    </row>
    <row r="56765" spans="30:30">
      <c r="AD56765" s="9"/>
    </row>
    <row r="56766" spans="30:30">
      <c r="AD56766" s="9"/>
    </row>
    <row r="56767" spans="30:30">
      <c r="AD56767" s="9"/>
    </row>
    <row r="56768" spans="30:30">
      <c r="AD56768" s="9"/>
    </row>
    <row r="56769" spans="30:30">
      <c r="AD56769" s="9"/>
    </row>
    <row r="56770" spans="30:30">
      <c r="AD56770" s="9"/>
    </row>
    <row r="56771" spans="30:30">
      <c r="AD56771" s="9"/>
    </row>
    <row r="56772" spans="30:30">
      <c r="AD56772" s="9"/>
    </row>
    <row r="56773" spans="30:30">
      <c r="AD56773" s="9"/>
    </row>
    <row r="56774" spans="30:30">
      <c r="AD56774" s="9"/>
    </row>
    <row r="56775" spans="30:30">
      <c r="AD56775" s="9"/>
    </row>
    <row r="56776" spans="30:30">
      <c r="AD56776" s="9"/>
    </row>
    <row r="56777" spans="30:30">
      <c r="AD56777" s="9"/>
    </row>
    <row r="56778" spans="30:30">
      <c r="AD56778" s="9"/>
    </row>
    <row r="56779" spans="30:30">
      <c r="AD56779" s="9"/>
    </row>
    <row r="56780" spans="30:30">
      <c r="AD56780" s="9"/>
    </row>
    <row r="56781" spans="30:30">
      <c r="AD56781" s="9"/>
    </row>
    <row r="56782" spans="30:30">
      <c r="AD56782" s="9"/>
    </row>
    <row r="56783" spans="30:30">
      <c r="AD56783" s="9"/>
    </row>
    <row r="56784" spans="30:30">
      <c r="AD56784" s="9"/>
    </row>
    <row r="56785" spans="30:30">
      <c r="AD56785" s="9"/>
    </row>
    <row r="56786" spans="30:30">
      <c r="AD56786" s="9"/>
    </row>
    <row r="56787" spans="30:30">
      <c r="AD56787" s="9"/>
    </row>
    <row r="56788" spans="30:30">
      <c r="AD56788" s="9"/>
    </row>
    <row r="56789" spans="30:30">
      <c r="AD56789" s="9"/>
    </row>
    <row r="56790" spans="30:30">
      <c r="AD56790" s="9"/>
    </row>
    <row r="56791" spans="30:30">
      <c r="AD56791" s="9"/>
    </row>
    <row r="56792" spans="30:30">
      <c r="AD56792" s="9"/>
    </row>
    <row r="56793" spans="30:30">
      <c r="AD56793" s="9"/>
    </row>
    <row r="56794" spans="30:30">
      <c r="AD56794" s="9"/>
    </row>
    <row r="56795" spans="30:30">
      <c r="AD56795" s="9"/>
    </row>
    <row r="56796" spans="30:30">
      <c r="AD56796" s="9"/>
    </row>
    <row r="56797" spans="30:30">
      <c r="AD56797" s="9"/>
    </row>
    <row r="56798" spans="30:30">
      <c r="AD56798" s="9"/>
    </row>
    <row r="56799" spans="30:30">
      <c r="AD56799" s="9"/>
    </row>
    <row r="56800" spans="30:30">
      <c r="AD56800" s="9"/>
    </row>
    <row r="56801" spans="30:30">
      <c r="AD56801" s="9"/>
    </row>
    <row r="56802" spans="30:30">
      <c r="AD56802" s="9"/>
    </row>
    <row r="56803" spans="30:30">
      <c r="AD56803" s="9"/>
    </row>
    <row r="56804" spans="30:30">
      <c r="AD56804" s="9"/>
    </row>
    <row r="56805" spans="30:30">
      <c r="AD56805" s="9"/>
    </row>
    <row r="56806" spans="30:30">
      <c r="AD56806" s="9"/>
    </row>
    <row r="56807" spans="30:30">
      <c r="AD56807" s="9"/>
    </row>
    <row r="56808" spans="30:30">
      <c r="AD56808" s="9"/>
    </row>
    <row r="56809" spans="30:30">
      <c r="AD56809" s="9"/>
    </row>
    <row r="56810" spans="30:30">
      <c r="AD56810" s="9"/>
    </row>
    <row r="56811" spans="30:30">
      <c r="AD56811" s="9"/>
    </row>
    <row r="56812" spans="30:30">
      <c r="AD56812" s="9"/>
    </row>
    <row r="56813" spans="30:30">
      <c r="AD56813" s="9"/>
    </row>
    <row r="56814" spans="30:30">
      <c r="AD56814" s="9"/>
    </row>
    <row r="56815" spans="30:30">
      <c r="AD56815" s="9"/>
    </row>
    <row r="56816" spans="30:30">
      <c r="AD56816" s="9"/>
    </row>
    <row r="56817" spans="30:30">
      <c r="AD56817" s="9"/>
    </row>
    <row r="56818" spans="30:30">
      <c r="AD56818" s="9"/>
    </row>
    <row r="56819" spans="30:30">
      <c r="AD56819" s="9"/>
    </row>
    <row r="56820" spans="30:30">
      <c r="AD56820" s="9"/>
    </row>
    <row r="56821" spans="30:30">
      <c r="AD56821" s="9"/>
    </row>
    <row r="56822" spans="30:30">
      <c r="AD56822" s="9"/>
    </row>
    <row r="56823" spans="30:30">
      <c r="AD56823" s="9"/>
    </row>
    <row r="56824" spans="30:30">
      <c r="AD56824" s="9"/>
    </row>
    <row r="56825" spans="30:30">
      <c r="AD56825" s="9"/>
    </row>
    <row r="56826" spans="30:30">
      <c r="AD56826" s="9"/>
    </row>
    <row r="56827" spans="30:30">
      <c r="AD56827" s="9"/>
    </row>
    <row r="56828" spans="30:30">
      <c r="AD56828" s="9"/>
    </row>
    <row r="56829" spans="30:30">
      <c r="AD56829" s="9"/>
    </row>
    <row r="56830" spans="30:30">
      <c r="AD56830" s="9"/>
    </row>
    <row r="56831" spans="30:30">
      <c r="AD56831" s="9"/>
    </row>
    <row r="56832" spans="30:30">
      <c r="AD56832" s="9"/>
    </row>
    <row r="56833" spans="30:30">
      <c r="AD56833" s="9"/>
    </row>
    <row r="56834" spans="30:30">
      <c r="AD56834" s="9"/>
    </row>
    <row r="56835" spans="30:30">
      <c r="AD56835" s="9"/>
    </row>
    <row r="56836" spans="30:30">
      <c r="AD56836" s="9"/>
    </row>
    <row r="56837" spans="30:30">
      <c r="AD56837" s="9"/>
    </row>
    <row r="56838" spans="30:30">
      <c r="AD56838" s="9"/>
    </row>
    <row r="56839" spans="30:30">
      <c r="AD56839" s="9"/>
    </row>
    <row r="56840" spans="30:30">
      <c r="AD56840" s="9"/>
    </row>
    <row r="56841" spans="30:30">
      <c r="AD56841" s="9"/>
    </row>
    <row r="56842" spans="30:30">
      <c r="AD56842" s="9"/>
    </row>
    <row r="56843" spans="30:30">
      <c r="AD56843" s="9"/>
    </row>
    <row r="56844" spans="30:30">
      <c r="AD56844" s="9"/>
    </row>
    <row r="56845" spans="30:30">
      <c r="AD56845" s="9"/>
    </row>
    <row r="56846" spans="30:30">
      <c r="AD56846" s="9"/>
    </row>
    <row r="56847" spans="30:30">
      <c r="AD56847" s="9"/>
    </row>
    <row r="56848" spans="30:30">
      <c r="AD56848" s="9"/>
    </row>
    <row r="56849" spans="30:30">
      <c r="AD56849" s="9"/>
    </row>
    <row r="56850" spans="30:30">
      <c r="AD56850" s="9"/>
    </row>
    <row r="56851" spans="30:30">
      <c r="AD56851" s="9"/>
    </row>
    <row r="56852" spans="30:30">
      <c r="AD56852" s="9"/>
    </row>
    <row r="56853" spans="30:30">
      <c r="AD56853" s="9"/>
    </row>
    <row r="56854" spans="30:30">
      <c r="AD56854" s="9"/>
    </row>
    <row r="56855" spans="30:30">
      <c r="AD56855" s="9"/>
    </row>
    <row r="56856" spans="30:30">
      <c r="AD56856" s="9"/>
    </row>
    <row r="56857" spans="30:30">
      <c r="AD56857" s="9"/>
    </row>
    <row r="56858" spans="30:30">
      <c r="AD56858" s="9"/>
    </row>
    <row r="56859" spans="30:30">
      <c r="AD56859" s="9"/>
    </row>
    <row r="56860" spans="30:30">
      <c r="AD56860" s="9"/>
    </row>
    <row r="56861" spans="30:30">
      <c r="AD56861" s="9"/>
    </row>
    <row r="56862" spans="30:30">
      <c r="AD56862" s="9"/>
    </row>
    <row r="56863" spans="30:30">
      <c r="AD56863" s="9"/>
    </row>
    <row r="56864" spans="30:30">
      <c r="AD56864" s="9"/>
    </row>
    <row r="56865" spans="30:30">
      <c r="AD56865" s="9"/>
    </row>
    <row r="56866" spans="30:30">
      <c r="AD56866" s="9"/>
    </row>
    <row r="56867" spans="30:30">
      <c r="AD56867" s="9"/>
    </row>
    <row r="56868" spans="30:30">
      <c r="AD56868" s="9"/>
    </row>
    <row r="56869" spans="30:30">
      <c r="AD56869" s="9"/>
    </row>
    <row r="56870" spans="30:30">
      <c r="AD56870" s="9"/>
    </row>
    <row r="56871" spans="30:30">
      <c r="AD56871" s="9"/>
    </row>
    <row r="56872" spans="30:30">
      <c r="AD56872" s="9"/>
    </row>
    <row r="56873" spans="30:30">
      <c r="AD56873" s="9"/>
    </row>
    <row r="56874" spans="30:30">
      <c r="AD56874" s="9"/>
    </row>
    <row r="56875" spans="30:30">
      <c r="AD56875" s="9"/>
    </row>
    <row r="56876" spans="30:30">
      <c r="AD56876" s="9"/>
    </row>
    <row r="56877" spans="30:30">
      <c r="AD56877" s="9"/>
    </row>
    <row r="56878" spans="30:30">
      <c r="AD56878" s="9"/>
    </row>
    <row r="56879" spans="30:30">
      <c r="AD56879" s="9"/>
    </row>
    <row r="56880" spans="30:30">
      <c r="AD56880" s="9"/>
    </row>
    <row r="56881" spans="30:30">
      <c r="AD56881" s="9"/>
    </row>
    <row r="56882" spans="30:30">
      <c r="AD56882" s="9"/>
    </row>
    <row r="56883" spans="30:30">
      <c r="AD56883" s="9"/>
    </row>
    <row r="56884" spans="30:30">
      <c r="AD56884" s="9"/>
    </row>
    <row r="56885" spans="30:30">
      <c r="AD56885" s="9"/>
    </row>
    <row r="56886" spans="30:30">
      <c r="AD56886" s="9"/>
    </row>
    <row r="56887" spans="30:30">
      <c r="AD56887" s="9"/>
    </row>
    <row r="56888" spans="30:30">
      <c r="AD56888" s="9"/>
    </row>
    <row r="56889" spans="30:30">
      <c r="AD56889" s="9"/>
    </row>
    <row r="56890" spans="30:30">
      <c r="AD56890" s="9"/>
    </row>
    <row r="56891" spans="30:30">
      <c r="AD56891" s="9"/>
    </row>
    <row r="56892" spans="30:30">
      <c r="AD56892" s="9"/>
    </row>
    <row r="56893" spans="30:30">
      <c r="AD56893" s="9"/>
    </row>
    <row r="56894" spans="30:30">
      <c r="AD56894" s="9"/>
    </row>
    <row r="56895" spans="30:30">
      <c r="AD56895" s="9"/>
    </row>
    <row r="56896" spans="30:30">
      <c r="AD56896" s="9"/>
    </row>
    <row r="56897" spans="30:30">
      <c r="AD56897" s="9"/>
    </row>
    <row r="56898" spans="30:30">
      <c r="AD56898" s="9"/>
    </row>
    <row r="56899" spans="30:30">
      <c r="AD56899" s="9"/>
    </row>
    <row r="56900" spans="30:30">
      <c r="AD56900" s="9"/>
    </row>
    <row r="56901" spans="30:30">
      <c r="AD56901" s="9"/>
    </row>
    <row r="56902" spans="30:30">
      <c r="AD56902" s="9"/>
    </row>
    <row r="56903" spans="30:30">
      <c r="AD56903" s="9"/>
    </row>
    <row r="56904" spans="30:30">
      <c r="AD56904" s="9"/>
    </row>
    <row r="56905" spans="30:30">
      <c r="AD56905" s="9"/>
    </row>
    <row r="56906" spans="30:30">
      <c r="AD56906" s="9"/>
    </row>
    <row r="56907" spans="30:30">
      <c r="AD56907" s="9"/>
    </row>
    <row r="56908" spans="30:30">
      <c r="AD56908" s="9"/>
    </row>
    <row r="56909" spans="30:30">
      <c r="AD56909" s="9"/>
    </row>
    <row r="56910" spans="30:30">
      <c r="AD56910" s="9"/>
    </row>
    <row r="56911" spans="30:30">
      <c r="AD56911" s="9"/>
    </row>
    <row r="56912" spans="30:30">
      <c r="AD56912" s="9"/>
    </row>
    <row r="56913" spans="30:30">
      <c r="AD56913" s="9"/>
    </row>
    <row r="56914" spans="30:30">
      <c r="AD56914" s="9"/>
    </row>
    <row r="56915" spans="30:30">
      <c r="AD56915" s="9"/>
    </row>
    <row r="56916" spans="30:30">
      <c r="AD56916" s="9"/>
    </row>
    <row r="56917" spans="30:30">
      <c r="AD56917" s="9"/>
    </row>
    <row r="56918" spans="30:30">
      <c r="AD56918" s="9"/>
    </row>
    <row r="56919" spans="30:30">
      <c r="AD56919" s="9"/>
    </row>
    <row r="56920" spans="30:30">
      <c r="AD56920" s="9"/>
    </row>
    <row r="56921" spans="30:30">
      <c r="AD56921" s="9"/>
    </row>
    <row r="56922" spans="30:30">
      <c r="AD56922" s="9"/>
    </row>
    <row r="56923" spans="30:30">
      <c r="AD56923" s="9"/>
    </row>
    <row r="56924" spans="30:30">
      <c r="AD56924" s="9"/>
    </row>
    <row r="56925" spans="30:30">
      <c r="AD56925" s="9"/>
    </row>
    <row r="56926" spans="30:30">
      <c r="AD56926" s="9"/>
    </row>
    <row r="56927" spans="30:30">
      <c r="AD56927" s="9"/>
    </row>
    <row r="56928" spans="30:30">
      <c r="AD56928" s="9"/>
    </row>
    <row r="56929" spans="30:30">
      <c r="AD56929" s="9"/>
    </row>
    <row r="56930" spans="30:30">
      <c r="AD56930" s="9"/>
    </row>
    <row r="56931" spans="30:30">
      <c r="AD56931" s="9"/>
    </row>
    <row r="56932" spans="30:30">
      <c r="AD56932" s="9"/>
    </row>
    <row r="56933" spans="30:30">
      <c r="AD56933" s="9"/>
    </row>
    <row r="56934" spans="30:30">
      <c r="AD56934" s="9"/>
    </row>
    <row r="56935" spans="30:30">
      <c r="AD56935" s="9"/>
    </row>
    <row r="56936" spans="30:30">
      <c r="AD56936" s="9"/>
    </row>
    <row r="56937" spans="30:30">
      <c r="AD56937" s="9"/>
    </row>
    <row r="56938" spans="30:30">
      <c r="AD56938" s="9"/>
    </row>
    <row r="56939" spans="30:30">
      <c r="AD56939" s="9"/>
    </row>
    <row r="56940" spans="30:30">
      <c r="AD56940" s="9"/>
    </row>
    <row r="56941" spans="30:30">
      <c r="AD56941" s="9"/>
    </row>
    <row r="56942" spans="30:30">
      <c r="AD56942" s="9"/>
    </row>
    <row r="56943" spans="30:30">
      <c r="AD56943" s="9"/>
    </row>
    <row r="56944" spans="30:30">
      <c r="AD56944" s="9"/>
    </row>
    <row r="56945" spans="30:30">
      <c r="AD56945" s="9"/>
    </row>
    <row r="56946" spans="30:30">
      <c r="AD56946" s="9"/>
    </row>
    <row r="56947" spans="30:30">
      <c r="AD56947" s="9"/>
    </row>
    <row r="56948" spans="30:30">
      <c r="AD56948" s="9"/>
    </row>
    <row r="56949" spans="30:30">
      <c r="AD56949" s="9"/>
    </row>
    <row r="56950" spans="30:30">
      <c r="AD56950" s="9"/>
    </row>
    <row r="56951" spans="30:30">
      <c r="AD56951" s="9"/>
    </row>
    <row r="56952" spans="30:30">
      <c r="AD56952" s="9"/>
    </row>
    <row r="56953" spans="30:30">
      <c r="AD56953" s="9"/>
    </row>
    <row r="56954" spans="30:30">
      <c r="AD56954" s="9"/>
    </row>
    <row r="56955" spans="30:30">
      <c r="AD56955" s="9"/>
    </row>
    <row r="56956" spans="30:30">
      <c r="AD56956" s="9"/>
    </row>
    <row r="56957" spans="30:30">
      <c r="AD56957" s="9"/>
    </row>
    <row r="56958" spans="30:30">
      <c r="AD56958" s="9"/>
    </row>
    <row r="56959" spans="30:30">
      <c r="AD56959" s="9"/>
    </row>
    <row r="56960" spans="30:30">
      <c r="AD56960" s="9"/>
    </row>
    <row r="56961" spans="30:30">
      <c r="AD56961" s="9"/>
    </row>
    <row r="56962" spans="30:30">
      <c r="AD56962" s="9"/>
    </row>
    <row r="56963" spans="30:30">
      <c r="AD56963" s="9"/>
    </row>
    <row r="56964" spans="30:30">
      <c r="AD56964" s="9"/>
    </row>
    <row r="56965" spans="30:30">
      <c r="AD56965" s="9"/>
    </row>
    <row r="56966" spans="30:30">
      <c r="AD56966" s="9"/>
    </row>
    <row r="56967" spans="30:30">
      <c r="AD56967" s="9"/>
    </row>
    <row r="56968" spans="30:30">
      <c r="AD56968" s="9"/>
    </row>
    <row r="56969" spans="30:30">
      <c r="AD56969" s="9"/>
    </row>
    <row r="56970" spans="30:30">
      <c r="AD56970" s="9"/>
    </row>
    <row r="56971" spans="30:30">
      <c r="AD56971" s="9"/>
    </row>
    <row r="56972" spans="30:30">
      <c r="AD56972" s="9"/>
    </row>
    <row r="56973" spans="30:30">
      <c r="AD56973" s="9"/>
    </row>
    <row r="56974" spans="30:30">
      <c r="AD56974" s="9"/>
    </row>
    <row r="56975" spans="30:30">
      <c r="AD56975" s="9"/>
    </row>
    <row r="56976" spans="30:30">
      <c r="AD56976" s="9"/>
    </row>
    <row r="56977" spans="30:30">
      <c r="AD56977" s="9"/>
    </row>
    <row r="56978" spans="30:30">
      <c r="AD56978" s="9"/>
    </row>
    <row r="56979" spans="30:30">
      <c r="AD56979" s="9"/>
    </row>
    <row r="56980" spans="30:30">
      <c r="AD56980" s="9"/>
    </row>
    <row r="56981" spans="30:30">
      <c r="AD56981" s="9"/>
    </row>
    <row r="56982" spans="30:30">
      <c r="AD56982" s="9"/>
    </row>
    <row r="56983" spans="30:30">
      <c r="AD56983" s="9"/>
    </row>
    <row r="56984" spans="30:30">
      <c r="AD56984" s="9"/>
    </row>
    <row r="56985" spans="30:30">
      <c r="AD56985" s="9"/>
    </row>
    <row r="56986" spans="30:30">
      <c r="AD56986" s="9"/>
    </row>
    <row r="56987" spans="30:30">
      <c r="AD56987" s="9"/>
    </row>
    <row r="56988" spans="30:30">
      <c r="AD56988" s="9"/>
    </row>
    <row r="56989" spans="30:30">
      <c r="AD56989" s="9"/>
    </row>
    <row r="56990" spans="30:30">
      <c r="AD56990" s="9"/>
    </row>
    <row r="56991" spans="30:30">
      <c r="AD56991" s="9"/>
    </row>
    <row r="56992" spans="30:30">
      <c r="AD56992" s="9"/>
    </row>
    <row r="56993" spans="30:30">
      <c r="AD56993" s="9"/>
    </row>
    <row r="56994" spans="30:30">
      <c r="AD56994" s="9"/>
    </row>
    <row r="56995" spans="30:30">
      <c r="AD56995" s="9"/>
    </row>
    <row r="56996" spans="30:30">
      <c r="AD56996" s="9"/>
    </row>
    <row r="56997" spans="30:30">
      <c r="AD56997" s="9"/>
    </row>
    <row r="56998" spans="30:30">
      <c r="AD56998" s="9"/>
    </row>
    <row r="56999" spans="30:30">
      <c r="AD56999" s="9"/>
    </row>
    <row r="57000" spans="30:30">
      <c r="AD57000" s="9"/>
    </row>
    <row r="57001" spans="30:30">
      <c r="AD57001" s="9"/>
    </row>
    <row r="57002" spans="30:30">
      <c r="AD57002" s="9"/>
    </row>
    <row r="57003" spans="30:30">
      <c r="AD57003" s="9"/>
    </row>
    <row r="57004" spans="30:30">
      <c r="AD57004" s="9"/>
    </row>
    <row r="57005" spans="30:30">
      <c r="AD57005" s="9"/>
    </row>
    <row r="57006" spans="30:30">
      <c r="AD57006" s="9"/>
    </row>
    <row r="57007" spans="30:30">
      <c r="AD57007" s="9"/>
    </row>
    <row r="57008" spans="30:30">
      <c r="AD57008" s="9"/>
    </row>
    <row r="57009" spans="30:30">
      <c r="AD57009" s="9"/>
    </row>
    <row r="57010" spans="30:30">
      <c r="AD57010" s="9"/>
    </row>
    <row r="57011" spans="30:30">
      <c r="AD57011" s="9"/>
    </row>
    <row r="57012" spans="30:30">
      <c r="AD57012" s="9"/>
    </row>
    <row r="57013" spans="30:30">
      <c r="AD57013" s="9"/>
    </row>
    <row r="57014" spans="30:30">
      <c r="AD57014" s="9"/>
    </row>
    <row r="57015" spans="30:30">
      <c r="AD57015" s="9"/>
    </row>
    <row r="57016" spans="30:30">
      <c r="AD57016" s="9"/>
    </row>
    <row r="57017" spans="30:30">
      <c r="AD57017" s="9"/>
    </row>
    <row r="57018" spans="30:30">
      <c r="AD57018" s="9"/>
    </row>
    <row r="57019" spans="30:30">
      <c r="AD57019" s="9"/>
    </row>
    <row r="57020" spans="30:30">
      <c r="AD57020" s="9"/>
    </row>
    <row r="57021" spans="30:30">
      <c r="AD57021" s="9"/>
    </row>
    <row r="57022" spans="30:30">
      <c r="AD57022" s="9"/>
    </row>
    <row r="57023" spans="30:30">
      <c r="AD57023" s="9"/>
    </row>
    <row r="57024" spans="30:30">
      <c r="AD57024" s="9"/>
    </row>
    <row r="57025" spans="30:30">
      <c r="AD57025" s="9"/>
    </row>
    <row r="57026" spans="30:30">
      <c r="AD57026" s="9"/>
    </row>
    <row r="57027" spans="30:30">
      <c r="AD57027" s="9"/>
    </row>
    <row r="57028" spans="30:30">
      <c r="AD57028" s="9"/>
    </row>
    <row r="57029" spans="30:30">
      <c r="AD57029" s="9"/>
    </row>
    <row r="57030" spans="30:30">
      <c r="AD57030" s="9"/>
    </row>
    <row r="57031" spans="30:30">
      <c r="AD57031" s="9"/>
    </row>
    <row r="57032" spans="30:30">
      <c r="AD57032" s="9"/>
    </row>
    <row r="57033" spans="30:30">
      <c r="AD57033" s="9"/>
    </row>
    <row r="57034" spans="30:30">
      <c r="AD57034" s="9"/>
    </row>
    <row r="57035" spans="30:30">
      <c r="AD57035" s="9"/>
    </row>
    <row r="57036" spans="30:30">
      <c r="AD57036" s="9"/>
    </row>
    <row r="57037" spans="30:30">
      <c r="AD57037" s="9"/>
    </row>
    <row r="57038" spans="30:30">
      <c r="AD57038" s="9"/>
    </row>
    <row r="57039" spans="30:30">
      <c r="AD57039" s="9"/>
    </row>
    <row r="57040" spans="30:30">
      <c r="AD57040" s="9"/>
    </row>
    <row r="57041" spans="30:30">
      <c r="AD57041" s="9"/>
    </row>
    <row r="57042" spans="30:30">
      <c r="AD57042" s="9"/>
    </row>
    <row r="57043" spans="30:30">
      <c r="AD57043" s="9"/>
    </row>
    <row r="57044" spans="30:30">
      <c r="AD57044" s="9"/>
    </row>
    <row r="57045" spans="30:30">
      <c r="AD57045" s="9"/>
    </row>
    <row r="57046" spans="30:30">
      <c r="AD57046" s="9"/>
    </row>
    <row r="57047" spans="30:30">
      <c r="AD57047" s="9"/>
    </row>
    <row r="57048" spans="30:30">
      <c r="AD57048" s="9"/>
    </row>
    <row r="57049" spans="30:30">
      <c r="AD57049" s="9"/>
    </row>
    <row r="57050" spans="30:30">
      <c r="AD57050" s="9"/>
    </row>
    <row r="57051" spans="30:30">
      <c r="AD57051" s="9"/>
    </row>
    <row r="57052" spans="30:30">
      <c r="AD57052" s="9"/>
    </row>
    <row r="57053" spans="30:30">
      <c r="AD57053" s="9"/>
    </row>
    <row r="57054" spans="30:30">
      <c r="AD57054" s="9"/>
    </row>
    <row r="57055" spans="30:30">
      <c r="AD57055" s="9"/>
    </row>
    <row r="57056" spans="30:30">
      <c r="AD57056" s="9"/>
    </row>
    <row r="57057" spans="30:30">
      <c r="AD57057" s="9"/>
    </row>
    <row r="57058" spans="30:30">
      <c r="AD57058" s="9"/>
    </row>
    <row r="57059" spans="30:30">
      <c r="AD57059" s="9"/>
    </row>
    <row r="57060" spans="30:30">
      <c r="AD57060" s="9"/>
    </row>
    <row r="57061" spans="30:30">
      <c r="AD57061" s="9"/>
    </row>
    <row r="57062" spans="30:30">
      <c r="AD57062" s="9"/>
    </row>
    <row r="57063" spans="30:30">
      <c r="AD57063" s="9"/>
    </row>
    <row r="57064" spans="30:30">
      <c r="AD57064" s="9"/>
    </row>
    <row r="57065" spans="30:30">
      <c r="AD57065" s="9"/>
    </row>
    <row r="57066" spans="30:30">
      <c r="AD57066" s="9"/>
    </row>
    <row r="57067" spans="30:30">
      <c r="AD57067" s="9"/>
    </row>
    <row r="57068" spans="30:30">
      <c r="AD57068" s="9"/>
    </row>
    <row r="57069" spans="30:30">
      <c r="AD57069" s="9"/>
    </row>
    <row r="57070" spans="30:30">
      <c r="AD57070" s="9"/>
    </row>
    <row r="57071" spans="30:30">
      <c r="AD57071" s="9"/>
    </row>
    <row r="57072" spans="30:30">
      <c r="AD57072" s="9"/>
    </row>
    <row r="57073" spans="30:30">
      <c r="AD57073" s="9"/>
    </row>
    <row r="57074" spans="30:30">
      <c r="AD57074" s="9"/>
    </row>
    <row r="57075" spans="30:30">
      <c r="AD57075" s="9"/>
    </row>
    <row r="57076" spans="30:30">
      <c r="AD57076" s="9"/>
    </row>
    <row r="57077" spans="30:30">
      <c r="AD57077" s="9"/>
    </row>
    <row r="57078" spans="30:30">
      <c r="AD57078" s="9"/>
    </row>
    <row r="57079" spans="30:30">
      <c r="AD57079" s="9"/>
    </row>
    <row r="57080" spans="30:30">
      <c r="AD57080" s="9"/>
    </row>
    <row r="57081" spans="30:30">
      <c r="AD57081" s="9"/>
    </row>
    <row r="57082" spans="30:30">
      <c r="AD57082" s="9"/>
    </row>
    <row r="57083" spans="30:30">
      <c r="AD57083" s="9"/>
    </row>
    <row r="57084" spans="30:30">
      <c r="AD57084" s="9"/>
    </row>
    <row r="57085" spans="30:30">
      <c r="AD57085" s="9"/>
    </row>
    <row r="57086" spans="30:30">
      <c r="AD57086" s="9"/>
    </row>
    <row r="57087" spans="30:30">
      <c r="AD57087" s="9"/>
    </row>
    <row r="57088" spans="30:30">
      <c r="AD57088" s="9"/>
    </row>
    <row r="57089" spans="30:30">
      <c r="AD57089" s="9"/>
    </row>
    <row r="57090" spans="30:30">
      <c r="AD57090" s="9"/>
    </row>
    <row r="57091" spans="30:30">
      <c r="AD57091" s="9"/>
    </row>
    <row r="57092" spans="30:30">
      <c r="AD57092" s="9"/>
    </row>
    <row r="57093" spans="30:30">
      <c r="AD57093" s="9"/>
    </row>
    <row r="57094" spans="30:30">
      <c r="AD57094" s="9"/>
    </row>
    <row r="57095" spans="30:30">
      <c r="AD57095" s="9"/>
    </row>
    <row r="57096" spans="30:30">
      <c r="AD57096" s="9"/>
    </row>
    <row r="57097" spans="30:30">
      <c r="AD57097" s="9"/>
    </row>
    <row r="57098" spans="30:30">
      <c r="AD57098" s="9"/>
    </row>
    <row r="57099" spans="30:30">
      <c r="AD57099" s="9"/>
    </row>
    <row r="57100" spans="30:30">
      <c r="AD57100" s="9"/>
    </row>
    <row r="57101" spans="30:30">
      <c r="AD57101" s="9"/>
    </row>
    <row r="57102" spans="30:30">
      <c r="AD57102" s="9"/>
    </row>
    <row r="57103" spans="30:30">
      <c r="AD57103" s="9"/>
    </row>
    <row r="57104" spans="30:30">
      <c r="AD57104" s="9"/>
    </row>
    <row r="57105" spans="30:30">
      <c r="AD57105" s="9"/>
    </row>
    <row r="57106" spans="30:30">
      <c r="AD57106" s="9"/>
    </row>
    <row r="57107" spans="30:30">
      <c r="AD57107" s="9"/>
    </row>
    <row r="57108" spans="30:30">
      <c r="AD57108" s="9"/>
    </row>
    <row r="57109" spans="30:30">
      <c r="AD57109" s="9"/>
    </row>
    <row r="57110" spans="30:30">
      <c r="AD57110" s="9"/>
    </row>
    <row r="57111" spans="30:30">
      <c r="AD57111" s="9"/>
    </row>
    <row r="57112" spans="30:30">
      <c r="AD57112" s="9"/>
    </row>
    <row r="57113" spans="30:30">
      <c r="AD57113" s="9"/>
    </row>
    <row r="57114" spans="30:30">
      <c r="AD57114" s="9"/>
    </row>
    <row r="57115" spans="30:30">
      <c r="AD57115" s="9"/>
    </row>
    <row r="57116" spans="30:30">
      <c r="AD57116" s="9"/>
    </row>
    <row r="57117" spans="30:30">
      <c r="AD57117" s="9"/>
    </row>
    <row r="57118" spans="30:30">
      <c r="AD57118" s="9"/>
    </row>
    <row r="57119" spans="30:30">
      <c r="AD57119" s="9"/>
    </row>
    <row r="57120" spans="30:30">
      <c r="AD57120" s="9"/>
    </row>
    <row r="57121" spans="30:30">
      <c r="AD57121" s="9"/>
    </row>
    <row r="57122" spans="30:30">
      <c r="AD57122" s="9"/>
    </row>
    <row r="57123" spans="30:30">
      <c r="AD57123" s="9"/>
    </row>
    <row r="57124" spans="30:30">
      <c r="AD57124" s="9"/>
    </row>
    <row r="57125" spans="30:30">
      <c r="AD57125" s="9"/>
    </row>
    <row r="57126" spans="30:30">
      <c r="AD57126" s="9"/>
    </row>
    <row r="57127" spans="30:30">
      <c r="AD57127" s="9"/>
    </row>
    <row r="57128" spans="30:30">
      <c r="AD57128" s="9"/>
    </row>
    <row r="57129" spans="30:30">
      <c r="AD57129" s="9"/>
    </row>
    <row r="57130" spans="30:30">
      <c r="AD57130" s="9"/>
    </row>
    <row r="57131" spans="30:30">
      <c r="AD57131" s="9"/>
    </row>
    <row r="57132" spans="30:30">
      <c r="AD57132" s="9"/>
    </row>
    <row r="57133" spans="30:30">
      <c r="AD57133" s="9"/>
    </row>
    <row r="57134" spans="30:30">
      <c r="AD57134" s="9"/>
    </row>
    <row r="57135" spans="30:30">
      <c r="AD57135" s="9"/>
    </row>
    <row r="57136" spans="30:30">
      <c r="AD57136" s="9"/>
    </row>
    <row r="57137" spans="30:30">
      <c r="AD57137" s="9"/>
    </row>
    <row r="57138" spans="30:30">
      <c r="AD57138" s="9"/>
    </row>
    <row r="57139" spans="30:30">
      <c r="AD57139" s="9"/>
    </row>
    <row r="57140" spans="30:30">
      <c r="AD57140" s="9"/>
    </row>
    <row r="57141" spans="30:30">
      <c r="AD57141" s="9"/>
    </row>
    <row r="57142" spans="30:30">
      <c r="AD57142" s="9"/>
    </row>
    <row r="57143" spans="30:30">
      <c r="AD57143" s="9"/>
    </row>
    <row r="57144" spans="30:30">
      <c r="AD57144" s="9"/>
    </row>
    <row r="57145" spans="30:30">
      <c r="AD57145" s="9"/>
    </row>
    <row r="57146" spans="30:30">
      <c r="AD57146" s="9"/>
    </row>
    <row r="57147" spans="30:30">
      <c r="AD57147" s="9"/>
    </row>
    <row r="57148" spans="30:30">
      <c r="AD57148" s="9"/>
    </row>
    <row r="57149" spans="30:30">
      <c r="AD57149" s="9"/>
    </row>
    <row r="57150" spans="30:30">
      <c r="AD57150" s="9"/>
    </row>
    <row r="57151" spans="30:30">
      <c r="AD57151" s="9"/>
    </row>
    <row r="57152" spans="30:30">
      <c r="AD57152" s="9"/>
    </row>
    <row r="57153" spans="30:30">
      <c r="AD57153" s="9"/>
    </row>
    <row r="57154" spans="30:30">
      <c r="AD57154" s="9"/>
    </row>
    <row r="57155" spans="30:30">
      <c r="AD57155" s="9"/>
    </row>
    <row r="57156" spans="30:30">
      <c r="AD57156" s="9"/>
    </row>
    <row r="57157" spans="30:30">
      <c r="AD57157" s="9"/>
    </row>
    <row r="57158" spans="30:30">
      <c r="AD57158" s="9"/>
    </row>
    <row r="57159" spans="30:30">
      <c r="AD57159" s="9"/>
    </row>
    <row r="57160" spans="30:30">
      <c r="AD57160" s="9"/>
    </row>
    <row r="57161" spans="30:30">
      <c r="AD57161" s="9"/>
    </row>
    <row r="57162" spans="30:30">
      <c r="AD57162" s="9"/>
    </row>
    <row r="57163" spans="30:30">
      <c r="AD57163" s="9"/>
    </row>
    <row r="57164" spans="30:30">
      <c r="AD57164" s="9"/>
    </row>
    <row r="57165" spans="30:30">
      <c r="AD57165" s="9"/>
    </row>
    <row r="57166" spans="30:30">
      <c r="AD57166" s="9"/>
    </row>
    <row r="57167" spans="30:30">
      <c r="AD57167" s="9"/>
    </row>
    <row r="57168" spans="30:30">
      <c r="AD57168" s="9"/>
    </row>
    <row r="57169" spans="30:30">
      <c r="AD57169" s="9"/>
    </row>
    <row r="57170" spans="30:30">
      <c r="AD57170" s="9"/>
    </row>
    <row r="57171" spans="30:30">
      <c r="AD57171" s="9"/>
    </row>
    <row r="57172" spans="30:30">
      <c r="AD57172" s="9"/>
    </row>
    <row r="57173" spans="30:30">
      <c r="AD57173" s="9"/>
    </row>
    <row r="57174" spans="30:30">
      <c r="AD57174" s="9"/>
    </row>
    <row r="57175" spans="30:30">
      <c r="AD57175" s="9"/>
    </row>
    <row r="57176" spans="30:30">
      <c r="AD57176" s="9"/>
    </row>
    <row r="57177" spans="30:30">
      <c r="AD57177" s="9"/>
    </row>
    <row r="57178" spans="30:30">
      <c r="AD57178" s="9"/>
    </row>
    <row r="57179" spans="30:30">
      <c r="AD57179" s="9"/>
    </row>
    <row r="57180" spans="30:30">
      <c r="AD57180" s="9"/>
    </row>
    <row r="57181" spans="30:30">
      <c r="AD57181" s="9"/>
    </row>
    <row r="57182" spans="30:30">
      <c r="AD57182" s="9"/>
    </row>
    <row r="57183" spans="30:30">
      <c r="AD57183" s="9"/>
    </row>
    <row r="57184" spans="30:30">
      <c r="AD57184" s="9"/>
    </row>
    <row r="57185" spans="30:30">
      <c r="AD57185" s="9"/>
    </row>
    <row r="57186" spans="30:30">
      <c r="AD57186" s="9"/>
    </row>
    <row r="57187" spans="30:30">
      <c r="AD57187" s="9"/>
    </row>
    <row r="57188" spans="30:30">
      <c r="AD57188" s="9"/>
    </row>
    <row r="57189" spans="30:30">
      <c r="AD57189" s="9"/>
    </row>
    <row r="57190" spans="30:30">
      <c r="AD57190" s="9"/>
    </row>
    <row r="57191" spans="30:30">
      <c r="AD57191" s="9"/>
    </row>
    <row r="57192" spans="30:30">
      <c r="AD57192" s="9"/>
    </row>
    <row r="57193" spans="30:30">
      <c r="AD57193" s="9"/>
    </row>
    <row r="57194" spans="30:30">
      <c r="AD57194" s="9"/>
    </row>
    <row r="57195" spans="30:30">
      <c r="AD57195" s="9"/>
    </row>
    <row r="57196" spans="30:30">
      <c r="AD57196" s="9"/>
    </row>
    <row r="57197" spans="30:30">
      <c r="AD57197" s="9"/>
    </row>
    <row r="57198" spans="30:30">
      <c r="AD57198" s="9"/>
    </row>
    <row r="57199" spans="30:30">
      <c r="AD57199" s="9"/>
    </row>
    <row r="57200" spans="30:30">
      <c r="AD57200" s="9"/>
    </row>
    <row r="57201" spans="30:30">
      <c r="AD57201" s="9"/>
    </row>
    <row r="57202" spans="30:30">
      <c r="AD57202" s="9"/>
    </row>
    <row r="57203" spans="30:30">
      <c r="AD57203" s="9"/>
    </row>
    <row r="57204" spans="30:30">
      <c r="AD57204" s="9"/>
    </row>
    <row r="57205" spans="30:30">
      <c r="AD57205" s="9"/>
    </row>
    <row r="57206" spans="30:30">
      <c r="AD57206" s="9"/>
    </row>
    <row r="57207" spans="30:30">
      <c r="AD57207" s="9"/>
    </row>
    <row r="57208" spans="30:30">
      <c r="AD57208" s="9"/>
    </row>
    <row r="57209" spans="30:30">
      <c r="AD57209" s="9"/>
    </row>
    <row r="57210" spans="30:30">
      <c r="AD57210" s="9"/>
    </row>
    <row r="57211" spans="30:30">
      <c r="AD57211" s="9"/>
    </row>
    <row r="57212" spans="30:30">
      <c r="AD57212" s="9"/>
    </row>
    <row r="57213" spans="30:30">
      <c r="AD57213" s="9"/>
    </row>
    <row r="57214" spans="30:30">
      <c r="AD57214" s="9"/>
    </row>
    <row r="57215" spans="30:30">
      <c r="AD57215" s="9"/>
    </row>
    <row r="57216" spans="30:30">
      <c r="AD57216" s="9"/>
    </row>
    <row r="57217" spans="30:30">
      <c r="AD57217" s="9"/>
    </row>
    <row r="57218" spans="30:30">
      <c r="AD57218" s="9"/>
    </row>
    <row r="57219" spans="30:30">
      <c r="AD57219" s="9"/>
    </row>
    <row r="57220" spans="30:30">
      <c r="AD57220" s="9"/>
    </row>
    <row r="57221" spans="30:30">
      <c r="AD57221" s="9"/>
    </row>
    <row r="57222" spans="30:30">
      <c r="AD57222" s="9"/>
    </row>
    <row r="57223" spans="30:30">
      <c r="AD57223" s="9"/>
    </row>
    <row r="57224" spans="30:30">
      <c r="AD57224" s="9"/>
    </row>
    <row r="57225" spans="30:30">
      <c r="AD57225" s="9"/>
    </row>
    <row r="57226" spans="30:30">
      <c r="AD57226" s="9"/>
    </row>
    <row r="57227" spans="30:30">
      <c r="AD57227" s="9"/>
    </row>
    <row r="57228" spans="30:30">
      <c r="AD57228" s="9"/>
    </row>
    <row r="57229" spans="30:30">
      <c r="AD57229" s="9"/>
    </row>
    <row r="57230" spans="30:30">
      <c r="AD57230" s="9"/>
    </row>
    <row r="57231" spans="30:30">
      <c r="AD57231" s="9"/>
    </row>
    <row r="57232" spans="30:30">
      <c r="AD57232" s="9"/>
    </row>
    <row r="57233" spans="30:30">
      <c r="AD57233" s="9"/>
    </row>
    <row r="57234" spans="30:30">
      <c r="AD57234" s="9"/>
    </row>
    <row r="57235" spans="30:30">
      <c r="AD57235" s="9"/>
    </row>
    <row r="57236" spans="30:30">
      <c r="AD57236" s="9"/>
    </row>
    <row r="57237" spans="30:30">
      <c r="AD57237" s="9"/>
    </row>
    <row r="57238" spans="30:30">
      <c r="AD57238" s="9"/>
    </row>
    <row r="57239" spans="30:30">
      <c r="AD57239" s="9"/>
    </row>
    <row r="57240" spans="30:30">
      <c r="AD57240" s="9"/>
    </row>
    <row r="57241" spans="30:30">
      <c r="AD57241" s="9"/>
    </row>
    <row r="57242" spans="30:30">
      <c r="AD57242" s="9"/>
    </row>
    <row r="57243" spans="30:30">
      <c r="AD57243" s="9"/>
    </row>
    <row r="57244" spans="30:30">
      <c r="AD57244" s="9"/>
    </row>
    <row r="57245" spans="30:30">
      <c r="AD57245" s="9"/>
    </row>
    <row r="57246" spans="30:30">
      <c r="AD57246" s="9"/>
    </row>
    <row r="57247" spans="30:30">
      <c r="AD57247" s="9"/>
    </row>
    <row r="57248" spans="30:30">
      <c r="AD57248" s="9"/>
    </row>
    <row r="57249" spans="30:30">
      <c r="AD57249" s="9"/>
    </row>
    <row r="57250" spans="30:30">
      <c r="AD57250" s="9"/>
    </row>
    <row r="57251" spans="30:30">
      <c r="AD57251" s="9"/>
    </row>
    <row r="57252" spans="30:30">
      <c r="AD57252" s="9"/>
    </row>
    <row r="57253" spans="30:30">
      <c r="AD57253" s="9"/>
    </row>
    <row r="57254" spans="30:30">
      <c r="AD57254" s="9"/>
    </row>
    <row r="57255" spans="30:30">
      <c r="AD57255" s="9"/>
    </row>
    <row r="57256" spans="30:30">
      <c r="AD57256" s="9"/>
    </row>
    <row r="57257" spans="30:30">
      <c r="AD57257" s="9"/>
    </row>
    <row r="57258" spans="30:30">
      <c r="AD57258" s="9"/>
    </row>
    <row r="57259" spans="30:30">
      <c r="AD57259" s="9"/>
    </row>
    <row r="57260" spans="30:30">
      <c r="AD57260" s="9"/>
    </row>
    <row r="57261" spans="30:30">
      <c r="AD57261" s="9"/>
    </row>
    <row r="57262" spans="30:30">
      <c r="AD57262" s="9"/>
    </row>
    <row r="57263" spans="30:30">
      <c r="AD57263" s="9"/>
    </row>
    <row r="57264" spans="30:30">
      <c r="AD57264" s="9"/>
    </row>
    <row r="57265" spans="30:30">
      <c r="AD57265" s="9"/>
    </row>
    <row r="57266" spans="30:30">
      <c r="AD57266" s="9"/>
    </row>
    <row r="57267" spans="30:30">
      <c r="AD57267" s="9"/>
    </row>
    <row r="57268" spans="30:30">
      <c r="AD57268" s="9"/>
    </row>
    <row r="57269" spans="30:30">
      <c r="AD57269" s="9"/>
    </row>
    <row r="57270" spans="30:30">
      <c r="AD57270" s="9"/>
    </row>
    <row r="57271" spans="30:30">
      <c r="AD57271" s="9"/>
    </row>
    <row r="57272" spans="30:30">
      <c r="AD57272" s="9"/>
    </row>
    <row r="57273" spans="30:30">
      <c r="AD57273" s="9"/>
    </row>
    <row r="57274" spans="30:30">
      <c r="AD57274" s="9"/>
    </row>
    <row r="57275" spans="30:30">
      <c r="AD57275" s="9"/>
    </row>
    <row r="57276" spans="30:30">
      <c r="AD57276" s="9"/>
    </row>
    <row r="57277" spans="30:30">
      <c r="AD57277" s="9"/>
    </row>
    <row r="57278" spans="30:30">
      <c r="AD57278" s="9"/>
    </row>
    <row r="57279" spans="30:30">
      <c r="AD57279" s="9"/>
    </row>
    <row r="57280" spans="30:30">
      <c r="AD57280" s="9"/>
    </row>
    <row r="57281" spans="30:30">
      <c r="AD57281" s="9"/>
    </row>
    <row r="57282" spans="30:30">
      <c r="AD57282" s="9"/>
    </row>
    <row r="57283" spans="30:30">
      <c r="AD57283" s="9"/>
    </row>
    <row r="57284" spans="30:30">
      <c r="AD57284" s="9"/>
    </row>
    <row r="57285" spans="30:30">
      <c r="AD57285" s="9"/>
    </row>
    <row r="57286" spans="30:30">
      <c r="AD57286" s="9"/>
    </row>
    <row r="57287" spans="30:30">
      <c r="AD57287" s="9"/>
    </row>
    <row r="57288" spans="30:30">
      <c r="AD57288" s="9"/>
    </row>
    <row r="57289" spans="30:30">
      <c r="AD57289" s="9"/>
    </row>
    <row r="57290" spans="30:30">
      <c r="AD57290" s="9"/>
    </row>
    <row r="57291" spans="30:30">
      <c r="AD57291" s="9"/>
    </row>
    <row r="57292" spans="30:30">
      <c r="AD57292" s="9"/>
    </row>
    <row r="57293" spans="30:30">
      <c r="AD57293" s="9"/>
    </row>
    <row r="57294" spans="30:30">
      <c r="AD57294" s="9"/>
    </row>
    <row r="57295" spans="30:30">
      <c r="AD57295" s="9"/>
    </row>
    <row r="57296" spans="30:30">
      <c r="AD57296" s="9"/>
    </row>
    <row r="57297" spans="30:30">
      <c r="AD57297" s="9"/>
    </row>
    <row r="57298" spans="30:30">
      <c r="AD57298" s="9"/>
    </row>
    <row r="57299" spans="30:30">
      <c r="AD57299" s="9"/>
    </row>
    <row r="57300" spans="30:30">
      <c r="AD57300" s="9"/>
    </row>
    <row r="57301" spans="30:30">
      <c r="AD57301" s="9"/>
    </row>
    <row r="57302" spans="30:30">
      <c r="AD57302" s="9"/>
    </row>
    <row r="57303" spans="30:30">
      <c r="AD57303" s="9"/>
    </row>
    <row r="57304" spans="30:30">
      <c r="AD57304" s="9"/>
    </row>
    <row r="57305" spans="30:30">
      <c r="AD57305" s="9"/>
    </row>
    <row r="57306" spans="30:30">
      <c r="AD57306" s="9"/>
    </row>
    <row r="57307" spans="30:30">
      <c r="AD57307" s="9"/>
    </row>
    <row r="57308" spans="30:30">
      <c r="AD57308" s="9"/>
    </row>
    <row r="57309" spans="30:30">
      <c r="AD57309" s="9"/>
    </row>
    <row r="57310" spans="30:30">
      <c r="AD57310" s="9"/>
    </row>
    <row r="57311" spans="30:30">
      <c r="AD57311" s="9"/>
    </row>
    <row r="57312" spans="30:30">
      <c r="AD57312" s="9"/>
    </row>
    <row r="57313" spans="30:30">
      <c r="AD57313" s="9"/>
    </row>
    <row r="57314" spans="30:30">
      <c r="AD57314" s="9"/>
    </row>
    <row r="57315" spans="30:30">
      <c r="AD57315" s="9"/>
    </row>
    <row r="57316" spans="30:30">
      <c r="AD57316" s="9"/>
    </row>
    <row r="57317" spans="30:30">
      <c r="AD57317" s="9"/>
    </row>
    <row r="57318" spans="30:30">
      <c r="AD57318" s="9"/>
    </row>
    <row r="57319" spans="30:30">
      <c r="AD57319" s="9"/>
    </row>
    <row r="57320" spans="30:30">
      <c r="AD57320" s="9"/>
    </row>
    <row r="57321" spans="30:30">
      <c r="AD57321" s="9"/>
    </row>
    <row r="57322" spans="30:30">
      <c r="AD57322" s="9"/>
    </row>
    <row r="57323" spans="30:30">
      <c r="AD57323" s="9"/>
    </row>
    <row r="57324" spans="30:30">
      <c r="AD57324" s="9"/>
    </row>
    <row r="57325" spans="30:30">
      <c r="AD57325" s="9"/>
    </row>
    <row r="57326" spans="30:30">
      <c r="AD57326" s="9"/>
    </row>
    <row r="57327" spans="30:30">
      <c r="AD57327" s="9"/>
    </row>
    <row r="57328" spans="30:30">
      <c r="AD57328" s="9"/>
    </row>
    <row r="57329" spans="30:30">
      <c r="AD57329" s="9"/>
    </row>
    <row r="57330" spans="30:30">
      <c r="AD57330" s="9"/>
    </row>
    <row r="57331" spans="30:30">
      <c r="AD57331" s="9"/>
    </row>
    <row r="57332" spans="30:30">
      <c r="AD57332" s="9"/>
    </row>
    <row r="57333" spans="30:30">
      <c r="AD57333" s="9"/>
    </row>
    <row r="57334" spans="30:30">
      <c r="AD57334" s="9"/>
    </row>
    <row r="57335" spans="30:30">
      <c r="AD57335" s="9"/>
    </row>
    <row r="57336" spans="30:30">
      <c r="AD57336" s="9"/>
    </row>
    <row r="57337" spans="30:30">
      <c r="AD57337" s="9"/>
    </row>
    <row r="57338" spans="30:30">
      <c r="AD57338" s="9"/>
    </row>
    <row r="57339" spans="30:30">
      <c r="AD57339" s="9"/>
    </row>
    <row r="57340" spans="30:30">
      <c r="AD57340" s="9"/>
    </row>
    <row r="57341" spans="30:30">
      <c r="AD57341" s="9"/>
    </row>
    <row r="57342" spans="30:30">
      <c r="AD57342" s="9"/>
    </row>
    <row r="57343" spans="30:30">
      <c r="AD57343" s="9"/>
    </row>
    <row r="57344" spans="30:30">
      <c r="AD57344" s="9"/>
    </row>
    <row r="57345" spans="30:30">
      <c r="AD57345" s="9"/>
    </row>
    <row r="57346" spans="30:30">
      <c r="AD57346" s="9"/>
    </row>
    <row r="57347" spans="30:30">
      <c r="AD57347" s="9"/>
    </row>
    <row r="57348" spans="30:30">
      <c r="AD57348" s="9"/>
    </row>
    <row r="57349" spans="30:30">
      <c r="AD57349" s="9"/>
    </row>
    <row r="57350" spans="30:30">
      <c r="AD57350" s="9"/>
    </row>
    <row r="57351" spans="30:30">
      <c r="AD57351" s="9"/>
    </row>
    <row r="57352" spans="30:30">
      <c r="AD57352" s="9"/>
    </row>
    <row r="57353" spans="30:30">
      <c r="AD57353" s="9"/>
    </row>
    <row r="57354" spans="30:30">
      <c r="AD57354" s="9"/>
    </row>
    <row r="57355" spans="30:30">
      <c r="AD57355" s="9"/>
    </row>
    <row r="57356" spans="30:30">
      <c r="AD57356" s="9"/>
    </row>
    <row r="57357" spans="30:30">
      <c r="AD57357" s="9"/>
    </row>
    <row r="57358" spans="30:30">
      <c r="AD57358" s="9"/>
    </row>
    <row r="57359" spans="30:30">
      <c r="AD57359" s="9"/>
    </row>
    <row r="57360" spans="30:30">
      <c r="AD57360" s="9"/>
    </row>
    <row r="57361" spans="30:30">
      <c r="AD57361" s="9"/>
    </row>
    <row r="57362" spans="30:30">
      <c r="AD57362" s="9"/>
    </row>
    <row r="57363" spans="30:30">
      <c r="AD57363" s="9"/>
    </row>
    <row r="57364" spans="30:30">
      <c r="AD57364" s="9"/>
    </row>
    <row r="57365" spans="30:30">
      <c r="AD57365" s="9"/>
    </row>
    <row r="57366" spans="30:30">
      <c r="AD57366" s="9"/>
    </row>
    <row r="57367" spans="30:30">
      <c r="AD57367" s="9"/>
    </row>
    <row r="57368" spans="30:30">
      <c r="AD57368" s="9"/>
    </row>
    <row r="57369" spans="30:30">
      <c r="AD57369" s="9"/>
    </row>
    <row r="57370" spans="30:30">
      <c r="AD57370" s="9"/>
    </row>
    <row r="57371" spans="30:30">
      <c r="AD57371" s="9"/>
    </row>
    <row r="57372" spans="30:30">
      <c r="AD57372" s="9"/>
    </row>
    <row r="57373" spans="30:30">
      <c r="AD57373" s="9"/>
    </row>
    <row r="57374" spans="30:30">
      <c r="AD57374" s="9"/>
    </row>
    <row r="57375" spans="30:30">
      <c r="AD57375" s="9"/>
    </row>
    <row r="57376" spans="30:30">
      <c r="AD57376" s="9"/>
    </row>
    <row r="57377" spans="30:30">
      <c r="AD57377" s="9"/>
    </row>
    <row r="57378" spans="30:30">
      <c r="AD57378" s="9"/>
    </row>
    <row r="57379" spans="30:30">
      <c r="AD57379" s="9"/>
    </row>
    <row r="57380" spans="30:30">
      <c r="AD57380" s="9"/>
    </row>
    <row r="57381" spans="30:30">
      <c r="AD57381" s="9"/>
    </row>
    <row r="57382" spans="30:30">
      <c r="AD57382" s="9"/>
    </row>
    <row r="57383" spans="30:30">
      <c r="AD57383" s="9"/>
    </row>
    <row r="57384" spans="30:30">
      <c r="AD57384" s="9"/>
    </row>
    <row r="57385" spans="30:30">
      <c r="AD57385" s="9"/>
    </row>
    <row r="57386" spans="30:30">
      <c r="AD57386" s="9"/>
    </row>
    <row r="57387" spans="30:30">
      <c r="AD57387" s="9"/>
    </row>
    <row r="57388" spans="30:30">
      <c r="AD57388" s="9"/>
    </row>
    <row r="57389" spans="30:30">
      <c r="AD57389" s="9"/>
    </row>
    <row r="57390" spans="30:30">
      <c r="AD57390" s="9"/>
    </row>
    <row r="57391" spans="30:30">
      <c r="AD57391" s="9"/>
    </row>
    <row r="57392" spans="30:30">
      <c r="AD57392" s="9"/>
    </row>
    <row r="57393" spans="30:30">
      <c r="AD57393" s="9"/>
    </row>
    <row r="57394" spans="30:30">
      <c r="AD57394" s="9"/>
    </row>
    <row r="57395" spans="30:30">
      <c r="AD57395" s="9"/>
    </row>
    <row r="57396" spans="30:30">
      <c r="AD57396" s="9"/>
    </row>
    <row r="57397" spans="30:30">
      <c r="AD57397" s="9"/>
    </row>
    <row r="57398" spans="30:30">
      <c r="AD57398" s="9"/>
    </row>
    <row r="57399" spans="30:30">
      <c r="AD57399" s="9"/>
    </row>
    <row r="57400" spans="30:30">
      <c r="AD57400" s="9"/>
    </row>
    <row r="57401" spans="30:30">
      <c r="AD57401" s="9"/>
    </row>
    <row r="57402" spans="30:30">
      <c r="AD57402" s="9"/>
    </row>
    <row r="57403" spans="30:30">
      <c r="AD57403" s="9"/>
    </row>
    <row r="57404" spans="30:30">
      <c r="AD57404" s="9"/>
    </row>
    <row r="57405" spans="30:30">
      <c r="AD57405" s="9"/>
    </row>
    <row r="57406" spans="30:30">
      <c r="AD57406" s="9"/>
    </row>
    <row r="57407" spans="30:30">
      <c r="AD57407" s="9"/>
    </row>
    <row r="57408" spans="30:30">
      <c r="AD57408" s="9"/>
    </row>
    <row r="57409" spans="30:30">
      <c r="AD57409" s="9"/>
    </row>
    <row r="57410" spans="30:30">
      <c r="AD57410" s="9"/>
    </row>
    <row r="57411" spans="30:30">
      <c r="AD57411" s="9"/>
    </row>
    <row r="57412" spans="30:30">
      <c r="AD57412" s="9"/>
    </row>
    <row r="57413" spans="30:30">
      <c r="AD57413" s="9"/>
    </row>
    <row r="57414" spans="30:30">
      <c r="AD57414" s="9"/>
    </row>
    <row r="57415" spans="30:30">
      <c r="AD57415" s="9"/>
    </row>
    <row r="57416" spans="30:30">
      <c r="AD57416" s="9"/>
    </row>
    <row r="57417" spans="30:30">
      <c r="AD57417" s="9"/>
    </row>
    <row r="57418" spans="30:30">
      <c r="AD57418" s="9"/>
    </row>
    <row r="57419" spans="30:30">
      <c r="AD57419" s="9"/>
    </row>
    <row r="57420" spans="30:30">
      <c r="AD57420" s="9"/>
    </row>
    <row r="57421" spans="30:30">
      <c r="AD57421" s="9"/>
    </row>
    <row r="57422" spans="30:30">
      <c r="AD57422" s="9"/>
    </row>
    <row r="57423" spans="30:30">
      <c r="AD57423" s="9"/>
    </row>
    <row r="57424" spans="30:30">
      <c r="AD57424" s="9"/>
    </row>
    <row r="57425" spans="30:30">
      <c r="AD57425" s="9"/>
    </row>
    <row r="57426" spans="30:30">
      <c r="AD57426" s="9"/>
    </row>
    <row r="57427" spans="30:30">
      <c r="AD57427" s="9"/>
    </row>
    <row r="57428" spans="30:30">
      <c r="AD57428" s="9"/>
    </row>
    <row r="57429" spans="30:30">
      <c r="AD57429" s="9"/>
    </row>
    <row r="57430" spans="30:30">
      <c r="AD57430" s="9"/>
    </row>
    <row r="57431" spans="30:30">
      <c r="AD57431" s="9"/>
    </row>
    <row r="57432" spans="30:30">
      <c r="AD57432" s="9"/>
    </row>
    <row r="57433" spans="30:30">
      <c r="AD57433" s="9"/>
    </row>
    <row r="57434" spans="30:30">
      <c r="AD57434" s="9"/>
    </row>
    <row r="57435" spans="30:30">
      <c r="AD57435" s="9"/>
    </row>
    <row r="57436" spans="30:30">
      <c r="AD57436" s="9"/>
    </row>
    <row r="57437" spans="30:30">
      <c r="AD57437" s="9"/>
    </row>
    <row r="57438" spans="30:30">
      <c r="AD57438" s="9"/>
    </row>
    <row r="57439" spans="30:30">
      <c r="AD57439" s="9"/>
    </row>
    <row r="57440" spans="30:30">
      <c r="AD57440" s="9"/>
    </row>
    <row r="57441" spans="30:30">
      <c r="AD57441" s="9"/>
    </row>
    <row r="57442" spans="30:30">
      <c r="AD57442" s="9"/>
    </row>
    <row r="57443" spans="30:30">
      <c r="AD57443" s="9"/>
    </row>
    <row r="57444" spans="30:30">
      <c r="AD57444" s="9"/>
    </row>
    <row r="57445" spans="30:30">
      <c r="AD57445" s="9"/>
    </row>
    <row r="57446" spans="30:30">
      <c r="AD57446" s="9"/>
    </row>
    <row r="57447" spans="30:30">
      <c r="AD57447" s="9"/>
    </row>
    <row r="57448" spans="30:30">
      <c r="AD57448" s="9"/>
    </row>
    <row r="57449" spans="30:30">
      <c r="AD57449" s="9"/>
    </row>
    <row r="57450" spans="30:30">
      <c r="AD57450" s="9"/>
    </row>
    <row r="57451" spans="30:30">
      <c r="AD57451" s="9"/>
    </row>
    <row r="57452" spans="30:30">
      <c r="AD57452" s="9"/>
    </row>
    <row r="57453" spans="30:30">
      <c r="AD57453" s="9"/>
    </row>
    <row r="57454" spans="30:30">
      <c r="AD57454" s="9"/>
    </row>
    <row r="57455" spans="30:30">
      <c r="AD57455" s="9"/>
    </row>
    <row r="57456" spans="30:30">
      <c r="AD57456" s="9"/>
    </row>
    <row r="57457" spans="30:30">
      <c r="AD57457" s="9"/>
    </row>
    <row r="57458" spans="30:30">
      <c r="AD57458" s="9"/>
    </row>
    <row r="57459" spans="30:30">
      <c r="AD57459" s="9"/>
    </row>
    <row r="57460" spans="30:30">
      <c r="AD57460" s="9"/>
    </row>
    <row r="57461" spans="30:30">
      <c r="AD57461" s="9"/>
    </row>
    <row r="57462" spans="30:30">
      <c r="AD57462" s="9"/>
    </row>
    <row r="57463" spans="30:30">
      <c r="AD57463" s="9"/>
    </row>
    <row r="57464" spans="30:30">
      <c r="AD57464" s="9"/>
    </row>
    <row r="57465" spans="30:30">
      <c r="AD57465" s="9"/>
    </row>
    <row r="57466" spans="30:30">
      <c r="AD57466" s="9"/>
    </row>
    <row r="57467" spans="30:30">
      <c r="AD57467" s="9"/>
    </row>
    <row r="57468" spans="30:30">
      <c r="AD57468" s="9"/>
    </row>
    <row r="57469" spans="30:30">
      <c r="AD57469" s="9"/>
    </row>
    <row r="57470" spans="30:30">
      <c r="AD57470" s="9"/>
    </row>
    <row r="57471" spans="30:30">
      <c r="AD57471" s="9"/>
    </row>
    <row r="57472" spans="30:30">
      <c r="AD57472" s="9"/>
    </row>
    <row r="57473" spans="30:30">
      <c r="AD57473" s="9"/>
    </row>
    <row r="57474" spans="30:30">
      <c r="AD57474" s="9"/>
    </row>
    <row r="57475" spans="30:30">
      <c r="AD57475" s="9"/>
    </row>
    <row r="57476" spans="30:30">
      <c r="AD57476" s="9"/>
    </row>
    <row r="57477" spans="30:30">
      <c r="AD57477" s="9"/>
    </row>
    <row r="57478" spans="30:30">
      <c r="AD57478" s="9"/>
    </row>
    <row r="57479" spans="30:30">
      <c r="AD57479" s="9"/>
    </row>
    <row r="57480" spans="30:30">
      <c r="AD57480" s="9"/>
    </row>
    <row r="57481" spans="30:30">
      <c r="AD57481" s="9"/>
    </row>
    <row r="57482" spans="30:30">
      <c r="AD57482" s="9"/>
    </row>
    <row r="57483" spans="30:30">
      <c r="AD57483" s="9"/>
    </row>
    <row r="57484" spans="30:30">
      <c r="AD57484" s="9"/>
    </row>
    <row r="57485" spans="30:30">
      <c r="AD57485" s="9"/>
    </row>
    <row r="57486" spans="30:30">
      <c r="AD57486" s="9"/>
    </row>
    <row r="57487" spans="30:30">
      <c r="AD57487" s="9"/>
    </row>
    <row r="57488" spans="30:30">
      <c r="AD57488" s="9"/>
    </row>
    <row r="57489" spans="30:30">
      <c r="AD57489" s="9"/>
    </row>
    <row r="57490" spans="30:30">
      <c r="AD57490" s="9"/>
    </row>
    <row r="57491" spans="30:30">
      <c r="AD57491" s="9"/>
    </row>
    <row r="57492" spans="30:30">
      <c r="AD57492" s="9"/>
    </row>
    <row r="57493" spans="30:30">
      <c r="AD57493" s="9"/>
    </row>
    <row r="57494" spans="30:30">
      <c r="AD57494" s="9"/>
    </row>
    <row r="57495" spans="30:30">
      <c r="AD57495" s="9"/>
    </row>
    <row r="57496" spans="30:30">
      <c r="AD57496" s="9"/>
    </row>
    <row r="57497" spans="30:30">
      <c r="AD57497" s="9"/>
    </row>
    <row r="57498" spans="30:30">
      <c r="AD57498" s="9"/>
    </row>
    <row r="57499" spans="30:30">
      <c r="AD57499" s="9"/>
    </row>
    <row r="57500" spans="30:30">
      <c r="AD57500" s="9"/>
    </row>
    <row r="57501" spans="30:30">
      <c r="AD57501" s="9"/>
    </row>
    <row r="57502" spans="30:30">
      <c r="AD57502" s="9"/>
    </row>
    <row r="57503" spans="30:30">
      <c r="AD57503" s="9"/>
    </row>
    <row r="57504" spans="30:30">
      <c r="AD57504" s="9"/>
    </row>
    <row r="57505" spans="30:30">
      <c r="AD57505" s="9"/>
    </row>
    <row r="57506" spans="30:30">
      <c r="AD57506" s="9"/>
    </row>
    <row r="57507" spans="30:30">
      <c r="AD57507" s="9"/>
    </row>
    <row r="57508" spans="30:30">
      <c r="AD57508" s="9"/>
    </row>
    <row r="57509" spans="30:30">
      <c r="AD57509" s="9"/>
    </row>
    <row r="57510" spans="30:30">
      <c r="AD57510" s="9"/>
    </row>
    <row r="57511" spans="30:30">
      <c r="AD57511" s="9"/>
    </row>
    <row r="57512" spans="30:30">
      <c r="AD57512" s="9"/>
    </row>
    <row r="57513" spans="30:30">
      <c r="AD57513" s="9"/>
    </row>
    <row r="57514" spans="30:30">
      <c r="AD57514" s="9"/>
    </row>
    <row r="57515" spans="30:30">
      <c r="AD57515" s="9"/>
    </row>
    <row r="57516" spans="30:30">
      <c r="AD57516" s="9"/>
    </row>
    <row r="57517" spans="30:30">
      <c r="AD57517" s="9"/>
    </row>
    <row r="57518" spans="30:30">
      <c r="AD57518" s="9"/>
    </row>
    <row r="57519" spans="30:30">
      <c r="AD57519" s="9"/>
    </row>
    <row r="57520" spans="30:30">
      <c r="AD57520" s="9"/>
    </row>
    <row r="57521" spans="30:30">
      <c r="AD57521" s="9"/>
    </row>
    <row r="57522" spans="30:30">
      <c r="AD57522" s="9"/>
    </row>
    <row r="57523" spans="30:30">
      <c r="AD57523" s="9"/>
    </row>
    <row r="57524" spans="30:30">
      <c r="AD57524" s="9"/>
    </row>
    <row r="57525" spans="30:30">
      <c r="AD57525" s="9"/>
    </row>
    <row r="57526" spans="30:30">
      <c r="AD57526" s="9"/>
    </row>
    <row r="57527" spans="30:30">
      <c r="AD57527" s="9"/>
    </row>
    <row r="57528" spans="30:30">
      <c r="AD57528" s="9"/>
    </row>
    <row r="57529" spans="30:30">
      <c r="AD57529" s="9"/>
    </row>
    <row r="57530" spans="30:30">
      <c r="AD57530" s="9"/>
    </row>
    <row r="57531" spans="30:30">
      <c r="AD57531" s="9"/>
    </row>
    <row r="57532" spans="30:30">
      <c r="AD57532" s="9"/>
    </row>
    <row r="57533" spans="30:30">
      <c r="AD57533" s="9"/>
    </row>
    <row r="57534" spans="30:30">
      <c r="AD57534" s="9"/>
    </row>
    <row r="57535" spans="30:30">
      <c r="AD57535" s="9"/>
    </row>
    <row r="57536" spans="30:30">
      <c r="AD57536" s="9"/>
    </row>
    <row r="57537" spans="30:30">
      <c r="AD57537" s="9"/>
    </row>
    <row r="57538" spans="30:30">
      <c r="AD57538" s="9"/>
    </row>
    <row r="57539" spans="30:30">
      <c r="AD57539" s="9"/>
    </row>
    <row r="57540" spans="30:30">
      <c r="AD57540" s="9"/>
    </row>
    <row r="57541" spans="30:30">
      <c r="AD57541" s="9"/>
    </row>
    <row r="57542" spans="30:30">
      <c r="AD57542" s="9"/>
    </row>
    <row r="57543" spans="30:30">
      <c r="AD57543" s="9"/>
    </row>
    <row r="57544" spans="30:30">
      <c r="AD57544" s="9"/>
    </row>
    <row r="57545" spans="30:30">
      <c r="AD57545" s="9"/>
    </row>
    <row r="57546" spans="30:30">
      <c r="AD57546" s="9"/>
    </row>
    <row r="57547" spans="30:30">
      <c r="AD57547" s="9"/>
    </row>
    <row r="57548" spans="30:30">
      <c r="AD57548" s="9"/>
    </row>
    <row r="57549" spans="30:30">
      <c r="AD57549" s="9"/>
    </row>
    <row r="57550" spans="30:30">
      <c r="AD57550" s="9"/>
    </row>
    <row r="57551" spans="30:30">
      <c r="AD57551" s="9"/>
    </row>
    <row r="57552" spans="30:30">
      <c r="AD57552" s="9"/>
    </row>
    <row r="57553" spans="30:30">
      <c r="AD57553" s="9"/>
    </row>
    <row r="57554" spans="30:30">
      <c r="AD57554" s="9"/>
    </row>
    <row r="57555" spans="30:30">
      <c r="AD57555" s="9"/>
    </row>
    <row r="57556" spans="30:30">
      <c r="AD57556" s="9"/>
    </row>
    <row r="57557" spans="30:30">
      <c r="AD57557" s="9"/>
    </row>
    <row r="57558" spans="30:30">
      <c r="AD57558" s="9"/>
    </row>
    <row r="57559" spans="30:30">
      <c r="AD57559" s="9"/>
    </row>
    <row r="57560" spans="30:30">
      <c r="AD57560" s="9"/>
    </row>
    <row r="57561" spans="30:30">
      <c r="AD57561" s="9"/>
    </row>
    <row r="57562" spans="30:30">
      <c r="AD57562" s="9"/>
    </row>
    <row r="57563" spans="30:30">
      <c r="AD57563" s="9"/>
    </row>
    <row r="57564" spans="30:30">
      <c r="AD57564" s="9"/>
    </row>
    <row r="57565" spans="30:30">
      <c r="AD57565" s="9"/>
    </row>
    <row r="57566" spans="30:30">
      <c r="AD57566" s="9"/>
    </row>
    <row r="57567" spans="30:30">
      <c r="AD57567" s="9"/>
    </row>
    <row r="57568" spans="30:30">
      <c r="AD57568" s="9"/>
    </row>
    <row r="57569" spans="30:30">
      <c r="AD57569" s="9"/>
    </row>
    <row r="57570" spans="30:30">
      <c r="AD57570" s="9"/>
    </row>
    <row r="57571" spans="30:30">
      <c r="AD57571" s="9"/>
    </row>
    <row r="57572" spans="30:30">
      <c r="AD57572" s="9"/>
    </row>
    <row r="57573" spans="30:30">
      <c r="AD57573" s="9"/>
    </row>
    <row r="57574" spans="30:30">
      <c r="AD57574" s="9"/>
    </row>
    <row r="57575" spans="30:30">
      <c r="AD57575" s="9"/>
    </row>
    <row r="57576" spans="30:30">
      <c r="AD57576" s="9"/>
    </row>
    <row r="57577" spans="30:30">
      <c r="AD57577" s="9"/>
    </row>
    <row r="57578" spans="30:30">
      <c r="AD57578" s="9"/>
    </row>
    <row r="57579" spans="30:30">
      <c r="AD57579" s="9"/>
    </row>
    <row r="57580" spans="30:30">
      <c r="AD57580" s="9"/>
    </row>
    <row r="57581" spans="30:30">
      <c r="AD57581" s="9"/>
    </row>
    <row r="57582" spans="30:30">
      <c r="AD57582" s="9"/>
    </row>
    <row r="57583" spans="30:30">
      <c r="AD57583" s="9"/>
    </row>
    <row r="57584" spans="30:30">
      <c r="AD57584" s="9"/>
    </row>
    <row r="57585" spans="30:30">
      <c r="AD57585" s="9"/>
    </row>
    <row r="57586" spans="30:30">
      <c r="AD57586" s="9"/>
    </row>
    <row r="57587" spans="30:30">
      <c r="AD57587" s="9"/>
    </row>
    <row r="57588" spans="30:30">
      <c r="AD57588" s="9"/>
    </row>
    <row r="57589" spans="30:30">
      <c r="AD57589" s="9"/>
    </row>
    <row r="57590" spans="30:30">
      <c r="AD57590" s="9"/>
    </row>
    <row r="57591" spans="30:30">
      <c r="AD57591" s="9"/>
    </row>
    <row r="57592" spans="30:30">
      <c r="AD57592" s="9"/>
    </row>
    <row r="57593" spans="30:30">
      <c r="AD57593" s="9"/>
    </row>
    <row r="57594" spans="30:30">
      <c r="AD57594" s="9"/>
    </row>
    <row r="57595" spans="30:30">
      <c r="AD57595" s="9"/>
    </row>
    <row r="57596" spans="30:30">
      <c r="AD57596" s="9"/>
    </row>
    <row r="57597" spans="30:30">
      <c r="AD57597" s="9"/>
    </row>
    <row r="57598" spans="30:30">
      <c r="AD57598" s="9"/>
    </row>
    <row r="57599" spans="30:30">
      <c r="AD57599" s="9"/>
    </row>
    <row r="57600" spans="30:30">
      <c r="AD57600" s="9"/>
    </row>
    <row r="57601" spans="30:30">
      <c r="AD57601" s="9"/>
    </row>
    <row r="57602" spans="30:30">
      <c r="AD57602" s="9"/>
    </row>
    <row r="57603" spans="30:30">
      <c r="AD57603" s="9"/>
    </row>
    <row r="57604" spans="30:30">
      <c r="AD57604" s="9"/>
    </row>
    <row r="57605" spans="30:30">
      <c r="AD57605" s="9"/>
    </row>
    <row r="57606" spans="30:30">
      <c r="AD57606" s="9"/>
    </row>
    <row r="57607" spans="30:30">
      <c r="AD57607" s="9"/>
    </row>
    <row r="57608" spans="30:30">
      <c r="AD57608" s="9"/>
    </row>
    <row r="57609" spans="30:30">
      <c r="AD57609" s="9"/>
    </row>
    <row r="57610" spans="30:30">
      <c r="AD57610" s="9"/>
    </row>
    <row r="57611" spans="30:30">
      <c r="AD57611" s="9"/>
    </row>
    <row r="57612" spans="30:30">
      <c r="AD57612" s="9"/>
    </row>
    <row r="57613" spans="30:30">
      <c r="AD57613" s="9"/>
    </row>
    <row r="57614" spans="30:30">
      <c r="AD57614" s="9"/>
    </row>
    <row r="57615" spans="30:30">
      <c r="AD57615" s="9"/>
    </row>
    <row r="57616" spans="30:30">
      <c r="AD57616" s="9"/>
    </row>
    <row r="57617" spans="30:30">
      <c r="AD57617" s="9"/>
    </row>
    <row r="57618" spans="30:30">
      <c r="AD57618" s="9"/>
    </row>
    <row r="57619" spans="30:30">
      <c r="AD57619" s="9"/>
    </row>
    <row r="57620" spans="30:30">
      <c r="AD57620" s="9"/>
    </row>
    <row r="57621" spans="30:30">
      <c r="AD57621" s="9"/>
    </row>
    <row r="57622" spans="30:30">
      <c r="AD57622" s="9"/>
    </row>
    <row r="57623" spans="30:30">
      <c r="AD57623" s="9"/>
    </row>
    <row r="57624" spans="30:30">
      <c r="AD57624" s="9"/>
    </row>
    <row r="57625" spans="30:30">
      <c r="AD57625" s="9"/>
    </row>
    <row r="57626" spans="30:30">
      <c r="AD57626" s="9"/>
    </row>
    <row r="57627" spans="30:30">
      <c r="AD57627" s="9"/>
    </row>
    <row r="57628" spans="30:30">
      <c r="AD57628" s="9"/>
    </row>
    <row r="57629" spans="30:30">
      <c r="AD57629" s="9"/>
    </row>
    <row r="57630" spans="30:30">
      <c r="AD57630" s="9"/>
    </row>
    <row r="57631" spans="30:30">
      <c r="AD57631" s="9"/>
    </row>
    <row r="57632" spans="30:30">
      <c r="AD57632" s="9"/>
    </row>
    <row r="57633" spans="30:30">
      <c r="AD57633" s="9"/>
    </row>
    <row r="57634" spans="30:30">
      <c r="AD57634" s="9"/>
    </row>
    <row r="57635" spans="30:30">
      <c r="AD57635" s="9"/>
    </row>
    <row r="57636" spans="30:30">
      <c r="AD57636" s="9"/>
    </row>
    <row r="57637" spans="30:30">
      <c r="AD57637" s="9"/>
    </row>
    <row r="57638" spans="30:30">
      <c r="AD57638" s="9"/>
    </row>
    <row r="57639" spans="30:30">
      <c r="AD57639" s="9"/>
    </row>
    <row r="57640" spans="30:30">
      <c r="AD57640" s="9"/>
    </row>
    <row r="57641" spans="30:30">
      <c r="AD57641" s="9"/>
    </row>
    <row r="57642" spans="30:30">
      <c r="AD57642" s="9"/>
    </row>
    <row r="57643" spans="30:30">
      <c r="AD57643" s="9"/>
    </row>
    <row r="57644" spans="30:30">
      <c r="AD57644" s="9"/>
    </row>
    <row r="57645" spans="30:30">
      <c r="AD57645" s="9"/>
    </row>
    <row r="57646" spans="30:30">
      <c r="AD57646" s="9"/>
    </row>
    <row r="57647" spans="30:30">
      <c r="AD57647" s="9"/>
    </row>
    <row r="57648" spans="30:30">
      <c r="AD57648" s="9"/>
    </row>
    <row r="57649" spans="30:30">
      <c r="AD57649" s="9"/>
    </row>
    <row r="57650" spans="30:30">
      <c r="AD57650" s="9"/>
    </row>
    <row r="57651" spans="30:30">
      <c r="AD57651" s="9"/>
    </row>
    <row r="57652" spans="30:30">
      <c r="AD57652" s="9"/>
    </row>
    <row r="57653" spans="30:30">
      <c r="AD57653" s="9"/>
    </row>
    <row r="57654" spans="30:30">
      <c r="AD57654" s="9"/>
    </row>
    <row r="57655" spans="30:30">
      <c r="AD57655" s="9"/>
    </row>
    <row r="57656" spans="30:30">
      <c r="AD57656" s="9"/>
    </row>
    <row r="57657" spans="30:30">
      <c r="AD57657" s="9"/>
    </row>
    <row r="57658" spans="30:30">
      <c r="AD57658" s="9"/>
    </row>
    <row r="57659" spans="30:30">
      <c r="AD57659" s="9"/>
    </row>
    <row r="57660" spans="30:30">
      <c r="AD57660" s="9"/>
    </row>
    <row r="57661" spans="30:30">
      <c r="AD57661" s="9"/>
    </row>
    <row r="57662" spans="30:30">
      <c r="AD57662" s="9"/>
    </row>
    <row r="57663" spans="30:30">
      <c r="AD57663" s="9"/>
    </row>
    <row r="57664" spans="30:30">
      <c r="AD57664" s="9"/>
    </row>
    <row r="57665" spans="30:30">
      <c r="AD57665" s="9"/>
    </row>
    <row r="57666" spans="30:30">
      <c r="AD57666" s="9"/>
    </row>
    <row r="57667" spans="30:30">
      <c r="AD57667" s="9"/>
    </row>
    <row r="57668" spans="30:30">
      <c r="AD57668" s="9"/>
    </row>
    <row r="57669" spans="30:30">
      <c r="AD57669" s="9"/>
    </row>
    <row r="57670" spans="30:30">
      <c r="AD57670" s="9"/>
    </row>
    <row r="57671" spans="30:30">
      <c r="AD57671" s="9"/>
    </row>
    <row r="57672" spans="30:30">
      <c r="AD57672" s="9"/>
    </row>
    <row r="57673" spans="30:30">
      <c r="AD57673" s="9"/>
    </row>
    <row r="57674" spans="30:30">
      <c r="AD57674" s="9"/>
    </row>
    <row r="57675" spans="30:30">
      <c r="AD57675" s="9"/>
    </row>
    <row r="57676" spans="30:30">
      <c r="AD57676" s="9"/>
    </row>
    <row r="57677" spans="30:30">
      <c r="AD57677" s="9"/>
    </row>
    <row r="57678" spans="30:30">
      <c r="AD57678" s="9"/>
    </row>
    <row r="57679" spans="30:30">
      <c r="AD57679" s="9"/>
    </row>
    <row r="57680" spans="30:30">
      <c r="AD57680" s="9"/>
    </row>
    <row r="57681" spans="30:30">
      <c r="AD57681" s="9"/>
    </row>
    <row r="57682" spans="30:30">
      <c r="AD57682" s="9"/>
    </row>
    <row r="57683" spans="30:30">
      <c r="AD57683" s="9"/>
    </row>
    <row r="57684" spans="30:30">
      <c r="AD57684" s="9"/>
    </row>
    <row r="57685" spans="30:30">
      <c r="AD57685" s="9"/>
    </row>
    <row r="57686" spans="30:30">
      <c r="AD57686" s="9"/>
    </row>
    <row r="57687" spans="30:30">
      <c r="AD57687" s="9"/>
    </row>
    <row r="57688" spans="30:30">
      <c r="AD57688" s="9"/>
    </row>
    <row r="57689" spans="30:30">
      <c r="AD57689" s="9"/>
    </row>
    <row r="57690" spans="30:30">
      <c r="AD57690" s="9"/>
    </row>
    <row r="57691" spans="30:30">
      <c r="AD57691" s="9"/>
    </row>
    <row r="57692" spans="30:30">
      <c r="AD57692" s="9"/>
    </row>
    <row r="57693" spans="30:30">
      <c r="AD57693" s="9"/>
    </row>
    <row r="57694" spans="30:30">
      <c r="AD57694" s="9"/>
    </row>
    <row r="57695" spans="30:30">
      <c r="AD57695" s="9"/>
    </row>
    <row r="57696" spans="30:30">
      <c r="AD57696" s="9"/>
    </row>
    <row r="57697" spans="30:30">
      <c r="AD57697" s="9"/>
    </row>
    <row r="57698" spans="30:30">
      <c r="AD57698" s="9"/>
    </row>
    <row r="57699" spans="30:30">
      <c r="AD57699" s="9"/>
    </row>
    <row r="57700" spans="30:30">
      <c r="AD57700" s="9"/>
    </row>
    <row r="57701" spans="30:30">
      <c r="AD57701" s="9"/>
    </row>
    <row r="57702" spans="30:30">
      <c r="AD57702" s="9"/>
    </row>
    <row r="57703" spans="30:30">
      <c r="AD57703" s="9"/>
    </row>
    <row r="57704" spans="30:30">
      <c r="AD57704" s="9"/>
    </row>
    <row r="57705" spans="30:30">
      <c r="AD57705" s="9"/>
    </row>
    <row r="57706" spans="30:30">
      <c r="AD57706" s="9"/>
    </row>
    <row r="57707" spans="30:30">
      <c r="AD57707" s="9"/>
    </row>
    <row r="57708" spans="30:30">
      <c r="AD57708" s="9"/>
    </row>
    <row r="57709" spans="30:30">
      <c r="AD57709" s="9"/>
    </row>
    <row r="57710" spans="30:30">
      <c r="AD57710" s="9"/>
    </row>
    <row r="57711" spans="30:30">
      <c r="AD57711" s="9"/>
    </row>
    <row r="57712" spans="30:30">
      <c r="AD57712" s="9"/>
    </row>
    <row r="57713" spans="30:30">
      <c r="AD57713" s="9"/>
    </row>
    <row r="57714" spans="30:30">
      <c r="AD57714" s="9"/>
    </row>
    <row r="57715" spans="30:30">
      <c r="AD57715" s="9"/>
    </row>
    <row r="57716" spans="30:30">
      <c r="AD57716" s="9"/>
    </row>
    <row r="57717" spans="30:30">
      <c r="AD57717" s="9"/>
    </row>
    <row r="57718" spans="30:30">
      <c r="AD57718" s="9"/>
    </row>
    <row r="57719" spans="30:30">
      <c r="AD57719" s="9"/>
    </row>
    <row r="57720" spans="30:30">
      <c r="AD57720" s="9"/>
    </row>
    <row r="57721" spans="30:30">
      <c r="AD57721" s="9"/>
    </row>
    <row r="57722" spans="30:30">
      <c r="AD57722" s="9"/>
    </row>
    <row r="57723" spans="30:30">
      <c r="AD57723" s="9"/>
    </row>
    <row r="57724" spans="30:30">
      <c r="AD57724" s="9"/>
    </row>
    <row r="57725" spans="30:30">
      <c r="AD57725" s="9"/>
    </row>
    <row r="57726" spans="30:30">
      <c r="AD57726" s="9"/>
    </row>
    <row r="57727" spans="30:30">
      <c r="AD57727" s="9"/>
    </row>
    <row r="57728" spans="30:30">
      <c r="AD57728" s="9"/>
    </row>
    <row r="57729" spans="30:30">
      <c r="AD57729" s="9"/>
    </row>
    <row r="57730" spans="30:30">
      <c r="AD57730" s="9"/>
    </row>
    <row r="57731" spans="30:30">
      <c r="AD57731" s="9"/>
    </row>
    <row r="57732" spans="30:30">
      <c r="AD57732" s="9"/>
    </row>
    <row r="57733" spans="30:30">
      <c r="AD57733" s="9"/>
    </row>
    <row r="57734" spans="30:30">
      <c r="AD57734" s="9"/>
    </row>
    <row r="57735" spans="30:30">
      <c r="AD57735" s="9"/>
    </row>
    <row r="57736" spans="30:30">
      <c r="AD57736" s="9"/>
    </row>
    <row r="57737" spans="30:30">
      <c r="AD57737" s="9"/>
    </row>
    <row r="57738" spans="30:30">
      <c r="AD57738" s="9"/>
    </row>
    <row r="57739" spans="30:30">
      <c r="AD57739" s="9"/>
    </row>
    <row r="57740" spans="30:30">
      <c r="AD57740" s="9"/>
    </row>
    <row r="57741" spans="30:30">
      <c r="AD57741" s="9"/>
    </row>
    <row r="57742" spans="30:30">
      <c r="AD57742" s="9"/>
    </row>
    <row r="57743" spans="30:30">
      <c r="AD57743" s="9"/>
    </row>
    <row r="57744" spans="30:30">
      <c r="AD57744" s="9"/>
    </row>
    <row r="57745" spans="30:30">
      <c r="AD57745" s="9"/>
    </row>
    <row r="57746" spans="30:30">
      <c r="AD57746" s="9"/>
    </row>
    <row r="57747" spans="30:30">
      <c r="AD57747" s="9"/>
    </row>
    <row r="57748" spans="30:30">
      <c r="AD57748" s="9"/>
    </row>
    <row r="57749" spans="30:30">
      <c r="AD57749" s="9"/>
    </row>
    <row r="57750" spans="30:30">
      <c r="AD57750" s="9"/>
    </row>
    <row r="57751" spans="30:30">
      <c r="AD57751" s="9"/>
    </row>
    <row r="57752" spans="30:30">
      <c r="AD57752" s="9"/>
    </row>
    <row r="57753" spans="30:30">
      <c r="AD57753" s="9"/>
    </row>
    <row r="57754" spans="30:30">
      <c r="AD57754" s="9"/>
    </row>
    <row r="57755" spans="30:30">
      <c r="AD57755" s="9"/>
    </row>
    <row r="57756" spans="30:30">
      <c r="AD57756" s="9"/>
    </row>
    <row r="57757" spans="30:30">
      <c r="AD57757" s="9"/>
    </row>
    <row r="57758" spans="30:30">
      <c r="AD57758" s="9"/>
    </row>
    <row r="57759" spans="30:30">
      <c r="AD57759" s="9"/>
    </row>
    <row r="57760" spans="30:30">
      <c r="AD57760" s="9"/>
    </row>
    <row r="57761" spans="30:30">
      <c r="AD57761" s="9"/>
    </row>
    <row r="57762" spans="30:30">
      <c r="AD57762" s="9"/>
    </row>
    <row r="57763" spans="30:30">
      <c r="AD57763" s="9"/>
    </row>
    <row r="57764" spans="30:30">
      <c r="AD57764" s="9"/>
    </row>
    <row r="57765" spans="30:30">
      <c r="AD57765" s="9"/>
    </row>
    <row r="57766" spans="30:30">
      <c r="AD57766" s="9"/>
    </row>
    <row r="57767" spans="30:30">
      <c r="AD57767" s="9"/>
    </row>
    <row r="57768" spans="30:30">
      <c r="AD57768" s="9"/>
    </row>
    <row r="57769" spans="30:30">
      <c r="AD57769" s="9"/>
    </row>
    <row r="57770" spans="30:30">
      <c r="AD57770" s="9"/>
    </row>
    <row r="57771" spans="30:30">
      <c r="AD57771" s="9"/>
    </row>
    <row r="57772" spans="30:30">
      <c r="AD57772" s="9"/>
    </row>
    <row r="57773" spans="30:30">
      <c r="AD57773" s="9"/>
    </row>
    <row r="57774" spans="30:30">
      <c r="AD57774" s="9"/>
    </row>
    <row r="57775" spans="30:30">
      <c r="AD57775" s="9"/>
    </row>
    <row r="57776" spans="30:30">
      <c r="AD57776" s="9"/>
    </row>
    <row r="57777" spans="30:30">
      <c r="AD57777" s="9"/>
    </row>
    <row r="57778" spans="30:30">
      <c r="AD57778" s="9"/>
    </row>
    <row r="57779" spans="30:30">
      <c r="AD57779" s="9"/>
    </row>
    <row r="57780" spans="30:30">
      <c r="AD57780" s="9"/>
    </row>
    <row r="57781" spans="30:30">
      <c r="AD57781" s="9"/>
    </row>
    <row r="57782" spans="30:30">
      <c r="AD57782" s="9"/>
    </row>
    <row r="57783" spans="30:30">
      <c r="AD57783" s="9"/>
    </row>
    <row r="57784" spans="30:30">
      <c r="AD57784" s="9"/>
    </row>
    <row r="57785" spans="30:30">
      <c r="AD57785" s="9"/>
    </row>
    <row r="57786" spans="30:30">
      <c r="AD57786" s="9"/>
    </row>
    <row r="57787" spans="30:30">
      <c r="AD57787" s="9"/>
    </row>
    <row r="57788" spans="30:30">
      <c r="AD57788" s="9"/>
    </row>
    <row r="57789" spans="30:30">
      <c r="AD57789" s="9"/>
    </row>
    <row r="57790" spans="30:30">
      <c r="AD57790" s="9"/>
    </row>
    <row r="57791" spans="30:30">
      <c r="AD57791" s="9"/>
    </row>
    <row r="57792" spans="30:30">
      <c r="AD57792" s="9"/>
    </row>
    <row r="57793" spans="30:30">
      <c r="AD57793" s="9"/>
    </row>
    <row r="57794" spans="30:30">
      <c r="AD57794" s="9"/>
    </row>
    <row r="57795" spans="30:30">
      <c r="AD57795" s="9"/>
    </row>
    <row r="57796" spans="30:30">
      <c r="AD57796" s="9"/>
    </row>
    <row r="57797" spans="30:30">
      <c r="AD57797" s="9"/>
    </row>
    <row r="57798" spans="30:30">
      <c r="AD57798" s="9"/>
    </row>
    <row r="57799" spans="30:30">
      <c r="AD57799" s="9"/>
    </row>
    <row r="57800" spans="30:30">
      <c r="AD57800" s="9"/>
    </row>
    <row r="57801" spans="30:30">
      <c r="AD57801" s="9"/>
    </row>
    <row r="57802" spans="30:30">
      <c r="AD57802" s="9"/>
    </row>
    <row r="57803" spans="30:30">
      <c r="AD57803" s="9"/>
    </row>
    <row r="57804" spans="30:30">
      <c r="AD57804" s="9"/>
    </row>
    <row r="57805" spans="30:30">
      <c r="AD57805" s="9"/>
    </row>
    <row r="57806" spans="30:30">
      <c r="AD57806" s="9"/>
    </row>
    <row r="57807" spans="30:30">
      <c r="AD57807" s="9"/>
    </row>
    <row r="57808" spans="30:30">
      <c r="AD57808" s="9"/>
    </row>
    <row r="57809" spans="30:30">
      <c r="AD57809" s="9"/>
    </row>
    <row r="57810" spans="30:30">
      <c r="AD57810" s="9"/>
    </row>
    <row r="57811" spans="30:30">
      <c r="AD57811" s="9"/>
    </row>
    <row r="57812" spans="30:30">
      <c r="AD57812" s="9"/>
    </row>
    <row r="57813" spans="30:30">
      <c r="AD57813" s="9"/>
    </row>
    <row r="57814" spans="30:30">
      <c r="AD57814" s="9"/>
    </row>
    <row r="57815" spans="30:30">
      <c r="AD57815" s="9"/>
    </row>
    <row r="57816" spans="30:30">
      <c r="AD57816" s="9"/>
    </row>
    <row r="57817" spans="30:30">
      <c r="AD57817" s="9"/>
    </row>
    <row r="57818" spans="30:30">
      <c r="AD57818" s="9"/>
    </row>
    <row r="57819" spans="30:30">
      <c r="AD57819" s="9"/>
    </row>
    <row r="57820" spans="30:30">
      <c r="AD57820" s="9"/>
    </row>
    <row r="57821" spans="30:30">
      <c r="AD57821" s="9"/>
    </row>
    <row r="57822" spans="30:30">
      <c r="AD57822" s="9"/>
    </row>
    <row r="57823" spans="30:30">
      <c r="AD57823" s="9"/>
    </row>
    <row r="57824" spans="30:30">
      <c r="AD57824" s="9"/>
    </row>
    <row r="57825" spans="30:30">
      <c r="AD57825" s="9"/>
    </row>
    <row r="57826" spans="30:30">
      <c r="AD57826" s="9"/>
    </row>
    <row r="57827" spans="30:30">
      <c r="AD57827" s="9"/>
    </row>
    <row r="57828" spans="30:30">
      <c r="AD57828" s="9"/>
    </row>
    <row r="57829" spans="30:30">
      <c r="AD57829" s="9"/>
    </row>
    <row r="57830" spans="30:30">
      <c r="AD57830" s="9"/>
    </row>
    <row r="57831" spans="30:30">
      <c r="AD57831" s="9"/>
    </row>
    <row r="57832" spans="30:30">
      <c r="AD57832" s="9"/>
    </row>
    <row r="57833" spans="30:30">
      <c r="AD57833" s="9"/>
    </row>
    <row r="57834" spans="30:30">
      <c r="AD57834" s="9"/>
    </row>
    <row r="57835" spans="30:30">
      <c r="AD57835" s="9"/>
    </row>
    <row r="57836" spans="30:30">
      <c r="AD57836" s="9"/>
    </row>
    <row r="57837" spans="30:30">
      <c r="AD57837" s="9"/>
    </row>
    <row r="57838" spans="30:30">
      <c r="AD57838" s="9"/>
    </row>
    <row r="57839" spans="30:30">
      <c r="AD57839" s="9"/>
    </row>
    <row r="57840" spans="30:30">
      <c r="AD57840" s="9"/>
    </row>
    <row r="57841" spans="30:30">
      <c r="AD57841" s="9"/>
    </row>
    <row r="57842" spans="30:30">
      <c r="AD57842" s="9"/>
    </row>
    <row r="57843" spans="30:30">
      <c r="AD57843" s="9"/>
    </row>
    <row r="57844" spans="30:30">
      <c r="AD57844" s="9"/>
    </row>
    <row r="57845" spans="30:30">
      <c r="AD57845" s="9"/>
    </row>
    <row r="57846" spans="30:30">
      <c r="AD57846" s="9"/>
    </row>
    <row r="57847" spans="30:30">
      <c r="AD57847" s="9"/>
    </row>
    <row r="57848" spans="30:30">
      <c r="AD57848" s="9"/>
    </row>
    <row r="57849" spans="30:30">
      <c r="AD57849" s="9"/>
    </row>
    <row r="57850" spans="30:30">
      <c r="AD57850" s="9"/>
    </row>
    <row r="57851" spans="30:30">
      <c r="AD57851" s="9"/>
    </row>
    <row r="57852" spans="30:30">
      <c r="AD57852" s="9"/>
    </row>
    <row r="57853" spans="30:30">
      <c r="AD57853" s="9"/>
    </row>
    <row r="57854" spans="30:30">
      <c r="AD57854" s="9"/>
    </row>
    <row r="57855" spans="30:30">
      <c r="AD57855" s="9"/>
    </row>
    <row r="57856" spans="30:30">
      <c r="AD57856" s="9"/>
    </row>
    <row r="57857" spans="30:30">
      <c r="AD57857" s="9"/>
    </row>
    <row r="57858" spans="30:30">
      <c r="AD57858" s="9"/>
    </row>
    <row r="57859" spans="30:30">
      <c r="AD57859" s="9"/>
    </row>
    <row r="57860" spans="30:30">
      <c r="AD57860" s="9"/>
    </row>
    <row r="57861" spans="30:30">
      <c r="AD57861" s="9"/>
    </row>
    <row r="57862" spans="30:30">
      <c r="AD57862" s="9"/>
    </row>
    <row r="57863" spans="30:30">
      <c r="AD57863" s="9"/>
    </row>
    <row r="57864" spans="30:30">
      <c r="AD57864" s="9"/>
    </row>
    <row r="57865" spans="30:30">
      <c r="AD57865" s="9"/>
    </row>
    <row r="57866" spans="30:30">
      <c r="AD57866" s="9"/>
    </row>
    <row r="57867" spans="30:30">
      <c r="AD57867" s="9"/>
    </row>
    <row r="57868" spans="30:30">
      <c r="AD57868" s="9"/>
    </row>
    <row r="57869" spans="30:30">
      <c r="AD57869" s="9"/>
    </row>
    <row r="57870" spans="30:30">
      <c r="AD57870" s="9"/>
    </row>
    <row r="57871" spans="30:30">
      <c r="AD57871" s="9"/>
    </row>
    <row r="57872" spans="30:30">
      <c r="AD57872" s="9"/>
    </row>
    <row r="57873" spans="30:30">
      <c r="AD57873" s="9"/>
    </row>
    <row r="57874" spans="30:30">
      <c r="AD57874" s="9"/>
    </row>
    <row r="57875" spans="30:30">
      <c r="AD57875" s="9"/>
    </row>
    <row r="57876" spans="30:30">
      <c r="AD57876" s="9"/>
    </row>
    <row r="57877" spans="30:30">
      <c r="AD57877" s="9"/>
    </row>
    <row r="57878" spans="30:30">
      <c r="AD57878" s="9"/>
    </row>
    <row r="57879" spans="30:30">
      <c r="AD57879" s="9"/>
    </row>
    <row r="57880" spans="30:30">
      <c r="AD57880" s="9"/>
    </row>
    <row r="57881" spans="30:30">
      <c r="AD57881" s="9"/>
    </row>
    <row r="57882" spans="30:30">
      <c r="AD57882" s="9"/>
    </row>
    <row r="57883" spans="30:30">
      <c r="AD57883" s="9"/>
    </row>
    <row r="57884" spans="30:30">
      <c r="AD57884" s="9"/>
    </row>
    <row r="57885" spans="30:30">
      <c r="AD57885" s="9"/>
    </row>
    <row r="57886" spans="30:30">
      <c r="AD57886" s="9"/>
    </row>
    <row r="57887" spans="30:30">
      <c r="AD57887" s="9"/>
    </row>
    <row r="57888" spans="30:30">
      <c r="AD57888" s="9"/>
    </row>
    <row r="57889" spans="30:30">
      <c r="AD57889" s="9"/>
    </row>
    <row r="57890" spans="30:30">
      <c r="AD57890" s="9"/>
    </row>
    <row r="57891" spans="30:30">
      <c r="AD57891" s="9"/>
    </row>
    <row r="57892" spans="30:30">
      <c r="AD57892" s="9"/>
    </row>
    <row r="57893" spans="30:30">
      <c r="AD57893" s="9"/>
    </row>
    <row r="57894" spans="30:30">
      <c r="AD57894" s="9"/>
    </row>
    <row r="57895" spans="30:30">
      <c r="AD57895" s="9"/>
    </row>
    <row r="57896" spans="30:30">
      <c r="AD57896" s="9"/>
    </row>
    <row r="57897" spans="30:30">
      <c r="AD57897" s="9"/>
    </row>
    <row r="57898" spans="30:30">
      <c r="AD57898" s="9"/>
    </row>
    <row r="57899" spans="30:30">
      <c r="AD57899" s="9"/>
    </row>
    <row r="57900" spans="30:30">
      <c r="AD57900" s="9"/>
    </row>
    <row r="57901" spans="30:30">
      <c r="AD57901" s="9"/>
    </row>
    <row r="57902" spans="30:30">
      <c r="AD57902" s="9"/>
    </row>
    <row r="57903" spans="30:30">
      <c r="AD57903" s="9"/>
    </row>
    <row r="57904" spans="30:30">
      <c r="AD57904" s="9"/>
    </row>
    <row r="57905" spans="30:30">
      <c r="AD57905" s="9"/>
    </row>
    <row r="57906" spans="30:30">
      <c r="AD57906" s="9"/>
    </row>
    <row r="57907" spans="30:30">
      <c r="AD57907" s="9"/>
    </row>
    <row r="57908" spans="30:30">
      <c r="AD57908" s="9"/>
    </row>
    <row r="57909" spans="30:30">
      <c r="AD57909" s="9"/>
    </row>
    <row r="57910" spans="30:30">
      <c r="AD57910" s="9"/>
    </row>
    <row r="57911" spans="30:30">
      <c r="AD57911" s="9"/>
    </row>
    <row r="57912" spans="30:30">
      <c r="AD57912" s="9"/>
    </row>
    <row r="57913" spans="30:30">
      <c r="AD57913" s="9"/>
    </row>
    <row r="57914" spans="30:30">
      <c r="AD57914" s="9"/>
    </row>
    <row r="57915" spans="30:30">
      <c r="AD57915" s="9"/>
    </row>
    <row r="57916" spans="30:30">
      <c r="AD57916" s="9"/>
    </row>
    <row r="57917" spans="30:30">
      <c r="AD57917" s="9"/>
    </row>
    <row r="57918" spans="30:30">
      <c r="AD57918" s="9"/>
    </row>
    <row r="57919" spans="30:30">
      <c r="AD57919" s="9"/>
    </row>
    <row r="57920" spans="30:30">
      <c r="AD57920" s="9"/>
    </row>
    <row r="57921" spans="30:30">
      <c r="AD57921" s="9"/>
    </row>
    <row r="57922" spans="30:30">
      <c r="AD57922" s="9"/>
    </row>
    <row r="57923" spans="30:30">
      <c r="AD57923" s="9"/>
    </row>
    <row r="57924" spans="30:30">
      <c r="AD57924" s="9"/>
    </row>
    <row r="57925" spans="30:30">
      <c r="AD57925" s="9"/>
    </row>
    <row r="57926" spans="30:30">
      <c r="AD57926" s="9"/>
    </row>
    <row r="57927" spans="30:30">
      <c r="AD57927" s="9"/>
    </row>
    <row r="57928" spans="30:30">
      <c r="AD57928" s="9"/>
    </row>
    <row r="57929" spans="30:30">
      <c r="AD57929" s="9"/>
    </row>
    <row r="57930" spans="30:30">
      <c r="AD57930" s="9"/>
    </row>
    <row r="57931" spans="30:30">
      <c r="AD57931" s="9"/>
    </row>
    <row r="57932" spans="30:30">
      <c r="AD57932" s="9"/>
    </row>
    <row r="57933" spans="30:30">
      <c r="AD57933" s="9"/>
    </row>
    <row r="57934" spans="30:30">
      <c r="AD57934" s="9"/>
    </row>
    <row r="57935" spans="30:30">
      <c r="AD57935" s="9"/>
    </row>
    <row r="57936" spans="30:30">
      <c r="AD57936" s="9"/>
    </row>
    <row r="57937" spans="30:30">
      <c r="AD57937" s="9"/>
    </row>
    <row r="57938" spans="30:30">
      <c r="AD57938" s="9"/>
    </row>
    <row r="57939" spans="30:30">
      <c r="AD57939" s="9"/>
    </row>
    <row r="57940" spans="30:30">
      <c r="AD57940" s="9"/>
    </row>
    <row r="57941" spans="30:30">
      <c r="AD57941" s="9"/>
    </row>
    <row r="57942" spans="30:30">
      <c r="AD57942" s="9"/>
    </row>
    <row r="57943" spans="30:30">
      <c r="AD57943" s="9"/>
    </row>
    <row r="57944" spans="30:30">
      <c r="AD57944" s="9"/>
    </row>
    <row r="57945" spans="30:30">
      <c r="AD57945" s="9"/>
    </row>
    <row r="57946" spans="30:30">
      <c r="AD57946" s="9"/>
    </row>
    <row r="57947" spans="30:30">
      <c r="AD57947" s="9"/>
    </row>
    <row r="57948" spans="30:30">
      <c r="AD57948" s="9"/>
    </row>
    <row r="57949" spans="30:30">
      <c r="AD57949" s="9"/>
    </row>
    <row r="57950" spans="30:30">
      <c r="AD57950" s="9"/>
    </row>
    <row r="57951" spans="30:30">
      <c r="AD57951" s="9"/>
    </row>
    <row r="57952" spans="30:30">
      <c r="AD57952" s="9"/>
    </row>
    <row r="57953" spans="30:30">
      <c r="AD57953" s="9"/>
    </row>
    <row r="57954" spans="30:30">
      <c r="AD57954" s="9"/>
    </row>
    <row r="57955" spans="30:30">
      <c r="AD57955" s="9"/>
    </row>
    <row r="57956" spans="30:30">
      <c r="AD57956" s="9"/>
    </row>
    <row r="57957" spans="30:30">
      <c r="AD57957" s="9"/>
    </row>
    <row r="57958" spans="30:30">
      <c r="AD57958" s="9"/>
    </row>
    <row r="57959" spans="30:30">
      <c r="AD57959" s="9"/>
    </row>
    <row r="57960" spans="30:30">
      <c r="AD57960" s="9"/>
    </row>
    <row r="57961" spans="30:30">
      <c r="AD57961" s="9"/>
    </row>
    <row r="57962" spans="30:30">
      <c r="AD57962" s="9"/>
    </row>
    <row r="57963" spans="30:30">
      <c r="AD57963" s="9"/>
    </row>
    <row r="57964" spans="30:30">
      <c r="AD57964" s="9"/>
    </row>
    <row r="57965" spans="30:30">
      <c r="AD57965" s="9"/>
    </row>
    <row r="57966" spans="30:30">
      <c r="AD57966" s="9"/>
    </row>
    <row r="57967" spans="30:30">
      <c r="AD57967" s="9"/>
    </row>
    <row r="57968" spans="30:30">
      <c r="AD57968" s="9"/>
    </row>
    <row r="57969" spans="30:30">
      <c r="AD57969" s="9"/>
    </row>
    <row r="57970" spans="30:30">
      <c r="AD57970" s="9"/>
    </row>
    <row r="57971" spans="30:30">
      <c r="AD57971" s="9"/>
    </row>
    <row r="57972" spans="30:30">
      <c r="AD57972" s="9"/>
    </row>
    <row r="57973" spans="30:30">
      <c r="AD57973" s="9"/>
    </row>
    <row r="57974" spans="30:30">
      <c r="AD57974" s="9"/>
    </row>
    <row r="57975" spans="30:30">
      <c r="AD57975" s="9"/>
    </row>
    <row r="57976" spans="30:30">
      <c r="AD57976" s="9"/>
    </row>
    <row r="57977" spans="30:30">
      <c r="AD57977" s="9"/>
    </row>
    <row r="57978" spans="30:30">
      <c r="AD57978" s="9"/>
    </row>
    <row r="57979" spans="30:30">
      <c r="AD57979" s="9"/>
    </row>
    <row r="57980" spans="30:30">
      <c r="AD57980" s="9"/>
    </row>
    <row r="57981" spans="30:30">
      <c r="AD57981" s="9"/>
    </row>
    <row r="57982" spans="30:30">
      <c r="AD57982" s="9"/>
    </row>
    <row r="57983" spans="30:30">
      <c r="AD57983" s="9"/>
    </row>
    <row r="57984" spans="30:30">
      <c r="AD57984" s="9"/>
    </row>
    <row r="57985" spans="30:30">
      <c r="AD57985" s="9"/>
    </row>
    <row r="57986" spans="30:30">
      <c r="AD57986" s="9"/>
    </row>
    <row r="57987" spans="30:30">
      <c r="AD57987" s="9"/>
    </row>
    <row r="57988" spans="30:30">
      <c r="AD57988" s="9"/>
    </row>
    <row r="57989" spans="30:30">
      <c r="AD57989" s="9"/>
    </row>
    <row r="57990" spans="30:30">
      <c r="AD57990" s="9"/>
    </row>
    <row r="57991" spans="30:30">
      <c r="AD57991" s="9"/>
    </row>
    <row r="57992" spans="30:30">
      <c r="AD57992" s="9"/>
    </row>
    <row r="57993" spans="30:30">
      <c r="AD57993" s="9"/>
    </row>
    <row r="57994" spans="30:30">
      <c r="AD57994" s="9"/>
    </row>
    <row r="57995" spans="30:30">
      <c r="AD57995" s="9"/>
    </row>
    <row r="57996" spans="30:30">
      <c r="AD57996" s="9"/>
    </row>
    <row r="57997" spans="30:30">
      <c r="AD57997" s="9"/>
    </row>
    <row r="57998" spans="30:30">
      <c r="AD57998" s="9"/>
    </row>
    <row r="57999" spans="30:30">
      <c r="AD57999" s="9"/>
    </row>
    <row r="58000" spans="30:30">
      <c r="AD58000" s="9"/>
    </row>
    <row r="58001" spans="30:30">
      <c r="AD58001" s="9"/>
    </row>
    <row r="58002" spans="30:30">
      <c r="AD58002" s="9"/>
    </row>
    <row r="58003" spans="30:30">
      <c r="AD58003" s="9"/>
    </row>
    <row r="58004" spans="30:30">
      <c r="AD58004" s="9"/>
    </row>
    <row r="58005" spans="30:30">
      <c r="AD58005" s="9"/>
    </row>
    <row r="58006" spans="30:30">
      <c r="AD58006" s="9"/>
    </row>
    <row r="58007" spans="30:30">
      <c r="AD58007" s="9"/>
    </row>
    <row r="58008" spans="30:30">
      <c r="AD58008" s="9"/>
    </row>
    <row r="58009" spans="30:30">
      <c r="AD58009" s="9"/>
    </row>
    <row r="58010" spans="30:30">
      <c r="AD58010" s="9"/>
    </row>
    <row r="58011" spans="30:30">
      <c r="AD58011" s="9"/>
    </row>
    <row r="58012" spans="30:30">
      <c r="AD58012" s="9"/>
    </row>
    <row r="58013" spans="30:30">
      <c r="AD58013" s="9"/>
    </row>
    <row r="58014" spans="30:30">
      <c r="AD58014" s="9"/>
    </row>
    <row r="58015" spans="30:30">
      <c r="AD58015" s="9"/>
    </row>
    <row r="58016" spans="30:30">
      <c r="AD58016" s="9"/>
    </row>
    <row r="58017" spans="30:30">
      <c r="AD58017" s="9"/>
    </row>
    <row r="58018" spans="30:30">
      <c r="AD58018" s="9"/>
    </row>
    <row r="58019" spans="30:30">
      <c r="AD58019" s="9"/>
    </row>
    <row r="58020" spans="30:30">
      <c r="AD58020" s="9"/>
    </row>
    <row r="58021" spans="30:30">
      <c r="AD58021" s="9"/>
    </row>
    <row r="58022" spans="30:30">
      <c r="AD58022" s="9"/>
    </row>
    <row r="58023" spans="30:30">
      <c r="AD58023" s="9"/>
    </row>
    <row r="58024" spans="30:30">
      <c r="AD58024" s="9"/>
    </row>
    <row r="58025" spans="30:30">
      <c r="AD58025" s="9"/>
    </row>
    <row r="58026" spans="30:30">
      <c r="AD58026" s="9"/>
    </row>
    <row r="58027" spans="30:30">
      <c r="AD58027" s="9"/>
    </row>
    <row r="58028" spans="30:30">
      <c r="AD58028" s="9"/>
    </row>
    <row r="58029" spans="30:30">
      <c r="AD58029" s="9"/>
    </row>
    <row r="58030" spans="30:30">
      <c r="AD58030" s="9"/>
    </row>
    <row r="58031" spans="30:30">
      <c r="AD58031" s="9"/>
    </row>
    <row r="58032" spans="30:30">
      <c r="AD58032" s="9"/>
    </row>
    <row r="58033" spans="30:30">
      <c r="AD58033" s="9"/>
    </row>
    <row r="58034" spans="30:30">
      <c r="AD58034" s="9"/>
    </row>
    <row r="58035" spans="30:30">
      <c r="AD58035" s="9"/>
    </row>
    <row r="58036" spans="30:30">
      <c r="AD58036" s="9"/>
    </row>
    <row r="58037" spans="30:30">
      <c r="AD58037" s="9"/>
    </row>
    <row r="58038" spans="30:30">
      <c r="AD58038" s="9"/>
    </row>
    <row r="58039" spans="30:30">
      <c r="AD58039" s="9"/>
    </row>
    <row r="58040" spans="30:30">
      <c r="AD58040" s="9"/>
    </row>
    <row r="58041" spans="30:30">
      <c r="AD58041" s="9"/>
    </row>
    <row r="58042" spans="30:30">
      <c r="AD58042" s="9"/>
    </row>
    <row r="58043" spans="30:30">
      <c r="AD58043" s="9"/>
    </row>
    <row r="58044" spans="30:30">
      <c r="AD58044" s="9"/>
    </row>
    <row r="58045" spans="30:30">
      <c r="AD58045" s="9"/>
    </row>
    <row r="58046" spans="30:30">
      <c r="AD58046" s="9"/>
    </row>
    <row r="58047" spans="30:30">
      <c r="AD58047" s="9"/>
    </row>
    <row r="58048" spans="30:30">
      <c r="AD58048" s="9"/>
    </row>
    <row r="58049" spans="30:30">
      <c r="AD58049" s="9"/>
    </row>
    <row r="58050" spans="30:30">
      <c r="AD58050" s="9"/>
    </row>
    <row r="58051" spans="30:30">
      <c r="AD58051" s="9"/>
    </row>
    <row r="58052" spans="30:30">
      <c r="AD58052" s="9"/>
    </row>
    <row r="58053" spans="30:30">
      <c r="AD58053" s="9"/>
    </row>
    <row r="58054" spans="30:30">
      <c r="AD58054" s="9"/>
    </row>
    <row r="58055" spans="30:30">
      <c r="AD58055" s="9"/>
    </row>
    <row r="58056" spans="30:30">
      <c r="AD58056" s="9"/>
    </row>
    <row r="58057" spans="30:30">
      <c r="AD58057" s="9"/>
    </row>
    <row r="58058" spans="30:30">
      <c r="AD58058" s="9"/>
    </row>
    <row r="58059" spans="30:30">
      <c r="AD58059" s="9"/>
    </row>
    <row r="58060" spans="30:30">
      <c r="AD58060" s="9"/>
    </row>
    <row r="58061" spans="30:30">
      <c r="AD58061" s="9"/>
    </row>
    <row r="58062" spans="30:30">
      <c r="AD58062" s="9"/>
    </row>
    <row r="58063" spans="30:30">
      <c r="AD58063" s="9"/>
    </row>
    <row r="58064" spans="30:30">
      <c r="AD58064" s="9"/>
    </row>
    <row r="58065" spans="30:30">
      <c r="AD58065" s="9"/>
    </row>
    <row r="58066" spans="30:30">
      <c r="AD58066" s="9"/>
    </row>
    <row r="58067" spans="30:30">
      <c r="AD58067" s="9"/>
    </row>
    <row r="58068" spans="30:30">
      <c r="AD58068" s="9"/>
    </row>
    <row r="58069" spans="30:30">
      <c r="AD58069" s="9"/>
    </row>
    <row r="58070" spans="30:30">
      <c r="AD58070" s="9"/>
    </row>
    <row r="58071" spans="30:30">
      <c r="AD58071" s="9"/>
    </row>
    <row r="58072" spans="30:30">
      <c r="AD58072" s="9"/>
    </row>
    <row r="58073" spans="30:30">
      <c r="AD58073" s="9"/>
    </row>
    <row r="58074" spans="30:30">
      <c r="AD58074" s="9"/>
    </row>
    <row r="58075" spans="30:30">
      <c r="AD58075" s="9"/>
    </row>
    <row r="58076" spans="30:30">
      <c r="AD58076" s="9"/>
    </row>
    <row r="58077" spans="30:30">
      <c r="AD58077" s="9"/>
    </row>
    <row r="58078" spans="30:30">
      <c r="AD58078" s="9"/>
    </row>
    <row r="58079" spans="30:30">
      <c r="AD58079" s="9"/>
    </row>
    <row r="58080" spans="30:30">
      <c r="AD58080" s="9"/>
    </row>
    <row r="58081" spans="30:30">
      <c r="AD58081" s="9"/>
    </row>
    <row r="58082" spans="30:30">
      <c r="AD58082" s="9"/>
    </row>
    <row r="58083" spans="30:30">
      <c r="AD58083" s="9"/>
    </row>
    <row r="58084" spans="30:30">
      <c r="AD58084" s="9"/>
    </row>
    <row r="58085" spans="30:30">
      <c r="AD58085" s="9"/>
    </row>
    <row r="58086" spans="30:30">
      <c r="AD58086" s="9"/>
    </row>
    <row r="58087" spans="30:30">
      <c r="AD58087" s="9"/>
    </row>
    <row r="58088" spans="30:30">
      <c r="AD58088" s="9"/>
    </row>
    <row r="58089" spans="30:30">
      <c r="AD58089" s="9"/>
    </row>
    <row r="58090" spans="30:30">
      <c r="AD58090" s="9"/>
    </row>
    <row r="58091" spans="30:30">
      <c r="AD58091" s="9"/>
    </row>
    <row r="58092" spans="30:30">
      <c r="AD58092" s="9"/>
    </row>
    <row r="58093" spans="30:30">
      <c r="AD58093" s="9"/>
    </row>
    <row r="58094" spans="30:30">
      <c r="AD58094" s="9"/>
    </row>
    <row r="58095" spans="30:30">
      <c r="AD58095" s="9"/>
    </row>
    <row r="58096" spans="30:30">
      <c r="AD58096" s="9"/>
    </row>
    <row r="58097" spans="30:30">
      <c r="AD58097" s="9"/>
    </row>
    <row r="58098" spans="30:30">
      <c r="AD58098" s="9"/>
    </row>
    <row r="58099" spans="30:30">
      <c r="AD58099" s="9"/>
    </row>
    <row r="58100" spans="30:30">
      <c r="AD58100" s="9"/>
    </row>
    <row r="58101" spans="30:30">
      <c r="AD58101" s="9"/>
    </row>
    <row r="58102" spans="30:30">
      <c r="AD58102" s="9"/>
    </row>
    <row r="58103" spans="30:30">
      <c r="AD58103" s="9"/>
    </row>
    <row r="58104" spans="30:30">
      <c r="AD58104" s="9"/>
    </row>
    <row r="58105" spans="30:30">
      <c r="AD58105" s="9"/>
    </row>
    <row r="58106" spans="30:30">
      <c r="AD58106" s="9"/>
    </row>
    <row r="58107" spans="30:30">
      <c r="AD58107" s="9"/>
    </row>
    <row r="58108" spans="30:30">
      <c r="AD58108" s="9"/>
    </row>
    <row r="58109" spans="30:30">
      <c r="AD58109" s="9"/>
    </row>
    <row r="58110" spans="30:30">
      <c r="AD58110" s="9"/>
    </row>
    <row r="58111" spans="30:30">
      <c r="AD58111" s="9"/>
    </row>
    <row r="58112" spans="30:30">
      <c r="AD58112" s="9"/>
    </row>
    <row r="58113" spans="30:30">
      <c r="AD58113" s="9"/>
    </row>
    <row r="58114" spans="30:30">
      <c r="AD58114" s="9"/>
    </row>
    <row r="58115" spans="30:30">
      <c r="AD58115" s="9"/>
    </row>
    <row r="58116" spans="30:30">
      <c r="AD58116" s="9"/>
    </row>
    <row r="58117" spans="30:30">
      <c r="AD58117" s="9"/>
    </row>
    <row r="58118" spans="30:30">
      <c r="AD58118" s="9"/>
    </row>
    <row r="58119" spans="30:30">
      <c r="AD58119" s="9"/>
    </row>
    <row r="58120" spans="30:30">
      <c r="AD58120" s="9"/>
    </row>
    <row r="58121" spans="30:30">
      <c r="AD58121" s="9"/>
    </row>
    <row r="58122" spans="30:30">
      <c r="AD58122" s="9"/>
    </row>
    <row r="58123" spans="30:30">
      <c r="AD58123" s="9"/>
    </row>
    <row r="58124" spans="30:30">
      <c r="AD58124" s="9"/>
    </row>
    <row r="58125" spans="30:30">
      <c r="AD58125" s="9"/>
    </row>
    <row r="58126" spans="30:30">
      <c r="AD58126" s="9"/>
    </row>
    <row r="58127" spans="30:30">
      <c r="AD58127" s="9"/>
    </row>
    <row r="58128" spans="30:30">
      <c r="AD58128" s="9"/>
    </row>
    <row r="58129" spans="30:30">
      <c r="AD58129" s="9"/>
    </row>
    <row r="58130" spans="30:30">
      <c r="AD58130" s="9"/>
    </row>
    <row r="58131" spans="30:30">
      <c r="AD58131" s="9"/>
    </row>
    <row r="58132" spans="30:30">
      <c r="AD58132" s="9"/>
    </row>
    <row r="58133" spans="30:30">
      <c r="AD58133" s="9"/>
    </row>
    <row r="58134" spans="30:30">
      <c r="AD58134" s="9"/>
    </row>
    <row r="58135" spans="30:30">
      <c r="AD58135" s="9"/>
    </row>
    <row r="58136" spans="30:30">
      <c r="AD58136" s="9"/>
    </row>
    <row r="58137" spans="30:30">
      <c r="AD58137" s="9"/>
    </row>
    <row r="58138" spans="30:30">
      <c r="AD58138" s="9"/>
    </row>
    <row r="58139" spans="30:30">
      <c r="AD58139" s="9"/>
    </row>
    <row r="58140" spans="30:30">
      <c r="AD58140" s="9"/>
    </row>
    <row r="58141" spans="30:30">
      <c r="AD58141" s="9"/>
    </row>
    <row r="58142" spans="30:30">
      <c r="AD58142" s="9"/>
    </row>
    <row r="58143" spans="30:30">
      <c r="AD58143" s="9"/>
    </row>
    <row r="58144" spans="30:30">
      <c r="AD58144" s="9"/>
    </row>
    <row r="58145" spans="30:30">
      <c r="AD58145" s="9"/>
    </row>
    <row r="58146" spans="30:30">
      <c r="AD58146" s="9"/>
    </row>
    <row r="58147" spans="30:30">
      <c r="AD58147" s="9"/>
    </row>
    <row r="58148" spans="30:30">
      <c r="AD58148" s="9"/>
    </row>
    <row r="58149" spans="30:30">
      <c r="AD58149" s="9"/>
    </row>
    <row r="58150" spans="30:30">
      <c r="AD58150" s="9"/>
    </row>
    <row r="58151" spans="30:30">
      <c r="AD58151" s="9"/>
    </row>
    <row r="58152" spans="30:30">
      <c r="AD58152" s="9"/>
    </row>
    <row r="58153" spans="30:30">
      <c r="AD58153" s="9"/>
    </row>
    <row r="58154" spans="30:30">
      <c r="AD58154" s="9"/>
    </row>
    <row r="58155" spans="30:30">
      <c r="AD58155" s="9"/>
    </row>
    <row r="58156" spans="30:30">
      <c r="AD58156" s="9"/>
    </row>
    <row r="58157" spans="30:30">
      <c r="AD58157" s="9"/>
    </row>
    <row r="58158" spans="30:30">
      <c r="AD58158" s="9"/>
    </row>
    <row r="58159" spans="30:30">
      <c r="AD58159" s="9"/>
    </row>
    <row r="58160" spans="30:30">
      <c r="AD58160" s="9"/>
    </row>
    <row r="58161" spans="30:30">
      <c r="AD58161" s="9"/>
    </row>
    <row r="58162" spans="30:30">
      <c r="AD58162" s="9"/>
    </row>
    <row r="58163" spans="30:30">
      <c r="AD58163" s="9"/>
    </row>
    <row r="58164" spans="30:30">
      <c r="AD58164" s="9"/>
    </row>
    <row r="58165" spans="30:30">
      <c r="AD58165" s="9"/>
    </row>
    <row r="58166" spans="30:30">
      <c r="AD58166" s="9"/>
    </row>
    <row r="58167" spans="30:30">
      <c r="AD58167" s="9"/>
    </row>
    <row r="58168" spans="30:30">
      <c r="AD58168" s="9"/>
    </row>
    <row r="58169" spans="30:30">
      <c r="AD58169" s="9"/>
    </row>
    <row r="58170" spans="30:30">
      <c r="AD58170" s="9"/>
    </row>
    <row r="58171" spans="30:30">
      <c r="AD58171" s="9"/>
    </row>
    <row r="58172" spans="30:30">
      <c r="AD58172" s="9"/>
    </row>
    <row r="58173" spans="30:30">
      <c r="AD58173" s="9"/>
    </row>
    <row r="58174" spans="30:30">
      <c r="AD58174" s="9"/>
    </row>
    <row r="58175" spans="30:30">
      <c r="AD58175" s="9"/>
    </row>
    <row r="58176" spans="30:30">
      <c r="AD58176" s="9"/>
    </row>
    <row r="58177" spans="30:30">
      <c r="AD58177" s="9"/>
    </row>
    <row r="58178" spans="30:30">
      <c r="AD58178" s="9"/>
    </row>
    <row r="58179" spans="30:30">
      <c r="AD58179" s="9"/>
    </row>
    <row r="58180" spans="30:30">
      <c r="AD58180" s="9"/>
    </row>
    <row r="58181" spans="30:30">
      <c r="AD58181" s="9"/>
    </row>
    <row r="58182" spans="30:30">
      <c r="AD58182" s="9"/>
    </row>
    <row r="58183" spans="30:30">
      <c r="AD58183" s="9"/>
    </row>
    <row r="58184" spans="30:30">
      <c r="AD58184" s="9"/>
    </row>
    <row r="58185" spans="30:30">
      <c r="AD58185" s="9"/>
    </row>
    <row r="58186" spans="30:30">
      <c r="AD58186" s="9"/>
    </row>
    <row r="58187" spans="30:30">
      <c r="AD58187" s="9"/>
    </row>
    <row r="58188" spans="30:30">
      <c r="AD58188" s="9"/>
    </row>
    <row r="58189" spans="30:30">
      <c r="AD58189" s="9"/>
    </row>
    <row r="58190" spans="30:30">
      <c r="AD58190" s="9"/>
    </row>
    <row r="58191" spans="30:30">
      <c r="AD58191" s="9"/>
    </row>
    <row r="58192" spans="30:30">
      <c r="AD58192" s="9"/>
    </row>
    <row r="58193" spans="30:30">
      <c r="AD58193" s="9"/>
    </row>
    <row r="58194" spans="30:30">
      <c r="AD58194" s="9"/>
    </row>
    <row r="58195" spans="30:30">
      <c r="AD58195" s="9"/>
    </row>
    <row r="58196" spans="30:30">
      <c r="AD58196" s="9"/>
    </row>
    <row r="58197" spans="30:30">
      <c r="AD58197" s="9"/>
    </row>
    <row r="58198" spans="30:30">
      <c r="AD58198" s="9"/>
    </row>
    <row r="58199" spans="30:30">
      <c r="AD58199" s="9"/>
    </row>
    <row r="58200" spans="30:30">
      <c r="AD58200" s="9"/>
    </row>
    <row r="58201" spans="30:30">
      <c r="AD58201" s="9"/>
    </row>
    <row r="58202" spans="30:30">
      <c r="AD58202" s="9"/>
    </row>
    <row r="58203" spans="30:30">
      <c r="AD58203" s="9"/>
    </row>
    <row r="58204" spans="30:30">
      <c r="AD58204" s="9"/>
    </row>
    <row r="58205" spans="30:30">
      <c r="AD58205" s="9"/>
    </row>
    <row r="58206" spans="30:30">
      <c r="AD58206" s="9"/>
    </row>
    <row r="58207" spans="30:30">
      <c r="AD58207" s="9"/>
    </row>
    <row r="58208" spans="30:30">
      <c r="AD58208" s="9"/>
    </row>
    <row r="58209" spans="30:30">
      <c r="AD58209" s="9"/>
    </row>
    <row r="58210" spans="30:30">
      <c r="AD58210" s="9"/>
    </row>
    <row r="58211" spans="30:30">
      <c r="AD58211" s="9"/>
    </row>
    <row r="58212" spans="30:30">
      <c r="AD58212" s="9"/>
    </row>
    <row r="58213" spans="30:30">
      <c r="AD58213" s="9"/>
    </row>
    <row r="58214" spans="30:30">
      <c r="AD58214" s="9"/>
    </row>
    <row r="58215" spans="30:30">
      <c r="AD58215" s="9"/>
    </row>
    <row r="58216" spans="30:30">
      <c r="AD58216" s="9"/>
    </row>
    <row r="58217" spans="30:30">
      <c r="AD58217" s="9"/>
    </row>
    <row r="58218" spans="30:30">
      <c r="AD58218" s="9"/>
    </row>
    <row r="58219" spans="30:30">
      <c r="AD58219" s="9"/>
    </row>
    <row r="58220" spans="30:30">
      <c r="AD58220" s="9"/>
    </row>
    <row r="58221" spans="30:30">
      <c r="AD58221" s="9"/>
    </row>
    <row r="58222" spans="30:30">
      <c r="AD58222" s="9"/>
    </row>
    <row r="58223" spans="30:30">
      <c r="AD58223" s="9"/>
    </row>
    <row r="58224" spans="30:30">
      <c r="AD58224" s="9"/>
    </row>
    <row r="58225" spans="30:30">
      <c r="AD58225" s="9"/>
    </row>
    <row r="58226" spans="30:30">
      <c r="AD58226" s="9"/>
    </row>
    <row r="58227" spans="30:30">
      <c r="AD58227" s="9"/>
    </row>
    <row r="58228" spans="30:30">
      <c r="AD58228" s="9"/>
    </row>
    <row r="58229" spans="30:30">
      <c r="AD58229" s="9"/>
    </row>
    <row r="58230" spans="30:30">
      <c r="AD58230" s="9"/>
    </row>
    <row r="58231" spans="30:30">
      <c r="AD58231" s="9"/>
    </row>
    <row r="58232" spans="30:30">
      <c r="AD58232" s="9"/>
    </row>
    <row r="58233" spans="30:30">
      <c r="AD58233" s="9"/>
    </row>
    <row r="58234" spans="30:30">
      <c r="AD58234" s="9"/>
    </row>
    <row r="58235" spans="30:30">
      <c r="AD58235" s="9"/>
    </row>
    <row r="58236" spans="30:30">
      <c r="AD58236" s="9"/>
    </row>
    <row r="58237" spans="30:30">
      <c r="AD58237" s="9"/>
    </row>
    <row r="58238" spans="30:30">
      <c r="AD58238" s="9"/>
    </row>
    <row r="58239" spans="30:30">
      <c r="AD58239" s="9"/>
    </row>
    <row r="58240" spans="30:30">
      <c r="AD58240" s="9"/>
    </row>
    <row r="58241" spans="30:30">
      <c r="AD58241" s="9"/>
    </row>
    <row r="58242" spans="30:30">
      <c r="AD58242" s="9"/>
    </row>
    <row r="58243" spans="30:30">
      <c r="AD58243" s="9"/>
    </row>
    <row r="58244" spans="30:30">
      <c r="AD58244" s="9"/>
    </row>
    <row r="58245" spans="30:30">
      <c r="AD58245" s="9"/>
    </row>
    <row r="58246" spans="30:30">
      <c r="AD58246" s="9"/>
    </row>
    <row r="58247" spans="30:30">
      <c r="AD58247" s="9"/>
    </row>
    <row r="58248" spans="30:30">
      <c r="AD58248" s="9"/>
    </row>
    <row r="58249" spans="30:30">
      <c r="AD58249" s="9"/>
    </row>
    <row r="58250" spans="30:30">
      <c r="AD58250" s="9"/>
    </row>
    <row r="58251" spans="30:30">
      <c r="AD58251" s="9"/>
    </row>
    <row r="58252" spans="30:30">
      <c r="AD58252" s="9"/>
    </row>
    <row r="58253" spans="30:30">
      <c r="AD58253" s="9"/>
    </row>
    <row r="58254" spans="30:30">
      <c r="AD58254" s="9"/>
    </row>
    <row r="58255" spans="30:30">
      <c r="AD58255" s="9"/>
    </row>
    <row r="58256" spans="30:30">
      <c r="AD58256" s="9"/>
    </row>
    <row r="58257" spans="30:30">
      <c r="AD58257" s="9"/>
    </row>
    <row r="58258" spans="30:30">
      <c r="AD58258" s="9"/>
    </row>
    <row r="58259" spans="30:30">
      <c r="AD58259" s="9"/>
    </row>
    <row r="58260" spans="30:30">
      <c r="AD58260" s="9"/>
    </row>
    <row r="58261" spans="30:30">
      <c r="AD58261" s="9"/>
    </row>
    <row r="58262" spans="30:30">
      <c r="AD58262" s="9"/>
    </row>
    <row r="58263" spans="30:30">
      <c r="AD58263" s="9"/>
    </row>
    <row r="58264" spans="30:30">
      <c r="AD58264" s="9"/>
    </row>
    <row r="58265" spans="30:30">
      <c r="AD58265" s="9"/>
    </row>
    <row r="58266" spans="30:30">
      <c r="AD58266" s="9"/>
    </row>
    <row r="58267" spans="30:30">
      <c r="AD58267" s="9"/>
    </row>
    <row r="58268" spans="30:30">
      <c r="AD58268" s="9"/>
    </row>
    <row r="58269" spans="30:30">
      <c r="AD58269" s="9"/>
    </row>
    <row r="58270" spans="30:30">
      <c r="AD58270" s="9"/>
    </row>
    <row r="58271" spans="30:30">
      <c r="AD58271" s="9"/>
    </row>
    <row r="58272" spans="30:30">
      <c r="AD58272" s="9"/>
    </row>
    <row r="58273" spans="30:30">
      <c r="AD58273" s="9"/>
    </row>
    <row r="58274" spans="30:30">
      <c r="AD58274" s="9"/>
    </row>
    <row r="58275" spans="30:30">
      <c r="AD58275" s="9"/>
    </row>
    <row r="58276" spans="30:30">
      <c r="AD58276" s="9"/>
    </row>
    <row r="58277" spans="30:30">
      <c r="AD58277" s="9"/>
    </row>
    <row r="58278" spans="30:30">
      <c r="AD58278" s="9"/>
    </row>
    <row r="58279" spans="30:30">
      <c r="AD58279" s="9"/>
    </row>
    <row r="58280" spans="30:30">
      <c r="AD58280" s="9"/>
    </row>
    <row r="58281" spans="30:30">
      <c r="AD58281" s="9"/>
    </row>
    <row r="58282" spans="30:30">
      <c r="AD58282" s="9"/>
    </row>
    <row r="58283" spans="30:30">
      <c r="AD58283" s="9"/>
    </row>
    <row r="58284" spans="30:30">
      <c r="AD58284" s="9"/>
    </row>
    <row r="58285" spans="30:30">
      <c r="AD58285" s="9"/>
    </row>
    <row r="58286" spans="30:30">
      <c r="AD58286" s="9"/>
    </row>
    <row r="58287" spans="30:30">
      <c r="AD58287" s="9"/>
    </row>
    <row r="58288" spans="30:30">
      <c r="AD58288" s="9"/>
    </row>
    <row r="58289" spans="30:30">
      <c r="AD58289" s="9"/>
    </row>
    <row r="58290" spans="30:30">
      <c r="AD58290" s="9"/>
    </row>
    <row r="58291" spans="30:30">
      <c r="AD58291" s="9"/>
    </row>
    <row r="58292" spans="30:30">
      <c r="AD58292" s="9"/>
    </row>
    <row r="58293" spans="30:30">
      <c r="AD58293" s="9"/>
    </row>
    <row r="58294" spans="30:30">
      <c r="AD58294" s="9"/>
    </row>
    <row r="58295" spans="30:30">
      <c r="AD58295" s="9"/>
    </row>
    <row r="58296" spans="30:30">
      <c r="AD58296" s="9"/>
    </row>
    <row r="58297" spans="30:30">
      <c r="AD58297" s="9"/>
    </row>
    <row r="58298" spans="30:30">
      <c r="AD58298" s="9"/>
    </row>
    <row r="58299" spans="30:30">
      <c r="AD58299" s="9"/>
    </row>
    <row r="58300" spans="30:30">
      <c r="AD58300" s="9"/>
    </row>
    <row r="58301" spans="30:30">
      <c r="AD58301" s="9"/>
    </row>
    <row r="58302" spans="30:30">
      <c r="AD58302" s="9"/>
    </row>
    <row r="58303" spans="30:30">
      <c r="AD58303" s="9"/>
    </row>
    <row r="58304" spans="30:30">
      <c r="AD58304" s="9"/>
    </row>
    <row r="58305" spans="30:30">
      <c r="AD58305" s="9"/>
    </row>
    <row r="58306" spans="30:30">
      <c r="AD58306" s="9"/>
    </row>
    <row r="58307" spans="30:30">
      <c r="AD58307" s="9"/>
    </row>
    <row r="58308" spans="30:30">
      <c r="AD58308" s="9"/>
    </row>
    <row r="58309" spans="30:30">
      <c r="AD58309" s="9"/>
    </row>
    <row r="58310" spans="30:30">
      <c r="AD58310" s="9"/>
    </row>
    <row r="58311" spans="30:30">
      <c r="AD58311" s="9"/>
    </row>
    <row r="58312" spans="30:30">
      <c r="AD58312" s="9"/>
    </row>
    <row r="58313" spans="30:30">
      <c r="AD58313" s="9"/>
    </row>
    <row r="58314" spans="30:30">
      <c r="AD58314" s="9"/>
    </row>
    <row r="58315" spans="30:30">
      <c r="AD58315" s="9"/>
    </row>
    <row r="58316" spans="30:30">
      <c r="AD58316" s="9"/>
    </row>
    <row r="58317" spans="30:30">
      <c r="AD58317" s="9"/>
    </row>
    <row r="58318" spans="30:30">
      <c r="AD58318" s="9"/>
    </row>
    <row r="58319" spans="30:30">
      <c r="AD58319" s="9"/>
    </row>
    <row r="58320" spans="30:30">
      <c r="AD58320" s="9"/>
    </row>
    <row r="58321" spans="30:30">
      <c r="AD58321" s="9"/>
    </row>
    <row r="58322" spans="30:30">
      <c r="AD58322" s="9"/>
    </row>
    <row r="58323" spans="30:30">
      <c r="AD58323" s="9"/>
    </row>
    <row r="58324" spans="30:30">
      <c r="AD58324" s="9"/>
    </row>
    <row r="58325" spans="30:30">
      <c r="AD58325" s="9"/>
    </row>
    <row r="58326" spans="30:30">
      <c r="AD58326" s="9"/>
    </row>
    <row r="58327" spans="30:30">
      <c r="AD58327" s="9"/>
    </row>
    <row r="58328" spans="30:30">
      <c r="AD58328" s="9"/>
    </row>
    <row r="58329" spans="30:30">
      <c r="AD58329" s="9"/>
    </row>
    <row r="58330" spans="30:30">
      <c r="AD58330" s="9"/>
    </row>
    <row r="58331" spans="30:30">
      <c r="AD58331" s="9"/>
    </row>
    <row r="58332" spans="30:30">
      <c r="AD58332" s="9"/>
    </row>
    <row r="58333" spans="30:30">
      <c r="AD58333" s="9"/>
    </row>
    <row r="58334" spans="30:30">
      <c r="AD58334" s="9"/>
    </row>
    <row r="58335" spans="30:30">
      <c r="AD58335" s="9"/>
    </row>
    <row r="58336" spans="30:30">
      <c r="AD58336" s="9"/>
    </row>
    <row r="58337" spans="30:30">
      <c r="AD58337" s="9"/>
    </row>
    <row r="58338" spans="30:30">
      <c r="AD58338" s="9"/>
    </row>
    <row r="58339" spans="30:30">
      <c r="AD58339" s="9"/>
    </row>
    <row r="58340" spans="30:30">
      <c r="AD58340" s="9"/>
    </row>
    <row r="58341" spans="30:30">
      <c r="AD58341" s="9"/>
    </row>
    <row r="58342" spans="30:30">
      <c r="AD58342" s="9"/>
    </row>
    <row r="58343" spans="30:30">
      <c r="AD58343" s="9"/>
    </row>
    <row r="58344" spans="30:30">
      <c r="AD58344" s="9"/>
    </row>
    <row r="58345" spans="30:30">
      <c r="AD58345" s="9"/>
    </row>
    <row r="58346" spans="30:30">
      <c r="AD58346" s="9"/>
    </row>
    <row r="58347" spans="30:30">
      <c r="AD58347" s="9"/>
    </row>
    <row r="58348" spans="30:30">
      <c r="AD58348" s="9"/>
    </row>
    <row r="58349" spans="30:30">
      <c r="AD58349" s="9"/>
    </row>
    <row r="58350" spans="30:30">
      <c r="AD58350" s="9"/>
    </row>
    <row r="58351" spans="30:30">
      <c r="AD58351" s="9"/>
    </row>
    <row r="58352" spans="30:30">
      <c r="AD58352" s="9"/>
    </row>
    <row r="58353" spans="30:30">
      <c r="AD58353" s="9"/>
    </row>
    <row r="58354" spans="30:30">
      <c r="AD58354" s="9"/>
    </row>
    <row r="58355" spans="30:30">
      <c r="AD58355" s="9"/>
    </row>
    <row r="58356" spans="30:30">
      <c r="AD58356" s="9"/>
    </row>
    <row r="58357" spans="30:30">
      <c r="AD58357" s="9"/>
    </row>
    <row r="58358" spans="30:30">
      <c r="AD58358" s="9"/>
    </row>
    <row r="58359" spans="30:30">
      <c r="AD58359" s="9"/>
    </row>
    <row r="58360" spans="30:30">
      <c r="AD58360" s="9"/>
    </row>
    <row r="58361" spans="30:30">
      <c r="AD58361" s="9"/>
    </row>
    <row r="58362" spans="30:30">
      <c r="AD58362" s="9"/>
    </row>
    <row r="58363" spans="30:30">
      <c r="AD58363" s="9"/>
    </row>
    <row r="58364" spans="30:30">
      <c r="AD58364" s="9"/>
    </row>
    <row r="58365" spans="30:30">
      <c r="AD58365" s="9"/>
    </row>
    <row r="58366" spans="30:30">
      <c r="AD58366" s="9"/>
    </row>
    <row r="58367" spans="30:30">
      <c r="AD58367" s="9"/>
    </row>
    <row r="58368" spans="30:30">
      <c r="AD58368" s="9"/>
    </row>
    <row r="58369" spans="30:30">
      <c r="AD58369" s="9"/>
    </row>
    <row r="58370" spans="30:30">
      <c r="AD58370" s="9"/>
    </row>
    <row r="58371" spans="30:30">
      <c r="AD58371" s="9"/>
    </row>
    <row r="58372" spans="30:30">
      <c r="AD58372" s="9"/>
    </row>
    <row r="58373" spans="30:30">
      <c r="AD58373" s="9"/>
    </row>
    <row r="58374" spans="30:30">
      <c r="AD58374" s="9"/>
    </row>
    <row r="58375" spans="30:30">
      <c r="AD58375" s="9"/>
    </row>
    <row r="58376" spans="30:30">
      <c r="AD58376" s="9"/>
    </row>
    <row r="58377" spans="30:30">
      <c r="AD58377" s="9"/>
    </row>
    <row r="58378" spans="30:30">
      <c r="AD58378" s="9"/>
    </row>
    <row r="58379" spans="30:30">
      <c r="AD58379" s="9"/>
    </row>
    <row r="58380" spans="30:30">
      <c r="AD58380" s="9"/>
    </row>
    <row r="58381" spans="30:30">
      <c r="AD58381" s="9"/>
    </row>
    <row r="58382" spans="30:30">
      <c r="AD58382" s="9"/>
    </row>
    <row r="58383" spans="30:30">
      <c r="AD58383" s="9"/>
    </row>
    <row r="58384" spans="30:30">
      <c r="AD58384" s="9"/>
    </row>
    <row r="58385" spans="30:30">
      <c r="AD58385" s="9"/>
    </row>
    <row r="58386" spans="30:30">
      <c r="AD58386" s="9"/>
    </row>
    <row r="58387" spans="30:30">
      <c r="AD58387" s="9"/>
    </row>
    <row r="58388" spans="30:30">
      <c r="AD58388" s="9"/>
    </row>
    <row r="58389" spans="30:30">
      <c r="AD58389" s="9"/>
    </row>
    <row r="58390" spans="30:30">
      <c r="AD58390" s="9"/>
    </row>
    <row r="58391" spans="30:30">
      <c r="AD58391" s="9"/>
    </row>
    <row r="58392" spans="30:30">
      <c r="AD58392" s="9"/>
    </row>
    <row r="58393" spans="30:30">
      <c r="AD58393" s="9"/>
    </row>
    <row r="58394" spans="30:30">
      <c r="AD58394" s="9"/>
    </row>
    <row r="58395" spans="30:30">
      <c r="AD58395" s="9"/>
    </row>
    <row r="58396" spans="30:30">
      <c r="AD58396" s="9"/>
    </row>
    <row r="58397" spans="30:30">
      <c r="AD58397" s="9"/>
    </row>
    <row r="58398" spans="30:30">
      <c r="AD58398" s="9"/>
    </row>
    <row r="58399" spans="30:30">
      <c r="AD58399" s="9"/>
    </row>
    <row r="58400" spans="30:30">
      <c r="AD58400" s="9"/>
    </row>
    <row r="58401" spans="30:30">
      <c r="AD58401" s="9"/>
    </row>
    <row r="58402" spans="30:30">
      <c r="AD58402" s="9"/>
    </row>
    <row r="58403" spans="30:30">
      <c r="AD58403" s="9"/>
    </row>
    <row r="58404" spans="30:30">
      <c r="AD58404" s="9"/>
    </row>
    <row r="58405" spans="30:30">
      <c r="AD58405" s="9"/>
    </row>
    <row r="58406" spans="30:30">
      <c r="AD58406" s="9"/>
    </row>
    <row r="58407" spans="30:30">
      <c r="AD58407" s="9"/>
    </row>
    <row r="58408" spans="30:30">
      <c r="AD58408" s="9"/>
    </row>
    <row r="58409" spans="30:30">
      <c r="AD58409" s="9"/>
    </row>
    <row r="58410" spans="30:30">
      <c r="AD58410" s="9"/>
    </row>
    <row r="58411" spans="30:30">
      <c r="AD58411" s="9"/>
    </row>
    <row r="58412" spans="30:30">
      <c r="AD58412" s="9"/>
    </row>
    <row r="58413" spans="30:30">
      <c r="AD58413" s="9"/>
    </row>
    <row r="58414" spans="30:30">
      <c r="AD58414" s="9"/>
    </row>
    <row r="58415" spans="30:30">
      <c r="AD58415" s="9"/>
    </row>
    <row r="58416" spans="30:30">
      <c r="AD58416" s="9"/>
    </row>
    <row r="58417" spans="30:30">
      <c r="AD58417" s="9"/>
    </row>
    <row r="58418" spans="30:30">
      <c r="AD58418" s="9"/>
    </row>
    <row r="58419" spans="30:30">
      <c r="AD58419" s="9"/>
    </row>
    <row r="58420" spans="30:30">
      <c r="AD58420" s="9"/>
    </row>
    <row r="58421" spans="30:30">
      <c r="AD58421" s="9"/>
    </row>
    <row r="58422" spans="30:30">
      <c r="AD58422" s="9"/>
    </row>
    <row r="58423" spans="30:30">
      <c r="AD58423" s="9"/>
    </row>
    <row r="58424" spans="30:30">
      <c r="AD58424" s="9"/>
    </row>
    <row r="58425" spans="30:30">
      <c r="AD58425" s="9"/>
    </row>
    <row r="58426" spans="30:30">
      <c r="AD58426" s="9"/>
    </row>
    <row r="58427" spans="30:30">
      <c r="AD58427" s="9"/>
    </row>
    <row r="58428" spans="30:30">
      <c r="AD58428" s="9"/>
    </row>
    <row r="58429" spans="30:30">
      <c r="AD58429" s="9"/>
    </row>
    <row r="58430" spans="30:30">
      <c r="AD58430" s="9"/>
    </row>
    <row r="58431" spans="30:30">
      <c r="AD58431" s="9"/>
    </row>
    <row r="58432" spans="30:30">
      <c r="AD58432" s="9"/>
    </row>
    <row r="58433" spans="30:30">
      <c r="AD58433" s="9"/>
    </row>
    <row r="58434" spans="30:30">
      <c r="AD58434" s="9"/>
    </row>
    <row r="58435" spans="30:30">
      <c r="AD58435" s="9"/>
    </row>
    <row r="58436" spans="30:30">
      <c r="AD58436" s="9"/>
    </row>
    <row r="58437" spans="30:30">
      <c r="AD58437" s="9"/>
    </row>
    <row r="58438" spans="30:30">
      <c r="AD58438" s="9"/>
    </row>
    <row r="58439" spans="30:30">
      <c r="AD58439" s="9"/>
    </row>
    <row r="58440" spans="30:30">
      <c r="AD58440" s="9"/>
    </row>
    <row r="58441" spans="30:30">
      <c r="AD58441" s="9"/>
    </row>
    <row r="58442" spans="30:30">
      <c r="AD58442" s="9"/>
    </row>
    <row r="58443" spans="30:30">
      <c r="AD58443" s="9"/>
    </row>
    <row r="58444" spans="30:30">
      <c r="AD58444" s="9"/>
    </row>
    <row r="58445" spans="30:30">
      <c r="AD58445" s="9"/>
    </row>
    <row r="58446" spans="30:30">
      <c r="AD58446" s="9"/>
    </row>
    <row r="58447" spans="30:30">
      <c r="AD58447" s="9"/>
    </row>
    <row r="58448" spans="30:30">
      <c r="AD58448" s="9"/>
    </row>
    <row r="58449" spans="30:30">
      <c r="AD58449" s="9"/>
    </row>
    <row r="58450" spans="30:30">
      <c r="AD58450" s="9"/>
    </row>
    <row r="58451" spans="30:30">
      <c r="AD58451" s="9"/>
    </row>
    <row r="58452" spans="30:30">
      <c r="AD58452" s="9"/>
    </row>
    <row r="58453" spans="30:30">
      <c r="AD58453" s="9"/>
    </row>
    <row r="58454" spans="30:30">
      <c r="AD58454" s="9"/>
    </row>
    <row r="58455" spans="30:30">
      <c r="AD58455" s="9"/>
    </row>
    <row r="58456" spans="30:30">
      <c r="AD58456" s="9"/>
    </row>
    <row r="58457" spans="30:30">
      <c r="AD58457" s="9"/>
    </row>
    <row r="58458" spans="30:30">
      <c r="AD58458" s="9"/>
    </row>
    <row r="58459" spans="30:30">
      <c r="AD58459" s="9"/>
    </row>
    <row r="58460" spans="30:30">
      <c r="AD58460" s="9"/>
    </row>
    <row r="58461" spans="30:30">
      <c r="AD58461" s="9"/>
    </row>
    <row r="58462" spans="30:30">
      <c r="AD58462" s="9"/>
    </row>
    <row r="58463" spans="30:30">
      <c r="AD58463" s="9"/>
    </row>
    <row r="58464" spans="30:30">
      <c r="AD58464" s="9"/>
    </row>
    <row r="58465" spans="30:30">
      <c r="AD58465" s="9"/>
    </row>
    <row r="58466" spans="30:30">
      <c r="AD58466" s="9"/>
    </row>
    <row r="58467" spans="30:30">
      <c r="AD58467" s="9"/>
    </row>
    <row r="58468" spans="30:30">
      <c r="AD58468" s="9"/>
    </row>
    <row r="58469" spans="30:30">
      <c r="AD58469" s="9"/>
    </row>
    <row r="58470" spans="30:30">
      <c r="AD58470" s="9"/>
    </row>
    <row r="58471" spans="30:30">
      <c r="AD58471" s="9"/>
    </row>
    <row r="58472" spans="30:30">
      <c r="AD58472" s="9"/>
    </row>
    <row r="58473" spans="30:30">
      <c r="AD58473" s="9"/>
    </row>
    <row r="58474" spans="30:30">
      <c r="AD58474" s="9"/>
    </row>
    <row r="58475" spans="30:30">
      <c r="AD58475" s="9"/>
    </row>
    <row r="58476" spans="30:30">
      <c r="AD58476" s="9"/>
    </row>
    <row r="58477" spans="30:30">
      <c r="AD58477" s="9"/>
    </row>
    <row r="58478" spans="30:30">
      <c r="AD58478" s="9"/>
    </row>
    <row r="58479" spans="30:30">
      <c r="AD58479" s="9"/>
    </row>
    <row r="58480" spans="30:30">
      <c r="AD58480" s="9"/>
    </row>
    <row r="58481" spans="30:30">
      <c r="AD58481" s="9"/>
    </row>
    <row r="58482" spans="30:30">
      <c r="AD58482" s="9"/>
    </row>
    <row r="58483" spans="30:30">
      <c r="AD58483" s="9"/>
    </row>
    <row r="58484" spans="30:30">
      <c r="AD58484" s="9"/>
    </row>
    <row r="58485" spans="30:30">
      <c r="AD58485" s="9"/>
    </row>
    <row r="58486" spans="30:30">
      <c r="AD58486" s="9"/>
    </row>
    <row r="58487" spans="30:30">
      <c r="AD58487" s="9"/>
    </row>
    <row r="58488" spans="30:30">
      <c r="AD58488" s="9"/>
    </row>
    <row r="58489" spans="30:30">
      <c r="AD58489" s="9"/>
    </row>
    <row r="58490" spans="30:30">
      <c r="AD58490" s="9"/>
    </row>
    <row r="58491" spans="30:30">
      <c r="AD58491" s="9"/>
    </row>
    <row r="58492" spans="30:30">
      <c r="AD58492" s="9"/>
    </row>
    <row r="58493" spans="30:30">
      <c r="AD58493" s="9"/>
    </row>
    <row r="58494" spans="30:30">
      <c r="AD58494" s="9"/>
    </row>
    <row r="58495" spans="30:30">
      <c r="AD58495" s="9"/>
    </row>
    <row r="58496" spans="30:30">
      <c r="AD58496" s="9"/>
    </row>
    <row r="58497" spans="30:30">
      <c r="AD58497" s="9"/>
    </row>
    <row r="58498" spans="30:30">
      <c r="AD58498" s="9"/>
    </row>
    <row r="58499" spans="30:30">
      <c r="AD58499" s="9"/>
    </row>
    <row r="58500" spans="30:30">
      <c r="AD58500" s="9"/>
    </row>
    <row r="58501" spans="30:30">
      <c r="AD58501" s="9"/>
    </row>
    <row r="58502" spans="30:30">
      <c r="AD58502" s="9"/>
    </row>
    <row r="58503" spans="30:30">
      <c r="AD58503" s="9"/>
    </row>
    <row r="58504" spans="30:30">
      <c r="AD58504" s="9"/>
    </row>
    <row r="58505" spans="30:30">
      <c r="AD58505" s="9"/>
    </row>
    <row r="58506" spans="30:30">
      <c r="AD58506" s="9"/>
    </row>
    <row r="58507" spans="30:30">
      <c r="AD58507" s="9"/>
    </row>
    <row r="58508" spans="30:30">
      <c r="AD58508" s="9"/>
    </row>
    <row r="58509" spans="30:30">
      <c r="AD58509" s="9"/>
    </row>
    <row r="58510" spans="30:30">
      <c r="AD58510" s="9"/>
    </row>
    <row r="58511" spans="30:30">
      <c r="AD58511" s="9"/>
    </row>
    <row r="58512" spans="30:30">
      <c r="AD58512" s="9"/>
    </row>
    <row r="58513" spans="30:30">
      <c r="AD58513" s="9"/>
    </row>
    <row r="58514" spans="30:30">
      <c r="AD58514" s="9"/>
    </row>
    <row r="58515" spans="30:30">
      <c r="AD58515" s="9"/>
    </row>
    <row r="58516" spans="30:30">
      <c r="AD58516" s="9"/>
    </row>
    <row r="58517" spans="30:30">
      <c r="AD58517" s="9"/>
    </row>
    <row r="58518" spans="30:30">
      <c r="AD58518" s="9"/>
    </row>
    <row r="58519" spans="30:30">
      <c r="AD58519" s="9"/>
    </row>
    <row r="58520" spans="30:30">
      <c r="AD58520" s="9"/>
    </row>
    <row r="58521" spans="30:30">
      <c r="AD58521" s="9"/>
    </row>
    <row r="58522" spans="30:30">
      <c r="AD58522" s="9"/>
    </row>
    <row r="58523" spans="30:30">
      <c r="AD58523" s="9"/>
    </row>
    <row r="58524" spans="30:30">
      <c r="AD58524" s="9"/>
    </row>
    <row r="58525" spans="30:30">
      <c r="AD58525" s="9"/>
    </row>
    <row r="58526" spans="30:30">
      <c r="AD58526" s="9"/>
    </row>
    <row r="58527" spans="30:30">
      <c r="AD58527" s="9"/>
    </row>
    <row r="58528" spans="30:30">
      <c r="AD58528" s="9"/>
    </row>
    <row r="58529" spans="30:30">
      <c r="AD58529" s="9"/>
    </row>
    <row r="58530" spans="30:30">
      <c r="AD58530" s="9"/>
    </row>
    <row r="58531" spans="30:30">
      <c r="AD58531" s="9"/>
    </row>
    <row r="58532" spans="30:30">
      <c r="AD58532" s="9"/>
    </row>
    <row r="58533" spans="30:30">
      <c r="AD58533" s="9"/>
    </row>
    <row r="58534" spans="30:30">
      <c r="AD58534" s="9"/>
    </row>
    <row r="58535" spans="30:30">
      <c r="AD58535" s="9"/>
    </row>
    <row r="58536" spans="30:30">
      <c r="AD58536" s="9"/>
    </row>
    <row r="58537" spans="30:30">
      <c r="AD58537" s="9"/>
    </row>
    <row r="58538" spans="30:30">
      <c r="AD58538" s="9"/>
    </row>
    <row r="58539" spans="30:30">
      <c r="AD58539" s="9"/>
    </row>
    <row r="58540" spans="30:30">
      <c r="AD58540" s="9"/>
    </row>
    <row r="58541" spans="30:30">
      <c r="AD58541" s="9"/>
    </row>
    <row r="58542" spans="30:30">
      <c r="AD58542" s="9"/>
    </row>
    <row r="58543" spans="30:30">
      <c r="AD58543" s="9"/>
    </row>
    <row r="58544" spans="30:30">
      <c r="AD58544" s="9"/>
    </row>
    <row r="58545" spans="30:30">
      <c r="AD58545" s="9"/>
    </row>
    <row r="58546" spans="30:30">
      <c r="AD58546" s="9"/>
    </row>
    <row r="58547" spans="30:30">
      <c r="AD58547" s="9"/>
    </row>
    <row r="58548" spans="30:30">
      <c r="AD58548" s="9"/>
    </row>
    <row r="58549" spans="30:30">
      <c r="AD58549" s="9"/>
    </row>
    <row r="58550" spans="30:30">
      <c r="AD58550" s="9"/>
    </row>
    <row r="58551" spans="30:30">
      <c r="AD58551" s="9"/>
    </row>
    <row r="58552" spans="30:30">
      <c r="AD58552" s="9"/>
    </row>
    <row r="58553" spans="30:30">
      <c r="AD58553" s="9"/>
    </row>
    <row r="58554" spans="30:30">
      <c r="AD58554" s="9"/>
    </row>
    <row r="58555" spans="30:30">
      <c r="AD58555" s="9"/>
    </row>
    <row r="58556" spans="30:30">
      <c r="AD58556" s="9"/>
    </row>
    <row r="58557" spans="30:30">
      <c r="AD58557" s="9"/>
    </row>
    <row r="58558" spans="30:30">
      <c r="AD58558" s="9"/>
    </row>
    <row r="58559" spans="30:30">
      <c r="AD58559" s="9"/>
    </row>
    <row r="58560" spans="30:30">
      <c r="AD58560" s="9"/>
    </row>
    <row r="58561" spans="30:30">
      <c r="AD58561" s="9"/>
    </row>
    <row r="58562" spans="30:30">
      <c r="AD58562" s="9"/>
    </row>
    <row r="58563" spans="30:30">
      <c r="AD58563" s="9"/>
    </row>
    <row r="58564" spans="30:30">
      <c r="AD58564" s="9"/>
    </row>
    <row r="58565" spans="30:30">
      <c r="AD58565" s="9"/>
    </row>
    <row r="58566" spans="30:30">
      <c r="AD58566" s="9"/>
    </row>
    <row r="58567" spans="30:30">
      <c r="AD58567" s="9"/>
    </row>
    <row r="58568" spans="30:30">
      <c r="AD58568" s="9"/>
    </row>
    <row r="58569" spans="30:30">
      <c r="AD58569" s="9"/>
    </row>
    <row r="58570" spans="30:30">
      <c r="AD58570" s="9"/>
    </row>
    <row r="58571" spans="30:30">
      <c r="AD58571" s="9"/>
    </row>
    <row r="58572" spans="30:30">
      <c r="AD58572" s="9"/>
    </row>
    <row r="58573" spans="30:30">
      <c r="AD58573" s="9"/>
    </row>
    <row r="58574" spans="30:30">
      <c r="AD58574" s="9"/>
    </row>
    <row r="58575" spans="30:30">
      <c r="AD58575" s="9"/>
    </row>
    <row r="58576" spans="30:30">
      <c r="AD58576" s="9"/>
    </row>
    <row r="58577" spans="30:30">
      <c r="AD58577" s="9"/>
    </row>
    <row r="58578" spans="30:30">
      <c r="AD58578" s="9"/>
    </row>
    <row r="58579" spans="30:30">
      <c r="AD58579" s="9"/>
    </row>
    <row r="58580" spans="30:30">
      <c r="AD58580" s="9"/>
    </row>
    <row r="58581" spans="30:30">
      <c r="AD58581" s="9"/>
    </row>
    <row r="58582" spans="30:30">
      <c r="AD58582" s="9"/>
    </row>
    <row r="58583" spans="30:30">
      <c r="AD58583" s="9"/>
    </row>
    <row r="58584" spans="30:30">
      <c r="AD58584" s="9"/>
    </row>
    <row r="58585" spans="30:30">
      <c r="AD58585" s="9"/>
    </row>
    <row r="58586" spans="30:30">
      <c r="AD58586" s="9"/>
    </row>
    <row r="58587" spans="30:30">
      <c r="AD58587" s="9"/>
    </row>
    <row r="58588" spans="30:30">
      <c r="AD58588" s="9"/>
    </row>
    <row r="58589" spans="30:30">
      <c r="AD58589" s="9"/>
    </row>
    <row r="58590" spans="30:30">
      <c r="AD58590" s="9"/>
    </row>
    <row r="58591" spans="30:30">
      <c r="AD58591" s="9"/>
    </row>
    <row r="58592" spans="30:30">
      <c r="AD58592" s="9"/>
    </row>
    <row r="58593" spans="30:30">
      <c r="AD58593" s="9"/>
    </row>
    <row r="58594" spans="30:30">
      <c r="AD58594" s="9"/>
    </row>
    <row r="58595" spans="30:30">
      <c r="AD58595" s="9"/>
    </row>
    <row r="58596" spans="30:30">
      <c r="AD58596" s="9"/>
    </row>
    <row r="58597" spans="30:30">
      <c r="AD58597" s="9"/>
    </row>
    <row r="58598" spans="30:30">
      <c r="AD58598" s="9"/>
    </row>
    <row r="58599" spans="30:30">
      <c r="AD58599" s="9"/>
    </row>
    <row r="58600" spans="30:30">
      <c r="AD58600" s="9"/>
    </row>
    <row r="58601" spans="30:30">
      <c r="AD58601" s="9"/>
    </row>
    <row r="58602" spans="30:30">
      <c r="AD58602" s="9"/>
    </row>
    <row r="58603" spans="30:30">
      <c r="AD58603" s="9"/>
    </row>
    <row r="58604" spans="30:30">
      <c r="AD58604" s="9"/>
    </row>
    <row r="58605" spans="30:30">
      <c r="AD58605" s="9"/>
    </row>
    <row r="58606" spans="30:30">
      <c r="AD58606" s="9"/>
    </row>
    <row r="58607" spans="30:30">
      <c r="AD58607" s="9"/>
    </row>
    <row r="58608" spans="30:30">
      <c r="AD58608" s="9"/>
    </row>
    <row r="58609" spans="30:30">
      <c r="AD58609" s="9"/>
    </row>
    <row r="58610" spans="30:30">
      <c r="AD58610" s="9"/>
    </row>
    <row r="58611" spans="30:30">
      <c r="AD58611" s="9"/>
    </row>
    <row r="58612" spans="30:30">
      <c r="AD58612" s="9"/>
    </row>
    <row r="58613" spans="30:30">
      <c r="AD58613" s="9"/>
    </row>
    <row r="58614" spans="30:30">
      <c r="AD58614" s="9"/>
    </row>
    <row r="58615" spans="30:30">
      <c r="AD58615" s="9"/>
    </row>
    <row r="58616" spans="30:30">
      <c r="AD58616" s="9"/>
    </row>
    <row r="58617" spans="30:30">
      <c r="AD58617" s="9"/>
    </row>
    <row r="58618" spans="30:30">
      <c r="AD58618" s="9"/>
    </row>
    <row r="58619" spans="30:30">
      <c r="AD58619" s="9"/>
    </row>
    <row r="58620" spans="30:30">
      <c r="AD58620" s="9"/>
    </row>
    <row r="58621" spans="30:30">
      <c r="AD58621" s="9"/>
    </row>
    <row r="58622" spans="30:30">
      <c r="AD58622" s="9"/>
    </row>
    <row r="58623" spans="30:30">
      <c r="AD58623" s="9"/>
    </row>
    <row r="58624" spans="30:30">
      <c r="AD58624" s="9"/>
    </row>
    <row r="58625" spans="30:30">
      <c r="AD58625" s="9"/>
    </row>
    <row r="58626" spans="30:30">
      <c r="AD58626" s="9"/>
    </row>
    <row r="58627" spans="30:30">
      <c r="AD58627" s="9"/>
    </row>
    <row r="58628" spans="30:30">
      <c r="AD58628" s="9"/>
    </row>
    <row r="58629" spans="30:30">
      <c r="AD58629" s="9"/>
    </row>
    <row r="58630" spans="30:30">
      <c r="AD58630" s="9"/>
    </row>
    <row r="58631" spans="30:30">
      <c r="AD58631" s="9"/>
    </row>
    <row r="58632" spans="30:30">
      <c r="AD58632" s="9"/>
    </row>
    <row r="58633" spans="30:30">
      <c r="AD58633" s="9"/>
    </row>
    <row r="58634" spans="30:30">
      <c r="AD58634" s="9"/>
    </row>
    <row r="58635" spans="30:30">
      <c r="AD58635" s="9"/>
    </row>
    <row r="58636" spans="30:30">
      <c r="AD58636" s="9"/>
    </row>
    <row r="58637" spans="30:30">
      <c r="AD58637" s="9"/>
    </row>
    <row r="58638" spans="30:30">
      <c r="AD58638" s="9"/>
    </row>
    <row r="58639" spans="30:30">
      <c r="AD58639" s="9"/>
    </row>
    <row r="58640" spans="30:30">
      <c r="AD58640" s="9"/>
    </row>
    <row r="58641" spans="30:30">
      <c r="AD58641" s="9"/>
    </row>
    <row r="58642" spans="30:30">
      <c r="AD58642" s="9"/>
    </row>
    <row r="58643" spans="30:30">
      <c r="AD58643" s="9"/>
    </row>
    <row r="58644" spans="30:30">
      <c r="AD58644" s="9"/>
    </row>
    <row r="58645" spans="30:30">
      <c r="AD58645" s="9"/>
    </row>
    <row r="58646" spans="30:30">
      <c r="AD58646" s="9"/>
    </row>
    <row r="58647" spans="30:30">
      <c r="AD58647" s="9"/>
    </row>
    <row r="58648" spans="30:30">
      <c r="AD58648" s="9"/>
    </row>
    <row r="58649" spans="30:30">
      <c r="AD58649" s="9"/>
    </row>
    <row r="58650" spans="30:30">
      <c r="AD58650" s="9"/>
    </row>
    <row r="58651" spans="30:30">
      <c r="AD58651" s="9"/>
    </row>
    <row r="58652" spans="30:30">
      <c r="AD58652" s="9"/>
    </row>
    <row r="58653" spans="30:30">
      <c r="AD58653" s="9"/>
    </row>
    <row r="58654" spans="30:30">
      <c r="AD58654" s="9"/>
    </row>
    <row r="58655" spans="30:30">
      <c r="AD58655" s="9"/>
    </row>
    <row r="58656" spans="30:30">
      <c r="AD58656" s="9"/>
    </row>
    <row r="58657" spans="30:30">
      <c r="AD58657" s="9"/>
    </row>
    <row r="58658" spans="30:30">
      <c r="AD58658" s="9"/>
    </row>
    <row r="58659" spans="30:30">
      <c r="AD58659" s="9"/>
    </row>
    <row r="58660" spans="30:30">
      <c r="AD58660" s="9"/>
    </row>
    <row r="58661" spans="30:30">
      <c r="AD58661" s="9"/>
    </row>
    <row r="58662" spans="30:30">
      <c r="AD58662" s="9"/>
    </row>
    <row r="58663" spans="30:30">
      <c r="AD58663" s="9"/>
    </row>
    <row r="58664" spans="30:30">
      <c r="AD58664" s="9"/>
    </row>
    <row r="58665" spans="30:30">
      <c r="AD58665" s="9"/>
    </row>
    <row r="58666" spans="30:30">
      <c r="AD58666" s="9"/>
    </row>
    <row r="58667" spans="30:30">
      <c r="AD58667" s="9"/>
    </row>
    <row r="58668" spans="30:30">
      <c r="AD58668" s="9"/>
    </row>
    <row r="58669" spans="30:30">
      <c r="AD58669" s="9"/>
    </row>
    <row r="58670" spans="30:30">
      <c r="AD58670" s="9"/>
    </row>
    <row r="58671" spans="30:30">
      <c r="AD58671" s="9"/>
    </row>
    <row r="58672" spans="30:30">
      <c r="AD58672" s="9"/>
    </row>
    <row r="58673" spans="30:30">
      <c r="AD58673" s="9"/>
    </row>
    <row r="58674" spans="30:30">
      <c r="AD58674" s="9"/>
    </row>
    <row r="58675" spans="30:30">
      <c r="AD58675" s="9"/>
    </row>
    <row r="58676" spans="30:30">
      <c r="AD58676" s="9"/>
    </row>
    <row r="58677" spans="30:30">
      <c r="AD58677" s="9"/>
    </row>
    <row r="58678" spans="30:30">
      <c r="AD58678" s="9"/>
    </row>
    <row r="58679" spans="30:30">
      <c r="AD58679" s="9"/>
    </row>
    <row r="58680" spans="30:30">
      <c r="AD58680" s="9"/>
    </row>
    <row r="58681" spans="30:30">
      <c r="AD58681" s="9"/>
    </row>
    <row r="58682" spans="30:30">
      <c r="AD58682" s="9"/>
    </row>
    <row r="58683" spans="30:30">
      <c r="AD58683" s="9"/>
    </row>
    <row r="58684" spans="30:30">
      <c r="AD58684" s="9"/>
    </row>
    <row r="58685" spans="30:30">
      <c r="AD58685" s="9"/>
    </row>
    <row r="58686" spans="30:30">
      <c r="AD58686" s="9"/>
    </row>
    <row r="58687" spans="30:30">
      <c r="AD58687" s="9"/>
    </row>
    <row r="58688" spans="30:30">
      <c r="AD58688" s="9"/>
    </row>
    <row r="58689" spans="30:30">
      <c r="AD58689" s="9"/>
    </row>
    <row r="58690" spans="30:30">
      <c r="AD58690" s="9"/>
    </row>
    <row r="58691" spans="30:30">
      <c r="AD58691" s="9"/>
    </row>
    <row r="58692" spans="30:30">
      <c r="AD58692" s="9"/>
    </row>
    <row r="58693" spans="30:30">
      <c r="AD58693" s="9"/>
    </row>
    <row r="58694" spans="30:30">
      <c r="AD58694" s="9"/>
    </row>
    <row r="58695" spans="30:30">
      <c r="AD58695" s="9"/>
    </row>
    <row r="58696" spans="30:30">
      <c r="AD58696" s="9"/>
    </row>
    <row r="58697" spans="30:30">
      <c r="AD58697" s="9"/>
    </row>
    <row r="58698" spans="30:30">
      <c r="AD58698" s="9"/>
    </row>
    <row r="58699" spans="30:30">
      <c r="AD58699" s="9"/>
    </row>
    <row r="58700" spans="30:30">
      <c r="AD58700" s="9"/>
    </row>
    <row r="58701" spans="30:30">
      <c r="AD58701" s="9"/>
    </row>
    <row r="58702" spans="30:30">
      <c r="AD58702" s="9"/>
    </row>
    <row r="58703" spans="30:30">
      <c r="AD58703" s="9"/>
    </row>
    <row r="58704" spans="30:30">
      <c r="AD58704" s="9"/>
    </row>
    <row r="58705" spans="30:30">
      <c r="AD58705" s="9"/>
    </row>
    <row r="58706" spans="30:30">
      <c r="AD58706" s="9"/>
    </row>
    <row r="58707" spans="30:30">
      <c r="AD58707" s="9"/>
    </row>
    <row r="58708" spans="30:30">
      <c r="AD58708" s="9"/>
    </row>
    <row r="58709" spans="30:30">
      <c r="AD58709" s="9"/>
    </row>
    <row r="58710" spans="30:30">
      <c r="AD58710" s="9"/>
    </row>
    <row r="58711" spans="30:30">
      <c r="AD58711" s="9"/>
    </row>
    <row r="58712" spans="30:30">
      <c r="AD58712" s="9"/>
    </row>
    <row r="58713" spans="30:30">
      <c r="AD58713" s="9"/>
    </row>
    <row r="58714" spans="30:30">
      <c r="AD58714" s="9"/>
    </row>
    <row r="58715" spans="30:30">
      <c r="AD58715" s="9"/>
    </row>
    <row r="58716" spans="30:30">
      <c r="AD58716" s="9"/>
    </row>
    <row r="58717" spans="30:30">
      <c r="AD58717" s="9"/>
    </row>
    <row r="58718" spans="30:30">
      <c r="AD58718" s="9"/>
    </row>
    <row r="58719" spans="30:30">
      <c r="AD58719" s="9"/>
    </row>
    <row r="58720" spans="30:30">
      <c r="AD58720" s="9"/>
    </row>
    <row r="58721" spans="30:30">
      <c r="AD58721" s="9"/>
    </row>
    <row r="58722" spans="30:30">
      <c r="AD58722" s="9"/>
    </row>
    <row r="58723" spans="30:30">
      <c r="AD58723" s="9"/>
    </row>
    <row r="58724" spans="30:30">
      <c r="AD58724" s="9"/>
    </row>
    <row r="58725" spans="30:30">
      <c r="AD58725" s="9"/>
    </row>
    <row r="58726" spans="30:30">
      <c r="AD58726" s="9"/>
    </row>
    <row r="58727" spans="30:30">
      <c r="AD58727" s="9"/>
    </row>
    <row r="58728" spans="30:30">
      <c r="AD58728" s="9"/>
    </row>
    <row r="58729" spans="30:30">
      <c r="AD58729" s="9"/>
    </row>
    <row r="58730" spans="30:30">
      <c r="AD58730" s="9"/>
    </row>
    <row r="58731" spans="30:30">
      <c r="AD58731" s="9"/>
    </row>
    <row r="58732" spans="30:30">
      <c r="AD58732" s="9"/>
    </row>
    <row r="58733" spans="30:30">
      <c r="AD58733" s="9"/>
    </row>
    <row r="58734" spans="30:30">
      <c r="AD58734" s="9"/>
    </row>
    <row r="58735" spans="30:30">
      <c r="AD58735" s="9"/>
    </row>
    <row r="58736" spans="30:30">
      <c r="AD58736" s="9"/>
    </row>
    <row r="58737" spans="30:30">
      <c r="AD58737" s="9"/>
    </row>
    <row r="58738" spans="30:30">
      <c r="AD58738" s="9"/>
    </row>
    <row r="58739" spans="30:30">
      <c r="AD58739" s="9"/>
    </row>
    <row r="58740" spans="30:30">
      <c r="AD58740" s="9"/>
    </row>
    <row r="58741" spans="30:30">
      <c r="AD58741" s="9"/>
    </row>
    <row r="58742" spans="30:30">
      <c r="AD58742" s="9"/>
    </row>
    <row r="58743" spans="30:30">
      <c r="AD58743" s="9"/>
    </row>
    <row r="58744" spans="30:30">
      <c r="AD58744" s="9"/>
    </row>
    <row r="58745" spans="30:30">
      <c r="AD58745" s="9"/>
    </row>
    <row r="58746" spans="30:30">
      <c r="AD58746" s="9"/>
    </row>
    <row r="58747" spans="30:30">
      <c r="AD58747" s="9"/>
    </row>
    <row r="58748" spans="30:30">
      <c r="AD58748" s="9"/>
    </row>
    <row r="58749" spans="30:30">
      <c r="AD58749" s="9"/>
    </row>
    <row r="58750" spans="30:30">
      <c r="AD58750" s="9"/>
    </row>
    <row r="58751" spans="30:30">
      <c r="AD58751" s="9"/>
    </row>
    <row r="58752" spans="30:30">
      <c r="AD58752" s="9"/>
    </row>
    <row r="58753" spans="30:30">
      <c r="AD58753" s="9"/>
    </row>
    <row r="58754" spans="30:30">
      <c r="AD58754" s="9"/>
    </row>
    <row r="58755" spans="30:30">
      <c r="AD58755" s="9"/>
    </row>
    <row r="58756" spans="30:30">
      <c r="AD58756" s="9"/>
    </row>
    <row r="58757" spans="30:30">
      <c r="AD58757" s="9"/>
    </row>
    <row r="58758" spans="30:30">
      <c r="AD58758" s="9"/>
    </row>
    <row r="58759" spans="30:30">
      <c r="AD58759" s="9"/>
    </row>
    <row r="58760" spans="30:30">
      <c r="AD58760" s="9"/>
    </row>
    <row r="58761" spans="30:30">
      <c r="AD58761" s="9"/>
    </row>
    <row r="58762" spans="30:30">
      <c r="AD58762" s="9"/>
    </row>
    <row r="58763" spans="30:30">
      <c r="AD58763" s="9"/>
    </row>
    <row r="58764" spans="30:30">
      <c r="AD58764" s="9"/>
    </row>
    <row r="58765" spans="30:30">
      <c r="AD58765" s="9"/>
    </row>
    <row r="58766" spans="30:30">
      <c r="AD58766" s="9"/>
    </row>
    <row r="58767" spans="30:30">
      <c r="AD58767" s="9"/>
    </row>
    <row r="58768" spans="30:30">
      <c r="AD58768" s="9"/>
    </row>
    <row r="58769" spans="30:30">
      <c r="AD58769" s="9"/>
    </row>
    <row r="58770" spans="30:30">
      <c r="AD58770" s="9"/>
    </row>
    <row r="58771" spans="30:30">
      <c r="AD58771" s="9"/>
    </row>
    <row r="58772" spans="30:30">
      <c r="AD58772" s="9"/>
    </row>
    <row r="58773" spans="30:30">
      <c r="AD58773" s="9"/>
    </row>
    <row r="58774" spans="30:30">
      <c r="AD58774" s="9"/>
    </row>
    <row r="58775" spans="30:30">
      <c r="AD58775" s="9"/>
    </row>
    <row r="58776" spans="30:30">
      <c r="AD58776" s="9"/>
    </row>
    <row r="58777" spans="30:30">
      <c r="AD58777" s="9"/>
    </row>
    <row r="58778" spans="30:30">
      <c r="AD58778" s="9"/>
    </row>
    <row r="58779" spans="30:30">
      <c r="AD58779" s="9"/>
    </row>
    <row r="58780" spans="30:30">
      <c r="AD58780" s="9"/>
    </row>
    <row r="58781" spans="30:30">
      <c r="AD58781" s="9"/>
    </row>
    <row r="58782" spans="30:30">
      <c r="AD58782" s="9"/>
    </row>
    <row r="58783" spans="30:30">
      <c r="AD58783" s="9"/>
    </row>
    <row r="58784" spans="30:30">
      <c r="AD58784" s="9"/>
    </row>
    <row r="58785" spans="30:30">
      <c r="AD58785" s="9"/>
    </row>
    <row r="58786" spans="30:30">
      <c r="AD58786" s="9"/>
    </row>
    <row r="58787" spans="30:30">
      <c r="AD58787" s="9"/>
    </row>
    <row r="58788" spans="30:30">
      <c r="AD58788" s="9"/>
    </row>
    <row r="58789" spans="30:30">
      <c r="AD58789" s="9"/>
    </row>
    <row r="58790" spans="30:30">
      <c r="AD58790" s="9"/>
    </row>
    <row r="58791" spans="30:30">
      <c r="AD58791" s="9"/>
    </row>
    <row r="58792" spans="30:30">
      <c r="AD58792" s="9"/>
    </row>
    <row r="58793" spans="30:30">
      <c r="AD58793" s="9"/>
    </row>
    <row r="58794" spans="30:30">
      <c r="AD58794" s="9"/>
    </row>
    <row r="58795" spans="30:30">
      <c r="AD58795" s="9"/>
    </row>
    <row r="58796" spans="30:30">
      <c r="AD58796" s="9"/>
    </row>
    <row r="58797" spans="30:30">
      <c r="AD58797" s="9"/>
    </row>
    <row r="58798" spans="30:30">
      <c r="AD58798" s="9"/>
    </row>
    <row r="58799" spans="30:30">
      <c r="AD58799" s="9"/>
    </row>
    <row r="58800" spans="30:30">
      <c r="AD58800" s="9"/>
    </row>
    <row r="58801" spans="30:30">
      <c r="AD58801" s="9"/>
    </row>
    <row r="58802" spans="30:30">
      <c r="AD58802" s="9"/>
    </row>
    <row r="58803" spans="30:30">
      <c r="AD58803" s="9"/>
    </row>
    <row r="58804" spans="30:30">
      <c r="AD58804" s="9"/>
    </row>
    <row r="58805" spans="30:30">
      <c r="AD58805" s="9"/>
    </row>
    <row r="58806" spans="30:30">
      <c r="AD58806" s="9"/>
    </row>
    <row r="58807" spans="30:30">
      <c r="AD58807" s="9"/>
    </row>
    <row r="58808" spans="30:30">
      <c r="AD58808" s="9"/>
    </row>
    <row r="58809" spans="30:30">
      <c r="AD58809" s="9"/>
    </row>
    <row r="58810" spans="30:30">
      <c r="AD58810" s="9"/>
    </row>
    <row r="58811" spans="30:30">
      <c r="AD58811" s="9"/>
    </row>
    <row r="58812" spans="30:30">
      <c r="AD58812" s="9"/>
    </row>
    <row r="58813" spans="30:30">
      <c r="AD58813" s="9"/>
    </row>
    <row r="58814" spans="30:30">
      <c r="AD58814" s="9"/>
    </row>
    <row r="58815" spans="30:30">
      <c r="AD58815" s="9"/>
    </row>
    <row r="58816" spans="30:30">
      <c r="AD58816" s="9"/>
    </row>
    <row r="58817" spans="30:30">
      <c r="AD58817" s="9"/>
    </row>
    <row r="58818" spans="30:30">
      <c r="AD58818" s="9"/>
    </row>
    <row r="58819" spans="30:30">
      <c r="AD58819" s="9"/>
    </row>
    <row r="58820" spans="30:30">
      <c r="AD58820" s="9"/>
    </row>
    <row r="58821" spans="30:30">
      <c r="AD58821" s="9"/>
    </row>
    <row r="58822" spans="30:30">
      <c r="AD58822" s="9"/>
    </row>
    <row r="58823" spans="30:30">
      <c r="AD58823" s="9"/>
    </row>
    <row r="58824" spans="30:30">
      <c r="AD58824" s="9"/>
    </row>
    <row r="58825" spans="30:30">
      <c r="AD58825" s="9"/>
    </row>
    <row r="58826" spans="30:30">
      <c r="AD58826" s="9"/>
    </row>
    <row r="58827" spans="30:30">
      <c r="AD58827" s="9"/>
    </row>
    <row r="58828" spans="30:30">
      <c r="AD58828" s="9"/>
    </row>
    <row r="58829" spans="30:30">
      <c r="AD58829" s="9"/>
    </row>
    <row r="58830" spans="30:30">
      <c r="AD58830" s="9"/>
    </row>
    <row r="58831" spans="30:30">
      <c r="AD58831" s="9"/>
    </row>
    <row r="58832" spans="30:30">
      <c r="AD58832" s="9"/>
    </row>
    <row r="58833" spans="30:30">
      <c r="AD58833" s="9"/>
    </row>
    <row r="58834" spans="30:30">
      <c r="AD58834" s="9"/>
    </row>
    <row r="58835" spans="30:30">
      <c r="AD58835" s="9"/>
    </row>
    <row r="58836" spans="30:30">
      <c r="AD58836" s="9"/>
    </row>
    <row r="58837" spans="30:30">
      <c r="AD58837" s="9"/>
    </row>
    <row r="58838" spans="30:30">
      <c r="AD58838" s="9"/>
    </row>
    <row r="58839" spans="30:30">
      <c r="AD58839" s="9"/>
    </row>
    <row r="58840" spans="30:30">
      <c r="AD58840" s="9"/>
    </row>
    <row r="58841" spans="30:30">
      <c r="AD58841" s="9"/>
    </row>
    <row r="58842" spans="30:30">
      <c r="AD58842" s="9"/>
    </row>
    <row r="58843" spans="30:30">
      <c r="AD58843" s="9"/>
    </row>
    <row r="58844" spans="30:30">
      <c r="AD58844" s="9"/>
    </row>
    <row r="58845" spans="30:30">
      <c r="AD58845" s="9"/>
    </row>
    <row r="58846" spans="30:30">
      <c r="AD58846" s="9"/>
    </row>
    <row r="58847" spans="30:30">
      <c r="AD58847" s="9"/>
    </row>
    <row r="58848" spans="30:30">
      <c r="AD58848" s="9"/>
    </row>
    <row r="58849" spans="30:30">
      <c r="AD58849" s="9"/>
    </row>
    <row r="58850" spans="30:30">
      <c r="AD58850" s="9"/>
    </row>
    <row r="58851" spans="30:30">
      <c r="AD58851" s="9"/>
    </row>
    <row r="58852" spans="30:30">
      <c r="AD58852" s="9"/>
    </row>
    <row r="58853" spans="30:30">
      <c r="AD58853" s="9"/>
    </row>
    <row r="58854" spans="30:30">
      <c r="AD58854" s="9"/>
    </row>
    <row r="58855" spans="30:30">
      <c r="AD58855" s="9"/>
    </row>
    <row r="58856" spans="30:30">
      <c r="AD58856" s="9"/>
    </row>
    <row r="58857" spans="30:30">
      <c r="AD58857" s="9"/>
    </row>
    <row r="58858" spans="30:30">
      <c r="AD58858" s="9"/>
    </row>
    <row r="58859" spans="30:30">
      <c r="AD58859" s="9"/>
    </row>
    <row r="58860" spans="30:30">
      <c r="AD58860" s="9"/>
    </row>
    <row r="58861" spans="30:30">
      <c r="AD58861" s="9"/>
    </row>
    <row r="58862" spans="30:30">
      <c r="AD58862" s="9"/>
    </row>
    <row r="58863" spans="30:30">
      <c r="AD58863" s="9"/>
    </row>
    <row r="58864" spans="30:30">
      <c r="AD58864" s="9"/>
    </row>
    <row r="58865" spans="30:30">
      <c r="AD58865" s="9"/>
    </row>
    <row r="58866" spans="30:30">
      <c r="AD58866" s="9"/>
    </row>
    <row r="58867" spans="30:30">
      <c r="AD58867" s="9"/>
    </row>
    <row r="58868" spans="30:30">
      <c r="AD58868" s="9"/>
    </row>
    <row r="58869" spans="30:30">
      <c r="AD58869" s="9"/>
    </row>
    <row r="58870" spans="30:30">
      <c r="AD58870" s="9"/>
    </row>
    <row r="58871" spans="30:30">
      <c r="AD58871" s="9"/>
    </row>
    <row r="58872" spans="30:30">
      <c r="AD58872" s="9"/>
    </row>
    <row r="58873" spans="30:30">
      <c r="AD58873" s="9"/>
    </row>
    <row r="58874" spans="30:30">
      <c r="AD58874" s="9"/>
    </row>
    <row r="58875" spans="30:30">
      <c r="AD58875" s="9"/>
    </row>
    <row r="58876" spans="30:30">
      <c r="AD58876" s="9"/>
    </row>
    <row r="58877" spans="30:30">
      <c r="AD58877" s="9"/>
    </row>
    <row r="58878" spans="30:30">
      <c r="AD58878" s="9"/>
    </row>
    <row r="58879" spans="30:30">
      <c r="AD58879" s="9"/>
    </row>
    <row r="58880" spans="30:30">
      <c r="AD58880" s="9"/>
    </row>
    <row r="58881" spans="30:30">
      <c r="AD58881" s="9"/>
    </row>
    <row r="58882" spans="30:30">
      <c r="AD58882" s="9"/>
    </row>
    <row r="58883" spans="30:30">
      <c r="AD58883" s="9"/>
    </row>
    <row r="58884" spans="30:30">
      <c r="AD58884" s="9"/>
    </row>
    <row r="58885" spans="30:30">
      <c r="AD58885" s="9"/>
    </row>
    <row r="58886" spans="30:30">
      <c r="AD58886" s="9"/>
    </row>
    <row r="58887" spans="30:30">
      <c r="AD58887" s="9"/>
    </row>
    <row r="58888" spans="30:30">
      <c r="AD58888" s="9"/>
    </row>
    <row r="58889" spans="30:30">
      <c r="AD58889" s="9"/>
    </row>
    <row r="58890" spans="30:30">
      <c r="AD58890" s="9"/>
    </row>
    <row r="58891" spans="30:30">
      <c r="AD58891" s="9"/>
    </row>
    <row r="58892" spans="30:30">
      <c r="AD58892" s="9"/>
    </row>
    <row r="58893" spans="30:30">
      <c r="AD58893" s="9"/>
    </row>
    <row r="58894" spans="30:30">
      <c r="AD58894" s="9"/>
    </row>
    <row r="58895" spans="30:30">
      <c r="AD58895" s="9"/>
    </row>
    <row r="58896" spans="30:30">
      <c r="AD58896" s="9"/>
    </row>
    <row r="58897" spans="30:30">
      <c r="AD58897" s="9"/>
    </row>
    <row r="58898" spans="30:30">
      <c r="AD58898" s="9"/>
    </row>
    <row r="58899" spans="30:30">
      <c r="AD58899" s="9"/>
    </row>
    <row r="58900" spans="30:30">
      <c r="AD58900" s="9"/>
    </row>
    <row r="58901" spans="30:30">
      <c r="AD58901" s="9"/>
    </row>
    <row r="58902" spans="30:30">
      <c r="AD58902" s="9"/>
    </row>
    <row r="58903" spans="30:30">
      <c r="AD58903" s="9"/>
    </row>
    <row r="58904" spans="30:30">
      <c r="AD58904" s="9"/>
    </row>
    <row r="58905" spans="30:30">
      <c r="AD58905" s="9"/>
    </row>
    <row r="58906" spans="30:30">
      <c r="AD58906" s="9"/>
    </row>
    <row r="58907" spans="30:30">
      <c r="AD58907" s="9"/>
    </row>
    <row r="58908" spans="30:30">
      <c r="AD58908" s="9"/>
    </row>
    <row r="58909" spans="30:30">
      <c r="AD58909" s="9"/>
    </row>
    <row r="58910" spans="30:30">
      <c r="AD58910" s="9"/>
    </row>
    <row r="58911" spans="30:30">
      <c r="AD58911" s="9"/>
    </row>
    <row r="58912" spans="30:30">
      <c r="AD58912" s="9"/>
    </row>
    <row r="58913" spans="30:30">
      <c r="AD58913" s="9"/>
    </row>
    <row r="58914" spans="30:30">
      <c r="AD58914" s="9"/>
    </row>
    <row r="58915" spans="30:30">
      <c r="AD58915" s="9"/>
    </row>
    <row r="58916" spans="30:30">
      <c r="AD58916" s="9"/>
    </row>
    <row r="58917" spans="30:30">
      <c r="AD58917" s="9"/>
    </row>
    <row r="58918" spans="30:30">
      <c r="AD58918" s="9"/>
    </row>
    <row r="58919" spans="30:30">
      <c r="AD58919" s="9"/>
    </row>
    <row r="58920" spans="30:30">
      <c r="AD58920" s="9"/>
    </row>
    <row r="58921" spans="30:30">
      <c r="AD58921" s="9"/>
    </row>
    <row r="58922" spans="30:30">
      <c r="AD58922" s="9"/>
    </row>
    <row r="58923" spans="30:30">
      <c r="AD58923" s="9"/>
    </row>
    <row r="58924" spans="30:30">
      <c r="AD58924" s="9"/>
    </row>
    <row r="58925" spans="30:30">
      <c r="AD58925" s="9"/>
    </row>
    <row r="58926" spans="30:30">
      <c r="AD58926" s="9"/>
    </row>
    <row r="58927" spans="30:30">
      <c r="AD58927" s="9"/>
    </row>
    <row r="58928" spans="30:30">
      <c r="AD58928" s="9"/>
    </row>
    <row r="58929" spans="30:30">
      <c r="AD58929" s="9"/>
    </row>
    <row r="58930" spans="30:30">
      <c r="AD58930" s="9"/>
    </row>
    <row r="58931" spans="30:30">
      <c r="AD58931" s="9"/>
    </row>
    <row r="58932" spans="30:30">
      <c r="AD58932" s="9"/>
    </row>
    <row r="58933" spans="30:30">
      <c r="AD58933" s="9"/>
    </row>
    <row r="58934" spans="30:30">
      <c r="AD58934" s="9"/>
    </row>
    <row r="58935" spans="30:30">
      <c r="AD58935" s="9"/>
    </row>
    <row r="58936" spans="30:30">
      <c r="AD58936" s="9"/>
    </row>
    <row r="58937" spans="30:30">
      <c r="AD58937" s="9"/>
    </row>
    <row r="58938" spans="30:30">
      <c r="AD58938" s="9"/>
    </row>
    <row r="58939" spans="30:30">
      <c r="AD58939" s="9"/>
    </row>
    <row r="58940" spans="30:30">
      <c r="AD58940" s="9"/>
    </row>
    <row r="58941" spans="30:30">
      <c r="AD58941" s="9"/>
    </row>
    <row r="58942" spans="30:30">
      <c r="AD58942" s="9"/>
    </row>
    <row r="58943" spans="30:30">
      <c r="AD58943" s="9"/>
    </row>
    <row r="58944" spans="30:30">
      <c r="AD58944" s="9"/>
    </row>
    <row r="58945" spans="30:30">
      <c r="AD58945" s="9"/>
    </row>
    <row r="58946" spans="30:30">
      <c r="AD58946" s="9"/>
    </row>
    <row r="58947" spans="30:30">
      <c r="AD58947" s="9"/>
    </row>
    <row r="58948" spans="30:30">
      <c r="AD58948" s="9"/>
    </row>
    <row r="58949" spans="30:30">
      <c r="AD58949" s="9"/>
    </row>
    <row r="58950" spans="30:30">
      <c r="AD58950" s="9"/>
    </row>
    <row r="58951" spans="30:30">
      <c r="AD58951" s="9"/>
    </row>
    <row r="58952" spans="30:30">
      <c r="AD58952" s="9"/>
    </row>
    <row r="58953" spans="30:30">
      <c r="AD58953" s="9"/>
    </row>
    <row r="58954" spans="30:30">
      <c r="AD58954" s="9"/>
    </row>
    <row r="58955" spans="30:30">
      <c r="AD58955" s="9"/>
    </row>
    <row r="58956" spans="30:30">
      <c r="AD58956" s="9"/>
    </row>
    <row r="58957" spans="30:30">
      <c r="AD58957" s="9"/>
    </row>
    <row r="58958" spans="30:30">
      <c r="AD58958" s="9"/>
    </row>
    <row r="58959" spans="30:30">
      <c r="AD58959" s="9"/>
    </row>
    <row r="58960" spans="30:30">
      <c r="AD58960" s="9"/>
    </row>
    <row r="58961" spans="30:30">
      <c r="AD58961" s="9"/>
    </row>
    <row r="58962" spans="30:30">
      <c r="AD58962" s="9"/>
    </row>
    <row r="58963" spans="30:30">
      <c r="AD58963" s="9"/>
    </row>
    <row r="58964" spans="30:30">
      <c r="AD58964" s="9"/>
    </row>
    <row r="58965" spans="30:30">
      <c r="AD58965" s="9"/>
    </row>
    <row r="58966" spans="30:30">
      <c r="AD58966" s="9"/>
    </row>
    <row r="58967" spans="30:30">
      <c r="AD58967" s="9"/>
    </row>
    <row r="58968" spans="30:30">
      <c r="AD58968" s="9"/>
    </row>
    <row r="58969" spans="30:30">
      <c r="AD58969" s="9"/>
    </row>
    <row r="58970" spans="30:30">
      <c r="AD58970" s="9"/>
    </row>
    <row r="58971" spans="30:30">
      <c r="AD58971" s="9"/>
    </row>
    <row r="58972" spans="30:30">
      <c r="AD58972" s="9"/>
    </row>
    <row r="58973" spans="30:30">
      <c r="AD58973" s="9"/>
    </row>
    <row r="58974" spans="30:30">
      <c r="AD58974" s="9"/>
    </row>
    <row r="58975" spans="30:30">
      <c r="AD58975" s="9"/>
    </row>
    <row r="58976" spans="30:30">
      <c r="AD58976" s="9"/>
    </row>
    <row r="58977" spans="30:30">
      <c r="AD58977" s="9"/>
    </row>
    <row r="58978" spans="30:30">
      <c r="AD58978" s="9"/>
    </row>
    <row r="58979" spans="30:30">
      <c r="AD58979" s="9"/>
    </row>
    <row r="58980" spans="30:30">
      <c r="AD58980" s="9"/>
    </row>
    <row r="58981" spans="30:30">
      <c r="AD58981" s="9"/>
    </row>
    <row r="58982" spans="30:30">
      <c r="AD58982" s="9"/>
    </row>
    <row r="58983" spans="30:30">
      <c r="AD58983" s="9"/>
    </row>
    <row r="58984" spans="30:30">
      <c r="AD58984" s="9"/>
    </row>
    <row r="58985" spans="30:30">
      <c r="AD58985" s="9"/>
    </row>
    <row r="58986" spans="30:30">
      <c r="AD58986" s="9"/>
    </row>
    <row r="58987" spans="30:30">
      <c r="AD58987" s="9"/>
    </row>
    <row r="58988" spans="30:30">
      <c r="AD58988" s="9"/>
    </row>
    <row r="58989" spans="30:30">
      <c r="AD58989" s="9"/>
    </row>
    <row r="58990" spans="30:30">
      <c r="AD58990" s="9"/>
    </row>
    <row r="58991" spans="30:30">
      <c r="AD58991" s="9"/>
    </row>
    <row r="58992" spans="30:30">
      <c r="AD58992" s="9"/>
    </row>
    <row r="58993" spans="30:30">
      <c r="AD58993" s="9"/>
    </row>
    <row r="58994" spans="30:30">
      <c r="AD58994" s="9"/>
    </row>
    <row r="58995" spans="30:30">
      <c r="AD58995" s="9"/>
    </row>
    <row r="58996" spans="30:30">
      <c r="AD58996" s="9"/>
    </row>
    <row r="58997" spans="30:30">
      <c r="AD58997" s="9"/>
    </row>
    <row r="58998" spans="30:30">
      <c r="AD58998" s="9"/>
    </row>
    <row r="58999" spans="30:30">
      <c r="AD58999" s="9"/>
    </row>
    <row r="59000" spans="30:30">
      <c r="AD59000" s="9"/>
    </row>
    <row r="59001" spans="30:30">
      <c r="AD59001" s="9"/>
    </row>
    <row r="59002" spans="30:30">
      <c r="AD59002" s="9"/>
    </row>
    <row r="59003" spans="30:30">
      <c r="AD59003" s="9"/>
    </row>
    <row r="59004" spans="30:30">
      <c r="AD59004" s="9"/>
    </row>
    <row r="59005" spans="30:30">
      <c r="AD59005" s="9"/>
    </row>
    <row r="59006" spans="30:30">
      <c r="AD59006" s="9"/>
    </row>
    <row r="59007" spans="30:30">
      <c r="AD59007" s="9"/>
    </row>
    <row r="59008" spans="30:30">
      <c r="AD59008" s="9"/>
    </row>
    <row r="59009" spans="30:30">
      <c r="AD59009" s="9"/>
    </row>
    <row r="59010" spans="30:30">
      <c r="AD59010" s="9"/>
    </row>
    <row r="59011" spans="30:30">
      <c r="AD59011" s="9"/>
    </row>
    <row r="59012" spans="30:30">
      <c r="AD59012" s="9"/>
    </row>
    <row r="59013" spans="30:30">
      <c r="AD59013" s="9"/>
    </row>
    <row r="59014" spans="30:30">
      <c r="AD59014" s="9"/>
    </row>
    <row r="59015" spans="30:30">
      <c r="AD59015" s="9"/>
    </row>
    <row r="59016" spans="30:30">
      <c r="AD59016" s="9"/>
    </row>
    <row r="59017" spans="30:30">
      <c r="AD59017" s="9"/>
    </row>
    <row r="59018" spans="30:30">
      <c r="AD59018" s="9"/>
    </row>
    <row r="59019" spans="30:30">
      <c r="AD59019" s="9"/>
    </row>
    <row r="59020" spans="30:30">
      <c r="AD59020" s="9"/>
    </row>
    <row r="59021" spans="30:30">
      <c r="AD59021" s="9"/>
    </row>
    <row r="59022" spans="30:30">
      <c r="AD59022" s="9"/>
    </row>
    <row r="59023" spans="30:30">
      <c r="AD59023" s="9"/>
    </row>
    <row r="59024" spans="30:30">
      <c r="AD59024" s="9"/>
    </row>
    <row r="59025" spans="30:30">
      <c r="AD59025" s="9"/>
    </row>
    <row r="59026" spans="30:30">
      <c r="AD59026" s="9"/>
    </row>
    <row r="59027" spans="30:30">
      <c r="AD59027" s="9"/>
    </row>
    <row r="59028" spans="30:30">
      <c r="AD59028" s="9"/>
    </row>
    <row r="59029" spans="30:30">
      <c r="AD59029" s="9"/>
    </row>
    <row r="59030" spans="30:30">
      <c r="AD59030" s="9"/>
    </row>
    <row r="59031" spans="30:30">
      <c r="AD59031" s="9"/>
    </row>
    <row r="59032" spans="30:30">
      <c r="AD59032" s="9"/>
    </row>
    <row r="59033" spans="30:30">
      <c r="AD59033" s="9"/>
    </row>
    <row r="59034" spans="30:30">
      <c r="AD59034" s="9"/>
    </row>
    <row r="59035" spans="30:30">
      <c r="AD59035" s="9"/>
    </row>
    <row r="59036" spans="30:30">
      <c r="AD59036" s="9"/>
    </row>
    <row r="59037" spans="30:30">
      <c r="AD59037" s="9"/>
    </row>
    <row r="59038" spans="30:30">
      <c r="AD59038" s="9"/>
    </row>
    <row r="59039" spans="30:30">
      <c r="AD59039" s="9"/>
    </row>
    <row r="59040" spans="30:30">
      <c r="AD59040" s="9"/>
    </row>
    <row r="59041" spans="30:30">
      <c r="AD59041" s="9"/>
    </row>
    <row r="59042" spans="30:30">
      <c r="AD59042" s="9"/>
    </row>
    <row r="59043" spans="30:30">
      <c r="AD59043" s="9"/>
    </row>
    <row r="59044" spans="30:30">
      <c r="AD59044" s="9"/>
    </row>
    <row r="59045" spans="30:30">
      <c r="AD59045" s="9"/>
    </row>
    <row r="59046" spans="30:30">
      <c r="AD59046" s="9"/>
    </row>
    <row r="59047" spans="30:30">
      <c r="AD59047" s="9"/>
    </row>
    <row r="59048" spans="30:30">
      <c r="AD59048" s="9"/>
    </row>
    <row r="59049" spans="30:30">
      <c r="AD59049" s="9"/>
    </row>
    <row r="59050" spans="30:30">
      <c r="AD59050" s="9"/>
    </row>
    <row r="59051" spans="30:30">
      <c r="AD59051" s="9"/>
    </row>
    <row r="59052" spans="30:30">
      <c r="AD59052" s="9"/>
    </row>
    <row r="59053" spans="30:30">
      <c r="AD59053" s="9"/>
    </row>
    <row r="59054" spans="30:30">
      <c r="AD59054" s="9"/>
    </row>
    <row r="59055" spans="30:30">
      <c r="AD59055" s="9"/>
    </row>
    <row r="59056" spans="30:30">
      <c r="AD59056" s="9"/>
    </row>
    <row r="59057" spans="30:30">
      <c r="AD59057" s="9"/>
    </row>
    <row r="59058" spans="30:30">
      <c r="AD59058" s="9"/>
    </row>
    <row r="59059" spans="30:30">
      <c r="AD59059" s="9"/>
    </row>
    <row r="59060" spans="30:30">
      <c r="AD59060" s="9"/>
    </row>
    <row r="59061" spans="30:30">
      <c r="AD59061" s="9"/>
    </row>
    <row r="59062" spans="30:30">
      <c r="AD59062" s="9"/>
    </row>
    <row r="59063" spans="30:30">
      <c r="AD59063" s="9"/>
    </row>
    <row r="59064" spans="30:30">
      <c r="AD59064" s="9"/>
    </row>
    <row r="59065" spans="30:30">
      <c r="AD59065" s="9"/>
    </row>
    <row r="59066" spans="30:30">
      <c r="AD59066" s="9"/>
    </row>
    <row r="59067" spans="30:30">
      <c r="AD59067" s="9"/>
    </row>
    <row r="59068" spans="30:30">
      <c r="AD59068" s="9"/>
    </row>
    <row r="59069" spans="30:30">
      <c r="AD59069" s="9"/>
    </row>
    <row r="59070" spans="30:30">
      <c r="AD59070" s="9"/>
    </row>
    <row r="59071" spans="30:30">
      <c r="AD59071" s="9"/>
    </row>
    <row r="59072" spans="30:30">
      <c r="AD59072" s="9"/>
    </row>
    <row r="59073" spans="30:30">
      <c r="AD59073" s="9"/>
    </row>
    <row r="59074" spans="30:30">
      <c r="AD59074" s="9"/>
    </row>
    <row r="59075" spans="30:30">
      <c r="AD59075" s="9"/>
    </row>
    <row r="59076" spans="30:30">
      <c r="AD59076" s="9"/>
    </row>
    <row r="59077" spans="30:30">
      <c r="AD59077" s="9"/>
    </row>
    <row r="59078" spans="30:30">
      <c r="AD59078" s="9"/>
    </row>
    <row r="59079" spans="30:30">
      <c r="AD59079" s="9"/>
    </row>
    <row r="59080" spans="30:30">
      <c r="AD59080" s="9"/>
    </row>
    <row r="59081" spans="30:30">
      <c r="AD59081" s="9"/>
    </row>
    <row r="59082" spans="30:30">
      <c r="AD59082" s="9"/>
    </row>
    <row r="59083" spans="30:30">
      <c r="AD59083" s="9"/>
    </row>
    <row r="59084" spans="30:30">
      <c r="AD59084" s="9"/>
    </row>
    <row r="59085" spans="30:30">
      <c r="AD59085" s="9"/>
    </row>
    <row r="59086" spans="30:30">
      <c r="AD59086" s="9"/>
    </row>
    <row r="59087" spans="30:30">
      <c r="AD59087" s="9"/>
    </row>
    <row r="59088" spans="30:30">
      <c r="AD59088" s="9"/>
    </row>
    <row r="59089" spans="30:30">
      <c r="AD59089" s="9"/>
    </row>
    <row r="59090" spans="30:30">
      <c r="AD59090" s="9"/>
    </row>
    <row r="59091" spans="30:30">
      <c r="AD59091" s="9"/>
    </row>
    <row r="59092" spans="30:30">
      <c r="AD59092" s="9"/>
    </row>
    <row r="59093" spans="30:30">
      <c r="AD59093" s="9"/>
    </row>
    <row r="59094" spans="30:30">
      <c r="AD59094" s="9"/>
    </row>
    <row r="59095" spans="30:30">
      <c r="AD59095" s="9"/>
    </row>
    <row r="59096" spans="30:30">
      <c r="AD59096" s="9"/>
    </row>
    <row r="59097" spans="30:30">
      <c r="AD59097" s="9"/>
    </row>
    <row r="59098" spans="30:30">
      <c r="AD59098" s="9"/>
    </row>
    <row r="59099" spans="30:30">
      <c r="AD59099" s="9"/>
    </row>
    <row r="59100" spans="30:30">
      <c r="AD59100" s="9"/>
    </row>
    <row r="59101" spans="30:30">
      <c r="AD59101" s="9"/>
    </row>
    <row r="59102" spans="30:30">
      <c r="AD59102" s="9"/>
    </row>
    <row r="59103" spans="30:30">
      <c r="AD59103" s="9"/>
    </row>
    <row r="59104" spans="30:30">
      <c r="AD59104" s="9"/>
    </row>
    <row r="59105" spans="30:30">
      <c r="AD59105" s="9"/>
    </row>
    <row r="59106" spans="30:30">
      <c r="AD59106" s="9"/>
    </row>
    <row r="59107" spans="30:30">
      <c r="AD59107" s="9"/>
    </row>
    <row r="59108" spans="30:30">
      <c r="AD59108" s="9"/>
    </row>
    <row r="59109" spans="30:30">
      <c r="AD59109" s="9"/>
    </row>
    <row r="59110" spans="30:30">
      <c r="AD59110" s="9"/>
    </row>
    <row r="59111" spans="30:30">
      <c r="AD59111" s="9"/>
    </row>
    <row r="59112" spans="30:30">
      <c r="AD59112" s="9"/>
    </row>
    <row r="59113" spans="30:30">
      <c r="AD59113" s="9"/>
    </row>
    <row r="59114" spans="30:30">
      <c r="AD59114" s="9"/>
    </row>
    <row r="59115" spans="30:30">
      <c r="AD59115" s="9"/>
    </row>
    <row r="59116" spans="30:30">
      <c r="AD59116" s="9"/>
    </row>
    <row r="59117" spans="30:30">
      <c r="AD59117" s="9"/>
    </row>
    <row r="59118" spans="30:30">
      <c r="AD59118" s="9"/>
    </row>
    <row r="59119" spans="30:30">
      <c r="AD59119" s="9"/>
    </row>
    <row r="59120" spans="30:30">
      <c r="AD59120" s="9"/>
    </row>
    <row r="59121" spans="30:30">
      <c r="AD59121" s="9"/>
    </row>
    <row r="59122" spans="30:30">
      <c r="AD59122" s="9"/>
    </row>
    <row r="59123" spans="30:30">
      <c r="AD59123" s="9"/>
    </row>
    <row r="59124" spans="30:30">
      <c r="AD59124" s="9"/>
    </row>
    <row r="59125" spans="30:30">
      <c r="AD59125" s="9"/>
    </row>
    <row r="59126" spans="30:30">
      <c r="AD59126" s="9"/>
    </row>
    <row r="59127" spans="30:30">
      <c r="AD59127" s="9"/>
    </row>
    <row r="59128" spans="30:30">
      <c r="AD59128" s="9"/>
    </row>
    <row r="59129" spans="30:30">
      <c r="AD59129" s="9"/>
    </row>
    <row r="59130" spans="30:30">
      <c r="AD59130" s="9"/>
    </row>
    <row r="59131" spans="30:30">
      <c r="AD59131" s="9"/>
    </row>
    <row r="59132" spans="30:30">
      <c r="AD59132" s="9"/>
    </row>
    <row r="59133" spans="30:30">
      <c r="AD59133" s="9"/>
    </row>
    <row r="59134" spans="30:30">
      <c r="AD59134" s="9"/>
    </row>
    <row r="59135" spans="30:30">
      <c r="AD59135" s="9"/>
    </row>
    <row r="59136" spans="30:30">
      <c r="AD59136" s="9"/>
    </row>
    <row r="59137" spans="30:30">
      <c r="AD59137" s="9"/>
    </row>
    <row r="59138" spans="30:30">
      <c r="AD59138" s="9"/>
    </row>
    <row r="59139" spans="30:30">
      <c r="AD59139" s="9"/>
    </row>
    <row r="59140" spans="30:30">
      <c r="AD59140" s="9"/>
    </row>
    <row r="59141" spans="30:30">
      <c r="AD59141" s="9"/>
    </row>
    <row r="59142" spans="30:30">
      <c r="AD59142" s="9"/>
    </row>
    <row r="59143" spans="30:30">
      <c r="AD59143" s="9"/>
    </row>
    <row r="59144" spans="30:30">
      <c r="AD59144" s="9"/>
    </row>
    <row r="59145" spans="30:30">
      <c r="AD59145" s="9"/>
    </row>
    <row r="59146" spans="30:30">
      <c r="AD59146" s="9"/>
    </row>
    <row r="59147" spans="30:30">
      <c r="AD59147" s="9"/>
    </row>
    <row r="59148" spans="30:30">
      <c r="AD59148" s="9"/>
    </row>
    <row r="59149" spans="30:30">
      <c r="AD59149" s="9"/>
    </row>
    <row r="59150" spans="30:30">
      <c r="AD59150" s="9"/>
    </row>
    <row r="59151" spans="30:30">
      <c r="AD59151" s="9"/>
    </row>
    <row r="59152" spans="30:30">
      <c r="AD59152" s="9"/>
    </row>
    <row r="59153" spans="30:30">
      <c r="AD59153" s="9"/>
    </row>
    <row r="59154" spans="30:30">
      <c r="AD59154" s="9"/>
    </row>
    <row r="59155" spans="30:30">
      <c r="AD59155" s="9"/>
    </row>
    <row r="59156" spans="30:30">
      <c r="AD59156" s="9"/>
    </row>
    <row r="59157" spans="30:30">
      <c r="AD59157" s="9"/>
    </row>
    <row r="59158" spans="30:30">
      <c r="AD59158" s="9"/>
    </row>
    <row r="59159" spans="30:30">
      <c r="AD59159" s="9"/>
    </row>
    <row r="59160" spans="30:30">
      <c r="AD59160" s="9"/>
    </row>
    <row r="59161" spans="30:30">
      <c r="AD59161" s="9"/>
    </row>
    <row r="59162" spans="30:30">
      <c r="AD59162" s="9"/>
    </row>
    <row r="59163" spans="30:30">
      <c r="AD59163" s="9"/>
    </row>
    <row r="59164" spans="30:30">
      <c r="AD59164" s="9"/>
    </row>
    <row r="59165" spans="30:30">
      <c r="AD59165" s="9"/>
    </row>
    <row r="59166" spans="30:30">
      <c r="AD59166" s="9"/>
    </row>
    <row r="59167" spans="30:30">
      <c r="AD59167" s="9"/>
    </row>
    <row r="59168" spans="30:30">
      <c r="AD59168" s="9"/>
    </row>
    <row r="59169" spans="30:30">
      <c r="AD59169" s="9"/>
    </row>
    <row r="59170" spans="30:30">
      <c r="AD59170" s="9"/>
    </row>
    <row r="59171" spans="30:30">
      <c r="AD59171" s="9"/>
    </row>
    <row r="59172" spans="30:30">
      <c r="AD59172" s="9"/>
    </row>
    <row r="59173" spans="30:30">
      <c r="AD59173" s="9"/>
    </row>
    <row r="59174" spans="30:30">
      <c r="AD59174" s="9"/>
    </row>
    <row r="59175" spans="30:30">
      <c r="AD59175" s="9"/>
    </row>
    <row r="59176" spans="30:30">
      <c r="AD59176" s="9"/>
    </row>
    <row r="59177" spans="30:30">
      <c r="AD59177" s="9"/>
    </row>
    <row r="59178" spans="30:30">
      <c r="AD59178" s="9"/>
    </row>
    <row r="59179" spans="30:30">
      <c r="AD59179" s="9"/>
    </row>
    <row r="59180" spans="30:30">
      <c r="AD59180" s="9"/>
    </row>
    <row r="59181" spans="30:30">
      <c r="AD59181" s="9"/>
    </row>
    <row r="59182" spans="30:30">
      <c r="AD59182" s="9"/>
    </row>
    <row r="59183" spans="30:30">
      <c r="AD59183" s="9"/>
    </row>
    <row r="59184" spans="30:30">
      <c r="AD59184" s="9"/>
    </row>
    <row r="59185" spans="30:30">
      <c r="AD59185" s="9"/>
    </row>
    <row r="59186" spans="30:30">
      <c r="AD59186" s="9"/>
    </row>
    <row r="59187" spans="30:30">
      <c r="AD59187" s="9"/>
    </row>
    <row r="59188" spans="30:30">
      <c r="AD59188" s="9"/>
    </row>
    <row r="59189" spans="30:30">
      <c r="AD59189" s="9"/>
    </row>
    <row r="59190" spans="30:30">
      <c r="AD59190" s="9"/>
    </row>
    <row r="59191" spans="30:30">
      <c r="AD59191" s="9"/>
    </row>
    <row r="59192" spans="30:30">
      <c r="AD59192" s="9"/>
    </row>
    <row r="59193" spans="30:30">
      <c r="AD59193" s="9"/>
    </row>
    <row r="59194" spans="30:30">
      <c r="AD59194" s="9"/>
    </row>
    <row r="59195" spans="30:30">
      <c r="AD59195" s="9"/>
    </row>
    <row r="59196" spans="30:30">
      <c r="AD59196" s="9"/>
    </row>
    <row r="59197" spans="30:30">
      <c r="AD59197" s="9"/>
    </row>
    <row r="59198" spans="30:30">
      <c r="AD59198" s="9"/>
    </row>
    <row r="59199" spans="30:30">
      <c r="AD59199" s="9"/>
    </row>
    <row r="59200" spans="30:30">
      <c r="AD59200" s="9"/>
    </row>
    <row r="59201" spans="30:30">
      <c r="AD59201" s="9"/>
    </row>
    <row r="59202" spans="30:30">
      <c r="AD59202" s="9"/>
    </row>
    <row r="59203" spans="30:30">
      <c r="AD59203" s="9"/>
    </row>
    <row r="59204" spans="30:30">
      <c r="AD59204" s="9"/>
    </row>
    <row r="59205" spans="30:30">
      <c r="AD59205" s="9"/>
    </row>
    <row r="59206" spans="30:30">
      <c r="AD59206" s="9"/>
    </row>
    <row r="59207" spans="30:30">
      <c r="AD59207" s="9"/>
    </row>
    <row r="59208" spans="30:30">
      <c r="AD59208" s="9"/>
    </row>
    <row r="59209" spans="30:30">
      <c r="AD59209" s="9"/>
    </row>
    <row r="59210" spans="30:30">
      <c r="AD59210" s="9"/>
    </row>
    <row r="59211" spans="30:30">
      <c r="AD59211" s="9"/>
    </row>
    <row r="59212" spans="30:30">
      <c r="AD59212" s="9"/>
    </row>
    <row r="59213" spans="30:30">
      <c r="AD59213" s="9"/>
    </row>
    <row r="59214" spans="30:30">
      <c r="AD59214" s="9"/>
    </row>
    <row r="59215" spans="30:30">
      <c r="AD59215" s="9"/>
    </row>
    <row r="59216" spans="30:30">
      <c r="AD59216" s="9"/>
    </row>
    <row r="59217" spans="30:30">
      <c r="AD59217" s="9"/>
    </row>
    <row r="59218" spans="30:30">
      <c r="AD59218" s="9"/>
    </row>
    <row r="59219" spans="30:30">
      <c r="AD59219" s="9"/>
    </row>
    <row r="59220" spans="30:30">
      <c r="AD59220" s="9"/>
    </row>
    <row r="59221" spans="30:30">
      <c r="AD59221" s="9"/>
    </row>
    <row r="59222" spans="30:30">
      <c r="AD59222" s="9"/>
    </row>
    <row r="59223" spans="30:30">
      <c r="AD59223" s="9"/>
    </row>
    <row r="59224" spans="30:30">
      <c r="AD59224" s="9"/>
    </row>
    <row r="59225" spans="30:30">
      <c r="AD59225" s="9"/>
    </row>
    <row r="59226" spans="30:30">
      <c r="AD59226" s="9"/>
    </row>
    <row r="59227" spans="30:30">
      <c r="AD59227" s="9"/>
    </row>
    <row r="59228" spans="30:30">
      <c r="AD59228" s="9"/>
    </row>
    <row r="59229" spans="30:30">
      <c r="AD59229" s="9"/>
    </row>
    <row r="59230" spans="30:30">
      <c r="AD59230" s="9"/>
    </row>
    <row r="59231" spans="30:30">
      <c r="AD59231" s="9"/>
    </row>
    <row r="59232" spans="30:30">
      <c r="AD59232" s="9"/>
    </row>
    <row r="59233" spans="30:30">
      <c r="AD59233" s="9"/>
    </row>
    <row r="59234" spans="30:30">
      <c r="AD59234" s="9"/>
    </row>
    <row r="59235" spans="30:30">
      <c r="AD59235" s="9"/>
    </row>
    <row r="59236" spans="30:30">
      <c r="AD59236" s="9"/>
    </row>
    <row r="59237" spans="30:30">
      <c r="AD59237" s="9"/>
    </row>
    <row r="59238" spans="30:30">
      <c r="AD59238" s="9"/>
    </row>
    <row r="59239" spans="30:30">
      <c r="AD59239" s="9"/>
    </row>
    <row r="59240" spans="30:30">
      <c r="AD59240" s="9"/>
    </row>
    <row r="59241" spans="30:30">
      <c r="AD59241" s="9"/>
    </row>
    <row r="59242" spans="30:30">
      <c r="AD59242" s="9"/>
    </row>
    <row r="59243" spans="30:30">
      <c r="AD59243" s="9"/>
    </row>
    <row r="59244" spans="30:30">
      <c r="AD59244" s="9"/>
    </row>
    <row r="59245" spans="30:30">
      <c r="AD59245" s="9"/>
    </row>
    <row r="59246" spans="30:30">
      <c r="AD59246" s="9"/>
    </row>
    <row r="59247" spans="30:30">
      <c r="AD59247" s="9"/>
    </row>
    <row r="59248" spans="30:30">
      <c r="AD59248" s="9"/>
    </row>
    <row r="59249" spans="30:30">
      <c r="AD59249" s="9"/>
    </row>
    <row r="59250" spans="30:30">
      <c r="AD59250" s="9"/>
    </row>
    <row r="59251" spans="30:30">
      <c r="AD59251" s="9"/>
    </row>
    <row r="59252" spans="30:30">
      <c r="AD59252" s="9"/>
    </row>
    <row r="59253" spans="30:30">
      <c r="AD59253" s="9"/>
    </row>
    <row r="59254" spans="30:30">
      <c r="AD59254" s="9"/>
    </row>
    <row r="59255" spans="30:30">
      <c r="AD59255" s="9"/>
    </row>
    <row r="59256" spans="30:30">
      <c r="AD59256" s="9"/>
    </row>
    <row r="59257" spans="30:30">
      <c r="AD59257" s="9"/>
    </row>
    <row r="59258" spans="30:30">
      <c r="AD59258" s="9"/>
    </row>
    <row r="59259" spans="30:30">
      <c r="AD59259" s="9"/>
    </row>
    <row r="59260" spans="30:30">
      <c r="AD59260" s="9"/>
    </row>
    <row r="59261" spans="30:30">
      <c r="AD59261" s="9"/>
    </row>
    <row r="59262" spans="30:30">
      <c r="AD59262" s="9"/>
    </row>
    <row r="59263" spans="30:30">
      <c r="AD59263" s="9"/>
    </row>
    <row r="59264" spans="30:30">
      <c r="AD59264" s="9"/>
    </row>
    <row r="59265" spans="30:30">
      <c r="AD59265" s="9"/>
    </row>
    <row r="59266" spans="30:30">
      <c r="AD59266" s="9"/>
    </row>
    <row r="59267" spans="30:30">
      <c r="AD59267" s="9"/>
    </row>
    <row r="59268" spans="30:30">
      <c r="AD59268" s="9"/>
    </row>
    <row r="59269" spans="30:30">
      <c r="AD59269" s="9"/>
    </row>
    <row r="59270" spans="30:30">
      <c r="AD59270" s="9"/>
    </row>
    <row r="59271" spans="30:30">
      <c r="AD59271" s="9"/>
    </row>
    <row r="59272" spans="30:30">
      <c r="AD59272" s="9"/>
    </row>
    <row r="59273" spans="30:30">
      <c r="AD59273" s="9"/>
    </row>
    <row r="59274" spans="30:30">
      <c r="AD59274" s="9"/>
    </row>
    <row r="59275" spans="30:30">
      <c r="AD59275" s="9"/>
    </row>
    <row r="59276" spans="30:30">
      <c r="AD59276" s="9"/>
    </row>
    <row r="59277" spans="30:30">
      <c r="AD59277" s="9"/>
    </row>
    <row r="59278" spans="30:30">
      <c r="AD59278" s="9"/>
    </row>
    <row r="59279" spans="30:30">
      <c r="AD59279" s="9"/>
    </row>
    <row r="59280" spans="30:30">
      <c r="AD59280" s="9"/>
    </row>
    <row r="59281" spans="30:30">
      <c r="AD59281" s="9"/>
    </row>
    <row r="59282" spans="30:30">
      <c r="AD59282" s="9"/>
    </row>
    <row r="59283" spans="30:30">
      <c r="AD59283" s="9"/>
    </row>
    <row r="59284" spans="30:30">
      <c r="AD59284" s="9"/>
    </row>
    <row r="59285" spans="30:30">
      <c r="AD59285" s="9"/>
    </row>
    <row r="59286" spans="30:30">
      <c r="AD59286" s="9"/>
    </row>
    <row r="59287" spans="30:30">
      <c r="AD59287" s="9"/>
    </row>
    <row r="59288" spans="30:30">
      <c r="AD59288" s="9"/>
    </row>
    <row r="59289" spans="30:30">
      <c r="AD59289" s="9"/>
    </row>
    <row r="59290" spans="30:30">
      <c r="AD59290" s="9"/>
    </row>
    <row r="59291" spans="30:30">
      <c r="AD59291" s="9"/>
    </row>
    <row r="59292" spans="30:30">
      <c r="AD59292" s="9"/>
    </row>
    <row r="59293" spans="30:30">
      <c r="AD59293" s="9"/>
    </row>
    <row r="59294" spans="30:30">
      <c r="AD59294" s="9"/>
    </row>
    <row r="59295" spans="30:30">
      <c r="AD59295" s="9"/>
    </row>
    <row r="59296" spans="30:30">
      <c r="AD59296" s="9"/>
    </row>
    <row r="59297" spans="30:30">
      <c r="AD59297" s="9"/>
    </row>
    <row r="59298" spans="30:30">
      <c r="AD59298" s="9"/>
    </row>
    <row r="59299" spans="30:30">
      <c r="AD59299" s="9"/>
    </row>
    <row r="59300" spans="30:30">
      <c r="AD59300" s="9"/>
    </row>
    <row r="59301" spans="30:30">
      <c r="AD59301" s="9"/>
    </row>
    <row r="59302" spans="30:30">
      <c r="AD59302" s="9"/>
    </row>
    <row r="59303" spans="30:30">
      <c r="AD59303" s="9"/>
    </row>
    <row r="59304" spans="30:30">
      <c r="AD59304" s="9"/>
    </row>
    <row r="59305" spans="30:30">
      <c r="AD59305" s="9"/>
    </row>
    <row r="59306" spans="30:30">
      <c r="AD59306" s="9"/>
    </row>
    <row r="59307" spans="30:30">
      <c r="AD59307" s="9"/>
    </row>
    <row r="59308" spans="30:30">
      <c r="AD59308" s="9"/>
    </row>
    <row r="59309" spans="30:30">
      <c r="AD59309" s="9"/>
    </row>
    <row r="59310" spans="30:30">
      <c r="AD59310" s="9"/>
    </row>
    <row r="59311" spans="30:30">
      <c r="AD59311" s="9"/>
    </row>
    <row r="59312" spans="30:30">
      <c r="AD59312" s="9"/>
    </row>
    <row r="59313" spans="30:30">
      <c r="AD59313" s="9"/>
    </row>
    <row r="59314" spans="30:30">
      <c r="AD59314" s="9"/>
    </row>
    <row r="59315" spans="30:30">
      <c r="AD59315" s="9"/>
    </row>
    <row r="59316" spans="30:30">
      <c r="AD59316" s="9"/>
    </row>
    <row r="59317" spans="30:30">
      <c r="AD59317" s="9"/>
    </row>
    <row r="59318" spans="30:30">
      <c r="AD59318" s="9"/>
    </row>
    <row r="59319" spans="30:30">
      <c r="AD59319" s="9"/>
    </row>
    <row r="59320" spans="30:30">
      <c r="AD59320" s="9"/>
    </row>
    <row r="59321" spans="30:30">
      <c r="AD59321" s="9"/>
    </row>
    <row r="59322" spans="30:30">
      <c r="AD59322" s="9"/>
    </row>
    <row r="59323" spans="30:30">
      <c r="AD59323" s="9"/>
    </row>
    <row r="59324" spans="30:30">
      <c r="AD59324" s="9"/>
    </row>
    <row r="59325" spans="30:30">
      <c r="AD59325" s="9"/>
    </row>
    <row r="59326" spans="30:30">
      <c r="AD59326" s="9"/>
    </row>
    <row r="59327" spans="30:30">
      <c r="AD59327" s="9"/>
    </row>
    <row r="59328" spans="30:30">
      <c r="AD59328" s="9"/>
    </row>
    <row r="59329" spans="30:30">
      <c r="AD59329" s="9"/>
    </row>
    <row r="59330" spans="30:30">
      <c r="AD59330" s="9"/>
    </row>
    <row r="59331" spans="30:30">
      <c r="AD59331" s="9"/>
    </row>
    <row r="59332" spans="30:30">
      <c r="AD59332" s="9"/>
    </row>
    <row r="59333" spans="30:30">
      <c r="AD59333" s="9"/>
    </row>
    <row r="59334" spans="30:30">
      <c r="AD59334" s="9"/>
    </row>
    <row r="59335" spans="30:30">
      <c r="AD59335" s="9"/>
    </row>
    <row r="59336" spans="30:30">
      <c r="AD59336" s="9"/>
    </row>
    <row r="59337" spans="30:30">
      <c r="AD59337" s="9"/>
    </row>
    <row r="59338" spans="30:30">
      <c r="AD59338" s="9"/>
    </row>
    <row r="59339" spans="30:30">
      <c r="AD59339" s="9"/>
    </row>
    <row r="59340" spans="30:30">
      <c r="AD59340" s="9"/>
    </row>
    <row r="59341" spans="30:30">
      <c r="AD59341" s="9"/>
    </row>
    <row r="59342" spans="30:30">
      <c r="AD59342" s="9"/>
    </row>
    <row r="59343" spans="30:30">
      <c r="AD59343" s="9"/>
    </row>
    <row r="59344" spans="30:30">
      <c r="AD59344" s="9"/>
    </row>
    <row r="59345" spans="30:30">
      <c r="AD59345" s="9"/>
    </row>
    <row r="59346" spans="30:30">
      <c r="AD59346" s="9"/>
    </row>
    <row r="59347" spans="30:30">
      <c r="AD59347" s="9"/>
    </row>
    <row r="59348" spans="30:30">
      <c r="AD59348" s="9"/>
    </row>
    <row r="59349" spans="30:30">
      <c r="AD59349" s="9"/>
    </row>
    <row r="59350" spans="30:30">
      <c r="AD59350" s="9"/>
    </row>
    <row r="59351" spans="30:30">
      <c r="AD59351" s="9"/>
    </row>
    <row r="59352" spans="30:30">
      <c r="AD59352" s="9"/>
    </row>
    <row r="59353" spans="30:30">
      <c r="AD59353" s="9"/>
    </row>
    <row r="59354" spans="30:30">
      <c r="AD59354" s="9"/>
    </row>
    <row r="59355" spans="30:30">
      <c r="AD59355" s="9"/>
    </row>
    <row r="59356" spans="30:30">
      <c r="AD59356" s="9"/>
    </row>
    <row r="59357" spans="30:30">
      <c r="AD59357" s="9"/>
    </row>
    <row r="59358" spans="30:30">
      <c r="AD59358" s="9"/>
    </row>
    <row r="59359" spans="30:30">
      <c r="AD59359" s="9"/>
    </row>
    <row r="59360" spans="30:30">
      <c r="AD59360" s="9"/>
    </row>
    <row r="59361" spans="30:30">
      <c r="AD59361" s="9"/>
    </row>
    <row r="59362" spans="30:30">
      <c r="AD59362" s="9"/>
    </row>
    <row r="59363" spans="30:30">
      <c r="AD59363" s="9"/>
    </row>
    <row r="59364" spans="30:30">
      <c r="AD59364" s="9"/>
    </row>
    <row r="59365" spans="30:30">
      <c r="AD59365" s="9"/>
    </row>
    <row r="59366" spans="30:30">
      <c r="AD59366" s="9"/>
    </row>
    <row r="59367" spans="30:30">
      <c r="AD59367" s="9"/>
    </row>
    <row r="59368" spans="30:30">
      <c r="AD59368" s="9"/>
    </row>
    <row r="59369" spans="30:30">
      <c r="AD59369" s="9"/>
    </row>
    <row r="59370" spans="30:30">
      <c r="AD59370" s="9"/>
    </row>
    <row r="59371" spans="30:30">
      <c r="AD59371" s="9"/>
    </row>
    <row r="59372" spans="30:30">
      <c r="AD59372" s="9"/>
    </row>
    <row r="59373" spans="30:30">
      <c r="AD59373" s="9"/>
    </row>
    <row r="59374" spans="30:30">
      <c r="AD59374" s="9"/>
    </row>
    <row r="59375" spans="30:30">
      <c r="AD59375" s="9"/>
    </row>
    <row r="59376" spans="30:30">
      <c r="AD59376" s="9"/>
    </row>
    <row r="59377" spans="30:30">
      <c r="AD59377" s="9"/>
    </row>
    <row r="59378" spans="30:30">
      <c r="AD59378" s="9"/>
    </row>
    <row r="59379" spans="30:30">
      <c r="AD59379" s="9"/>
    </row>
    <row r="59380" spans="30:30">
      <c r="AD59380" s="9"/>
    </row>
    <row r="59381" spans="30:30">
      <c r="AD59381" s="9"/>
    </row>
    <row r="59382" spans="30:30">
      <c r="AD59382" s="9"/>
    </row>
    <row r="59383" spans="30:30">
      <c r="AD59383" s="9"/>
    </row>
    <row r="59384" spans="30:30">
      <c r="AD59384" s="9"/>
    </row>
    <row r="59385" spans="30:30">
      <c r="AD59385" s="9"/>
    </row>
    <row r="59386" spans="30:30">
      <c r="AD59386" s="9"/>
    </row>
    <row r="59387" spans="30:30">
      <c r="AD59387" s="9"/>
    </row>
    <row r="59388" spans="30:30">
      <c r="AD59388" s="9"/>
    </row>
    <row r="59389" spans="30:30">
      <c r="AD59389" s="9"/>
    </row>
    <row r="59390" spans="30:30">
      <c r="AD59390" s="9"/>
    </row>
    <row r="59391" spans="30:30">
      <c r="AD59391" s="9"/>
    </row>
    <row r="59392" spans="30:30">
      <c r="AD59392" s="9"/>
    </row>
    <row r="59393" spans="30:30">
      <c r="AD59393" s="9"/>
    </row>
    <row r="59394" spans="30:30">
      <c r="AD59394" s="9"/>
    </row>
    <row r="59395" spans="30:30">
      <c r="AD59395" s="9"/>
    </row>
    <row r="59396" spans="30:30">
      <c r="AD59396" s="9"/>
    </row>
    <row r="59397" spans="30:30">
      <c r="AD59397" s="9"/>
    </row>
    <row r="59398" spans="30:30">
      <c r="AD59398" s="9"/>
    </row>
    <row r="59399" spans="30:30">
      <c r="AD59399" s="9"/>
    </row>
    <row r="59400" spans="30:30">
      <c r="AD59400" s="9"/>
    </row>
    <row r="59401" spans="30:30">
      <c r="AD59401" s="9"/>
    </row>
    <row r="59402" spans="30:30">
      <c r="AD59402" s="9"/>
    </row>
    <row r="59403" spans="30:30">
      <c r="AD59403" s="9"/>
    </row>
    <row r="59404" spans="30:30">
      <c r="AD59404" s="9"/>
    </row>
    <row r="59405" spans="30:30">
      <c r="AD59405" s="9"/>
    </row>
    <row r="59406" spans="30:30">
      <c r="AD59406" s="9"/>
    </row>
    <row r="59407" spans="30:30">
      <c r="AD59407" s="9"/>
    </row>
    <row r="59408" spans="30:30">
      <c r="AD59408" s="9"/>
    </row>
    <row r="59409" spans="30:30">
      <c r="AD59409" s="9"/>
    </row>
    <row r="59410" spans="30:30">
      <c r="AD59410" s="9"/>
    </row>
    <row r="59411" spans="30:30">
      <c r="AD59411" s="9"/>
    </row>
    <row r="59412" spans="30:30">
      <c r="AD59412" s="9"/>
    </row>
    <row r="59413" spans="30:30">
      <c r="AD59413" s="9"/>
    </row>
    <row r="59414" spans="30:30">
      <c r="AD59414" s="9"/>
    </row>
    <row r="59415" spans="30:30">
      <c r="AD59415" s="9"/>
    </row>
    <row r="59416" spans="30:30">
      <c r="AD59416" s="9"/>
    </row>
    <row r="59417" spans="30:30">
      <c r="AD59417" s="9"/>
    </row>
    <row r="59418" spans="30:30">
      <c r="AD59418" s="9"/>
    </row>
    <row r="59419" spans="30:30">
      <c r="AD59419" s="9"/>
    </row>
    <row r="59420" spans="30:30">
      <c r="AD59420" s="9"/>
    </row>
    <row r="59421" spans="30:30">
      <c r="AD59421" s="9"/>
    </row>
    <row r="59422" spans="30:30">
      <c r="AD59422" s="9"/>
    </row>
    <row r="59423" spans="30:30">
      <c r="AD59423" s="9"/>
    </row>
    <row r="59424" spans="30:30">
      <c r="AD59424" s="9"/>
    </row>
    <row r="59425" spans="30:30">
      <c r="AD59425" s="9"/>
    </row>
    <row r="59426" spans="30:30">
      <c r="AD59426" s="9"/>
    </row>
    <row r="59427" spans="30:30">
      <c r="AD59427" s="9"/>
    </row>
    <row r="59428" spans="30:30">
      <c r="AD59428" s="9"/>
    </row>
    <row r="59429" spans="30:30">
      <c r="AD59429" s="9"/>
    </row>
    <row r="59430" spans="30:30">
      <c r="AD59430" s="9"/>
    </row>
    <row r="59431" spans="30:30">
      <c r="AD59431" s="9"/>
    </row>
    <row r="59432" spans="30:30">
      <c r="AD59432" s="9"/>
    </row>
    <row r="59433" spans="30:30">
      <c r="AD59433" s="9"/>
    </row>
    <row r="59434" spans="30:30">
      <c r="AD59434" s="9"/>
    </row>
    <row r="59435" spans="30:30">
      <c r="AD59435" s="9"/>
    </row>
    <row r="59436" spans="30:30">
      <c r="AD59436" s="9"/>
    </row>
    <row r="59437" spans="30:30">
      <c r="AD59437" s="9"/>
    </row>
    <row r="59438" spans="30:30">
      <c r="AD59438" s="9"/>
    </row>
    <row r="59439" spans="30:30">
      <c r="AD59439" s="9"/>
    </row>
    <row r="59440" spans="30:30">
      <c r="AD59440" s="9"/>
    </row>
    <row r="59441" spans="30:30">
      <c r="AD59441" s="9"/>
    </row>
    <row r="59442" spans="30:30">
      <c r="AD59442" s="9"/>
    </row>
    <row r="59443" spans="30:30">
      <c r="AD59443" s="9"/>
    </row>
    <row r="59444" spans="30:30">
      <c r="AD59444" s="9"/>
    </row>
    <row r="59445" spans="30:30">
      <c r="AD59445" s="9"/>
    </row>
    <row r="59446" spans="30:30">
      <c r="AD59446" s="9"/>
    </row>
    <row r="59447" spans="30:30">
      <c r="AD59447" s="9"/>
    </row>
    <row r="59448" spans="30:30">
      <c r="AD59448" s="9"/>
    </row>
    <row r="59449" spans="30:30">
      <c r="AD59449" s="9"/>
    </row>
    <row r="59450" spans="30:30">
      <c r="AD59450" s="9"/>
    </row>
    <row r="59451" spans="30:30">
      <c r="AD59451" s="9"/>
    </row>
    <row r="59452" spans="30:30">
      <c r="AD59452" s="9"/>
    </row>
    <row r="59453" spans="30:30">
      <c r="AD59453" s="9"/>
    </row>
    <row r="59454" spans="30:30">
      <c r="AD59454" s="9"/>
    </row>
    <row r="59455" spans="30:30">
      <c r="AD59455" s="9"/>
    </row>
    <row r="59456" spans="30:30">
      <c r="AD59456" s="9"/>
    </row>
    <row r="59457" spans="30:30">
      <c r="AD59457" s="9"/>
    </row>
    <row r="59458" spans="30:30">
      <c r="AD59458" s="9"/>
    </row>
    <row r="59459" spans="30:30">
      <c r="AD59459" s="9"/>
    </row>
    <row r="59460" spans="30:30">
      <c r="AD59460" s="9"/>
    </row>
    <row r="59461" spans="30:30">
      <c r="AD59461" s="9"/>
    </row>
    <row r="59462" spans="30:30">
      <c r="AD59462" s="9"/>
    </row>
    <row r="59463" spans="30:30">
      <c r="AD59463" s="9"/>
    </row>
    <row r="59464" spans="30:30">
      <c r="AD59464" s="9"/>
    </row>
    <row r="59465" spans="30:30">
      <c r="AD59465" s="9"/>
    </row>
    <row r="59466" spans="30:30">
      <c r="AD59466" s="9"/>
    </row>
    <row r="59467" spans="30:30">
      <c r="AD59467" s="9"/>
    </row>
    <row r="59468" spans="30:30">
      <c r="AD59468" s="9"/>
    </row>
    <row r="59469" spans="30:30">
      <c r="AD59469" s="9"/>
    </row>
    <row r="59470" spans="30:30">
      <c r="AD59470" s="9"/>
    </row>
    <row r="59471" spans="30:30">
      <c r="AD59471" s="9"/>
    </row>
    <row r="59472" spans="30:30">
      <c r="AD59472" s="9"/>
    </row>
    <row r="59473" spans="30:30">
      <c r="AD59473" s="9"/>
    </row>
    <row r="59474" spans="30:30">
      <c r="AD59474" s="9"/>
    </row>
    <row r="59475" spans="30:30">
      <c r="AD59475" s="9"/>
    </row>
    <row r="59476" spans="30:30">
      <c r="AD59476" s="9"/>
    </row>
    <row r="59477" spans="30:30">
      <c r="AD59477" s="9"/>
    </row>
    <row r="59478" spans="30:30">
      <c r="AD59478" s="9"/>
    </row>
    <row r="59479" spans="30:30">
      <c r="AD59479" s="9"/>
    </row>
    <row r="59480" spans="30:30">
      <c r="AD59480" s="9"/>
    </row>
    <row r="59481" spans="30:30">
      <c r="AD59481" s="9"/>
    </row>
    <row r="59482" spans="30:30">
      <c r="AD59482" s="9"/>
    </row>
    <row r="59483" spans="30:30">
      <c r="AD59483" s="9"/>
    </row>
    <row r="59484" spans="30:30">
      <c r="AD59484" s="9"/>
    </row>
    <row r="59485" spans="30:30">
      <c r="AD59485" s="9"/>
    </row>
    <row r="59486" spans="30:30">
      <c r="AD59486" s="9"/>
    </row>
    <row r="59487" spans="30:30">
      <c r="AD59487" s="9"/>
    </row>
    <row r="59488" spans="30:30">
      <c r="AD59488" s="9"/>
    </row>
    <row r="59489" spans="30:30">
      <c r="AD59489" s="9"/>
    </row>
    <row r="59490" spans="30:30">
      <c r="AD59490" s="9"/>
    </row>
    <row r="59491" spans="30:30">
      <c r="AD59491" s="9"/>
    </row>
    <row r="59492" spans="30:30">
      <c r="AD59492" s="9"/>
    </row>
    <row r="59493" spans="30:30">
      <c r="AD59493" s="9"/>
    </row>
    <row r="59494" spans="30:30">
      <c r="AD59494" s="9"/>
    </row>
    <row r="59495" spans="30:30">
      <c r="AD59495" s="9"/>
    </row>
    <row r="59496" spans="30:30">
      <c r="AD59496" s="9"/>
    </row>
    <row r="59497" spans="30:30">
      <c r="AD59497" s="9"/>
    </row>
    <row r="59498" spans="30:30">
      <c r="AD59498" s="9"/>
    </row>
    <row r="59499" spans="30:30">
      <c r="AD59499" s="9"/>
    </row>
    <row r="59500" spans="30:30">
      <c r="AD59500" s="9"/>
    </row>
    <row r="59501" spans="30:30">
      <c r="AD59501" s="9"/>
    </row>
    <row r="59502" spans="30:30">
      <c r="AD59502" s="9"/>
    </row>
    <row r="59503" spans="30:30">
      <c r="AD59503" s="9"/>
    </row>
    <row r="59504" spans="30:30">
      <c r="AD59504" s="9"/>
    </row>
    <row r="59505" spans="30:30">
      <c r="AD59505" s="9"/>
    </row>
    <row r="59506" spans="30:30">
      <c r="AD59506" s="9"/>
    </row>
    <row r="59507" spans="30:30">
      <c r="AD59507" s="9"/>
    </row>
    <row r="59508" spans="30:30">
      <c r="AD59508" s="9"/>
    </row>
    <row r="59509" spans="30:30">
      <c r="AD59509" s="9"/>
    </row>
    <row r="59510" spans="30:30">
      <c r="AD59510" s="9"/>
    </row>
    <row r="59511" spans="30:30">
      <c r="AD59511" s="9"/>
    </row>
    <row r="59512" spans="30:30">
      <c r="AD59512" s="9"/>
    </row>
    <row r="59513" spans="30:30">
      <c r="AD59513" s="9"/>
    </row>
    <row r="59514" spans="30:30">
      <c r="AD59514" s="9"/>
    </row>
    <row r="59515" spans="30:30">
      <c r="AD59515" s="9"/>
    </row>
    <row r="59516" spans="30:30">
      <c r="AD59516" s="9"/>
    </row>
    <row r="59517" spans="30:30">
      <c r="AD59517" s="9"/>
    </row>
    <row r="59518" spans="30:30">
      <c r="AD59518" s="9"/>
    </row>
    <row r="59519" spans="30:30">
      <c r="AD59519" s="9"/>
    </row>
    <row r="59520" spans="30:30">
      <c r="AD59520" s="9"/>
    </row>
    <row r="59521" spans="30:30">
      <c r="AD59521" s="9"/>
    </row>
    <row r="59522" spans="30:30">
      <c r="AD59522" s="9"/>
    </row>
    <row r="59523" spans="30:30">
      <c r="AD59523" s="9"/>
    </row>
    <row r="59524" spans="30:30">
      <c r="AD59524" s="9"/>
    </row>
    <row r="59525" spans="30:30">
      <c r="AD59525" s="9"/>
    </row>
    <row r="59526" spans="30:30">
      <c r="AD59526" s="9"/>
    </row>
    <row r="59527" spans="30:30">
      <c r="AD59527" s="9"/>
    </row>
    <row r="59528" spans="30:30">
      <c r="AD59528" s="9"/>
    </row>
    <row r="59529" spans="30:30">
      <c r="AD59529" s="9"/>
    </row>
    <row r="59530" spans="30:30">
      <c r="AD59530" s="9"/>
    </row>
    <row r="59531" spans="30:30">
      <c r="AD59531" s="9"/>
    </row>
    <row r="59532" spans="30:30">
      <c r="AD59532" s="9"/>
    </row>
    <row r="59533" spans="30:30">
      <c r="AD59533" s="9"/>
    </row>
    <row r="59534" spans="30:30">
      <c r="AD59534" s="9"/>
    </row>
    <row r="59535" spans="30:30">
      <c r="AD59535" s="9"/>
    </row>
    <row r="59536" spans="30:30">
      <c r="AD59536" s="9"/>
    </row>
    <row r="59537" spans="30:30">
      <c r="AD59537" s="9"/>
    </row>
    <row r="59538" spans="30:30">
      <c r="AD59538" s="9"/>
    </row>
    <row r="59539" spans="30:30">
      <c r="AD59539" s="9"/>
    </row>
    <row r="59540" spans="30:30">
      <c r="AD59540" s="9"/>
    </row>
    <row r="59541" spans="30:30">
      <c r="AD59541" s="9"/>
    </row>
    <row r="59542" spans="30:30">
      <c r="AD59542" s="9"/>
    </row>
    <row r="59543" spans="30:30">
      <c r="AD59543" s="9"/>
    </row>
    <row r="59544" spans="30:30">
      <c r="AD59544" s="9"/>
    </row>
    <row r="59545" spans="30:30">
      <c r="AD59545" s="9"/>
    </row>
    <row r="59546" spans="30:30">
      <c r="AD59546" s="9"/>
    </row>
    <row r="59547" spans="30:30">
      <c r="AD59547" s="9"/>
    </row>
    <row r="59548" spans="30:30">
      <c r="AD59548" s="9"/>
    </row>
    <row r="59549" spans="30:30">
      <c r="AD59549" s="9"/>
    </row>
    <row r="59550" spans="30:30">
      <c r="AD59550" s="9"/>
    </row>
    <row r="59551" spans="30:30">
      <c r="AD59551" s="9"/>
    </row>
    <row r="59552" spans="30:30">
      <c r="AD59552" s="9"/>
    </row>
    <row r="59553" spans="30:30">
      <c r="AD59553" s="9"/>
    </row>
    <row r="59554" spans="30:30">
      <c r="AD59554" s="9"/>
    </row>
    <row r="59555" spans="30:30">
      <c r="AD59555" s="9"/>
    </row>
    <row r="59556" spans="30:30">
      <c r="AD59556" s="9"/>
    </row>
    <row r="59557" spans="30:30">
      <c r="AD59557" s="9"/>
    </row>
    <row r="59558" spans="30:30">
      <c r="AD59558" s="9"/>
    </row>
    <row r="59559" spans="30:30">
      <c r="AD59559" s="9"/>
    </row>
    <row r="59560" spans="30:30">
      <c r="AD59560" s="9"/>
    </row>
    <row r="59561" spans="30:30">
      <c r="AD59561" s="9"/>
    </row>
    <row r="59562" spans="30:30">
      <c r="AD59562" s="9"/>
    </row>
    <row r="59563" spans="30:30">
      <c r="AD59563" s="9"/>
    </row>
    <row r="59564" spans="30:30">
      <c r="AD59564" s="9"/>
    </row>
    <row r="59565" spans="30:30">
      <c r="AD59565" s="9"/>
    </row>
    <row r="59566" spans="30:30">
      <c r="AD59566" s="9"/>
    </row>
    <row r="59567" spans="30:30">
      <c r="AD59567" s="9"/>
    </row>
    <row r="59568" spans="30:30">
      <c r="AD59568" s="9"/>
    </row>
    <row r="59569" spans="30:30">
      <c r="AD59569" s="9"/>
    </row>
    <row r="59570" spans="30:30">
      <c r="AD59570" s="9"/>
    </row>
    <row r="59571" spans="30:30">
      <c r="AD59571" s="9"/>
    </row>
    <row r="59572" spans="30:30">
      <c r="AD59572" s="9"/>
    </row>
    <row r="59573" spans="30:30">
      <c r="AD59573" s="9"/>
    </row>
    <row r="59574" spans="30:30">
      <c r="AD59574" s="9"/>
    </row>
    <row r="59575" spans="30:30">
      <c r="AD59575" s="9"/>
    </row>
    <row r="59576" spans="30:30">
      <c r="AD59576" s="9"/>
    </row>
    <row r="59577" spans="30:30">
      <c r="AD59577" s="9"/>
    </row>
    <row r="59578" spans="30:30">
      <c r="AD59578" s="9"/>
    </row>
    <row r="59579" spans="30:30">
      <c r="AD59579" s="9"/>
    </row>
    <row r="59580" spans="30:30">
      <c r="AD59580" s="9"/>
    </row>
    <row r="59581" spans="30:30">
      <c r="AD59581" s="9"/>
    </row>
    <row r="59582" spans="30:30">
      <c r="AD59582" s="9"/>
    </row>
    <row r="59583" spans="30:30">
      <c r="AD59583" s="9"/>
    </row>
    <row r="59584" spans="30:30">
      <c r="AD59584" s="9"/>
    </row>
    <row r="59585" spans="30:30">
      <c r="AD59585" s="9"/>
    </row>
    <row r="59586" spans="30:30">
      <c r="AD59586" s="9"/>
    </row>
    <row r="59587" spans="30:30">
      <c r="AD59587" s="9"/>
    </row>
    <row r="59588" spans="30:30">
      <c r="AD59588" s="9"/>
    </row>
    <row r="59589" spans="30:30">
      <c r="AD59589" s="9"/>
    </row>
    <row r="59590" spans="30:30">
      <c r="AD59590" s="9"/>
    </row>
    <row r="59591" spans="30:30">
      <c r="AD59591" s="9"/>
    </row>
    <row r="59592" spans="30:30">
      <c r="AD59592" s="9"/>
    </row>
    <row r="59593" spans="30:30">
      <c r="AD59593" s="9"/>
    </row>
    <row r="59594" spans="30:30">
      <c r="AD59594" s="9"/>
    </row>
    <row r="59595" spans="30:30">
      <c r="AD59595" s="9"/>
    </row>
    <row r="59596" spans="30:30">
      <c r="AD59596" s="9"/>
    </row>
    <row r="59597" spans="30:30">
      <c r="AD59597" s="9"/>
    </row>
    <row r="59598" spans="30:30">
      <c r="AD59598" s="9"/>
    </row>
    <row r="59599" spans="30:30">
      <c r="AD59599" s="9"/>
    </row>
    <row r="59600" spans="30:30">
      <c r="AD59600" s="9"/>
    </row>
    <row r="59601" spans="30:30">
      <c r="AD59601" s="9"/>
    </row>
    <row r="59602" spans="30:30">
      <c r="AD59602" s="9"/>
    </row>
    <row r="59603" spans="30:30">
      <c r="AD59603" s="9"/>
    </row>
    <row r="59604" spans="30:30">
      <c r="AD59604" s="9"/>
    </row>
    <row r="59605" spans="30:30">
      <c r="AD59605" s="9"/>
    </row>
    <row r="59606" spans="30:30">
      <c r="AD59606" s="9"/>
    </row>
    <row r="59607" spans="30:30">
      <c r="AD59607" s="9"/>
    </row>
    <row r="59608" spans="30:30">
      <c r="AD59608" s="9"/>
    </row>
    <row r="59609" spans="30:30">
      <c r="AD59609" s="9"/>
    </row>
    <row r="59610" spans="30:30">
      <c r="AD59610" s="9"/>
    </row>
    <row r="59611" spans="30:30">
      <c r="AD59611" s="9"/>
    </row>
    <row r="59612" spans="30:30">
      <c r="AD59612" s="9"/>
    </row>
    <row r="59613" spans="30:30">
      <c r="AD59613" s="9"/>
    </row>
    <row r="59614" spans="30:30">
      <c r="AD59614" s="9"/>
    </row>
    <row r="59615" spans="30:30">
      <c r="AD59615" s="9"/>
    </row>
    <row r="59616" spans="30:30">
      <c r="AD59616" s="9"/>
    </row>
    <row r="59617" spans="30:30">
      <c r="AD59617" s="9"/>
    </row>
    <row r="59618" spans="30:30">
      <c r="AD59618" s="9"/>
    </row>
    <row r="59619" spans="30:30">
      <c r="AD59619" s="9"/>
    </row>
    <row r="59620" spans="30:30">
      <c r="AD59620" s="9"/>
    </row>
    <row r="59621" spans="30:30">
      <c r="AD59621" s="9"/>
    </row>
    <row r="59622" spans="30:30">
      <c r="AD59622" s="9"/>
    </row>
    <row r="59623" spans="30:30">
      <c r="AD59623" s="9"/>
    </row>
    <row r="59624" spans="30:30">
      <c r="AD59624" s="9"/>
    </row>
    <row r="59625" spans="30:30">
      <c r="AD59625" s="9"/>
    </row>
    <row r="59626" spans="30:30">
      <c r="AD59626" s="9"/>
    </row>
    <row r="59627" spans="30:30">
      <c r="AD59627" s="9"/>
    </row>
    <row r="59628" spans="30:30">
      <c r="AD59628" s="9"/>
    </row>
    <row r="59629" spans="30:30">
      <c r="AD59629" s="9"/>
    </row>
    <row r="59630" spans="30:30">
      <c r="AD59630" s="9"/>
    </row>
    <row r="59631" spans="30:30">
      <c r="AD59631" s="9"/>
    </row>
    <row r="59632" spans="30:30">
      <c r="AD59632" s="9"/>
    </row>
    <row r="59633" spans="30:30">
      <c r="AD59633" s="9"/>
    </row>
    <row r="59634" spans="30:30">
      <c r="AD59634" s="9"/>
    </row>
    <row r="59635" spans="30:30">
      <c r="AD59635" s="9"/>
    </row>
    <row r="59636" spans="30:30">
      <c r="AD59636" s="9"/>
    </row>
    <row r="59637" spans="30:30">
      <c r="AD59637" s="9"/>
    </row>
    <row r="59638" spans="30:30">
      <c r="AD59638" s="9"/>
    </row>
    <row r="59639" spans="30:30">
      <c r="AD59639" s="9"/>
    </row>
    <row r="59640" spans="30:30">
      <c r="AD59640" s="9"/>
    </row>
    <row r="59641" spans="30:30">
      <c r="AD59641" s="9"/>
    </row>
    <row r="59642" spans="30:30">
      <c r="AD59642" s="9"/>
    </row>
    <row r="59643" spans="30:30">
      <c r="AD59643" s="9"/>
    </row>
    <row r="59644" spans="30:30">
      <c r="AD59644" s="9"/>
    </row>
    <row r="59645" spans="30:30">
      <c r="AD59645" s="9"/>
    </row>
    <row r="59646" spans="30:30">
      <c r="AD59646" s="9"/>
    </row>
    <row r="59647" spans="30:30">
      <c r="AD59647" s="9"/>
    </row>
    <row r="59648" spans="30:30">
      <c r="AD59648" s="9"/>
    </row>
    <row r="59649" spans="30:30">
      <c r="AD59649" s="9"/>
    </row>
    <row r="59650" spans="30:30">
      <c r="AD59650" s="9"/>
    </row>
    <row r="59651" spans="30:30">
      <c r="AD59651" s="9"/>
    </row>
    <row r="59652" spans="30:30">
      <c r="AD59652" s="9"/>
    </row>
    <row r="59653" spans="30:30">
      <c r="AD59653" s="9"/>
    </row>
    <row r="59654" spans="30:30">
      <c r="AD59654" s="9"/>
    </row>
    <row r="59655" spans="30:30">
      <c r="AD59655" s="9"/>
    </row>
    <row r="59656" spans="30:30">
      <c r="AD59656" s="9"/>
    </row>
    <row r="59657" spans="30:30">
      <c r="AD59657" s="9"/>
    </row>
    <row r="59658" spans="30:30">
      <c r="AD59658" s="9"/>
    </row>
    <row r="59659" spans="30:30">
      <c r="AD59659" s="9"/>
    </row>
    <row r="59660" spans="30:30">
      <c r="AD59660" s="9"/>
    </row>
    <row r="59661" spans="30:30">
      <c r="AD59661" s="9"/>
    </row>
    <row r="59662" spans="30:30">
      <c r="AD59662" s="9"/>
    </row>
    <row r="59663" spans="30:30">
      <c r="AD59663" s="9"/>
    </row>
    <row r="59664" spans="30:30">
      <c r="AD59664" s="9"/>
    </row>
    <row r="59665" spans="30:30">
      <c r="AD59665" s="9"/>
    </row>
    <row r="59666" spans="30:30">
      <c r="AD59666" s="9"/>
    </row>
    <row r="59667" spans="30:30">
      <c r="AD59667" s="9"/>
    </row>
    <row r="59668" spans="30:30">
      <c r="AD59668" s="9"/>
    </row>
    <row r="59669" spans="30:30">
      <c r="AD59669" s="9"/>
    </row>
    <row r="59670" spans="30:30">
      <c r="AD59670" s="9"/>
    </row>
    <row r="59671" spans="30:30">
      <c r="AD59671" s="9"/>
    </row>
    <row r="59672" spans="30:30">
      <c r="AD59672" s="9"/>
    </row>
    <row r="59673" spans="30:30">
      <c r="AD59673" s="9"/>
    </row>
    <row r="59674" spans="30:30">
      <c r="AD59674" s="9"/>
    </row>
    <row r="59675" spans="30:30">
      <c r="AD59675" s="9"/>
    </row>
    <row r="59676" spans="30:30">
      <c r="AD59676" s="9"/>
    </row>
    <row r="59677" spans="30:30">
      <c r="AD59677" s="9"/>
    </row>
    <row r="59678" spans="30:30">
      <c r="AD59678" s="9"/>
    </row>
    <row r="59679" spans="30:30">
      <c r="AD59679" s="9"/>
    </row>
    <row r="59680" spans="30:30">
      <c r="AD59680" s="9"/>
    </row>
    <row r="59681" spans="30:30">
      <c r="AD59681" s="9"/>
    </row>
    <row r="59682" spans="30:30">
      <c r="AD59682" s="9"/>
    </row>
    <row r="59683" spans="30:30">
      <c r="AD59683" s="9"/>
    </row>
    <row r="59684" spans="30:30">
      <c r="AD59684" s="9"/>
    </row>
    <row r="59685" spans="30:30">
      <c r="AD59685" s="9"/>
    </row>
    <row r="59686" spans="30:30">
      <c r="AD59686" s="9"/>
    </row>
    <row r="59687" spans="30:30">
      <c r="AD59687" s="9"/>
    </row>
    <row r="59688" spans="30:30">
      <c r="AD59688" s="9"/>
    </row>
    <row r="59689" spans="30:30">
      <c r="AD59689" s="9"/>
    </row>
    <row r="59690" spans="30:30">
      <c r="AD59690" s="9"/>
    </row>
    <row r="59691" spans="30:30">
      <c r="AD59691" s="9"/>
    </row>
    <row r="59692" spans="30:30">
      <c r="AD59692" s="9"/>
    </row>
    <row r="59693" spans="30:30">
      <c r="AD59693" s="9"/>
    </row>
    <row r="59694" spans="30:30">
      <c r="AD59694" s="9"/>
    </row>
    <row r="59695" spans="30:30">
      <c r="AD59695" s="9"/>
    </row>
    <row r="59696" spans="30:30">
      <c r="AD59696" s="9"/>
    </row>
    <row r="59697" spans="30:30">
      <c r="AD59697" s="9"/>
    </row>
    <row r="59698" spans="30:30">
      <c r="AD59698" s="9"/>
    </row>
    <row r="59699" spans="30:30">
      <c r="AD59699" s="9"/>
    </row>
    <row r="59700" spans="30:30">
      <c r="AD59700" s="9"/>
    </row>
    <row r="59701" spans="30:30">
      <c r="AD59701" s="9"/>
    </row>
    <row r="59702" spans="30:30">
      <c r="AD59702" s="9"/>
    </row>
    <row r="59703" spans="30:30">
      <c r="AD59703" s="9"/>
    </row>
    <row r="59704" spans="30:30">
      <c r="AD59704" s="9"/>
    </row>
    <row r="59705" spans="30:30">
      <c r="AD59705" s="9"/>
    </row>
    <row r="59706" spans="30:30">
      <c r="AD59706" s="9"/>
    </row>
    <row r="59707" spans="30:30">
      <c r="AD59707" s="9"/>
    </row>
    <row r="59708" spans="30:30">
      <c r="AD59708" s="9"/>
    </row>
    <row r="59709" spans="30:30">
      <c r="AD59709" s="9"/>
    </row>
    <row r="59710" spans="30:30">
      <c r="AD59710" s="9"/>
    </row>
    <row r="59711" spans="30:30">
      <c r="AD59711" s="9"/>
    </row>
    <row r="59712" spans="30:30">
      <c r="AD59712" s="9"/>
    </row>
    <row r="59713" spans="30:30">
      <c r="AD59713" s="9"/>
    </row>
    <row r="59714" spans="30:30">
      <c r="AD59714" s="9"/>
    </row>
    <row r="59715" spans="30:30">
      <c r="AD59715" s="9"/>
    </row>
    <row r="59716" spans="30:30">
      <c r="AD59716" s="9"/>
    </row>
    <row r="59717" spans="30:30">
      <c r="AD59717" s="9"/>
    </row>
    <row r="59718" spans="30:30">
      <c r="AD59718" s="9"/>
    </row>
    <row r="59719" spans="30:30">
      <c r="AD59719" s="9"/>
    </row>
    <row r="59720" spans="30:30">
      <c r="AD59720" s="9"/>
    </row>
    <row r="59721" spans="30:30">
      <c r="AD59721" s="9"/>
    </row>
    <row r="59722" spans="30:30">
      <c r="AD59722" s="9"/>
    </row>
    <row r="59723" spans="30:30">
      <c r="AD59723" s="9"/>
    </row>
    <row r="59724" spans="30:30">
      <c r="AD59724" s="9"/>
    </row>
    <row r="59725" spans="30:30">
      <c r="AD59725" s="9"/>
    </row>
    <row r="59726" spans="30:30">
      <c r="AD59726" s="9"/>
    </row>
    <row r="59727" spans="30:30">
      <c r="AD59727" s="9"/>
    </row>
    <row r="59728" spans="30:30">
      <c r="AD59728" s="9"/>
    </row>
    <row r="59729" spans="30:30">
      <c r="AD59729" s="9"/>
    </row>
    <row r="59730" spans="30:30">
      <c r="AD59730" s="9"/>
    </row>
    <row r="59731" spans="30:30">
      <c r="AD59731" s="9"/>
    </row>
    <row r="59732" spans="30:30">
      <c r="AD59732" s="9"/>
    </row>
    <row r="59733" spans="30:30">
      <c r="AD59733" s="9"/>
    </row>
    <row r="59734" spans="30:30">
      <c r="AD59734" s="9"/>
    </row>
    <row r="59735" spans="30:30">
      <c r="AD59735" s="9"/>
    </row>
    <row r="59736" spans="30:30">
      <c r="AD59736" s="9"/>
    </row>
    <row r="59737" spans="30:30">
      <c r="AD59737" s="9"/>
    </row>
    <row r="59738" spans="30:30">
      <c r="AD59738" s="9"/>
    </row>
    <row r="59739" spans="30:30">
      <c r="AD59739" s="9"/>
    </row>
    <row r="59740" spans="30:30">
      <c r="AD59740" s="9"/>
    </row>
    <row r="59741" spans="30:30">
      <c r="AD59741" s="9"/>
    </row>
    <row r="59742" spans="30:30">
      <c r="AD59742" s="9"/>
    </row>
    <row r="59743" spans="30:30">
      <c r="AD59743" s="9"/>
    </row>
    <row r="59744" spans="30:30">
      <c r="AD59744" s="9"/>
    </row>
    <row r="59745" spans="30:30">
      <c r="AD59745" s="9"/>
    </row>
    <row r="59746" spans="30:30">
      <c r="AD59746" s="9"/>
    </row>
    <row r="59747" spans="30:30">
      <c r="AD59747" s="9"/>
    </row>
    <row r="59748" spans="30:30">
      <c r="AD59748" s="9"/>
    </row>
    <row r="59749" spans="30:30">
      <c r="AD59749" s="9"/>
    </row>
    <row r="59750" spans="30:30">
      <c r="AD59750" s="9"/>
    </row>
    <row r="59751" spans="30:30">
      <c r="AD59751" s="9"/>
    </row>
    <row r="59752" spans="30:30">
      <c r="AD59752" s="9"/>
    </row>
    <row r="59753" spans="30:30">
      <c r="AD59753" s="9"/>
    </row>
    <row r="59754" spans="30:30">
      <c r="AD59754" s="9"/>
    </row>
    <row r="59755" spans="30:30">
      <c r="AD59755" s="9"/>
    </row>
    <row r="59756" spans="30:30">
      <c r="AD59756" s="9"/>
    </row>
    <row r="59757" spans="30:30">
      <c r="AD59757" s="9"/>
    </row>
    <row r="59758" spans="30:30">
      <c r="AD59758" s="9"/>
    </row>
    <row r="59759" spans="30:30">
      <c r="AD59759" s="9"/>
    </row>
    <row r="59760" spans="30:30">
      <c r="AD59760" s="9"/>
    </row>
    <row r="59761" spans="30:30">
      <c r="AD59761" s="9"/>
    </row>
    <row r="59762" spans="30:30">
      <c r="AD59762" s="9"/>
    </row>
    <row r="59763" spans="30:30">
      <c r="AD59763" s="9"/>
    </row>
    <row r="59764" spans="30:30">
      <c r="AD59764" s="9"/>
    </row>
    <row r="59765" spans="30:30">
      <c r="AD59765" s="9"/>
    </row>
    <row r="59766" spans="30:30">
      <c r="AD59766" s="9"/>
    </row>
    <row r="59767" spans="30:30">
      <c r="AD59767" s="9"/>
    </row>
    <row r="59768" spans="30:30">
      <c r="AD59768" s="9"/>
    </row>
    <row r="59769" spans="30:30">
      <c r="AD59769" s="9"/>
    </row>
    <row r="59770" spans="30:30">
      <c r="AD59770" s="9"/>
    </row>
    <row r="59771" spans="30:30">
      <c r="AD59771" s="9"/>
    </row>
    <row r="59772" spans="30:30">
      <c r="AD59772" s="9"/>
    </row>
    <row r="59773" spans="30:30">
      <c r="AD59773" s="9"/>
    </row>
    <row r="59774" spans="30:30">
      <c r="AD59774" s="9"/>
    </row>
    <row r="59775" spans="30:30">
      <c r="AD59775" s="9"/>
    </row>
    <row r="59776" spans="30:30">
      <c r="AD59776" s="9"/>
    </row>
    <row r="59777" spans="30:30">
      <c r="AD59777" s="9"/>
    </row>
    <row r="59778" spans="30:30">
      <c r="AD59778" s="9"/>
    </row>
    <row r="59779" spans="30:30">
      <c r="AD59779" s="9"/>
    </row>
    <row r="59780" spans="30:30">
      <c r="AD59780" s="9"/>
    </row>
    <row r="59781" spans="30:30">
      <c r="AD59781" s="9"/>
    </row>
    <row r="59782" spans="30:30">
      <c r="AD59782" s="9"/>
    </row>
    <row r="59783" spans="30:30">
      <c r="AD59783" s="9"/>
    </row>
    <row r="59784" spans="30:30">
      <c r="AD59784" s="9"/>
    </row>
    <row r="59785" spans="30:30">
      <c r="AD59785" s="9"/>
    </row>
    <row r="59786" spans="30:30">
      <c r="AD59786" s="9"/>
    </row>
    <row r="59787" spans="30:30">
      <c r="AD59787" s="9"/>
    </row>
    <row r="59788" spans="30:30">
      <c r="AD59788" s="9"/>
    </row>
    <row r="59789" spans="30:30">
      <c r="AD59789" s="9"/>
    </row>
    <row r="59790" spans="30:30">
      <c r="AD59790" s="9"/>
    </row>
    <row r="59791" spans="30:30">
      <c r="AD59791" s="9"/>
    </row>
    <row r="59792" spans="30:30">
      <c r="AD59792" s="9"/>
    </row>
    <row r="59793" spans="30:30">
      <c r="AD59793" s="9"/>
    </row>
    <row r="59794" spans="30:30">
      <c r="AD59794" s="9"/>
    </row>
    <row r="59795" spans="30:30">
      <c r="AD59795" s="9"/>
    </row>
    <row r="59796" spans="30:30">
      <c r="AD59796" s="9"/>
    </row>
    <row r="59797" spans="30:30">
      <c r="AD59797" s="9"/>
    </row>
    <row r="59798" spans="30:30">
      <c r="AD59798" s="9"/>
    </row>
    <row r="59799" spans="30:30">
      <c r="AD59799" s="9"/>
    </row>
    <row r="59800" spans="30:30">
      <c r="AD59800" s="9"/>
    </row>
    <row r="59801" spans="30:30">
      <c r="AD59801" s="9"/>
    </row>
    <row r="59802" spans="30:30">
      <c r="AD59802" s="9"/>
    </row>
    <row r="59803" spans="30:30">
      <c r="AD59803" s="9"/>
    </row>
    <row r="59804" spans="30:30">
      <c r="AD59804" s="9"/>
    </row>
    <row r="59805" spans="30:30">
      <c r="AD59805" s="9"/>
    </row>
    <row r="59806" spans="30:30">
      <c r="AD59806" s="9"/>
    </row>
    <row r="59807" spans="30:30">
      <c r="AD59807" s="9"/>
    </row>
    <row r="59808" spans="30:30">
      <c r="AD59808" s="9"/>
    </row>
    <row r="59809" spans="30:30">
      <c r="AD59809" s="9"/>
    </row>
    <row r="59810" spans="30:30">
      <c r="AD59810" s="9"/>
    </row>
    <row r="59811" spans="30:30">
      <c r="AD59811" s="9"/>
    </row>
    <row r="59812" spans="30:30">
      <c r="AD59812" s="9"/>
    </row>
    <row r="59813" spans="30:30">
      <c r="AD59813" s="9"/>
    </row>
    <row r="59814" spans="30:30">
      <c r="AD59814" s="9"/>
    </row>
    <row r="59815" spans="30:30">
      <c r="AD59815" s="9"/>
    </row>
    <row r="59816" spans="30:30">
      <c r="AD59816" s="9"/>
    </row>
    <row r="59817" spans="30:30">
      <c r="AD59817" s="9"/>
    </row>
    <row r="59818" spans="30:30">
      <c r="AD59818" s="9"/>
    </row>
    <row r="59819" spans="30:30">
      <c r="AD59819" s="9"/>
    </row>
    <row r="59820" spans="30:30">
      <c r="AD59820" s="9"/>
    </row>
    <row r="59821" spans="30:30">
      <c r="AD59821" s="9"/>
    </row>
    <row r="59822" spans="30:30">
      <c r="AD59822" s="9"/>
    </row>
    <row r="59823" spans="30:30">
      <c r="AD59823" s="9"/>
    </row>
    <row r="59824" spans="30:30">
      <c r="AD59824" s="9"/>
    </row>
    <row r="59825" spans="30:30">
      <c r="AD59825" s="9"/>
    </row>
    <row r="59826" spans="30:30">
      <c r="AD59826" s="9"/>
    </row>
    <row r="59827" spans="30:30">
      <c r="AD59827" s="9"/>
    </row>
    <row r="59828" spans="30:30">
      <c r="AD59828" s="9"/>
    </row>
    <row r="59829" spans="30:30">
      <c r="AD59829" s="9"/>
    </row>
    <row r="59830" spans="30:30">
      <c r="AD59830" s="9"/>
    </row>
    <row r="59831" spans="30:30">
      <c r="AD59831" s="9"/>
    </row>
    <row r="59832" spans="30:30">
      <c r="AD59832" s="9"/>
    </row>
    <row r="59833" spans="30:30">
      <c r="AD59833" s="9"/>
    </row>
    <row r="59834" spans="30:30">
      <c r="AD59834" s="9"/>
    </row>
    <row r="59835" spans="30:30">
      <c r="AD59835" s="9"/>
    </row>
    <row r="59836" spans="30:30">
      <c r="AD59836" s="9"/>
    </row>
    <row r="59837" spans="30:30">
      <c r="AD59837" s="9"/>
    </row>
    <row r="59838" spans="30:30">
      <c r="AD59838" s="9"/>
    </row>
    <row r="59839" spans="30:30">
      <c r="AD59839" s="9"/>
    </row>
    <row r="59840" spans="30:30">
      <c r="AD59840" s="9"/>
    </row>
    <row r="59841" spans="30:30">
      <c r="AD59841" s="9"/>
    </row>
    <row r="59842" spans="30:30">
      <c r="AD59842" s="9"/>
    </row>
    <row r="59843" spans="30:30">
      <c r="AD59843" s="9"/>
    </row>
    <row r="59844" spans="30:30">
      <c r="AD59844" s="9"/>
    </row>
    <row r="59845" spans="30:30">
      <c r="AD59845" s="9"/>
    </row>
    <row r="59846" spans="30:30">
      <c r="AD59846" s="9"/>
    </row>
    <row r="59847" spans="30:30">
      <c r="AD59847" s="9"/>
    </row>
    <row r="59848" spans="30:30">
      <c r="AD59848" s="9"/>
    </row>
    <row r="59849" spans="30:30">
      <c r="AD59849" s="9"/>
    </row>
    <row r="59850" spans="30:30">
      <c r="AD59850" s="9"/>
    </row>
    <row r="59851" spans="30:30">
      <c r="AD59851" s="9"/>
    </row>
    <row r="59852" spans="30:30">
      <c r="AD59852" s="9"/>
    </row>
    <row r="59853" spans="30:30">
      <c r="AD59853" s="9"/>
    </row>
    <row r="59854" spans="30:30">
      <c r="AD59854" s="9"/>
    </row>
    <row r="59855" spans="30:30">
      <c r="AD59855" s="9"/>
    </row>
    <row r="59856" spans="30:30">
      <c r="AD59856" s="9"/>
    </row>
    <row r="59857" spans="30:30">
      <c r="AD59857" s="9"/>
    </row>
    <row r="59858" spans="30:30">
      <c r="AD59858" s="9"/>
    </row>
    <row r="59859" spans="30:30">
      <c r="AD59859" s="9"/>
    </row>
    <row r="59860" spans="30:30">
      <c r="AD59860" s="9"/>
    </row>
    <row r="59861" spans="30:30">
      <c r="AD59861" s="9"/>
    </row>
    <row r="59862" spans="30:30">
      <c r="AD59862" s="9"/>
    </row>
    <row r="59863" spans="30:30">
      <c r="AD59863" s="9"/>
    </row>
    <row r="59864" spans="30:30">
      <c r="AD59864" s="9"/>
    </row>
    <row r="59865" spans="30:30">
      <c r="AD59865" s="9"/>
    </row>
    <row r="59866" spans="30:30">
      <c r="AD59866" s="9"/>
    </row>
    <row r="59867" spans="30:30">
      <c r="AD59867" s="9"/>
    </row>
    <row r="59868" spans="30:30">
      <c r="AD59868" s="9"/>
    </row>
    <row r="59869" spans="30:30">
      <c r="AD59869" s="9"/>
    </row>
    <row r="59870" spans="30:30">
      <c r="AD59870" s="9"/>
    </row>
    <row r="59871" spans="30:30">
      <c r="AD59871" s="9"/>
    </row>
    <row r="59872" spans="30:30">
      <c r="AD59872" s="9"/>
    </row>
    <row r="59873" spans="30:30">
      <c r="AD59873" s="9"/>
    </row>
    <row r="59874" spans="30:30">
      <c r="AD59874" s="9"/>
    </row>
    <row r="59875" spans="30:30">
      <c r="AD59875" s="9"/>
    </row>
    <row r="59876" spans="30:30">
      <c r="AD59876" s="9"/>
    </row>
    <row r="59877" spans="30:30">
      <c r="AD59877" s="9"/>
    </row>
    <row r="59878" spans="30:30">
      <c r="AD59878" s="9"/>
    </row>
    <row r="59879" spans="30:30">
      <c r="AD59879" s="9"/>
    </row>
    <row r="59880" spans="30:30">
      <c r="AD59880" s="9"/>
    </row>
    <row r="59881" spans="30:30">
      <c r="AD59881" s="9"/>
    </row>
    <row r="59882" spans="30:30">
      <c r="AD59882" s="9"/>
    </row>
    <row r="59883" spans="30:30">
      <c r="AD59883" s="9"/>
    </row>
    <row r="59884" spans="30:30">
      <c r="AD59884" s="9"/>
    </row>
    <row r="59885" spans="30:30">
      <c r="AD59885" s="9"/>
    </row>
    <row r="59886" spans="30:30">
      <c r="AD59886" s="9"/>
    </row>
    <row r="59887" spans="30:30">
      <c r="AD59887" s="9"/>
    </row>
    <row r="59888" spans="30:30">
      <c r="AD59888" s="9"/>
    </row>
    <row r="59889" spans="30:30">
      <c r="AD59889" s="9"/>
    </row>
    <row r="59890" spans="30:30">
      <c r="AD59890" s="9"/>
    </row>
    <row r="59891" spans="30:30">
      <c r="AD59891" s="9"/>
    </row>
    <row r="59892" spans="30:30">
      <c r="AD59892" s="9"/>
    </row>
    <row r="59893" spans="30:30">
      <c r="AD59893" s="9"/>
    </row>
    <row r="59894" spans="30:30">
      <c r="AD59894" s="9"/>
    </row>
    <row r="59895" spans="30:30">
      <c r="AD59895" s="9"/>
    </row>
    <row r="59896" spans="30:30">
      <c r="AD59896" s="9"/>
    </row>
    <row r="59897" spans="30:30">
      <c r="AD59897" s="9"/>
    </row>
    <row r="59898" spans="30:30">
      <c r="AD59898" s="9"/>
    </row>
    <row r="59899" spans="30:30">
      <c r="AD59899" s="9"/>
    </row>
    <row r="59900" spans="30:30">
      <c r="AD59900" s="9"/>
    </row>
    <row r="59901" spans="30:30">
      <c r="AD59901" s="9"/>
    </row>
    <row r="59902" spans="30:30">
      <c r="AD59902" s="9"/>
    </row>
    <row r="59903" spans="30:30">
      <c r="AD59903" s="9"/>
    </row>
    <row r="59904" spans="30:30">
      <c r="AD59904" s="9"/>
    </row>
    <row r="59905" spans="30:30">
      <c r="AD59905" s="9"/>
    </row>
    <row r="59906" spans="30:30">
      <c r="AD59906" s="9"/>
    </row>
    <row r="59907" spans="30:30">
      <c r="AD59907" s="9"/>
    </row>
    <row r="59908" spans="30:30">
      <c r="AD59908" s="9"/>
    </row>
    <row r="59909" spans="30:30">
      <c r="AD59909" s="9"/>
    </row>
    <row r="59910" spans="30:30">
      <c r="AD59910" s="9"/>
    </row>
    <row r="59911" spans="30:30">
      <c r="AD59911" s="9"/>
    </row>
    <row r="59912" spans="30:30">
      <c r="AD59912" s="9"/>
    </row>
    <row r="59913" spans="30:30">
      <c r="AD59913" s="9"/>
    </row>
    <row r="59914" spans="30:30">
      <c r="AD59914" s="9"/>
    </row>
    <row r="59915" spans="30:30">
      <c r="AD59915" s="9"/>
    </row>
    <row r="59916" spans="30:30">
      <c r="AD59916" s="9"/>
    </row>
    <row r="59917" spans="30:30">
      <c r="AD59917" s="9"/>
    </row>
    <row r="59918" spans="30:30">
      <c r="AD59918" s="9"/>
    </row>
    <row r="59919" spans="30:30">
      <c r="AD59919" s="9"/>
    </row>
    <row r="59920" spans="30:30">
      <c r="AD59920" s="9"/>
    </row>
    <row r="59921" spans="30:30">
      <c r="AD59921" s="9"/>
    </row>
    <row r="59922" spans="30:30">
      <c r="AD59922" s="9"/>
    </row>
    <row r="59923" spans="30:30">
      <c r="AD59923" s="9"/>
    </row>
    <row r="59924" spans="30:30">
      <c r="AD59924" s="9"/>
    </row>
    <row r="59925" spans="30:30">
      <c r="AD59925" s="9"/>
    </row>
    <row r="59926" spans="30:30">
      <c r="AD59926" s="9"/>
    </row>
    <row r="59927" spans="30:30">
      <c r="AD59927" s="9"/>
    </row>
    <row r="59928" spans="30:30">
      <c r="AD59928" s="9"/>
    </row>
    <row r="59929" spans="30:30">
      <c r="AD59929" s="9"/>
    </row>
    <row r="59930" spans="30:30">
      <c r="AD59930" s="9"/>
    </row>
    <row r="59931" spans="30:30">
      <c r="AD59931" s="9"/>
    </row>
    <row r="59932" spans="30:30">
      <c r="AD59932" s="9"/>
    </row>
    <row r="59933" spans="30:30">
      <c r="AD59933" s="9"/>
    </row>
    <row r="59934" spans="30:30">
      <c r="AD59934" s="9"/>
    </row>
    <row r="59935" spans="30:30">
      <c r="AD59935" s="9"/>
    </row>
    <row r="59936" spans="30:30">
      <c r="AD59936" s="9"/>
    </row>
    <row r="59937" spans="30:30">
      <c r="AD59937" s="9"/>
    </row>
    <row r="59938" spans="30:30">
      <c r="AD59938" s="9"/>
    </row>
    <row r="59939" spans="30:30">
      <c r="AD59939" s="9"/>
    </row>
    <row r="59940" spans="30:30">
      <c r="AD59940" s="9"/>
    </row>
    <row r="59941" spans="30:30">
      <c r="AD59941" s="9"/>
    </row>
    <row r="59942" spans="30:30">
      <c r="AD59942" s="9"/>
    </row>
    <row r="59943" spans="30:30">
      <c r="AD59943" s="9"/>
    </row>
    <row r="59944" spans="30:30">
      <c r="AD59944" s="9"/>
    </row>
    <row r="59945" spans="30:30">
      <c r="AD59945" s="9"/>
    </row>
    <row r="59946" spans="30:30">
      <c r="AD59946" s="9"/>
    </row>
    <row r="59947" spans="30:30">
      <c r="AD59947" s="9"/>
    </row>
    <row r="59948" spans="30:30">
      <c r="AD59948" s="9"/>
    </row>
    <row r="59949" spans="30:30">
      <c r="AD59949" s="9"/>
    </row>
    <row r="59950" spans="30:30">
      <c r="AD59950" s="9"/>
    </row>
    <row r="59951" spans="30:30">
      <c r="AD59951" s="9"/>
    </row>
    <row r="59952" spans="30:30">
      <c r="AD59952" s="9"/>
    </row>
    <row r="59953" spans="30:30">
      <c r="AD59953" s="9"/>
    </row>
    <row r="59954" spans="30:30">
      <c r="AD59954" s="9"/>
    </row>
    <row r="59955" spans="30:30">
      <c r="AD59955" s="9"/>
    </row>
    <row r="59956" spans="30:30">
      <c r="AD59956" s="9"/>
    </row>
    <row r="59957" spans="30:30">
      <c r="AD59957" s="9"/>
    </row>
    <row r="59958" spans="30:30">
      <c r="AD59958" s="9"/>
    </row>
    <row r="59959" spans="30:30">
      <c r="AD59959" s="9"/>
    </row>
    <row r="59960" spans="30:30">
      <c r="AD59960" s="9"/>
    </row>
    <row r="59961" spans="30:30">
      <c r="AD59961" s="9"/>
    </row>
    <row r="59962" spans="30:30">
      <c r="AD59962" s="9"/>
    </row>
    <row r="59963" spans="30:30">
      <c r="AD59963" s="9"/>
    </row>
    <row r="59964" spans="30:30">
      <c r="AD59964" s="9"/>
    </row>
    <row r="59965" spans="30:30">
      <c r="AD59965" s="9"/>
    </row>
    <row r="59966" spans="30:30">
      <c r="AD59966" s="9"/>
    </row>
    <row r="59967" spans="30:30">
      <c r="AD59967" s="9"/>
    </row>
    <row r="59968" spans="30:30">
      <c r="AD59968" s="9"/>
    </row>
    <row r="59969" spans="30:30">
      <c r="AD59969" s="9"/>
    </row>
    <row r="59970" spans="30:30">
      <c r="AD59970" s="9"/>
    </row>
    <row r="59971" spans="30:30">
      <c r="AD59971" s="9"/>
    </row>
    <row r="59972" spans="30:30">
      <c r="AD59972" s="9"/>
    </row>
    <row r="59973" spans="30:30">
      <c r="AD59973" s="9"/>
    </row>
    <row r="59974" spans="30:30">
      <c r="AD59974" s="9"/>
    </row>
    <row r="59975" spans="30:30">
      <c r="AD59975" s="9"/>
    </row>
    <row r="59976" spans="30:30">
      <c r="AD59976" s="9"/>
    </row>
    <row r="59977" spans="30:30">
      <c r="AD59977" s="9"/>
    </row>
    <row r="59978" spans="30:30">
      <c r="AD59978" s="9"/>
    </row>
    <row r="59979" spans="30:30">
      <c r="AD59979" s="9"/>
    </row>
    <row r="59980" spans="30:30">
      <c r="AD59980" s="9"/>
    </row>
    <row r="59981" spans="30:30">
      <c r="AD59981" s="9"/>
    </row>
    <row r="59982" spans="30:30">
      <c r="AD59982" s="9"/>
    </row>
    <row r="59983" spans="30:30">
      <c r="AD59983" s="9"/>
    </row>
    <row r="59984" spans="30:30">
      <c r="AD59984" s="9"/>
    </row>
    <row r="59985" spans="30:30">
      <c r="AD59985" s="9"/>
    </row>
    <row r="59986" spans="30:30">
      <c r="AD59986" s="9"/>
    </row>
    <row r="59987" spans="30:30">
      <c r="AD59987" s="9"/>
    </row>
    <row r="59988" spans="30:30">
      <c r="AD59988" s="9"/>
    </row>
    <row r="59989" spans="30:30">
      <c r="AD59989" s="9"/>
    </row>
    <row r="59990" spans="30:30">
      <c r="AD59990" s="9"/>
    </row>
    <row r="59991" spans="30:30">
      <c r="AD59991" s="9"/>
    </row>
    <row r="59992" spans="30:30">
      <c r="AD59992" s="9"/>
    </row>
    <row r="59993" spans="30:30">
      <c r="AD59993" s="9"/>
    </row>
    <row r="59994" spans="30:30">
      <c r="AD59994" s="9"/>
    </row>
    <row r="59995" spans="30:30">
      <c r="AD59995" s="9"/>
    </row>
    <row r="59996" spans="30:30">
      <c r="AD59996" s="9"/>
    </row>
    <row r="59997" spans="30:30">
      <c r="AD59997" s="9"/>
    </row>
    <row r="59998" spans="30:30">
      <c r="AD59998" s="9"/>
    </row>
    <row r="59999" spans="30:30">
      <c r="AD59999" s="9"/>
    </row>
    <row r="60000" spans="30:30">
      <c r="AD60000" s="9"/>
    </row>
    <row r="60001" spans="30:30">
      <c r="AD60001" s="9"/>
    </row>
    <row r="60002" spans="30:30">
      <c r="AD60002" s="9"/>
    </row>
    <row r="60003" spans="30:30">
      <c r="AD60003" s="9"/>
    </row>
    <row r="60004" spans="30:30">
      <c r="AD60004" s="9"/>
    </row>
    <row r="60005" spans="30:30">
      <c r="AD60005" s="9"/>
    </row>
    <row r="60006" spans="30:30">
      <c r="AD60006" s="9"/>
    </row>
    <row r="60007" spans="30:30">
      <c r="AD60007" s="9"/>
    </row>
    <row r="60008" spans="30:30">
      <c r="AD60008" s="9"/>
    </row>
    <row r="60009" spans="30:30">
      <c r="AD60009" s="9"/>
    </row>
    <row r="60010" spans="30:30">
      <c r="AD60010" s="9"/>
    </row>
    <row r="60011" spans="30:30">
      <c r="AD60011" s="9"/>
    </row>
    <row r="60012" spans="30:30">
      <c r="AD60012" s="9"/>
    </row>
    <row r="60013" spans="30:30">
      <c r="AD60013" s="9"/>
    </row>
    <row r="60014" spans="30:30">
      <c r="AD60014" s="9"/>
    </row>
    <row r="60015" spans="30:30">
      <c r="AD60015" s="9"/>
    </row>
    <row r="60016" spans="30:30">
      <c r="AD60016" s="9"/>
    </row>
    <row r="60017" spans="30:30">
      <c r="AD60017" s="9"/>
    </row>
    <row r="60018" spans="30:30">
      <c r="AD60018" s="9"/>
    </row>
    <row r="60019" spans="30:30">
      <c r="AD60019" s="9"/>
    </row>
    <row r="60020" spans="30:30">
      <c r="AD60020" s="9"/>
    </row>
    <row r="60021" spans="30:30">
      <c r="AD60021" s="9"/>
    </row>
    <row r="60022" spans="30:30">
      <c r="AD60022" s="9"/>
    </row>
    <row r="60023" spans="30:30">
      <c r="AD60023" s="9"/>
    </row>
    <row r="60024" spans="30:30">
      <c r="AD60024" s="9"/>
    </row>
    <row r="60025" spans="30:30">
      <c r="AD60025" s="9"/>
    </row>
    <row r="60026" spans="30:30">
      <c r="AD60026" s="9"/>
    </row>
    <row r="60027" spans="30:30">
      <c r="AD60027" s="9"/>
    </row>
    <row r="60028" spans="30:30">
      <c r="AD60028" s="9"/>
    </row>
    <row r="60029" spans="30:30">
      <c r="AD60029" s="9"/>
    </row>
    <row r="60030" spans="30:30">
      <c r="AD60030" s="9"/>
    </row>
    <row r="60031" spans="30:30">
      <c r="AD60031" s="9"/>
    </row>
    <row r="60032" spans="30:30">
      <c r="AD60032" s="9"/>
    </row>
    <row r="60033" spans="30:30">
      <c r="AD60033" s="9"/>
    </row>
    <row r="60034" spans="30:30">
      <c r="AD60034" s="9"/>
    </row>
    <row r="60035" spans="30:30">
      <c r="AD60035" s="9"/>
    </row>
    <row r="60036" spans="30:30">
      <c r="AD60036" s="9"/>
    </row>
    <row r="60037" spans="30:30">
      <c r="AD60037" s="9"/>
    </row>
    <row r="60038" spans="30:30">
      <c r="AD60038" s="9"/>
    </row>
    <row r="60039" spans="30:30">
      <c r="AD60039" s="9"/>
    </row>
    <row r="60040" spans="30:30">
      <c r="AD60040" s="9"/>
    </row>
    <row r="60041" spans="30:30">
      <c r="AD60041" s="9"/>
    </row>
    <row r="60042" spans="30:30">
      <c r="AD60042" s="9"/>
    </row>
    <row r="60043" spans="30:30">
      <c r="AD60043" s="9"/>
    </row>
    <row r="60044" spans="30:30">
      <c r="AD60044" s="9"/>
    </row>
    <row r="60045" spans="30:30">
      <c r="AD60045" s="9"/>
    </row>
    <row r="60046" spans="30:30">
      <c r="AD60046" s="9"/>
    </row>
    <row r="60047" spans="30:30">
      <c r="AD60047" s="9"/>
    </row>
    <row r="60048" spans="30:30">
      <c r="AD60048" s="9"/>
    </row>
    <row r="60049" spans="30:30">
      <c r="AD60049" s="9"/>
    </row>
    <row r="60050" spans="30:30">
      <c r="AD60050" s="9"/>
    </row>
    <row r="60051" spans="30:30">
      <c r="AD60051" s="9"/>
    </row>
    <row r="60052" spans="30:30">
      <c r="AD60052" s="9"/>
    </row>
    <row r="60053" spans="30:30">
      <c r="AD60053" s="9"/>
    </row>
    <row r="60054" spans="30:30">
      <c r="AD60054" s="9"/>
    </row>
    <row r="60055" spans="30:30">
      <c r="AD60055" s="9"/>
    </row>
    <row r="60056" spans="30:30">
      <c r="AD60056" s="9"/>
    </row>
    <row r="60057" spans="30:30">
      <c r="AD60057" s="9"/>
    </row>
    <row r="60058" spans="30:30">
      <c r="AD60058" s="9"/>
    </row>
    <row r="60059" spans="30:30">
      <c r="AD60059" s="9"/>
    </row>
    <row r="60060" spans="30:30">
      <c r="AD60060" s="9"/>
    </row>
    <row r="60061" spans="30:30">
      <c r="AD60061" s="9"/>
    </row>
    <row r="60062" spans="30:30">
      <c r="AD60062" s="9"/>
    </row>
    <row r="60063" spans="30:30">
      <c r="AD60063" s="9"/>
    </row>
    <row r="60064" spans="30:30">
      <c r="AD60064" s="9"/>
    </row>
    <row r="60065" spans="30:30">
      <c r="AD60065" s="9"/>
    </row>
    <row r="60066" spans="30:30">
      <c r="AD60066" s="9"/>
    </row>
    <row r="60067" spans="30:30">
      <c r="AD60067" s="9"/>
    </row>
    <row r="60068" spans="30:30">
      <c r="AD60068" s="9"/>
    </row>
    <row r="60069" spans="30:30">
      <c r="AD60069" s="9"/>
    </row>
    <row r="60070" spans="30:30">
      <c r="AD60070" s="9"/>
    </row>
    <row r="60071" spans="30:30">
      <c r="AD60071" s="9"/>
    </row>
    <row r="60072" spans="30:30">
      <c r="AD60072" s="9"/>
    </row>
    <row r="60073" spans="30:30">
      <c r="AD60073" s="9"/>
    </row>
    <row r="60074" spans="30:30">
      <c r="AD60074" s="9"/>
    </row>
    <row r="60075" spans="30:30">
      <c r="AD60075" s="9"/>
    </row>
    <row r="60076" spans="30:30">
      <c r="AD60076" s="9"/>
    </row>
    <row r="60077" spans="30:30">
      <c r="AD60077" s="9"/>
    </row>
    <row r="60078" spans="30:30">
      <c r="AD60078" s="9"/>
    </row>
    <row r="60079" spans="30:30">
      <c r="AD60079" s="9"/>
    </row>
    <row r="60080" spans="30:30">
      <c r="AD60080" s="9"/>
    </row>
    <row r="60081" spans="30:30">
      <c r="AD60081" s="9"/>
    </row>
    <row r="60082" spans="30:30">
      <c r="AD60082" s="9"/>
    </row>
    <row r="60083" spans="30:30">
      <c r="AD60083" s="9"/>
    </row>
    <row r="60084" spans="30:30">
      <c r="AD60084" s="9"/>
    </row>
    <row r="60085" spans="30:30">
      <c r="AD60085" s="9"/>
    </row>
    <row r="60086" spans="30:30">
      <c r="AD60086" s="9"/>
    </row>
    <row r="60087" spans="30:30">
      <c r="AD60087" s="9"/>
    </row>
    <row r="60088" spans="30:30">
      <c r="AD60088" s="9"/>
    </row>
    <row r="60089" spans="30:30">
      <c r="AD60089" s="9"/>
    </row>
    <row r="60090" spans="30:30">
      <c r="AD60090" s="9"/>
    </row>
    <row r="60091" spans="30:30">
      <c r="AD60091" s="9"/>
    </row>
    <row r="60092" spans="30:30">
      <c r="AD60092" s="9"/>
    </row>
    <row r="60093" spans="30:30">
      <c r="AD60093" s="9"/>
    </row>
    <row r="60094" spans="30:30">
      <c r="AD60094" s="9"/>
    </row>
    <row r="60095" spans="30:30">
      <c r="AD60095" s="9"/>
    </row>
    <row r="60096" spans="30:30">
      <c r="AD60096" s="9"/>
    </row>
    <row r="60097" spans="30:30">
      <c r="AD60097" s="9"/>
    </row>
    <row r="60098" spans="30:30">
      <c r="AD60098" s="9"/>
    </row>
    <row r="60099" spans="30:30">
      <c r="AD60099" s="9"/>
    </row>
    <row r="60100" spans="30:30">
      <c r="AD60100" s="9"/>
    </row>
    <row r="60101" spans="30:30">
      <c r="AD60101" s="9"/>
    </row>
    <row r="60102" spans="30:30">
      <c r="AD60102" s="9"/>
    </row>
    <row r="60103" spans="30:30">
      <c r="AD60103" s="9"/>
    </row>
    <row r="60104" spans="30:30">
      <c r="AD60104" s="9"/>
    </row>
    <row r="60105" spans="30:30">
      <c r="AD60105" s="9"/>
    </row>
    <row r="60106" spans="30:30">
      <c r="AD60106" s="9"/>
    </row>
    <row r="60107" spans="30:30">
      <c r="AD60107" s="9"/>
    </row>
    <row r="60108" spans="30:30">
      <c r="AD60108" s="9"/>
    </row>
    <row r="60109" spans="30:30">
      <c r="AD60109" s="9"/>
    </row>
    <row r="60110" spans="30:30">
      <c r="AD60110" s="9"/>
    </row>
    <row r="60111" spans="30:30">
      <c r="AD60111" s="9"/>
    </row>
    <row r="60112" spans="30:30">
      <c r="AD60112" s="9"/>
    </row>
    <row r="60113" spans="30:30">
      <c r="AD60113" s="9"/>
    </row>
    <row r="60114" spans="30:30">
      <c r="AD60114" s="9"/>
    </row>
    <row r="60115" spans="30:30">
      <c r="AD60115" s="9"/>
    </row>
    <row r="60116" spans="30:30">
      <c r="AD60116" s="9"/>
    </row>
    <row r="60117" spans="30:30">
      <c r="AD60117" s="9"/>
    </row>
    <row r="60118" spans="30:30">
      <c r="AD60118" s="9"/>
    </row>
    <row r="60119" spans="30:30">
      <c r="AD60119" s="9"/>
    </row>
    <row r="60120" spans="30:30">
      <c r="AD60120" s="9"/>
    </row>
    <row r="60121" spans="30:30">
      <c r="AD60121" s="9"/>
    </row>
    <row r="60122" spans="30:30">
      <c r="AD60122" s="9"/>
    </row>
    <row r="60123" spans="30:30">
      <c r="AD60123" s="9"/>
    </row>
    <row r="60124" spans="30:30">
      <c r="AD60124" s="9"/>
    </row>
    <row r="60125" spans="30:30">
      <c r="AD60125" s="9"/>
    </row>
    <row r="60126" spans="30:30">
      <c r="AD60126" s="9"/>
    </row>
    <row r="60127" spans="30:30">
      <c r="AD60127" s="9"/>
    </row>
    <row r="60128" spans="30:30">
      <c r="AD60128" s="9"/>
    </row>
    <row r="60129" spans="30:30">
      <c r="AD60129" s="9"/>
    </row>
    <row r="60130" spans="30:30">
      <c r="AD60130" s="9"/>
    </row>
    <row r="60131" spans="30:30">
      <c r="AD60131" s="9"/>
    </row>
    <row r="60132" spans="30:30">
      <c r="AD60132" s="9"/>
    </row>
    <row r="60133" spans="30:30">
      <c r="AD60133" s="9"/>
    </row>
    <row r="60134" spans="30:30">
      <c r="AD60134" s="9"/>
    </row>
    <row r="60135" spans="30:30">
      <c r="AD60135" s="9"/>
    </row>
    <row r="60136" spans="30:30">
      <c r="AD60136" s="9"/>
    </row>
    <row r="60137" spans="30:30">
      <c r="AD60137" s="9"/>
    </row>
    <row r="60138" spans="30:30">
      <c r="AD60138" s="9"/>
    </row>
    <row r="60139" spans="30:30">
      <c r="AD60139" s="9"/>
    </row>
    <row r="60140" spans="30:30">
      <c r="AD60140" s="9"/>
    </row>
    <row r="60141" spans="30:30">
      <c r="AD60141" s="9"/>
    </row>
    <row r="60142" spans="30:30">
      <c r="AD60142" s="9"/>
    </row>
    <row r="60143" spans="30:30">
      <c r="AD60143" s="9"/>
    </row>
    <row r="60144" spans="30:30">
      <c r="AD60144" s="9"/>
    </row>
    <row r="60145" spans="30:30">
      <c r="AD60145" s="9"/>
    </row>
    <row r="60146" spans="30:30">
      <c r="AD60146" s="9"/>
    </row>
    <row r="60147" spans="30:30">
      <c r="AD60147" s="9"/>
    </row>
    <row r="60148" spans="30:30">
      <c r="AD60148" s="9"/>
    </row>
    <row r="60149" spans="30:30">
      <c r="AD60149" s="9"/>
    </row>
    <row r="60150" spans="30:30">
      <c r="AD60150" s="9"/>
    </row>
    <row r="60151" spans="30:30">
      <c r="AD60151" s="9"/>
    </row>
    <row r="60152" spans="30:30">
      <c r="AD60152" s="9"/>
    </row>
    <row r="60153" spans="30:30">
      <c r="AD60153" s="9"/>
    </row>
    <row r="60154" spans="30:30">
      <c r="AD60154" s="9"/>
    </row>
    <row r="60155" spans="30:30">
      <c r="AD60155" s="9"/>
    </row>
    <row r="60156" spans="30:30">
      <c r="AD60156" s="9"/>
    </row>
    <row r="60157" spans="30:30">
      <c r="AD60157" s="9"/>
    </row>
    <row r="60158" spans="30:30">
      <c r="AD60158" s="9"/>
    </row>
    <row r="60159" spans="30:30">
      <c r="AD60159" s="9"/>
    </row>
    <row r="60160" spans="30:30">
      <c r="AD60160" s="9"/>
    </row>
    <row r="60161" spans="30:30">
      <c r="AD60161" s="9"/>
    </row>
    <row r="60162" spans="30:30">
      <c r="AD60162" s="9"/>
    </row>
    <row r="60163" spans="30:30">
      <c r="AD60163" s="9"/>
    </row>
    <row r="60164" spans="30:30">
      <c r="AD60164" s="9"/>
    </row>
    <row r="60165" spans="30:30">
      <c r="AD60165" s="9"/>
    </row>
    <row r="60166" spans="30:30">
      <c r="AD60166" s="9"/>
    </row>
    <row r="60167" spans="30:30">
      <c r="AD60167" s="9"/>
    </row>
    <row r="60168" spans="30:30">
      <c r="AD60168" s="9"/>
    </row>
    <row r="60169" spans="30:30">
      <c r="AD60169" s="9"/>
    </row>
    <row r="60170" spans="30:30">
      <c r="AD60170" s="9"/>
    </row>
    <row r="60171" spans="30:30">
      <c r="AD60171" s="9"/>
    </row>
    <row r="60172" spans="30:30">
      <c r="AD60172" s="9"/>
    </row>
    <row r="60173" spans="30:30">
      <c r="AD60173" s="9"/>
    </row>
    <row r="60174" spans="30:30">
      <c r="AD60174" s="9"/>
    </row>
    <row r="60175" spans="30:30">
      <c r="AD60175" s="9"/>
    </row>
    <row r="60176" spans="30:30">
      <c r="AD60176" s="9"/>
    </row>
    <row r="60177" spans="30:30">
      <c r="AD60177" s="9"/>
    </row>
    <row r="60178" spans="30:30">
      <c r="AD60178" s="9"/>
    </row>
    <row r="60179" spans="30:30">
      <c r="AD60179" s="9"/>
    </row>
    <row r="60180" spans="30:30">
      <c r="AD60180" s="9"/>
    </row>
    <row r="60181" spans="30:30">
      <c r="AD60181" s="9"/>
    </row>
    <row r="60182" spans="30:30">
      <c r="AD60182" s="9"/>
    </row>
    <row r="60183" spans="30:30">
      <c r="AD60183" s="9"/>
    </row>
    <row r="60184" spans="30:30">
      <c r="AD60184" s="9"/>
    </row>
    <row r="60185" spans="30:30">
      <c r="AD60185" s="9"/>
    </row>
    <row r="60186" spans="30:30">
      <c r="AD60186" s="9"/>
    </row>
    <row r="60187" spans="30:30">
      <c r="AD60187" s="9"/>
    </row>
    <row r="60188" spans="30:30">
      <c r="AD60188" s="9"/>
    </row>
    <row r="60189" spans="30:30">
      <c r="AD60189" s="9"/>
    </row>
    <row r="60190" spans="30:30">
      <c r="AD60190" s="9"/>
    </row>
    <row r="60191" spans="30:30">
      <c r="AD60191" s="9"/>
    </row>
    <row r="60192" spans="30:30">
      <c r="AD60192" s="9"/>
    </row>
    <row r="60193" spans="30:30">
      <c r="AD60193" s="9"/>
    </row>
    <row r="60194" spans="30:30">
      <c r="AD60194" s="9"/>
    </row>
    <row r="60195" spans="30:30">
      <c r="AD60195" s="9"/>
    </row>
    <row r="60196" spans="30:30">
      <c r="AD60196" s="9"/>
    </row>
    <row r="60197" spans="30:30">
      <c r="AD60197" s="9"/>
    </row>
    <row r="60198" spans="30:30">
      <c r="AD60198" s="9"/>
    </row>
    <row r="60199" spans="30:30">
      <c r="AD60199" s="9"/>
    </row>
    <row r="60200" spans="30:30">
      <c r="AD60200" s="9"/>
    </row>
    <row r="60201" spans="30:30">
      <c r="AD60201" s="9"/>
    </row>
    <row r="60202" spans="30:30">
      <c r="AD60202" s="9"/>
    </row>
    <row r="60203" spans="30:30">
      <c r="AD60203" s="9"/>
    </row>
    <row r="60204" spans="30:30">
      <c r="AD60204" s="9"/>
    </row>
    <row r="60205" spans="30:30">
      <c r="AD60205" s="9"/>
    </row>
    <row r="60206" spans="30:30">
      <c r="AD60206" s="9"/>
    </row>
    <row r="60207" spans="30:30">
      <c r="AD60207" s="9"/>
    </row>
    <row r="60208" spans="30:30">
      <c r="AD60208" s="9"/>
    </row>
    <row r="60209" spans="30:30">
      <c r="AD60209" s="9"/>
    </row>
    <row r="60210" spans="30:30">
      <c r="AD60210" s="9"/>
    </row>
    <row r="60211" spans="30:30">
      <c r="AD60211" s="9"/>
    </row>
    <row r="60212" spans="30:30">
      <c r="AD60212" s="9"/>
    </row>
    <row r="60213" spans="30:30">
      <c r="AD60213" s="9"/>
    </row>
    <row r="60214" spans="30:30">
      <c r="AD60214" s="9"/>
    </row>
    <row r="60215" spans="30:30">
      <c r="AD60215" s="9"/>
    </row>
    <row r="60216" spans="30:30">
      <c r="AD60216" s="9"/>
    </row>
    <row r="60217" spans="30:30">
      <c r="AD60217" s="9"/>
    </row>
    <row r="60218" spans="30:30">
      <c r="AD60218" s="9"/>
    </row>
    <row r="60219" spans="30:30">
      <c r="AD60219" s="9"/>
    </row>
    <row r="60220" spans="30:30">
      <c r="AD60220" s="9"/>
    </row>
    <row r="60221" spans="30:30">
      <c r="AD60221" s="9"/>
    </row>
    <row r="60222" spans="30:30">
      <c r="AD60222" s="9"/>
    </row>
    <row r="60223" spans="30:30">
      <c r="AD60223" s="9"/>
    </row>
    <row r="60224" spans="30:30">
      <c r="AD60224" s="9"/>
    </row>
    <row r="60225" spans="30:30">
      <c r="AD60225" s="9"/>
    </row>
    <row r="60226" spans="30:30">
      <c r="AD60226" s="9"/>
    </row>
    <row r="60227" spans="30:30">
      <c r="AD60227" s="9"/>
    </row>
    <row r="60228" spans="30:30">
      <c r="AD60228" s="9"/>
    </row>
    <row r="60229" spans="30:30">
      <c r="AD60229" s="9"/>
    </row>
    <row r="60230" spans="30:30">
      <c r="AD60230" s="9"/>
    </row>
    <row r="60231" spans="30:30">
      <c r="AD60231" s="9"/>
    </row>
    <row r="60232" spans="30:30">
      <c r="AD60232" s="9"/>
    </row>
    <row r="60233" spans="30:30">
      <c r="AD60233" s="9"/>
    </row>
    <row r="60234" spans="30:30">
      <c r="AD60234" s="9"/>
    </row>
    <row r="60235" spans="30:30">
      <c r="AD60235" s="9"/>
    </row>
    <row r="60236" spans="30:30">
      <c r="AD60236" s="9"/>
    </row>
    <row r="60237" spans="30:30">
      <c r="AD60237" s="9"/>
    </row>
    <row r="60238" spans="30:30">
      <c r="AD60238" s="9"/>
    </row>
    <row r="60239" spans="30:30">
      <c r="AD60239" s="9"/>
    </row>
    <row r="60240" spans="30:30">
      <c r="AD60240" s="9"/>
    </row>
    <row r="60241" spans="30:30">
      <c r="AD60241" s="9"/>
    </row>
    <row r="60242" spans="30:30">
      <c r="AD60242" s="9"/>
    </row>
    <row r="60243" spans="30:30">
      <c r="AD60243" s="9"/>
    </row>
    <row r="60244" spans="30:30">
      <c r="AD60244" s="9"/>
    </row>
    <row r="60245" spans="30:30">
      <c r="AD60245" s="9"/>
    </row>
    <row r="60246" spans="30:30">
      <c r="AD60246" s="9"/>
    </row>
    <row r="60247" spans="30:30">
      <c r="AD60247" s="9"/>
    </row>
    <row r="60248" spans="30:30">
      <c r="AD60248" s="9"/>
    </row>
    <row r="60249" spans="30:30">
      <c r="AD60249" s="9"/>
    </row>
    <row r="60250" spans="30:30">
      <c r="AD60250" s="9"/>
    </row>
    <row r="60251" spans="30:30">
      <c r="AD60251" s="9"/>
    </row>
    <row r="60252" spans="30:30">
      <c r="AD60252" s="9"/>
    </row>
    <row r="60253" spans="30:30">
      <c r="AD60253" s="9"/>
    </row>
    <row r="60254" spans="30:30">
      <c r="AD60254" s="9"/>
    </row>
    <row r="60255" spans="30:30">
      <c r="AD60255" s="9"/>
    </row>
    <row r="60256" spans="30:30">
      <c r="AD60256" s="9"/>
    </row>
    <row r="60257" spans="30:30">
      <c r="AD60257" s="9"/>
    </row>
    <row r="60258" spans="30:30">
      <c r="AD60258" s="9"/>
    </row>
    <row r="60259" spans="30:30">
      <c r="AD60259" s="9"/>
    </row>
    <row r="60260" spans="30:30">
      <c r="AD60260" s="9"/>
    </row>
    <row r="60261" spans="30:30">
      <c r="AD60261" s="9"/>
    </row>
    <row r="60262" spans="30:30">
      <c r="AD60262" s="9"/>
    </row>
    <row r="60263" spans="30:30">
      <c r="AD60263" s="9"/>
    </row>
    <row r="60264" spans="30:30">
      <c r="AD60264" s="9"/>
    </row>
    <row r="60265" spans="30:30">
      <c r="AD60265" s="9"/>
    </row>
    <row r="60266" spans="30:30">
      <c r="AD60266" s="9"/>
    </row>
    <row r="60267" spans="30:30">
      <c r="AD60267" s="9"/>
    </row>
    <row r="60268" spans="30:30">
      <c r="AD60268" s="9"/>
    </row>
    <row r="60269" spans="30:30">
      <c r="AD60269" s="9"/>
    </row>
    <row r="60270" spans="30:30">
      <c r="AD60270" s="9"/>
    </row>
    <row r="60271" spans="30:30">
      <c r="AD60271" s="9"/>
    </row>
    <row r="60272" spans="30:30">
      <c r="AD60272" s="9"/>
    </row>
    <row r="60273" spans="30:30">
      <c r="AD60273" s="9"/>
    </row>
    <row r="60274" spans="30:30">
      <c r="AD60274" s="9"/>
    </row>
    <row r="60275" spans="30:30">
      <c r="AD60275" s="9"/>
    </row>
    <row r="60276" spans="30:30">
      <c r="AD60276" s="9"/>
    </row>
    <row r="60277" spans="30:30">
      <c r="AD60277" s="9"/>
    </row>
    <row r="60278" spans="30:30">
      <c r="AD60278" s="9"/>
    </row>
    <row r="60279" spans="30:30">
      <c r="AD60279" s="9"/>
    </row>
    <row r="60280" spans="30:30">
      <c r="AD60280" s="9"/>
    </row>
    <row r="60281" spans="30:30">
      <c r="AD60281" s="9"/>
    </row>
    <row r="60282" spans="30:30">
      <c r="AD60282" s="9"/>
    </row>
    <row r="60283" spans="30:30">
      <c r="AD60283" s="9"/>
    </row>
    <row r="60284" spans="30:30">
      <c r="AD60284" s="9"/>
    </row>
    <row r="60285" spans="30:30">
      <c r="AD60285" s="9"/>
    </row>
    <row r="60286" spans="30:30">
      <c r="AD60286" s="9"/>
    </row>
    <row r="60287" spans="30:30">
      <c r="AD60287" s="9"/>
    </row>
    <row r="60288" spans="30:30">
      <c r="AD60288" s="9"/>
    </row>
    <row r="60289" spans="30:30">
      <c r="AD60289" s="9"/>
    </row>
    <row r="60290" spans="30:30">
      <c r="AD60290" s="9"/>
    </row>
    <row r="60291" spans="30:30">
      <c r="AD60291" s="9"/>
    </row>
    <row r="60292" spans="30:30">
      <c r="AD60292" s="9"/>
    </row>
    <row r="60293" spans="30:30">
      <c r="AD60293" s="9"/>
    </row>
    <row r="60294" spans="30:30">
      <c r="AD60294" s="9"/>
    </row>
    <row r="60295" spans="30:30">
      <c r="AD60295" s="9"/>
    </row>
    <row r="60296" spans="30:30">
      <c r="AD60296" s="9"/>
    </row>
    <row r="60297" spans="30:30">
      <c r="AD60297" s="9"/>
    </row>
    <row r="60298" spans="30:30">
      <c r="AD60298" s="9"/>
    </row>
    <row r="60299" spans="30:30">
      <c r="AD60299" s="9"/>
    </row>
    <row r="60300" spans="30:30">
      <c r="AD60300" s="9"/>
    </row>
    <row r="60301" spans="30:30">
      <c r="AD60301" s="9"/>
    </row>
    <row r="60302" spans="30:30">
      <c r="AD60302" s="9"/>
    </row>
    <row r="60303" spans="30:30">
      <c r="AD60303" s="9"/>
    </row>
    <row r="60304" spans="30:30">
      <c r="AD60304" s="9"/>
    </row>
    <row r="60305" spans="30:30">
      <c r="AD60305" s="9"/>
    </row>
    <row r="60306" spans="30:30">
      <c r="AD60306" s="9"/>
    </row>
    <row r="60307" spans="30:30">
      <c r="AD60307" s="9"/>
    </row>
    <row r="60308" spans="30:30">
      <c r="AD60308" s="9"/>
    </row>
    <row r="60309" spans="30:30">
      <c r="AD60309" s="9"/>
    </row>
    <row r="60310" spans="30:30">
      <c r="AD60310" s="9"/>
    </row>
    <row r="60311" spans="30:30">
      <c r="AD60311" s="9"/>
    </row>
    <row r="60312" spans="30:30">
      <c r="AD60312" s="9"/>
    </row>
    <row r="60313" spans="30:30">
      <c r="AD60313" s="9"/>
    </row>
    <row r="60314" spans="30:30">
      <c r="AD60314" s="9"/>
    </row>
    <row r="60315" spans="30:30">
      <c r="AD60315" s="9"/>
    </row>
    <row r="60316" spans="30:30">
      <c r="AD60316" s="9"/>
    </row>
    <row r="60317" spans="30:30">
      <c r="AD60317" s="9"/>
    </row>
    <row r="60318" spans="30:30">
      <c r="AD60318" s="9"/>
    </row>
    <row r="60319" spans="30:30">
      <c r="AD60319" s="9"/>
    </row>
    <row r="60320" spans="30:30">
      <c r="AD60320" s="9"/>
    </row>
    <row r="60321" spans="30:30">
      <c r="AD60321" s="9"/>
    </row>
    <row r="60322" spans="30:30">
      <c r="AD60322" s="9"/>
    </row>
    <row r="60323" spans="30:30">
      <c r="AD60323" s="9"/>
    </row>
    <row r="60324" spans="30:30">
      <c r="AD60324" s="9"/>
    </row>
    <row r="60325" spans="30:30">
      <c r="AD60325" s="9"/>
    </row>
    <row r="60326" spans="30:30">
      <c r="AD60326" s="9"/>
    </row>
    <row r="60327" spans="30:30">
      <c r="AD60327" s="9"/>
    </row>
    <row r="60328" spans="30:30">
      <c r="AD60328" s="9"/>
    </row>
    <row r="60329" spans="30:30">
      <c r="AD60329" s="9"/>
    </row>
    <row r="60330" spans="30:30">
      <c r="AD60330" s="9"/>
    </row>
    <row r="60331" spans="30:30">
      <c r="AD60331" s="9"/>
    </row>
    <row r="60332" spans="30:30">
      <c r="AD60332" s="9"/>
    </row>
    <row r="60333" spans="30:30">
      <c r="AD60333" s="9"/>
    </row>
    <row r="60334" spans="30:30">
      <c r="AD60334" s="9"/>
    </row>
    <row r="60335" spans="30:30">
      <c r="AD60335" s="9"/>
    </row>
    <row r="60336" spans="30:30">
      <c r="AD60336" s="9"/>
    </row>
    <row r="60337" spans="30:30">
      <c r="AD60337" s="9"/>
    </row>
    <row r="60338" spans="30:30">
      <c r="AD60338" s="9"/>
    </row>
    <row r="60339" spans="30:30">
      <c r="AD60339" s="9"/>
    </row>
    <row r="60340" spans="30:30">
      <c r="AD60340" s="9"/>
    </row>
    <row r="60341" spans="30:30">
      <c r="AD60341" s="9"/>
    </row>
    <row r="60342" spans="30:30">
      <c r="AD60342" s="9"/>
    </row>
    <row r="60343" spans="30:30">
      <c r="AD60343" s="9"/>
    </row>
    <row r="60344" spans="30:30">
      <c r="AD60344" s="9"/>
    </row>
    <row r="60345" spans="30:30">
      <c r="AD60345" s="9"/>
    </row>
    <row r="60346" spans="30:30">
      <c r="AD60346" s="9"/>
    </row>
    <row r="60347" spans="30:30">
      <c r="AD60347" s="9"/>
    </row>
    <row r="60348" spans="30:30">
      <c r="AD60348" s="9"/>
    </row>
    <row r="60349" spans="30:30">
      <c r="AD60349" s="9"/>
    </row>
    <row r="60350" spans="30:30">
      <c r="AD60350" s="9"/>
    </row>
    <row r="60351" spans="30:30">
      <c r="AD60351" s="9"/>
    </row>
    <row r="60352" spans="30:30">
      <c r="AD60352" s="9"/>
    </row>
    <row r="60353" spans="30:30">
      <c r="AD60353" s="9"/>
    </row>
    <row r="60354" spans="30:30">
      <c r="AD60354" s="9"/>
    </row>
    <row r="60355" spans="30:30">
      <c r="AD60355" s="9"/>
    </row>
    <row r="60356" spans="30:30">
      <c r="AD60356" s="9"/>
    </row>
    <row r="60357" spans="30:30">
      <c r="AD60357" s="9"/>
    </row>
    <row r="60358" spans="30:30">
      <c r="AD60358" s="9"/>
    </row>
    <row r="60359" spans="30:30">
      <c r="AD60359" s="9"/>
    </row>
    <row r="60360" spans="30:30">
      <c r="AD60360" s="9"/>
    </row>
    <row r="60361" spans="30:30">
      <c r="AD60361" s="9"/>
    </row>
    <row r="60362" spans="30:30">
      <c r="AD60362" s="9"/>
    </row>
    <row r="60363" spans="30:30">
      <c r="AD60363" s="9"/>
    </row>
    <row r="60364" spans="30:30">
      <c r="AD60364" s="9"/>
    </row>
    <row r="60365" spans="30:30">
      <c r="AD60365" s="9"/>
    </row>
    <row r="60366" spans="30:30">
      <c r="AD60366" s="9"/>
    </row>
    <row r="60367" spans="30:30">
      <c r="AD60367" s="9"/>
    </row>
    <row r="60368" spans="30:30">
      <c r="AD60368" s="9"/>
    </row>
    <row r="60369" spans="30:30">
      <c r="AD60369" s="9"/>
    </row>
    <row r="60370" spans="30:30">
      <c r="AD60370" s="9"/>
    </row>
    <row r="60371" spans="30:30">
      <c r="AD60371" s="9"/>
    </row>
    <row r="60372" spans="30:30">
      <c r="AD60372" s="9"/>
    </row>
    <row r="60373" spans="30:30">
      <c r="AD60373" s="9"/>
    </row>
    <row r="60374" spans="30:30">
      <c r="AD60374" s="9"/>
    </row>
    <row r="60375" spans="30:30">
      <c r="AD60375" s="9"/>
    </row>
    <row r="60376" spans="30:30">
      <c r="AD60376" s="9"/>
    </row>
    <row r="60377" spans="30:30">
      <c r="AD60377" s="9"/>
    </row>
    <row r="60378" spans="30:30">
      <c r="AD60378" s="9"/>
    </row>
    <row r="60379" spans="30:30">
      <c r="AD60379" s="9"/>
    </row>
    <row r="60380" spans="30:30">
      <c r="AD60380" s="9"/>
    </row>
    <row r="60381" spans="30:30">
      <c r="AD60381" s="9"/>
    </row>
    <row r="60382" spans="30:30">
      <c r="AD60382" s="9"/>
    </row>
    <row r="60383" spans="30:30">
      <c r="AD60383" s="9"/>
    </row>
    <row r="60384" spans="30:30">
      <c r="AD60384" s="9"/>
    </row>
    <row r="60385" spans="30:30">
      <c r="AD60385" s="9"/>
    </row>
    <row r="60386" spans="30:30">
      <c r="AD60386" s="9"/>
    </row>
    <row r="60387" spans="30:30">
      <c r="AD60387" s="9"/>
    </row>
    <row r="60388" spans="30:30">
      <c r="AD60388" s="9"/>
    </row>
    <row r="60389" spans="30:30">
      <c r="AD60389" s="9"/>
    </row>
    <row r="60390" spans="30:30">
      <c r="AD60390" s="9"/>
    </row>
    <row r="60391" spans="30:30">
      <c r="AD60391" s="9"/>
    </row>
    <row r="60392" spans="30:30">
      <c r="AD60392" s="9"/>
    </row>
    <row r="60393" spans="30:30">
      <c r="AD60393" s="9"/>
    </row>
    <row r="60394" spans="30:30">
      <c r="AD60394" s="9"/>
    </row>
    <row r="60395" spans="30:30">
      <c r="AD60395" s="9"/>
    </row>
    <row r="60396" spans="30:30">
      <c r="AD60396" s="9"/>
    </row>
    <row r="60397" spans="30:30">
      <c r="AD60397" s="9"/>
    </row>
    <row r="60398" spans="30:30">
      <c r="AD60398" s="9"/>
    </row>
    <row r="60399" spans="30:30">
      <c r="AD60399" s="9"/>
    </row>
    <row r="60400" spans="30:30">
      <c r="AD60400" s="9"/>
    </row>
    <row r="60401" spans="30:30">
      <c r="AD60401" s="9"/>
    </row>
    <row r="60402" spans="30:30">
      <c r="AD60402" s="9"/>
    </row>
    <row r="60403" spans="30:30">
      <c r="AD60403" s="9"/>
    </row>
    <row r="60404" spans="30:30">
      <c r="AD60404" s="9"/>
    </row>
    <row r="60405" spans="30:30">
      <c r="AD60405" s="9"/>
    </row>
    <row r="60406" spans="30:30">
      <c r="AD60406" s="9"/>
    </row>
    <row r="60407" spans="30:30">
      <c r="AD60407" s="9"/>
    </row>
    <row r="60408" spans="30:30">
      <c r="AD60408" s="9"/>
    </row>
    <row r="60409" spans="30:30">
      <c r="AD60409" s="9"/>
    </row>
    <row r="60410" spans="30:30">
      <c r="AD60410" s="9"/>
    </row>
    <row r="60411" spans="30:30">
      <c r="AD60411" s="9"/>
    </row>
    <row r="60412" spans="30:30">
      <c r="AD60412" s="9"/>
    </row>
    <row r="60413" spans="30:30">
      <c r="AD60413" s="9"/>
    </row>
    <row r="60414" spans="30:30">
      <c r="AD60414" s="9"/>
    </row>
    <row r="60415" spans="30:30">
      <c r="AD60415" s="9"/>
    </row>
    <row r="60416" spans="30:30">
      <c r="AD60416" s="9"/>
    </row>
    <row r="60417" spans="30:30">
      <c r="AD60417" s="9"/>
    </row>
    <row r="60418" spans="30:30">
      <c r="AD60418" s="9"/>
    </row>
    <row r="60419" spans="30:30">
      <c r="AD60419" s="9"/>
    </row>
    <row r="60420" spans="30:30">
      <c r="AD60420" s="9"/>
    </row>
    <row r="60421" spans="30:30">
      <c r="AD60421" s="9"/>
    </row>
    <row r="60422" spans="30:30">
      <c r="AD60422" s="9"/>
    </row>
    <row r="60423" spans="30:30">
      <c r="AD60423" s="9"/>
    </row>
    <row r="60424" spans="30:30">
      <c r="AD60424" s="9"/>
    </row>
    <row r="60425" spans="30:30">
      <c r="AD60425" s="9"/>
    </row>
    <row r="60426" spans="30:30">
      <c r="AD60426" s="9"/>
    </row>
    <row r="60427" spans="30:30">
      <c r="AD60427" s="9"/>
    </row>
    <row r="60428" spans="30:30">
      <c r="AD60428" s="9"/>
    </row>
    <row r="60429" spans="30:30">
      <c r="AD60429" s="9"/>
    </row>
    <row r="60430" spans="30:30">
      <c r="AD60430" s="9"/>
    </row>
    <row r="60431" spans="30:30">
      <c r="AD60431" s="9"/>
    </row>
    <row r="60432" spans="30:30">
      <c r="AD60432" s="9"/>
    </row>
    <row r="60433" spans="30:30">
      <c r="AD60433" s="9"/>
    </row>
    <row r="60434" spans="30:30">
      <c r="AD60434" s="9"/>
    </row>
    <row r="60435" spans="30:30">
      <c r="AD60435" s="9"/>
    </row>
    <row r="60436" spans="30:30">
      <c r="AD60436" s="9"/>
    </row>
    <row r="60437" spans="30:30">
      <c r="AD60437" s="9"/>
    </row>
    <row r="60438" spans="30:30">
      <c r="AD60438" s="9"/>
    </row>
    <row r="60439" spans="30:30">
      <c r="AD60439" s="9"/>
    </row>
    <row r="60440" spans="30:30">
      <c r="AD60440" s="9"/>
    </row>
    <row r="60441" spans="30:30">
      <c r="AD60441" s="9"/>
    </row>
    <row r="60442" spans="30:30">
      <c r="AD60442" s="9"/>
    </row>
    <row r="60443" spans="30:30">
      <c r="AD60443" s="9"/>
    </row>
    <row r="60444" spans="30:30">
      <c r="AD60444" s="9"/>
    </row>
    <row r="60445" spans="30:30">
      <c r="AD60445" s="9"/>
    </row>
    <row r="60446" spans="30:30">
      <c r="AD60446" s="9"/>
    </row>
    <row r="60447" spans="30:30">
      <c r="AD60447" s="9"/>
    </row>
    <row r="60448" spans="30:30">
      <c r="AD60448" s="9"/>
    </row>
    <row r="60449" spans="30:30">
      <c r="AD60449" s="9"/>
    </row>
    <row r="60450" spans="30:30">
      <c r="AD60450" s="9"/>
    </row>
    <row r="60451" spans="30:30">
      <c r="AD60451" s="9"/>
    </row>
    <row r="60452" spans="30:30">
      <c r="AD60452" s="9"/>
    </row>
    <row r="60453" spans="30:30">
      <c r="AD60453" s="9"/>
    </row>
    <row r="60454" spans="30:30">
      <c r="AD60454" s="9"/>
    </row>
    <row r="60455" spans="30:30">
      <c r="AD60455" s="9"/>
    </row>
    <row r="60456" spans="30:30">
      <c r="AD60456" s="9"/>
    </row>
    <row r="60457" spans="30:30">
      <c r="AD60457" s="9"/>
    </row>
    <row r="60458" spans="30:30">
      <c r="AD60458" s="9"/>
    </row>
    <row r="60459" spans="30:30">
      <c r="AD60459" s="9"/>
    </row>
    <row r="60460" spans="30:30">
      <c r="AD60460" s="9"/>
    </row>
    <row r="60461" spans="30:30">
      <c r="AD60461" s="9"/>
    </row>
    <row r="60462" spans="30:30">
      <c r="AD60462" s="9"/>
    </row>
    <row r="60463" spans="30:30">
      <c r="AD60463" s="9"/>
    </row>
    <row r="60464" spans="30:30">
      <c r="AD60464" s="9"/>
    </row>
    <row r="60465" spans="30:30">
      <c r="AD60465" s="9"/>
    </row>
    <row r="60466" spans="30:30">
      <c r="AD60466" s="9"/>
    </row>
    <row r="60467" spans="30:30">
      <c r="AD60467" s="9"/>
    </row>
    <row r="60468" spans="30:30">
      <c r="AD60468" s="9"/>
    </row>
    <row r="60469" spans="30:30">
      <c r="AD60469" s="9"/>
    </row>
    <row r="60470" spans="30:30">
      <c r="AD60470" s="9"/>
    </row>
    <row r="60471" spans="30:30">
      <c r="AD60471" s="9"/>
    </row>
    <row r="60472" spans="30:30">
      <c r="AD60472" s="9"/>
    </row>
    <row r="60473" spans="30:30">
      <c r="AD60473" s="9"/>
    </row>
    <row r="60474" spans="30:30">
      <c r="AD60474" s="9"/>
    </row>
    <row r="60475" spans="30:30">
      <c r="AD60475" s="9"/>
    </row>
    <row r="60476" spans="30:30">
      <c r="AD60476" s="9"/>
    </row>
    <row r="60477" spans="30:30">
      <c r="AD60477" s="9"/>
    </row>
    <row r="60478" spans="30:30">
      <c r="AD60478" s="9"/>
    </row>
    <row r="60479" spans="30:30">
      <c r="AD60479" s="9"/>
    </row>
    <row r="60480" spans="30:30">
      <c r="AD60480" s="9"/>
    </row>
    <row r="60481" spans="30:30">
      <c r="AD60481" s="9"/>
    </row>
    <row r="60482" spans="30:30">
      <c r="AD60482" s="9"/>
    </row>
    <row r="60483" spans="30:30">
      <c r="AD60483" s="9"/>
    </row>
    <row r="60484" spans="30:30">
      <c r="AD60484" s="9"/>
    </row>
    <row r="60485" spans="30:30">
      <c r="AD60485" s="9"/>
    </row>
    <row r="60486" spans="30:30">
      <c r="AD60486" s="9"/>
    </row>
    <row r="60487" spans="30:30">
      <c r="AD60487" s="9"/>
    </row>
    <row r="60488" spans="30:30">
      <c r="AD60488" s="9"/>
    </row>
    <row r="60489" spans="30:30">
      <c r="AD60489" s="9"/>
    </row>
    <row r="60490" spans="30:30">
      <c r="AD60490" s="9"/>
    </row>
    <row r="60491" spans="30:30">
      <c r="AD60491" s="9"/>
    </row>
    <row r="60492" spans="30:30">
      <c r="AD60492" s="9"/>
    </row>
    <row r="60493" spans="30:30">
      <c r="AD60493" s="9"/>
    </row>
    <row r="60494" spans="30:30">
      <c r="AD60494" s="9"/>
    </row>
    <row r="60495" spans="30:30">
      <c r="AD60495" s="9"/>
    </row>
    <row r="60496" spans="30:30">
      <c r="AD60496" s="9"/>
    </row>
    <row r="60497" spans="30:30">
      <c r="AD60497" s="9"/>
    </row>
    <row r="60498" spans="30:30">
      <c r="AD60498" s="9"/>
    </row>
    <row r="60499" spans="30:30">
      <c r="AD60499" s="9"/>
    </row>
    <row r="60500" spans="30:30">
      <c r="AD60500" s="9"/>
    </row>
    <row r="60501" spans="30:30">
      <c r="AD60501" s="9"/>
    </row>
    <row r="60502" spans="30:30">
      <c r="AD60502" s="9"/>
    </row>
    <row r="60503" spans="30:30">
      <c r="AD60503" s="9"/>
    </row>
    <row r="60504" spans="30:30">
      <c r="AD60504" s="9"/>
    </row>
    <row r="60505" spans="30:30">
      <c r="AD60505" s="9"/>
    </row>
    <row r="60506" spans="30:30">
      <c r="AD60506" s="9"/>
    </row>
    <row r="60507" spans="30:30">
      <c r="AD60507" s="9"/>
    </row>
    <row r="60508" spans="30:30">
      <c r="AD60508" s="9"/>
    </row>
    <row r="60509" spans="30:30">
      <c r="AD60509" s="9"/>
    </row>
    <row r="60510" spans="30:30">
      <c r="AD60510" s="9"/>
    </row>
    <row r="60511" spans="30:30">
      <c r="AD60511" s="9"/>
    </row>
    <row r="60512" spans="30:30">
      <c r="AD60512" s="9"/>
    </row>
    <row r="60513" spans="30:30">
      <c r="AD60513" s="9"/>
    </row>
    <row r="60514" spans="30:30">
      <c r="AD60514" s="9"/>
    </row>
    <row r="60515" spans="30:30">
      <c r="AD60515" s="9"/>
    </row>
    <row r="60516" spans="30:30">
      <c r="AD60516" s="9"/>
    </row>
    <row r="60517" spans="30:30">
      <c r="AD60517" s="9"/>
    </row>
    <row r="60518" spans="30:30">
      <c r="AD60518" s="9"/>
    </row>
    <row r="60519" spans="30:30">
      <c r="AD60519" s="9"/>
    </row>
    <row r="60520" spans="30:30">
      <c r="AD60520" s="9"/>
    </row>
    <row r="60521" spans="30:30">
      <c r="AD60521" s="9"/>
    </row>
    <row r="60522" spans="30:30">
      <c r="AD60522" s="9"/>
    </row>
    <row r="60523" spans="30:30">
      <c r="AD60523" s="9"/>
    </row>
    <row r="60524" spans="30:30">
      <c r="AD60524" s="9"/>
    </row>
    <row r="60525" spans="30:30">
      <c r="AD60525" s="9"/>
    </row>
    <row r="60526" spans="30:30">
      <c r="AD60526" s="9"/>
    </row>
    <row r="60527" spans="30:30">
      <c r="AD60527" s="9"/>
    </row>
    <row r="60528" spans="30:30">
      <c r="AD60528" s="9"/>
    </row>
    <row r="60529" spans="30:30">
      <c r="AD60529" s="9"/>
    </row>
    <row r="60530" spans="30:30">
      <c r="AD60530" s="9"/>
    </row>
    <row r="60531" spans="30:30">
      <c r="AD60531" s="9"/>
    </row>
    <row r="60532" spans="30:30">
      <c r="AD60532" s="9"/>
    </row>
    <row r="60533" spans="30:30">
      <c r="AD60533" s="9"/>
    </row>
    <row r="60534" spans="30:30">
      <c r="AD60534" s="9"/>
    </row>
    <row r="60535" spans="30:30">
      <c r="AD60535" s="9"/>
    </row>
    <row r="60536" spans="30:30">
      <c r="AD60536" s="9"/>
    </row>
    <row r="60537" spans="30:30">
      <c r="AD60537" s="9"/>
    </row>
    <row r="60538" spans="30:30">
      <c r="AD60538" s="9"/>
    </row>
    <row r="60539" spans="30:30">
      <c r="AD60539" s="9"/>
    </row>
    <row r="60540" spans="30:30">
      <c r="AD60540" s="9"/>
    </row>
    <row r="60541" spans="30:30">
      <c r="AD60541" s="9"/>
    </row>
    <row r="60542" spans="30:30">
      <c r="AD60542" s="9"/>
    </row>
    <row r="60543" spans="30:30">
      <c r="AD60543" s="9"/>
    </row>
    <row r="60544" spans="30:30">
      <c r="AD60544" s="9"/>
    </row>
    <row r="60545" spans="30:30">
      <c r="AD60545" s="9"/>
    </row>
    <row r="60546" spans="30:30">
      <c r="AD60546" s="9"/>
    </row>
    <row r="60547" spans="30:30">
      <c r="AD60547" s="9"/>
    </row>
    <row r="60548" spans="30:30">
      <c r="AD60548" s="9"/>
    </row>
    <row r="60549" spans="30:30">
      <c r="AD60549" s="9"/>
    </row>
    <row r="60550" spans="30:30">
      <c r="AD60550" s="9"/>
    </row>
    <row r="60551" spans="30:30">
      <c r="AD60551" s="9"/>
    </row>
    <row r="60552" spans="30:30">
      <c r="AD60552" s="9"/>
    </row>
    <row r="60553" spans="30:30">
      <c r="AD60553" s="9"/>
    </row>
    <row r="60554" spans="30:30">
      <c r="AD60554" s="9"/>
    </row>
    <row r="60555" spans="30:30">
      <c r="AD60555" s="9"/>
    </row>
    <row r="60556" spans="30:30">
      <c r="AD60556" s="9"/>
    </row>
    <row r="60557" spans="30:30">
      <c r="AD60557" s="9"/>
    </row>
    <row r="60558" spans="30:30">
      <c r="AD60558" s="9"/>
    </row>
    <row r="60559" spans="30:30">
      <c r="AD60559" s="9"/>
    </row>
    <row r="60560" spans="30:30">
      <c r="AD60560" s="9"/>
    </row>
    <row r="60561" spans="30:30">
      <c r="AD60561" s="9"/>
    </row>
    <row r="60562" spans="30:30">
      <c r="AD60562" s="9"/>
    </row>
    <row r="60563" spans="30:30">
      <c r="AD60563" s="9"/>
    </row>
    <row r="60564" spans="30:30">
      <c r="AD60564" s="9"/>
    </row>
    <row r="60565" spans="30:30">
      <c r="AD60565" s="9"/>
    </row>
    <row r="60566" spans="30:30">
      <c r="AD60566" s="9"/>
    </row>
    <row r="60567" spans="30:30">
      <c r="AD60567" s="9"/>
    </row>
    <row r="60568" spans="30:30">
      <c r="AD60568" s="9"/>
    </row>
    <row r="60569" spans="30:30">
      <c r="AD60569" s="9"/>
    </row>
    <row r="60570" spans="30:30">
      <c r="AD60570" s="9"/>
    </row>
    <row r="60571" spans="30:30">
      <c r="AD60571" s="9"/>
    </row>
    <row r="60572" spans="30:30">
      <c r="AD60572" s="9"/>
    </row>
    <row r="60573" spans="30:30">
      <c r="AD60573" s="9"/>
    </row>
    <row r="60574" spans="30:30">
      <c r="AD60574" s="9"/>
    </row>
    <row r="60575" spans="30:30">
      <c r="AD60575" s="9"/>
    </row>
    <row r="60576" spans="30:30">
      <c r="AD60576" s="9"/>
    </row>
    <row r="60577" spans="30:30">
      <c r="AD60577" s="9"/>
    </row>
    <row r="60578" spans="30:30">
      <c r="AD60578" s="9"/>
    </row>
    <row r="60579" spans="30:30">
      <c r="AD60579" s="9"/>
    </row>
    <row r="60580" spans="30:30">
      <c r="AD60580" s="9"/>
    </row>
    <row r="60581" spans="30:30">
      <c r="AD60581" s="9"/>
    </row>
    <row r="60582" spans="30:30">
      <c r="AD60582" s="9"/>
    </row>
    <row r="60583" spans="30:30">
      <c r="AD60583" s="9"/>
    </row>
    <row r="60584" spans="30:30">
      <c r="AD60584" s="9"/>
    </row>
    <row r="60585" spans="30:30">
      <c r="AD60585" s="9"/>
    </row>
    <row r="60586" spans="30:30">
      <c r="AD60586" s="9"/>
    </row>
    <row r="60587" spans="30:30">
      <c r="AD60587" s="9"/>
    </row>
    <row r="60588" spans="30:30">
      <c r="AD60588" s="9"/>
    </row>
    <row r="60589" spans="30:30">
      <c r="AD60589" s="9"/>
    </row>
    <row r="60590" spans="30:30">
      <c r="AD60590" s="9"/>
    </row>
    <row r="60591" spans="30:30">
      <c r="AD60591" s="9"/>
    </row>
    <row r="60592" spans="30:30">
      <c r="AD60592" s="9"/>
    </row>
    <row r="60593" spans="30:30">
      <c r="AD60593" s="9"/>
    </row>
    <row r="60594" spans="30:30">
      <c r="AD60594" s="9"/>
    </row>
    <row r="60595" spans="30:30">
      <c r="AD60595" s="9"/>
    </row>
    <row r="60596" spans="30:30">
      <c r="AD60596" s="9"/>
    </row>
    <row r="60597" spans="30:30">
      <c r="AD60597" s="9"/>
    </row>
    <row r="60598" spans="30:30">
      <c r="AD60598" s="9"/>
    </row>
    <row r="60599" spans="30:30">
      <c r="AD60599" s="9"/>
    </row>
    <row r="60600" spans="30:30">
      <c r="AD60600" s="9"/>
    </row>
    <row r="60601" spans="30:30">
      <c r="AD60601" s="9"/>
    </row>
    <row r="60602" spans="30:30">
      <c r="AD60602" s="9"/>
    </row>
    <row r="60603" spans="30:30">
      <c r="AD60603" s="9"/>
    </row>
    <row r="60604" spans="30:30">
      <c r="AD60604" s="9"/>
    </row>
    <row r="60605" spans="30:30">
      <c r="AD60605" s="9"/>
    </row>
    <row r="60606" spans="30:30">
      <c r="AD60606" s="9"/>
    </row>
    <row r="60607" spans="30:30">
      <c r="AD60607" s="9"/>
    </row>
    <row r="60608" spans="30:30">
      <c r="AD60608" s="9"/>
    </row>
    <row r="60609" spans="30:30">
      <c r="AD60609" s="9"/>
    </row>
    <row r="60610" spans="30:30">
      <c r="AD60610" s="9"/>
    </row>
    <row r="60611" spans="30:30">
      <c r="AD60611" s="9"/>
    </row>
    <row r="60612" spans="30:30">
      <c r="AD60612" s="9"/>
    </row>
    <row r="60613" spans="30:30">
      <c r="AD60613" s="9"/>
    </row>
    <row r="60614" spans="30:30">
      <c r="AD60614" s="9"/>
    </row>
    <row r="60615" spans="30:30">
      <c r="AD60615" s="9"/>
    </row>
    <row r="60616" spans="30:30">
      <c r="AD60616" s="9"/>
    </row>
    <row r="60617" spans="30:30">
      <c r="AD60617" s="9"/>
    </row>
    <row r="60618" spans="30:30">
      <c r="AD60618" s="9"/>
    </row>
    <row r="60619" spans="30:30">
      <c r="AD60619" s="9"/>
    </row>
    <row r="60620" spans="30:30">
      <c r="AD60620" s="9"/>
    </row>
    <row r="60621" spans="30:30">
      <c r="AD60621" s="9"/>
    </row>
    <row r="60622" spans="30:30">
      <c r="AD60622" s="9"/>
    </row>
    <row r="60623" spans="30:30">
      <c r="AD60623" s="9"/>
    </row>
    <row r="60624" spans="30:30">
      <c r="AD60624" s="9"/>
    </row>
    <row r="60625" spans="30:30">
      <c r="AD60625" s="9"/>
    </row>
    <row r="60626" spans="30:30">
      <c r="AD60626" s="9"/>
    </row>
    <row r="60627" spans="30:30">
      <c r="AD60627" s="9"/>
    </row>
    <row r="60628" spans="30:30">
      <c r="AD60628" s="9"/>
    </row>
    <row r="60629" spans="30:30">
      <c r="AD60629" s="9"/>
    </row>
    <row r="60630" spans="30:30">
      <c r="AD60630" s="9"/>
    </row>
    <row r="60631" spans="30:30">
      <c r="AD60631" s="9"/>
    </row>
    <row r="60632" spans="30:30">
      <c r="AD60632" s="9"/>
    </row>
    <row r="60633" spans="30:30">
      <c r="AD60633" s="9"/>
    </row>
    <row r="60634" spans="30:30">
      <c r="AD60634" s="9"/>
    </row>
    <row r="60635" spans="30:30">
      <c r="AD60635" s="9"/>
    </row>
    <row r="60636" spans="30:30">
      <c r="AD60636" s="9"/>
    </row>
    <row r="60637" spans="30:30">
      <c r="AD60637" s="9"/>
    </row>
    <row r="60638" spans="30:30">
      <c r="AD60638" s="9"/>
    </row>
    <row r="60639" spans="30:30">
      <c r="AD60639" s="9"/>
    </row>
    <row r="60640" spans="30:30">
      <c r="AD60640" s="9"/>
    </row>
    <row r="60641" spans="30:30">
      <c r="AD60641" s="9"/>
    </row>
    <row r="60642" spans="30:30">
      <c r="AD60642" s="9"/>
    </row>
    <row r="60643" spans="30:30">
      <c r="AD60643" s="9"/>
    </row>
    <row r="60644" spans="30:30">
      <c r="AD60644" s="9"/>
    </row>
    <row r="60645" spans="30:30">
      <c r="AD60645" s="9"/>
    </row>
    <row r="60646" spans="30:30">
      <c r="AD60646" s="9"/>
    </row>
    <row r="60647" spans="30:30">
      <c r="AD60647" s="9"/>
    </row>
    <row r="60648" spans="30:30">
      <c r="AD60648" s="9"/>
    </row>
    <row r="60649" spans="30:30">
      <c r="AD60649" s="9"/>
    </row>
    <row r="60650" spans="30:30">
      <c r="AD60650" s="9"/>
    </row>
    <row r="60651" spans="30:30">
      <c r="AD60651" s="9"/>
    </row>
    <row r="60652" spans="30:30">
      <c r="AD60652" s="9"/>
    </row>
    <row r="60653" spans="30:30">
      <c r="AD60653" s="9"/>
    </row>
    <row r="60654" spans="30:30">
      <c r="AD60654" s="9"/>
    </row>
    <row r="60655" spans="30:30">
      <c r="AD60655" s="9"/>
    </row>
    <row r="60656" spans="30:30">
      <c r="AD60656" s="9"/>
    </row>
    <row r="60657" spans="30:30">
      <c r="AD60657" s="9"/>
    </row>
    <row r="60658" spans="30:30">
      <c r="AD60658" s="9"/>
    </row>
    <row r="60659" spans="30:30">
      <c r="AD60659" s="9"/>
    </row>
    <row r="60660" spans="30:30">
      <c r="AD60660" s="9"/>
    </row>
    <row r="60661" spans="30:30">
      <c r="AD60661" s="9"/>
    </row>
    <row r="60662" spans="30:30">
      <c r="AD60662" s="9"/>
    </row>
    <row r="60663" spans="30:30">
      <c r="AD60663" s="9"/>
    </row>
    <row r="60664" spans="30:30">
      <c r="AD60664" s="9"/>
    </row>
    <row r="60665" spans="30:30">
      <c r="AD60665" s="9"/>
    </row>
    <row r="60666" spans="30:30">
      <c r="AD60666" s="9"/>
    </row>
    <row r="60667" spans="30:30">
      <c r="AD60667" s="9"/>
    </row>
    <row r="60668" spans="30:30">
      <c r="AD60668" s="9"/>
    </row>
    <row r="60669" spans="30:30">
      <c r="AD60669" s="9"/>
    </row>
    <row r="60670" spans="30:30">
      <c r="AD60670" s="9"/>
    </row>
    <row r="60671" spans="30:30">
      <c r="AD60671" s="9"/>
    </row>
    <row r="60672" spans="30:30">
      <c r="AD60672" s="9"/>
    </row>
    <row r="60673" spans="30:30">
      <c r="AD60673" s="9"/>
    </row>
    <row r="60674" spans="30:30">
      <c r="AD60674" s="9"/>
    </row>
    <row r="60675" spans="30:30">
      <c r="AD60675" s="9"/>
    </row>
    <row r="60676" spans="30:30">
      <c r="AD60676" s="9"/>
    </row>
    <row r="60677" spans="30:30">
      <c r="AD60677" s="9"/>
    </row>
    <row r="60678" spans="30:30">
      <c r="AD60678" s="9"/>
    </row>
    <row r="60679" spans="30:30">
      <c r="AD60679" s="9"/>
    </row>
    <row r="60680" spans="30:30">
      <c r="AD60680" s="9"/>
    </row>
    <row r="60681" spans="30:30">
      <c r="AD60681" s="9"/>
    </row>
    <row r="60682" spans="30:30">
      <c r="AD60682" s="9"/>
    </row>
    <row r="60683" spans="30:30">
      <c r="AD60683" s="9"/>
    </row>
    <row r="60684" spans="30:30">
      <c r="AD60684" s="9"/>
    </row>
    <row r="60685" spans="30:30">
      <c r="AD60685" s="9"/>
    </row>
    <row r="60686" spans="30:30">
      <c r="AD60686" s="9"/>
    </row>
    <row r="60687" spans="30:30">
      <c r="AD60687" s="9"/>
    </row>
    <row r="60688" spans="30:30">
      <c r="AD60688" s="9"/>
    </row>
    <row r="60689" spans="30:30">
      <c r="AD60689" s="9"/>
    </row>
    <row r="60690" spans="30:30">
      <c r="AD60690" s="9"/>
    </row>
    <row r="60691" spans="30:30">
      <c r="AD60691" s="9"/>
    </row>
    <row r="60692" spans="30:30">
      <c r="AD60692" s="9"/>
    </row>
    <row r="60693" spans="30:30">
      <c r="AD60693" s="9"/>
    </row>
    <row r="60694" spans="30:30">
      <c r="AD60694" s="9"/>
    </row>
    <row r="60695" spans="30:30">
      <c r="AD60695" s="9"/>
    </row>
    <row r="60696" spans="30:30">
      <c r="AD60696" s="9"/>
    </row>
    <row r="60697" spans="30:30">
      <c r="AD60697" s="9"/>
    </row>
    <row r="60698" spans="30:30">
      <c r="AD60698" s="9"/>
    </row>
    <row r="60699" spans="30:30">
      <c r="AD60699" s="9"/>
    </row>
    <row r="60700" spans="30:30">
      <c r="AD60700" s="9"/>
    </row>
    <row r="60701" spans="30:30">
      <c r="AD60701" s="9"/>
    </row>
    <row r="60702" spans="30:30">
      <c r="AD60702" s="9"/>
    </row>
    <row r="60703" spans="30:30">
      <c r="AD60703" s="9"/>
    </row>
    <row r="60704" spans="30:30">
      <c r="AD60704" s="9"/>
    </row>
    <row r="60705" spans="30:30">
      <c r="AD60705" s="9"/>
    </row>
    <row r="60706" spans="30:30">
      <c r="AD60706" s="9"/>
    </row>
    <row r="60707" spans="30:30">
      <c r="AD60707" s="9"/>
    </row>
    <row r="60708" spans="30:30">
      <c r="AD60708" s="9"/>
    </row>
    <row r="60709" spans="30:30">
      <c r="AD60709" s="9"/>
    </row>
    <row r="60710" spans="30:30">
      <c r="AD60710" s="9"/>
    </row>
    <row r="60711" spans="30:30">
      <c r="AD60711" s="9"/>
    </row>
    <row r="60712" spans="30:30">
      <c r="AD60712" s="9"/>
    </row>
    <row r="60713" spans="30:30">
      <c r="AD60713" s="9"/>
    </row>
    <row r="60714" spans="30:30">
      <c r="AD60714" s="9"/>
    </row>
    <row r="60715" spans="30:30">
      <c r="AD60715" s="9"/>
    </row>
    <row r="60716" spans="30:30">
      <c r="AD60716" s="9"/>
    </row>
    <row r="60717" spans="30:30">
      <c r="AD60717" s="9"/>
    </row>
    <row r="60718" spans="30:30">
      <c r="AD60718" s="9"/>
    </row>
    <row r="60719" spans="30:30">
      <c r="AD60719" s="9"/>
    </row>
    <row r="60720" spans="30:30">
      <c r="AD60720" s="9"/>
    </row>
    <row r="60721" spans="30:30">
      <c r="AD60721" s="9"/>
    </row>
    <row r="60722" spans="30:30">
      <c r="AD60722" s="9"/>
    </row>
    <row r="60723" spans="30:30">
      <c r="AD60723" s="9"/>
    </row>
    <row r="60724" spans="30:30">
      <c r="AD60724" s="9"/>
    </row>
    <row r="60725" spans="30:30">
      <c r="AD60725" s="9"/>
    </row>
    <row r="60726" spans="30:30">
      <c r="AD60726" s="9"/>
    </row>
    <row r="60727" spans="30:30">
      <c r="AD60727" s="9"/>
    </row>
    <row r="60728" spans="30:30">
      <c r="AD60728" s="9"/>
    </row>
    <row r="60729" spans="30:30">
      <c r="AD60729" s="9"/>
    </row>
    <row r="60730" spans="30:30">
      <c r="AD60730" s="9"/>
    </row>
    <row r="60731" spans="30:30">
      <c r="AD60731" s="9"/>
    </row>
    <row r="60732" spans="30:30">
      <c r="AD60732" s="9"/>
    </row>
    <row r="60733" spans="30:30">
      <c r="AD60733" s="9"/>
    </row>
    <row r="60734" spans="30:30">
      <c r="AD60734" s="9"/>
    </row>
    <row r="60735" spans="30:30">
      <c r="AD60735" s="9"/>
    </row>
    <row r="60736" spans="30:30">
      <c r="AD60736" s="9"/>
    </row>
    <row r="60737" spans="30:30">
      <c r="AD60737" s="9"/>
    </row>
    <row r="60738" spans="30:30">
      <c r="AD60738" s="9"/>
    </row>
    <row r="60739" spans="30:30">
      <c r="AD60739" s="9"/>
    </row>
    <row r="60740" spans="30:30">
      <c r="AD60740" s="9"/>
    </row>
    <row r="60741" spans="30:30">
      <c r="AD60741" s="9"/>
    </row>
    <row r="60742" spans="30:30">
      <c r="AD60742" s="9"/>
    </row>
    <row r="60743" spans="30:30">
      <c r="AD60743" s="9"/>
    </row>
    <row r="60744" spans="30:30">
      <c r="AD60744" s="9"/>
    </row>
    <row r="60745" spans="30:30">
      <c r="AD60745" s="9"/>
    </row>
    <row r="60746" spans="30:30">
      <c r="AD60746" s="9"/>
    </row>
    <row r="60747" spans="30:30">
      <c r="AD60747" s="9"/>
    </row>
    <row r="60748" spans="30:30">
      <c r="AD60748" s="9"/>
    </row>
    <row r="60749" spans="30:30">
      <c r="AD60749" s="9"/>
    </row>
    <row r="60750" spans="30:30">
      <c r="AD60750" s="9"/>
    </row>
    <row r="60751" spans="30:30">
      <c r="AD60751" s="9"/>
    </row>
    <row r="60752" spans="30:30">
      <c r="AD60752" s="9"/>
    </row>
    <row r="60753" spans="30:30">
      <c r="AD60753" s="9"/>
    </row>
    <row r="60754" spans="30:30">
      <c r="AD60754" s="9"/>
    </row>
    <row r="60755" spans="30:30">
      <c r="AD60755" s="9"/>
    </row>
    <row r="60756" spans="30:30">
      <c r="AD60756" s="9"/>
    </row>
    <row r="60757" spans="30:30">
      <c r="AD60757" s="9"/>
    </row>
    <row r="60758" spans="30:30">
      <c r="AD60758" s="9"/>
    </row>
    <row r="60759" spans="30:30">
      <c r="AD60759" s="9"/>
    </row>
    <row r="60760" spans="30:30">
      <c r="AD60760" s="9"/>
    </row>
    <row r="60761" spans="30:30">
      <c r="AD60761" s="9"/>
    </row>
    <row r="60762" spans="30:30">
      <c r="AD60762" s="9"/>
    </row>
    <row r="60763" spans="30:30">
      <c r="AD60763" s="9"/>
    </row>
    <row r="60764" spans="30:30">
      <c r="AD60764" s="9"/>
    </row>
    <row r="60765" spans="30:30">
      <c r="AD60765" s="9"/>
    </row>
    <row r="60766" spans="30:30">
      <c r="AD60766" s="9"/>
    </row>
    <row r="60767" spans="30:30">
      <c r="AD60767" s="9"/>
    </row>
    <row r="60768" spans="30:30">
      <c r="AD60768" s="9"/>
    </row>
    <row r="60769" spans="30:30">
      <c r="AD60769" s="9"/>
    </row>
    <row r="60770" spans="30:30">
      <c r="AD60770" s="9"/>
    </row>
    <row r="60771" spans="30:30">
      <c r="AD60771" s="9"/>
    </row>
    <row r="60772" spans="30:30">
      <c r="AD60772" s="9"/>
    </row>
    <row r="60773" spans="30:30">
      <c r="AD60773" s="9"/>
    </row>
    <row r="60774" spans="30:30">
      <c r="AD60774" s="9"/>
    </row>
    <row r="60775" spans="30:30">
      <c r="AD60775" s="9"/>
    </row>
    <row r="60776" spans="30:30">
      <c r="AD60776" s="9"/>
    </row>
    <row r="60777" spans="30:30">
      <c r="AD60777" s="9"/>
    </row>
    <row r="60778" spans="30:30">
      <c r="AD60778" s="9"/>
    </row>
    <row r="60779" spans="30:30">
      <c r="AD60779" s="9"/>
    </row>
    <row r="60780" spans="30:30">
      <c r="AD60780" s="9"/>
    </row>
    <row r="60781" spans="30:30">
      <c r="AD60781" s="9"/>
    </row>
    <row r="60782" spans="30:30">
      <c r="AD60782" s="9"/>
    </row>
    <row r="60783" spans="30:30">
      <c r="AD60783" s="9"/>
    </row>
    <row r="60784" spans="30:30">
      <c r="AD60784" s="9"/>
    </row>
    <row r="60785" spans="30:30">
      <c r="AD60785" s="9"/>
    </row>
    <row r="60786" spans="30:30">
      <c r="AD60786" s="9"/>
    </row>
    <row r="60787" spans="30:30">
      <c r="AD60787" s="9"/>
    </row>
    <row r="60788" spans="30:30">
      <c r="AD60788" s="9"/>
    </row>
    <row r="60789" spans="30:30">
      <c r="AD60789" s="9"/>
    </row>
    <row r="60790" spans="30:30">
      <c r="AD60790" s="9"/>
    </row>
    <row r="60791" spans="30:30">
      <c r="AD60791" s="9"/>
    </row>
    <row r="60792" spans="30:30">
      <c r="AD60792" s="9"/>
    </row>
    <row r="60793" spans="30:30">
      <c r="AD60793" s="9"/>
    </row>
    <row r="60794" spans="30:30">
      <c r="AD60794" s="9"/>
    </row>
    <row r="60795" spans="30:30">
      <c r="AD60795" s="9"/>
    </row>
    <row r="60796" spans="30:30">
      <c r="AD60796" s="9"/>
    </row>
    <row r="60797" spans="30:30">
      <c r="AD60797" s="9"/>
    </row>
    <row r="60798" spans="30:30">
      <c r="AD60798" s="9"/>
    </row>
    <row r="60799" spans="30:30">
      <c r="AD60799" s="9"/>
    </row>
    <row r="60800" spans="30:30">
      <c r="AD60800" s="9"/>
    </row>
    <row r="60801" spans="30:30">
      <c r="AD60801" s="9"/>
    </row>
    <row r="60802" spans="30:30">
      <c r="AD60802" s="9"/>
    </row>
    <row r="60803" spans="30:30">
      <c r="AD60803" s="9"/>
    </row>
    <row r="60804" spans="30:30">
      <c r="AD60804" s="9"/>
    </row>
    <row r="60805" spans="30:30">
      <c r="AD60805" s="9"/>
    </row>
    <row r="60806" spans="30:30">
      <c r="AD60806" s="9"/>
    </row>
    <row r="60807" spans="30:30">
      <c r="AD60807" s="9"/>
    </row>
    <row r="60808" spans="30:30">
      <c r="AD60808" s="9"/>
    </row>
    <row r="60809" spans="30:30">
      <c r="AD60809" s="9"/>
    </row>
    <row r="60810" spans="30:30">
      <c r="AD60810" s="9"/>
    </row>
    <row r="60811" spans="30:30">
      <c r="AD60811" s="9"/>
    </row>
    <row r="60812" spans="30:30">
      <c r="AD60812" s="9"/>
    </row>
    <row r="60813" spans="30:30">
      <c r="AD60813" s="9"/>
    </row>
    <row r="60814" spans="30:30">
      <c r="AD60814" s="9"/>
    </row>
    <row r="60815" spans="30:30">
      <c r="AD60815" s="9"/>
    </row>
    <row r="60816" spans="30:30">
      <c r="AD60816" s="9"/>
    </row>
    <row r="60817" spans="30:30">
      <c r="AD60817" s="9"/>
    </row>
    <row r="60818" spans="30:30">
      <c r="AD60818" s="9"/>
    </row>
    <row r="60819" spans="30:30">
      <c r="AD60819" s="9"/>
    </row>
    <row r="60820" spans="30:30">
      <c r="AD60820" s="9"/>
    </row>
    <row r="60821" spans="30:30">
      <c r="AD60821" s="9"/>
    </row>
    <row r="60822" spans="30:30">
      <c r="AD60822" s="9"/>
    </row>
    <row r="60823" spans="30:30">
      <c r="AD60823" s="9"/>
    </row>
    <row r="60824" spans="30:30">
      <c r="AD60824" s="9"/>
    </row>
    <row r="60825" spans="30:30">
      <c r="AD60825" s="9"/>
    </row>
    <row r="60826" spans="30:30">
      <c r="AD60826" s="9"/>
    </row>
    <row r="60827" spans="30:30">
      <c r="AD60827" s="9"/>
    </row>
    <row r="60828" spans="30:30">
      <c r="AD60828" s="9"/>
    </row>
    <row r="60829" spans="30:30">
      <c r="AD60829" s="9"/>
    </row>
    <row r="60830" spans="30:30">
      <c r="AD60830" s="9"/>
    </row>
    <row r="60831" spans="30:30">
      <c r="AD60831" s="9"/>
    </row>
    <row r="60832" spans="30:30">
      <c r="AD60832" s="9"/>
    </row>
    <row r="60833" spans="30:30">
      <c r="AD60833" s="9"/>
    </row>
    <row r="60834" spans="30:30">
      <c r="AD60834" s="9"/>
    </row>
    <row r="60835" spans="30:30">
      <c r="AD60835" s="9"/>
    </row>
    <row r="60836" spans="30:30">
      <c r="AD60836" s="9"/>
    </row>
    <row r="60837" spans="30:30">
      <c r="AD60837" s="9"/>
    </row>
    <row r="60838" spans="30:30">
      <c r="AD60838" s="9"/>
    </row>
    <row r="60839" spans="30:30">
      <c r="AD60839" s="9"/>
    </row>
    <row r="60840" spans="30:30">
      <c r="AD60840" s="9"/>
    </row>
    <row r="60841" spans="30:30">
      <c r="AD60841" s="9"/>
    </row>
    <row r="60842" spans="30:30">
      <c r="AD60842" s="9"/>
    </row>
    <row r="60843" spans="30:30">
      <c r="AD60843" s="9"/>
    </row>
    <row r="60844" spans="30:30">
      <c r="AD60844" s="9"/>
    </row>
    <row r="60845" spans="30:30">
      <c r="AD60845" s="9"/>
    </row>
    <row r="60846" spans="30:30">
      <c r="AD60846" s="9"/>
    </row>
    <row r="60847" spans="30:30">
      <c r="AD60847" s="9"/>
    </row>
    <row r="60848" spans="30:30">
      <c r="AD60848" s="9"/>
    </row>
    <row r="60849" spans="30:30">
      <c r="AD60849" s="9"/>
    </row>
    <row r="60850" spans="30:30">
      <c r="AD60850" s="9"/>
    </row>
    <row r="60851" spans="30:30">
      <c r="AD60851" s="9"/>
    </row>
    <row r="60852" spans="30:30">
      <c r="AD60852" s="9"/>
    </row>
    <row r="60853" spans="30:30">
      <c r="AD60853" s="9"/>
    </row>
    <row r="60854" spans="30:30">
      <c r="AD60854" s="9"/>
    </row>
    <row r="60855" spans="30:30">
      <c r="AD60855" s="9"/>
    </row>
    <row r="60856" spans="30:30">
      <c r="AD60856" s="9"/>
    </row>
    <row r="60857" spans="30:30">
      <c r="AD60857" s="9"/>
    </row>
    <row r="60858" spans="30:30">
      <c r="AD60858" s="9"/>
    </row>
    <row r="60859" spans="30:30">
      <c r="AD60859" s="9"/>
    </row>
    <row r="60860" spans="30:30">
      <c r="AD60860" s="9"/>
    </row>
    <row r="60861" spans="30:30">
      <c r="AD60861" s="9"/>
    </row>
    <row r="60862" spans="30:30">
      <c r="AD60862" s="9"/>
    </row>
    <row r="60863" spans="30:30">
      <c r="AD60863" s="9"/>
    </row>
    <row r="60864" spans="30:30">
      <c r="AD60864" s="9"/>
    </row>
    <row r="60865" spans="30:30">
      <c r="AD60865" s="9"/>
    </row>
    <row r="60866" spans="30:30">
      <c r="AD60866" s="9"/>
    </row>
    <row r="60867" spans="30:30">
      <c r="AD60867" s="9"/>
    </row>
    <row r="60868" spans="30:30">
      <c r="AD60868" s="9"/>
    </row>
    <row r="60869" spans="30:30">
      <c r="AD60869" s="9"/>
    </row>
    <row r="60870" spans="30:30">
      <c r="AD60870" s="9"/>
    </row>
    <row r="60871" spans="30:30">
      <c r="AD60871" s="9"/>
    </row>
    <row r="60872" spans="30:30">
      <c r="AD60872" s="9"/>
    </row>
    <row r="60873" spans="30:30">
      <c r="AD60873" s="9"/>
    </row>
    <row r="60874" spans="30:30">
      <c r="AD60874" s="9"/>
    </row>
    <row r="60875" spans="30:30">
      <c r="AD60875" s="9"/>
    </row>
    <row r="60876" spans="30:30">
      <c r="AD60876" s="9"/>
    </row>
    <row r="60877" spans="30:30">
      <c r="AD60877" s="9"/>
    </row>
    <row r="60878" spans="30:30">
      <c r="AD60878" s="9"/>
    </row>
    <row r="60879" spans="30:30">
      <c r="AD60879" s="9"/>
    </row>
    <row r="60880" spans="30:30">
      <c r="AD60880" s="9"/>
    </row>
    <row r="60881" spans="30:30">
      <c r="AD60881" s="9"/>
    </row>
    <row r="60882" spans="30:30">
      <c r="AD60882" s="9"/>
    </row>
    <row r="60883" spans="30:30">
      <c r="AD60883" s="9"/>
    </row>
    <row r="60884" spans="30:30">
      <c r="AD60884" s="9"/>
    </row>
    <row r="60885" spans="30:30">
      <c r="AD60885" s="9"/>
    </row>
    <row r="60886" spans="30:30">
      <c r="AD60886" s="9"/>
    </row>
    <row r="60887" spans="30:30">
      <c r="AD60887" s="9"/>
    </row>
    <row r="60888" spans="30:30">
      <c r="AD60888" s="9"/>
    </row>
    <row r="60889" spans="30:30">
      <c r="AD60889" s="9"/>
    </row>
    <row r="60890" spans="30:30">
      <c r="AD60890" s="9"/>
    </row>
    <row r="60891" spans="30:30">
      <c r="AD60891" s="9"/>
    </row>
    <row r="60892" spans="30:30">
      <c r="AD60892" s="9"/>
    </row>
    <row r="60893" spans="30:30">
      <c r="AD60893" s="9"/>
    </row>
    <row r="60894" spans="30:30">
      <c r="AD60894" s="9"/>
    </row>
    <row r="60895" spans="30:30">
      <c r="AD60895" s="9"/>
    </row>
    <row r="60896" spans="30:30">
      <c r="AD60896" s="9"/>
    </row>
    <row r="60897" spans="30:30">
      <c r="AD60897" s="9"/>
    </row>
    <row r="60898" spans="30:30">
      <c r="AD60898" s="9"/>
    </row>
    <row r="60899" spans="30:30">
      <c r="AD60899" s="9"/>
    </row>
    <row r="60900" spans="30:30">
      <c r="AD60900" s="9"/>
    </row>
    <row r="60901" spans="30:30">
      <c r="AD60901" s="9"/>
    </row>
    <row r="60902" spans="30:30">
      <c r="AD60902" s="9"/>
    </row>
    <row r="60903" spans="30:30">
      <c r="AD60903" s="9"/>
    </row>
    <row r="60904" spans="30:30">
      <c r="AD60904" s="9"/>
    </row>
    <row r="60905" spans="30:30">
      <c r="AD60905" s="9"/>
    </row>
    <row r="60906" spans="30:30">
      <c r="AD60906" s="9"/>
    </row>
    <row r="60907" spans="30:30">
      <c r="AD60907" s="9"/>
    </row>
    <row r="60908" spans="30:30">
      <c r="AD60908" s="9"/>
    </row>
    <row r="60909" spans="30:30">
      <c r="AD60909" s="9"/>
    </row>
    <row r="60910" spans="30:30">
      <c r="AD60910" s="9"/>
    </row>
    <row r="60911" spans="30:30">
      <c r="AD60911" s="9"/>
    </row>
    <row r="60912" spans="30:30">
      <c r="AD60912" s="9"/>
    </row>
    <row r="60913" spans="30:30">
      <c r="AD60913" s="9"/>
    </row>
    <row r="60914" spans="30:30">
      <c r="AD60914" s="9"/>
    </row>
    <row r="60915" spans="30:30">
      <c r="AD60915" s="9"/>
    </row>
    <row r="60916" spans="30:30">
      <c r="AD60916" s="9"/>
    </row>
    <row r="60917" spans="30:30">
      <c r="AD60917" s="9"/>
    </row>
    <row r="60918" spans="30:30">
      <c r="AD60918" s="9"/>
    </row>
    <row r="60919" spans="30:30">
      <c r="AD60919" s="9"/>
    </row>
    <row r="60920" spans="30:30">
      <c r="AD60920" s="9"/>
    </row>
    <row r="60921" spans="30:30">
      <c r="AD60921" s="9"/>
    </row>
    <row r="60922" spans="30:30">
      <c r="AD60922" s="9"/>
    </row>
    <row r="60923" spans="30:30">
      <c r="AD60923" s="9"/>
    </row>
    <row r="60924" spans="30:30">
      <c r="AD60924" s="9"/>
    </row>
    <row r="60925" spans="30:30">
      <c r="AD60925" s="9"/>
    </row>
    <row r="60926" spans="30:30">
      <c r="AD60926" s="9"/>
    </row>
    <row r="60927" spans="30:30">
      <c r="AD60927" s="9"/>
    </row>
    <row r="60928" spans="30:30">
      <c r="AD60928" s="9"/>
    </row>
    <row r="60929" spans="30:30">
      <c r="AD60929" s="9"/>
    </row>
    <row r="60930" spans="30:30">
      <c r="AD60930" s="9"/>
    </row>
    <row r="60931" spans="30:30">
      <c r="AD60931" s="9"/>
    </row>
    <row r="60932" spans="30:30">
      <c r="AD60932" s="9"/>
    </row>
    <row r="60933" spans="30:30">
      <c r="AD60933" s="9"/>
    </row>
    <row r="60934" spans="30:30">
      <c r="AD60934" s="9"/>
    </row>
    <row r="60935" spans="30:30">
      <c r="AD60935" s="9"/>
    </row>
    <row r="60936" spans="30:30">
      <c r="AD60936" s="9"/>
    </row>
    <row r="60937" spans="30:30">
      <c r="AD60937" s="9"/>
    </row>
    <row r="60938" spans="30:30">
      <c r="AD60938" s="9"/>
    </row>
    <row r="60939" spans="30:30">
      <c r="AD60939" s="9"/>
    </row>
    <row r="60940" spans="30:30">
      <c r="AD60940" s="9"/>
    </row>
    <row r="60941" spans="30:30">
      <c r="AD60941" s="9"/>
    </row>
    <row r="60942" spans="30:30">
      <c r="AD60942" s="9"/>
    </row>
    <row r="60943" spans="30:30">
      <c r="AD60943" s="9"/>
    </row>
    <row r="60944" spans="30:30">
      <c r="AD60944" s="9"/>
    </row>
    <row r="60945" spans="30:30">
      <c r="AD60945" s="9"/>
    </row>
    <row r="60946" spans="30:30">
      <c r="AD60946" s="9"/>
    </row>
    <row r="60947" spans="30:30">
      <c r="AD60947" s="9"/>
    </row>
    <row r="60948" spans="30:30">
      <c r="AD60948" s="9"/>
    </row>
    <row r="60949" spans="30:30">
      <c r="AD60949" s="9"/>
    </row>
    <row r="60950" spans="30:30">
      <c r="AD60950" s="9"/>
    </row>
    <row r="60951" spans="30:30">
      <c r="AD60951" s="9"/>
    </row>
    <row r="60952" spans="30:30">
      <c r="AD60952" s="9"/>
    </row>
    <row r="60953" spans="30:30">
      <c r="AD60953" s="9"/>
    </row>
    <row r="60954" spans="30:30">
      <c r="AD60954" s="9"/>
    </row>
    <row r="60955" spans="30:30">
      <c r="AD60955" s="9"/>
    </row>
    <row r="60956" spans="30:30">
      <c r="AD60956" s="9"/>
    </row>
    <row r="60957" spans="30:30">
      <c r="AD60957" s="9"/>
    </row>
    <row r="60958" spans="30:30">
      <c r="AD60958" s="9"/>
    </row>
    <row r="60959" spans="30:30">
      <c r="AD60959" s="9"/>
    </row>
    <row r="60960" spans="30:30">
      <c r="AD60960" s="9"/>
    </row>
    <row r="60961" spans="30:30">
      <c r="AD60961" s="9"/>
    </row>
    <row r="60962" spans="30:30">
      <c r="AD60962" s="9"/>
    </row>
    <row r="60963" spans="30:30">
      <c r="AD60963" s="9"/>
    </row>
    <row r="60964" spans="30:30">
      <c r="AD60964" s="9"/>
    </row>
    <row r="60965" spans="30:30">
      <c r="AD60965" s="9"/>
    </row>
    <row r="60966" spans="30:30">
      <c r="AD60966" s="9"/>
    </row>
    <row r="60967" spans="30:30">
      <c r="AD60967" s="9"/>
    </row>
    <row r="60968" spans="30:30">
      <c r="AD60968" s="9"/>
    </row>
    <row r="60969" spans="30:30">
      <c r="AD60969" s="9"/>
    </row>
    <row r="60970" spans="30:30">
      <c r="AD60970" s="9"/>
    </row>
    <row r="60971" spans="30:30">
      <c r="AD60971" s="9"/>
    </row>
    <row r="60972" spans="30:30">
      <c r="AD60972" s="9"/>
    </row>
    <row r="60973" spans="30:30">
      <c r="AD60973" s="9"/>
    </row>
    <row r="60974" spans="30:30">
      <c r="AD60974" s="9"/>
    </row>
    <row r="60975" spans="30:30">
      <c r="AD60975" s="9"/>
    </row>
    <row r="60976" spans="30:30">
      <c r="AD60976" s="9"/>
    </row>
    <row r="60977" spans="30:30">
      <c r="AD60977" s="9"/>
    </row>
    <row r="60978" spans="30:30">
      <c r="AD60978" s="9"/>
    </row>
    <row r="60979" spans="30:30">
      <c r="AD60979" s="9"/>
    </row>
    <row r="60980" spans="30:30">
      <c r="AD60980" s="9"/>
    </row>
    <row r="60981" spans="30:30">
      <c r="AD60981" s="9"/>
    </row>
    <row r="60982" spans="30:30">
      <c r="AD60982" s="9"/>
    </row>
    <row r="60983" spans="30:30">
      <c r="AD60983" s="9"/>
    </row>
    <row r="60984" spans="30:30">
      <c r="AD60984" s="9"/>
    </row>
    <row r="60985" spans="30:30">
      <c r="AD60985" s="9"/>
    </row>
    <row r="60986" spans="30:30">
      <c r="AD60986" s="9"/>
    </row>
    <row r="60987" spans="30:30">
      <c r="AD60987" s="9"/>
    </row>
    <row r="60988" spans="30:30">
      <c r="AD60988" s="9"/>
    </row>
    <row r="60989" spans="30:30">
      <c r="AD60989" s="9"/>
    </row>
    <row r="60990" spans="30:30">
      <c r="AD60990" s="9"/>
    </row>
    <row r="60991" spans="30:30">
      <c r="AD60991" s="9"/>
    </row>
    <row r="60992" spans="30:30">
      <c r="AD60992" s="9"/>
    </row>
    <row r="60993" spans="30:30">
      <c r="AD60993" s="9"/>
    </row>
    <row r="60994" spans="30:30">
      <c r="AD60994" s="9"/>
    </row>
    <row r="60995" spans="30:30">
      <c r="AD60995" s="9"/>
    </row>
    <row r="60996" spans="30:30">
      <c r="AD60996" s="9"/>
    </row>
    <row r="60997" spans="30:30">
      <c r="AD60997" s="9"/>
    </row>
    <row r="60998" spans="30:30">
      <c r="AD60998" s="9"/>
    </row>
    <row r="60999" spans="30:30">
      <c r="AD60999" s="9"/>
    </row>
    <row r="61000" spans="30:30">
      <c r="AD61000" s="9"/>
    </row>
    <row r="61001" spans="30:30">
      <c r="AD61001" s="9"/>
    </row>
    <row r="61002" spans="30:30">
      <c r="AD61002" s="9"/>
    </row>
    <row r="61003" spans="30:30">
      <c r="AD61003" s="9"/>
    </row>
    <row r="61004" spans="30:30">
      <c r="AD61004" s="9"/>
    </row>
    <row r="61005" spans="30:30">
      <c r="AD61005" s="9"/>
    </row>
    <row r="61006" spans="30:30">
      <c r="AD61006" s="9"/>
    </row>
    <row r="61007" spans="30:30">
      <c r="AD61007" s="9"/>
    </row>
    <row r="61008" spans="30:30">
      <c r="AD61008" s="9"/>
    </row>
    <row r="61009" spans="30:30">
      <c r="AD61009" s="9"/>
    </row>
    <row r="61010" spans="30:30">
      <c r="AD61010" s="9"/>
    </row>
    <row r="61011" spans="30:30">
      <c r="AD61011" s="9"/>
    </row>
    <row r="61012" spans="30:30">
      <c r="AD61012" s="9"/>
    </row>
    <row r="61013" spans="30:30">
      <c r="AD61013" s="9"/>
    </row>
    <row r="61014" spans="30:30">
      <c r="AD61014" s="9"/>
    </row>
    <row r="61015" spans="30:30">
      <c r="AD61015" s="9"/>
    </row>
    <row r="61016" spans="30:30">
      <c r="AD61016" s="9"/>
    </row>
    <row r="61017" spans="30:30">
      <c r="AD61017" s="9"/>
    </row>
    <row r="61018" spans="30:30">
      <c r="AD61018" s="9"/>
    </row>
    <row r="61019" spans="30:30">
      <c r="AD61019" s="9"/>
    </row>
    <row r="61020" spans="30:30">
      <c r="AD61020" s="9"/>
    </row>
    <row r="61021" spans="30:30">
      <c r="AD61021" s="9"/>
    </row>
    <row r="61022" spans="30:30">
      <c r="AD61022" s="9"/>
    </row>
    <row r="61023" spans="30:30">
      <c r="AD61023" s="9"/>
    </row>
    <row r="61024" spans="30:30">
      <c r="AD61024" s="9"/>
    </row>
    <row r="61025" spans="30:30">
      <c r="AD61025" s="9"/>
    </row>
    <row r="61026" spans="30:30">
      <c r="AD61026" s="9"/>
    </row>
    <row r="61027" spans="30:30">
      <c r="AD61027" s="9"/>
    </row>
    <row r="61028" spans="30:30">
      <c r="AD61028" s="9"/>
    </row>
    <row r="61029" spans="30:30">
      <c r="AD61029" s="9"/>
    </row>
    <row r="61030" spans="30:30">
      <c r="AD61030" s="9"/>
    </row>
    <row r="61031" spans="30:30">
      <c r="AD61031" s="9"/>
    </row>
    <row r="61032" spans="30:30">
      <c r="AD61032" s="9"/>
    </row>
    <row r="61033" spans="30:30">
      <c r="AD61033" s="9"/>
    </row>
    <row r="61034" spans="30:30">
      <c r="AD61034" s="9"/>
    </row>
    <row r="61035" spans="30:30">
      <c r="AD61035" s="9"/>
    </row>
    <row r="61036" spans="30:30">
      <c r="AD61036" s="9"/>
    </row>
    <row r="61037" spans="30:30">
      <c r="AD61037" s="9"/>
    </row>
    <row r="61038" spans="30:30">
      <c r="AD61038" s="9"/>
    </row>
    <row r="61039" spans="30:30">
      <c r="AD61039" s="9"/>
    </row>
    <row r="61040" spans="30:30">
      <c r="AD61040" s="9"/>
    </row>
    <row r="61041" spans="30:30">
      <c r="AD61041" s="9"/>
    </row>
    <row r="61042" spans="30:30">
      <c r="AD61042" s="9"/>
    </row>
    <row r="61043" spans="30:30">
      <c r="AD61043" s="9"/>
    </row>
    <row r="61044" spans="30:30">
      <c r="AD61044" s="9"/>
    </row>
    <row r="61045" spans="30:30">
      <c r="AD61045" s="9"/>
    </row>
    <row r="61046" spans="30:30">
      <c r="AD61046" s="9"/>
    </row>
    <row r="61047" spans="30:30">
      <c r="AD61047" s="9"/>
    </row>
    <row r="61048" spans="30:30">
      <c r="AD61048" s="9"/>
    </row>
    <row r="61049" spans="30:30">
      <c r="AD61049" s="9"/>
    </row>
    <row r="61050" spans="30:30">
      <c r="AD61050" s="9"/>
    </row>
    <row r="61051" spans="30:30">
      <c r="AD61051" s="9"/>
    </row>
    <row r="61052" spans="30:30">
      <c r="AD61052" s="9"/>
    </row>
    <row r="61053" spans="30:30">
      <c r="AD61053" s="9"/>
    </row>
    <row r="61054" spans="30:30">
      <c r="AD61054" s="9"/>
    </row>
    <row r="61055" spans="30:30">
      <c r="AD61055" s="9"/>
    </row>
    <row r="61056" spans="30:30">
      <c r="AD61056" s="9"/>
    </row>
    <row r="61057" spans="30:30">
      <c r="AD61057" s="9"/>
    </row>
    <row r="61058" spans="30:30">
      <c r="AD61058" s="9"/>
    </row>
    <row r="61059" spans="30:30">
      <c r="AD61059" s="9"/>
    </row>
    <row r="61060" spans="30:30">
      <c r="AD61060" s="9"/>
    </row>
    <row r="61061" spans="30:30">
      <c r="AD61061" s="9"/>
    </row>
    <row r="61062" spans="30:30">
      <c r="AD61062" s="9"/>
    </row>
    <row r="61063" spans="30:30">
      <c r="AD61063" s="9"/>
    </row>
    <row r="61064" spans="30:30">
      <c r="AD61064" s="9"/>
    </row>
    <row r="61065" spans="30:30">
      <c r="AD61065" s="9"/>
    </row>
    <row r="61066" spans="30:30">
      <c r="AD61066" s="9"/>
    </row>
    <row r="61067" spans="30:30">
      <c r="AD61067" s="9"/>
    </row>
    <row r="61068" spans="30:30">
      <c r="AD61068" s="9"/>
    </row>
    <row r="61069" spans="30:30">
      <c r="AD61069" s="9"/>
    </row>
    <row r="61070" spans="30:30">
      <c r="AD61070" s="9"/>
    </row>
    <row r="61071" spans="30:30">
      <c r="AD61071" s="9"/>
    </row>
    <row r="61072" spans="30:30">
      <c r="AD61072" s="9"/>
    </row>
    <row r="61073" spans="30:30">
      <c r="AD61073" s="9"/>
    </row>
    <row r="61074" spans="30:30">
      <c r="AD61074" s="9"/>
    </row>
    <row r="61075" spans="30:30">
      <c r="AD61075" s="9"/>
    </row>
    <row r="61076" spans="30:30">
      <c r="AD61076" s="9"/>
    </row>
    <row r="61077" spans="30:30">
      <c r="AD61077" s="9"/>
    </row>
    <row r="61078" spans="30:30">
      <c r="AD61078" s="9"/>
    </row>
    <row r="61079" spans="30:30">
      <c r="AD61079" s="9"/>
    </row>
    <row r="61080" spans="30:30">
      <c r="AD61080" s="9"/>
    </row>
    <row r="61081" spans="30:30">
      <c r="AD61081" s="9"/>
    </row>
    <row r="61082" spans="30:30">
      <c r="AD61082" s="9"/>
    </row>
    <row r="61083" spans="30:30">
      <c r="AD61083" s="9"/>
    </row>
    <row r="61084" spans="30:30">
      <c r="AD61084" s="9"/>
    </row>
    <row r="61085" spans="30:30">
      <c r="AD61085" s="9"/>
    </row>
    <row r="61086" spans="30:30">
      <c r="AD61086" s="9"/>
    </row>
    <row r="61087" spans="30:30">
      <c r="AD61087" s="9"/>
    </row>
    <row r="61088" spans="30:30">
      <c r="AD61088" s="9"/>
    </row>
    <row r="61089" spans="30:30">
      <c r="AD61089" s="9"/>
    </row>
    <row r="61090" spans="30:30">
      <c r="AD61090" s="9"/>
    </row>
    <row r="61091" spans="30:30">
      <c r="AD61091" s="9"/>
    </row>
    <row r="61092" spans="30:30">
      <c r="AD61092" s="9"/>
    </row>
    <row r="61093" spans="30:30">
      <c r="AD61093" s="9"/>
    </row>
    <row r="61094" spans="30:30">
      <c r="AD61094" s="9"/>
    </row>
    <row r="61095" spans="30:30">
      <c r="AD61095" s="9"/>
    </row>
    <row r="61096" spans="30:30">
      <c r="AD61096" s="9"/>
    </row>
    <row r="61097" spans="30:30">
      <c r="AD61097" s="9"/>
    </row>
    <row r="61098" spans="30:30">
      <c r="AD61098" s="9"/>
    </row>
    <row r="61099" spans="30:30">
      <c r="AD61099" s="9"/>
    </row>
    <row r="61100" spans="30:30">
      <c r="AD61100" s="9"/>
    </row>
    <row r="61101" spans="30:30">
      <c r="AD61101" s="9"/>
    </row>
    <row r="61102" spans="30:30">
      <c r="AD61102" s="9"/>
    </row>
    <row r="61103" spans="30:30">
      <c r="AD61103" s="9"/>
    </row>
    <row r="61104" spans="30:30">
      <c r="AD61104" s="9"/>
    </row>
    <row r="61105" spans="30:30">
      <c r="AD61105" s="9"/>
    </row>
    <row r="61106" spans="30:30">
      <c r="AD61106" s="9"/>
    </row>
    <row r="61107" spans="30:30">
      <c r="AD61107" s="9"/>
    </row>
    <row r="61108" spans="30:30">
      <c r="AD61108" s="9"/>
    </row>
    <row r="61109" spans="30:30">
      <c r="AD61109" s="9"/>
    </row>
    <row r="61110" spans="30:30">
      <c r="AD61110" s="9"/>
    </row>
    <row r="61111" spans="30:30">
      <c r="AD61111" s="9"/>
    </row>
    <row r="61112" spans="30:30">
      <c r="AD61112" s="9"/>
    </row>
    <row r="61113" spans="30:30">
      <c r="AD61113" s="9"/>
    </row>
    <row r="61114" spans="30:30">
      <c r="AD61114" s="9"/>
    </row>
    <row r="61115" spans="30:30">
      <c r="AD61115" s="9"/>
    </row>
    <row r="61116" spans="30:30">
      <c r="AD61116" s="9"/>
    </row>
    <row r="61117" spans="30:30">
      <c r="AD61117" s="9"/>
    </row>
    <row r="61118" spans="30:30">
      <c r="AD61118" s="9"/>
    </row>
    <row r="61119" spans="30:30">
      <c r="AD61119" s="9"/>
    </row>
    <row r="61120" spans="30:30">
      <c r="AD61120" s="9"/>
    </row>
    <row r="61121" spans="30:30">
      <c r="AD61121" s="9"/>
    </row>
    <row r="61122" spans="30:30">
      <c r="AD61122" s="9"/>
    </row>
    <row r="61123" spans="30:30">
      <c r="AD61123" s="9"/>
    </row>
    <row r="61124" spans="30:30">
      <c r="AD61124" s="9"/>
    </row>
    <row r="61125" spans="30:30">
      <c r="AD61125" s="9"/>
    </row>
    <row r="61126" spans="30:30">
      <c r="AD61126" s="9"/>
    </row>
    <row r="61127" spans="30:30">
      <c r="AD61127" s="9"/>
    </row>
    <row r="61128" spans="30:30">
      <c r="AD61128" s="9"/>
    </row>
    <row r="61129" spans="30:30">
      <c r="AD61129" s="9"/>
    </row>
    <row r="61130" spans="30:30">
      <c r="AD61130" s="9"/>
    </row>
    <row r="61131" spans="30:30">
      <c r="AD61131" s="9"/>
    </row>
    <row r="61132" spans="30:30">
      <c r="AD61132" s="9"/>
    </row>
    <row r="61133" spans="30:30">
      <c r="AD61133" s="9"/>
    </row>
    <row r="61134" spans="30:30">
      <c r="AD61134" s="9"/>
    </row>
    <row r="61135" spans="30:30">
      <c r="AD61135" s="9"/>
    </row>
    <row r="61136" spans="30:30">
      <c r="AD61136" s="9"/>
    </row>
    <row r="61137" spans="30:30">
      <c r="AD61137" s="9"/>
    </row>
    <row r="61138" spans="30:30">
      <c r="AD61138" s="9"/>
    </row>
    <row r="61139" spans="30:30">
      <c r="AD61139" s="9"/>
    </row>
    <row r="61140" spans="30:30">
      <c r="AD61140" s="9"/>
    </row>
    <row r="61141" spans="30:30">
      <c r="AD61141" s="9"/>
    </row>
    <row r="61142" spans="30:30">
      <c r="AD61142" s="9"/>
    </row>
    <row r="61143" spans="30:30">
      <c r="AD61143" s="9"/>
    </row>
    <row r="61144" spans="30:30">
      <c r="AD61144" s="9"/>
    </row>
    <row r="61145" spans="30:30">
      <c r="AD61145" s="9"/>
    </row>
    <row r="61146" spans="30:30">
      <c r="AD61146" s="9"/>
    </row>
    <row r="61147" spans="30:30">
      <c r="AD61147" s="9"/>
    </row>
    <row r="61148" spans="30:30">
      <c r="AD61148" s="9"/>
    </row>
    <row r="61149" spans="30:30">
      <c r="AD61149" s="9"/>
    </row>
    <row r="61150" spans="30:30">
      <c r="AD61150" s="9"/>
    </row>
    <row r="61151" spans="30:30">
      <c r="AD61151" s="9"/>
    </row>
    <row r="61152" spans="30:30">
      <c r="AD61152" s="9"/>
    </row>
    <row r="61153" spans="30:30">
      <c r="AD61153" s="9"/>
    </row>
    <row r="61154" spans="30:30">
      <c r="AD61154" s="9"/>
    </row>
    <row r="61155" spans="30:30">
      <c r="AD61155" s="9"/>
    </row>
    <row r="61156" spans="30:30">
      <c r="AD61156" s="9"/>
    </row>
    <row r="61157" spans="30:30">
      <c r="AD61157" s="9"/>
    </row>
    <row r="61158" spans="30:30">
      <c r="AD61158" s="9"/>
    </row>
    <row r="61159" spans="30:30">
      <c r="AD61159" s="9"/>
    </row>
    <row r="61160" spans="30:30">
      <c r="AD61160" s="9"/>
    </row>
    <row r="61161" spans="30:30">
      <c r="AD61161" s="9"/>
    </row>
    <row r="61162" spans="30:30">
      <c r="AD61162" s="9"/>
    </row>
    <row r="61163" spans="30:30">
      <c r="AD61163" s="9"/>
    </row>
    <row r="61164" spans="30:30">
      <c r="AD61164" s="9"/>
    </row>
    <row r="61165" spans="30:30">
      <c r="AD61165" s="9"/>
    </row>
    <row r="61166" spans="30:30">
      <c r="AD61166" s="9"/>
    </row>
    <row r="61167" spans="30:30">
      <c r="AD61167" s="9"/>
    </row>
    <row r="61168" spans="30:30">
      <c r="AD61168" s="9"/>
    </row>
    <row r="61169" spans="30:30">
      <c r="AD61169" s="9"/>
    </row>
    <row r="61170" spans="30:30">
      <c r="AD61170" s="9"/>
    </row>
    <row r="61171" spans="30:30">
      <c r="AD61171" s="9"/>
    </row>
    <row r="61172" spans="30:30">
      <c r="AD61172" s="9"/>
    </row>
    <row r="61173" spans="30:30">
      <c r="AD61173" s="9"/>
    </row>
    <row r="61174" spans="30:30">
      <c r="AD61174" s="9"/>
    </row>
    <row r="61175" spans="30:30">
      <c r="AD61175" s="9"/>
    </row>
    <row r="61176" spans="30:30">
      <c r="AD61176" s="9"/>
    </row>
    <row r="61177" spans="30:30">
      <c r="AD61177" s="9"/>
    </row>
    <row r="61178" spans="30:30">
      <c r="AD61178" s="9"/>
    </row>
    <row r="61179" spans="30:30">
      <c r="AD61179" s="9"/>
    </row>
    <row r="61180" spans="30:30">
      <c r="AD61180" s="9"/>
    </row>
    <row r="61181" spans="30:30">
      <c r="AD61181" s="9"/>
    </row>
    <row r="61182" spans="30:30">
      <c r="AD61182" s="9"/>
    </row>
    <row r="61183" spans="30:30">
      <c r="AD61183" s="9"/>
    </row>
    <row r="61184" spans="30:30">
      <c r="AD61184" s="9"/>
    </row>
    <row r="61185" spans="30:30">
      <c r="AD61185" s="9"/>
    </row>
    <row r="61186" spans="30:30">
      <c r="AD61186" s="9"/>
    </row>
    <row r="61187" spans="30:30">
      <c r="AD61187" s="9"/>
    </row>
    <row r="61188" spans="30:30">
      <c r="AD61188" s="9"/>
    </row>
    <row r="61189" spans="30:30">
      <c r="AD61189" s="9"/>
    </row>
    <row r="61190" spans="30:30">
      <c r="AD61190" s="9"/>
    </row>
    <row r="61191" spans="30:30">
      <c r="AD61191" s="9"/>
    </row>
    <row r="61192" spans="30:30">
      <c r="AD61192" s="9"/>
    </row>
    <row r="61193" spans="30:30">
      <c r="AD61193" s="9"/>
    </row>
    <row r="61194" spans="30:30">
      <c r="AD61194" s="9"/>
    </row>
    <row r="61195" spans="30:30">
      <c r="AD61195" s="9"/>
    </row>
    <row r="61196" spans="30:30">
      <c r="AD61196" s="9"/>
    </row>
    <row r="61197" spans="30:30">
      <c r="AD61197" s="9"/>
    </row>
    <row r="61198" spans="30:30">
      <c r="AD61198" s="9"/>
    </row>
    <row r="61199" spans="30:30">
      <c r="AD61199" s="9"/>
    </row>
    <row r="61200" spans="30:30">
      <c r="AD61200" s="9"/>
    </row>
    <row r="61201" spans="30:30">
      <c r="AD61201" s="9"/>
    </row>
    <row r="61202" spans="30:30">
      <c r="AD61202" s="9"/>
    </row>
    <row r="61203" spans="30:30">
      <c r="AD61203" s="9"/>
    </row>
    <row r="61204" spans="30:30">
      <c r="AD61204" s="9"/>
    </row>
    <row r="61205" spans="30:30">
      <c r="AD61205" s="9"/>
    </row>
    <row r="61206" spans="30:30">
      <c r="AD61206" s="9"/>
    </row>
    <row r="61207" spans="30:30">
      <c r="AD61207" s="9"/>
    </row>
    <row r="61208" spans="30:30">
      <c r="AD61208" s="9"/>
    </row>
    <row r="61209" spans="30:30">
      <c r="AD61209" s="9"/>
    </row>
    <row r="61210" spans="30:30">
      <c r="AD61210" s="9"/>
    </row>
    <row r="61211" spans="30:30">
      <c r="AD61211" s="9"/>
    </row>
    <row r="61212" spans="30:30">
      <c r="AD61212" s="9"/>
    </row>
    <row r="61213" spans="30:30">
      <c r="AD61213" s="9"/>
    </row>
    <row r="61214" spans="30:30">
      <c r="AD61214" s="9"/>
    </row>
    <row r="61215" spans="30:30">
      <c r="AD61215" s="9"/>
    </row>
    <row r="61216" spans="30:30">
      <c r="AD61216" s="9"/>
    </row>
    <row r="61217" spans="30:30">
      <c r="AD61217" s="9"/>
    </row>
    <row r="61218" spans="30:30">
      <c r="AD61218" s="9"/>
    </row>
    <row r="61219" spans="30:30">
      <c r="AD61219" s="9"/>
    </row>
    <row r="61220" spans="30:30">
      <c r="AD61220" s="9"/>
    </row>
    <row r="61221" spans="30:30">
      <c r="AD61221" s="9"/>
    </row>
    <row r="61222" spans="30:30">
      <c r="AD61222" s="9"/>
    </row>
    <row r="61223" spans="30:30">
      <c r="AD61223" s="9"/>
    </row>
    <row r="61224" spans="30:30">
      <c r="AD61224" s="9"/>
    </row>
    <row r="61225" spans="30:30">
      <c r="AD61225" s="9"/>
    </row>
    <row r="61226" spans="30:30">
      <c r="AD61226" s="9"/>
    </row>
    <row r="61227" spans="30:30">
      <c r="AD61227" s="9"/>
    </row>
    <row r="61228" spans="30:30">
      <c r="AD61228" s="9"/>
    </row>
    <row r="61229" spans="30:30">
      <c r="AD61229" s="9"/>
    </row>
    <row r="61230" spans="30:30">
      <c r="AD61230" s="9"/>
    </row>
    <row r="61231" spans="30:30">
      <c r="AD61231" s="9"/>
    </row>
    <row r="61232" spans="30:30">
      <c r="AD61232" s="9"/>
    </row>
    <row r="61233" spans="30:30">
      <c r="AD61233" s="9"/>
    </row>
    <row r="61234" spans="30:30">
      <c r="AD61234" s="9"/>
    </row>
    <row r="61235" spans="30:30">
      <c r="AD61235" s="9"/>
    </row>
    <row r="61236" spans="30:30">
      <c r="AD61236" s="9"/>
    </row>
    <row r="61237" spans="30:30">
      <c r="AD61237" s="9"/>
    </row>
    <row r="61238" spans="30:30">
      <c r="AD61238" s="9"/>
    </row>
    <row r="61239" spans="30:30">
      <c r="AD61239" s="9"/>
    </row>
    <row r="61240" spans="30:30">
      <c r="AD61240" s="9"/>
    </row>
    <row r="61241" spans="30:30">
      <c r="AD61241" s="9"/>
    </row>
    <row r="61242" spans="30:30">
      <c r="AD61242" s="9"/>
    </row>
    <row r="61243" spans="30:30">
      <c r="AD61243" s="9"/>
    </row>
    <row r="61244" spans="30:30">
      <c r="AD61244" s="9"/>
    </row>
    <row r="61245" spans="30:30">
      <c r="AD61245" s="9"/>
    </row>
    <row r="61246" spans="30:30">
      <c r="AD61246" s="9"/>
    </row>
    <row r="61247" spans="30:30">
      <c r="AD61247" s="9"/>
    </row>
    <row r="61248" spans="30:30">
      <c r="AD61248" s="9"/>
    </row>
    <row r="61249" spans="30:30">
      <c r="AD61249" s="9"/>
    </row>
    <row r="61250" spans="30:30">
      <c r="AD61250" s="9"/>
    </row>
    <row r="61251" spans="30:30">
      <c r="AD61251" s="9"/>
    </row>
    <row r="61252" spans="30:30">
      <c r="AD61252" s="9"/>
    </row>
    <row r="61253" spans="30:30">
      <c r="AD61253" s="9"/>
    </row>
    <row r="61254" spans="30:30">
      <c r="AD61254" s="9"/>
    </row>
    <row r="61255" spans="30:30">
      <c r="AD61255" s="9"/>
    </row>
    <row r="61256" spans="30:30">
      <c r="AD61256" s="9"/>
    </row>
    <row r="61257" spans="30:30">
      <c r="AD61257" s="9"/>
    </row>
    <row r="61258" spans="30:30">
      <c r="AD61258" s="9"/>
    </row>
    <row r="61259" spans="30:30">
      <c r="AD61259" s="9"/>
    </row>
    <row r="61260" spans="30:30">
      <c r="AD61260" s="9"/>
    </row>
    <row r="61261" spans="30:30">
      <c r="AD61261" s="9"/>
    </row>
    <row r="61262" spans="30:30">
      <c r="AD61262" s="9"/>
    </row>
    <row r="61263" spans="30:30">
      <c r="AD61263" s="9"/>
    </row>
    <row r="61264" spans="30:30">
      <c r="AD61264" s="9"/>
    </row>
    <row r="61265" spans="30:30">
      <c r="AD61265" s="9"/>
    </row>
    <row r="61266" spans="30:30">
      <c r="AD61266" s="9"/>
    </row>
    <row r="61267" spans="30:30">
      <c r="AD61267" s="9"/>
    </row>
    <row r="61268" spans="30:30">
      <c r="AD61268" s="9"/>
    </row>
    <row r="61269" spans="30:30">
      <c r="AD61269" s="9"/>
    </row>
    <row r="61270" spans="30:30">
      <c r="AD61270" s="9"/>
    </row>
    <row r="61271" spans="30:30">
      <c r="AD61271" s="9"/>
    </row>
    <row r="61272" spans="30:30">
      <c r="AD61272" s="9"/>
    </row>
    <row r="61273" spans="30:30">
      <c r="AD61273" s="9"/>
    </row>
    <row r="61274" spans="30:30">
      <c r="AD61274" s="9"/>
    </row>
    <row r="61275" spans="30:30">
      <c r="AD61275" s="9"/>
    </row>
    <row r="61276" spans="30:30">
      <c r="AD61276" s="9"/>
    </row>
    <row r="61277" spans="30:30">
      <c r="AD61277" s="9"/>
    </row>
    <row r="61278" spans="30:30">
      <c r="AD61278" s="9"/>
    </row>
    <row r="61279" spans="30:30">
      <c r="AD61279" s="9"/>
    </row>
    <row r="61280" spans="30:30">
      <c r="AD61280" s="9"/>
    </row>
    <row r="61281" spans="30:30">
      <c r="AD61281" s="9"/>
    </row>
    <row r="61282" spans="30:30">
      <c r="AD61282" s="9"/>
    </row>
    <row r="61283" spans="30:30">
      <c r="AD61283" s="9"/>
    </row>
    <row r="61284" spans="30:30">
      <c r="AD61284" s="9"/>
    </row>
    <row r="61285" spans="30:30">
      <c r="AD61285" s="9"/>
    </row>
    <row r="61286" spans="30:30">
      <c r="AD61286" s="9"/>
    </row>
    <row r="61287" spans="30:30">
      <c r="AD61287" s="9"/>
    </row>
    <row r="61288" spans="30:30">
      <c r="AD61288" s="9"/>
    </row>
    <row r="61289" spans="30:30">
      <c r="AD61289" s="9"/>
    </row>
    <row r="61290" spans="30:30">
      <c r="AD61290" s="9"/>
    </row>
    <row r="61291" spans="30:30">
      <c r="AD61291" s="9"/>
    </row>
    <row r="61292" spans="30:30">
      <c r="AD61292" s="9"/>
    </row>
    <row r="61293" spans="30:30">
      <c r="AD61293" s="9"/>
    </row>
    <row r="61294" spans="30:30">
      <c r="AD61294" s="9"/>
    </row>
    <row r="61295" spans="30:30">
      <c r="AD61295" s="9"/>
    </row>
    <row r="61296" spans="30:30">
      <c r="AD61296" s="9"/>
    </row>
    <row r="61297" spans="30:30">
      <c r="AD61297" s="9"/>
    </row>
    <row r="61298" spans="30:30">
      <c r="AD61298" s="9"/>
    </row>
    <row r="61299" spans="30:30">
      <c r="AD61299" s="9"/>
    </row>
    <row r="61300" spans="30:30">
      <c r="AD61300" s="9"/>
    </row>
    <row r="61301" spans="30:30">
      <c r="AD61301" s="9"/>
    </row>
    <row r="61302" spans="30:30">
      <c r="AD61302" s="9"/>
    </row>
    <row r="61303" spans="30:30">
      <c r="AD61303" s="9"/>
    </row>
    <row r="61304" spans="30:30">
      <c r="AD61304" s="9"/>
    </row>
    <row r="61305" spans="30:30">
      <c r="AD61305" s="9"/>
    </row>
    <row r="61306" spans="30:30">
      <c r="AD61306" s="9"/>
    </row>
    <row r="61307" spans="30:30">
      <c r="AD61307" s="9"/>
    </row>
    <row r="61308" spans="30:30">
      <c r="AD61308" s="9"/>
    </row>
    <row r="61309" spans="30:30">
      <c r="AD61309" s="9"/>
    </row>
    <row r="61310" spans="30:30">
      <c r="AD61310" s="9"/>
    </row>
    <row r="61311" spans="30:30">
      <c r="AD61311" s="9"/>
    </row>
    <row r="61312" spans="30:30">
      <c r="AD61312" s="9"/>
    </row>
    <row r="61313" spans="30:30">
      <c r="AD61313" s="9"/>
    </row>
    <row r="61314" spans="30:30">
      <c r="AD61314" s="9"/>
    </row>
    <row r="61315" spans="30:30">
      <c r="AD61315" s="9"/>
    </row>
    <row r="61316" spans="30:30">
      <c r="AD61316" s="9"/>
    </row>
    <row r="61317" spans="30:30">
      <c r="AD61317" s="9"/>
    </row>
    <row r="61318" spans="30:30">
      <c r="AD61318" s="9"/>
    </row>
    <row r="61319" spans="30:30">
      <c r="AD61319" s="9"/>
    </row>
    <row r="61320" spans="30:30">
      <c r="AD61320" s="9"/>
    </row>
    <row r="61321" spans="30:30">
      <c r="AD61321" s="9"/>
    </row>
    <row r="61322" spans="30:30">
      <c r="AD61322" s="9"/>
    </row>
    <row r="61323" spans="30:30">
      <c r="AD61323" s="9"/>
    </row>
    <row r="61324" spans="30:30">
      <c r="AD61324" s="9"/>
    </row>
    <row r="61325" spans="30:30">
      <c r="AD61325" s="9"/>
    </row>
    <row r="61326" spans="30:30">
      <c r="AD61326" s="9"/>
    </row>
    <row r="61327" spans="30:30">
      <c r="AD61327" s="9"/>
    </row>
    <row r="61328" spans="30:30">
      <c r="AD61328" s="9"/>
    </row>
    <row r="61329" spans="30:30">
      <c r="AD61329" s="9"/>
    </row>
    <row r="61330" spans="30:30">
      <c r="AD61330" s="9"/>
    </row>
    <row r="61331" spans="30:30">
      <c r="AD61331" s="9"/>
    </row>
    <row r="61332" spans="30:30">
      <c r="AD61332" s="9"/>
    </row>
    <row r="61333" spans="30:30">
      <c r="AD61333" s="9"/>
    </row>
    <row r="61334" spans="30:30">
      <c r="AD61334" s="9"/>
    </row>
    <row r="61335" spans="30:30">
      <c r="AD61335" s="9"/>
    </row>
    <row r="61336" spans="30:30">
      <c r="AD61336" s="9"/>
    </row>
    <row r="61337" spans="30:30">
      <c r="AD61337" s="9"/>
    </row>
    <row r="61338" spans="30:30">
      <c r="AD61338" s="9"/>
    </row>
    <row r="61339" spans="30:30">
      <c r="AD61339" s="9"/>
    </row>
    <row r="61340" spans="30:30">
      <c r="AD61340" s="9"/>
    </row>
    <row r="61341" spans="30:30">
      <c r="AD61341" s="9"/>
    </row>
    <row r="61342" spans="30:30">
      <c r="AD61342" s="9"/>
    </row>
    <row r="61343" spans="30:30">
      <c r="AD61343" s="9"/>
    </row>
    <row r="61344" spans="30:30">
      <c r="AD61344" s="9"/>
    </row>
    <row r="61345" spans="30:30">
      <c r="AD61345" s="9"/>
    </row>
    <row r="61346" spans="30:30">
      <c r="AD61346" s="9"/>
    </row>
    <row r="61347" spans="30:30">
      <c r="AD61347" s="9"/>
    </row>
    <row r="61348" spans="30:30">
      <c r="AD61348" s="9"/>
    </row>
    <row r="61349" spans="30:30">
      <c r="AD61349" s="9"/>
    </row>
    <row r="61350" spans="30:30">
      <c r="AD61350" s="9"/>
    </row>
    <row r="61351" spans="30:30">
      <c r="AD61351" s="9"/>
    </row>
    <row r="61352" spans="30:30">
      <c r="AD61352" s="9"/>
    </row>
    <row r="61353" spans="30:30">
      <c r="AD61353" s="9"/>
    </row>
    <row r="61354" spans="30:30">
      <c r="AD61354" s="9"/>
    </row>
    <row r="61355" spans="30:30">
      <c r="AD61355" s="9"/>
    </row>
    <row r="61356" spans="30:30">
      <c r="AD61356" s="9"/>
    </row>
    <row r="61357" spans="30:30">
      <c r="AD61357" s="9"/>
    </row>
    <row r="61358" spans="30:30">
      <c r="AD61358" s="9"/>
    </row>
    <row r="61359" spans="30:30">
      <c r="AD61359" s="9"/>
    </row>
    <row r="61360" spans="30:30">
      <c r="AD61360" s="9"/>
    </row>
    <row r="61361" spans="30:30">
      <c r="AD61361" s="9"/>
    </row>
    <row r="61362" spans="30:30">
      <c r="AD61362" s="9"/>
    </row>
    <row r="61363" spans="30:30">
      <c r="AD61363" s="9"/>
    </row>
    <row r="61364" spans="30:30">
      <c r="AD61364" s="9"/>
    </row>
    <row r="61365" spans="30:30">
      <c r="AD61365" s="9"/>
    </row>
    <row r="61366" spans="30:30">
      <c r="AD61366" s="9"/>
    </row>
    <row r="61367" spans="30:30">
      <c r="AD61367" s="9"/>
    </row>
    <row r="61368" spans="30:30">
      <c r="AD61368" s="9"/>
    </row>
    <row r="61369" spans="30:30">
      <c r="AD61369" s="9"/>
    </row>
    <row r="61370" spans="30:30">
      <c r="AD61370" s="9"/>
    </row>
    <row r="61371" spans="30:30">
      <c r="AD61371" s="9"/>
    </row>
    <row r="61372" spans="30:30">
      <c r="AD61372" s="9"/>
    </row>
    <row r="61373" spans="30:30">
      <c r="AD61373" s="9"/>
    </row>
    <row r="61374" spans="30:30">
      <c r="AD61374" s="9"/>
    </row>
    <row r="61375" spans="30:30">
      <c r="AD61375" s="9"/>
    </row>
    <row r="61376" spans="30:30">
      <c r="AD61376" s="9"/>
    </row>
    <row r="61377" spans="30:30">
      <c r="AD61377" s="9"/>
    </row>
    <row r="61378" spans="30:30">
      <c r="AD61378" s="9"/>
    </row>
    <row r="61379" spans="30:30">
      <c r="AD61379" s="9"/>
    </row>
    <row r="61380" spans="30:30">
      <c r="AD61380" s="9"/>
    </row>
    <row r="61381" spans="30:30">
      <c r="AD61381" s="9"/>
    </row>
    <row r="61382" spans="30:30">
      <c r="AD61382" s="9"/>
    </row>
    <row r="61383" spans="30:30">
      <c r="AD61383" s="9"/>
    </row>
    <row r="61384" spans="30:30">
      <c r="AD61384" s="9"/>
    </row>
    <row r="61385" spans="30:30">
      <c r="AD61385" s="9"/>
    </row>
    <row r="61386" spans="30:30">
      <c r="AD61386" s="9"/>
    </row>
    <row r="61387" spans="30:30">
      <c r="AD61387" s="9"/>
    </row>
    <row r="61388" spans="30:30">
      <c r="AD61388" s="9"/>
    </row>
    <row r="61389" spans="30:30">
      <c r="AD61389" s="9"/>
    </row>
    <row r="61390" spans="30:30">
      <c r="AD61390" s="9"/>
    </row>
    <row r="61391" spans="30:30">
      <c r="AD61391" s="9"/>
    </row>
    <row r="61392" spans="30:30">
      <c r="AD61392" s="9"/>
    </row>
    <row r="61393" spans="30:30">
      <c r="AD61393" s="9"/>
    </row>
    <row r="61394" spans="30:30">
      <c r="AD61394" s="9"/>
    </row>
    <row r="61395" spans="30:30">
      <c r="AD61395" s="9"/>
    </row>
    <row r="61396" spans="30:30">
      <c r="AD61396" s="9"/>
    </row>
    <row r="61397" spans="30:30">
      <c r="AD61397" s="9"/>
    </row>
    <row r="61398" spans="30:30">
      <c r="AD61398" s="9"/>
    </row>
    <row r="61399" spans="30:30">
      <c r="AD61399" s="9"/>
    </row>
    <row r="61400" spans="30:30">
      <c r="AD61400" s="9"/>
    </row>
    <row r="61401" spans="30:30">
      <c r="AD61401" s="9"/>
    </row>
    <row r="61402" spans="30:30">
      <c r="AD61402" s="9"/>
    </row>
    <row r="61403" spans="30:30">
      <c r="AD61403" s="9"/>
    </row>
    <row r="61404" spans="30:30">
      <c r="AD61404" s="9"/>
    </row>
    <row r="61405" spans="30:30">
      <c r="AD61405" s="9"/>
    </row>
    <row r="61406" spans="30:30">
      <c r="AD61406" s="9"/>
    </row>
    <row r="61407" spans="30:30">
      <c r="AD61407" s="9"/>
    </row>
    <row r="61408" spans="30:30">
      <c r="AD61408" s="9"/>
    </row>
    <row r="61409" spans="30:30">
      <c r="AD61409" s="9"/>
    </row>
    <row r="61410" spans="30:30">
      <c r="AD61410" s="9"/>
    </row>
    <row r="61411" spans="30:30">
      <c r="AD61411" s="9"/>
    </row>
    <row r="61412" spans="30:30">
      <c r="AD61412" s="9"/>
    </row>
    <row r="61413" spans="30:30">
      <c r="AD61413" s="9"/>
    </row>
    <row r="61414" spans="30:30">
      <c r="AD61414" s="9"/>
    </row>
    <row r="61415" spans="30:30">
      <c r="AD61415" s="9"/>
    </row>
    <row r="61416" spans="30:30">
      <c r="AD61416" s="9"/>
    </row>
    <row r="61417" spans="30:30">
      <c r="AD61417" s="9"/>
    </row>
    <row r="61418" spans="30:30">
      <c r="AD61418" s="9"/>
    </row>
    <row r="61419" spans="30:30">
      <c r="AD61419" s="9"/>
    </row>
    <row r="61420" spans="30:30">
      <c r="AD61420" s="9"/>
    </row>
    <row r="61421" spans="30:30">
      <c r="AD61421" s="9"/>
    </row>
    <row r="61422" spans="30:30">
      <c r="AD61422" s="9"/>
    </row>
    <row r="61423" spans="30:30">
      <c r="AD61423" s="9"/>
    </row>
    <row r="61424" spans="30:30">
      <c r="AD61424" s="9"/>
    </row>
    <row r="61425" spans="30:30">
      <c r="AD61425" s="9"/>
    </row>
    <row r="61426" spans="30:30">
      <c r="AD61426" s="9"/>
    </row>
    <row r="61427" spans="30:30">
      <c r="AD61427" s="9"/>
    </row>
    <row r="61428" spans="30:30">
      <c r="AD61428" s="9"/>
    </row>
    <row r="61429" spans="30:30">
      <c r="AD61429" s="9"/>
    </row>
    <row r="61430" spans="30:30">
      <c r="AD61430" s="9"/>
    </row>
    <row r="61431" spans="30:30">
      <c r="AD61431" s="9"/>
    </row>
    <row r="61432" spans="30:30">
      <c r="AD61432" s="9"/>
    </row>
    <row r="61433" spans="30:30">
      <c r="AD61433" s="9"/>
    </row>
    <row r="61434" spans="30:30">
      <c r="AD61434" s="9"/>
    </row>
    <row r="61435" spans="30:30">
      <c r="AD61435" s="9"/>
    </row>
    <row r="61436" spans="30:30">
      <c r="AD61436" s="9"/>
    </row>
    <row r="61437" spans="30:30">
      <c r="AD61437" s="9"/>
    </row>
    <row r="61438" spans="30:30">
      <c r="AD61438" s="9"/>
    </row>
    <row r="61439" spans="30:30">
      <c r="AD61439" s="9"/>
    </row>
    <row r="61440" spans="30:30">
      <c r="AD61440" s="9"/>
    </row>
    <row r="61441" spans="30:30">
      <c r="AD61441" s="9"/>
    </row>
    <row r="61442" spans="30:30">
      <c r="AD61442" s="9"/>
    </row>
    <row r="61443" spans="30:30">
      <c r="AD61443" s="9"/>
    </row>
    <row r="61444" spans="30:30">
      <c r="AD61444" s="9"/>
    </row>
    <row r="61445" spans="30:30">
      <c r="AD61445" s="9"/>
    </row>
    <row r="61446" spans="30:30">
      <c r="AD61446" s="9"/>
    </row>
    <row r="61447" spans="30:30">
      <c r="AD61447" s="9"/>
    </row>
    <row r="61448" spans="30:30">
      <c r="AD61448" s="9"/>
    </row>
    <row r="61449" spans="30:30">
      <c r="AD61449" s="9"/>
    </row>
    <row r="61450" spans="30:30">
      <c r="AD61450" s="9"/>
    </row>
    <row r="61451" spans="30:30">
      <c r="AD61451" s="9"/>
    </row>
    <row r="61452" spans="30:30">
      <c r="AD61452" s="9"/>
    </row>
    <row r="61453" spans="30:30">
      <c r="AD61453" s="9"/>
    </row>
    <row r="61454" spans="30:30">
      <c r="AD61454" s="9"/>
    </row>
    <row r="61455" spans="30:30">
      <c r="AD61455" s="9"/>
    </row>
    <row r="61456" spans="30:30">
      <c r="AD61456" s="9"/>
    </row>
    <row r="61457" spans="30:30">
      <c r="AD61457" s="9"/>
    </row>
    <row r="61458" spans="30:30">
      <c r="AD61458" s="9"/>
    </row>
    <row r="61459" spans="30:30">
      <c r="AD61459" s="9"/>
    </row>
    <row r="61460" spans="30:30">
      <c r="AD61460" s="9"/>
    </row>
    <row r="61461" spans="30:30">
      <c r="AD61461" s="9"/>
    </row>
    <row r="61462" spans="30:30">
      <c r="AD61462" s="9"/>
    </row>
    <row r="61463" spans="30:30">
      <c r="AD61463" s="9"/>
    </row>
    <row r="61464" spans="30:30">
      <c r="AD61464" s="9"/>
    </row>
    <row r="61465" spans="30:30">
      <c r="AD61465" s="9"/>
    </row>
    <row r="61466" spans="30:30">
      <c r="AD61466" s="9"/>
    </row>
    <row r="61467" spans="30:30">
      <c r="AD61467" s="9"/>
    </row>
    <row r="61468" spans="30:30">
      <c r="AD61468" s="9"/>
    </row>
    <row r="61469" spans="30:30">
      <c r="AD61469" s="9"/>
    </row>
    <row r="61470" spans="30:30">
      <c r="AD61470" s="9"/>
    </row>
    <row r="61471" spans="30:30">
      <c r="AD61471" s="9"/>
    </row>
    <row r="61472" spans="30:30">
      <c r="AD61472" s="9"/>
    </row>
    <row r="61473" spans="30:30">
      <c r="AD61473" s="9"/>
    </row>
    <row r="61474" spans="30:30">
      <c r="AD61474" s="9"/>
    </row>
    <row r="61475" spans="30:30">
      <c r="AD61475" s="9"/>
    </row>
    <row r="61476" spans="30:30">
      <c r="AD61476" s="9"/>
    </row>
    <row r="61477" spans="30:30">
      <c r="AD61477" s="9"/>
    </row>
    <row r="61478" spans="30:30">
      <c r="AD61478" s="9"/>
    </row>
    <row r="61479" spans="30:30">
      <c r="AD61479" s="9"/>
    </row>
    <row r="61480" spans="30:30">
      <c r="AD61480" s="9"/>
    </row>
    <row r="61481" spans="30:30">
      <c r="AD61481" s="9"/>
    </row>
    <row r="61482" spans="30:30">
      <c r="AD61482" s="9"/>
    </row>
    <row r="61483" spans="30:30">
      <c r="AD61483" s="9"/>
    </row>
    <row r="61484" spans="30:30">
      <c r="AD61484" s="9"/>
    </row>
    <row r="61485" spans="30:30">
      <c r="AD61485" s="9"/>
    </row>
    <row r="61486" spans="30:30">
      <c r="AD61486" s="9"/>
    </row>
    <row r="61487" spans="30:30">
      <c r="AD61487" s="9"/>
    </row>
    <row r="61488" spans="30:30">
      <c r="AD61488" s="9"/>
    </row>
    <row r="61489" spans="30:30">
      <c r="AD61489" s="9"/>
    </row>
    <row r="61490" spans="30:30">
      <c r="AD61490" s="9"/>
    </row>
    <row r="61491" spans="30:30">
      <c r="AD61491" s="9"/>
    </row>
    <row r="61492" spans="30:30">
      <c r="AD61492" s="9"/>
    </row>
    <row r="61493" spans="30:30">
      <c r="AD61493" s="9"/>
    </row>
    <row r="61494" spans="30:30">
      <c r="AD61494" s="9"/>
    </row>
    <row r="61495" spans="30:30">
      <c r="AD61495" s="9"/>
    </row>
    <row r="61496" spans="30:30">
      <c r="AD61496" s="9"/>
    </row>
    <row r="61497" spans="30:30">
      <c r="AD61497" s="9"/>
    </row>
    <row r="61498" spans="30:30">
      <c r="AD61498" s="9"/>
    </row>
    <row r="61499" spans="30:30">
      <c r="AD61499" s="9"/>
    </row>
    <row r="61500" spans="30:30">
      <c r="AD61500" s="9"/>
    </row>
    <row r="61501" spans="30:30">
      <c r="AD61501" s="9"/>
    </row>
    <row r="61502" spans="30:30">
      <c r="AD61502" s="9"/>
    </row>
    <row r="61503" spans="30:30">
      <c r="AD61503" s="9"/>
    </row>
    <row r="61504" spans="30:30">
      <c r="AD61504" s="9"/>
    </row>
    <row r="61505" spans="30:30">
      <c r="AD61505" s="9"/>
    </row>
    <row r="61506" spans="30:30">
      <c r="AD61506" s="9"/>
    </row>
    <row r="61507" spans="30:30">
      <c r="AD61507" s="9"/>
    </row>
    <row r="61508" spans="30:30">
      <c r="AD61508" s="9"/>
    </row>
    <row r="61509" spans="30:30">
      <c r="AD61509" s="9"/>
    </row>
    <row r="61510" spans="30:30">
      <c r="AD61510" s="9"/>
    </row>
    <row r="61511" spans="30:30">
      <c r="AD61511" s="9"/>
    </row>
    <row r="61512" spans="30:30">
      <c r="AD61512" s="9"/>
    </row>
    <row r="61513" spans="30:30">
      <c r="AD61513" s="9"/>
    </row>
    <row r="61514" spans="30:30">
      <c r="AD61514" s="9"/>
    </row>
    <row r="61515" spans="30:30">
      <c r="AD61515" s="9"/>
    </row>
    <row r="61516" spans="30:30">
      <c r="AD61516" s="9"/>
    </row>
    <row r="61517" spans="30:30">
      <c r="AD61517" s="9"/>
    </row>
    <row r="61518" spans="30:30">
      <c r="AD61518" s="9"/>
    </row>
    <row r="61519" spans="30:30">
      <c r="AD61519" s="9"/>
    </row>
    <row r="61520" spans="30:30">
      <c r="AD61520" s="9"/>
    </row>
    <row r="61521" spans="30:30">
      <c r="AD61521" s="9"/>
    </row>
    <row r="61522" spans="30:30">
      <c r="AD61522" s="9"/>
    </row>
    <row r="61523" spans="30:30">
      <c r="AD61523" s="9"/>
    </row>
    <row r="61524" spans="30:30">
      <c r="AD61524" s="9"/>
    </row>
    <row r="61525" spans="30:30">
      <c r="AD61525" s="9"/>
    </row>
    <row r="61526" spans="30:30">
      <c r="AD61526" s="9"/>
    </row>
    <row r="61527" spans="30:30">
      <c r="AD61527" s="9"/>
    </row>
    <row r="61528" spans="30:30">
      <c r="AD61528" s="9"/>
    </row>
    <row r="61529" spans="30:30">
      <c r="AD61529" s="9"/>
    </row>
    <row r="61530" spans="30:30">
      <c r="AD61530" s="9"/>
    </row>
    <row r="61531" spans="30:30">
      <c r="AD61531" s="9"/>
    </row>
    <row r="61532" spans="30:30">
      <c r="AD61532" s="9"/>
    </row>
    <row r="61533" spans="30:30">
      <c r="AD61533" s="9"/>
    </row>
    <row r="61534" spans="30:30">
      <c r="AD61534" s="9"/>
    </row>
    <row r="61535" spans="30:30">
      <c r="AD61535" s="9"/>
    </row>
    <row r="61536" spans="30:30">
      <c r="AD61536" s="9"/>
    </row>
    <row r="61537" spans="30:30">
      <c r="AD61537" s="9"/>
    </row>
    <row r="61538" spans="30:30">
      <c r="AD61538" s="9"/>
    </row>
    <row r="61539" spans="30:30">
      <c r="AD61539" s="9"/>
    </row>
    <row r="61540" spans="30:30">
      <c r="AD61540" s="9"/>
    </row>
    <row r="61541" spans="30:30">
      <c r="AD61541" s="9"/>
    </row>
    <row r="61542" spans="30:30">
      <c r="AD61542" s="9"/>
    </row>
    <row r="61543" spans="30:30">
      <c r="AD61543" s="9"/>
    </row>
    <row r="61544" spans="30:30">
      <c r="AD61544" s="9"/>
    </row>
    <row r="61545" spans="30:30">
      <c r="AD61545" s="9"/>
    </row>
    <row r="61546" spans="30:30">
      <c r="AD61546" s="9"/>
    </row>
    <row r="61547" spans="30:30">
      <c r="AD61547" s="9"/>
    </row>
    <row r="61548" spans="30:30">
      <c r="AD61548" s="9"/>
    </row>
    <row r="61549" spans="30:30">
      <c r="AD61549" s="9"/>
    </row>
    <row r="61550" spans="30:30">
      <c r="AD61550" s="9"/>
    </row>
    <row r="61551" spans="30:30">
      <c r="AD61551" s="9"/>
    </row>
    <row r="61552" spans="30:30">
      <c r="AD61552" s="9"/>
    </row>
    <row r="61553" spans="30:30">
      <c r="AD61553" s="9"/>
    </row>
    <row r="61554" spans="30:30">
      <c r="AD61554" s="9"/>
    </row>
    <row r="61555" spans="30:30">
      <c r="AD61555" s="9"/>
    </row>
    <row r="61556" spans="30:30">
      <c r="AD61556" s="9"/>
    </row>
    <row r="61557" spans="30:30">
      <c r="AD61557" s="9"/>
    </row>
    <row r="61558" spans="30:30">
      <c r="AD61558" s="9"/>
    </row>
    <row r="61559" spans="30:30">
      <c r="AD61559" s="9"/>
    </row>
    <row r="61560" spans="30:30">
      <c r="AD61560" s="9"/>
    </row>
    <row r="61561" spans="30:30">
      <c r="AD61561" s="9"/>
    </row>
    <row r="61562" spans="30:30">
      <c r="AD61562" s="9"/>
    </row>
    <row r="61563" spans="30:30">
      <c r="AD61563" s="9"/>
    </row>
    <row r="61564" spans="30:30">
      <c r="AD61564" s="9"/>
    </row>
    <row r="61565" spans="30:30">
      <c r="AD61565" s="9"/>
    </row>
    <row r="61566" spans="30:30">
      <c r="AD61566" s="9"/>
    </row>
    <row r="61567" spans="30:30">
      <c r="AD61567" s="9"/>
    </row>
    <row r="61568" spans="30:30">
      <c r="AD61568" s="9"/>
    </row>
    <row r="61569" spans="30:30">
      <c r="AD61569" s="9"/>
    </row>
    <row r="61570" spans="30:30">
      <c r="AD61570" s="9"/>
    </row>
    <row r="61571" spans="30:30">
      <c r="AD61571" s="9"/>
    </row>
    <row r="61572" spans="30:30">
      <c r="AD61572" s="9"/>
    </row>
    <row r="61573" spans="30:30">
      <c r="AD61573" s="9"/>
    </row>
    <row r="61574" spans="30:30">
      <c r="AD61574" s="9"/>
    </row>
    <row r="61575" spans="30:30">
      <c r="AD61575" s="9"/>
    </row>
    <row r="61576" spans="30:30">
      <c r="AD61576" s="9"/>
    </row>
    <row r="61577" spans="30:30">
      <c r="AD61577" s="9"/>
    </row>
    <row r="61578" spans="30:30">
      <c r="AD61578" s="9"/>
    </row>
    <row r="61579" spans="30:30">
      <c r="AD61579" s="9"/>
    </row>
    <row r="61580" spans="30:30">
      <c r="AD61580" s="9"/>
    </row>
    <row r="61581" spans="30:30">
      <c r="AD61581" s="9"/>
    </row>
    <row r="61582" spans="30:30">
      <c r="AD61582" s="9"/>
    </row>
    <row r="61583" spans="30:30">
      <c r="AD61583" s="9"/>
    </row>
    <row r="61584" spans="30:30">
      <c r="AD61584" s="9"/>
    </row>
    <row r="61585" spans="30:30">
      <c r="AD61585" s="9"/>
    </row>
    <row r="61586" spans="30:30">
      <c r="AD61586" s="9"/>
    </row>
    <row r="61587" spans="30:30">
      <c r="AD61587" s="9"/>
    </row>
    <row r="61588" spans="30:30">
      <c r="AD61588" s="9"/>
    </row>
    <row r="61589" spans="30:30">
      <c r="AD61589" s="9"/>
    </row>
    <row r="61590" spans="30:30">
      <c r="AD61590" s="9"/>
    </row>
    <row r="61591" spans="30:30">
      <c r="AD61591" s="9"/>
    </row>
    <row r="61592" spans="30:30">
      <c r="AD61592" s="9"/>
    </row>
    <row r="61593" spans="30:30">
      <c r="AD61593" s="9"/>
    </row>
    <row r="61594" spans="30:30">
      <c r="AD61594" s="9"/>
    </row>
    <row r="61595" spans="30:30">
      <c r="AD61595" s="9"/>
    </row>
    <row r="61596" spans="30:30">
      <c r="AD61596" s="9"/>
    </row>
    <row r="61597" spans="30:30">
      <c r="AD61597" s="9"/>
    </row>
    <row r="61598" spans="30:30">
      <c r="AD61598" s="9"/>
    </row>
    <row r="61599" spans="30:30">
      <c r="AD61599" s="9"/>
    </row>
    <row r="61600" spans="30:30">
      <c r="AD61600" s="9"/>
    </row>
    <row r="61601" spans="30:30">
      <c r="AD61601" s="9"/>
    </row>
    <row r="61602" spans="30:30">
      <c r="AD61602" s="9"/>
    </row>
    <row r="61603" spans="30:30">
      <c r="AD61603" s="9"/>
    </row>
    <row r="61604" spans="30:30">
      <c r="AD61604" s="9"/>
    </row>
    <row r="61605" spans="30:30">
      <c r="AD61605" s="9"/>
    </row>
    <row r="61606" spans="30:30">
      <c r="AD61606" s="9"/>
    </row>
    <row r="61607" spans="30:30">
      <c r="AD61607" s="9"/>
    </row>
    <row r="61608" spans="30:30">
      <c r="AD61608" s="9"/>
    </row>
    <row r="61609" spans="30:30">
      <c r="AD61609" s="9"/>
    </row>
    <row r="61610" spans="30:30">
      <c r="AD61610" s="9"/>
    </row>
    <row r="61611" spans="30:30">
      <c r="AD61611" s="9"/>
    </row>
    <row r="61612" spans="30:30">
      <c r="AD61612" s="9"/>
    </row>
    <row r="61613" spans="30:30">
      <c r="AD61613" s="9"/>
    </row>
    <row r="61614" spans="30:30">
      <c r="AD61614" s="9"/>
    </row>
    <row r="61615" spans="30:30">
      <c r="AD61615" s="9"/>
    </row>
    <row r="61616" spans="30:30">
      <c r="AD61616" s="9"/>
    </row>
    <row r="61617" spans="30:30">
      <c r="AD61617" s="9"/>
    </row>
    <row r="61618" spans="30:30">
      <c r="AD61618" s="9"/>
    </row>
    <row r="61619" spans="30:30">
      <c r="AD61619" s="9"/>
    </row>
    <row r="61620" spans="30:30">
      <c r="AD61620" s="9"/>
    </row>
    <row r="61621" spans="30:30">
      <c r="AD61621" s="9"/>
    </row>
    <row r="61622" spans="30:30">
      <c r="AD61622" s="9"/>
    </row>
    <row r="61623" spans="30:30">
      <c r="AD61623" s="9"/>
    </row>
    <row r="61624" spans="30:30">
      <c r="AD61624" s="9"/>
    </row>
    <row r="61625" spans="30:30">
      <c r="AD61625" s="9"/>
    </row>
    <row r="61626" spans="30:30">
      <c r="AD61626" s="9"/>
    </row>
    <row r="61627" spans="30:30">
      <c r="AD61627" s="9"/>
    </row>
    <row r="61628" spans="30:30">
      <c r="AD61628" s="9"/>
    </row>
    <row r="61629" spans="30:30">
      <c r="AD61629" s="9"/>
    </row>
    <row r="61630" spans="30:30">
      <c r="AD61630" s="9"/>
    </row>
    <row r="61631" spans="30:30">
      <c r="AD61631" s="9"/>
    </row>
    <row r="61632" spans="30:30">
      <c r="AD61632" s="9"/>
    </row>
    <row r="61633" spans="30:30">
      <c r="AD61633" s="9"/>
    </row>
    <row r="61634" spans="30:30">
      <c r="AD61634" s="9"/>
    </row>
    <row r="61635" spans="30:30">
      <c r="AD61635" s="9"/>
    </row>
    <row r="61636" spans="30:30">
      <c r="AD61636" s="9"/>
    </row>
    <row r="61637" spans="30:30">
      <c r="AD61637" s="9"/>
    </row>
    <row r="61638" spans="30:30">
      <c r="AD61638" s="9"/>
    </row>
    <row r="61639" spans="30:30">
      <c r="AD61639" s="9"/>
    </row>
    <row r="61640" spans="30:30">
      <c r="AD61640" s="9"/>
    </row>
    <row r="61641" spans="30:30">
      <c r="AD61641" s="9"/>
    </row>
    <row r="61642" spans="30:30">
      <c r="AD61642" s="9"/>
    </row>
    <row r="61643" spans="30:30">
      <c r="AD61643" s="9"/>
    </row>
    <row r="61644" spans="30:30">
      <c r="AD61644" s="9"/>
    </row>
    <row r="61645" spans="30:30">
      <c r="AD61645" s="9"/>
    </row>
    <row r="61646" spans="30:30">
      <c r="AD61646" s="9"/>
    </row>
    <row r="61647" spans="30:30">
      <c r="AD61647" s="9"/>
    </row>
    <row r="61648" spans="30:30">
      <c r="AD61648" s="9"/>
    </row>
    <row r="61649" spans="30:30">
      <c r="AD61649" s="9"/>
    </row>
    <row r="61650" spans="30:30">
      <c r="AD61650" s="9"/>
    </row>
    <row r="61651" spans="30:30">
      <c r="AD61651" s="9"/>
    </row>
    <row r="61652" spans="30:30">
      <c r="AD61652" s="9"/>
    </row>
    <row r="61653" spans="30:30">
      <c r="AD61653" s="9"/>
    </row>
    <row r="61654" spans="30:30">
      <c r="AD61654" s="9"/>
    </row>
    <row r="61655" spans="30:30">
      <c r="AD61655" s="9"/>
    </row>
    <row r="61656" spans="30:30">
      <c r="AD61656" s="9"/>
    </row>
    <row r="61657" spans="30:30">
      <c r="AD61657" s="9"/>
    </row>
    <row r="61658" spans="30:30">
      <c r="AD61658" s="9"/>
    </row>
    <row r="61659" spans="30:30">
      <c r="AD61659" s="9"/>
    </row>
    <row r="61660" spans="30:30">
      <c r="AD61660" s="9"/>
    </row>
    <row r="61661" spans="30:30">
      <c r="AD61661" s="9"/>
    </row>
    <row r="61662" spans="30:30">
      <c r="AD61662" s="9"/>
    </row>
    <row r="61663" spans="30:30">
      <c r="AD61663" s="9"/>
    </row>
    <row r="61664" spans="30:30">
      <c r="AD61664" s="9"/>
    </row>
    <row r="61665" spans="30:30">
      <c r="AD61665" s="9"/>
    </row>
    <row r="61666" spans="30:30">
      <c r="AD61666" s="9"/>
    </row>
    <row r="61667" spans="30:30">
      <c r="AD61667" s="9"/>
    </row>
    <row r="61668" spans="30:30">
      <c r="AD61668" s="9"/>
    </row>
    <row r="61669" spans="30:30">
      <c r="AD61669" s="9"/>
    </row>
    <row r="61670" spans="30:30">
      <c r="AD61670" s="9"/>
    </row>
    <row r="61671" spans="30:30">
      <c r="AD61671" s="9"/>
    </row>
    <row r="61672" spans="30:30">
      <c r="AD61672" s="9"/>
    </row>
    <row r="61673" spans="30:30">
      <c r="AD61673" s="9"/>
    </row>
    <row r="61674" spans="30:30">
      <c r="AD61674" s="9"/>
    </row>
    <row r="61675" spans="30:30">
      <c r="AD61675" s="9"/>
    </row>
    <row r="61676" spans="30:30">
      <c r="AD61676" s="9"/>
    </row>
    <row r="61677" spans="30:30">
      <c r="AD61677" s="9"/>
    </row>
    <row r="61678" spans="30:30">
      <c r="AD61678" s="9"/>
    </row>
    <row r="61679" spans="30:30">
      <c r="AD61679" s="9"/>
    </row>
    <row r="61680" spans="30:30">
      <c r="AD61680" s="9"/>
    </row>
    <row r="61681" spans="30:30">
      <c r="AD61681" s="9"/>
    </row>
    <row r="61682" spans="30:30">
      <c r="AD61682" s="9"/>
    </row>
    <row r="61683" spans="30:30">
      <c r="AD61683" s="9"/>
    </row>
    <row r="61684" spans="30:30">
      <c r="AD61684" s="9"/>
    </row>
    <row r="61685" spans="30:30">
      <c r="AD61685" s="9"/>
    </row>
    <row r="61686" spans="30:30">
      <c r="AD61686" s="9"/>
    </row>
    <row r="61687" spans="30:30">
      <c r="AD61687" s="9"/>
    </row>
    <row r="61688" spans="30:30">
      <c r="AD61688" s="9"/>
    </row>
    <row r="61689" spans="30:30">
      <c r="AD61689" s="9"/>
    </row>
    <row r="61690" spans="30:30">
      <c r="AD61690" s="9"/>
    </row>
    <row r="61691" spans="30:30">
      <c r="AD61691" s="9"/>
    </row>
    <row r="61692" spans="30:30">
      <c r="AD61692" s="9"/>
    </row>
    <row r="61693" spans="30:30">
      <c r="AD61693" s="9"/>
    </row>
    <row r="61694" spans="30:30">
      <c r="AD61694" s="9"/>
    </row>
    <row r="61695" spans="30:30">
      <c r="AD61695" s="9"/>
    </row>
    <row r="61696" spans="30:30">
      <c r="AD61696" s="9"/>
    </row>
    <row r="61697" spans="30:30">
      <c r="AD61697" s="9"/>
    </row>
    <row r="61698" spans="30:30">
      <c r="AD61698" s="9"/>
    </row>
    <row r="61699" spans="30:30">
      <c r="AD61699" s="9"/>
    </row>
    <row r="61700" spans="30:30">
      <c r="AD61700" s="9"/>
    </row>
    <row r="61701" spans="30:30">
      <c r="AD61701" s="9"/>
    </row>
    <row r="61702" spans="30:30">
      <c r="AD61702" s="9"/>
    </row>
    <row r="61703" spans="30:30">
      <c r="AD61703" s="9"/>
    </row>
    <row r="61704" spans="30:30">
      <c r="AD61704" s="9"/>
    </row>
    <row r="61705" spans="30:30">
      <c r="AD61705" s="9"/>
    </row>
    <row r="61706" spans="30:30">
      <c r="AD61706" s="9"/>
    </row>
    <row r="61707" spans="30:30">
      <c r="AD61707" s="9"/>
    </row>
    <row r="61708" spans="30:30">
      <c r="AD61708" s="9"/>
    </row>
    <row r="61709" spans="30:30">
      <c r="AD61709" s="9"/>
    </row>
    <row r="61710" spans="30:30">
      <c r="AD61710" s="9"/>
    </row>
    <row r="61711" spans="30:30">
      <c r="AD61711" s="9"/>
    </row>
    <row r="61712" spans="30:30">
      <c r="AD61712" s="9"/>
    </row>
    <row r="61713" spans="30:30">
      <c r="AD61713" s="9"/>
    </row>
    <row r="61714" spans="30:30">
      <c r="AD61714" s="9"/>
    </row>
    <row r="61715" spans="30:30">
      <c r="AD61715" s="9"/>
    </row>
    <row r="61716" spans="30:30">
      <c r="AD61716" s="9"/>
    </row>
    <row r="61717" spans="30:30">
      <c r="AD61717" s="9"/>
    </row>
    <row r="61718" spans="30:30">
      <c r="AD61718" s="9"/>
    </row>
    <row r="61719" spans="30:30">
      <c r="AD61719" s="9"/>
    </row>
    <row r="61720" spans="30:30">
      <c r="AD61720" s="9"/>
    </row>
    <row r="61721" spans="30:30">
      <c r="AD61721" s="9"/>
    </row>
    <row r="61722" spans="30:30">
      <c r="AD61722" s="9"/>
    </row>
    <row r="61723" spans="30:30">
      <c r="AD61723" s="9"/>
    </row>
    <row r="61724" spans="30:30">
      <c r="AD61724" s="9"/>
    </row>
    <row r="61725" spans="30:30">
      <c r="AD61725" s="9"/>
    </row>
    <row r="61726" spans="30:30">
      <c r="AD61726" s="9"/>
    </row>
    <row r="61727" spans="30:30">
      <c r="AD61727" s="9"/>
    </row>
    <row r="61728" spans="30:30">
      <c r="AD61728" s="9"/>
    </row>
    <row r="61729" spans="30:30">
      <c r="AD61729" s="9"/>
    </row>
    <row r="61730" spans="30:30">
      <c r="AD61730" s="9"/>
    </row>
    <row r="61731" spans="30:30">
      <c r="AD61731" s="9"/>
    </row>
    <row r="61732" spans="30:30">
      <c r="AD61732" s="9"/>
    </row>
    <row r="61733" spans="30:30">
      <c r="AD61733" s="9"/>
    </row>
    <row r="61734" spans="30:30">
      <c r="AD61734" s="9"/>
    </row>
    <row r="61735" spans="30:30">
      <c r="AD61735" s="9"/>
    </row>
    <row r="61736" spans="30:30">
      <c r="AD61736" s="9"/>
    </row>
    <row r="61737" spans="30:30">
      <c r="AD61737" s="9"/>
    </row>
    <row r="61738" spans="30:30">
      <c r="AD61738" s="9"/>
    </row>
    <row r="61739" spans="30:30">
      <c r="AD61739" s="9"/>
    </row>
    <row r="61740" spans="30:30">
      <c r="AD61740" s="9"/>
    </row>
    <row r="61741" spans="30:30">
      <c r="AD61741" s="9"/>
    </row>
    <row r="61742" spans="30:30">
      <c r="AD61742" s="9"/>
    </row>
    <row r="61743" spans="30:30">
      <c r="AD61743" s="9"/>
    </row>
    <row r="61744" spans="30:30">
      <c r="AD61744" s="9"/>
    </row>
    <row r="61745" spans="30:30">
      <c r="AD61745" s="9"/>
    </row>
    <row r="61746" spans="30:30">
      <c r="AD61746" s="9"/>
    </row>
    <row r="61747" spans="30:30">
      <c r="AD61747" s="9"/>
    </row>
    <row r="61748" spans="30:30">
      <c r="AD61748" s="9"/>
    </row>
    <row r="61749" spans="30:30">
      <c r="AD61749" s="9"/>
    </row>
    <row r="61750" spans="30:30">
      <c r="AD61750" s="9"/>
    </row>
    <row r="61751" spans="30:30">
      <c r="AD61751" s="9"/>
    </row>
    <row r="61752" spans="30:30">
      <c r="AD61752" s="9"/>
    </row>
    <row r="61753" spans="30:30">
      <c r="AD61753" s="9"/>
    </row>
    <row r="61754" spans="30:30">
      <c r="AD61754" s="9"/>
    </row>
    <row r="61755" spans="30:30">
      <c r="AD61755" s="9"/>
    </row>
    <row r="61756" spans="30:30">
      <c r="AD61756" s="9"/>
    </row>
    <row r="61757" spans="30:30">
      <c r="AD61757" s="9"/>
    </row>
    <row r="61758" spans="30:30">
      <c r="AD61758" s="9"/>
    </row>
    <row r="61759" spans="30:30">
      <c r="AD61759" s="9"/>
    </row>
    <row r="61760" spans="30:30">
      <c r="AD61760" s="9"/>
    </row>
    <row r="61761" spans="30:30">
      <c r="AD61761" s="9"/>
    </row>
    <row r="61762" spans="30:30">
      <c r="AD61762" s="9"/>
    </row>
    <row r="61763" spans="30:30">
      <c r="AD61763" s="9"/>
    </row>
    <row r="61764" spans="30:30">
      <c r="AD61764" s="9"/>
    </row>
    <row r="61765" spans="30:30">
      <c r="AD61765" s="9"/>
    </row>
    <row r="61766" spans="30:30">
      <c r="AD61766" s="9"/>
    </row>
    <row r="61767" spans="30:30">
      <c r="AD61767" s="9"/>
    </row>
    <row r="61768" spans="30:30">
      <c r="AD61768" s="9"/>
    </row>
    <row r="61769" spans="30:30">
      <c r="AD61769" s="9"/>
    </row>
    <row r="61770" spans="30:30">
      <c r="AD61770" s="9"/>
    </row>
    <row r="61771" spans="30:30">
      <c r="AD61771" s="9"/>
    </row>
    <row r="61772" spans="30:30">
      <c r="AD61772" s="9"/>
    </row>
    <row r="61773" spans="30:30">
      <c r="AD61773" s="9"/>
    </row>
    <row r="61774" spans="30:30">
      <c r="AD61774" s="9"/>
    </row>
    <row r="61775" spans="30:30">
      <c r="AD61775" s="9"/>
    </row>
    <row r="61776" spans="30:30">
      <c r="AD61776" s="9"/>
    </row>
    <row r="61777" spans="30:30">
      <c r="AD61777" s="9"/>
    </row>
    <row r="61778" spans="30:30">
      <c r="AD61778" s="9"/>
    </row>
    <row r="61779" spans="30:30">
      <c r="AD61779" s="9"/>
    </row>
    <row r="61780" spans="30:30">
      <c r="AD61780" s="9"/>
    </row>
    <row r="61781" spans="30:30">
      <c r="AD61781" s="9"/>
    </row>
    <row r="61782" spans="30:30">
      <c r="AD61782" s="9"/>
    </row>
    <row r="61783" spans="30:30">
      <c r="AD61783" s="9"/>
    </row>
    <row r="61784" spans="30:30">
      <c r="AD61784" s="9"/>
    </row>
    <row r="61785" spans="30:30">
      <c r="AD61785" s="9"/>
    </row>
    <row r="61786" spans="30:30">
      <c r="AD61786" s="9"/>
    </row>
    <row r="61787" spans="30:30">
      <c r="AD61787" s="9"/>
    </row>
    <row r="61788" spans="30:30">
      <c r="AD61788" s="9"/>
    </row>
    <row r="61789" spans="30:30">
      <c r="AD61789" s="9"/>
    </row>
    <row r="61790" spans="30:30">
      <c r="AD61790" s="9"/>
    </row>
    <row r="61791" spans="30:30">
      <c r="AD61791" s="9"/>
    </row>
    <row r="61792" spans="30:30">
      <c r="AD61792" s="9"/>
    </row>
    <row r="61793" spans="30:30">
      <c r="AD61793" s="9"/>
    </row>
    <row r="61794" spans="30:30">
      <c r="AD61794" s="9"/>
    </row>
    <row r="61795" spans="30:30">
      <c r="AD61795" s="9"/>
    </row>
    <row r="61796" spans="30:30">
      <c r="AD61796" s="9"/>
    </row>
    <row r="61797" spans="30:30">
      <c r="AD61797" s="9"/>
    </row>
    <row r="61798" spans="30:30">
      <c r="AD61798" s="9"/>
    </row>
    <row r="61799" spans="30:30">
      <c r="AD61799" s="9"/>
    </row>
    <row r="61800" spans="30:30">
      <c r="AD61800" s="9"/>
    </row>
    <row r="61801" spans="30:30">
      <c r="AD61801" s="9"/>
    </row>
    <row r="61802" spans="30:30">
      <c r="AD61802" s="9"/>
    </row>
    <row r="61803" spans="30:30">
      <c r="AD61803" s="9"/>
    </row>
    <row r="61804" spans="30:30">
      <c r="AD61804" s="9"/>
    </row>
    <row r="61805" spans="30:30">
      <c r="AD61805" s="9"/>
    </row>
    <row r="61806" spans="30:30">
      <c r="AD61806" s="9"/>
    </row>
    <row r="61807" spans="30:30">
      <c r="AD61807" s="9"/>
    </row>
    <row r="61808" spans="30:30">
      <c r="AD61808" s="9"/>
    </row>
    <row r="61809" spans="30:30">
      <c r="AD61809" s="9"/>
    </row>
    <row r="61810" spans="30:30">
      <c r="AD61810" s="9"/>
    </row>
    <row r="61811" spans="30:30">
      <c r="AD61811" s="9"/>
    </row>
    <row r="61812" spans="30:30">
      <c r="AD61812" s="9"/>
    </row>
    <row r="61813" spans="30:30">
      <c r="AD61813" s="9"/>
    </row>
    <row r="61814" spans="30:30">
      <c r="AD61814" s="9"/>
    </row>
    <row r="61815" spans="30:30">
      <c r="AD61815" s="9"/>
    </row>
    <row r="61816" spans="30:30">
      <c r="AD61816" s="9"/>
    </row>
    <row r="61817" spans="30:30">
      <c r="AD61817" s="9"/>
    </row>
    <row r="61818" spans="30:30">
      <c r="AD61818" s="9"/>
    </row>
    <row r="61819" spans="30:30">
      <c r="AD61819" s="9"/>
    </row>
    <row r="61820" spans="30:30">
      <c r="AD61820" s="9"/>
    </row>
    <row r="61821" spans="30:30">
      <c r="AD61821" s="9"/>
    </row>
    <row r="61822" spans="30:30">
      <c r="AD61822" s="9"/>
    </row>
    <row r="61823" spans="30:30">
      <c r="AD61823" s="9"/>
    </row>
    <row r="61824" spans="30:30">
      <c r="AD61824" s="9"/>
    </row>
    <row r="61825" spans="30:30">
      <c r="AD61825" s="9"/>
    </row>
    <row r="61826" spans="30:30">
      <c r="AD61826" s="9"/>
    </row>
    <row r="61827" spans="30:30">
      <c r="AD61827" s="9"/>
    </row>
    <row r="61828" spans="30:30">
      <c r="AD61828" s="9"/>
    </row>
    <row r="61829" spans="30:30">
      <c r="AD61829" s="9"/>
    </row>
    <row r="61830" spans="30:30">
      <c r="AD61830" s="9"/>
    </row>
    <row r="61831" spans="30:30">
      <c r="AD61831" s="9"/>
    </row>
    <row r="61832" spans="30:30">
      <c r="AD61832" s="9"/>
    </row>
    <row r="61833" spans="30:30">
      <c r="AD61833" s="9"/>
    </row>
    <row r="61834" spans="30:30">
      <c r="AD61834" s="9"/>
    </row>
    <row r="61835" spans="30:30">
      <c r="AD61835" s="9"/>
    </row>
    <row r="61836" spans="30:30">
      <c r="AD61836" s="9"/>
    </row>
    <row r="61837" spans="30:30">
      <c r="AD61837" s="9"/>
    </row>
    <row r="61838" spans="30:30">
      <c r="AD61838" s="9"/>
    </row>
    <row r="61839" spans="30:30">
      <c r="AD61839" s="9"/>
    </row>
    <row r="61840" spans="30:30">
      <c r="AD61840" s="9"/>
    </row>
    <row r="61841" spans="30:30">
      <c r="AD61841" s="9"/>
    </row>
    <row r="61842" spans="30:30">
      <c r="AD61842" s="9"/>
    </row>
    <row r="61843" spans="30:30">
      <c r="AD61843" s="9"/>
    </row>
    <row r="61844" spans="30:30">
      <c r="AD61844" s="9"/>
    </row>
    <row r="61845" spans="30:30">
      <c r="AD61845" s="9"/>
    </row>
    <row r="61846" spans="30:30">
      <c r="AD61846" s="9"/>
    </row>
    <row r="61847" spans="30:30">
      <c r="AD61847" s="9"/>
    </row>
    <row r="61848" spans="30:30">
      <c r="AD61848" s="9"/>
    </row>
    <row r="61849" spans="30:30">
      <c r="AD61849" s="9"/>
    </row>
    <row r="61850" spans="30:30">
      <c r="AD61850" s="9"/>
    </row>
    <row r="61851" spans="30:30">
      <c r="AD61851" s="9"/>
    </row>
    <row r="61852" spans="30:30">
      <c r="AD61852" s="9"/>
    </row>
    <row r="61853" spans="30:30">
      <c r="AD61853" s="9"/>
    </row>
    <row r="61854" spans="30:30">
      <c r="AD61854" s="9"/>
    </row>
    <row r="61855" spans="30:30">
      <c r="AD61855" s="9"/>
    </row>
    <row r="61856" spans="30:30">
      <c r="AD61856" s="9"/>
    </row>
    <row r="61857" spans="30:30">
      <c r="AD61857" s="9"/>
    </row>
    <row r="61858" spans="30:30">
      <c r="AD61858" s="9"/>
    </row>
    <row r="61859" spans="30:30">
      <c r="AD61859" s="9"/>
    </row>
    <row r="61860" spans="30:30">
      <c r="AD61860" s="9"/>
    </row>
    <row r="61861" spans="30:30">
      <c r="AD61861" s="9"/>
    </row>
    <row r="61862" spans="30:30">
      <c r="AD61862" s="9"/>
    </row>
    <row r="61863" spans="30:30">
      <c r="AD61863" s="9"/>
    </row>
    <row r="61864" spans="30:30">
      <c r="AD61864" s="9"/>
    </row>
    <row r="61865" spans="30:30">
      <c r="AD61865" s="9"/>
    </row>
    <row r="61866" spans="30:30">
      <c r="AD61866" s="9"/>
    </row>
    <row r="61867" spans="30:30">
      <c r="AD61867" s="9"/>
    </row>
    <row r="61868" spans="30:30">
      <c r="AD61868" s="9"/>
    </row>
    <row r="61869" spans="30:30">
      <c r="AD61869" s="9"/>
    </row>
    <row r="61870" spans="30:30">
      <c r="AD61870" s="9"/>
    </row>
    <row r="61871" spans="30:30">
      <c r="AD61871" s="9"/>
    </row>
    <row r="61872" spans="30:30">
      <c r="AD61872" s="9"/>
    </row>
    <row r="61873" spans="30:30">
      <c r="AD61873" s="9"/>
    </row>
    <row r="61874" spans="30:30">
      <c r="AD61874" s="9"/>
    </row>
    <row r="61875" spans="30:30">
      <c r="AD61875" s="9"/>
    </row>
    <row r="61876" spans="30:30">
      <c r="AD61876" s="9"/>
    </row>
    <row r="61877" spans="30:30">
      <c r="AD61877" s="9"/>
    </row>
    <row r="61878" spans="30:30">
      <c r="AD61878" s="9"/>
    </row>
    <row r="61879" spans="30:30">
      <c r="AD61879" s="9"/>
    </row>
    <row r="61880" spans="30:30">
      <c r="AD61880" s="9"/>
    </row>
    <row r="61881" spans="30:30">
      <c r="AD61881" s="9"/>
    </row>
    <row r="61882" spans="30:30">
      <c r="AD61882" s="9"/>
    </row>
    <row r="61883" spans="30:30">
      <c r="AD61883" s="9"/>
    </row>
    <row r="61884" spans="30:30">
      <c r="AD61884" s="9"/>
    </row>
    <row r="61885" spans="30:30">
      <c r="AD61885" s="9"/>
    </row>
    <row r="61886" spans="30:30">
      <c r="AD61886" s="9"/>
    </row>
    <row r="61887" spans="30:30">
      <c r="AD61887" s="9"/>
    </row>
    <row r="61888" spans="30:30">
      <c r="AD61888" s="9"/>
    </row>
    <row r="61889" spans="30:30">
      <c r="AD61889" s="9"/>
    </row>
    <row r="61890" spans="30:30">
      <c r="AD61890" s="9"/>
    </row>
    <row r="61891" spans="30:30">
      <c r="AD61891" s="9"/>
    </row>
    <row r="61892" spans="30:30">
      <c r="AD61892" s="9"/>
    </row>
    <row r="61893" spans="30:30">
      <c r="AD61893" s="9"/>
    </row>
    <row r="61894" spans="30:30">
      <c r="AD61894" s="9"/>
    </row>
    <row r="61895" spans="30:30">
      <c r="AD61895" s="9"/>
    </row>
    <row r="61896" spans="30:30">
      <c r="AD61896" s="9"/>
    </row>
    <row r="61897" spans="30:30">
      <c r="AD61897" s="9"/>
    </row>
    <row r="61898" spans="30:30">
      <c r="AD61898" s="9"/>
    </row>
    <row r="61899" spans="30:30">
      <c r="AD61899" s="9"/>
    </row>
    <row r="61900" spans="30:30">
      <c r="AD61900" s="9"/>
    </row>
    <row r="61901" spans="30:30">
      <c r="AD61901" s="9"/>
    </row>
    <row r="61902" spans="30:30">
      <c r="AD61902" s="9"/>
    </row>
    <row r="61903" spans="30:30">
      <c r="AD61903" s="9"/>
    </row>
    <row r="61904" spans="30:30">
      <c r="AD61904" s="9"/>
    </row>
    <row r="61905" spans="30:30">
      <c r="AD61905" s="9"/>
    </row>
    <row r="61906" spans="30:30">
      <c r="AD61906" s="9"/>
    </row>
    <row r="61907" spans="30:30">
      <c r="AD61907" s="9"/>
    </row>
    <row r="61908" spans="30:30">
      <c r="AD61908" s="9"/>
    </row>
    <row r="61909" spans="30:30">
      <c r="AD61909" s="9"/>
    </row>
    <row r="61910" spans="30:30">
      <c r="AD61910" s="9"/>
    </row>
    <row r="61911" spans="30:30">
      <c r="AD61911" s="9"/>
    </row>
    <row r="61912" spans="30:30">
      <c r="AD61912" s="9"/>
    </row>
    <row r="61913" spans="30:30">
      <c r="AD61913" s="9"/>
    </row>
    <row r="61914" spans="30:30">
      <c r="AD61914" s="9"/>
    </row>
    <row r="61915" spans="30:30">
      <c r="AD61915" s="9"/>
    </row>
    <row r="61916" spans="30:30">
      <c r="AD61916" s="9"/>
    </row>
    <row r="61917" spans="30:30">
      <c r="AD61917" s="9"/>
    </row>
    <row r="61918" spans="30:30">
      <c r="AD61918" s="9"/>
    </row>
    <row r="61919" spans="30:30">
      <c r="AD61919" s="9"/>
    </row>
    <row r="61920" spans="30:30">
      <c r="AD61920" s="9"/>
    </row>
    <row r="61921" spans="30:30">
      <c r="AD61921" s="9"/>
    </row>
    <row r="61922" spans="30:30">
      <c r="AD61922" s="9"/>
    </row>
    <row r="61923" spans="30:30">
      <c r="AD61923" s="9"/>
    </row>
    <row r="61924" spans="30:30">
      <c r="AD61924" s="9"/>
    </row>
    <row r="61925" spans="30:30">
      <c r="AD61925" s="9"/>
    </row>
    <row r="61926" spans="30:30">
      <c r="AD61926" s="9"/>
    </row>
    <row r="61927" spans="30:30">
      <c r="AD61927" s="9"/>
    </row>
    <row r="61928" spans="30:30">
      <c r="AD61928" s="9"/>
    </row>
    <row r="61929" spans="30:30">
      <c r="AD61929" s="9"/>
    </row>
    <row r="61930" spans="30:30">
      <c r="AD61930" s="9"/>
    </row>
    <row r="61931" spans="30:30">
      <c r="AD61931" s="9"/>
    </row>
    <row r="61932" spans="30:30">
      <c r="AD61932" s="9"/>
    </row>
    <row r="61933" spans="30:30">
      <c r="AD61933" s="9"/>
    </row>
    <row r="61934" spans="30:30">
      <c r="AD61934" s="9"/>
    </row>
    <row r="61935" spans="30:30">
      <c r="AD61935" s="9"/>
    </row>
    <row r="61936" spans="30:30">
      <c r="AD61936" s="9"/>
    </row>
    <row r="61937" spans="30:30">
      <c r="AD61937" s="9"/>
    </row>
    <row r="61938" spans="30:30">
      <c r="AD61938" s="9"/>
    </row>
    <row r="61939" spans="30:30">
      <c r="AD61939" s="9"/>
    </row>
    <row r="61940" spans="30:30">
      <c r="AD61940" s="9"/>
    </row>
    <row r="61941" spans="30:30">
      <c r="AD61941" s="9"/>
    </row>
    <row r="61942" spans="30:30">
      <c r="AD61942" s="9"/>
    </row>
    <row r="61943" spans="30:30">
      <c r="AD61943" s="9"/>
    </row>
    <row r="61944" spans="30:30">
      <c r="AD61944" s="9"/>
    </row>
    <row r="61945" spans="30:30">
      <c r="AD61945" s="9"/>
    </row>
    <row r="61946" spans="30:30">
      <c r="AD61946" s="9"/>
    </row>
    <row r="61947" spans="30:30">
      <c r="AD61947" s="9"/>
    </row>
    <row r="61948" spans="30:30">
      <c r="AD61948" s="9"/>
    </row>
    <row r="61949" spans="30:30">
      <c r="AD61949" s="9"/>
    </row>
    <row r="61950" spans="30:30">
      <c r="AD61950" s="9"/>
    </row>
    <row r="61951" spans="30:30">
      <c r="AD61951" s="9"/>
    </row>
    <row r="61952" spans="30:30">
      <c r="AD61952" s="9"/>
    </row>
    <row r="61953" spans="30:30">
      <c r="AD61953" s="9"/>
    </row>
    <row r="61954" spans="30:30">
      <c r="AD61954" s="9"/>
    </row>
    <row r="61955" spans="30:30">
      <c r="AD61955" s="9"/>
    </row>
    <row r="61956" spans="30:30">
      <c r="AD61956" s="9"/>
    </row>
    <row r="61957" spans="30:30">
      <c r="AD61957" s="9"/>
    </row>
    <row r="61958" spans="30:30">
      <c r="AD61958" s="9"/>
    </row>
    <row r="61959" spans="30:30">
      <c r="AD61959" s="9"/>
    </row>
    <row r="61960" spans="30:30">
      <c r="AD61960" s="9"/>
    </row>
    <row r="61961" spans="30:30">
      <c r="AD61961" s="9"/>
    </row>
    <row r="61962" spans="30:30">
      <c r="AD61962" s="9"/>
    </row>
    <row r="61963" spans="30:30">
      <c r="AD61963" s="9"/>
    </row>
    <row r="61964" spans="30:30">
      <c r="AD61964" s="9"/>
    </row>
    <row r="61965" spans="30:30">
      <c r="AD61965" s="9"/>
    </row>
    <row r="61966" spans="30:30">
      <c r="AD61966" s="9"/>
    </row>
    <row r="61967" spans="30:30">
      <c r="AD61967" s="9"/>
    </row>
    <row r="61968" spans="30:30">
      <c r="AD61968" s="9"/>
    </row>
    <row r="61969" spans="30:30">
      <c r="AD61969" s="9"/>
    </row>
    <row r="61970" spans="30:30">
      <c r="AD61970" s="9"/>
    </row>
    <row r="61971" spans="30:30">
      <c r="AD61971" s="9"/>
    </row>
    <row r="61972" spans="30:30">
      <c r="AD61972" s="9"/>
    </row>
    <row r="61973" spans="30:30">
      <c r="AD61973" s="9"/>
    </row>
    <row r="61974" spans="30:30">
      <c r="AD61974" s="9"/>
    </row>
    <row r="61975" spans="30:30">
      <c r="AD61975" s="9"/>
    </row>
    <row r="61976" spans="30:30">
      <c r="AD61976" s="9"/>
    </row>
    <row r="61977" spans="30:30">
      <c r="AD61977" s="9"/>
    </row>
    <row r="61978" spans="30:30">
      <c r="AD61978" s="9"/>
    </row>
    <row r="61979" spans="30:30">
      <c r="AD61979" s="9"/>
    </row>
    <row r="61980" spans="30:30">
      <c r="AD61980" s="9"/>
    </row>
    <row r="61981" spans="30:30">
      <c r="AD61981" s="9"/>
    </row>
    <row r="61982" spans="30:30">
      <c r="AD61982" s="9"/>
    </row>
    <row r="61983" spans="30:30">
      <c r="AD61983" s="9"/>
    </row>
    <row r="61984" spans="30:30">
      <c r="AD61984" s="9"/>
    </row>
    <row r="61985" spans="30:30">
      <c r="AD61985" s="9"/>
    </row>
    <row r="61986" spans="30:30">
      <c r="AD61986" s="9"/>
    </row>
    <row r="61987" spans="30:30">
      <c r="AD61987" s="9"/>
    </row>
    <row r="61988" spans="30:30">
      <c r="AD61988" s="9"/>
    </row>
    <row r="61989" spans="30:30">
      <c r="AD61989" s="9"/>
    </row>
    <row r="61990" spans="30:30">
      <c r="AD61990" s="9"/>
    </row>
    <row r="61991" spans="30:30">
      <c r="AD61991" s="9"/>
    </row>
    <row r="61992" spans="30:30">
      <c r="AD61992" s="9"/>
    </row>
    <row r="61993" spans="30:30">
      <c r="AD61993" s="9"/>
    </row>
    <row r="61994" spans="30:30">
      <c r="AD61994" s="9"/>
    </row>
    <row r="61995" spans="30:30">
      <c r="AD61995" s="9"/>
    </row>
    <row r="61996" spans="30:30">
      <c r="AD61996" s="9"/>
    </row>
    <row r="61997" spans="30:30">
      <c r="AD61997" s="9"/>
    </row>
    <row r="61998" spans="30:30">
      <c r="AD61998" s="9"/>
    </row>
    <row r="61999" spans="30:30">
      <c r="AD61999" s="9"/>
    </row>
    <row r="62000" spans="30:30">
      <c r="AD62000" s="9"/>
    </row>
    <row r="62001" spans="30:30">
      <c r="AD62001" s="9"/>
    </row>
    <row r="62002" spans="30:30">
      <c r="AD62002" s="9"/>
    </row>
    <row r="62003" spans="30:30">
      <c r="AD62003" s="9"/>
    </row>
    <row r="62004" spans="30:30">
      <c r="AD62004" s="9"/>
    </row>
    <row r="62005" spans="30:30">
      <c r="AD62005" s="9"/>
    </row>
    <row r="62006" spans="30:30">
      <c r="AD62006" s="9"/>
    </row>
    <row r="62007" spans="30:30">
      <c r="AD62007" s="9"/>
    </row>
    <row r="62008" spans="30:30">
      <c r="AD62008" s="9"/>
    </row>
    <row r="62009" spans="30:30">
      <c r="AD62009" s="9"/>
    </row>
    <row r="62010" spans="30:30">
      <c r="AD62010" s="9"/>
    </row>
    <row r="62011" spans="30:30">
      <c r="AD62011" s="9"/>
    </row>
    <row r="62012" spans="30:30">
      <c r="AD62012" s="9"/>
    </row>
    <row r="62013" spans="30:30">
      <c r="AD62013" s="9"/>
    </row>
    <row r="62014" spans="30:30">
      <c r="AD62014" s="9"/>
    </row>
    <row r="62015" spans="30:30">
      <c r="AD62015" s="9"/>
    </row>
    <row r="62016" spans="30:30">
      <c r="AD62016" s="9"/>
    </row>
    <row r="62017" spans="30:30">
      <c r="AD62017" s="9"/>
    </row>
    <row r="62018" spans="30:30">
      <c r="AD62018" s="9"/>
    </row>
    <row r="62019" spans="30:30">
      <c r="AD62019" s="9"/>
    </row>
    <row r="62020" spans="30:30">
      <c r="AD62020" s="9"/>
    </row>
    <row r="62021" spans="30:30">
      <c r="AD62021" s="9"/>
    </row>
    <row r="62022" spans="30:30">
      <c r="AD62022" s="9"/>
    </row>
    <row r="62023" spans="30:30">
      <c r="AD62023" s="9"/>
    </row>
    <row r="62024" spans="30:30">
      <c r="AD62024" s="9"/>
    </row>
    <row r="62025" spans="30:30">
      <c r="AD62025" s="9"/>
    </row>
    <row r="62026" spans="30:30">
      <c r="AD62026" s="9"/>
    </row>
    <row r="62027" spans="30:30">
      <c r="AD62027" s="9"/>
    </row>
    <row r="62028" spans="30:30">
      <c r="AD62028" s="9"/>
    </row>
    <row r="62029" spans="30:30">
      <c r="AD62029" s="9"/>
    </row>
    <row r="62030" spans="30:30">
      <c r="AD62030" s="9"/>
    </row>
    <row r="62031" spans="30:30">
      <c r="AD62031" s="9"/>
    </row>
    <row r="62032" spans="30:30">
      <c r="AD62032" s="9"/>
    </row>
    <row r="62033" spans="30:30">
      <c r="AD62033" s="9"/>
    </row>
    <row r="62034" spans="30:30">
      <c r="AD62034" s="9"/>
    </row>
    <row r="62035" spans="30:30">
      <c r="AD62035" s="9"/>
    </row>
    <row r="62036" spans="30:30">
      <c r="AD62036" s="9"/>
    </row>
    <row r="62037" spans="30:30">
      <c r="AD62037" s="9"/>
    </row>
    <row r="62038" spans="30:30">
      <c r="AD62038" s="9"/>
    </row>
    <row r="62039" spans="30:30">
      <c r="AD62039" s="9"/>
    </row>
    <row r="62040" spans="30:30">
      <c r="AD62040" s="9"/>
    </row>
    <row r="62041" spans="30:30">
      <c r="AD62041" s="9"/>
    </row>
    <row r="62042" spans="30:30">
      <c r="AD62042" s="9"/>
    </row>
    <row r="62043" spans="30:30">
      <c r="AD62043" s="9"/>
    </row>
    <row r="62044" spans="30:30">
      <c r="AD62044" s="9"/>
    </row>
    <row r="62045" spans="30:30">
      <c r="AD62045" s="9"/>
    </row>
    <row r="62046" spans="30:30">
      <c r="AD62046" s="9"/>
    </row>
    <row r="62047" spans="30:30">
      <c r="AD62047" s="9"/>
    </row>
    <row r="62048" spans="30:30">
      <c r="AD62048" s="9"/>
    </row>
    <row r="62049" spans="30:30">
      <c r="AD62049" s="9"/>
    </row>
    <row r="62050" spans="30:30">
      <c r="AD62050" s="9"/>
    </row>
    <row r="62051" spans="30:30">
      <c r="AD62051" s="9"/>
    </row>
    <row r="62052" spans="30:30">
      <c r="AD62052" s="9"/>
    </row>
    <row r="62053" spans="30:30">
      <c r="AD62053" s="9"/>
    </row>
    <row r="62054" spans="30:30">
      <c r="AD62054" s="9"/>
    </row>
    <row r="62055" spans="30:30">
      <c r="AD62055" s="9"/>
    </row>
    <row r="62056" spans="30:30">
      <c r="AD62056" s="9"/>
    </row>
    <row r="62057" spans="30:30">
      <c r="AD62057" s="9"/>
    </row>
    <row r="62058" spans="30:30">
      <c r="AD62058" s="9"/>
    </row>
    <row r="62059" spans="30:30">
      <c r="AD62059" s="9"/>
    </row>
    <row r="62060" spans="30:30">
      <c r="AD62060" s="9"/>
    </row>
    <row r="62061" spans="30:30">
      <c r="AD62061" s="9"/>
    </row>
    <row r="62062" spans="30:30">
      <c r="AD62062" s="9"/>
    </row>
    <row r="62063" spans="30:30">
      <c r="AD62063" s="9"/>
    </row>
    <row r="62064" spans="30:30">
      <c r="AD62064" s="9"/>
    </row>
    <row r="62065" spans="30:30">
      <c r="AD62065" s="9"/>
    </row>
    <row r="62066" spans="30:30">
      <c r="AD62066" s="9"/>
    </row>
    <row r="62067" spans="30:30">
      <c r="AD62067" s="9"/>
    </row>
    <row r="62068" spans="30:30">
      <c r="AD62068" s="9"/>
    </row>
    <row r="62069" spans="30:30">
      <c r="AD62069" s="9"/>
    </row>
    <row r="62070" spans="30:30">
      <c r="AD62070" s="9"/>
    </row>
    <row r="62071" spans="30:30">
      <c r="AD62071" s="9"/>
    </row>
    <row r="62072" spans="30:30">
      <c r="AD62072" s="9"/>
    </row>
    <row r="62073" spans="30:30">
      <c r="AD62073" s="9"/>
    </row>
    <row r="62074" spans="30:30">
      <c r="AD62074" s="9"/>
    </row>
    <row r="62075" spans="30:30">
      <c r="AD62075" s="9"/>
    </row>
    <row r="62076" spans="30:30">
      <c r="AD62076" s="9"/>
    </row>
    <row r="62077" spans="30:30">
      <c r="AD62077" s="9"/>
    </row>
    <row r="62078" spans="30:30">
      <c r="AD62078" s="9"/>
    </row>
    <row r="62079" spans="30:30">
      <c r="AD62079" s="9"/>
    </row>
    <row r="62080" spans="30:30">
      <c r="AD62080" s="9"/>
    </row>
    <row r="62081" spans="30:30">
      <c r="AD62081" s="9"/>
    </row>
    <row r="62082" spans="30:30">
      <c r="AD62082" s="9"/>
    </row>
    <row r="62083" spans="30:30">
      <c r="AD62083" s="9"/>
    </row>
    <row r="62084" spans="30:30">
      <c r="AD62084" s="9"/>
    </row>
    <row r="62085" spans="30:30">
      <c r="AD62085" s="9"/>
    </row>
    <row r="62086" spans="30:30">
      <c r="AD62086" s="9"/>
    </row>
    <row r="62087" spans="30:30">
      <c r="AD62087" s="9"/>
    </row>
    <row r="62088" spans="30:30">
      <c r="AD62088" s="9"/>
    </row>
    <row r="62089" spans="30:30">
      <c r="AD62089" s="9"/>
    </row>
    <row r="62090" spans="30:30">
      <c r="AD62090" s="9"/>
    </row>
    <row r="62091" spans="30:30">
      <c r="AD62091" s="9"/>
    </row>
    <row r="62092" spans="30:30">
      <c r="AD62092" s="9"/>
    </row>
    <row r="62093" spans="30:30">
      <c r="AD62093" s="9"/>
    </row>
    <row r="62094" spans="30:30">
      <c r="AD62094" s="9"/>
    </row>
    <row r="62095" spans="30:30">
      <c r="AD62095" s="9"/>
    </row>
    <row r="62096" spans="30:30">
      <c r="AD62096" s="9"/>
    </row>
    <row r="62097" spans="30:30">
      <c r="AD62097" s="9"/>
    </row>
    <row r="62098" spans="30:30">
      <c r="AD62098" s="9"/>
    </row>
    <row r="62099" spans="30:30">
      <c r="AD62099" s="9"/>
    </row>
    <row r="62100" spans="30:30">
      <c r="AD62100" s="9"/>
    </row>
    <row r="62101" spans="30:30">
      <c r="AD62101" s="9"/>
    </row>
    <row r="62102" spans="30:30">
      <c r="AD62102" s="9"/>
    </row>
    <row r="62103" spans="30:30">
      <c r="AD62103" s="9"/>
    </row>
    <row r="62104" spans="30:30">
      <c r="AD62104" s="9"/>
    </row>
    <row r="62105" spans="30:30">
      <c r="AD62105" s="9"/>
    </row>
    <row r="62106" spans="30:30">
      <c r="AD62106" s="9"/>
    </row>
    <row r="62107" spans="30:30">
      <c r="AD62107" s="9"/>
    </row>
    <row r="62108" spans="30:30">
      <c r="AD62108" s="9"/>
    </row>
    <row r="62109" spans="30:30">
      <c r="AD62109" s="9"/>
    </row>
    <row r="62110" spans="30:30">
      <c r="AD62110" s="9"/>
    </row>
    <row r="62111" spans="30:30">
      <c r="AD62111" s="9"/>
    </row>
    <row r="62112" spans="30:30">
      <c r="AD62112" s="9"/>
    </row>
    <row r="62113" spans="30:30">
      <c r="AD62113" s="9"/>
    </row>
    <row r="62114" spans="30:30">
      <c r="AD62114" s="9"/>
    </row>
    <row r="62115" spans="30:30">
      <c r="AD62115" s="9"/>
    </row>
    <row r="62116" spans="30:30">
      <c r="AD62116" s="9"/>
    </row>
    <row r="62117" spans="30:30">
      <c r="AD62117" s="9"/>
    </row>
    <row r="62118" spans="30:30">
      <c r="AD62118" s="9"/>
    </row>
    <row r="62119" spans="30:30">
      <c r="AD62119" s="9"/>
    </row>
    <row r="62120" spans="30:30">
      <c r="AD62120" s="9"/>
    </row>
    <row r="62121" spans="30:30">
      <c r="AD62121" s="9"/>
    </row>
    <row r="62122" spans="30:30">
      <c r="AD62122" s="9"/>
    </row>
    <row r="62123" spans="30:30">
      <c r="AD62123" s="9"/>
    </row>
    <row r="62124" spans="30:30">
      <c r="AD62124" s="9"/>
    </row>
    <row r="62125" spans="30:30">
      <c r="AD62125" s="9"/>
    </row>
    <row r="62126" spans="30:30">
      <c r="AD62126" s="9"/>
    </row>
    <row r="62127" spans="30:30">
      <c r="AD62127" s="9"/>
    </row>
    <row r="62128" spans="30:30">
      <c r="AD62128" s="9"/>
    </row>
    <row r="62129" spans="30:30">
      <c r="AD62129" s="9"/>
    </row>
    <row r="62130" spans="30:30">
      <c r="AD62130" s="9"/>
    </row>
    <row r="62131" spans="30:30">
      <c r="AD62131" s="9"/>
    </row>
    <row r="62132" spans="30:30">
      <c r="AD62132" s="9"/>
    </row>
    <row r="62133" spans="30:30">
      <c r="AD62133" s="9"/>
    </row>
    <row r="62134" spans="30:30">
      <c r="AD62134" s="9"/>
    </row>
    <row r="62135" spans="30:30">
      <c r="AD62135" s="9"/>
    </row>
    <row r="62136" spans="30:30">
      <c r="AD62136" s="9"/>
    </row>
    <row r="62137" spans="30:30">
      <c r="AD62137" s="9"/>
    </row>
    <row r="62138" spans="30:30">
      <c r="AD62138" s="9"/>
    </row>
    <row r="62139" spans="30:30">
      <c r="AD62139" s="9"/>
    </row>
    <row r="62140" spans="30:30">
      <c r="AD62140" s="9"/>
    </row>
    <row r="62141" spans="30:30">
      <c r="AD62141" s="9"/>
    </row>
    <row r="62142" spans="30:30">
      <c r="AD62142" s="9"/>
    </row>
    <row r="62143" spans="30:30">
      <c r="AD62143" s="9"/>
    </row>
    <row r="62144" spans="30:30">
      <c r="AD62144" s="9"/>
    </row>
    <row r="62145" spans="30:30">
      <c r="AD62145" s="9"/>
    </row>
    <row r="62146" spans="30:30">
      <c r="AD62146" s="9"/>
    </row>
    <row r="62147" spans="30:30">
      <c r="AD62147" s="9"/>
    </row>
    <row r="62148" spans="30:30">
      <c r="AD62148" s="9"/>
    </row>
    <row r="62149" spans="30:30">
      <c r="AD62149" s="9"/>
    </row>
    <row r="62150" spans="30:30">
      <c r="AD62150" s="9"/>
    </row>
    <row r="62151" spans="30:30">
      <c r="AD62151" s="9"/>
    </row>
    <row r="62152" spans="30:30">
      <c r="AD62152" s="9"/>
    </row>
    <row r="62153" spans="30:30">
      <c r="AD62153" s="9"/>
    </row>
    <row r="62154" spans="30:30">
      <c r="AD62154" s="9"/>
    </row>
    <row r="62155" spans="30:30">
      <c r="AD62155" s="9"/>
    </row>
    <row r="62156" spans="30:30">
      <c r="AD62156" s="9"/>
    </row>
    <row r="62157" spans="30:30">
      <c r="AD62157" s="9"/>
    </row>
    <row r="62158" spans="30:30">
      <c r="AD62158" s="9"/>
    </row>
    <row r="62159" spans="30:30">
      <c r="AD62159" s="9"/>
    </row>
    <row r="62160" spans="30:30">
      <c r="AD62160" s="9"/>
    </row>
    <row r="62161" spans="30:30">
      <c r="AD62161" s="9"/>
    </row>
    <row r="62162" spans="30:30">
      <c r="AD62162" s="9"/>
    </row>
    <row r="62163" spans="30:30">
      <c r="AD62163" s="9"/>
    </row>
    <row r="62164" spans="30:30">
      <c r="AD62164" s="9"/>
    </row>
    <row r="62165" spans="30:30">
      <c r="AD62165" s="9"/>
    </row>
    <row r="62166" spans="30:30">
      <c r="AD62166" s="9"/>
    </row>
    <row r="62167" spans="30:30">
      <c r="AD62167" s="9"/>
    </row>
    <row r="62168" spans="30:30">
      <c r="AD62168" s="9"/>
    </row>
    <row r="62169" spans="30:30">
      <c r="AD62169" s="9"/>
    </row>
    <row r="62170" spans="30:30">
      <c r="AD62170" s="9"/>
    </row>
    <row r="62171" spans="30:30">
      <c r="AD62171" s="9"/>
    </row>
    <row r="62172" spans="30:30">
      <c r="AD62172" s="9"/>
    </row>
    <row r="62173" spans="30:30">
      <c r="AD62173" s="9"/>
    </row>
    <row r="62174" spans="30:30">
      <c r="AD62174" s="9"/>
    </row>
    <row r="62175" spans="30:30">
      <c r="AD62175" s="9"/>
    </row>
    <row r="62176" spans="30:30">
      <c r="AD62176" s="9"/>
    </row>
    <row r="62177" spans="30:30">
      <c r="AD62177" s="9"/>
    </row>
    <row r="62178" spans="30:30">
      <c r="AD62178" s="9"/>
    </row>
    <row r="62179" spans="30:30">
      <c r="AD62179" s="9"/>
    </row>
    <row r="62180" spans="30:30">
      <c r="AD62180" s="9"/>
    </row>
    <row r="62181" spans="30:30">
      <c r="AD62181" s="9"/>
    </row>
    <row r="62182" spans="30:30">
      <c r="AD62182" s="9"/>
    </row>
    <row r="62183" spans="30:30">
      <c r="AD62183" s="9"/>
    </row>
    <row r="62184" spans="30:30">
      <c r="AD62184" s="9"/>
    </row>
    <row r="62185" spans="30:30">
      <c r="AD62185" s="9"/>
    </row>
    <row r="62186" spans="30:30">
      <c r="AD62186" s="9"/>
    </row>
    <row r="62187" spans="30:30">
      <c r="AD62187" s="9"/>
    </row>
    <row r="62188" spans="30:30">
      <c r="AD62188" s="9"/>
    </row>
    <row r="62189" spans="30:30">
      <c r="AD62189" s="9"/>
    </row>
    <row r="62190" spans="30:30">
      <c r="AD62190" s="9"/>
    </row>
    <row r="62191" spans="30:30">
      <c r="AD62191" s="9"/>
    </row>
    <row r="62192" spans="30:30">
      <c r="AD62192" s="9"/>
    </row>
    <row r="62193" spans="30:30">
      <c r="AD62193" s="9"/>
    </row>
    <row r="62194" spans="30:30">
      <c r="AD62194" s="9"/>
    </row>
    <row r="62195" spans="30:30">
      <c r="AD62195" s="9"/>
    </row>
    <row r="62196" spans="30:30">
      <c r="AD62196" s="9"/>
    </row>
    <row r="62197" spans="30:30">
      <c r="AD62197" s="9"/>
    </row>
    <row r="62198" spans="30:30">
      <c r="AD62198" s="9"/>
    </row>
    <row r="62199" spans="30:30">
      <c r="AD62199" s="9"/>
    </row>
    <row r="62200" spans="30:30">
      <c r="AD62200" s="9"/>
    </row>
    <row r="62201" spans="30:30">
      <c r="AD62201" s="9"/>
    </row>
    <row r="62202" spans="30:30">
      <c r="AD62202" s="9"/>
    </row>
    <row r="62203" spans="30:30">
      <c r="AD62203" s="9"/>
    </row>
    <row r="62204" spans="30:30">
      <c r="AD62204" s="9"/>
    </row>
    <row r="62205" spans="30:30">
      <c r="AD62205" s="9"/>
    </row>
    <row r="62206" spans="30:30">
      <c r="AD62206" s="9"/>
    </row>
    <row r="62207" spans="30:30">
      <c r="AD62207" s="9"/>
    </row>
    <row r="62208" spans="30:30">
      <c r="AD62208" s="9"/>
    </row>
    <row r="62209" spans="30:30">
      <c r="AD62209" s="9"/>
    </row>
    <row r="62210" spans="30:30">
      <c r="AD62210" s="9"/>
    </row>
    <row r="62211" spans="30:30">
      <c r="AD62211" s="9"/>
    </row>
    <row r="62212" spans="30:30">
      <c r="AD62212" s="9"/>
    </row>
    <row r="62213" spans="30:30">
      <c r="AD62213" s="9"/>
    </row>
    <row r="62214" spans="30:30">
      <c r="AD62214" s="9"/>
    </row>
    <row r="62215" spans="30:30">
      <c r="AD62215" s="9"/>
    </row>
    <row r="62216" spans="30:30">
      <c r="AD62216" s="9"/>
    </row>
    <row r="62217" spans="30:30">
      <c r="AD62217" s="9"/>
    </row>
    <row r="62218" spans="30:30">
      <c r="AD62218" s="9"/>
    </row>
    <row r="62219" spans="30:30">
      <c r="AD62219" s="9"/>
    </row>
    <row r="62220" spans="30:30">
      <c r="AD62220" s="9"/>
    </row>
    <row r="62221" spans="30:30">
      <c r="AD62221" s="9"/>
    </row>
    <row r="62222" spans="30:30">
      <c r="AD62222" s="9"/>
    </row>
    <row r="62223" spans="30:30">
      <c r="AD62223" s="9"/>
    </row>
    <row r="62224" spans="30:30">
      <c r="AD62224" s="9"/>
    </row>
    <row r="62225" spans="30:30">
      <c r="AD62225" s="9"/>
    </row>
    <row r="62226" spans="30:30">
      <c r="AD62226" s="9"/>
    </row>
    <row r="62227" spans="30:30">
      <c r="AD62227" s="9"/>
    </row>
    <row r="62228" spans="30:30">
      <c r="AD62228" s="9"/>
    </row>
    <row r="62229" spans="30:30">
      <c r="AD62229" s="9"/>
    </row>
    <row r="62230" spans="30:30">
      <c r="AD62230" s="9"/>
    </row>
    <row r="62231" spans="30:30">
      <c r="AD62231" s="9"/>
    </row>
    <row r="62232" spans="30:30">
      <c r="AD62232" s="9"/>
    </row>
    <row r="62233" spans="30:30">
      <c r="AD62233" s="9"/>
    </row>
    <row r="62234" spans="30:30">
      <c r="AD62234" s="9"/>
    </row>
    <row r="62235" spans="30:30">
      <c r="AD62235" s="9"/>
    </row>
    <row r="62236" spans="30:30">
      <c r="AD62236" s="9"/>
    </row>
    <row r="62237" spans="30:30">
      <c r="AD62237" s="9"/>
    </row>
    <row r="62238" spans="30:30">
      <c r="AD62238" s="9"/>
    </row>
    <row r="62239" spans="30:30">
      <c r="AD62239" s="9"/>
    </row>
    <row r="62240" spans="30:30">
      <c r="AD62240" s="9"/>
    </row>
    <row r="62241" spans="30:30">
      <c r="AD62241" s="9"/>
    </row>
    <row r="62242" spans="30:30">
      <c r="AD62242" s="9"/>
    </row>
    <row r="62243" spans="30:30">
      <c r="AD62243" s="9"/>
    </row>
    <row r="62244" spans="30:30">
      <c r="AD62244" s="9"/>
    </row>
    <row r="62245" spans="30:30">
      <c r="AD62245" s="9"/>
    </row>
    <row r="62246" spans="30:30">
      <c r="AD62246" s="9"/>
    </row>
    <row r="62247" spans="30:30">
      <c r="AD62247" s="9"/>
    </row>
    <row r="62248" spans="30:30">
      <c r="AD62248" s="9"/>
    </row>
    <row r="62249" spans="30:30">
      <c r="AD62249" s="9"/>
    </row>
    <row r="62250" spans="30:30">
      <c r="AD62250" s="9"/>
    </row>
    <row r="62251" spans="30:30">
      <c r="AD62251" s="9"/>
    </row>
    <row r="62252" spans="30:30">
      <c r="AD62252" s="9"/>
    </row>
    <row r="62253" spans="30:30">
      <c r="AD62253" s="9"/>
    </row>
    <row r="62254" spans="30:30">
      <c r="AD62254" s="9"/>
    </row>
    <row r="62255" spans="30:30">
      <c r="AD62255" s="9"/>
    </row>
    <row r="62256" spans="30:30">
      <c r="AD62256" s="9"/>
    </row>
    <row r="62257" spans="30:30">
      <c r="AD62257" s="9"/>
    </row>
    <row r="62258" spans="30:30">
      <c r="AD62258" s="9"/>
    </row>
    <row r="62259" spans="30:30">
      <c r="AD62259" s="9"/>
    </row>
    <row r="62260" spans="30:30">
      <c r="AD62260" s="9"/>
    </row>
    <row r="62261" spans="30:30">
      <c r="AD62261" s="9"/>
    </row>
    <row r="62262" spans="30:30">
      <c r="AD62262" s="9"/>
    </row>
    <row r="62263" spans="30:30">
      <c r="AD62263" s="9"/>
    </row>
    <row r="62264" spans="30:30">
      <c r="AD62264" s="9"/>
    </row>
    <row r="62265" spans="30:30">
      <c r="AD62265" s="9"/>
    </row>
    <row r="62266" spans="30:30">
      <c r="AD62266" s="9"/>
    </row>
    <row r="62267" spans="30:30">
      <c r="AD62267" s="9"/>
    </row>
    <row r="62268" spans="30:30">
      <c r="AD62268" s="9"/>
    </row>
    <row r="62269" spans="30:30">
      <c r="AD62269" s="9"/>
    </row>
    <row r="62270" spans="30:30">
      <c r="AD62270" s="9"/>
    </row>
    <row r="62271" spans="30:30">
      <c r="AD62271" s="9"/>
    </row>
    <row r="62272" spans="30:30">
      <c r="AD62272" s="9"/>
    </row>
    <row r="62273" spans="30:30">
      <c r="AD62273" s="9"/>
    </row>
    <row r="62274" spans="30:30">
      <c r="AD62274" s="9"/>
    </row>
    <row r="62275" spans="30:30">
      <c r="AD62275" s="9"/>
    </row>
    <row r="62276" spans="30:30">
      <c r="AD62276" s="9"/>
    </row>
    <row r="62277" spans="30:30">
      <c r="AD62277" s="9"/>
    </row>
    <row r="62278" spans="30:30">
      <c r="AD62278" s="9"/>
    </row>
    <row r="62279" spans="30:30">
      <c r="AD62279" s="9"/>
    </row>
    <row r="62280" spans="30:30">
      <c r="AD62280" s="9"/>
    </row>
    <row r="62281" spans="30:30">
      <c r="AD62281" s="9"/>
    </row>
    <row r="62282" spans="30:30">
      <c r="AD62282" s="9"/>
    </row>
    <row r="62283" spans="30:30">
      <c r="AD62283" s="9"/>
    </row>
    <row r="62284" spans="30:30">
      <c r="AD62284" s="9"/>
    </row>
    <row r="62285" spans="30:30">
      <c r="AD62285" s="9"/>
    </row>
    <row r="62286" spans="30:30">
      <c r="AD62286" s="9"/>
    </row>
    <row r="62287" spans="30:30">
      <c r="AD62287" s="9"/>
    </row>
    <row r="62288" spans="30:30">
      <c r="AD62288" s="9"/>
    </row>
    <row r="62289" spans="30:30">
      <c r="AD62289" s="9"/>
    </row>
    <row r="62290" spans="30:30">
      <c r="AD62290" s="9"/>
    </row>
    <row r="62291" spans="30:30">
      <c r="AD62291" s="9"/>
    </row>
    <row r="62292" spans="30:30">
      <c r="AD62292" s="9"/>
    </row>
    <row r="62293" spans="30:30">
      <c r="AD62293" s="9"/>
    </row>
    <row r="62294" spans="30:30">
      <c r="AD62294" s="9"/>
    </row>
    <row r="62295" spans="30:30">
      <c r="AD62295" s="9"/>
    </row>
    <row r="62296" spans="30:30">
      <c r="AD62296" s="9"/>
    </row>
    <row r="62297" spans="30:30">
      <c r="AD62297" s="9"/>
    </row>
    <row r="62298" spans="30:30">
      <c r="AD62298" s="9"/>
    </row>
    <row r="62299" spans="30:30">
      <c r="AD62299" s="9"/>
    </row>
    <row r="62300" spans="30:30">
      <c r="AD62300" s="9"/>
    </row>
    <row r="62301" spans="30:30">
      <c r="AD62301" s="9"/>
    </row>
    <row r="62302" spans="30:30">
      <c r="AD62302" s="9"/>
    </row>
    <row r="62303" spans="30:30">
      <c r="AD62303" s="9"/>
    </row>
    <row r="62304" spans="30:30">
      <c r="AD62304" s="9"/>
    </row>
    <row r="62305" spans="30:30">
      <c r="AD62305" s="9"/>
    </row>
    <row r="62306" spans="30:30">
      <c r="AD62306" s="9"/>
    </row>
    <row r="62307" spans="30:30">
      <c r="AD62307" s="9"/>
    </row>
    <row r="62308" spans="30:30">
      <c r="AD62308" s="9"/>
    </row>
    <row r="62309" spans="30:30">
      <c r="AD62309" s="9"/>
    </row>
    <row r="62310" spans="30:30">
      <c r="AD62310" s="9"/>
    </row>
    <row r="62311" spans="30:30">
      <c r="AD62311" s="9"/>
    </row>
    <row r="62312" spans="30:30">
      <c r="AD62312" s="9"/>
    </row>
    <row r="62313" spans="30:30">
      <c r="AD62313" s="9"/>
    </row>
    <row r="62314" spans="30:30">
      <c r="AD62314" s="9"/>
    </row>
    <row r="62315" spans="30:30">
      <c r="AD62315" s="9"/>
    </row>
    <row r="62316" spans="30:30">
      <c r="AD62316" s="9"/>
    </row>
    <row r="62317" spans="30:30">
      <c r="AD62317" s="9"/>
    </row>
    <row r="62318" spans="30:30">
      <c r="AD62318" s="9"/>
    </row>
    <row r="62319" spans="30:30">
      <c r="AD62319" s="9"/>
    </row>
    <row r="62320" spans="30:30">
      <c r="AD62320" s="9"/>
    </row>
    <row r="62321" spans="30:30">
      <c r="AD62321" s="9"/>
    </row>
    <row r="62322" spans="30:30">
      <c r="AD62322" s="9"/>
    </row>
    <row r="62323" spans="30:30">
      <c r="AD62323" s="9"/>
    </row>
    <row r="62324" spans="30:30">
      <c r="AD62324" s="9"/>
    </row>
    <row r="62325" spans="30:30">
      <c r="AD62325" s="9"/>
    </row>
    <row r="62326" spans="30:30">
      <c r="AD62326" s="9"/>
    </row>
    <row r="62327" spans="30:30">
      <c r="AD62327" s="9"/>
    </row>
    <row r="62328" spans="30:30">
      <c r="AD62328" s="9"/>
    </row>
    <row r="62329" spans="30:30">
      <c r="AD62329" s="9"/>
    </row>
    <row r="62330" spans="30:30">
      <c r="AD62330" s="9"/>
    </row>
    <row r="62331" spans="30:30">
      <c r="AD62331" s="9"/>
    </row>
    <row r="62332" spans="30:30">
      <c r="AD62332" s="9"/>
    </row>
    <row r="62333" spans="30:30">
      <c r="AD62333" s="9"/>
    </row>
    <row r="62334" spans="30:30">
      <c r="AD62334" s="9"/>
    </row>
    <row r="62335" spans="30:30">
      <c r="AD62335" s="9"/>
    </row>
    <row r="62336" spans="30:30">
      <c r="AD62336" s="9"/>
    </row>
    <row r="62337" spans="30:30">
      <c r="AD62337" s="9"/>
    </row>
    <row r="62338" spans="30:30">
      <c r="AD62338" s="9"/>
    </row>
    <row r="62339" spans="30:30">
      <c r="AD62339" s="9"/>
    </row>
    <row r="62340" spans="30:30">
      <c r="AD62340" s="9"/>
    </row>
    <row r="62341" spans="30:30">
      <c r="AD62341" s="9"/>
    </row>
    <row r="62342" spans="30:30">
      <c r="AD62342" s="9"/>
    </row>
    <row r="62343" spans="30:30">
      <c r="AD62343" s="9"/>
    </row>
    <row r="62344" spans="30:30">
      <c r="AD62344" s="9"/>
    </row>
    <row r="62345" spans="30:30">
      <c r="AD62345" s="9"/>
    </row>
    <row r="62346" spans="30:30">
      <c r="AD62346" s="9"/>
    </row>
    <row r="62347" spans="30:30">
      <c r="AD62347" s="9"/>
    </row>
    <row r="62348" spans="30:30">
      <c r="AD62348" s="9"/>
    </row>
    <row r="62349" spans="30:30">
      <c r="AD62349" s="9"/>
    </row>
    <row r="62350" spans="30:30">
      <c r="AD62350" s="9"/>
    </row>
    <row r="62351" spans="30:30">
      <c r="AD62351" s="9"/>
    </row>
    <row r="62352" spans="30:30">
      <c r="AD62352" s="9"/>
    </row>
    <row r="62353" spans="30:30">
      <c r="AD62353" s="9"/>
    </row>
    <row r="62354" spans="30:30">
      <c r="AD62354" s="9"/>
    </row>
    <row r="62355" spans="30:30">
      <c r="AD62355" s="9"/>
    </row>
    <row r="62356" spans="30:30">
      <c r="AD62356" s="9"/>
    </row>
    <row r="62357" spans="30:30">
      <c r="AD62357" s="9"/>
    </row>
    <row r="62358" spans="30:30">
      <c r="AD62358" s="9"/>
    </row>
    <row r="62359" spans="30:30">
      <c r="AD62359" s="9"/>
    </row>
    <row r="62360" spans="30:30">
      <c r="AD62360" s="9"/>
    </row>
    <row r="62361" spans="30:30">
      <c r="AD62361" s="9"/>
    </row>
    <row r="62362" spans="30:30">
      <c r="AD62362" s="9"/>
    </row>
    <row r="62363" spans="30:30">
      <c r="AD62363" s="9"/>
    </row>
    <row r="62364" spans="30:30">
      <c r="AD62364" s="9"/>
    </row>
    <row r="62365" spans="30:30">
      <c r="AD62365" s="9"/>
    </row>
    <row r="62366" spans="30:30">
      <c r="AD62366" s="9"/>
    </row>
    <row r="62367" spans="30:30">
      <c r="AD62367" s="9"/>
    </row>
    <row r="62368" spans="30:30">
      <c r="AD62368" s="9"/>
    </row>
    <row r="62369" spans="30:30">
      <c r="AD62369" s="9"/>
    </row>
    <row r="62370" spans="30:30">
      <c r="AD62370" s="9"/>
    </row>
    <row r="62371" spans="30:30">
      <c r="AD62371" s="9"/>
    </row>
    <row r="62372" spans="30:30">
      <c r="AD62372" s="9"/>
    </row>
    <row r="62373" spans="30:30">
      <c r="AD62373" s="9"/>
    </row>
    <row r="62374" spans="30:30">
      <c r="AD62374" s="9"/>
    </row>
    <row r="62375" spans="30:30">
      <c r="AD62375" s="9"/>
    </row>
    <row r="62376" spans="30:30">
      <c r="AD62376" s="9"/>
    </row>
    <row r="62377" spans="30:30">
      <c r="AD62377" s="9"/>
    </row>
    <row r="62378" spans="30:30">
      <c r="AD62378" s="9"/>
    </row>
    <row r="62379" spans="30:30">
      <c r="AD62379" s="9"/>
    </row>
    <row r="62380" spans="30:30">
      <c r="AD62380" s="9"/>
    </row>
    <row r="62381" spans="30:30">
      <c r="AD62381" s="9"/>
    </row>
    <row r="62382" spans="30:30">
      <c r="AD62382" s="9"/>
    </row>
    <row r="62383" spans="30:30">
      <c r="AD62383" s="9"/>
    </row>
    <row r="62384" spans="30:30">
      <c r="AD62384" s="9"/>
    </row>
    <row r="62385" spans="30:30">
      <c r="AD62385" s="9"/>
    </row>
    <row r="62386" spans="30:30">
      <c r="AD62386" s="9"/>
    </row>
    <row r="62387" spans="30:30">
      <c r="AD62387" s="9"/>
    </row>
    <row r="62388" spans="30:30">
      <c r="AD62388" s="9"/>
    </row>
    <row r="62389" spans="30:30">
      <c r="AD62389" s="9"/>
    </row>
    <row r="62390" spans="30:30">
      <c r="AD62390" s="9"/>
    </row>
    <row r="62391" spans="30:30">
      <c r="AD62391" s="9"/>
    </row>
    <row r="62392" spans="30:30">
      <c r="AD62392" s="9"/>
    </row>
    <row r="62393" spans="30:30">
      <c r="AD62393" s="9"/>
    </row>
    <row r="62394" spans="30:30">
      <c r="AD62394" s="9"/>
    </row>
    <row r="62395" spans="30:30">
      <c r="AD62395" s="9"/>
    </row>
    <row r="62396" spans="30:30">
      <c r="AD62396" s="9"/>
    </row>
    <row r="62397" spans="30:30">
      <c r="AD62397" s="9"/>
    </row>
    <row r="62398" spans="30:30">
      <c r="AD62398" s="9"/>
    </row>
    <row r="62399" spans="30:30">
      <c r="AD62399" s="9"/>
    </row>
    <row r="62400" spans="30:30">
      <c r="AD62400" s="9"/>
    </row>
    <row r="62401" spans="30:30">
      <c r="AD62401" s="9"/>
    </row>
    <row r="62402" spans="30:30">
      <c r="AD62402" s="9"/>
    </row>
    <row r="62403" spans="30:30">
      <c r="AD62403" s="9"/>
    </row>
    <row r="62404" spans="30:30">
      <c r="AD62404" s="9"/>
    </row>
    <row r="62405" spans="30:30">
      <c r="AD62405" s="9"/>
    </row>
    <row r="62406" spans="30:30">
      <c r="AD62406" s="9"/>
    </row>
    <row r="62407" spans="30:30">
      <c r="AD62407" s="9"/>
    </row>
    <row r="62408" spans="30:30">
      <c r="AD62408" s="9"/>
    </row>
    <row r="62409" spans="30:30">
      <c r="AD62409" s="9"/>
    </row>
    <row r="62410" spans="30:30">
      <c r="AD62410" s="9"/>
    </row>
    <row r="62411" spans="30:30">
      <c r="AD62411" s="9"/>
    </row>
    <row r="62412" spans="30:30">
      <c r="AD62412" s="9"/>
    </row>
    <row r="62413" spans="30:30">
      <c r="AD62413" s="9"/>
    </row>
    <row r="62414" spans="30:30">
      <c r="AD62414" s="9"/>
    </row>
    <row r="62415" spans="30:30">
      <c r="AD62415" s="9"/>
    </row>
    <row r="62416" spans="30:30">
      <c r="AD62416" s="9"/>
    </row>
    <row r="62417" spans="30:30">
      <c r="AD62417" s="9"/>
    </row>
    <row r="62418" spans="30:30">
      <c r="AD62418" s="9"/>
    </row>
    <row r="62419" spans="30:30">
      <c r="AD62419" s="9"/>
    </row>
    <row r="62420" spans="30:30">
      <c r="AD62420" s="9"/>
    </row>
    <row r="62421" spans="30:30">
      <c r="AD62421" s="9"/>
    </row>
    <row r="62422" spans="30:30">
      <c r="AD62422" s="9"/>
    </row>
    <row r="62423" spans="30:30">
      <c r="AD62423" s="9"/>
    </row>
    <row r="62424" spans="30:30">
      <c r="AD62424" s="9"/>
    </row>
    <row r="62425" spans="30:30">
      <c r="AD62425" s="9"/>
    </row>
    <row r="62426" spans="30:30">
      <c r="AD62426" s="9"/>
    </row>
    <row r="62427" spans="30:30">
      <c r="AD62427" s="9"/>
    </row>
    <row r="62428" spans="30:30">
      <c r="AD62428" s="9"/>
    </row>
    <row r="62429" spans="30:30">
      <c r="AD62429" s="9"/>
    </row>
    <row r="62430" spans="30:30">
      <c r="AD62430" s="9"/>
    </row>
    <row r="62431" spans="30:30">
      <c r="AD62431" s="9"/>
    </row>
    <row r="62432" spans="30:30">
      <c r="AD62432" s="9"/>
    </row>
    <row r="62433" spans="30:30">
      <c r="AD62433" s="9"/>
    </row>
    <row r="62434" spans="30:30">
      <c r="AD62434" s="9"/>
    </row>
    <row r="62435" spans="30:30">
      <c r="AD62435" s="9"/>
    </row>
    <row r="62436" spans="30:30">
      <c r="AD62436" s="9"/>
    </row>
    <row r="62437" spans="30:30">
      <c r="AD62437" s="9"/>
    </row>
    <row r="62438" spans="30:30">
      <c r="AD62438" s="9"/>
    </row>
    <row r="62439" spans="30:30">
      <c r="AD62439" s="9"/>
    </row>
    <row r="62440" spans="30:30">
      <c r="AD62440" s="9"/>
    </row>
    <row r="62441" spans="30:30">
      <c r="AD62441" s="9"/>
    </row>
    <row r="62442" spans="30:30">
      <c r="AD62442" s="9"/>
    </row>
    <row r="62443" spans="30:30">
      <c r="AD62443" s="9"/>
    </row>
    <row r="62444" spans="30:30">
      <c r="AD62444" s="9"/>
    </row>
    <row r="62445" spans="30:30">
      <c r="AD62445" s="9"/>
    </row>
    <row r="62446" spans="30:30">
      <c r="AD62446" s="9"/>
    </row>
    <row r="62447" spans="30:30">
      <c r="AD62447" s="9"/>
    </row>
    <row r="62448" spans="30:30">
      <c r="AD62448" s="9"/>
    </row>
    <row r="62449" spans="30:30">
      <c r="AD62449" s="9"/>
    </row>
    <row r="62450" spans="30:30">
      <c r="AD62450" s="9"/>
    </row>
    <row r="62451" spans="30:30">
      <c r="AD62451" s="9"/>
    </row>
    <row r="62452" spans="30:30">
      <c r="AD62452" s="9"/>
    </row>
    <row r="62453" spans="30:30">
      <c r="AD62453" s="9"/>
    </row>
    <row r="62454" spans="30:30">
      <c r="AD62454" s="9"/>
    </row>
    <row r="62455" spans="30:30">
      <c r="AD62455" s="9"/>
    </row>
    <row r="62456" spans="30:30">
      <c r="AD62456" s="9"/>
    </row>
    <row r="62457" spans="30:30">
      <c r="AD62457" s="9"/>
    </row>
    <row r="62458" spans="30:30">
      <c r="AD62458" s="9"/>
    </row>
    <row r="62459" spans="30:30">
      <c r="AD62459" s="9"/>
    </row>
    <row r="62460" spans="30:30">
      <c r="AD62460" s="9"/>
    </row>
    <row r="62461" spans="30:30">
      <c r="AD62461" s="9"/>
    </row>
    <row r="62462" spans="30:30">
      <c r="AD62462" s="9"/>
    </row>
    <row r="62463" spans="30:30">
      <c r="AD62463" s="9"/>
    </row>
    <row r="62464" spans="30:30">
      <c r="AD62464" s="9"/>
    </row>
    <row r="62465" spans="30:30">
      <c r="AD62465" s="9"/>
    </row>
    <row r="62466" spans="30:30">
      <c r="AD62466" s="9"/>
    </row>
    <row r="62467" spans="30:30">
      <c r="AD62467" s="9"/>
    </row>
    <row r="62468" spans="30:30">
      <c r="AD62468" s="9"/>
    </row>
    <row r="62469" spans="30:30">
      <c r="AD62469" s="9"/>
    </row>
    <row r="62470" spans="30:30">
      <c r="AD62470" s="9"/>
    </row>
    <row r="62471" spans="30:30">
      <c r="AD62471" s="9"/>
    </row>
    <row r="62472" spans="30:30">
      <c r="AD62472" s="9"/>
    </row>
    <row r="62473" spans="30:30">
      <c r="AD62473" s="9"/>
    </row>
    <row r="62474" spans="30:30">
      <c r="AD62474" s="9"/>
    </row>
    <row r="62475" spans="30:30">
      <c r="AD62475" s="9"/>
    </row>
    <row r="62476" spans="30:30">
      <c r="AD62476" s="9"/>
    </row>
    <row r="62477" spans="30:30">
      <c r="AD62477" s="9"/>
    </row>
    <row r="62478" spans="30:30">
      <c r="AD62478" s="9"/>
    </row>
    <row r="62479" spans="30:30">
      <c r="AD62479" s="9"/>
    </row>
    <row r="62480" spans="30:30">
      <c r="AD62480" s="9"/>
    </row>
    <row r="62481" spans="30:30">
      <c r="AD62481" s="9"/>
    </row>
    <row r="62482" spans="30:30">
      <c r="AD62482" s="9"/>
    </row>
    <row r="62483" spans="30:30">
      <c r="AD62483" s="9"/>
    </row>
    <row r="62484" spans="30:30">
      <c r="AD62484" s="9"/>
    </row>
    <row r="62485" spans="30:30">
      <c r="AD62485" s="9"/>
    </row>
    <row r="62486" spans="30:30">
      <c r="AD62486" s="9"/>
    </row>
    <row r="62487" spans="30:30">
      <c r="AD62487" s="9"/>
    </row>
    <row r="62488" spans="30:30">
      <c r="AD62488" s="9"/>
    </row>
    <row r="62489" spans="30:30">
      <c r="AD62489" s="9"/>
    </row>
    <row r="62490" spans="30:30">
      <c r="AD62490" s="9"/>
    </row>
    <row r="62491" spans="30:30">
      <c r="AD62491" s="9"/>
    </row>
    <row r="62492" spans="30:30">
      <c r="AD62492" s="9"/>
    </row>
    <row r="62493" spans="30:30">
      <c r="AD62493" s="9"/>
    </row>
    <row r="62494" spans="30:30">
      <c r="AD62494" s="9"/>
    </row>
    <row r="62495" spans="30:30">
      <c r="AD62495" s="9"/>
    </row>
    <row r="62496" spans="30:30">
      <c r="AD62496" s="9"/>
    </row>
    <row r="62497" spans="30:30">
      <c r="AD62497" s="9"/>
    </row>
    <row r="62498" spans="30:30">
      <c r="AD62498" s="9"/>
    </row>
    <row r="62499" spans="30:30">
      <c r="AD62499" s="9"/>
    </row>
    <row r="62500" spans="30:30">
      <c r="AD62500" s="9"/>
    </row>
    <row r="62501" spans="30:30">
      <c r="AD62501" s="9"/>
    </row>
    <row r="62502" spans="30:30">
      <c r="AD62502" s="9"/>
    </row>
    <row r="62503" spans="30:30">
      <c r="AD62503" s="9"/>
    </row>
    <row r="62504" spans="30:30">
      <c r="AD62504" s="9"/>
    </row>
    <row r="62505" spans="30:30">
      <c r="AD62505" s="9"/>
    </row>
    <row r="62506" spans="30:30">
      <c r="AD62506" s="9"/>
    </row>
    <row r="62507" spans="30:30">
      <c r="AD62507" s="9"/>
    </row>
    <row r="62508" spans="30:30">
      <c r="AD62508" s="9"/>
    </row>
    <row r="62509" spans="30:30">
      <c r="AD62509" s="9"/>
    </row>
    <row r="62510" spans="30:30">
      <c r="AD62510" s="9"/>
    </row>
    <row r="62511" spans="30:30">
      <c r="AD62511" s="9"/>
    </row>
    <row r="62512" spans="30:30">
      <c r="AD62512" s="9"/>
    </row>
    <row r="62513" spans="30:30">
      <c r="AD62513" s="9"/>
    </row>
    <row r="62514" spans="30:30">
      <c r="AD62514" s="9"/>
    </row>
    <row r="62515" spans="30:30">
      <c r="AD62515" s="9"/>
    </row>
    <row r="62516" spans="30:30">
      <c r="AD62516" s="9"/>
    </row>
    <row r="62517" spans="30:30">
      <c r="AD62517" s="9"/>
    </row>
    <row r="62518" spans="30:30">
      <c r="AD62518" s="9"/>
    </row>
    <row r="62519" spans="30:30">
      <c r="AD62519" s="9"/>
    </row>
    <row r="62520" spans="30:30">
      <c r="AD62520" s="9"/>
    </row>
    <row r="62521" spans="30:30">
      <c r="AD62521" s="9"/>
    </row>
    <row r="62522" spans="30:30">
      <c r="AD62522" s="9"/>
    </row>
    <row r="62523" spans="30:30">
      <c r="AD62523" s="9"/>
    </row>
    <row r="62524" spans="30:30">
      <c r="AD62524" s="9"/>
    </row>
    <row r="62525" spans="30:30">
      <c r="AD62525" s="9"/>
    </row>
    <row r="62526" spans="30:30">
      <c r="AD62526" s="9"/>
    </row>
    <row r="62527" spans="30:30">
      <c r="AD62527" s="9"/>
    </row>
    <row r="62528" spans="30:30">
      <c r="AD62528" s="9"/>
    </row>
    <row r="62529" spans="30:30">
      <c r="AD62529" s="9"/>
    </row>
    <row r="62530" spans="30:30">
      <c r="AD62530" s="9"/>
    </row>
    <row r="62531" spans="30:30">
      <c r="AD62531" s="9"/>
    </row>
    <row r="62532" spans="30:30">
      <c r="AD62532" s="9"/>
    </row>
    <row r="62533" spans="30:30">
      <c r="AD62533" s="9"/>
    </row>
    <row r="62534" spans="30:30">
      <c r="AD62534" s="9"/>
    </row>
    <row r="62535" spans="30:30">
      <c r="AD62535" s="9"/>
    </row>
    <row r="62536" spans="30:30">
      <c r="AD62536" s="9"/>
    </row>
    <row r="62537" spans="30:30">
      <c r="AD62537" s="9"/>
    </row>
    <row r="62538" spans="30:30">
      <c r="AD62538" s="9"/>
    </row>
    <row r="62539" spans="30:30">
      <c r="AD62539" s="9"/>
    </row>
    <row r="62540" spans="30:30">
      <c r="AD62540" s="9"/>
    </row>
    <row r="62541" spans="30:30">
      <c r="AD62541" s="9"/>
    </row>
    <row r="62542" spans="30:30">
      <c r="AD62542" s="9"/>
    </row>
    <row r="62543" spans="30:30">
      <c r="AD62543" s="9"/>
    </row>
    <row r="62544" spans="30:30">
      <c r="AD62544" s="9"/>
    </row>
    <row r="62545" spans="30:30">
      <c r="AD62545" s="9"/>
    </row>
    <row r="62546" spans="30:30">
      <c r="AD62546" s="9"/>
    </row>
    <row r="62547" spans="30:30">
      <c r="AD62547" s="9"/>
    </row>
    <row r="62548" spans="30:30">
      <c r="AD62548" s="9"/>
    </row>
    <row r="62549" spans="30:30">
      <c r="AD62549" s="9"/>
    </row>
    <row r="62550" spans="30:30">
      <c r="AD62550" s="9"/>
    </row>
    <row r="62551" spans="30:30">
      <c r="AD62551" s="9"/>
    </row>
    <row r="62552" spans="30:30">
      <c r="AD62552" s="9"/>
    </row>
    <row r="62553" spans="30:30">
      <c r="AD62553" s="9"/>
    </row>
    <row r="62554" spans="30:30">
      <c r="AD62554" s="9"/>
    </row>
    <row r="62555" spans="30:30">
      <c r="AD62555" s="9"/>
    </row>
    <row r="62556" spans="30:30">
      <c r="AD62556" s="9"/>
    </row>
    <row r="62557" spans="30:30">
      <c r="AD62557" s="9"/>
    </row>
    <row r="62558" spans="30:30">
      <c r="AD62558" s="9"/>
    </row>
    <row r="62559" spans="30:30">
      <c r="AD62559" s="9"/>
    </row>
    <row r="62560" spans="30:30">
      <c r="AD62560" s="9"/>
    </row>
    <row r="62561" spans="30:30">
      <c r="AD62561" s="9"/>
    </row>
    <row r="62562" spans="30:30">
      <c r="AD62562" s="9"/>
    </row>
    <row r="62563" spans="30:30">
      <c r="AD62563" s="9"/>
    </row>
    <row r="62564" spans="30:30">
      <c r="AD62564" s="9"/>
    </row>
    <row r="62565" spans="30:30">
      <c r="AD62565" s="9"/>
    </row>
    <row r="62566" spans="30:30">
      <c r="AD62566" s="9"/>
    </row>
    <row r="62567" spans="30:30">
      <c r="AD62567" s="9"/>
    </row>
    <row r="62568" spans="30:30">
      <c r="AD62568" s="9"/>
    </row>
    <row r="62569" spans="30:30">
      <c r="AD62569" s="9"/>
    </row>
    <row r="62570" spans="30:30">
      <c r="AD62570" s="9"/>
    </row>
    <row r="62571" spans="30:30">
      <c r="AD62571" s="9"/>
    </row>
    <row r="62572" spans="30:30">
      <c r="AD62572" s="9"/>
    </row>
    <row r="62573" spans="30:30">
      <c r="AD62573" s="9"/>
    </row>
    <row r="62574" spans="30:30">
      <c r="AD62574" s="9"/>
    </row>
    <row r="62575" spans="30:30">
      <c r="AD62575" s="9"/>
    </row>
    <row r="62576" spans="30:30">
      <c r="AD62576" s="9"/>
    </row>
    <row r="62577" spans="30:30">
      <c r="AD62577" s="9"/>
    </row>
    <row r="62578" spans="30:30">
      <c r="AD62578" s="9"/>
    </row>
    <row r="62579" spans="30:30">
      <c r="AD62579" s="9"/>
    </row>
    <row r="62580" spans="30:30">
      <c r="AD62580" s="9"/>
    </row>
    <row r="62581" spans="30:30">
      <c r="AD62581" s="9"/>
    </row>
    <row r="62582" spans="30:30">
      <c r="AD62582" s="9"/>
    </row>
    <row r="62583" spans="30:30">
      <c r="AD62583" s="9"/>
    </row>
    <row r="62584" spans="30:30">
      <c r="AD62584" s="9"/>
    </row>
    <row r="62585" spans="30:30">
      <c r="AD62585" s="9"/>
    </row>
    <row r="62586" spans="30:30">
      <c r="AD62586" s="9"/>
    </row>
    <row r="62587" spans="30:30">
      <c r="AD62587" s="9"/>
    </row>
    <row r="62588" spans="30:30">
      <c r="AD62588" s="9"/>
    </row>
    <row r="62589" spans="30:30">
      <c r="AD62589" s="9"/>
    </row>
    <row r="62590" spans="30:30">
      <c r="AD62590" s="9"/>
    </row>
    <row r="62591" spans="30:30">
      <c r="AD62591" s="9"/>
    </row>
    <row r="62592" spans="30:30">
      <c r="AD62592" s="9"/>
    </row>
    <row r="62593" spans="30:30">
      <c r="AD62593" s="9"/>
    </row>
    <row r="62594" spans="30:30">
      <c r="AD62594" s="9"/>
    </row>
    <row r="62595" spans="30:30">
      <c r="AD62595" s="9"/>
    </row>
    <row r="62596" spans="30:30">
      <c r="AD62596" s="9"/>
    </row>
    <row r="62597" spans="30:30">
      <c r="AD62597" s="9"/>
    </row>
    <row r="62598" spans="30:30">
      <c r="AD62598" s="9"/>
    </row>
    <row r="62599" spans="30:30">
      <c r="AD62599" s="9"/>
    </row>
    <row r="62600" spans="30:30">
      <c r="AD62600" s="9"/>
    </row>
    <row r="62601" spans="30:30">
      <c r="AD62601" s="9"/>
    </row>
    <row r="62602" spans="30:30">
      <c r="AD62602" s="9"/>
    </row>
    <row r="62603" spans="30:30">
      <c r="AD62603" s="9"/>
    </row>
    <row r="62604" spans="30:30">
      <c r="AD62604" s="9"/>
    </row>
    <row r="62605" spans="30:30">
      <c r="AD62605" s="9"/>
    </row>
    <row r="62606" spans="30:30">
      <c r="AD62606" s="9"/>
    </row>
    <row r="62607" spans="30:30">
      <c r="AD62607" s="9"/>
    </row>
    <row r="62608" spans="30:30">
      <c r="AD62608" s="9"/>
    </row>
    <row r="62609" spans="30:30">
      <c r="AD62609" s="9"/>
    </row>
    <row r="62610" spans="30:30">
      <c r="AD62610" s="9"/>
    </row>
    <row r="62611" spans="30:30">
      <c r="AD62611" s="9"/>
    </row>
    <row r="62612" spans="30:30">
      <c r="AD62612" s="9"/>
    </row>
    <row r="62613" spans="30:30">
      <c r="AD62613" s="9"/>
    </row>
    <row r="62614" spans="30:30">
      <c r="AD62614" s="9"/>
    </row>
    <row r="62615" spans="30:30">
      <c r="AD62615" s="9"/>
    </row>
    <row r="62616" spans="30:30">
      <c r="AD62616" s="9"/>
    </row>
    <row r="62617" spans="30:30">
      <c r="AD62617" s="9"/>
    </row>
    <row r="62618" spans="30:30">
      <c r="AD62618" s="9"/>
    </row>
    <row r="62619" spans="30:30">
      <c r="AD62619" s="9"/>
    </row>
    <row r="62620" spans="30:30">
      <c r="AD62620" s="9"/>
    </row>
    <row r="62621" spans="30:30">
      <c r="AD62621" s="9"/>
    </row>
    <row r="62622" spans="30:30">
      <c r="AD62622" s="9"/>
    </row>
    <row r="62623" spans="30:30">
      <c r="AD62623" s="9"/>
    </row>
    <row r="62624" spans="30:30">
      <c r="AD62624" s="9"/>
    </row>
    <row r="62625" spans="30:30">
      <c r="AD62625" s="9"/>
    </row>
    <row r="62626" spans="30:30">
      <c r="AD62626" s="9"/>
    </row>
    <row r="62627" spans="30:30">
      <c r="AD62627" s="9"/>
    </row>
    <row r="62628" spans="30:30">
      <c r="AD62628" s="9"/>
    </row>
    <row r="62629" spans="30:30">
      <c r="AD62629" s="9"/>
    </row>
    <row r="62630" spans="30:30">
      <c r="AD62630" s="9"/>
    </row>
    <row r="62631" spans="30:30">
      <c r="AD62631" s="9"/>
    </row>
    <row r="62632" spans="30:30">
      <c r="AD62632" s="9"/>
    </row>
    <row r="62633" spans="30:30">
      <c r="AD62633" s="9"/>
    </row>
    <row r="62634" spans="30:30">
      <c r="AD62634" s="9"/>
    </row>
    <row r="62635" spans="30:30">
      <c r="AD62635" s="9"/>
    </row>
    <row r="62636" spans="30:30">
      <c r="AD62636" s="9"/>
    </row>
    <row r="62637" spans="30:30">
      <c r="AD62637" s="9"/>
    </row>
    <row r="62638" spans="30:30">
      <c r="AD62638" s="9"/>
    </row>
    <row r="62639" spans="30:30">
      <c r="AD62639" s="9"/>
    </row>
    <row r="62640" spans="30:30">
      <c r="AD62640" s="9"/>
    </row>
    <row r="62641" spans="30:30">
      <c r="AD62641" s="9"/>
    </row>
    <row r="62642" spans="30:30">
      <c r="AD62642" s="9"/>
    </row>
    <row r="62643" spans="30:30">
      <c r="AD62643" s="9"/>
    </row>
    <row r="62644" spans="30:30">
      <c r="AD62644" s="9"/>
    </row>
    <row r="62645" spans="30:30">
      <c r="AD62645" s="9"/>
    </row>
    <row r="62646" spans="30:30">
      <c r="AD62646" s="9"/>
    </row>
    <row r="62647" spans="30:30">
      <c r="AD62647" s="9"/>
    </row>
    <row r="62648" spans="30:30">
      <c r="AD62648" s="9"/>
    </row>
    <row r="62649" spans="30:30">
      <c r="AD62649" s="9"/>
    </row>
    <row r="62650" spans="30:30">
      <c r="AD62650" s="9"/>
    </row>
    <row r="62651" spans="30:30">
      <c r="AD62651" s="9"/>
    </row>
    <row r="62652" spans="30:30">
      <c r="AD62652" s="9"/>
    </row>
    <row r="62653" spans="30:30">
      <c r="AD62653" s="9"/>
    </row>
    <row r="62654" spans="30:30">
      <c r="AD62654" s="9"/>
    </row>
    <row r="62655" spans="30:30">
      <c r="AD62655" s="9"/>
    </row>
    <row r="62656" spans="30:30">
      <c r="AD62656" s="9"/>
    </row>
    <row r="62657" spans="30:30">
      <c r="AD62657" s="9"/>
    </row>
    <row r="62658" spans="30:30">
      <c r="AD62658" s="9"/>
    </row>
    <row r="62659" spans="30:30">
      <c r="AD62659" s="9"/>
    </row>
    <row r="62660" spans="30:30">
      <c r="AD62660" s="9"/>
    </row>
    <row r="62661" spans="30:30">
      <c r="AD62661" s="9"/>
    </row>
    <row r="62662" spans="30:30">
      <c r="AD62662" s="9"/>
    </row>
    <row r="62663" spans="30:30">
      <c r="AD62663" s="9"/>
    </row>
    <row r="62664" spans="30:30">
      <c r="AD62664" s="9"/>
    </row>
    <row r="62665" spans="30:30">
      <c r="AD62665" s="9"/>
    </row>
    <row r="62666" spans="30:30">
      <c r="AD62666" s="9"/>
    </row>
    <row r="62667" spans="30:30">
      <c r="AD62667" s="9"/>
    </row>
    <row r="62668" spans="30:30">
      <c r="AD62668" s="9"/>
    </row>
    <row r="62669" spans="30:30">
      <c r="AD62669" s="9"/>
    </row>
    <row r="62670" spans="30:30">
      <c r="AD62670" s="9"/>
    </row>
    <row r="62671" spans="30:30">
      <c r="AD62671" s="9"/>
    </row>
    <row r="62672" spans="30:30">
      <c r="AD62672" s="9"/>
    </row>
    <row r="62673" spans="30:30">
      <c r="AD62673" s="9"/>
    </row>
    <row r="62674" spans="30:30">
      <c r="AD62674" s="9"/>
    </row>
    <row r="62675" spans="30:30">
      <c r="AD62675" s="9"/>
    </row>
    <row r="62676" spans="30:30">
      <c r="AD62676" s="9"/>
    </row>
    <row r="62677" spans="30:30">
      <c r="AD62677" s="9"/>
    </row>
    <row r="62678" spans="30:30">
      <c r="AD62678" s="9"/>
    </row>
    <row r="62679" spans="30:30">
      <c r="AD62679" s="9"/>
    </row>
    <row r="62680" spans="30:30">
      <c r="AD62680" s="9"/>
    </row>
    <row r="62681" spans="30:30">
      <c r="AD62681" s="9"/>
    </row>
    <row r="62682" spans="30:30">
      <c r="AD62682" s="9"/>
    </row>
    <row r="62683" spans="30:30">
      <c r="AD62683" s="9"/>
    </row>
    <row r="62684" spans="30:30">
      <c r="AD62684" s="9"/>
    </row>
    <row r="62685" spans="30:30">
      <c r="AD62685" s="9"/>
    </row>
    <row r="62686" spans="30:30">
      <c r="AD62686" s="9"/>
    </row>
    <row r="62687" spans="30:30">
      <c r="AD62687" s="9"/>
    </row>
    <row r="62688" spans="30:30">
      <c r="AD62688" s="9"/>
    </row>
    <row r="62689" spans="30:30">
      <c r="AD62689" s="9"/>
    </row>
    <row r="62690" spans="30:30">
      <c r="AD62690" s="9"/>
    </row>
    <row r="62691" spans="30:30">
      <c r="AD62691" s="9"/>
    </row>
    <row r="62692" spans="30:30">
      <c r="AD62692" s="9"/>
    </row>
    <row r="62693" spans="30:30">
      <c r="AD62693" s="9"/>
    </row>
    <row r="62694" spans="30:30">
      <c r="AD62694" s="9"/>
    </row>
    <row r="62695" spans="30:30">
      <c r="AD62695" s="9"/>
    </row>
    <row r="62696" spans="30:30">
      <c r="AD62696" s="9"/>
    </row>
    <row r="62697" spans="30:30">
      <c r="AD62697" s="9"/>
    </row>
    <row r="62698" spans="30:30">
      <c r="AD62698" s="9"/>
    </row>
    <row r="62699" spans="30:30">
      <c r="AD62699" s="9"/>
    </row>
    <row r="62700" spans="30:30">
      <c r="AD62700" s="9"/>
    </row>
    <row r="62701" spans="30:30">
      <c r="AD62701" s="9"/>
    </row>
    <row r="62702" spans="30:30">
      <c r="AD62702" s="9"/>
    </row>
    <row r="62703" spans="30:30">
      <c r="AD62703" s="9"/>
    </row>
    <row r="62704" spans="30:30">
      <c r="AD62704" s="9"/>
    </row>
    <row r="62705" spans="30:30">
      <c r="AD62705" s="9"/>
    </row>
    <row r="62706" spans="30:30">
      <c r="AD62706" s="9"/>
    </row>
    <row r="62707" spans="30:30">
      <c r="AD62707" s="9"/>
    </row>
    <row r="62708" spans="30:30">
      <c r="AD62708" s="9"/>
    </row>
    <row r="62709" spans="30:30">
      <c r="AD62709" s="9"/>
    </row>
    <row r="62710" spans="30:30">
      <c r="AD62710" s="9"/>
    </row>
    <row r="62711" spans="30:30">
      <c r="AD62711" s="9"/>
    </row>
    <row r="62712" spans="30:30">
      <c r="AD62712" s="9"/>
    </row>
    <row r="62713" spans="30:30">
      <c r="AD62713" s="9"/>
    </row>
    <row r="62714" spans="30:30">
      <c r="AD62714" s="9"/>
    </row>
    <row r="62715" spans="30:30">
      <c r="AD62715" s="9"/>
    </row>
    <row r="62716" spans="30:30">
      <c r="AD62716" s="9"/>
    </row>
    <row r="62717" spans="30:30">
      <c r="AD62717" s="9"/>
    </row>
    <row r="62718" spans="30:30">
      <c r="AD62718" s="9"/>
    </row>
    <row r="62719" spans="30:30">
      <c r="AD62719" s="9"/>
    </row>
    <row r="62720" spans="30:30">
      <c r="AD62720" s="9"/>
    </row>
    <row r="62721" spans="30:30">
      <c r="AD62721" s="9"/>
    </row>
    <row r="62722" spans="30:30">
      <c r="AD62722" s="9"/>
    </row>
    <row r="62723" spans="30:30">
      <c r="AD62723" s="9"/>
    </row>
    <row r="62724" spans="30:30">
      <c r="AD62724" s="9"/>
    </row>
    <row r="62725" spans="30:30">
      <c r="AD62725" s="9"/>
    </row>
    <row r="62726" spans="30:30">
      <c r="AD62726" s="9"/>
    </row>
    <row r="62727" spans="30:30">
      <c r="AD62727" s="9"/>
    </row>
    <row r="62728" spans="30:30">
      <c r="AD62728" s="9"/>
    </row>
    <row r="62729" spans="30:30">
      <c r="AD62729" s="9"/>
    </row>
    <row r="62730" spans="30:30">
      <c r="AD62730" s="9"/>
    </row>
    <row r="62731" spans="30:30">
      <c r="AD62731" s="9"/>
    </row>
    <row r="62732" spans="30:30">
      <c r="AD62732" s="9"/>
    </row>
    <row r="62733" spans="30:30">
      <c r="AD62733" s="9"/>
    </row>
    <row r="62734" spans="30:30">
      <c r="AD62734" s="9"/>
    </row>
    <row r="62735" spans="30:30">
      <c r="AD62735" s="9"/>
    </row>
    <row r="62736" spans="30:30">
      <c r="AD62736" s="9"/>
    </row>
    <row r="62737" spans="30:30">
      <c r="AD62737" s="9"/>
    </row>
    <row r="62738" spans="30:30">
      <c r="AD62738" s="9"/>
    </row>
    <row r="62739" spans="30:30">
      <c r="AD62739" s="9"/>
    </row>
    <row r="62740" spans="30:30">
      <c r="AD62740" s="9"/>
    </row>
    <row r="62741" spans="30:30">
      <c r="AD62741" s="9"/>
    </row>
    <row r="62742" spans="30:30">
      <c r="AD62742" s="9"/>
    </row>
    <row r="62743" spans="30:30">
      <c r="AD62743" s="9"/>
    </row>
    <row r="62744" spans="30:30">
      <c r="AD62744" s="9"/>
    </row>
    <row r="62745" spans="30:30">
      <c r="AD62745" s="9"/>
    </row>
    <row r="62746" spans="30:30">
      <c r="AD62746" s="9"/>
    </row>
    <row r="62747" spans="30:30">
      <c r="AD62747" s="9"/>
    </row>
    <row r="62748" spans="30:30">
      <c r="AD62748" s="9"/>
    </row>
    <row r="62749" spans="30:30">
      <c r="AD62749" s="9"/>
    </row>
    <row r="62750" spans="30:30">
      <c r="AD62750" s="9"/>
    </row>
    <row r="62751" spans="30:30">
      <c r="AD62751" s="9"/>
    </row>
    <row r="62752" spans="30:30">
      <c r="AD62752" s="9"/>
    </row>
    <row r="62753" spans="30:30">
      <c r="AD62753" s="9"/>
    </row>
    <row r="62754" spans="30:30">
      <c r="AD62754" s="9"/>
    </row>
    <row r="62755" spans="30:30">
      <c r="AD62755" s="9"/>
    </row>
    <row r="62756" spans="30:30">
      <c r="AD62756" s="9"/>
    </row>
    <row r="62757" spans="30:30">
      <c r="AD62757" s="9"/>
    </row>
    <row r="62758" spans="30:30">
      <c r="AD62758" s="9"/>
    </row>
    <row r="62759" spans="30:30">
      <c r="AD62759" s="9"/>
    </row>
    <row r="62760" spans="30:30">
      <c r="AD62760" s="9"/>
    </row>
    <row r="62761" spans="30:30">
      <c r="AD62761" s="9"/>
    </row>
    <row r="62762" spans="30:30">
      <c r="AD62762" s="9"/>
    </row>
    <row r="62763" spans="30:30">
      <c r="AD62763" s="9"/>
    </row>
    <row r="62764" spans="30:30">
      <c r="AD62764" s="9"/>
    </row>
    <row r="62765" spans="30:30">
      <c r="AD62765" s="9"/>
    </row>
    <row r="62766" spans="30:30">
      <c r="AD62766" s="9"/>
    </row>
    <row r="62767" spans="30:30">
      <c r="AD62767" s="9"/>
    </row>
    <row r="62768" spans="30:30">
      <c r="AD62768" s="9"/>
    </row>
    <row r="62769" spans="30:30">
      <c r="AD62769" s="9"/>
    </row>
    <row r="62770" spans="30:30">
      <c r="AD62770" s="9"/>
    </row>
    <row r="62771" spans="30:30">
      <c r="AD62771" s="9"/>
    </row>
    <row r="62772" spans="30:30">
      <c r="AD62772" s="9"/>
    </row>
    <row r="62773" spans="30:30">
      <c r="AD62773" s="9"/>
    </row>
    <row r="62774" spans="30:30">
      <c r="AD62774" s="9"/>
    </row>
    <row r="62775" spans="30:30">
      <c r="AD62775" s="9"/>
    </row>
    <row r="62776" spans="30:30">
      <c r="AD62776" s="9"/>
    </row>
    <row r="62777" spans="30:30">
      <c r="AD62777" s="9"/>
    </row>
    <row r="62778" spans="30:30">
      <c r="AD62778" s="9"/>
    </row>
    <row r="62779" spans="30:30">
      <c r="AD62779" s="9"/>
    </row>
    <row r="62780" spans="30:30">
      <c r="AD62780" s="9"/>
    </row>
    <row r="62781" spans="30:30">
      <c r="AD62781" s="9"/>
    </row>
    <row r="62782" spans="30:30">
      <c r="AD62782" s="9"/>
    </row>
    <row r="62783" spans="30:30">
      <c r="AD62783" s="9"/>
    </row>
    <row r="62784" spans="30:30">
      <c r="AD62784" s="9"/>
    </row>
    <row r="62785" spans="30:30">
      <c r="AD62785" s="9"/>
    </row>
    <row r="62786" spans="30:30">
      <c r="AD62786" s="9"/>
    </row>
    <row r="62787" spans="30:30">
      <c r="AD62787" s="9"/>
    </row>
    <row r="62788" spans="30:30">
      <c r="AD62788" s="9"/>
    </row>
    <row r="62789" spans="30:30">
      <c r="AD62789" s="9"/>
    </row>
    <row r="62790" spans="30:30">
      <c r="AD62790" s="9"/>
    </row>
    <row r="62791" spans="30:30">
      <c r="AD62791" s="9"/>
    </row>
    <row r="62792" spans="30:30">
      <c r="AD62792" s="9"/>
    </row>
    <row r="62793" spans="30:30">
      <c r="AD62793" s="9"/>
    </row>
    <row r="62794" spans="30:30">
      <c r="AD62794" s="9"/>
    </row>
    <row r="62795" spans="30:30">
      <c r="AD62795" s="9"/>
    </row>
    <row r="62796" spans="30:30">
      <c r="AD62796" s="9"/>
    </row>
    <row r="62797" spans="30:30">
      <c r="AD62797" s="9"/>
    </row>
    <row r="62798" spans="30:30">
      <c r="AD62798" s="9"/>
    </row>
    <row r="62799" spans="30:30">
      <c r="AD62799" s="9"/>
    </row>
    <row r="62800" spans="30:30">
      <c r="AD62800" s="9"/>
    </row>
    <row r="62801" spans="30:30">
      <c r="AD62801" s="9"/>
    </row>
    <row r="62802" spans="30:30">
      <c r="AD62802" s="9"/>
    </row>
    <row r="62803" spans="30:30">
      <c r="AD62803" s="9"/>
    </row>
    <row r="62804" spans="30:30">
      <c r="AD62804" s="9"/>
    </row>
    <row r="62805" spans="30:30">
      <c r="AD62805" s="9"/>
    </row>
    <row r="62806" spans="30:30">
      <c r="AD62806" s="9"/>
    </row>
    <row r="62807" spans="30:30">
      <c r="AD62807" s="9"/>
    </row>
    <row r="62808" spans="30:30">
      <c r="AD62808" s="9"/>
    </row>
    <row r="62809" spans="30:30">
      <c r="AD62809" s="9"/>
    </row>
    <row r="62810" spans="30:30">
      <c r="AD62810" s="9"/>
    </row>
    <row r="62811" spans="30:30">
      <c r="AD62811" s="9"/>
    </row>
    <row r="62812" spans="30:30">
      <c r="AD62812" s="9"/>
    </row>
    <row r="62813" spans="30:30">
      <c r="AD62813" s="9"/>
    </row>
    <row r="62814" spans="30:30">
      <c r="AD62814" s="9"/>
    </row>
    <row r="62815" spans="30:30">
      <c r="AD62815" s="9"/>
    </row>
    <row r="62816" spans="30:30">
      <c r="AD62816" s="9"/>
    </row>
    <row r="62817" spans="30:30">
      <c r="AD62817" s="9"/>
    </row>
    <row r="62818" spans="30:30">
      <c r="AD62818" s="9"/>
    </row>
    <row r="62819" spans="30:30">
      <c r="AD62819" s="9"/>
    </row>
    <row r="62820" spans="30:30">
      <c r="AD62820" s="9"/>
    </row>
    <row r="62821" spans="30:30">
      <c r="AD62821" s="9"/>
    </row>
    <row r="62822" spans="30:30">
      <c r="AD62822" s="9"/>
    </row>
    <row r="62823" spans="30:30">
      <c r="AD62823" s="9"/>
    </row>
    <row r="62824" spans="30:30">
      <c r="AD62824" s="9"/>
    </row>
    <row r="62825" spans="30:30">
      <c r="AD62825" s="9"/>
    </row>
    <row r="62826" spans="30:30">
      <c r="AD62826" s="9"/>
    </row>
    <row r="62827" spans="30:30">
      <c r="AD62827" s="9"/>
    </row>
    <row r="62828" spans="30:30">
      <c r="AD62828" s="9"/>
    </row>
    <row r="62829" spans="30:30">
      <c r="AD62829" s="9"/>
    </row>
    <row r="62830" spans="30:30">
      <c r="AD62830" s="9"/>
    </row>
    <row r="62831" spans="30:30">
      <c r="AD62831" s="9"/>
    </row>
    <row r="62832" spans="30:30">
      <c r="AD62832" s="9"/>
    </row>
    <row r="62833" spans="30:30">
      <c r="AD62833" s="9"/>
    </row>
    <row r="62834" spans="30:30">
      <c r="AD62834" s="9"/>
    </row>
    <row r="62835" spans="30:30">
      <c r="AD62835" s="9"/>
    </row>
    <row r="62836" spans="30:30">
      <c r="AD62836" s="9"/>
    </row>
    <row r="62837" spans="30:30">
      <c r="AD62837" s="9"/>
    </row>
    <row r="62838" spans="30:30">
      <c r="AD62838" s="9"/>
    </row>
    <row r="62839" spans="30:30">
      <c r="AD62839" s="9"/>
    </row>
    <row r="62840" spans="30:30">
      <c r="AD62840" s="9"/>
    </row>
    <row r="62841" spans="30:30">
      <c r="AD62841" s="9"/>
    </row>
    <row r="62842" spans="30:30">
      <c r="AD62842" s="9"/>
    </row>
    <row r="62843" spans="30:30">
      <c r="AD62843" s="9"/>
    </row>
    <row r="62844" spans="30:30">
      <c r="AD62844" s="9"/>
    </row>
    <row r="62845" spans="30:30">
      <c r="AD62845" s="9"/>
    </row>
    <row r="62846" spans="30:30">
      <c r="AD62846" s="9"/>
    </row>
    <row r="62847" spans="30:30">
      <c r="AD62847" s="9"/>
    </row>
    <row r="62848" spans="30:30">
      <c r="AD62848" s="9"/>
    </row>
    <row r="62849" spans="30:30">
      <c r="AD62849" s="9"/>
    </row>
    <row r="62850" spans="30:30">
      <c r="AD62850" s="9"/>
    </row>
    <row r="62851" spans="30:30">
      <c r="AD62851" s="9"/>
    </row>
    <row r="62852" spans="30:30">
      <c r="AD62852" s="9"/>
    </row>
    <row r="62853" spans="30:30">
      <c r="AD62853" s="9"/>
    </row>
    <row r="62854" spans="30:30">
      <c r="AD62854" s="9"/>
    </row>
    <row r="62855" spans="30:30">
      <c r="AD62855" s="9"/>
    </row>
    <row r="62856" spans="30:30">
      <c r="AD62856" s="9"/>
    </row>
    <row r="62857" spans="30:30">
      <c r="AD62857" s="9"/>
    </row>
    <row r="62858" spans="30:30">
      <c r="AD62858" s="9"/>
    </row>
    <row r="62859" spans="30:30">
      <c r="AD62859" s="9"/>
    </row>
    <row r="62860" spans="30:30">
      <c r="AD62860" s="9"/>
    </row>
    <row r="62861" spans="30:30">
      <c r="AD62861" s="9"/>
    </row>
    <row r="62862" spans="30:30">
      <c r="AD62862" s="9"/>
    </row>
    <row r="62863" spans="30:30">
      <c r="AD62863" s="9"/>
    </row>
    <row r="62864" spans="30:30">
      <c r="AD62864" s="9"/>
    </row>
    <row r="62865" spans="30:30">
      <c r="AD62865" s="9"/>
    </row>
    <row r="62866" spans="30:30">
      <c r="AD62866" s="9"/>
    </row>
    <row r="62867" spans="30:30">
      <c r="AD62867" s="9"/>
    </row>
    <row r="62868" spans="30:30">
      <c r="AD62868" s="9"/>
    </row>
    <row r="62869" spans="30:30">
      <c r="AD62869" s="9"/>
    </row>
    <row r="62870" spans="30:30">
      <c r="AD62870" s="9"/>
    </row>
    <row r="62871" spans="30:30">
      <c r="AD62871" s="9"/>
    </row>
    <row r="62872" spans="30:30">
      <c r="AD62872" s="9"/>
    </row>
    <row r="62873" spans="30:30">
      <c r="AD62873" s="9"/>
    </row>
    <row r="62874" spans="30:30">
      <c r="AD62874" s="9"/>
    </row>
    <row r="62875" spans="30:30">
      <c r="AD62875" s="9"/>
    </row>
    <row r="62876" spans="30:30">
      <c r="AD62876" s="9"/>
    </row>
    <row r="62877" spans="30:30">
      <c r="AD62877" s="9"/>
    </row>
    <row r="62878" spans="30:30">
      <c r="AD62878" s="9"/>
    </row>
    <row r="62879" spans="30:30">
      <c r="AD62879" s="9"/>
    </row>
    <row r="62880" spans="30:30">
      <c r="AD62880" s="9"/>
    </row>
    <row r="62881" spans="30:30">
      <c r="AD62881" s="9"/>
    </row>
    <row r="62882" spans="30:30">
      <c r="AD62882" s="9"/>
    </row>
    <row r="62883" spans="30:30">
      <c r="AD62883" s="9"/>
    </row>
    <row r="62884" spans="30:30">
      <c r="AD62884" s="9"/>
    </row>
    <row r="62885" spans="30:30">
      <c r="AD62885" s="9"/>
    </row>
    <row r="62886" spans="30:30">
      <c r="AD62886" s="9"/>
    </row>
    <row r="62887" spans="30:30">
      <c r="AD62887" s="9"/>
    </row>
    <row r="62888" spans="30:30">
      <c r="AD62888" s="9"/>
    </row>
    <row r="62889" spans="30:30">
      <c r="AD62889" s="9"/>
    </row>
    <row r="62890" spans="30:30">
      <c r="AD62890" s="9"/>
    </row>
    <row r="62891" spans="30:30">
      <c r="AD62891" s="9"/>
    </row>
    <row r="62892" spans="30:30">
      <c r="AD62892" s="9"/>
    </row>
    <row r="62893" spans="30:30">
      <c r="AD62893" s="9"/>
    </row>
    <row r="62894" spans="30:30">
      <c r="AD62894" s="9"/>
    </row>
    <row r="62895" spans="30:30">
      <c r="AD62895" s="9"/>
    </row>
    <row r="62896" spans="30:30">
      <c r="AD62896" s="9"/>
    </row>
    <row r="62897" spans="30:30">
      <c r="AD62897" s="9"/>
    </row>
    <row r="62898" spans="30:30">
      <c r="AD62898" s="9"/>
    </row>
    <row r="62899" spans="30:30">
      <c r="AD62899" s="9"/>
    </row>
    <row r="62900" spans="30:30">
      <c r="AD62900" s="9"/>
    </row>
    <row r="62901" spans="30:30">
      <c r="AD62901" s="9"/>
    </row>
    <row r="62902" spans="30:30">
      <c r="AD62902" s="9"/>
    </row>
    <row r="62903" spans="30:30">
      <c r="AD62903" s="9"/>
    </row>
    <row r="62904" spans="30:30">
      <c r="AD62904" s="9"/>
    </row>
    <row r="62905" spans="30:30">
      <c r="AD62905" s="9"/>
    </row>
    <row r="62906" spans="30:30">
      <c r="AD62906" s="9"/>
    </row>
    <row r="62907" spans="30:30">
      <c r="AD62907" s="9"/>
    </row>
    <row r="62908" spans="30:30">
      <c r="AD62908" s="9"/>
    </row>
    <row r="62909" spans="30:30">
      <c r="AD62909" s="9"/>
    </row>
    <row r="62910" spans="30:30">
      <c r="AD62910" s="9"/>
    </row>
    <row r="62911" spans="30:30">
      <c r="AD62911" s="9"/>
    </row>
    <row r="62912" spans="30:30">
      <c r="AD62912" s="9"/>
    </row>
    <row r="62913" spans="30:30">
      <c r="AD62913" s="9"/>
    </row>
    <row r="62914" spans="30:30">
      <c r="AD62914" s="9"/>
    </row>
    <row r="62915" spans="30:30">
      <c r="AD62915" s="9"/>
    </row>
    <row r="62916" spans="30:30">
      <c r="AD62916" s="9"/>
    </row>
    <row r="62917" spans="30:30">
      <c r="AD62917" s="9"/>
    </row>
    <row r="62918" spans="30:30">
      <c r="AD62918" s="9"/>
    </row>
    <row r="62919" spans="30:30">
      <c r="AD62919" s="9"/>
    </row>
    <row r="62920" spans="30:30">
      <c r="AD62920" s="9"/>
    </row>
    <row r="62921" spans="30:30">
      <c r="AD62921" s="9"/>
    </row>
    <row r="62922" spans="30:30">
      <c r="AD62922" s="9"/>
    </row>
    <row r="62923" spans="30:30">
      <c r="AD62923" s="9"/>
    </row>
    <row r="62924" spans="30:30">
      <c r="AD62924" s="9"/>
    </row>
    <row r="62925" spans="30:30">
      <c r="AD62925" s="9"/>
    </row>
    <row r="62926" spans="30:30">
      <c r="AD62926" s="9"/>
    </row>
    <row r="62927" spans="30:30">
      <c r="AD62927" s="9"/>
    </row>
    <row r="62928" spans="30:30">
      <c r="AD62928" s="9"/>
    </row>
    <row r="62929" spans="30:30">
      <c r="AD62929" s="9"/>
    </row>
    <row r="62930" spans="30:30">
      <c r="AD62930" s="9"/>
    </row>
    <row r="62931" spans="30:30">
      <c r="AD62931" s="9"/>
    </row>
    <row r="62932" spans="30:30">
      <c r="AD62932" s="9"/>
    </row>
    <row r="62933" spans="30:30">
      <c r="AD62933" s="9"/>
    </row>
    <row r="62934" spans="30:30">
      <c r="AD62934" s="9"/>
    </row>
    <row r="62935" spans="30:30">
      <c r="AD62935" s="9"/>
    </row>
    <row r="62936" spans="30:30">
      <c r="AD62936" s="9"/>
    </row>
    <row r="62937" spans="30:30">
      <c r="AD62937" s="9"/>
    </row>
    <row r="62938" spans="30:30">
      <c r="AD62938" s="9"/>
    </row>
    <row r="62939" spans="30:30">
      <c r="AD62939" s="9"/>
    </row>
    <row r="62940" spans="30:30">
      <c r="AD62940" s="9"/>
    </row>
    <row r="62941" spans="30:30">
      <c r="AD62941" s="9"/>
    </row>
    <row r="62942" spans="30:30">
      <c r="AD62942" s="9"/>
    </row>
    <row r="62943" spans="30:30">
      <c r="AD62943" s="9"/>
    </row>
    <row r="62944" spans="30:30">
      <c r="AD62944" s="9"/>
    </row>
    <row r="62945" spans="30:30">
      <c r="AD62945" s="9"/>
    </row>
    <row r="62946" spans="30:30">
      <c r="AD62946" s="9"/>
    </row>
    <row r="62947" spans="30:30">
      <c r="AD62947" s="9"/>
    </row>
    <row r="62948" spans="30:30">
      <c r="AD62948" s="9"/>
    </row>
    <row r="62949" spans="30:30">
      <c r="AD62949" s="9"/>
    </row>
    <row r="62950" spans="30:30">
      <c r="AD62950" s="9"/>
    </row>
    <row r="62951" spans="30:30">
      <c r="AD62951" s="9"/>
    </row>
    <row r="62952" spans="30:30">
      <c r="AD62952" s="9"/>
    </row>
    <row r="62953" spans="30:30">
      <c r="AD62953" s="9"/>
    </row>
    <row r="62954" spans="30:30">
      <c r="AD62954" s="9"/>
    </row>
    <row r="62955" spans="30:30">
      <c r="AD62955" s="9"/>
    </row>
    <row r="62956" spans="30:30">
      <c r="AD62956" s="9"/>
    </row>
    <row r="62957" spans="30:30">
      <c r="AD62957" s="9"/>
    </row>
    <row r="62958" spans="30:30">
      <c r="AD62958" s="9"/>
    </row>
    <row r="62959" spans="30:30">
      <c r="AD62959" s="9"/>
    </row>
    <row r="62960" spans="30:30">
      <c r="AD62960" s="9"/>
    </row>
    <row r="62961" spans="30:30">
      <c r="AD62961" s="9"/>
    </row>
    <row r="62962" spans="30:30">
      <c r="AD62962" s="9"/>
    </row>
    <row r="62963" spans="30:30">
      <c r="AD62963" s="9"/>
    </row>
    <row r="62964" spans="30:30">
      <c r="AD62964" s="9"/>
    </row>
    <row r="62965" spans="30:30">
      <c r="AD62965" s="9"/>
    </row>
    <row r="62966" spans="30:30">
      <c r="AD62966" s="9"/>
    </row>
    <row r="62967" spans="30:30">
      <c r="AD62967" s="9"/>
    </row>
    <row r="62968" spans="30:30">
      <c r="AD62968" s="9"/>
    </row>
    <row r="62969" spans="30:30">
      <c r="AD62969" s="9"/>
    </row>
    <row r="62970" spans="30:30">
      <c r="AD62970" s="9"/>
    </row>
    <row r="62971" spans="30:30">
      <c r="AD62971" s="9"/>
    </row>
    <row r="62972" spans="30:30">
      <c r="AD62972" s="9"/>
    </row>
    <row r="62973" spans="30:30">
      <c r="AD62973" s="9"/>
    </row>
    <row r="62974" spans="30:30">
      <c r="AD62974" s="9"/>
    </row>
    <row r="62975" spans="30:30">
      <c r="AD62975" s="9"/>
    </row>
    <row r="62976" spans="30:30">
      <c r="AD62976" s="9"/>
    </row>
    <row r="62977" spans="30:30">
      <c r="AD62977" s="9"/>
    </row>
    <row r="62978" spans="30:30">
      <c r="AD62978" s="9"/>
    </row>
    <row r="62979" spans="30:30">
      <c r="AD62979" s="9"/>
    </row>
    <row r="62980" spans="30:30">
      <c r="AD62980" s="9"/>
    </row>
    <row r="62981" spans="30:30">
      <c r="AD62981" s="9"/>
    </row>
    <row r="62982" spans="30:30">
      <c r="AD62982" s="9"/>
    </row>
    <row r="62983" spans="30:30">
      <c r="AD62983" s="9"/>
    </row>
    <row r="62984" spans="30:30">
      <c r="AD62984" s="9"/>
    </row>
    <row r="62985" spans="30:30">
      <c r="AD62985" s="9"/>
    </row>
    <row r="62986" spans="30:30">
      <c r="AD62986" s="9"/>
    </row>
    <row r="62987" spans="30:30">
      <c r="AD62987" s="9"/>
    </row>
    <row r="62988" spans="30:30">
      <c r="AD62988" s="9"/>
    </row>
    <row r="62989" spans="30:30">
      <c r="AD62989" s="9"/>
    </row>
    <row r="62990" spans="30:30">
      <c r="AD62990" s="9"/>
    </row>
    <row r="62991" spans="30:30">
      <c r="AD62991" s="9"/>
    </row>
    <row r="62992" spans="30:30">
      <c r="AD62992" s="9"/>
    </row>
    <row r="62993" spans="30:30">
      <c r="AD62993" s="9"/>
    </row>
    <row r="62994" spans="30:30">
      <c r="AD62994" s="9"/>
    </row>
    <row r="62995" spans="30:30">
      <c r="AD62995" s="9"/>
    </row>
    <row r="62996" spans="30:30">
      <c r="AD62996" s="9"/>
    </row>
    <row r="62997" spans="30:30">
      <c r="AD62997" s="9"/>
    </row>
    <row r="62998" spans="30:30">
      <c r="AD62998" s="9"/>
    </row>
    <row r="62999" spans="30:30">
      <c r="AD62999" s="9"/>
    </row>
    <row r="63000" spans="30:30">
      <c r="AD63000" s="9"/>
    </row>
    <row r="63001" spans="30:30">
      <c r="AD63001" s="9"/>
    </row>
    <row r="63002" spans="30:30">
      <c r="AD63002" s="9"/>
    </row>
    <row r="63003" spans="30:30">
      <c r="AD63003" s="9"/>
    </row>
    <row r="63004" spans="30:30">
      <c r="AD63004" s="9"/>
    </row>
    <row r="63005" spans="30:30">
      <c r="AD63005" s="9"/>
    </row>
    <row r="63006" spans="30:30">
      <c r="AD63006" s="9"/>
    </row>
    <row r="63007" spans="30:30">
      <c r="AD63007" s="9"/>
    </row>
    <row r="63008" spans="30:30">
      <c r="AD63008" s="9"/>
    </row>
    <row r="63009" spans="30:30">
      <c r="AD63009" s="9"/>
    </row>
    <row r="63010" spans="30:30">
      <c r="AD63010" s="9"/>
    </row>
    <row r="63011" spans="30:30">
      <c r="AD63011" s="9"/>
    </row>
    <row r="63012" spans="30:30">
      <c r="AD63012" s="9"/>
    </row>
    <row r="63013" spans="30:30">
      <c r="AD63013" s="9"/>
    </row>
    <row r="63014" spans="30:30">
      <c r="AD63014" s="9"/>
    </row>
    <row r="63015" spans="30:30">
      <c r="AD63015" s="9"/>
    </row>
    <row r="63016" spans="30:30">
      <c r="AD63016" s="9"/>
    </row>
    <row r="63017" spans="30:30">
      <c r="AD63017" s="9"/>
    </row>
    <row r="63018" spans="30:30">
      <c r="AD63018" s="9"/>
    </row>
    <row r="63019" spans="30:30">
      <c r="AD63019" s="9"/>
    </row>
    <row r="63020" spans="30:30">
      <c r="AD63020" s="9"/>
    </row>
    <row r="63021" spans="30:30">
      <c r="AD63021" s="9"/>
    </row>
    <row r="63022" spans="30:30">
      <c r="AD63022" s="9"/>
    </row>
    <row r="63023" spans="30:30">
      <c r="AD63023" s="9"/>
    </row>
    <row r="63024" spans="30:30">
      <c r="AD63024" s="9"/>
    </row>
    <row r="63025" spans="30:30">
      <c r="AD63025" s="9"/>
    </row>
    <row r="63026" spans="30:30">
      <c r="AD63026" s="9"/>
    </row>
    <row r="63027" spans="30:30">
      <c r="AD63027" s="9"/>
    </row>
    <row r="63028" spans="30:30">
      <c r="AD63028" s="9"/>
    </row>
    <row r="63029" spans="30:30">
      <c r="AD63029" s="9"/>
    </row>
    <row r="63030" spans="30:30">
      <c r="AD63030" s="9"/>
    </row>
    <row r="63031" spans="30:30">
      <c r="AD63031" s="9"/>
    </row>
    <row r="63032" spans="30:30">
      <c r="AD63032" s="9"/>
    </row>
    <row r="63033" spans="30:30">
      <c r="AD63033" s="9"/>
    </row>
    <row r="63034" spans="30:30">
      <c r="AD63034" s="9"/>
    </row>
    <row r="63035" spans="30:30">
      <c r="AD63035" s="9"/>
    </row>
    <row r="63036" spans="30:30">
      <c r="AD63036" s="9"/>
    </row>
    <row r="63037" spans="30:30">
      <c r="AD63037" s="9"/>
    </row>
    <row r="63038" spans="30:30">
      <c r="AD63038" s="9"/>
    </row>
    <row r="63039" spans="30:30">
      <c r="AD63039" s="9"/>
    </row>
    <row r="63040" spans="30:30">
      <c r="AD63040" s="9"/>
    </row>
    <row r="63041" spans="30:30">
      <c r="AD63041" s="9"/>
    </row>
    <row r="63042" spans="30:30">
      <c r="AD63042" s="9"/>
    </row>
    <row r="63043" spans="30:30">
      <c r="AD63043" s="9"/>
    </row>
    <row r="63044" spans="30:30">
      <c r="AD63044" s="9"/>
    </row>
    <row r="63045" spans="30:30">
      <c r="AD63045" s="9"/>
    </row>
    <row r="63046" spans="30:30">
      <c r="AD63046" s="9"/>
    </row>
    <row r="63047" spans="30:30">
      <c r="AD63047" s="9"/>
    </row>
    <row r="63048" spans="30:30">
      <c r="AD63048" s="9"/>
    </row>
    <row r="63049" spans="30:30">
      <c r="AD63049" s="9"/>
    </row>
    <row r="63050" spans="30:30">
      <c r="AD63050" s="9"/>
    </row>
    <row r="63051" spans="30:30">
      <c r="AD63051" s="9"/>
    </row>
    <row r="63052" spans="30:30">
      <c r="AD63052" s="9"/>
    </row>
    <row r="63053" spans="30:30">
      <c r="AD63053" s="9"/>
    </row>
    <row r="63054" spans="30:30">
      <c r="AD63054" s="9"/>
    </row>
    <row r="63055" spans="30:30">
      <c r="AD63055" s="9"/>
    </row>
    <row r="63056" spans="30:30">
      <c r="AD63056" s="9"/>
    </row>
    <row r="63057" spans="30:30">
      <c r="AD63057" s="9"/>
    </row>
    <row r="63058" spans="30:30">
      <c r="AD63058" s="9"/>
    </row>
    <row r="63059" spans="30:30">
      <c r="AD63059" s="9"/>
    </row>
    <row r="63060" spans="30:30">
      <c r="AD63060" s="9"/>
    </row>
    <row r="63061" spans="30:30">
      <c r="AD63061" s="9"/>
    </row>
    <row r="63062" spans="30:30">
      <c r="AD63062" s="9"/>
    </row>
    <row r="63063" spans="30:30">
      <c r="AD63063" s="9"/>
    </row>
    <row r="63064" spans="30:30">
      <c r="AD63064" s="9"/>
    </row>
    <row r="63065" spans="30:30">
      <c r="AD63065" s="9"/>
    </row>
    <row r="63066" spans="30:30">
      <c r="AD63066" s="9"/>
    </row>
    <row r="63067" spans="30:30">
      <c r="AD63067" s="9"/>
    </row>
    <row r="63068" spans="30:30">
      <c r="AD63068" s="9"/>
    </row>
    <row r="63069" spans="30:30">
      <c r="AD63069" s="9"/>
    </row>
    <row r="63070" spans="30:30">
      <c r="AD63070" s="9"/>
    </row>
    <row r="63071" spans="30:30">
      <c r="AD63071" s="9"/>
    </row>
    <row r="63072" spans="30:30">
      <c r="AD63072" s="9"/>
    </row>
    <row r="63073" spans="30:30">
      <c r="AD63073" s="9"/>
    </row>
    <row r="63074" spans="30:30">
      <c r="AD63074" s="9"/>
    </row>
    <row r="63075" spans="30:30">
      <c r="AD63075" s="9"/>
    </row>
    <row r="63076" spans="30:30">
      <c r="AD63076" s="9"/>
    </row>
    <row r="63077" spans="30:30">
      <c r="AD63077" s="9"/>
    </row>
    <row r="63078" spans="30:30">
      <c r="AD63078" s="9"/>
    </row>
    <row r="63079" spans="30:30">
      <c r="AD63079" s="9"/>
    </row>
    <row r="63080" spans="30:30">
      <c r="AD63080" s="9"/>
    </row>
    <row r="63081" spans="30:30">
      <c r="AD63081" s="9"/>
    </row>
    <row r="63082" spans="30:30">
      <c r="AD63082" s="9"/>
    </row>
    <row r="63083" spans="30:30">
      <c r="AD63083" s="9"/>
    </row>
    <row r="63084" spans="30:30">
      <c r="AD63084" s="9"/>
    </row>
    <row r="63085" spans="30:30">
      <c r="AD63085" s="9"/>
    </row>
    <row r="63086" spans="30:30">
      <c r="AD63086" s="9"/>
    </row>
    <row r="63087" spans="30:30">
      <c r="AD63087" s="9"/>
    </row>
    <row r="63088" spans="30:30">
      <c r="AD63088" s="9"/>
    </row>
    <row r="63089" spans="30:30">
      <c r="AD63089" s="9"/>
    </row>
    <row r="63090" spans="30:30">
      <c r="AD63090" s="9"/>
    </row>
    <row r="63091" spans="30:30">
      <c r="AD63091" s="9"/>
    </row>
    <row r="63092" spans="30:30">
      <c r="AD63092" s="9"/>
    </row>
    <row r="63093" spans="30:30">
      <c r="AD63093" s="9"/>
    </row>
    <row r="63094" spans="30:30">
      <c r="AD63094" s="9"/>
    </row>
    <row r="63095" spans="30:30">
      <c r="AD63095" s="9"/>
    </row>
    <row r="63096" spans="30:30">
      <c r="AD63096" s="9"/>
    </row>
    <row r="63097" spans="30:30">
      <c r="AD63097" s="9"/>
    </row>
    <row r="63098" spans="30:30">
      <c r="AD63098" s="9"/>
    </row>
    <row r="63099" spans="30:30">
      <c r="AD63099" s="9"/>
    </row>
    <row r="63100" spans="30:30">
      <c r="AD63100" s="9"/>
    </row>
    <row r="63101" spans="30:30">
      <c r="AD63101" s="9"/>
    </row>
    <row r="63102" spans="30:30">
      <c r="AD63102" s="9"/>
    </row>
    <row r="63103" spans="30:30">
      <c r="AD63103" s="9"/>
    </row>
    <row r="63104" spans="30:30">
      <c r="AD63104" s="9"/>
    </row>
    <row r="63105" spans="30:30">
      <c r="AD63105" s="9"/>
    </row>
    <row r="63106" spans="30:30">
      <c r="AD63106" s="9"/>
    </row>
    <row r="63107" spans="30:30">
      <c r="AD63107" s="9"/>
    </row>
    <row r="63108" spans="30:30">
      <c r="AD63108" s="9"/>
    </row>
    <row r="63109" spans="30:30">
      <c r="AD63109" s="9"/>
    </row>
    <row r="63110" spans="30:30">
      <c r="AD63110" s="9"/>
    </row>
    <row r="63111" spans="30:30">
      <c r="AD63111" s="9"/>
    </row>
    <row r="63112" spans="30:30">
      <c r="AD63112" s="9"/>
    </row>
    <row r="63113" spans="30:30">
      <c r="AD63113" s="9"/>
    </row>
    <row r="63114" spans="30:30">
      <c r="AD63114" s="9"/>
    </row>
    <row r="63115" spans="30:30">
      <c r="AD63115" s="9"/>
    </row>
    <row r="63116" spans="30:30">
      <c r="AD63116" s="9"/>
    </row>
    <row r="63117" spans="30:30">
      <c r="AD63117" s="9"/>
    </row>
    <row r="63118" spans="30:30">
      <c r="AD63118" s="9"/>
    </row>
    <row r="63119" spans="30:30">
      <c r="AD63119" s="9"/>
    </row>
    <row r="63120" spans="30:30">
      <c r="AD63120" s="9"/>
    </row>
    <row r="63121" spans="30:30">
      <c r="AD63121" s="9"/>
    </row>
    <row r="63122" spans="30:30">
      <c r="AD63122" s="9"/>
    </row>
    <row r="63123" spans="30:30">
      <c r="AD63123" s="9"/>
    </row>
    <row r="63124" spans="30:30">
      <c r="AD63124" s="9"/>
    </row>
    <row r="63125" spans="30:30">
      <c r="AD63125" s="9"/>
    </row>
    <row r="63126" spans="30:30">
      <c r="AD63126" s="9"/>
    </row>
    <row r="63127" spans="30:30">
      <c r="AD63127" s="9"/>
    </row>
    <row r="63128" spans="30:30">
      <c r="AD63128" s="9"/>
    </row>
    <row r="63129" spans="30:30">
      <c r="AD63129" s="9"/>
    </row>
    <row r="63130" spans="30:30">
      <c r="AD63130" s="9"/>
    </row>
    <row r="63131" spans="30:30">
      <c r="AD63131" s="9"/>
    </row>
    <row r="63132" spans="30:30">
      <c r="AD63132" s="9"/>
    </row>
    <row r="63133" spans="30:30">
      <c r="AD63133" s="9"/>
    </row>
    <row r="63134" spans="30:30">
      <c r="AD63134" s="9"/>
    </row>
    <row r="63135" spans="30:30">
      <c r="AD63135" s="9"/>
    </row>
    <row r="63136" spans="30:30">
      <c r="AD63136" s="9"/>
    </row>
    <row r="63137" spans="30:30">
      <c r="AD63137" s="9"/>
    </row>
    <row r="63138" spans="30:30">
      <c r="AD63138" s="9"/>
    </row>
    <row r="63139" spans="30:30">
      <c r="AD63139" s="9"/>
    </row>
    <row r="63140" spans="30:30">
      <c r="AD63140" s="9"/>
    </row>
    <row r="63141" spans="30:30">
      <c r="AD63141" s="9"/>
    </row>
    <row r="63142" spans="30:30">
      <c r="AD63142" s="9"/>
    </row>
    <row r="63143" spans="30:30">
      <c r="AD63143" s="9"/>
    </row>
    <row r="63144" spans="30:30">
      <c r="AD63144" s="9"/>
    </row>
    <row r="63145" spans="30:30">
      <c r="AD63145" s="9"/>
    </row>
    <row r="63146" spans="30:30">
      <c r="AD63146" s="9"/>
    </row>
    <row r="63147" spans="30:30">
      <c r="AD63147" s="9"/>
    </row>
    <row r="63148" spans="30:30">
      <c r="AD63148" s="9"/>
    </row>
    <row r="63149" spans="30:30">
      <c r="AD63149" s="9"/>
    </row>
    <row r="63150" spans="30:30">
      <c r="AD63150" s="9"/>
    </row>
    <row r="63151" spans="30:30">
      <c r="AD63151" s="9"/>
    </row>
    <row r="63152" spans="30:30">
      <c r="AD63152" s="9"/>
    </row>
    <row r="63153" spans="30:30">
      <c r="AD63153" s="9"/>
    </row>
    <row r="63154" spans="30:30">
      <c r="AD63154" s="9"/>
    </row>
    <row r="63155" spans="30:30">
      <c r="AD63155" s="9"/>
    </row>
    <row r="63156" spans="30:30">
      <c r="AD63156" s="9"/>
    </row>
    <row r="63157" spans="30:30">
      <c r="AD63157" s="9"/>
    </row>
    <row r="63158" spans="30:30">
      <c r="AD63158" s="9"/>
    </row>
    <row r="63159" spans="30:30">
      <c r="AD63159" s="9"/>
    </row>
    <row r="63160" spans="30:30">
      <c r="AD63160" s="9"/>
    </row>
    <row r="63161" spans="30:30">
      <c r="AD63161" s="9"/>
    </row>
    <row r="63162" spans="30:30">
      <c r="AD63162" s="9"/>
    </row>
    <row r="63163" spans="30:30">
      <c r="AD63163" s="9"/>
    </row>
    <row r="63164" spans="30:30">
      <c r="AD63164" s="9"/>
    </row>
    <row r="63165" spans="30:30">
      <c r="AD63165" s="9"/>
    </row>
    <row r="63166" spans="30:30">
      <c r="AD63166" s="9"/>
    </row>
    <row r="63167" spans="30:30">
      <c r="AD63167" s="9"/>
    </row>
    <row r="63168" spans="30:30">
      <c r="AD63168" s="9"/>
    </row>
    <row r="63169" spans="30:30">
      <c r="AD63169" s="9"/>
    </row>
    <row r="63170" spans="30:30">
      <c r="AD63170" s="9"/>
    </row>
    <row r="63171" spans="30:30">
      <c r="AD63171" s="9"/>
    </row>
    <row r="63172" spans="30:30">
      <c r="AD63172" s="9"/>
    </row>
    <row r="63173" spans="30:30">
      <c r="AD63173" s="9"/>
    </row>
    <row r="63174" spans="30:30">
      <c r="AD63174" s="9"/>
    </row>
    <row r="63175" spans="30:30">
      <c r="AD63175" s="9"/>
    </row>
    <row r="63176" spans="30:30">
      <c r="AD63176" s="9"/>
    </row>
    <row r="63177" spans="30:30">
      <c r="AD63177" s="9"/>
    </row>
    <row r="63178" spans="30:30">
      <c r="AD63178" s="9"/>
    </row>
    <row r="63179" spans="30:30">
      <c r="AD63179" s="9"/>
    </row>
    <row r="63180" spans="30:30">
      <c r="AD63180" s="9"/>
    </row>
    <row r="63181" spans="30:30">
      <c r="AD63181" s="9"/>
    </row>
    <row r="63182" spans="30:30">
      <c r="AD63182" s="9"/>
    </row>
    <row r="63183" spans="30:30">
      <c r="AD63183" s="9"/>
    </row>
    <row r="63184" spans="30:30">
      <c r="AD63184" s="9"/>
    </row>
    <row r="63185" spans="30:30">
      <c r="AD63185" s="9"/>
    </row>
    <row r="63186" spans="30:30">
      <c r="AD63186" s="9"/>
    </row>
    <row r="63187" spans="30:30">
      <c r="AD63187" s="9"/>
    </row>
    <row r="63188" spans="30:30">
      <c r="AD63188" s="9"/>
    </row>
    <row r="63189" spans="30:30">
      <c r="AD63189" s="9"/>
    </row>
    <row r="63190" spans="30:30">
      <c r="AD63190" s="9"/>
    </row>
    <row r="63191" spans="30:30">
      <c r="AD63191" s="9"/>
    </row>
    <row r="63192" spans="30:30">
      <c r="AD63192" s="9"/>
    </row>
    <row r="63193" spans="30:30">
      <c r="AD63193" s="9"/>
    </row>
    <row r="63194" spans="30:30">
      <c r="AD63194" s="9"/>
    </row>
    <row r="63195" spans="30:30">
      <c r="AD63195" s="9"/>
    </row>
    <row r="63196" spans="30:30">
      <c r="AD63196" s="9"/>
    </row>
    <row r="63197" spans="30:30">
      <c r="AD63197" s="9"/>
    </row>
    <row r="63198" spans="30:30">
      <c r="AD63198" s="9"/>
    </row>
    <row r="63199" spans="30:30">
      <c r="AD63199" s="9"/>
    </row>
    <row r="63200" spans="30:30">
      <c r="AD63200" s="9"/>
    </row>
    <row r="63201" spans="30:30">
      <c r="AD63201" s="9"/>
    </row>
    <row r="63202" spans="30:30">
      <c r="AD63202" s="9"/>
    </row>
    <row r="63203" spans="30:30">
      <c r="AD63203" s="9"/>
    </row>
    <row r="63204" spans="30:30">
      <c r="AD63204" s="9"/>
    </row>
    <row r="63205" spans="30:30">
      <c r="AD63205" s="9"/>
    </row>
    <row r="63206" spans="30:30">
      <c r="AD63206" s="9"/>
    </row>
    <row r="63207" spans="30:30">
      <c r="AD63207" s="9"/>
    </row>
    <row r="63208" spans="30:30">
      <c r="AD63208" s="9"/>
    </row>
    <row r="63209" spans="30:30">
      <c r="AD63209" s="9"/>
    </row>
    <row r="63210" spans="30:30">
      <c r="AD63210" s="9"/>
    </row>
    <row r="63211" spans="30:30">
      <c r="AD63211" s="9"/>
    </row>
    <row r="63212" spans="30:30">
      <c r="AD63212" s="9"/>
    </row>
    <row r="63213" spans="30:30">
      <c r="AD63213" s="9"/>
    </row>
    <row r="63214" spans="30:30">
      <c r="AD63214" s="9"/>
    </row>
    <row r="63215" spans="30:30">
      <c r="AD63215" s="9"/>
    </row>
    <row r="63216" spans="30:30">
      <c r="AD63216" s="9"/>
    </row>
    <row r="63217" spans="30:30">
      <c r="AD63217" s="9"/>
    </row>
    <row r="63218" spans="30:30">
      <c r="AD63218" s="9"/>
    </row>
    <row r="63219" spans="30:30">
      <c r="AD63219" s="9"/>
    </row>
    <row r="63220" spans="30:30">
      <c r="AD63220" s="9"/>
    </row>
    <row r="63221" spans="30:30">
      <c r="AD63221" s="9"/>
    </row>
    <row r="63222" spans="30:30">
      <c r="AD63222" s="9"/>
    </row>
    <row r="63223" spans="30:30">
      <c r="AD63223" s="9"/>
    </row>
    <row r="63224" spans="30:30">
      <c r="AD63224" s="9"/>
    </row>
    <row r="63225" spans="30:30">
      <c r="AD63225" s="9"/>
    </row>
    <row r="63226" spans="30:30">
      <c r="AD63226" s="9"/>
    </row>
    <row r="63227" spans="30:30">
      <c r="AD63227" s="9"/>
    </row>
    <row r="63228" spans="30:30">
      <c r="AD63228" s="9"/>
    </row>
    <row r="63229" spans="30:30">
      <c r="AD63229" s="9"/>
    </row>
    <row r="63230" spans="30:30">
      <c r="AD63230" s="9"/>
    </row>
    <row r="63231" spans="30:30">
      <c r="AD63231" s="9"/>
    </row>
    <row r="63232" spans="30:30">
      <c r="AD63232" s="9"/>
    </row>
    <row r="63233" spans="30:30">
      <c r="AD63233" s="9"/>
    </row>
    <row r="63234" spans="30:30">
      <c r="AD63234" s="9"/>
    </row>
    <row r="63235" spans="30:30">
      <c r="AD63235" s="9"/>
    </row>
    <row r="63236" spans="30:30">
      <c r="AD63236" s="9"/>
    </row>
    <row r="63237" spans="30:30">
      <c r="AD63237" s="9"/>
    </row>
    <row r="63238" spans="30:30">
      <c r="AD63238" s="9"/>
    </row>
    <row r="63239" spans="30:30">
      <c r="AD63239" s="9"/>
    </row>
    <row r="63240" spans="30:30">
      <c r="AD63240" s="9"/>
    </row>
    <row r="63241" spans="30:30">
      <c r="AD63241" s="9"/>
    </row>
    <row r="63242" spans="30:30">
      <c r="AD63242" s="9"/>
    </row>
    <row r="63243" spans="30:30">
      <c r="AD63243" s="9"/>
    </row>
    <row r="63244" spans="30:30">
      <c r="AD63244" s="9"/>
    </row>
    <row r="63245" spans="30:30">
      <c r="AD63245" s="9"/>
    </row>
    <row r="63246" spans="30:30">
      <c r="AD63246" s="9"/>
    </row>
    <row r="63247" spans="30:30">
      <c r="AD63247" s="9"/>
    </row>
    <row r="63248" spans="30:30">
      <c r="AD63248" s="9"/>
    </row>
    <row r="63249" spans="30:30">
      <c r="AD63249" s="9"/>
    </row>
    <row r="63250" spans="30:30">
      <c r="AD63250" s="9"/>
    </row>
    <row r="63251" spans="30:30">
      <c r="AD63251" s="9"/>
    </row>
    <row r="63252" spans="30:30">
      <c r="AD63252" s="9"/>
    </row>
    <row r="63253" spans="30:30">
      <c r="AD63253" s="9"/>
    </row>
    <row r="63254" spans="30:30">
      <c r="AD63254" s="9"/>
    </row>
    <row r="63255" spans="30:30">
      <c r="AD63255" s="9"/>
    </row>
    <row r="63256" spans="30:30">
      <c r="AD63256" s="9"/>
    </row>
    <row r="63257" spans="30:30">
      <c r="AD63257" s="9"/>
    </row>
    <row r="63258" spans="30:30">
      <c r="AD63258" s="9"/>
    </row>
    <row r="63259" spans="30:30">
      <c r="AD63259" s="9"/>
    </row>
    <row r="63260" spans="30:30">
      <c r="AD63260" s="9"/>
    </row>
    <row r="63261" spans="30:30">
      <c r="AD63261" s="9"/>
    </row>
    <row r="63262" spans="30:30">
      <c r="AD63262" s="9"/>
    </row>
    <row r="63263" spans="30:30">
      <c r="AD63263" s="9"/>
    </row>
    <row r="63264" spans="30:30">
      <c r="AD63264" s="9"/>
    </row>
    <row r="63265" spans="30:30">
      <c r="AD63265" s="9"/>
    </row>
    <row r="63266" spans="30:30">
      <c r="AD63266" s="9"/>
    </row>
    <row r="63267" spans="30:30">
      <c r="AD63267" s="9"/>
    </row>
    <row r="63268" spans="30:30">
      <c r="AD63268" s="9"/>
    </row>
    <row r="63269" spans="30:30">
      <c r="AD63269" s="9"/>
    </row>
    <row r="63270" spans="30:30">
      <c r="AD63270" s="9"/>
    </row>
    <row r="63271" spans="30:30">
      <c r="AD63271" s="9"/>
    </row>
    <row r="63272" spans="30:30">
      <c r="AD63272" s="9"/>
    </row>
    <row r="63273" spans="30:30">
      <c r="AD63273" s="9"/>
    </row>
    <row r="63274" spans="30:30">
      <c r="AD63274" s="9"/>
    </row>
    <row r="63275" spans="30:30">
      <c r="AD63275" s="9"/>
    </row>
    <row r="63276" spans="30:30">
      <c r="AD63276" s="9"/>
    </row>
    <row r="63277" spans="30:30">
      <c r="AD63277" s="9"/>
    </row>
    <row r="63278" spans="30:30">
      <c r="AD63278" s="9"/>
    </row>
    <row r="63279" spans="30:30">
      <c r="AD63279" s="9"/>
    </row>
    <row r="63280" spans="30:30">
      <c r="AD63280" s="9"/>
    </row>
    <row r="63281" spans="30:30">
      <c r="AD63281" s="9"/>
    </row>
    <row r="63282" spans="30:30">
      <c r="AD63282" s="9"/>
    </row>
    <row r="63283" spans="30:30">
      <c r="AD63283" s="9"/>
    </row>
    <row r="63284" spans="30:30">
      <c r="AD63284" s="9"/>
    </row>
    <row r="63285" spans="30:30">
      <c r="AD63285" s="9"/>
    </row>
    <row r="63286" spans="30:30">
      <c r="AD63286" s="9"/>
    </row>
    <row r="63287" spans="30:30">
      <c r="AD63287" s="9"/>
    </row>
    <row r="63288" spans="30:30">
      <c r="AD63288" s="9"/>
    </row>
    <row r="63289" spans="30:30">
      <c r="AD63289" s="9"/>
    </row>
    <row r="63290" spans="30:30">
      <c r="AD63290" s="9"/>
    </row>
    <row r="63291" spans="30:30">
      <c r="AD63291" s="9"/>
    </row>
    <row r="63292" spans="30:30">
      <c r="AD63292" s="9"/>
    </row>
    <row r="63293" spans="30:30">
      <c r="AD63293" s="9"/>
    </row>
    <row r="63294" spans="30:30">
      <c r="AD63294" s="9"/>
    </row>
    <row r="63295" spans="30:30">
      <c r="AD63295" s="9"/>
    </row>
    <row r="63296" spans="30:30">
      <c r="AD63296" s="9"/>
    </row>
    <row r="63297" spans="30:30">
      <c r="AD63297" s="9"/>
    </row>
    <row r="63298" spans="30:30">
      <c r="AD63298" s="9"/>
    </row>
    <row r="63299" spans="30:30">
      <c r="AD63299" s="9"/>
    </row>
    <row r="63300" spans="30:30">
      <c r="AD63300" s="9"/>
    </row>
    <row r="63301" spans="30:30">
      <c r="AD63301" s="9"/>
    </row>
    <row r="63302" spans="30:30">
      <c r="AD63302" s="9"/>
    </row>
    <row r="63303" spans="30:30">
      <c r="AD63303" s="9"/>
    </row>
    <row r="63304" spans="30:30">
      <c r="AD63304" s="9"/>
    </row>
    <row r="63305" spans="30:30">
      <c r="AD63305" s="9"/>
    </row>
    <row r="63306" spans="30:30">
      <c r="AD63306" s="9"/>
    </row>
    <row r="63307" spans="30:30">
      <c r="AD63307" s="9"/>
    </row>
    <row r="63308" spans="30:30">
      <c r="AD63308" s="9"/>
    </row>
    <row r="63309" spans="30:30">
      <c r="AD63309" s="9"/>
    </row>
    <row r="63310" spans="30:30">
      <c r="AD63310" s="9"/>
    </row>
    <row r="63311" spans="30:30">
      <c r="AD63311" s="9"/>
    </row>
    <row r="63312" spans="30:30">
      <c r="AD63312" s="9"/>
    </row>
    <row r="63313" spans="30:30">
      <c r="AD63313" s="9"/>
    </row>
    <row r="63314" spans="30:30">
      <c r="AD63314" s="9"/>
    </row>
    <row r="63315" spans="30:30">
      <c r="AD63315" s="9"/>
    </row>
    <row r="63316" spans="30:30">
      <c r="AD63316" s="9"/>
    </row>
    <row r="63317" spans="30:30">
      <c r="AD63317" s="9"/>
    </row>
    <row r="63318" spans="30:30">
      <c r="AD63318" s="9"/>
    </row>
    <row r="63319" spans="30:30">
      <c r="AD63319" s="9"/>
    </row>
    <row r="63320" spans="30:30">
      <c r="AD63320" s="9"/>
    </row>
    <row r="63321" spans="30:30">
      <c r="AD63321" s="9"/>
    </row>
    <row r="63322" spans="30:30">
      <c r="AD63322" s="9"/>
    </row>
    <row r="63323" spans="30:30">
      <c r="AD63323" s="9"/>
    </row>
    <row r="63324" spans="30:30">
      <c r="AD63324" s="9"/>
    </row>
    <row r="63325" spans="30:30">
      <c r="AD63325" s="9"/>
    </row>
    <row r="63326" spans="30:30">
      <c r="AD63326" s="9"/>
    </row>
    <row r="63327" spans="30:30">
      <c r="AD63327" s="9"/>
    </row>
    <row r="63328" spans="30:30">
      <c r="AD63328" s="9"/>
    </row>
    <row r="63329" spans="30:30">
      <c r="AD63329" s="9"/>
    </row>
    <row r="63330" spans="30:30">
      <c r="AD63330" s="9"/>
    </row>
    <row r="63331" spans="30:30">
      <c r="AD63331" s="9"/>
    </row>
    <row r="63332" spans="30:30">
      <c r="AD63332" s="9"/>
    </row>
    <row r="63333" spans="30:30">
      <c r="AD63333" s="9"/>
    </row>
    <row r="63334" spans="30:30">
      <c r="AD63334" s="9"/>
    </row>
    <row r="63335" spans="30:30">
      <c r="AD63335" s="9"/>
    </row>
    <row r="63336" spans="30:30">
      <c r="AD63336" s="9"/>
    </row>
    <row r="63337" spans="30:30">
      <c r="AD63337" s="9"/>
    </row>
    <row r="63338" spans="30:30">
      <c r="AD63338" s="9"/>
    </row>
    <row r="63339" spans="30:30">
      <c r="AD63339" s="9"/>
    </row>
    <row r="63340" spans="30:30">
      <c r="AD63340" s="9"/>
    </row>
    <row r="63341" spans="30:30">
      <c r="AD63341" s="9"/>
    </row>
    <row r="63342" spans="30:30">
      <c r="AD63342" s="9"/>
    </row>
    <row r="63343" spans="30:30">
      <c r="AD63343" s="9"/>
    </row>
    <row r="63344" spans="30:30">
      <c r="AD63344" s="9"/>
    </row>
    <row r="63345" spans="30:30">
      <c r="AD63345" s="9"/>
    </row>
    <row r="63346" spans="30:30">
      <c r="AD63346" s="9"/>
    </row>
    <row r="63347" spans="30:30">
      <c r="AD63347" s="9"/>
    </row>
    <row r="63348" spans="30:30">
      <c r="AD63348" s="9"/>
    </row>
    <row r="63349" spans="30:30">
      <c r="AD63349" s="9"/>
    </row>
    <row r="63350" spans="30:30">
      <c r="AD63350" s="9"/>
    </row>
    <row r="63351" spans="30:30">
      <c r="AD63351" s="9"/>
    </row>
    <row r="63352" spans="30:30">
      <c r="AD63352" s="9"/>
    </row>
    <row r="63353" spans="30:30">
      <c r="AD63353" s="9"/>
    </row>
    <row r="63354" spans="30:30">
      <c r="AD63354" s="9"/>
    </row>
    <row r="63355" spans="30:30">
      <c r="AD63355" s="9"/>
    </row>
    <row r="63356" spans="30:30">
      <c r="AD63356" s="9"/>
    </row>
    <row r="63357" spans="30:30">
      <c r="AD63357" s="9"/>
    </row>
    <row r="63358" spans="30:30">
      <c r="AD63358" s="9"/>
    </row>
    <row r="63359" spans="30:30">
      <c r="AD63359" s="9"/>
    </row>
    <row r="63360" spans="30:30">
      <c r="AD63360" s="9"/>
    </row>
    <row r="63361" spans="30:30">
      <c r="AD63361" s="9"/>
    </row>
    <row r="63362" spans="30:30">
      <c r="AD63362" s="9"/>
    </row>
    <row r="63363" spans="30:30">
      <c r="AD63363" s="9"/>
    </row>
    <row r="63364" spans="30:30">
      <c r="AD63364" s="9"/>
    </row>
    <row r="63365" spans="30:30">
      <c r="AD63365" s="9"/>
    </row>
    <row r="63366" spans="30:30">
      <c r="AD63366" s="9"/>
    </row>
    <row r="63367" spans="30:30">
      <c r="AD63367" s="9"/>
    </row>
    <row r="63368" spans="30:30">
      <c r="AD63368" s="9"/>
    </row>
    <row r="63369" spans="30:30">
      <c r="AD63369" s="9"/>
    </row>
    <row r="63370" spans="30:30">
      <c r="AD63370" s="9"/>
    </row>
    <row r="63371" spans="30:30">
      <c r="AD63371" s="9"/>
    </row>
    <row r="63372" spans="30:30">
      <c r="AD63372" s="9"/>
    </row>
    <row r="63373" spans="30:30">
      <c r="AD63373" s="9"/>
    </row>
    <row r="63374" spans="30:30">
      <c r="AD63374" s="9"/>
    </row>
    <row r="63375" spans="30:30">
      <c r="AD63375" s="9"/>
    </row>
    <row r="63376" spans="30:30">
      <c r="AD63376" s="9"/>
    </row>
    <row r="63377" spans="30:30">
      <c r="AD63377" s="9"/>
    </row>
    <row r="63378" spans="30:30">
      <c r="AD63378" s="9"/>
    </row>
    <row r="63379" spans="30:30">
      <c r="AD63379" s="9"/>
    </row>
    <row r="63380" spans="30:30">
      <c r="AD63380" s="9"/>
    </row>
    <row r="63381" spans="30:30">
      <c r="AD63381" s="9"/>
    </row>
    <row r="63382" spans="30:30">
      <c r="AD63382" s="9"/>
    </row>
    <row r="63383" spans="30:30">
      <c r="AD63383" s="9"/>
    </row>
    <row r="63384" spans="30:30">
      <c r="AD63384" s="9"/>
    </row>
    <row r="63385" spans="30:30">
      <c r="AD63385" s="9"/>
    </row>
    <row r="63386" spans="30:30">
      <c r="AD63386" s="9"/>
    </row>
    <row r="63387" spans="30:30">
      <c r="AD63387" s="9"/>
    </row>
    <row r="63388" spans="30:30">
      <c r="AD63388" s="9"/>
    </row>
    <row r="63389" spans="30:30">
      <c r="AD63389" s="9"/>
    </row>
    <row r="63390" spans="30:30">
      <c r="AD63390" s="9"/>
    </row>
    <row r="63391" spans="30:30">
      <c r="AD63391" s="9"/>
    </row>
    <row r="63392" spans="30:30">
      <c r="AD63392" s="9"/>
    </row>
    <row r="63393" spans="30:30">
      <c r="AD63393" s="9"/>
    </row>
    <row r="63394" spans="30:30">
      <c r="AD63394" s="9"/>
    </row>
    <row r="63395" spans="30:30">
      <c r="AD63395" s="9"/>
    </row>
    <row r="63396" spans="30:30">
      <c r="AD63396" s="9"/>
    </row>
    <row r="63397" spans="30:30">
      <c r="AD63397" s="9"/>
    </row>
    <row r="63398" spans="30:30">
      <c r="AD63398" s="9"/>
    </row>
    <row r="63399" spans="30:30">
      <c r="AD63399" s="9"/>
    </row>
    <row r="63400" spans="30:30">
      <c r="AD63400" s="9"/>
    </row>
    <row r="63401" spans="30:30">
      <c r="AD63401" s="9"/>
    </row>
    <row r="63402" spans="30:30">
      <c r="AD63402" s="9"/>
    </row>
    <row r="63403" spans="30:30">
      <c r="AD63403" s="9"/>
    </row>
    <row r="63404" spans="30:30">
      <c r="AD63404" s="9"/>
    </row>
    <row r="63405" spans="30:30">
      <c r="AD63405" s="9"/>
    </row>
    <row r="63406" spans="30:30">
      <c r="AD63406" s="9"/>
    </row>
    <row r="63407" spans="30:30">
      <c r="AD63407" s="9"/>
    </row>
    <row r="63408" spans="30:30">
      <c r="AD63408" s="9"/>
    </row>
    <row r="63409" spans="30:30">
      <c r="AD63409" s="9"/>
    </row>
    <row r="63410" spans="30:30">
      <c r="AD63410" s="9"/>
    </row>
    <row r="63411" spans="30:30">
      <c r="AD63411" s="9"/>
    </row>
    <row r="63412" spans="30:30">
      <c r="AD63412" s="9"/>
    </row>
    <row r="63413" spans="30:30">
      <c r="AD63413" s="9"/>
    </row>
    <row r="63414" spans="30:30">
      <c r="AD63414" s="9"/>
    </row>
    <row r="63415" spans="30:30">
      <c r="AD63415" s="9"/>
    </row>
    <row r="63416" spans="30:30">
      <c r="AD63416" s="9"/>
    </row>
    <row r="63417" spans="30:30">
      <c r="AD63417" s="9"/>
    </row>
    <row r="63418" spans="30:30">
      <c r="AD63418" s="9"/>
    </row>
    <row r="63419" spans="30:30">
      <c r="AD63419" s="9"/>
    </row>
    <row r="63420" spans="30:30">
      <c r="AD63420" s="9"/>
    </row>
    <row r="63421" spans="30:30">
      <c r="AD63421" s="9"/>
    </row>
    <row r="63422" spans="30:30">
      <c r="AD63422" s="9"/>
    </row>
    <row r="63423" spans="30:30">
      <c r="AD63423" s="9"/>
    </row>
    <row r="63424" spans="30:30">
      <c r="AD63424" s="9"/>
    </row>
    <row r="63425" spans="30:30">
      <c r="AD63425" s="9"/>
    </row>
    <row r="63426" spans="30:30">
      <c r="AD63426" s="9"/>
    </row>
    <row r="63427" spans="30:30">
      <c r="AD63427" s="9"/>
    </row>
    <row r="63428" spans="30:30">
      <c r="AD63428" s="9"/>
    </row>
    <row r="63429" spans="30:30">
      <c r="AD63429" s="9"/>
    </row>
    <row r="63430" spans="30:30">
      <c r="AD63430" s="9"/>
    </row>
    <row r="63431" spans="30:30">
      <c r="AD63431" s="9"/>
    </row>
    <row r="63432" spans="30:30">
      <c r="AD63432" s="9"/>
    </row>
    <row r="63433" spans="30:30">
      <c r="AD63433" s="9"/>
    </row>
    <row r="63434" spans="30:30">
      <c r="AD63434" s="9"/>
    </row>
    <row r="63435" spans="30:30">
      <c r="AD63435" s="9"/>
    </row>
    <row r="63436" spans="30:30">
      <c r="AD63436" s="9"/>
    </row>
    <row r="63437" spans="30:30">
      <c r="AD63437" s="9"/>
    </row>
    <row r="63438" spans="30:30">
      <c r="AD63438" s="9"/>
    </row>
    <row r="63439" spans="30:30">
      <c r="AD63439" s="9"/>
    </row>
    <row r="63440" spans="30:30">
      <c r="AD63440" s="9"/>
    </row>
    <row r="63441" spans="30:30">
      <c r="AD63441" s="9"/>
    </row>
    <row r="63442" spans="30:30">
      <c r="AD63442" s="9"/>
    </row>
    <row r="63443" spans="30:30">
      <c r="AD63443" s="9"/>
    </row>
    <row r="63444" spans="30:30">
      <c r="AD63444" s="9"/>
    </row>
    <row r="63445" spans="30:30">
      <c r="AD63445" s="9"/>
    </row>
    <row r="63446" spans="30:30">
      <c r="AD63446" s="9"/>
    </row>
    <row r="63447" spans="30:30">
      <c r="AD63447" s="9"/>
    </row>
    <row r="63448" spans="30:30">
      <c r="AD63448" s="9"/>
    </row>
    <row r="63449" spans="30:30">
      <c r="AD63449" s="9"/>
    </row>
    <row r="63450" spans="30:30">
      <c r="AD63450" s="9"/>
    </row>
    <row r="63451" spans="30:30">
      <c r="AD63451" s="9"/>
    </row>
    <row r="63452" spans="30:30">
      <c r="AD63452" s="9"/>
    </row>
    <row r="63453" spans="30:30">
      <c r="AD63453" s="9"/>
    </row>
    <row r="63454" spans="30:30">
      <c r="AD63454" s="9"/>
    </row>
    <row r="63455" spans="30:30">
      <c r="AD63455" s="9"/>
    </row>
    <row r="63456" spans="30:30">
      <c r="AD63456" s="9"/>
    </row>
    <row r="63457" spans="30:30">
      <c r="AD63457" s="9"/>
    </row>
    <row r="63458" spans="30:30">
      <c r="AD63458" s="9"/>
    </row>
    <row r="63459" spans="30:30">
      <c r="AD63459" s="9"/>
    </row>
    <row r="63460" spans="30:30">
      <c r="AD63460" s="9"/>
    </row>
    <row r="63461" spans="30:30">
      <c r="AD63461" s="9"/>
    </row>
    <row r="63462" spans="30:30">
      <c r="AD63462" s="9"/>
    </row>
    <row r="63463" spans="30:30">
      <c r="AD63463" s="9"/>
    </row>
    <row r="63464" spans="30:30">
      <c r="AD63464" s="9"/>
    </row>
    <row r="63465" spans="30:30">
      <c r="AD63465" s="9"/>
    </row>
    <row r="63466" spans="30:30">
      <c r="AD63466" s="9"/>
    </row>
    <row r="63467" spans="30:30">
      <c r="AD63467" s="9"/>
    </row>
    <row r="63468" spans="30:30">
      <c r="AD63468" s="9"/>
    </row>
    <row r="63469" spans="30:30">
      <c r="AD63469" s="9"/>
    </row>
    <row r="63470" spans="30:30">
      <c r="AD63470" s="9"/>
    </row>
    <row r="63471" spans="30:30">
      <c r="AD63471" s="9"/>
    </row>
    <row r="63472" spans="30:30">
      <c r="AD63472" s="9"/>
    </row>
    <row r="63473" spans="30:30">
      <c r="AD63473" s="9"/>
    </row>
    <row r="63474" spans="30:30">
      <c r="AD63474" s="9"/>
    </row>
    <row r="63475" spans="30:30">
      <c r="AD63475" s="9"/>
    </row>
    <row r="63476" spans="30:30">
      <c r="AD63476" s="9"/>
    </row>
    <row r="63477" spans="30:30">
      <c r="AD63477" s="9"/>
    </row>
    <row r="63478" spans="30:30">
      <c r="AD63478" s="9"/>
    </row>
    <row r="63479" spans="30:30">
      <c r="AD63479" s="9"/>
    </row>
    <row r="63480" spans="30:30">
      <c r="AD63480" s="9"/>
    </row>
    <row r="63481" spans="30:30">
      <c r="AD63481" s="9"/>
    </row>
    <row r="63482" spans="30:30">
      <c r="AD63482" s="9"/>
    </row>
    <row r="63483" spans="30:30">
      <c r="AD63483" s="9"/>
    </row>
    <row r="63484" spans="30:30">
      <c r="AD63484" s="9"/>
    </row>
    <row r="63485" spans="30:30">
      <c r="AD63485" s="9"/>
    </row>
    <row r="63486" spans="30:30">
      <c r="AD63486" s="9"/>
    </row>
    <row r="63487" spans="30:30">
      <c r="AD63487" s="9"/>
    </row>
    <row r="63488" spans="30:30">
      <c r="AD63488" s="9"/>
    </row>
    <row r="63489" spans="30:30">
      <c r="AD63489" s="9"/>
    </row>
    <row r="63490" spans="30:30">
      <c r="AD63490" s="9"/>
    </row>
    <row r="63491" spans="30:30">
      <c r="AD63491" s="9"/>
    </row>
    <row r="63492" spans="30:30">
      <c r="AD63492" s="9"/>
    </row>
    <row r="63493" spans="30:30">
      <c r="AD63493" s="9"/>
    </row>
    <row r="63494" spans="30:30">
      <c r="AD63494" s="9"/>
    </row>
    <row r="63495" spans="30:30">
      <c r="AD63495" s="9"/>
    </row>
    <row r="63496" spans="30:30">
      <c r="AD63496" s="9"/>
    </row>
    <row r="63497" spans="30:30">
      <c r="AD63497" s="9"/>
    </row>
    <row r="63498" spans="30:30">
      <c r="AD63498" s="9"/>
    </row>
    <row r="63499" spans="30:30">
      <c r="AD63499" s="9"/>
    </row>
    <row r="63500" spans="30:30">
      <c r="AD63500" s="9"/>
    </row>
    <row r="63501" spans="30:30">
      <c r="AD63501" s="9"/>
    </row>
    <row r="63502" spans="30:30">
      <c r="AD63502" s="9"/>
    </row>
    <row r="63503" spans="30:30">
      <c r="AD63503" s="9"/>
    </row>
    <row r="63504" spans="30:30">
      <c r="AD63504" s="9"/>
    </row>
    <row r="63505" spans="30:30">
      <c r="AD63505" s="9"/>
    </row>
    <row r="63506" spans="30:30">
      <c r="AD63506" s="9"/>
    </row>
    <row r="63507" spans="30:30">
      <c r="AD63507" s="9"/>
    </row>
    <row r="63508" spans="30:30">
      <c r="AD63508" s="9"/>
    </row>
    <row r="63509" spans="30:30">
      <c r="AD63509" s="9"/>
    </row>
    <row r="63510" spans="30:30">
      <c r="AD63510" s="9"/>
    </row>
    <row r="63511" spans="30:30">
      <c r="AD63511" s="9"/>
    </row>
    <row r="63512" spans="30:30">
      <c r="AD63512" s="9"/>
    </row>
    <row r="63513" spans="30:30">
      <c r="AD63513" s="9"/>
    </row>
    <row r="63514" spans="30:30">
      <c r="AD63514" s="9"/>
    </row>
    <row r="63515" spans="30:30">
      <c r="AD63515" s="9"/>
    </row>
    <row r="63516" spans="30:30">
      <c r="AD63516" s="9"/>
    </row>
    <row r="63517" spans="30:30">
      <c r="AD63517" s="9"/>
    </row>
    <row r="63518" spans="30:30">
      <c r="AD63518" s="9"/>
    </row>
    <row r="63519" spans="30:30">
      <c r="AD63519" s="9"/>
    </row>
    <row r="63520" spans="30:30">
      <c r="AD63520" s="9"/>
    </row>
    <row r="63521" spans="30:30">
      <c r="AD63521" s="9"/>
    </row>
    <row r="63522" spans="30:30">
      <c r="AD63522" s="9"/>
    </row>
    <row r="63523" spans="30:30">
      <c r="AD63523" s="9"/>
    </row>
    <row r="63524" spans="30:30">
      <c r="AD63524" s="9"/>
    </row>
    <row r="63525" spans="30:30">
      <c r="AD63525" s="9"/>
    </row>
    <row r="63526" spans="30:30">
      <c r="AD63526" s="9"/>
    </row>
    <row r="63527" spans="30:30">
      <c r="AD63527" s="9"/>
    </row>
    <row r="63528" spans="30:30">
      <c r="AD63528" s="9"/>
    </row>
    <row r="63529" spans="30:30">
      <c r="AD63529" s="9"/>
    </row>
    <row r="63530" spans="30:30">
      <c r="AD63530" s="9"/>
    </row>
    <row r="63531" spans="30:30">
      <c r="AD63531" s="9"/>
    </row>
    <row r="63532" spans="30:30">
      <c r="AD63532" s="9"/>
    </row>
    <row r="63533" spans="30:30">
      <c r="AD63533" s="9"/>
    </row>
    <row r="63534" spans="30:30">
      <c r="AD63534" s="9"/>
    </row>
    <row r="63535" spans="30:30">
      <c r="AD63535" s="9"/>
    </row>
    <row r="63536" spans="30:30">
      <c r="AD63536" s="9"/>
    </row>
    <row r="63537" spans="30:30">
      <c r="AD63537" s="9"/>
    </row>
    <row r="63538" spans="30:30">
      <c r="AD63538" s="9"/>
    </row>
    <row r="63539" spans="30:30">
      <c r="AD63539" s="9"/>
    </row>
    <row r="63540" spans="30:30">
      <c r="AD63540" s="9"/>
    </row>
    <row r="63541" spans="30:30">
      <c r="AD63541" s="9"/>
    </row>
    <row r="63542" spans="30:30">
      <c r="AD63542" s="9"/>
    </row>
    <row r="63543" spans="30:30">
      <c r="AD63543" s="9"/>
    </row>
    <row r="63544" spans="30:30">
      <c r="AD63544" s="9"/>
    </row>
    <row r="63545" spans="30:30">
      <c r="AD63545" s="9"/>
    </row>
    <row r="63546" spans="30:30">
      <c r="AD63546" s="9"/>
    </row>
    <row r="63547" spans="30:30">
      <c r="AD63547" s="9"/>
    </row>
    <row r="63548" spans="30:30">
      <c r="AD63548" s="9"/>
    </row>
    <row r="63549" spans="30:30">
      <c r="AD63549" s="9"/>
    </row>
    <row r="63550" spans="30:30">
      <c r="AD63550" s="9"/>
    </row>
    <row r="63551" spans="30:30">
      <c r="AD63551" s="9"/>
    </row>
    <row r="63552" spans="30:30">
      <c r="AD63552" s="9"/>
    </row>
    <row r="63553" spans="30:30">
      <c r="AD63553" s="9"/>
    </row>
    <row r="63554" spans="30:30">
      <c r="AD63554" s="9"/>
    </row>
    <row r="63555" spans="30:30">
      <c r="AD63555" s="9"/>
    </row>
    <row r="63556" spans="30:30">
      <c r="AD63556" s="9"/>
    </row>
    <row r="63557" spans="30:30">
      <c r="AD63557" s="9"/>
    </row>
    <row r="63558" spans="30:30">
      <c r="AD63558" s="9"/>
    </row>
    <row r="63559" spans="30:30">
      <c r="AD63559" s="9"/>
    </row>
    <row r="63560" spans="30:30">
      <c r="AD63560" s="9"/>
    </row>
    <row r="63561" spans="30:30">
      <c r="AD63561" s="9"/>
    </row>
    <row r="63562" spans="30:30">
      <c r="AD63562" s="9"/>
    </row>
    <row r="63563" spans="30:30">
      <c r="AD63563" s="9"/>
    </row>
    <row r="63564" spans="30:30">
      <c r="AD63564" s="9"/>
    </row>
    <row r="63565" spans="30:30">
      <c r="AD63565" s="9"/>
    </row>
    <row r="63566" spans="30:30">
      <c r="AD63566" s="9"/>
    </row>
    <row r="63567" spans="30:30">
      <c r="AD63567" s="9"/>
    </row>
    <row r="63568" spans="30:30">
      <c r="AD63568" s="9"/>
    </row>
    <row r="63569" spans="30:30">
      <c r="AD63569" s="9"/>
    </row>
    <row r="63570" spans="30:30">
      <c r="AD63570" s="9"/>
    </row>
    <row r="63571" spans="30:30">
      <c r="AD63571" s="9"/>
    </row>
    <row r="63572" spans="30:30">
      <c r="AD63572" s="9"/>
    </row>
    <row r="63573" spans="30:30">
      <c r="AD63573" s="9"/>
    </row>
    <row r="63574" spans="30:30">
      <c r="AD63574" s="9"/>
    </row>
    <row r="63575" spans="30:30">
      <c r="AD63575" s="9"/>
    </row>
    <row r="63576" spans="30:30">
      <c r="AD63576" s="9"/>
    </row>
    <row r="63577" spans="30:30">
      <c r="AD63577" s="9"/>
    </row>
    <row r="63578" spans="30:30">
      <c r="AD63578" s="9"/>
    </row>
    <row r="63579" spans="30:30">
      <c r="AD63579" s="9"/>
    </row>
    <row r="63580" spans="30:30">
      <c r="AD63580" s="9"/>
    </row>
    <row r="63581" spans="30:30">
      <c r="AD63581" s="9"/>
    </row>
    <row r="63582" spans="30:30">
      <c r="AD63582" s="9"/>
    </row>
    <row r="63583" spans="30:30">
      <c r="AD63583" s="9"/>
    </row>
    <row r="63584" spans="30:30">
      <c r="AD63584" s="9"/>
    </row>
    <row r="63585" spans="30:30">
      <c r="AD63585" s="9"/>
    </row>
    <row r="63586" spans="30:30">
      <c r="AD63586" s="9"/>
    </row>
    <row r="63587" spans="30:30">
      <c r="AD63587" s="9"/>
    </row>
    <row r="63588" spans="30:30">
      <c r="AD63588" s="9"/>
    </row>
    <row r="63589" spans="30:30">
      <c r="AD63589" s="9"/>
    </row>
    <row r="63590" spans="30:30">
      <c r="AD63590" s="9"/>
    </row>
    <row r="63591" spans="30:30">
      <c r="AD63591" s="9"/>
    </row>
    <row r="63592" spans="30:30">
      <c r="AD63592" s="9"/>
    </row>
    <row r="63593" spans="30:30">
      <c r="AD63593" s="9"/>
    </row>
    <row r="63594" spans="30:30">
      <c r="AD63594" s="9"/>
    </row>
    <row r="63595" spans="30:30">
      <c r="AD63595" s="9"/>
    </row>
    <row r="63596" spans="30:30">
      <c r="AD63596" s="9"/>
    </row>
    <row r="63597" spans="30:30">
      <c r="AD63597" s="9"/>
    </row>
    <row r="63598" spans="30:30">
      <c r="AD63598" s="9"/>
    </row>
    <row r="63599" spans="30:30">
      <c r="AD63599" s="9"/>
    </row>
    <row r="63600" spans="30:30">
      <c r="AD63600" s="9"/>
    </row>
    <row r="63601" spans="30:30">
      <c r="AD63601" s="9"/>
    </row>
    <row r="63602" spans="30:30">
      <c r="AD63602" s="9"/>
    </row>
    <row r="63603" spans="30:30">
      <c r="AD63603" s="9"/>
    </row>
    <row r="63604" spans="30:30">
      <c r="AD63604" s="9"/>
    </row>
    <row r="63605" spans="30:30">
      <c r="AD63605" s="9"/>
    </row>
    <row r="63606" spans="30:30">
      <c r="AD63606" s="9"/>
    </row>
    <row r="63607" spans="30:30">
      <c r="AD63607" s="9"/>
    </row>
    <row r="63608" spans="30:30">
      <c r="AD63608" s="9"/>
    </row>
    <row r="63609" spans="30:30">
      <c r="AD63609" s="9"/>
    </row>
    <row r="63610" spans="30:30">
      <c r="AD63610" s="9"/>
    </row>
    <row r="63611" spans="30:30">
      <c r="AD63611" s="9"/>
    </row>
    <row r="63612" spans="30:30">
      <c r="AD63612" s="9"/>
    </row>
    <row r="63613" spans="30:30">
      <c r="AD63613" s="9"/>
    </row>
    <row r="63614" spans="30:30">
      <c r="AD63614" s="9"/>
    </row>
    <row r="63615" spans="30:30">
      <c r="AD63615" s="9"/>
    </row>
    <row r="63616" spans="30:30">
      <c r="AD63616" s="9"/>
    </row>
    <row r="63617" spans="30:30">
      <c r="AD63617" s="9"/>
    </row>
    <row r="63618" spans="30:30">
      <c r="AD63618" s="9"/>
    </row>
    <row r="63619" spans="30:30">
      <c r="AD63619" s="9"/>
    </row>
    <row r="63620" spans="30:30">
      <c r="AD63620" s="9"/>
    </row>
    <row r="63621" spans="30:30">
      <c r="AD63621" s="9"/>
    </row>
    <row r="63622" spans="30:30">
      <c r="AD63622" s="9"/>
    </row>
    <row r="63623" spans="30:30">
      <c r="AD63623" s="9"/>
    </row>
    <row r="63624" spans="30:30">
      <c r="AD63624" s="9"/>
    </row>
    <row r="63625" spans="30:30">
      <c r="AD63625" s="9"/>
    </row>
    <row r="63626" spans="30:30">
      <c r="AD63626" s="9"/>
    </row>
    <row r="63627" spans="30:30">
      <c r="AD63627" s="9"/>
    </row>
    <row r="63628" spans="30:30">
      <c r="AD63628" s="9"/>
    </row>
    <row r="63629" spans="30:30">
      <c r="AD63629" s="9"/>
    </row>
    <row r="63630" spans="30:30">
      <c r="AD63630" s="9"/>
    </row>
    <row r="63631" spans="30:30">
      <c r="AD63631" s="9"/>
    </row>
    <row r="63632" spans="30:30">
      <c r="AD63632" s="9"/>
    </row>
    <row r="63633" spans="30:30">
      <c r="AD63633" s="9"/>
    </row>
    <row r="63634" spans="30:30">
      <c r="AD63634" s="9"/>
    </row>
    <row r="63635" spans="30:30">
      <c r="AD63635" s="9"/>
    </row>
    <row r="63636" spans="30:30">
      <c r="AD63636" s="9"/>
    </row>
    <row r="63637" spans="30:30">
      <c r="AD63637" s="9"/>
    </row>
    <row r="63638" spans="30:30">
      <c r="AD63638" s="9"/>
    </row>
    <row r="63639" spans="30:30">
      <c r="AD63639" s="9"/>
    </row>
    <row r="63640" spans="30:30">
      <c r="AD63640" s="9"/>
    </row>
    <row r="63641" spans="30:30">
      <c r="AD63641" s="9"/>
    </row>
    <row r="63642" spans="30:30">
      <c r="AD63642" s="9"/>
    </row>
    <row r="63643" spans="30:30">
      <c r="AD63643" s="9"/>
    </row>
    <row r="63644" spans="30:30">
      <c r="AD63644" s="9"/>
    </row>
    <row r="63645" spans="30:30">
      <c r="AD63645" s="9"/>
    </row>
    <row r="63646" spans="30:30">
      <c r="AD63646" s="9"/>
    </row>
    <row r="63647" spans="30:30">
      <c r="AD63647" s="9"/>
    </row>
    <row r="63648" spans="30:30">
      <c r="AD63648" s="9"/>
    </row>
    <row r="63649" spans="30:30">
      <c r="AD63649" s="9"/>
    </row>
    <row r="63650" spans="30:30">
      <c r="AD63650" s="9"/>
    </row>
    <row r="63651" spans="30:30">
      <c r="AD63651" s="9"/>
    </row>
    <row r="63652" spans="30:30">
      <c r="AD63652" s="9"/>
    </row>
    <row r="63653" spans="30:30">
      <c r="AD63653" s="9"/>
    </row>
    <row r="63654" spans="30:30">
      <c r="AD63654" s="9"/>
    </row>
    <row r="63655" spans="30:30">
      <c r="AD63655" s="9"/>
    </row>
    <row r="63656" spans="30:30">
      <c r="AD63656" s="9"/>
    </row>
    <row r="63657" spans="30:30">
      <c r="AD63657" s="9"/>
    </row>
    <row r="63658" spans="30:30">
      <c r="AD63658" s="9"/>
    </row>
    <row r="63659" spans="30:30">
      <c r="AD63659" s="9"/>
    </row>
    <row r="63660" spans="30:30">
      <c r="AD63660" s="9"/>
    </row>
    <row r="63661" spans="30:30">
      <c r="AD63661" s="9"/>
    </row>
    <row r="63662" spans="30:30">
      <c r="AD63662" s="9"/>
    </row>
    <row r="63663" spans="30:30">
      <c r="AD63663" s="9"/>
    </row>
    <row r="63664" spans="30:30">
      <c r="AD63664" s="9"/>
    </row>
    <row r="63665" spans="30:30">
      <c r="AD63665" s="9"/>
    </row>
    <row r="63666" spans="30:30">
      <c r="AD63666" s="9"/>
    </row>
    <row r="63667" spans="30:30">
      <c r="AD63667" s="9"/>
    </row>
    <row r="63668" spans="30:30">
      <c r="AD63668" s="9"/>
    </row>
    <row r="63669" spans="30:30">
      <c r="AD63669" s="9"/>
    </row>
    <row r="63670" spans="30:30">
      <c r="AD63670" s="9"/>
    </row>
    <row r="63671" spans="30:30">
      <c r="AD63671" s="9"/>
    </row>
    <row r="63672" spans="30:30">
      <c r="AD63672" s="9"/>
    </row>
    <row r="63673" spans="30:30">
      <c r="AD63673" s="9"/>
    </row>
    <row r="63674" spans="30:30">
      <c r="AD63674" s="9"/>
    </row>
    <row r="63675" spans="30:30">
      <c r="AD63675" s="9"/>
    </row>
    <row r="63676" spans="30:30">
      <c r="AD63676" s="9"/>
    </row>
    <row r="63677" spans="30:30">
      <c r="AD63677" s="9"/>
    </row>
    <row r="63678" spans="30:30">
      <c r="AD63678" s="9"/>
    </row>
    <row r="63679" spans="30:30">
      <c r="AD63679" s="9"/>
    </row>
    <row r="63680" spans="30:30">
      <c r="AD63680" s="9"/>
    </row>
    <row r="63681" spans="30:30">
      <c r="AD63681" s="9"/>
    </row>
    <row r="63682" spans="30:30">
      <c r="AD63682" s="9"/>
    </row>
    <row r="63683" spans="30:30">
      <c r="AD63683" s="9"/>
    </row>
    <row r="63684" spans="30:30">
      <c r="AD63684" s="9"/>
    </row>
    <row r="63685" spans="30:30">
      <c r="AD63685" s="9"/>
    </row>
    <row r="63686" spans="30:30">
      <c r="AD63686" s="9"/>
    </row>
    <row r="63687" spans="30:30">
      <c r="AD63687" s="9"/>
    </row>
    <row r="63688" spans="30:30">
      <c r="AD63688" s="9"/>
    </row>
    <row r="63689" spans="30:30">
      <c r="AD63689" s="9"/>
    </row>
    <row r="63690" spans="30:30">
      <c r="AD63690" s="9"/>
    </row>
    <row r="63691" spans="30:30">
      <c r="AD63691" s="9"/>
    </row>
    <row r="63692" spans="30:30">
      <c r="AD63692" s="9"/>
    </row>
    <row r="63693" spans="30:30">
      <c r="AD63693" s="9"/>
    </row>
    <row r="63694" spans="30:30">
      <c r="AD63694" s="9"/>
    </row>
    <row r="63695" spans="30:30">
      <c r="AD63695" s="9"/>
    </row>
    <row r="63696" spans="30:30">
      <c r="AD63696" s="9"/>
    </row>
    <row r="63697" spans="30:30">
      <c r="AD63697" s="9"/>
    </row>
    <row r="63698" spans="30:30">
      <c r="AD63698" s="9"/>
    </row>
    <row r="63699" spans="30:30">
      <c r="AD63699" s="9"/>
    </row>
    <row r="63700" spans="30:30">
      <c r="AD63700" s="9"/>
    </row>
    <row r="63701" spans="30:30">
      <c r="AD63701" s="9"/>
    </row>
    <row r="63702" spans="30:30">
      <c r="AD63702" s="9"/>
    </row>
    <row r="63703" spans="30:30">
      <c r="AD63703" s="9"/>
    </row>
    <row r="63704" spans="30:30">
      <c r="AD63704" s="9"/>
    </row>
    <row r="63705" spans="30:30">
      <c r="AD63705" s="9"/>
    </row>
    <row r="63706" spans="30:30">
      <c r="AD63706" s="9"/>
    </row>
    <row r="63707" spans="30:30">
      <c r="AD63707" s="9"/>
    </row>
    <row r="63708" spans="30:30">
      <c r="AD63708" s="9"/>
    </row>
    <row r="63709" spans="30:30">
      <c r="AD63709" s="9"/>
    </row>
    <row r="63710" spans="30:30">
      <c r="AD63710" s="9"/>
    </row>
    <row r="63711" spans="30:30">
      <c r="AD63711" s="9"/>
    </row>
    <row r="63712" spans="30:30">
      <c r="AD63712" s="9"/>
    </row>
    <row r="63713" spans="30:30">
      <c r="AD63713" s="9"/>
    </row>
    <row r="63714" spans="30:30">
      <c r="AD63714" s="9"/>
    </row>
    <row r="63715" spans="30:30">
      <c r="AD63715" s="9"/>
    </row>
    <row r="63716" spans="30:30">
      <c r="AD63716" s="9"/>
    </row>
    <row r="63717" spans="30:30">
      <c r="AD63717" s="9"/>
    </row>
    <row r="63718" spans="30:30">
      <c r="AD63718" s="9"/>
    </row>
    <row r="63719" spans="30:30">
      <c r="AD63719" s="9"/>
    </row>
    <row r="63720" spans="30:30">
      <c r="AD63720" s="9"/>
    </row>
    <row r="63721" spans="30:30">
      <c r="AD63721" s="9"/>
    </row>
    <row r="63722" spans="30:30">
      <c r="AD63722" s="9"/>
    </row>
    <row r="63723" spans="30:30">
      <c r="AD63723" s="9"/>
    </row>
    <row r="63724" spans="30:30">
      <c r="AD63724" s="9"/>
    </row>
    <row r="63725" spans="30:30">
      <c r="AD63725" s="9"/>
    </row>
    <row r="63726" spans="30:30">
      <c r="AD63726" s="9"/>
    </row>
    <row r="63727" spans="30:30">
      <c r="AD63727" s="9"/>
    </row>
    <row r="63728" spans="30:30">
      <c r="AD63728" s="9"/>
    </row>
    <row r="63729" spans="30:30">
      <c r="AD63729" s="9"/>
    </row>
    <row r="63730" spans="30:30">
      <c r="AD63730" s="9"/>
    </row>
    <row r="63731" spans="30:30">
      <c r="AD63731" s="9"/>
    </row>
    <row r="63732" spans="30:30">
      <c r="AD63732" s="9"/>
    </row>
    <row r="63733" spans="30:30">
      <c r="AD63733" s="9"/>
    </row>
    <row r="63734" spans="30:30">
      <c r="AD63734" s="9"/>
    </row>
    <row r="63735" spans="30:30">
      <c r="AD63735" s="9"/>
    </row>
    <row r="63736" spans="30:30">
      <c r="AD63736" s="9"/>
    </row>
    <row r="63737" spans="30:30">
      <c r="AD63737" s="9"/>
    </row>
    <row r="63738" spans="30:30">
      <c r="AD63738" s="9"/>
    </row>
    <row r="63739" spans="30:30">
      <c r="AD63739" s="9"/>
    </row>
    <row r="63740" spans="30:30">
      <c r="AD63740" s="9"/>
    </row>
    <row r="63741" spans="30:30">
      <c r="AD63741" s="9"/>
    </row>
    <row r="63742" spans="30:30">
      <c r="AD63742" s="9"/>
    </row>
    <row r="63743" spans="30:30">
      <c r="AD63743" s="9"/>
    </row>
    <row r="63744" spans="30:30">
      <c r="AD63744" s="9"/>
    </row>
    <row r="63745" spans="30:30">
      <c r="AD63745" s="9"/>
    </row>
    <row r="63746" spans="30:30">
      <c r="AD63746" s="9"/>
    </row>
    <row r="63747" spans="30:30">
      <c r="AD63747" s="9"/>
    </row>
    <row r="63748" spans="30:30">
      <c r="AD63748" s="9"/>
    </row>
    <row r="63749" spans="30:30">
      <c r="AD63749" s="9"/>
    </row>
    <row r="63750" spans="30:30">
      <c r="AD63750" s="9"/>
    </row>
    <row r="63751" spans="30:30">
      <c r="AD63751" s="9"/>
    </row>
    <row r="63752" spans="30:30">
      <c r="AD63752" s="9"/>
    </row>
    <row r="63753" spans="30:30">
      <c r="AD63753" s="9"/>
    </row>
    <row r="63754" spans="30:30">
      <c r="AD63754" s="9"/>
    </row>
    <row r="63755" spans="30:30">
      <c r="AD63755" s="9"/>
    </row>
    <row r="63756" spans="30:30">
      <c r="AD63756" s="9"/>
    </row>
    <row r="63757" spans="30:30">
      <c r="AD63757" s="9"/>
    </row>
    <row r="63758" spans="30:30">
      <c r="AD63758" s="9"/>
    </row>
    <row r="63759" spans="30:30">
      <c r="AD63759" s="9"/>
    </row>
    <row r="63760" spans="30:30">
      <c r="AD63760" s="9"/>
    </row>
    <row r="63761" spans="30:30">
      <c r="AD63761" s="9"/>
    </row>
    <row r="63762" spans="30:30">
      <c r="AD63762" s="9"/>
    </row>
    <row r="63763" spans="30:30">
      <c r="AD63763" s="9"/>
    </row>
    <row r="63764" spans="30:30">
      <c r="AD63764" s="9"/>
    </row>
    <row r="63765" spans="30:30">
      <c r="AD63765" s="9"/>
    </row>
    <row r="63766" spans="30:30">
      <c r="AD63766" s="9"/>
    </row>
    <row r="63767" spans="30:30">
      <c r="AD63767" s="9"/>
    </row>
    <row r="63768" spans="30:30">
      <c r="AD63768" s="9"/>
    </row>
    <row r="63769" spans="30:30">
      <c r="AD63769" s="9"/>
    </row>
    <row r="63770" spans="30:30">
      <c r="AD63770" s="9"/>
    </row>
    <row r="63771" spans="30:30">
      <c r="AD63771" s="9"/>
    </row>
    <row r="63772" spans="30:30">
      <c r="AD63772" s="9"/>
    </row>
    <row r="63773" spans="30:30">
      <c r="AD63773" s="9"/>
    </row>
    <row r="63774" spans="30:30">
      <c r="AD63774" s="9"/>
    </row>
    <row r="63775" spans="30:30">
      <c r="AD63775" s="9"/>
    </row>
    <row r="63776" spans="30:30">
      <c r="AD63776" s="9"/>
    </row>
    <row r="63777" spans="30:30">
      <c r="AD63777" s="9"/>
    </row>
    <row r="63778" spans="30:30">
      <c r="AD63778" s="9"/>
    </row>
    <row r="63779" spans="30:30">
      <c r="AD63779" s="9"/>
    </row>
    <row r="63780" spans="30:30">
      <c r="AD63780" s="9"/>
    </row>
    <row r="63781" spans="30:30">
      <c r="AD63781" s="9"/>
    </row>
    <row r="63782" spans="30:30">
      <c r="AD63782" s="9"/>
    </row>
    <row r="63783" spans="30:30">
      <c r="AD63783" s="9"/>
    </row>
    <row r="63784" spans="30:30">
      <c r="AD63784" s="9"/>
    </row>
    <row r="63785" spans="30:30">
      <c r="AD63785" s="9"/>
    </row>
    <row r="63786" spans="30:30">
      <c r="AD63786" s="9"/>
    </row>
    <row r="63787" spans="30:30">
      <c r="AD63787" s="9"/>
    </row>
    <row r="63788" spans="30:30">
      <c r="AD63788" s="9"/>
    </row>
    <row r="63789" spans="30:30">
      <c r="AD63789" s="9"/>
    </row>
    <row r="63790" spans="30:30">
      <c r="AD63790" s="9"/>
    </row>
    <row r="63791" spans="30:30">
      <c r="AD63791" s="9"/>
    </row>
    <row r="63792" spans="30:30">
      <c r="AD63792" s="9"/>
    </row>
    <row r="63793" spans="30:30">
      <c r="AD63793" s="9"/>
    </row>
    <row r="63794" spans="30:30">
      <c r="AD63794" s="9"/>
    </row>
    <row r="63795" spans="30:30">
      <c r="AD63795" s="9"/>
    </row>
    <row r="63796" spans="30:30">
      <c r="AD63796" s="9"/>
    </row>
    <row r="63797" spans="30:30">
      <c r="AD63797" s="9"/>
    </row>
    <row r="63798" spans="30:30">
      <c r="AD63798" s="9"/>
    </row>
    <row r="63799" spans="30:30">
      <c r="AD63799" s="9"/>
    </row>
    <row r="63800" spans="30:30">
      <c r="AD63800" s="9"/>
    </row>
    <row r="63801" spans="30:30">
      <c r="AD63801" s="9"/>
    </row>
    <row r="63802" spans="30:30">
      <c r="AD63802" s="9"/>
    </row>
    <row r="63803" spans="30:30">
      <c r="AD63803" s="9"/>
    </row>
    <row r="63804" spans="30:30">
      <c r="AD63804" s="9"/>
    </row>
    <row r="63805" spans="30:30">
      <c r="AD63805" s="9"/>
    </row>
    <row r="63806" spans="30:30">
      <c r="AD63806" s="9"/>
    </row>
    <row r="63807" spans="30:30">
      <c r="AD63807" s="9"/>
    </row>
    <row r="63808" spans="30:30">
      <c r="AD63808" s="9"/>
    </row>
    <row r="63809" spans="30:30">
      <c r="AD63809" s="9"/>
    </row>
    <row r="63810" spans="30:30">
      <c r="AD63810" s="9"/>
    </row>
    <row r="63811" spans="30:30">
      <c r="AD63811" s="9"/>
    </row>
    <row r="63812" spans="30:30">
      <c r="AD63812" s="9"/>
    </row>
    <row r="63813" spans="30:30">
      <c r="AD63813" s="9"/>
    </row>
    <row r="63814" spans="30:30">
      <c r="AD63814" s="9"/>
    </row>
    <row r="63815" spans="30:30">
      <c r="AD63815" s="9"/>
    </row>
    <row r="63816" spans="30:30">
      <c r="AD63816" s="9"/>
    </row>
    <row r="63817" spans="30:30">
      <c r="AD63817" s="9"/>
    </row>
    <row r="63818" spans="30:30">
      <c r="AD63818" s="9"/>
    </row>
    <row r="63819" spans="30:30">
      <c r="AD63819" s="9"/>
    </row>
    <row r="63820" spans="30:30">
      <c r="AD63820" s="9"/>
    </row>
    <row r="63821" spans="30:30">
      <c r="AD63821" s="9"/>
    </row>
    <row r="63822" spans="30:30">
      <c r="AD63822" s="9"/>
    </row>
    <row r="63823" spans="30:30">
      <c r="AD63823" s="9"/>
    </row>
    <row r="63824" spans="30:30">
      <c r="AD63824" s="9"/>
    </row>
    <row r="63825" spans="30:30">
      <c r="AD63825" s="9"/>
    </row>
    <row r="63826" spans="30:30">
      <c r="AD63826" s="9"/>
    </row>
    <row r="63827" spans="30:30">
      <c r="AD63827" s="9"/>
    </row>
    <row r="63828" spans="30:30">
      <c r="AD63828" s="9"/>
    </row>
    <row r="63829" spans="30:30">
      <c r="AD63829" s="9"/>
    </row>
    <row r="63830" spans="30:30">
      <c r="AD63830" s="9"/>
    </row>
    <row r="63831" spans="30:30">
      <c r="AD63831" s="9"/>
    </row>
    <row r="63832" spans="30:30">
      <c r="AD63832" s="9"/>
    </row>
    <row r="63833" spans="30:30">
      <c r="AD63833" s="9"/>
    </row>
    <row r="63834" spans="30:30">
      <c r="AD63834" s="9"/>
    </row>
    <row r="63835" spans="30:30">
      <c r="AD63835" s="9"/>
    </row>
    <row r="63836" spans="30:30">
      <c r="AD63836" s="9"/>
    </row>
    <row r="63837" spans="30:30">
      <c r="AD63837" s="9"/>
    </row>
    <row r="63838" spans="30:30">
      <c r="AD63838" s="9"/>
    </row>
    <row r="63839" spans="30:30">
      <c r="AD63839" s="9"/>
    </row>
    <row r="63840" spans="30:30">
      <c r="AD63840" s="9"/>
    </row>
    <row r="63841" spans="30:30">
      <c r="AD63841" s="9"/>
    </row>
    <row r="63842" spans="30:30">
      <c r="AD63842" s="9"/>
    </row>
    <row r="63843" spans="30:30">
      <c r="AD63843" s="9"/>
    </row>
    <row r="63844" spans="30:30">
      <c r="AD63844" s="9"/>
    </row>
    <row r="63845" spans="30:30">
      <c r="AD63845" s="9"/>
    </row>
    <row r="63846" spans="30:30">
      <c r="AD63846" s="9"/>
    </row>
    <row r="63847" spans="30:30">
      <c r="AD63847" s="9"/>
    </row>
    <row r="63848" spans="30:30">
      <c r="AD63848" s="9"/>
    </row>
    <row r="63849" spans="30:30">
      <c r="AD63849" s="9"/>
    </row>
    <row r="63850" spans="30:30">
      <c r="AD63850" s="9"/>
    </row>
    <row r="63851" spans="30:30">
      <c r="AD63851" s="9"/>
    </row>
    <row r="63852" spans="30:30">
      <c r="AD63852" s="9"/>
    </row>
    <row r="63853" spans="30:30">
      <c r="AD63853" s="9"/>
    </row>
    <row r="63854" spans="30:30">
      <c r="AD63854" s="9"/>
    </row>
    <row r="63855" spans="30:30">
      <c r="AD63855" s="9"/>
    </row>
    <row r="63856" spans="30:30">
      <c r="AD63856" s="9"/>
    </row>
    <row r="63857" spans="30:30">
      <c r="AD63857" s="9"/>
    </row>
    <row r="63858" spans="30:30">
      <c r="AD63858" s="9"/>
    </row>
    <row r="63859" spans="30:30">
      <c r="AD63859" s="9"/>
    </row>
    <row r="63860" spans="30:30">
      <c r="AD63860" s="9"/>
    </row>
    <row r="63861" spans="30:30">
      <c r="AD63861" s="9"/>
    </row>
    <row r="63862" spans="30:30">
      <c r="AD63862" s="9"/>
    </row>
    <row r="63863" spans="30:30">
      <c r="AD63863" s="9"/>
    </row>
    <row r="63864" spans="30:30">
      <c r="AD63864" s="9"/>
    </row>
    <row r="63865" spans="30:30">
      <c r="AD63865" s="9"/>
    </row>
    <row r="63866" spans="30:30">
      <c r="AD63866" s="9"/>
    </row>
    <row r="63867" spans="30:30">
      <c r="AD63867" s="9"/>
    </row>
    <row r="63868" spans="30:30">
      <c r="AD63868" s="9"/>
    </row>
    <row r="63869" spans="30:30">
      <c r="AD63869" s="9"/>
    </row>
    <row r="63870" spans="30:30">
      <c r="AD63870" s="9"/>
    </row>
    <row r="63871" spans="30:30">
      <c r="AD63871" s="9"/>
    </row>
    <row r="63872" spans="30:30">
      <c r="AD63872" s="9"/>
    </row>
    <row r="63873" spans="30:30">
      <c r="AD63873" s="9"/>
    </row>
    <row r="63874" spans="30:30">
      <c r="AD63874" s="9"/>
    </row>
    <row r="63875" spans="30:30">
      <c r="AD63875" s="9"/>
    </row>
    <row r="63876" spans="30:30">
      <c r="AD63876" s="9"/>
    </row>
    <row r="63877" spans="30:30">
      <c r="AD63877" s="9"/>
    </row>
    <row r="63878" spans="30:30">
      <c r="AD63878" s="9"/>
    </row>
    <row r="63879" spans="30:30">
      <c r="AD63879" s="9"/>
    </row>
    <row r="63880" spans="30:30">
      <c r="AD63880" s="9"/>
    </row>
    <row r="63881" spans="30:30">
      <c r="AD63881" s="9"/>
    </row>
    <row r="63882" spans="30:30">
      <c r="AD63882" s="9"/>
    </row>
    <row r="63883" spans="30:30">
      <c r="AD63883" s="9"/>
    </row>
    <row r="63884" spans="30:30">
      <c r="AD63884" s="9"/>
    </row>
    <row r="63885" spans="30:30">
      <c r="AD63885" s="9"/>
    </row>
    <row r="63886" spans="30:30">
      <c r="AD63886" s="9"/>
    </row>
    <row r="63887" spans="30:30">
      <c r="AD63887" s="9"/>
    </row>
    <row r="63888" spans="30:30">
      <c r="AD63888" s="9"/>
    </row>
    <row r="63889" spans="30:30">
      <c r="AD63889" s="9"/>
    </row>
    <row r="63890" spans="30:30">
      <c r="AD63890" s="9"/>
    </row>
    <row r="63891" spans="30:30">
      <c r="AD63891" s="9"/>
    </row>
    <row r="63892" spans="30:30">
      <c r="AD63892" s="9"/>
    </row>
    <row r="63893" spans="30:30">
      <c r="AD63893" s="9"/>
    </row>
    <row r="63894" spans="30:30">
      <c r="AD63894" s="9"/>
    </row>
    <row r="63895" spans="30:30">
      <c r="AD63895" s="9"/>
    </row>
    <row r="63896" spans="30:30">
      <c r="AD63896" s="9"/>
    </row>
    <row r="63897" spans="30:30">
      <c r="AD63897" s="9"/>
    </row>
    <row r="63898" spans="30:30">
      <c r="AD63898" s="9"/>
    </row>
    <row r="63899" spans="30:30">
      <c r="AD63899" s="9"/>
    </row>
    <row r="63900" spans="30:30">
      <c r="AD63900" s="9"/>
    </row>
    <row r="63901" spans="30:30">
      <c r="AD63901" s="9"/>
    </row>
    <row r="63902" spans="30:30">
      <c r="AD63902" s="9"/>
    </row>
    <row r="63903" spans="30:30">
      <c r="AD63903" s="9"/>
    </row>
    <row r="63904" spans="30:30">
      <c r="AD63904" s="9"/>
    </row>
    <row r="63905" spans="30:30">
      <c r="AD63905" s="9"/>
    </row>
    <row r="63906" spans="30:30">
      <c r="AD63906" s="9"/>
    </row>
    <row r="63907" spans="30:30">
      <c r="AD63907" s="9"/>
    </row>
    <row r="63908" spans="30:30">
      <c r="AD63908" s="9"/>
    </row>
    <row r="63909" spans="30:30">
      <c r="AD63909" s="9"/>
    </row>
    <row r="63910" spans="30:30">
      <c r="AD63910" s="9"/>
    </row>
    <row r="63911" spans="30:30">
      <c r="AD63911" s="9"/>
    </row>
    <row r="63912" spans="30:30">
      <c r="AD63912" s="9"/>
    </row>
    <row r="63913" spans="30:30">
      <c r="AD63913" s="9"/>
    </row>
    <row r="63914" spans="30:30">
      <c r="AD63914" s="9"/>
    </row>
    <row r="63915" spans="30:30">
      <c r="AD63915" s="9"/>
    </row>
    <row r="63916" spans="30:30">
      <c r="AD63916" s="9"/>
    </row>
    <row r="63917" spans="30:30">
      <c r="AD63917" s="9"/>
    </row>
    <row r="63918" spans="30:30">
      <c r="AD63918" s="9"/>
    </row>
    <row r="63919" spans="30:30">
      <c r="AD63919" s="9"/>
    </row>
    <row r="63920" spans="30:30">
      <c r="AD63920" s="9"/>
    </row>
    <row r="63921" spans="30:30">
      <c r="AD63921" s="9"/>
    </row>
    <row r="63922" spans="30:30">
      <c r="AD63922" s="9"/>
    </row>
    <row r="63923" spans="30:30">
      <c r="AD63923" s="9"/>
    </row>
    <row r="63924" spans="30:30">
      <c r="AD63924" s="9"/>
    </row>
    <row r="63925" spans="30:30">
      <c r="AD63925" s="9"/>
    </row>
    <row r="63926" spans="30:30">
      <c r="AD63926" s="9"/>
    </row>
    <row r="63927" spans="30:30">
      <c r="AD63927" s="9"/>
    </row>
    <row r="63928" spans="30:30">
      <c r="AD63928" s="9"/>
    </row>
    <row r="63929" spans="30:30">
      <c r="AD63929" s="9"/>
    </row>
    <row r="63930" spans="30:30">
      <c r="AD63930" s="9"/>
    </row>
    <row r="63931" spans="30:30">
      <c r="AD63931" s="9"/>
    </row>
    <row r="63932" spans="30:30">
      <c r="AD63932" s="9"/>
    </row>
    <row r="63933" spans="30:30">
      <c r="AD63933" s="9"/>
    </row>
    <row r="63934" spans="30:30">
      <c r="AD63934" s="9"/>
    </row>
    <row r="63935" spans="30:30">
      <c r="AD63935" s="9"/>
    </row>
    <row r="63936" spans="30:30">
      <c r="AD63936" s="9"/>
    </row>
    <row r="63937" spans="30:30">
      <c r="AD63937" s="9"/>
    </row>
    <row r="63938" spans="30:30">
      <c r="AD63938" s="9"/>
    </row>
    <row r="63939" spans="30:30">
      <c r="AD63939" s="9"/>
    </row>
    <row r="63940" spans="30:30">
      <c r="AD63940" s="9"/>
    </row>
    <row r="63941" spans="30:30">
      <c r="AD63941" s="9"/>
    </row>
    <row r="63942" spans="30:30">
      <c r="AD63942" s="9"/>
    </row>
    <row r="63943" spans="30:30">
      <c r="AD63943" s="9"/>
    </row>
    <row r="63944" spans="30:30">
      <c r="AD63944" s="9"/>
    </row>
    <row r="63945" spans="30:30">
      <c r="AD63945" s="9"/>
    </row>
    <row r="63946" spans="30:30">
      <c r="AD63946" s="9"/>
    </row>
    <row r="63947" spans="30:30">
      <c r="AD63947" s="9"/>
    </row>
    <row r="63948" spans="30:30">
      <c r="AD63948" s="9"/>
    </row>
    <row r="63949" spans="30:30">
      <c r="AD63949" s="9"/>
    </row>
    <row r="63950" spans="30:30">
      <c r="AD63950" s="9"/>
    </row>
    <row r="63951" spans="30:30">
      <c r="AD63951" s="9"/>
    </row>
    <row r="63952" spans="30:30">
      <c r="AD63952" s="9"/>
    </row>
    <row r="63953" spans="30:30">
      <c r="AD63953" s="9"/>
    </row>
    <row r="63954" spans="30:30">
      <c r="AD63954" s="9"/>
    </row>
    <row r="63955" spans="30:30">
      <c r="AD63955" s="9"/>
    </row>
    <row r="63956" spans="30:30">
      <c r="AD63956" s="9"/>
    </row>
    <row r="63957" spans="30:30">
      <c r="AD63957" s="9"/>
    </row>
    <row r="63958" spans="30:30">
      <c r="AD63958" s="9"/>
    </row>
    <row r="63959" spans="30:30">
      <c r="AD63959" s="9"/>
    </row>
    <row r="63960" spans="30:30">
      <c r="AD63960" s="9"/>
    </row>
    <row r="63961" spans="30:30">
      <c r="AD63961" s="9"/>
    </row>
    <row r="63962" spans="30:30">
      <c r="AD63962" s="9"/>
    </row>
    <row r="63963" spans="30:30">
      <c r="AD63963" s="9"/>
    </row>
    <row r="63964" spans="30:30">
      <c r="AD63964" s="9"/>
    </row>
    <row r="63965" spans="30:30">
      <c r="AD63965" s="9"/>
    </row>
    <row r="63966" spans="30:30">
      <c r="AD63966" s="9"/>
    </row>
    <row r="63967" spans="30:30">
      <c r="AD63967" s="9"/>
    </row>
    <row r="63968" spans="30:30">
      <c r="AD63968" s="9"/>
    </row>
    <row r="63969" spans="30:30">
      <c r="AD63969" s="9"/>
    </row>
    <row r="63970" spans="30:30">
      <c r="AD63970" s="9"/>
    </row>
    <row r="63971" spans="30:30">
      <c r="AD63971" s="9"/>
    </row>
    <row r="63972" spans="30:30">
      <c r="AD63972" s="9"/>
    </row>
    <row r="63973" spans="30:30">
      <c r="AD63973" s="9"/>
    </row>
    <row r="63974" spans="30:30">
      <c r="AD63974" s="9"/>
    </row>
    <row r="63975" spans="30:30">
      <c r="AD63975" s="9"/>
    </row>
    <row r="63976" spans="30:30">
      <c r="AD63976" s="9"/>
    </row>
    <row r="63977" spans="30:30">
      <c r="AD63977" s="9"/>
    </row>
    <row r="63978" spans="30:30">
      <c r="AD63978" s="9"/>
    </row>
    <row r="63979" spans="30:30">
      <c r="AD63979" s="9"/>
    </row>
    <row r="63980" spans="30:30">
      <c r="AD63980" s="9"/>
    </row>
    <row r="63981" spans="30:30">
      <c r="AD63981" s="9"/>
    </row>
    <row r="63982" spans="30:30">
      <c r="AD63982" s="9"/>
    </row>
    <row r="63983" spans="30:30">
      <c r="AD63983" s="9"/>
    </row>
    <row r="63984" spans="30:30">
      <c r="AD63984" s="9"/>
    </row>
    <row r="63985" spans="30:30">
      <c r="AD63985" s="9"/>
    </row>
    <row r="63986" spans="30:30">
      <c r="AD63986" s="9"/>
    </row>
    <row r="63987" spans="30:30">
      <c r="AD63987" s="9"/>
    </row>
    <row r="63988" spans="30:30">
      <c r="AD63988" s="9"/>
    </row>
    <row r="63989" spans="30:30">
      <c r="AD63989" s="9"/>
    </row>
    <row r="63990" spans="30:30">
      <c r="AD63990" s="9"/>
    </row>
    <row r="63991" spans="30:30">
      <c r="AD63991" s="9"/>
    </row>
    <row r="63992" spans="30:30">
      <c r="AD63992" s="9"/>
    </row>
    <row r="63993" spans="30:30">
      <c r="AD63993" s="9"/>
    </row>
    <row r="63994" spans="30:30">
      <c r="AD63994" s="9"/>
    </row>
    <row r="63995" spans="30:30">
      <c r="AD63995" s="9"/>
    </row>
    <row r="63996" spans="30:30">
      <c r="AD63996" s="9"/>
    </row>
    <row r="63997" spans="30:30">
      <c r="AD63997" s="9"/>
    </row>
    <row r="63998" spans="30:30">
      <c r="AD63998" s="9"/>
    </row>
    <row r="63999" spans="30:30">
      <c r="AD63999" s="9"/>
    </row>
    <row r="64000" spans="30:30">
      <c r="AD64000" s="9"/>
    </row>
    <row r="64001" spans="30:30">
      <c r="AD64001" s="9"/>
    </row>
    <row r="64002" spans="30:30">
      <c r="AD64002" s="9"/>
    </row>
    <row r="64003" spans="30:30">
      <c r="AD64003" s="9"/>
    </row>
    <row r="64004" spans="30:30">
      <c r="AD64004" s="9"/>
    </row>
    <row r="64005" spans="30:30">
      <c r="AD64005" s="9"/>
    </row>
    <row r="64006" spans="30:30">
      <c r="AD64006" s="9"/>
    </row>
    <row r="64007" spans="30:30">
      <c r="AD64007" s="9"/>
    </row>
    <row r="64008" spans="30:30">
      <c r="AD64008" s="9"/>
    </row>
    <row r="64009" spans="30:30">
      <c r="AD64009" s="9"/>
    </row>
    <row r="64010" spans="30:30">
      <c r="AD64010" s="9"/>
    </row>
    <row r="64011" spans="30:30">
      <c r="AD64011" s="9"/>
    </row>
    <row r="64012" spans="30:30">
      <c r="AD64012" s="9"/>
    </row>
    <row r="64013" spans="30:30">
      <c r="AD64013" s="9"/>
    </row>
    <row r="64014" spans="30:30">
      <c r="AD64014" s="9"/>
    </row>
    <row r="64015" spans="30:30">
      <c r="AD64015" s="9"/>
    </row>
    <row r="64016" spans="30:30">
      <c r="AD64016" s="9"/>
    </row>
    <row r="64017" spans="30:30">
      <c r="AD64017" s="9"/>
    </row>
    <row r="64018" spans="30:30">
      <c r="AD64018" s="9"/>
    </row>
    <row r="64019" spans="30:30">
      <c r="AD64019" s="9"/>
    </row>
    <row r="64020" spans="30:30">
      <c r="AD64020" s="9"/>
    </row>
    <row r="64021" spans="30:30">
      <c r="AD64021" s="9"/>
    </row>
    <row r="64022" spans="30:30">
      <c r="AD64022" s="9"/>
    </row>
    <row r="64023" spans="30:30">
      <c r="AD64023" s="9"/>
    </row>
    <row r="64024" spans="30:30">
      <c r="AD64024" s="9"/>
    </row>
    <row r="64025" spans="30:30">
      <c r="AD64025" s="9"/>
    </row>
    <row r="64026" spans="30:30">
      <c r="AD64026" s="9"/>
    </row>
    <row r="64027" spans="30:30">
      <c r="AD64027" s="9"/>
    </row>
    <row r="64028" spans="30:30">
      <c r="AD64028" s="9"/>
    </row>
    <row r="64029" spans="30:30">
      <c r="AD64029" s="9"/>
    </row>
    <row r="64030" spans="30:30">
      <c r="AD64030" s="9"/>
    </row>
    <row r="64031" spans="30:30">
      <c r="AD64031" s="9"/>
    </row>
    <row r="64032" spans="30:30">
      <c r="AD64032" s="9"/>
    </row>
    <row r="64033" spans="30:30">
      <c r="AD64033" s="9"/>
    </row>
    <row r="64034" spans="30:30">
      <c r="AD64034" s="9"/>
    </row>
    <row r="64035" spans="30:30">
      <c r="AD64035" s="9"/>
    </row>
    <row r="64036" spans="30:30">
      <c r="AD64036" s="9"/>
    </row>
    <row r="64037" spans="30:30">
      <c r="AD64037" s="9"/>
    </row>
    <row r="64038" spans="30:30">
      <c r="AD64038" s="9"/>
    </row>
    <row r="64039" spans="30:30">
      <c r="AD64039" s="9"/>
    </row>
    <row r="64040" spans="30:30">
      <c r="AD64040" s="9"/>
    </row>
    <row r="64041" spans="30:30">
      <c r="AD64041" s="9"/>
    </row>
    <row r="64042" spans="30:30">
      <c r="AD64042" s="9"/>
    </row>
    <row r="64043" spans="30:30">
      <c r="AD64043" s="9"/>
    </row>
    <row r="64044" spans="30:30">
      <c r="AD64044" s="9"/>
    </row>
    <row r="64045" spans="30:30">
      <c r="AD64045" s="9"/>
    </row>
    <row r="64046" spans="30:30">
      <c r="AD64046" s="9"/>
    </row>
    <row r="64047" spans="30:30">
      <c r="AD64047" s="9"/>
    </row>
    <row r="64048" spans="30:30">
      <c r="AD64048" s="9"/>
    </row>
    <row r="64049" spans="30:30">
      <c r="AD64049" s="9"/>
    </row>
    <row r="64050" spans="30:30">
      <c r="AD64050" s="9"/>
    </row>
    <row r="64051" spans="30:30">
      <c r="AD64051" s="9"/>
    </row>
    <row r="64052" spans="30:30">
      <c r="AD64052" s="9"/>
    </row>
    <row r="64053" spans="30:30">
      <c r="AD64053" s="9"/>
    </row>
    <row r="64054" spans="30:30">
      <c r="AD64054" s="9"/>
    </row>
    <row r="64055" spans="30:30">
      <c r="AD64055" s="9"/>
    </row>
    <row r="64056" spans="30:30">
      <c r="AD64056" s="9"/>
    </row>
    <row r="64057" spans="30:30">
      <c r="AD64057" s="9"/>
    </row>
    <row r="64058" spans="30:30">
      <c r="AD64058" s="9"/>
    </row>
    <row r="64059" spans="30:30">
      <c r="AD64059" s="9"/>
    </row>
    <row r="64060" spans="30:30">
      <c r="AD64060" s="9"/>
    </row>
    <row r="64061" spans="30:30">
      <c r="AD64061" s="9"/>
    </row>
    <row r="64062" spans="30:30">
      <c r="AD64062" s="9"/>
    </row>
    <row r="64063" spans="30:30">
      <c r="AD64063" s="9"/>
    </row>
    <row r="64064" spans="30:30">
      <c r="AD64064" s="9"/>
    </row>
    <row r="64065" spans="30:30">
      <c r="AD64065" s="9"/>
    </row>
    <row r="64066" spans="30:30">
      <c r="AD64066" s="9"/>
    </row>
    <row r="64067" spans="30:30">
      <c r="AD64067" s="9"/>
    </row>
    <row r="64068" spans="30:30">
      <c r="AD64068" s="9"/>
    </row>
    <row r="64069" spans="30:30">
      <c r="AD64069" s="9"/>
    </row>
    <row r="64070" spans="30:30">
      <c r="AD64070" s="9"/>
    </row>
    <row r="64071" spans="30:30">
      <c r="AD64071" s="9"/>
    </row>
    <row r="64072" spans="30:30">
      <c r="AD64072" s="9"/>
    </row>
    <row r="64073" spans="30:30">
      <c r="AD64073" s="9"/>
    </row>
    <row r="64074" spans="30:30">
      <c r="AD64074" s="9"/>
    </row>
    <row r="64075" spans="30:30">
      <c r="AD64075" s="9"/>
    </row>
    <row r="64076" spans="30:30">
      <c r="AD64076" s="9"/>
    </row>
    <row r="64077" spans="30:30">
      <c r="AD64077" s="9"/>
    </row>
    <row r="64078" spans="30:30">
      <c r="AD64078" s="9"/>
    </row>
    <row r="64079" spans="30:30">
      <c r="AD64079" s="9"/>
    </row>
    <row r="64080" spans="30:30">
      <c r="AD64080" s="9"/>
    </row>
    <row r="64081" spans="30:30">
      <c r="AD64081" s="9"/>
    </row>
    <row r="64082" spans="30:30">
      <c r="AD64082" s="9"/>
    </row>
    <row r="64083" spans="30:30">
      <c r="AD64083" s="9"/>
    </row>
    <row r="64084" spans="30:30">
      <c r="AD64084" s="9"/>
    </row>
    <row r="64085" spans="30:30">
      <c r="AD64085" s="9"/>
    </row>
    <row r="64086" spans="30:30">
      <c r="AD64086" s="9"/>
    </row>
    <row r="64087" spans="30:30">
      <c r="AD64087" s="9"/>
    </row>
    <row r="64088" spans="30:30">
      <c r="AD64088" s="9"/>
    </row>
    <row r="64089" spans="30:30">
      <c r="AD64089" s="9"/>
    </row>
    <row r="64090" spans="30:30">
      <c r="AD64090" s="9"/>
    </row>
    <row r="64091" spans="30:30">
      <c r="AD64091" s="9"/>
    </row>
    <row r="64092" spans="30:30">
      <c r="AD64092" s="9"/>
    </row>
    <row r="64093" spans="30:30">
      <c r="AD64093" s="9"/>
    </row>
    <row r="64094" spans="30:30">
      <c r="AD64094" s="9"/>
    </row>
    <row r="64095" spans="30:30">
      <c r="AD64095" s="9"/>
    </row>
    <row r="64096" spans="30:30">
      <c r="AD64096" s="9"/>
    </row>
    <row r="64097" spans="30:30">
      <c r="AD64097" s="9"/>
    </row>
    <row r="64098" spans="30:30">
      <c r="AD64098" s="9"/>
    </row>
    <row r="64099" spans="30:30">
      <c r="AD64099" s="9"/>
    </row>
    <row r="64100" spans="30:30">
      <c r="AD64100" s="9"/>
    </row>
    <row r="64101" spans="30:30">
      <c r="AD64101" s="9"/>
    </row>
    <row r="64102" spans="30:30">
      <c r="AD64102" s="9"/>
    </row>
    <row r="64103" spans="30:30">
      <c r="AD64103" s="9"/>
    </row>
    <row r="64104" spans="30:30">
      <c r="AD64104" s="9"/>
    </row>
    <row r="64105" spans="30:30">
      <c r="AD64105" s="9"/>
    </row>
    <row r="64106" spans="30:30">
      <c r="AD64106" s="9"/>
    </row>
    <row r="64107" spans="30:30">
      <c r="AD64107" s="9"/>
    </row>
    <row r="64108" spans="30:30">
      <c r="AD64108" s="9"/>
    </row>
    <row r="64109" spans="30:30">
      <c r="AD64109" s="9"/>
    </row>
    <row r="64110" spans="30:30">
      <c r="AD64110" s="9"/>
    </row>
    <row r="64111" spans="30:30">
      <c r="AD64111" s="9"/>
    </row>
    <row r="64112" spans="30:30">
      <c r="AD64112" s="9"/>
    </row>
    <row r="64113" spans="30:30">
      <c r="AD64113" s="9"/>
    </row>
    <row r="64114" spans="30:30">
      <c r="AD64114" s="9"/>
    </row>
    <row r="64115" spans="30:30">
      <c r="AD64115" s="9"/>
    </row>
    <row r="64116" spans="30:30">
      <c r="AD64116" s="9"/>
    </row>
    <row r="64117" spans="30:30">
      <c r="AD64117" s="9"/>
    </row>
    <row r="64118" spans="30:30">
      <c r="AD64118" s="9"/>
    </row>
    <row r="64119" spans="30:30">
      <c r="AD64119" s="9"/>
    </row>
    <row r="64120" spans="30:30">
      <c r="AD64120" s="9"/>
    </row>
    <row r="64121" spans="30:30">
      <c r="AD64121" s="9"/>
    </row>
    <row r="64122" spans="30:30">
      <c r="AD64122" s="9"/>
    </row>
    <row r="64123" spans="30:30">
      <c r="AD64123" s="9"/>
    </row>
    <row r="64124" spans="30:30">
      <c r="AD64124" s="9"/>
    </row>
    <row r="64125" spans="30:30">
      <c r="AD64125" s="9"/>
    </row>
    <row r="64126" spans="30:30">
      <c r="AD64126" s="9"/>
    </row>
    <row r="64127" spans="30:30">
      <c r="AD64127" s="9"/>
    </row>
    <row r="64128" spans="30:30">
      <c r="AD64128" s="9"/>
    </row>
    <row r="64129" spans="30:30">
      <c r="AD64129" s="9"/>
    </row>
    <row r="64130" spans="30:30">
      <c r="AD64130" s="9"/>
    </row>
    <row r="64131" spans="30:30">
      <c r="AD64131" s="9"/>
    </row>
    <row r="64132" spans="30:30">
      <c r="AD64132" s="9"/>
    </row>
    <row r="64133" spans="30:30">
      <c r="AD64133" s="9"/>
    </row>
    <row r="64134" spans="30:30">
      <c r="AD64134" s="9"/>
    </row>
    <row r="64135" spans="30:30">
      <c r="AD64135" s="9"/>
    </row>
    <row r="64136" spans="30:30">
      <c r="AD64136" s="9"/>
    </row>
    <row r="64137" spans="30:30">
      <c r="AD64137" s="9"/>
    </row>
    <row r="64138" spans="30:30">
      <c r="AD64138" s="9"/>
    </row>
    <row r="64139" spans="30:30">
      <c r="AD64139" s="9"/>
    </row>
    <row r="64140" spans="30:30">
      <c r="AD64140" s="9"/>
    </row>
    <row r="64141" spans="30:30">
      <c r="AD64141" s="9"/>
    </row>
    <row r="64142" spans="30:30">
      <c r="AD64142" s="9"/>
    </row>
    <row r="64143" spans="30:30">
      <c r="AD64143" s="9"/>
    </row>
    <row r="64144" spans="30:30">
      <c r="AD64144" s="9"/>
    </row>
    <row r="64145" spans="30:30">
      <c r="AD64145" s="9"/>
    </row>
    <row r="64146" spans="30:30">
      <c r="AD64146" s="9"/>
    </row>
    <row r="64147" spans="30:30">
      <c r="AD64147" s="9"/>
    </row>
    <row r="64148" spans="30:30">
      <c r="AD64148" s="9"/>
    </row>
    <row r="64149" spans="30:30">
      <c r="AD64149" s="9"/>
    </row>
    <row r="64150" spans="30:30">
      <c r="AD64150" s="9"/>
    </row>
    <row r="64151" spans="30:30">
      <c r="AD64151" s="9"/>
    </row>
    <row r="64152" spans="30:30">
      <c r="AD64152" s="9"/>
    </row>
    <row r="64153" spans="30:30">
      <c r="AD64153" s="9"/>
    </row>
    <row r="64154" spans="30:30">
      <c r="AD64154" s="9"/>
    </row>
    <row r="64155" spans="30:30">
      <c r="AD64155" s="9"/>
    </row>
    <row r="64156" spans="30:30">
      <c r="AD64156" s="9"/>
    </row>
    <row r="64157" spans="30:30">
      <c r="AD64157" s="9"/>
    </row>
    <row r="64158" spans="30:30">
      <c r="AD64158" s="9"/>
    </row>
    <row r="64159" spans="30:30">
      <c r="AD64159" s="9"/>
    </row>
    <row r="64160" spans="30:30">
      <c r="AD64160" s="9"/>
    </row>
    <row r="64161" spans="30:30">
      <c r="AD64161" s="9"/>
    </row>
    <row r="64162" spans="30:30">
      <c r="AD64162" s="9"/>
    </row>
    <row r="64163" spans="30:30">
      <c r="AD64163" s="9"/>
    </row>
    <row r="64164" spans="30:30">
      <c r="AD64164" s="9"/>
    </row>
    <row r="64165" spans="30:30">
      <c r="AD64165" s="9"/>
    </row>
    <row r="64166" spans="30:30">
      <c r="AD64166" s="9"/>
    </row>
    <row r="64167" spans="30:30">
      <c r="AD64167" s="9"/>
    </row>
    <row r="64168" spans="30:30">
      <c r="AD64168" s="9"/>
    </row>
    <row r="64169" spans="30:30">
      <c r="AD64169" s="9"/>
    </row>
    <row r="64170" spans="30:30">
      <c r="AD64170" s="9"/>
    </row>
    <row r="64171" spans="30:30">
      <c r="AD64171" s="9"/>
    </row>
    <row r="64172" spans="30:30">
      <c r="AD64172" s="9"/>
    </row>
    <row r="64173" spans="30:30">
      <c r="AD64173" s="9"/>
    </row>
    <row r="64174" spans="30:30">
      <c r="AD64174" s="9"/>
    </row>
    <row r="64175" spans="30:30">
      <c r="AD64175" s="9"/>
    </row>
    <row r="64176" spans="30:30">
      <c r="AD64176" s="9"/>
    </row>
    <row r="64177" spans="30:30">
      <c r="AD64177" s="9"/>
    </row>
    <row r="64178" spans="30:30">
      <c r="AD64178" s="9"/>
    </row>
    <row r="64179" spans="30:30">
      <c r="AD64179" s="9"/>
    </row>
    <row r="64180" spans="30:30">
      <c r="AD64180" s="9"/>
    </row>
    <row r="64181" spans="30:30">
      <c r="AD64181" s="9"/>
    </row>
    <row r="64182" spans="30:30">
      <c r="AD64182" s="9"/>
    </row>
    <row r="64183" spans="30:30">
      <c r="AD64183" s="9"/>
    </row>
    <row r="64184" spans="30:30">
      <c r="AD64184" s="9"/>
    </row>
    <row r="64185" spans="30:30">
      <c r="AD64185" s="9"/>
    </row>
    <row r="64186" spans="30:30">
      <c r="AD64186" s="9"/>
    </row>
    <row r="64187" spans="30:30">
      <c r="AD64187" s="9"/>
    </row>
    <row r="64188" spans="30:30">
      <c r="AD64188" s="9"/>
    </row>
    <row r="64189" spans="30:30">
      <c r="AD64189" s="9"/>
    </row>
    <row r="64190" spans="30:30">
      <c r="AD64190" s="9"/>
    </row>
    <row r="64191" spans="30:30">
      <c r="AD64191" s="9"/>
    </row>
    <row r="64192" spans="30:30">
      <c r="AD64192" s="9"/>
    </row>
    <row r="64193" spans="30:30">
      <c r="AD64193" s="9"/>
    </row>
    <row r="64194" spans="30:30">
      <c r="AD64194" s="9"/>
    </row>
    <row r="64195" spans="30:30">
      <c r="AD64195" s="9"/>
    </row>
    <row r="64196" spans="30:30">
      <c r="AD64196" s="9"/>
    </row>
    <row r="64197" spans="30:30">
      <c r="AD64197" s="9"/>
    </row>
    <row r="64198" spans="30:30">
      <c r="AD64198" s="9"/>
    </row>
    <row r="64199" spans="30:30">
      <c r="AD64199" s="9"/>
    </row>
    <row r="64200" spans="30:30">
      <c r="AD64200" s="9"/>
    </row>
    <row r="64201" spans="30:30">
      <c r="AD64201" s="9"/>
    </row>
    <row r="64202" spans="30:30">
      <c r="AD64202" s="9"/>
    </row>
    <row r="64203" spans="30:30">
      <c r="AD64203" s="9"/>
    </row>
    <row r="64204" spans="30:30">
      <c r="AD64204" s="9"/>
    </row>
    <row r="64205" spans="30:30">
      <c r="AD64205" s="9"/>
    </row>
    <row r="64206" spans="30:30">
      <c r="AD64206" s="9"/>
    </row>
    <row r="64207" spans="30:30">
      <c r="AD64207" s="9"/>
    </row>
    <row r="64208" spans="30:30">
      <c r="AD64208" s="9"/>
    </row>
    <row r="64209" spans="30:30">
      <c r="AD64209" s="9"/>
    </row>
    <row r="64210" spans="30:30">
      <c r="AD64210" s="9"/>
    </row>
    <row r="64211" spans="30:30">
      <c r="AD64211" s="9"/>
    </row>
    <row r="64212" spans="30:30">
      <c r="AD64212" s="9"/>
    </row>
    <row r="64213" spans="30:30">
      <c r="AD64213" s="9"/>
    </row>
    <row r="64214" spans="30:30">
      <c r="AD64214" s="9"/>
    </row>
    <row r="64215" spans="30:30">
      <c r="AD64215" s="9"/>
    </row>
    <row r="64216" spans="30:30">
      <c r="AD64216" s="9"/>
    </row>
    <row r="64217" spans="30:30">
      <c r="AD64217" s="9"/>
    </row>
    <row r="64218" spans="30:30">
      <c r="AD64218" s="9"/>
    </row>
    <row r="64219" spans="30:30">
      <c r="AD64219" s="9"/>
    </row>
    <row r="64220" spans="30:30">
      <c r="AD64220" s="9"/>
    </row>
    <row r="64221" spans="30:30">
      <c r="AD64221" s="9"/>
    </row>
    <row r="64222" spans="30:30">
      <c r="AD64222" s="9"/>
    </row>
    <row r="64223" spans="30:30">
      <c r="AD64223" s="9"/>
    </row>
    <row r="64224" spans="30:30">
      <c r="AD64224" s="9"/>
    </row>
    <row r="64225" spans="30:30">
      <c r="AD64225" s="9"/>
    </row>
    <row r="64226" spans="30:30">
      <c r="AD64226" s="9"/>
    </row>
    <row r="64227" spans="30:30">
      <c r="AD64227" s="9"/>
    </row>
    <row r="64228" spans="30:30">
      <c r="AD64228" s="9"/>
    </row>
    <row r="64229" spans="30:30">
      <c r="AD64229" s="9"/>
    </row>
    <row r="64230" spans="30:30">
      <c r="AD64230" s="9"/>
    </row>
    <row r="64231" spans="30:30">
      <c r="AD64231" s="9"/>
    </row>
    <row r="64232" spans="30:30">
      <c r="AD64232" s="9"/>
    </row>
    <row r="64233" spans="30:30">
      <c r="AD64233" s="9"/>
    </row>
    <row r="64234" spans="30:30">
      <c r="AD64234" s="9"/>
    </row>
    <row r="64235" spans="30:30">
      <c r="AD64235" s="9"/>
    </row>
    <row r="64236" spans="30:30">
      <c r="AD64236" s="9"/>
    </row>
    <row r="64237" spans="30:30">
      <c r="AD64237" s="9"/>
    </row>
    <row r="64238" spans="30:30">
      <c r="AD64238" s="9"/>
    </row>
    <row r="64239" spans="30:30">
      <c r="AD64239" s="9"/>
    </row>
    <row r="64240" spans="30:30">
      <c r="AD64240" s="9"/>
    </row>
    <row r="64241" spans="30:30">
      <c r="AD64241" s="9"/>
    </row>
    <row r="64242" spans="30:30">
      <c r="AD64242" s="9"/>
    </row>
    <row r="64243" spans="30:30">
      <c r="AD64243" s="9"/>
    </row>
    <row r="64244" spans="30:30">
      <c r="AD64244" s="9"/>
    </row>
    <row r="64245" spans="30:30">
      <c r="AD64245" s="9"/>
    </row>
    <row r="64246" spans="30:30">
      <c r="AD64246" s="9"/>
    </row>
    <row r="64247" spans="30:30">
      <c r="AD64247" s="9"/>
    </row>
    <row r="64248" spans="30:30">
      <c r="AD64248" s="9"/>
    </row>
    <row r="64249" spans="30:30">
      <c r="AD64249" s="9"/>
    </row>
    <row r="64250" spans="30:30">
      <c r="AD64250" s="9"/>
    </row>
    <row r="64251" spans="30:30">
      <c r="AD64251" s="9"/>
    </row>
    <row r="64252" spans="30:30">
      <c r="AD64252" s="9"/>
    </row>
    <row r="64253" spans="30:30">
      <c r="AD64253" s="9"/>
    </row>
    <row r="64254" spans="30:30">
      <c r="AD64254" s="9"/>
    </row>
    <row r="64255" spans="30:30">
      <c r="AD64255" s="9"/>
    </row>
    <row r="64256" spans="30:30">
      <c r="AD64256" s="9"/>
    </row>
    <row r="64257" spans="30:30">
      <c r="AD64257" s="9"/>
    </row>
    <row r="64258" spans="30:30">
      <c r="AD64258" s="9"/>
    </row>
    <row r="64259" spans="30:30">
      <c r="AD64259" s="9"/>
    </row>
    <row r="64260" spans="30:30">
      <c r="AD64260" s="9"/>
    </row>
    <row r="64261" spans="30:30">
      <c r="AD64261" s="9"/>
    </row>
    <row r="64262" spans="30:30">
      <c r="AD64262" s="9"/>
    </row>
    <row r="64263" spans="30:30">
      <c r="AD64263" s="9"/>
    </row>
    <row r="64264" spans="30:30">
      <c r="AD64264" s="9"/>
    </row>
    <row r="64265" spans="30:30">
      <c r="AD64265" s="9"/>
    </row>
    <row r="64266" spans="30:30">
      <c r="AD64266" s="9"/>
    </row>
    <row r="64267" spans="30:30">
      <c r="AD64267" s="9"/>
    </row>
    <row r="64268" spans="30:30">
      <c r="AD64268" s="9"/>
    </row>
    <row r="64269" spans="30:30">
      <c r="AD64269" s="9"/>
    </row>
    <row r="64270" spans="30:30">
      <c r="AD64270" s="9"/>
    </row>
    <row r="64271" spans="30:30">
      <c r="AD64271" s="9"/>
    </row>
    <row r="64272" spans="30:30">
      <c r="AD64272" s="9"/>
    </row>
    <row r="64273" spans="30:30">
      <c r="AD64273" s="9"/>
    </row>
    <row r="64274" spans="30:30">
      <c r="AD64274" s="9"/>
    </row>
    <row r="64275" spans="30:30">
      <c r="AD64275" s="9"/>
    </row>
    <row r="64276" spans="30:30">
      <c r="AD64276" s="9"/>
    </row>
    <row r="64277" spans="30:30">
      <c r="AD64277" s="9"/>
    </row>
    <row r="64278" spans="30:30">
      <c r="AD64278" s="9"/>
    </row>
    <row r="64279" spans="30:30">
      <c r="AD64279" s="9"/>
    </row>
    <row r="64280" spans="30:30">
      <c r="AD64280" s="9"/>
    </row>
    <row r="64281" spans="30:30">
      <c r="AD64281" s="9"/>
    </row>
    <row r="64282" spans="30:30">
      <c r="AD64282" s="9"/>
    </row>
    <row r="64283" spans="30:30">
      <c r="AD64283" s="9"/>
    </row>
    <row r="64284" spans="30:30">
      <c r="AD64284" s="9"/>
    </row>
    <row r="64285" spans="30:30">
      <c r="AD64285" s="9"/>
    </row>
    <row r="64286" spans="30:30">
      <c r="AD64286" s="9"/>
    </row>
    <row r="64287" spans="30:30">
      <c r="AD64287" s="9"/>
    </row>
    <row r="64288" spans="30:30">
      <c r="AD64288" s="9"/>
    </row>
    <row r="64289" spans="30:30">
      <c r="AD64289" s="9"/>
    </row>
    <row r="64290" spans="30:30">
      <c r="AD64290" s="9"/>
    </row>
    <row r="64291" spans="30:30">
      <c r="AD64291" s="9"/>
    </row>
    <row r="64292" spans="30:30">
      <c r="AD64292" s="9"/>
    </row>
    <row r="64293" spans="30:30">
      <c r="AD64293" s="9"/>
    </row>
    <row r="64294" spans="30:30">
      <c r="AD64294" s="9"/>
    </row>
    <row r="64295" spans="30:30">
      <c r="AD64295" s="9"/>
    </row>
    <row r="64296" spans="30:30">
      <c r="AD64296" s="9"/>
    </row>
    <row r="64297" spans="30:30">
      <c r="AD64297" s="9"/>
    </row>
    <row r="64298" spans="30:30">
      <c r="AD64298" s="9"/>
    </row>
    <row r="64299" spans="30:30">
      <c r="AD64299" s="9"/>
    </row>
    <row r="64300" spans="30:30">
      <c r="AD64300" s="9"/>
    </row>
    <row r="64301" spans="30:30">
      <c r="AD64301" s="9"/>
    </row>
    <row r="64302" spans="30:30">
      <c r="AD64302" s="9"/>
    </row>
    <row r="64303" spans="30:30">
      <c r="AD64303" s="9"/>
    </row>
    <row r="64304" spans="30:30">
      <c r="AD64304" s="9"/>
    </row>
    <row r="64305" spans="30:30">
      <c r="AD64305" s="9"/>
    </row>
    <row r="64306" spans="30:30">
      <c r="AD64306" s="9"/>
    </row>
    <row r="64307" spans="30:30">
      <c r="AD64307" s="9"/>
    </row>
    <row r="64308" spans="30:30">
      <c r="AD64308" s="9"/>
    </row>
    <row r="64309" spans="30:30">
      <c r="AD64309" s="9"/>
    </row>
    <row r="64310" spans="30:30">
      <c r="AD64310" s="9"/>
    </row>
    <row r="64311" spans="30:30">
      <c r="AD64311" s="9"/>
    </row>
    <row r="64312" spans="30:30">
      <c r="AD64312" s="9"/>
    </row>
    <row r="64313" spans="30:30">
      <c r="AD64313" s="9"/>
    </row>
    <row r="64314" spans="30:30">
      <c r="AD64314" s="9"/>
    </row>
    <row r="64315" spans="30:30">
      <c r="AD64315" s="9"/>
    </row>
    <row r="64316" spans="30:30">
      <c r="AD64316" s="9"/>
    </row>
    <row r="64317" spans="30:30">
      <c r="AD64317" s="9"/>
    </row>
    <row r="64318" spans="30:30">
      <c r="AD64318" s="9"/>
    </row>
    <row r="64319" spans="30:30">
      <c r="AD64319" s="9"/>
    </row>
    <row r="64320" spans="30:30">
      <c r="AD64320" s="9"/>
    </row>
    <row r="64321" spans="30:30">
      <c r="AD64321" s="9"/>
    </row>
    <row r="64322" spans="30:30">
      <c r="AD64322" s="9"/>
    </row>
    <row r="64323" spans="30:30">
      <c r="AD64323" s="9"/>
    </row>
    <row r="64324" spans="30:30">
      <c r="AD64324" s="9"/>
    </row>
    <row r="64325" spans="30:30">
      <c r="AD64325" s="9"/>
    </row>
    <row r="64326" spans="30:30">
      <c r="AD64326" s="9"/>
    </row>
    <row r="64327" spans="30:30">
      <c r="AD64327" s="9"/>
    </row>
    <row r="64328" spans="30:30">
      <c r="AD64328" s="9"/>
    </row>
    <row r="64329" spans="30:30">
      <c r="AD64329" s="9"/>
    </row>
    <row r="64330" spans="30:30">
      <c r="AD64330" s="9"/>
    </row>
    <row r="64331" spans="30:30">
      <c r="AD64331" s="9"/>
    </row>
    <row r="64332" spans="30:30">
      <c r="AD64332" s="9"/>
    </row>
    <row r="64333" spans="30:30">
      <c r="AD64333" s="9"/>
    </row>
    <row r="64334" spans="30:30">
      <c r="AD64334" s="9"/>
    </row>
    <row r="64335" spans="30:30">
      <c r="AD64335" s="9"/>
    </row>
    <row r="64336" spans="30:30">
      <c r="AD64336" s="9"/>
    </row>
    <row r="64337" spans="30:30">
      <c r="AD64337" s="9"/>
    </row>
    <row r="64338" spans="30:30">
      <c r="AD64338" s="9"/>
    </row>
    <row r="64339" spans="30:30">
      <c r="AD64339" s="9"/>
    </row>
    <row r="64340" spans="30:30">
      <c r="AD64340" s="9"/>
    </row>
    <row r="64341" spans="30:30">
      <c r="AD64341" s="9"/>
    </row>
    <row r="64342" spans="30:30">
      <c r="AD64342" s="9"/>
    </row>
    <row r="64343" spans="30:30">
      <c r="AD64343" s="9"/>
    </row>
    <row r="64344" spans="30:30">
      <c r="AD64344" s="9"/>
    </row>
    <row r="64345" spans="30:30">
      <c r="AD64345" s="9"/>
    </row>
    <row r="64346" spans="30:30">
      <c r="AD64346" s="9"/>
    </row>
    <row r="64347" spans="30:30">
      <c r="AD64347" s="9"/>
    </row>
    <row r="64348" spans="30:30">
      <c r="AD64348" s="9"/>
    </row>
    <row r="64349" spans="30:30">
      <c r="AD64349" s="9"/>
    </row>
    <row r="64350" spans="30:30">
      <c r="AD64350" s="9"/>
    </row>
    <row r="64351" spans="30:30">
      <c r="AD64351" s="9"/>
    </row>
    <row r="64352" spans="30:30">
      <c r="AD64352" s="9"/>
    </row>
    <row r="64353" spans="30:30">
      <c r="AD64353" s="9"/>
    </row>
    <row r="64354" spans="30:30">
      <c r="AD64354" s="9"/>
    </row>
    <row r="64355" spans="30:30">
      <c r="AD64355" s="9"/>
    </row>
    <row r="64356" spans="30:30">
      <c r="AD64356" s="9"/>
    </row>
    <row r="64357" spans="30:30">
      <c r="AD64357" s="9"/>
    </row>
    <row r="64358" spans="30:30">
      <c r="AD64358" s="9"/>
    </row>
    <row r="64359" spans="30:30">
      <c r="AD64359" s="9"/>
    </row>
    <row r="64360" spans="30:30">
      <c r="AD64360" s="9"/>
    </row>
    <row r="64361" spans="30:30">
      <c r="AD64361" s="9"/>
    </row>
    <row r="64362" spans="30:30">
      <c r="AD64362" s="9"/>
    </row>
    <row r="64363" spans="30:30">
      <c r="AD64363" s="9"/>
    </row>
    <row r="64364" spans="30:30">
      <c r="AD64364" s="9"/>
    </row>
    <row r="64365" spans="30:30">
      <c r="AD64365" s="9"/>
    </row>
    <row r="64366" spans="30:30">
      <c r="AD64366" s="9"/>
    </row>
    <row r="64367" spans="30:30">
      <c r="AD64367" s="9"/>
    </row>
    <row r="64368" spans="30:30">
      <c r="AD64368" s="9"/>
    </row>
    <row r="64369" spans="30:30">
      <c r="AD64369" s="9"/>
    </row>
    <row r="64370" spans="30:30">
      <c r="AD64370" s="9"/>
    </row>
    <row r="64371" spans="30:30">
      <c r="AD64371" s="9"/>
    </row>
    <row r="64372" spans="30:30">
      <c r="AD64372" s="9"/>
    </row>
    <row r="64373" spans="30:30">
      <c r="AD64373" s="9"/>
    </row>
    <row r="64374" spans="30:30">
      <c r="AD64374" s="9"/>
    </row>
    <row r="64375" spans="30:30">
      <c r="AD64375" s="9"/>
    </row>
    <row r="64376" spans="30:30">
      <c r="AD64376" s="9"/>
    </row>
    <row r="64377" spans="30:30">
      <c r="AD64377" s="9"/>
    </row>
    <row r="64378" spans="30:30">
      <c r="AD64378" s="9"/>
    </row>
    <row r="64379" spans="30:30">
      <c r="AD64379" s="9"/>
    </row>
    <row r="64380" spans="30:30">
      <c r="AD64380" s="9"/>
    </row>
    <row r="64381" spans="30:30">
      <c r="AD64381" s="9"/>
    </row>
    <row r="64382" spans="30:30">
      <c r="AD64382" s="9"/>
    </row>
    <row r="64383" spans="30:30">
      <c r="AD64383" s="9"/>
    </row>
    <row r="64384" spans="30:30">
      <c r="AD64384" s="9"/>
    </row>
    <row r="64385" spans="30:30">
      <c r="AD64385" s="9"/>
    </row>
    <row r="64386" spans="30:30">
      <c r="AD64386" s="9"/>
    </row>
    <row r="64387" spans="30:30">
      <c r="AD64387" s="9"/>
    </row>
    <row r="64388" spans="30:30">
      <c r="AD64388" s="9"/>
    </row>
    <row r="64389" spans="30:30">
      <c r="AD64389" s="9"/>
    </row>
    <row r="64390" spans="30:30">
      <c r="AD64390" s="9"/>
    </row>
    <row r="64391" spans="30:30">
      <c r="AD64391" s="9"/>
    </row>
    <row r="64392" spans="30:30">
      <c r="AD64392" s="9"/>
    </row>
    <row r="64393" spans="30:30">
      <c r="AD64393" s="9"/>
    </row>
    <row r="64394" spans="30:30">
      <c r="AD64394" s="9"/>
    </row>
    <row r="64395" spans="30:30">
      <c r="AD64395" s="9"/>
    </row>
    <row r="64396" spans="30:30">
      <c r="AD64396" s="9"/>
    </row>
    <row r="64397" spans="30:30">
      <c r="AD64397" s="9"/>
    </row>
    <row r="64398" spans="30:30">
      <c r="AD64398" s="9"/>
    </row>
    <row r="64399" spans="30:30">
      <c r="AD64399" s="9"/>
    </row>
    <row r="64400" spans="30:30">
      <c r="AD64400" s="9"/>
    </row>
    <row r="64401" spans="30:30">
      <c r="AD64401" s="9"/>
    </row>
    <row r="64402" spans="30:30">
      <c r="AD64402" s="9"/>
    </row>
    <row r="64403" spans="30:30">
      <c r="AD64403" s="9"/>
    </row>
    <row r="64404" spans="30:30">
      <c r="AD64404" s="9"/>
    </row>
    <row r="64405" spans="30:30">
      <c r="AD64405" s="9"/>
    </row>
    <row r="64406" spans="30:30">
      <c r="AD64406" s="9"/>
    </row>
    <row r="64407" spans="30:30">
      <c r="AD64407" s="9"/>
    </row>
    <row r="64408" spans="30:30">
      <c r="AD64408" s="9"/>
    </row>
    <row r="64409" spans="30:30">
      <c r="AD64409" s="9"/>
    </row>
    <row r="64410" spans="30:30">
      <c r="AD64410" s="9"/>
    </row>
    <row r="64411" spans="30:30">
      <c r="AD64411" s="9"/>
    </row>
    <row r="64412" spans="30:30">
      <c r="AD64412" s="9"/>
    </row>
    <row r="64413" spans="30:30">
      <c r="AD64413" s="9"/>
    </row>
    <row r="64414" spans="30:30">
      <c r="AD64414" s="9"/>
    </row>
    <row r="64415" spans="30:30">
      <c r="AD64415" s="9"/>
    </row>
    <row r="64416" spans="30:30">
      <c r="AD64416" s="9"/>
    </row>
    <row r="64417" spans="30:30">
      <c r="AD64417" s="9"/>
    </row>
    <row r="64418" spans="30:30">
      <c r="AD64418" s="9"/>
    </row>
    <row r="64419" spans="30:30">
      <c r="AD64419" s="9"/>
    </row>
    <row r="64420" spans="30:30">
      <c r="AD64420" s="9"/>
    </row>
    <row r="64421" spans="30:30">
      <c r="AD64421" s="9"/>
    </row>
    <row r="64422" spans="30:30">
      <c r="AD64422" s="9"/>
    </row>
    <row r="64423" spans="30:30">
      <c r="AD64423" s="9"/>
    </row>
    <row r="64424" spans="30:30">
      <c r="AD64424" s="9"/>
    </row>
    <row r="64425" spans="30:30">
      <c r="AD64425" s="9"/>
    </row>
    <row r="64426" spans="30:30">
      <c r="AD64426" s="9"/>
    </row>
    <row r="64427" spans="30:30">
      <c r="AD64427" s="9"/>
    </row>
    <row r="64428" spans="30:30">
      <c r="AD64428" s="9"/>
    </row>
    <row r="64429" spans="30:30">
      <c r="AD64429" s="9"/>
    </row>
    <row r="64430" spans="30:30">
      <c r="AD64430" s="9"/>
    </row>
    <row r="64431" spans="30:30">
      <c r="AD64431" s="9"/>
    </row>
    <row r="64432" spans="30:30">
      <c r="AD64432" s="9"/>
    </row>
    <row r="64433" spans="30:30">
      <c r="AD64433" s="9"/>
    </row>
    <row r="64434" spans="30:30">
      <c r="AD64434" s="9"/>
    </row>
    <row r="64435" spans="30:30">
      <c r="AD64435" s="9"/>
    </row>
    <row r="64436" spans="30:30">
      <c r="AD64436" s="9"/>
    </row>
    <row r="64437" spans="30:30">
      <c r="AD64437" s="9"/>
    </row>
    <row r="64438" spans="30:30">
      <c r="AD64438" s="9"/>
    </row>
    <row r="64439" spans="30:30">
      <c r="AD64439" s="9"/>
    </row>
    <row r="64440" spans="30:30">
      <c r="AD64440" s="9"/>
    </row>
    <row r="64441" spans="30:30">
      <c r="AD64441" s="9"/>
    </row>
    <row r="64442" spans="30:30">
      <c r="AD64442" s="9"/>
    </row>
    <row r="64443" spans="30:30">
      <c r="AD64443" s="9"/>
    </row>
    <row r="64444" spans="30:30">
      <c r="AD64444" s="9"/>
    </row>
    <row r="64445" spans="30:30">
      <c r="AD64445" s="9"/>
    </row>
    <row r="64446" spans="30:30">
      <c r="AD64446" s="9"/>
    </row>
    <row r="64447" spans="30:30">
      <c r="AD64447" s="9"/>
    </row>
    <row r="64448" spans="30:30">
      <c r="AD64448" s="9"/>
    </row>
    <row r="64449" spans="30:30">
      <c r="AD64449" s="9"/>
    </row>
    <row r="64450" spans="30:30">
      <c r="AD64450" s="9"/>
    </row>
    <row r="64451" spans="30:30">
      <c r="AD64451" s="9"/>
    </row>
    <row r="64452" spans="30:30">
      <c r="AD64452" s="9"/>
    </row>
    <row r="64453" spans="30:30">
      <c r="AD64453" s="9"/>
    </row>
    <row r="64454" spans="30:30">
      <c r="AD64454" s="9"/>
    </row>
    <row r="64455" spans="30:30">
      <c r="AD64455" s="9"/>
    </row>
    <row r="64456" spans="30:30">
      <c r="AD64456" s="9"/>
    </row>
    <row r="64457" spans="30:30">
      <c r="AD64457" s="9"/>
    </row>
    <row r="64458" spans="30:30">
      <c r="AD64458" s="9"/>
    </row>
    <row r="64459" spans="30:30">
      <c r="AD64459" s="9"/>
    </row>
    <row r="64460" spans="30:30">
      <c r="AD64460" s="9"/>
    </row>
    <row r="64461" spans="30:30">
      <c r="AD64461" s="9"/>
    </row>
    <row r="64462" spans="30:30">
      <c r="AD64462" s="9"/>
    </row>
    <row r="64463" spans="30:30">
      <c r="AD64463" s="9"/>
    </row>
    <row r="64464" spans="30:30">
      <c r="AD64464" s="9"/>
    </row>
    <row r="64465" spans="30:30">
      <c r="AD64465" s="9"/>
    </row>
    <row r="64466" spans="30:30">
      <c r="AD64466" s="9"/>
    </row>
    <row r="64467" spans="30:30">
      <c r="AD64467" s="9"/>
    </row>
    <row r="64468" spans="30:30">
      <c r="AD64468" s="9"/>
    </row>
    <row r="64469" spans="30:30">
      <c r="AD64469" s="9"/>
    </row>
    <row r="64470" spans="30:30">
      <c r="AD64470" s="9"/>
    </row>
    <row r="64471" spans="30:30">
      <c r="AD64471" s="9"/>
    </row>
    <row r="64472" spans="30:30">
      <c r="AD64472" s="9"/>
    </row>
    <row r="64473" spans="30:30">
      <c r="AD64473" s="9"/>
    </row>
    <row r="64474" spans="30:30">
      <c r="AD64474" s="9"/>
    </row>
    <row r="64475" spans="30:30">
      <c r="AD64475" s="9"/>
    </row>
    <row r="64476" spans="30:30">
      <c r="AD64476" s="9"/>
    </row>
    <row r="64477" spans="30:30">
      <c r="AD64477" s="9"/>
    </row>
    <row r="64478" spans="30:30">
      <c r="AD64478" s="9"/>
    </row>
    <row r="64479" spans="30:30">
      <c r="AD64479" s="9"/>
    </row>
    <row r="64480" spans="30:30">
      <c r="AD64480" s="9"/>
    </row>
    <row r="64481" spans="30:30">
      <c r="AD64481" s="9"/>
    </row>
    <row r="64482" spans="30:30">
      <c r="AD64482" s="9"/>
    </row>
    <row r="64483" spans="30:30">
      <c r="AD64483" s="9"/>
    </row>
    <row r="64484" spans="30:30">
      <c r="AD64484" s="9"/>
    </row>
    <row r="64485" spans="30:30">
      <c r="AD64485" s="9"/>
    </row>
    <row r="64486" spans="30:30">
      <c r="AD64486" s="9"/>
    </row>
    <row r="64487" spans="30:30">
      <c r="AD64487" s="9"/>
    </row>
    <row r="64488" spans="30:30">
      <c r="AD64488" s="9"/>
    </row>
    <row r="64489" spans="30:30">
      <c r="AD64489" s="9"/>
    </row>
    <row r="64490" spans="30:30">
      <c r="AD64490" s="9"/>
    </row>
    <row r="64491" spans="30:30">
      <c r="AD64491" s="9"/>
    </row>
    <row r="64492" spans="30:30">
      <c r="AD64492" s="9"/>
    </row>
    <row r="64493" spans="30:30">
      <c r="AD64493" s="9"/>
    </row>
    <row r="64494" spans="30:30">
      <c r="AD64494" s="9"/>
    </row>
    <row r="64495" spans="30:30">
      <c r="AD64495" s="9"/>
    </row>
    <row r="64496" spans="30:30">
      <c r="AD64496" s="9"/>
    </row>
    <row r="64497" spans="30:30">
      <c r="AD64497" s="9"/>
    </row>
    <row r="64498" spans="30:30">
      <c r="AD64498" s="9"/>
    </row>
    <row r="64499" spans="30:30">
      <c r="AD64499" s="9"/>
    </row>
    <row r="64500" spans="30:30">
      <c r="AD64500" s="9"/>
    </row>
    <row r="64501" spans="30:30">
      <c r="AD64501" s="9"/>
    </row>
    <row r="64502" spans="30:30">
      <c r="AD64502" s="9"/>
    </row>
    <row r="64503" spans="30:30">
      <c r="AD64503" s="9"/>
    </row>
    <row r="64504" spans="30:30">
      <c r="AD64504" s="9"/>
    </row>
    <row r="64505" spans="30:30">
      <c r="AD64505" s="9"/>
    </row>
    <row r="64506" spans="30:30">
      <c r="AD64506" s="9"/>
    </row>
    <row r="64507" spans="30:30">
      <c r="AD64507" s="9"/>
    </row>
    <row r="64508" spans="30:30">
      <c r="AD64508" s="9"/>
    </row>
    <row r="64509" spans="30:30">
      <c r="AD64509" s="9"/>
    </row>
    <row r="64510" spans="30:30">
      <c r="AD64510" s="9"/>
    </row>
    <row r="64511" spans="30:30">
      <c r="AD64511" s="9"/>
    </row>
    <row r="64512" spans="30:30">
      <c r="AD64512" s="9"/>
    </row>
    <row r="64513" spans="30:30">
      <c r="AD64513" s="9"/>
    </row>
    <row r="64514" spans="30:30">
      <c r="AD64514" s="9"/>
    </row>
    <row r="64515" spans="30:30">
      <c r="AD64515" s="9"/>
    </row>
    <row r="64516" spans="30:30">
      <c r="AD64516" s="9"/>
    </row>
    <row r="64517" spans="30:30">
      <c r="AD64517" s="9"/>
    </row>
    <row r="64518" spans="30:30">
      <c r="AD64518" s="9"/>
    </row>
    <row r="64519" spans="30:30">
      <c r="AD64519" s="9"/>
    </row>
    <row r="64520" spans="30:30">
      <c r="AD64520" s="9"/>
    </row>
    <row r="64521" spans="30:30">
      <c r="AD64521" s="9"/>
    </row>
    <row r="64522" spans="30:30">
      <c r="AD64522" s="9"/>
    </row>
    <row r="64523" spans="30:30">
      <c r="AD64523" s="9"/>
    </row>
    <row r="64524" spans="30:30">
      <c r="AD64524" s="9"/>
    </row>
    <row r="64525" spans="30:30">
      <c r="AD64525" s="9"/>
    </row>
    <row r="64526" spans="30:30">
      <c r="AD64526" s="9"/>
    </row>
    <row r="64527" spans="30:30">
      <c r="AD64527" s="9"/>
    </row>
    <row r="64528" spans="30:30">
      <c r="AD64528" s="9"/>
    </row>
    <row r="64529" spans="30:30">
      <c r="AD64529" s="9"/>
    </row>
    <row r="64530" spans="30:30">
      <c r="AD64530" s="9"/>
    </row>
    <row r="64531" spans="30:30">
      <c r="AD64531" s="9"/>
    </row>
    <row r="64532" spans="30:30">
      <c r="AD64532" s="9"/>
    </row>
    <row r="64533" spans="30:30">
      <c r="AD64533" s="9"/>
    </row>
    <row r="64534" spans="30:30">
      <c r="AD64534" s="9"/>
    </row>
    <row r="64535" spans="30:30">
      <c r="AD64535" s="9"/>
    </row>
    <row r="64536" spans="30:30">
      <c r="AD64536" s="9"/>
    </row>
    <row r="64537" spans="30:30">
      <c r="AD64537" s="9"/>
    </row>
    <row r="64538" spans="30:30">
      <c r="AD64538" s="9"/>
    </row>
    <row r="64539" spans="30:30">
      <c r="AD64539" s="9"/>
    </row>
    <row r="64540" spans="30:30">
      <c r="AD64540" s="9"/>
    </row>
    <row r="64541" spans="30:30">
      <c r="AD64541" s="9"/>
    </row>
    <row r="64542" spans="30:30">
      <c r="AD64542" s="9"/>
    </row>
    <row r="64543" spans="30:30">
      <c r="AD64543" s="9"/>
    </row>
    <row r="64544" spans="30:30">
      <c r="AD64544" s="9"/>
    </row>
    <row r="64545" spans="30:30">
      <c r="AD64545" s="9"/>
    </row>
    <row r="64546" spans="30:30">
      <c r="AD64546" s="9"/>
    </row>
    <row r="64547" spans="30:30">
      <c r="AD64547" s="9"/>
    </row>
    <row r="64548" spans="30:30">
      <c r="AD64548" s="9"/>
    </row>
    <row r="64549" spans="30:30">
      <c r="AD64549" s="9"/>
    </row>
    <row r="64550" spans="30:30">
      <c r="AD64550" s="9"/>
    </row>
    <row r="64551" spans="30:30">
      <c r="AD64551" s="9"/>
    </row>
    <row r="64552" spans="30:30">
      <c r="AD64552" s="9"/>
    </row>
    <row r="64553" spans="30:30">
      <c r="AD64553" s="9"/>
    </row>
    <row r="64554" spans="30:30">
      <c r="AD64554" s="9"/>
    </row>
    <row r="64555" spans="30:30">
      <c r="AD64555" s="9"/>
    </row>
    <row r="64556" spans="30:30">
      <c r="AD64556" s="9"/>
    </row>
    <row r="64557" spans="30:30">
      <c r="AD64557" s="9"/>
    </row>
    <row r="64558" spans="30:30">
      <c r="AD64558" s="9"/>
    </row>
    <row r="64559" spans="30:30">
      <c r="AD64559" s="9"/>
    </row>
    <row r="64560" spans="30:30">
      <c r="AD64560" s="9"/>
    </row>
    <row r="64561" spans="30:30">
      <c r="AD64561" s="9"/>
    </row>
    <row r="64562" spans="30:30">
      <c r="AD64562" s="9"/>
    </row>
    <row r="64563" spans="30:30">
      <c r="AD64563" s="9"/>
    </row>
    <row r="64564" spans="30:30">
      <c r="AD64564" s="9"/>
    </row>
    <row r="64565" spans="30:30">
      <c r="AD64565" s="9"/>
    </row>
    <row r="64566" spans="30:30">
      <c r="AD64566" s="9"/>
    </row>
    <row r="64567" spans="30:30">
      <c r="AD64567" s="9"/>
    </row>
    <row r="64568" spans="30:30">
      <c r="AD64568" s="9"/>
    </row>
    <row r="64569" spans="30:30">
      <c r="AD64569" s="9"/>
    </row>
    <row r="64570" spans="30:30">
      <c r="AD64570" s="9"/>
    </row>
    <row r="64571" spans="30:30">
      <c r="AD64571" s="9"/>
    </row>
    <row r="64572" spans="30:30">
      <c r="AD64572" s="9"/>
    </row>
    <row r="64573" spans="30:30">
      <c r="AD64573" s="9"/>
    </row>
    <row r="64574" spans="30:30">
      <c r="AD64574" s="9"/>
    </row>
    <row r="64575" spans="30:30">
      <c r="AD64575" s="9"/>
    </row>
    <row r="64576" spans="30:30">
      <c r="AD64576" s="9"/>
    </row>
    <row r="64577" spans="30:30">
      <c r="AD64577" s="9"/>
    </row>
    <row r="64578" spans="30:30">
      <c r="AD64578" s="9"/>
    </row>
    <row r="64579" spans="30:30">
      <c r="AD64579" s="9"/>
    </row>
    <row r="64580" spans="30:30">
      <c r="AD64580" s="9"/>
    </row>
    <row r="64581" spans="30:30">
      <c r="AD64581" s="9"/>
    </row>
    <row r="64582" spans="30:30">
      <c r="AD64582" s="9"/>
    </row>
    <row r="64583" spans="30:30">
      <c r="AD64583" s="9"/>
    </row>
    <row r="64584" spans="30:30">
      <c r="AD64584" s="9"/>
    </row>
    <row r="64585" spans="30:30">
      <c r="AD64585" s="9"/>
    </row>
    <row r="64586" spans="30:30">
      <c r="AD64586" s="9"/>
    </row>
    <row r="64587" spans="30:30">
      <c r="AD64587" s="9"/>
    </row>
    <row r="64588" spans="30:30">
      <c r="AD64588" s="9"/>
    </row>
    <row r="64589" spans="30:30">
      <c r="AD64589" s="9"/>
    </row>
    <row r="64590" spans="30:30">
      <c r="AD64590" s="9"/>
    </row>
    <row r="64591" spans="30:30">
      <c r="AD64591" s="9"/>
    </row>
    <row r="64592" spans="30:30">
      <c r="AD64592" s="9"/>
    </row>
    <row r="64593" spans="30:30">
      <c r="AD64593" s="9"/>
    </row>
    <row r="64594" spans="30:30">
      <c r="AD64594" s="9"/>
    </row>
    <row r="64595" spans="30:30">
      <c r="AD64595" s="9"/>
    </row>
    <row r="64596" spans="30:30">
      <c r="AD64596" s="9"/>
    </row>
    <row r="64597" spans="30:30">
      <c r="AD64597" s="9"/>
    </row>
    <row r="64598" spans="30:30">
      <c r="AD64598" s="9"/>
    </row>
    <row r="64599" spans="30:30">
      <c r="AD64599" s="9"/>
    </row>
    <row r="64600" spans="30:30">
      <c r="AD64600" s="9"/>
    </row>
    <row r="64601" spans="30:30">
      <c r="AD64601" s="9"/>
    </row>
    <row r="64602" spans="30:30">
      <c r="AD64602" s="9"/>
    </row>
    <row r="64603" spans="30:30">
      <c r="AD64603" s="9"/>
    </row>
    <row r="64604" spans="30:30">
      <c r="AD64604" s="9"/>
    </row>
    <row r="64605" spans="30:30">
      <c r="AD64605" s="9"/>
    </row>
    <row r="64606" spans="30:30">
      <c r="AD64606" s="9"/>
    </row>
    <row r="64607" spans="30:30">
      <c r="AD64607" s="9"/>
    </row>
    <row r="64608" spans="30:30">
      <c r="AD64608" s="9"/>
    </row>
    <row r="64609" spans="30:30">
      <c r="AD64609" s="9"/>
    </row>
    <row r="64610" spans="30:30">
      <c r="AD64610" s="9"/>
    </row>
    <row r="64611" spans="30:30">
      <c r="AD64611" s="9"/>
    </row>
    <row r="64612" spans="30:30">
      <c r="AD64612" s="9"/>
    </row>
    <row r="64613" spans="30:30">
      <c r="AD64613" s="9"/>
    </row>
    <row r="64614" spans="30:30">
      <c r="AD64614" s="9"/>
    </row>
    <row r="64615" spans="30:30">
      <c r="AD64615" s="9"/>
    </row>
    <row r="64616" spans="30:30">
      <c r="AD64616" s="9"/>
    </row>
    <row r="64617" spans="30:30">
      <c r="AD64617" s="9"/>
    </row>
    <row r="64618" spans="30:30">
      <c r="AD64618" s="9"/>
    </row>
    <row r="64619" spans="30:30">
      <c r="AD64619" s="9"/>
    </row>
    <row r="64620" spans="30:30">
      <c r="AD64620" s="9"/>
    </row>
    <row r="64621" spans="30:30">
      <c r="AD64621" s="9"/>
    </row>
    <row r="64622" spans="30:30">
      <c r="AD64622" s="9"/>
    </row>
    <row r="64623" spans="30:30">
      <c r="AD64623" s="9"/>
    </row>
    <row r="64624" spans="30:30">
      <c r="AD64624" s="9"/>
    </row>
    <row r="64625" spans="30:30">
      <c r="AD64625" s="9"/>
    </row>
    <row r="64626" spans="30:30">
      <c r="AD64626" s="9"/>
    </row>
    <row r="64627" spans="30:30">
      <c r="AD64627" s="9"/>
    </row>
    <row r="64628" spans="30:30">
      <c r="AD64628" s="9"/>
    </row>
    <row r="64629" spans="30:30">
      <c r="AD64629" s="9"/>
    </row>
    <row r="64630" spans="30:30">
      <c r="AD64630" s="9"/>
    </row>
    <row r="64631" spans="30:30">
      <c r="AD64631" s="9"/>
    </row>
    <row r="64632" spans="30:30">
      <c r="AD64632" s="9"/>
    </row>
    <row r="64633" spans="30:30">
      <c r="AD64633" s="9"/>
    </row>
    <row r="64634" spans="30:30">
      <c r="AD64634" s="9"/>
    </row>
    <row r="64635" spans="30:30">
      <c r="AD64635" s="9"/>
    </row>
    <row r="64636" spans="30:30">
      <c r="AD64636" s="9"/>
    </row>
    <row r="64637" spans="30:30">
      <c r="AD64637" s="9"/>
    </row>
    <row r="64638" spans="30:30">
      <c r="AD64638" s="9"/>
    </row>
    <row r="64639" spans="30:30">
      <c r="AD64639" s="9"/>
    </row>
    <row r="64640" spans="30:30">
      <c r="AD64640" s="9"/>
    </row>
    <row r="64641" spans="30:30">
      <c r="AD64641" s="9"/>
    </row>
    <row r="64642" spans="30:30">
      <c r="AD64642" s="9"/>
    </row>
    <row r="64643" spans="30:30">
      <c r="AD64643" s="9"/>
    </row>
    <row r="64644" spans="30:30">
      <c r="AD64644" s="9"/>
    </row>
    <row r="64645" spans="30:30">
      <c r="AD64645" s="9"/>
    </row>
    <row r="64646" spans="30:30">
      <c r="AD64646" s="9"/>
    </row>
    <row r="64647" spans="30:30">
      <c r="AD64647" s="9"/>
    </row>
    <row r="64648" spans="30:30">
      <c r="AD64648" s="9"/>
    </row>
    <row r="64649" spans="30:30">
      <c r="AD64649" s="9"/>
    </row>
    <row r="64650" spans="30:30">
      <c r="AD64650" s="9"/>
    </row>
    <row r="64651" spans="30:30">
      <c r="AD64651" s="9"/>
    </row>
    <row r="64652" spans="30:30">
      <c r="AD64652" s="9"/>
    </row>
    <row r="64653" spans="30:30">
      <c r="AD64653" s="9"/>
    </row>
    <row r="64654" spans="30:30">
      <c r="AD64654" s="9"/>
    </row>
    <row r="64655" spans="30:30">
      <c r="AD64655" s="9"/>
    </row>
    <row r="64656" spans="30:30">
      <c r="AD64656" s="9"/>
    </row>
    <row r="64657" spans="30:30">
      <c r="AD64657" s="9"/>
    </row>
    <row r="64658" spans="30:30">
      <c r="AD64658" s="9"/>
    </row>
    <row r="64659" spans="30:30">
      <c r="AD64659" s="9"/>
    </row>
    <row r="64660" spans="30:30">
      <c r="AD64660" s="9"/>
    </row>
    <row r="64661" spans="30:30">
      <c r="AD64661" s="9"/>
    </row>
    <row r="64662" spans="30:30">
      <c r="AD64662" s="9"/>
    </row>
    <row r="64663" spans="30:30">
      <c r="AD64663" s="9"/>
    </row>
    <row r="64664" spans="30:30">
      <c r="AD64664" s="9"/>
    </row>
    <row r="64665" spans="30:30">
      <c r="AD64665" s="9"/>
    </row>
    <row r="64666" spans="30:30">
      <c r="AD64666" s="9"/>
    </row>
    <row r="64667" spans="30:30">
      <c r="AD64667" s="9"/>
    </row>
    <row r="64668" spans="30:30">
      <c r="AD64668" s="9"/>
    </row>
    <row r="64669" spans="30:30">
      <c r="AD64669" s="9"/>
    </row>
    <row r="64670" spans="30:30">
      <c r="AD64670" s="9"/>
    </row>
    <row r="64671" spans="30:30">
      <c r="AD64671" s="9"/>
    </row>
    <row r="64672" spans="30:30">
      <c r="AD64672" s="9"/>
    </row>
    <row r="64673" spans="30:30">
      <c r="AD64673" s="9"/>
    </row>
    <row r="64674" spans="30:30">
      <c r="AD64674" s="9"/>
    </row>
    <row r="64675" spans="30:30">
      <c r="AD64675" s="9"/>
    </row>
    <row r="64676" spans="30:30">
      <c r="AD64676" s="9"/>
    </row>
    <row r="64677" spans="30:30">
      <c r="AD64677" s="9"/>
    </row>
    <row r="64678" spans="30:30">
      <c r="AD64678" s="9"/>
    </row>
    <row r="64679" spans="30:30">
      <c r="AD64679" s="9"/>
    </row>
    <row r="64680" spans="30:30">
      <c r="AD64680" s="9"/>
    </row>
    <row r="64681" spans="30:30">
      <c r="AD64681" s="9"/>
    </row>
    <row r="64682" spans="30:30">
      <c r="AD64682" s="9"/>
    </row>
    <row r="64683" spans="30:30">
      <c r="AD64683" s="9"/>
    </row>
    <row r="64684" spans="30:30">
      <c r="AD64684" s="9"/>
    </row>
    <row r="64685" spans="30:30">
      <c r="AD64685" s="9"/>
    </row>
    <row r="64686" spans="30:30">
      <c r="AD64686" s="9"/>
    </row>
    <row r="64687" spans="30:30">
      <c r="AD64687" s="9"/>
    </row>
    <row r="64688" spans="30:30">
      <c r="AD64688" s="9"/>
    </row>
    <row r="64689" spans="30:30">
      <c r="AD64689" s="9"/>
    </row>
    <row r="64690" spans="30:30">
      <c r="AD64690" s="9"/>
    </row>
    <row r="64691" spans="30:30">
      <c r="AD64691" s="9"/>
    </row>
    <row r="64692" spans="30:30">
      <c r="AD64692" s="9"/>
    </row>
    <row r="64693" spans="30:30">
      <c r="AD64693" s="9"/>
    </row>
    <row r="64694" spans="30:30">
      <c r="AD64694" s="9"/>
    </row>
    <row r="64695" spans="30:30">
      <c r="AD64695" s="9"/>
    </row>
    <row r="64696" spans="30:30">
      <c r="AD64696" s="9"/>
    </row>
    <row r="64697" spans="30:30">
      <c r="AD64697" s="9"/>
    </row>
    <row r="64698" spans="30:30">
      <c r="AD64698" s="9"/>
    </row>
    <row r="64699" spans="30:30">
      <c r="AD64699" s="9"/>
    </row>
    <row r="64700" spans="30:30">
      <c r="AD64700" s="9"/>
    </row>
    <row r="64701" spans="30:30">
      <c r="AD64701" s="9"/>
    </row>
    <row r="64702" spans="30:30">
      <c r="AD64702" s="9"/>
    </row>
    <row r="64703" spans="30:30">
      <c r="AD64703" s="9"/>
    </row>
    <row r="64704" spans="30:30">
      <c r="AD64704" s="9"/>
    </row>
    <row r="64705" spans="30:30">
      <c r="AD64705" s="9"/>
    </row>
    <row r="64706" spans="30:30">
      <c r="AD64706" s="9"/>
    </row>
    <row r="64707" spans="30:30">
      <c r="AD64707" s="9"/>
    </row>
    <row r="64708" spans="30:30">
      <c r="AD64708" s="9"/>
    </row>
    <row r="64709" spans="30:30">
      <c r="AD64709" s="9"/>
    </row>
    <row r="64710" spans="30:30">
      <c r="AD64710" s="9"/>
    </row>
    <row r="64711" spans="30:30">
      <c r="AD64711" s="9"/>
    </row>
    <row r="64712" spans="30:30">
      <c r="AD64712" s="9"/>
    </row>
    <row r="64713" spans="30:30">
      <c r="AD64713" s="9"/>
    </row>
    <row r="64714" spans="30:30">
      <c r="AD64714" s="9"/>
    </row>
    <row r="64715" spans="30:30">
      <c r="AD64715" s="9"/>
    </row>
    <row r="64716" spans="30:30">
      <c r="AD64716" s="9"/>
    </row>
    <row r="64717" spans="30:30">
      <c r="AD64717" s="9"/>
    </row>
    <row r="64718" spans="30:30">
      <c r="AD64718" s="9"/>
    </row>
    <row r="64719" spans="30:30">
      <c r="AD64719" s="9"/>
    </row>
    <row r="64720" spans="30:30">
      <c r="AD64720" s="9"/>
    </row>
    <row r="64721" spans="30:30">
      <c r="AD64721" s="9"/>
    </row>
    <row r="64722" spans="30:30">
      <c r="AD64722" s="9"/>
    </row>
    <row r="64723" spans="30:30">
      <c r="AD64723" s="9"/>
    </row>
    <row r="64724" spans="30:30">
      <c r="AD64724" s="9"/>
    </row>
    <row r="64725" spans="30:30">
      <c r="AD64725" s="9"/>
    </row>
    <row r="64726" spans="30:30">
      <c r="AD64726" s="9"/>
    </row>
    <row r="64727" spans="30:30">
      <c r="AD64727" s="9"/>
    </row>
    <row r="64728" spans="30:30">
      <c r="AD64728" s="9"/>
    </row>
    <row r="64729" spans="30:30">
      <c r="AD64729" s="9"/>
    </row>
    <row r="64730" spans="30:30">
      <c r="AD64730" s="9"/>
    </row>
    <row r="64731" spans="30:30">
      <c r="AD64731" s="9"/>
    </row>
    <row r="64732" spans="30:30">
      <c r="AD64732" s="9"/>
    </row>
    <row r="64733" spans="30:30">
      <c r="AD64733" s="9"/>
    </row>
    <row r="64734" spans="30:30">
      <c r="AD64734" s="9"/>
    </row>
    <row r="64735" spans="30:30">
      <c r="AD64735" s="9"/>
    </row>
    <row r="64736" spans="30:30">
      <c r="AD64736" s="9"/>
    </row>
    <row r="64737" spans="30:30">
      <c r="AD64737" s="9"/>
    </row>
    <row r="64738" spans="30:30">
      <c r="AD64738" s="9"/>
    </row>
    <row r="64739" spans="30:30">
      <c r="AD64739" s="9"/>
    </row>
    <row r="64740" spans="30:30">
      <c r="AD64740" s="9"/>
    </row>
    <row r="64741" spans="30:30">
      <c r="AD64741" s="9"/>
    </row>
    <row r="64742" spans="30:30">
      <c r="AD64742" s="9"/>
    </row>
    <row r="64743" spans="30:30">
      <c r="AD64743" s="9"/>
    </row>
    <row r="64744" spans="30:30">
      <c r="AD64744" s="9"/>
    </row>
    <row r="64745" spans="30:30">
      <c r="AD64745" s="9"/>
    </row>
    <row r="64746" spans="30:30">
      <c r="AD64746" s="9"/>
    </row>
    <row r="64747" spans="30:30">
      <c r="AD64747" s="9"/>
    </row>
    <row r="64748" spans="30:30">
      <c r="AD64748" s="9"/>
    </row>
    <row r="64749" spans="30:30">
      <c r="AD64749" s="9"/>
    </row>
    <row r="64750" spans="30:30">
      <c r="AD64750" s="9"/>
    </row>
    <row r="64751" spans="30:30">
      <c r="AD64751" s="9"/>
    </row>
    <row r="64752" spans="30:30">
      <c r="AD64752" s="9"/>
    </row>
    <row r="64753" spans="30:30">
      <c r="AD64753" s="9"/>
    </row>
    <row r="64754" spans="30:30">
      <c r="AD64754" s="9"/>
    </row>
    <row r="64755" spans="30:30">
      <c r="AD64755" s="9"/>
    </row>
    <row r="64756" spans="30:30">
      <c r="AD64756" s="9"/>
    </row>
    <row r="64757" spans="30:30">
      <c r="AD64757" s="9"/>
    </row>
    <row r="64758" spans="30:30">
      <c r="AD64758" s="9"/>
    </row>
    <row r="64759" spans="30:30">
      <c r="AD64759" s="9"/>
    </row>
    <row r="64760" spans="30:30">
      <c r="AD64760" s="9"/>
    </row>
    <row r="64761" spans="30:30">
      <c r="AD64761" s="9"/>
    </row>
    <row r="64762" spans="30:30">
      <c r="AD64762" s="9"/>
    </row>
    <row r="64763" spans="30:30">
      <c r="AD64763" s="9"/>
    </row>
    <row r="64764" spans="30:30">
      <c r="AD64764" s="9"/>
    </row>
    <row r="64765" spans="30:30">
      <c r="AD64765" s="9"/>
    </row>
    <row r="64766" spans="30:30">
      <c r="AD64766" s="9"/>
    </row>
    <row r="64767" spans="30:30">
      <c r="AD64767" s="9"/>
    </row>
    <row r="64768" spans="30:30">
      <c r="AD64768" s="9"/>
    </row>
    <row r="64769" spans="30:30">
      <c r="AD64769" s="9"/>
    </row>
    <row r="64770" spans="30:30">
      <c r="AD64770" s="9"/>
    </row>
    <row r="64771" spans="30:30">
      <c r="AD64771" s="9"/>
    </row>
    <row r="64772" spans="30:30">
      <c r="AD64772" s="9"/>
    </row>
    <row r="64773" spans="30:30">
      <c r="AD64773" s="9"/>
    </row>
    <row r="64774" spans="30:30">
      <c r="AD64774" s="9"/>
    </row>
    <row r="64775" spans="30:30">
      <c r="AD64775" s="9"/>
    </row>
    <row r="64776" spans="30:30">
      <c r="AD64776" s="9"/>
    </row>
    <row r="64777" spans="30:30">
      <c r="AD64777" s="9"/>
    </row>
    <row r="64778" spans="30:30">
      <c r="AD64778" s="9"/>
    </row>
    <row r="64779" spans="30:30">
      <c r="AD64779" s="9"/>
    </row>
    <row r="64780" spans="30:30">
      <c r="AD64780" s="9"/>
    </row>
    <row r="64781" spans="30:30">
      <c r="AD64781" s="9"/>
    </row>
    <row r="64782" spans="30:30">
      <c r="AD64782" s="9"/>
    </row>
    <row r="64783" spans="30:30">
      <c r="AD64783" s="9"/>
    </row>
    <row r="64784" spans="30:30">
      <c r="AD64784" s="9"/>
    </row>
    <row r="64785" spans="30:30">
      <c r="AD64785" s="9"/>
    </row>
    <row r="64786" spans="30:30">
      <c r="AD64786" s="9"/>
    </row>
    <row r="64787" spans="30:30">
      <c r="AD64787" s="9"/>
    </row>
    <row r="64788" spans="30:30">
      <c r="AD64788" s="9"/>
    </row>
    <row r="64789" spans="30:30">
      <c r="AD64789" s="9"/>
    </row>
    <row r="64790" spans="30:30">
      <c r="AD64790" s="9"/>
    </row>
    <row r="64791" spans="30:30">
      <c r="AD64791" s="9"/>
    </row>
    <row r="64792" spans="30:30">
      <c r="AD64792" s="9"/>
    </row>
    <row r="64793" spans="30:30">
      <c r="AD64793" s="9"/>
    </row>
    <row r="64794" spans="30:30">
      <c r="AD64794" s="9"/>
    </row>
    <row r="64795" spans="30:30">
      <c r="AD64795" s="9"/>
    </row>
    <row r="64796" spans="30:30">
      <c r="AD64796" s="9"/>
    </row>
    <row r="64797" spans="30:30">
      <c r="AD64797" s="9"/>
    </row>
    <row r="64798" spans="30:30">
      <c r="AD64798" s="9"/>
    </row>
    <row r="64799" spans="30:30">
      <c r="AD64799" s="9"/>
    </row>
    <row r="64800" spans="30:30">
      <c r="AD64800" s="9"/>
    </row>
    <row r="64801" spans="30:30">
      <c r="AD64801" s="9"/>
    </row>
    <row r="64802" spans="30:30">
      <c r="AD64802" s="9"/>
    </row>
    <row r="64803" spans="30:30">
      <c r="AD64803" s="9"/>
    </row>
    <row r="64804" spans="30:30">
      <c r="AD64804" s="9"/>
    </row>
    <row r="64805" spans="30:30">
      <c r="AD64805" s="9"/>
    </row>
    <row r="64806" spans="30:30">
      <c r="AD64806" s="9"/>
    </row>
    <row r="64807" spans="30:30">
      <c r="AD64807" s="9"/>
    </row>
    <row r="64808" spans="30:30">
      <c r="AD64808" s="9"/>
    </row>
    <row r="64809" spans="30:30">
      <c r="AD64809" s="9"/>
    </row>
    <row r="64810" spans="30:30">
      <c r="AD64810" s="9"/>
    </row>
    <row r="64811" spans="30:30">
      <c r="AD64811" s="9"/>
    </row>
    <row r="64812" spans="30:30">
      <c r="AD64812" s="9"/>
    </row>
    <row r="64813" spans="30:30">
      <c r="AD64813" s="9"/>
    </row>
    <row r="64814" spans="30:30">
      <c r="AD64814" s="9"/>
    </row>
    <row r="64815" spans="30:30">
      <c r="AD64815" s="9"/>
    </row>
    <row r="64816" spans="30:30">
      <c r="AD64816" s="9"/>
    </row>
    <row r="64817" spans="30:30">
      <c r="AD64817" s="9"/>
    </row>
    <row r="64818" spans="30:30">
      <c r="AD64818" s="9"/>
    </row>
    <row r="64819" spans="30:30">
      <c r="AD64819" s="9"/>
    </row>
    <row r="64820" spans="30:30">
      <c r="AD64820" s="9"/>
    </row>
    <row r="64821" spans="30:30">
      <c r="AD64821" s="9"/>
    </row>
    <row r="64822" spans="30:30">
      <c r="AD64822" s="9"/>
    </row>
    <row r="64823" spans="30:30">
      <c r="AD64823" s="9"/>
    </row>
    <row r="64824" spans="30:30">
      <c r="AD64824" s="9"/>
    </row>
    <row r="64825" spans="30:30">
      <c r="AD64825" s="9"/>
    </row>
    <row r="64826" spans="30:30">
      <c r="AD64826" s="9"/>
    </row>
    <row r="64827" spans="30:30">
      <c r="AD64827" s="9"/>
    </row>
    <row r="64828" spans="30:30">
      <c r="AD64828" s="9"/>
    </row>
    <row r="64829" spans="30:30">
      <c r="AD64829" s="9"/>
    </row>
    <row r="64830" spans="30:30">
      <c r="AD64830" s="9"/>
    </row>
    <row r="64831" spans="30:30">
      <c r="AD64831" s="9"/>
    </row>
    <row r="64832" spans="30:30">
      <c r="AD64832" s="9"/>
    </row>
    <row r="64833" spans="30:30">
      <c r="AD64833" s="9"/>
    </row>
    <row r="64834" spans="30:30">
      <c r="AD64834" s="9"/>
    </row>
    <row r="64835" spans="30:30">
      <c r="AD64835" s="9"/>
    </row>
    <row r="64836" spans="30:30">
      <c r="AD64836" s="9"/>
    </row>
    <row r="64837" spans="30:30">
      <c r="AD64837" s="9"/>
    </row>
    <row r="64838" spans="30:30">
      <c r="AD64838" s="9"/>
    </row>
    <row r="64839" spans="30:30">
      <c r="AD64839" s="9"/>
    </row>
    <row r="64840" spans="30:30">
      <c r="AD64840" s="9"/>
    </row>
    <row r="64841" spans="30:30">
      <c r="AD64841" s="9"/>
    </row>
    <row r="64842" spans="30:30">
      <c r="AD64842" s="9"/>
    </row>
    <row r="64843" spans="30:30">
      <c r="AD64843" s="9"/>
    </row>
    <row r="64844" spans="30:30">
      <c r="AD64844" s="9"/>
    </row>
    <row r="64845" spans="30:30">
      <c r="AD64845" s="9"/>
    </row>
    <row r="64846" spans="30:30">
      <c r="AD64846" s="9"/>
    </row>
    <row r="64847" spans="30:30">
      <c r="AD64847" s="9"/>
    </row>
    <row r="64848" spans="30:30">
      <c r="AD64848" s="9"/>
    </row>
    <row r="64849" spans="30:30">
      <c r="AD64849" s="9"/>
    </row>
    <row r="64850" spans="30:30">
      <c r="AD64850" s="9"/>
    </row>
    <row r="64851" spans="30:30">
      <c r="AD64851" s="9"/>
    </row>
    <row r="64852" spans="30:30">
      <c r="AD64852" s="9"/>
    </row>
    <row r="64853" spans="30:30">
      <c r="AD64853" s="9"/>
    </row>
    <row r="64854" spans="30:30">
      <c r="AD64854" s="9"/>
    </row>
    <row r="64855" spans="30:30">
      <c r="AD64855" s="9"/>
    </row>
    <row r="64856" spans="30:30">
      <c r="AD64856" s="9"/>
    </row>
    <row r="64857" spans="30:30">
      <c r="AD64857" s="9"/>
    </row>
    <row r="64858" spans="30:30">
      <c r="AD64858" s="9"/>
    </row>
    <row r="64859" spans="30:30">
      <c r="AD64859" s="9"/>
    </row>
    <row r="64860" spans="30:30">
      <c r="AD64860" s="9"/>
    </row>
    <row r="64861" spans="30:30">
      <c r="AD64861" s="9"/>
    </row>
    <row r="64862" spans="30:30">
      <c r="AD64862" s="9"/>
    </row>
    <row r="64863" spans="30:30">
      <c r="AD64863" s="9"/>
    </row>
    <row r="64864" spans="30:30">
      <c r="AD64864" s="9"/>
    </row>
    <row r="64865" spans="30:30">
      <c r="AD64865" s="9"/>
    </row>
    <row r="64866" spans="30:30">
      <c r="AD64866" s="9"/>
    </row>
    <row r="64867" spans="30:30">
      <c r="AD64867" s="9"/>
    </row>
    <row r="64868" spans="30:30">
      <c r="AD64868" s="9"/>
    </row>
    <row r="64869" spans="30:30">
      <c r="AD64869" s="9"/>
    </row>
    <row r="64870" spans="30:30">
      <c r="AD64870" s="9"/>
    </row>
    <row r="64871" spans="30:30">
      <c r="AD64871" s="9"/>
    </row>
    <row r="64872" spans="30:30">
      <c r="AD64872" s="9"/>
    </row>
    <row r="64873" spans="30:30">
      <c r="AD64873" s="9"/>
    </row>
    <row r="64874" spans="30:30">
      <c r="AD64874" s="9"/>
    </row>
    <row r="64875" spans="30:30">
      <c r="AD64875" s="9"/>
    </row>
    <row r="64876" spans="30:30">
      <c r="AD64876" s="9"/>
    </row>
    <row r="64877" spans="30:30">
      <c r="AD64877" s="9"/>
    </row>
    <row r="64878" spans="30:30">
      <c r="AD64878" s="9"/>
    </row>
    <row r="64879" spans="30:30">
      <c r="AD64879" s="9"/>
    </row>
    <row r="64880" spans="30:30">
      <c r="AD64880" s="9"/>
    </row>
    <row r="64881" spans="30:30">
      <c r="AD64881" s="9"/>
    </row>
    <row r="64882" spans="30:30">
      <c r="AD64882" s="9"/>
    </row>
    <row r="64883" spans="30:30">
      <c r="AD64883" s="9"/>
    </row>
    <row r="64884" spans="30:30">
      <c r="AD64884" s="9"/>
    </row>
    <row r="64885" spans="30:30">
      <c r="AD64885" s="9"/>
    </row>
    <row r="64886" spans="30:30">
      <c r="AD64886" s="9"/>
    </row>
    <row r="64887" spans="30:30">
      <c r="AD64887" s="9"/>
    </row>
    <row r="64888" spans="30:30">
      <c r="AD64888" s="9"/>
    </row>
    <row r="64889" spans="30:30">
      <c r="AD64889" s="9"/>
    </row>
    <row r="64890" spans="30:30">
      <c r="AD64890" s="9"/>
    </row>
    <row r="64891" spans="30:30">
      <c r="AD64891" s="9"/>
    </row>
    <row r="64892" spans="30:30">
      <c r="AD64892" s="9"/>
    </row>
    <row r="64893" spans="30:30">
      <c r="AD64893" s="9"/>
    </row>
    <row r="64894" spans="30:30">
      <c r="AD64894" s="9"/>
    </row>
    <row r="64895" spans="30:30">
      <c r="AD64895" s="9"/>
    </row>
    <row r="64896" spans="30:30">
      <c r="AD64896" s="9"/>
    </row>
    <row r="64897" spans="30:30">
      <c r="AD64897" s="9"/>
    </row>
    <row r="64898" spans="30:30">
      <c r="AD64898" s="9"/>
    </row>
    <row r="64899" spans="30:30">
      <c r="AD64899" s="9"/>
    </row>
    <row r="64900" spans="30:30">
      <c r="AD64900" s="9"/>
    </row>
    <row r="64901" spans="30:30">
      <c r="AD64901" s="9"/>
    </row>
    <row r="64902" spans="30:30">
      <c r="AD64902" s="9"/>
    </row>
    <row r="64903" spans="30:30">
      <c r="AD64903" s="9"/>
    </row>
    <row r="64904" spans="30:30">
      <c r="AD64904" s="9"/>
    </row>
    <row r="64905" spans="30:30">
      <c r="AD64905" s="9"/>
    </row>
    <row r="64906" spans="30:30">
      <c r="AD64906" s="9"/>
    </row>
    <row r="64907" spans="30:30">
      <c r="AD64907" s="9"/>
    </row>
    <row r="64908" spans="30:30">
      <c r="AD64908" s="9"/>
    </row>
    <row r="64909" spans="30:30">
      <c r="AD64909" s="9"/>
    </row>
    <row r="64910" spans="30:30">
      <c r="AD64910" s="9"/>
    </row>
    <row r="64911" spans="30:30">
      <c r="AD64911" s="9"/>
    </row>
    <row r="64912" spans="30:30">
      <c r="AD64912" s="9"/>
    </row>
    <row r="64913" spans="30:30">
      <c r="AD64913" s="9"/>
    </row>
    <row r="64914" spans="30:30">
      <c r="AD64914" s="9"/>
    </row>
    <row r="64915" spans="30:30">
      <c r="AD64915" s="9"/>
    </row>
    <row r="64916" spans="30:30">
      <c r="AD64916" s="9"/>
    </row>
    <row r="64917" spans="30:30">
      <c r="AD64917" s="9"/>
    </row>
    <row r="64918" spans="30:30">
      <c r="AD64918" s="9"/>
    </row>
    <row r="64919" spans="30:30">
      <c r="AD64919" s="9"/>
    </row>
    <row r="64920" spans="30:30">
      <c r="AD64920" s="9"/>
    </row>
    <row r="64921" spans="30:30">
      <c r="AD64921" s="9"/>
    </row>
    <row r="64922" spans="30:30">
      <c r="AD64922" s="9"/>
    </row>
    <row r="64923" spans="30:30">
      <c r="AD64923" s="9"/>
    </row>
    <row r="64924" spans="30:30">
      <c r="AD64924" s="9"/>
    </row>
    <row r="64925" spans="30:30">
      <c r="AD64925" s="9"/>
    </row>
    <row r="64926" spans="30:30">
      <c r="AD64926" s="9"/>
    </row>
    <row r="64927" spans="30:30">
      <c r="AD64927" s="9"/>
    </row>
    <row r="64928" spans="30:30">
      <c r="AD64928" s="9"/>
    </row>
    <row r="64929" spans="30:30">
      <c r="AD64929" s="9"/>
    </row>
    <row r="64930" spans="30:30">
      <c r="AD64930" s="9"/>
    </row>
    <row r="64931" spans="30:30">
      <c r="AD64931" s="9"/>
    </row>
    <row r="64932" spans="30:30">
      <c r="AD64932" s="9"/>
    </row>
    <row r="64933" spans="30:30">
      <c r="AD64933" s="9"/>
    </row>
    <row r="64934" spans="30:30">
      <c r="AD64934" s="9"/>
    </row>
    <row r="64935" spans="30:30">
      <c r="AD64935" s="9"/>
    </row>
    <row r="64936" spans="30:30">
      <c r="AD64936" s="9"/>
    </row>
    <row r="64937" spans="30:30">
      <c r="AD64937" s="9"/>
    </row>
    <row r="64938" spans="30:30">
      <c r="AD64938" s="9"/>
    </row>
    <row r="64939" spans="30:30">
      <c r="AD64939" s="9"/>
    </row>
    <row r="64940" spans="30:30">
      <c r="AD64940" s="9"/>
    </row>
    <row r="64941" spans="30:30">
      <c r="AD64941" s="9"/>
    </row>
    <row r="64942" spans="30:30">
      <c r="AD64942" s="9"/>
    </row>
    <row r="64943" spans="30:30">
      <c r="AD64943" s="9"/>
    </row>
    <row r="64944" spans="30:30">
      <c r="AD64944" s="9"/>
    </row>
    <row r="64945" spans="30:30">
      <c r="AD64945" s="9"/>
    </row>
    <row r="64946" spans="30:30">
      <c r="AD64946" s="9"/>
    </row>
    <row r="64947" spans="30:30">
      <c r="AD64947" s="9"/>
    </row>
    <row r="64948" spans="30:30">
      <c r="AD64948" s="9"/>
    </row>
    <row r="64949" spans="30:30">
      <c r="AD64949" s="9"/>
    </row>
    <row r="64950" spans="30:30">
      <c r="AD64950" s="9"/>
    </row>
    <row r="64951" spans="30:30">
      <c r="AD64951" s="9"/>
    </row>
    <row r="64952" spans="30:30">
      <c r="AD64952" s="9"/>
    </row>
    <row r="64953" spans="30:30">
      <c r="AD64953" s="9"/>
    </row>
    <row r="64954" spans="30:30">
      <c r="AD64954" s="9"/>
    </row>
    <row r="64955" spans="30:30">
      <c r="AD64955" s="9"/>
    </row>
    <row r="64956" spans="30:30">
      <c r="AD64956" s="9"/>
    </row>
    <row r="64957" spans="30:30">
      <c r="AD64957" s="9"/>
    </row>
    <row r="64958" spans="30:30">
      <c r="AD64958" s="9"/>
    </row>
    <row r="64959" spans="30:30">
      <c r="AD64959" s="9"/>
    </row>
    <row r="64960" spans="30:30">
      <c r="AD64960" s="9"/>
    </row>
    <row r="64961" spans="30:30">
      <c r="AD64961" s="9"/>
    </row>
    <row r="64962" spans="30:30">
      <c r="AD64962" s="9"/>
    </row>
    <row r="64963" spans="30:30">
      <c r="AD64963" s="9"/>
    </row>
    <row r="64964" spans="30:30">
      <c r="AD64964" s="9"/>
    </row>
    <row r="64965" spans="30:30">
      <c r="AD64965" s="9"/>
    </row>
    <row r="64966" spans="30:30">
      <c r="AD64966" s="9"/>
    </row>
    <row r="64967" spans="30:30">
      <c r="AD64967" s="9"/>
    </row>
    <row r="64968" spans="30:30">
      <c r="AD64968" s="9"/>
    </row>
    <row r="64969" spans="30:30">
      <c r="AD64969" s="9"/>
    </row>
    <row r="64970" spans="30:30">
      <c r="AD64970" s="9"/>
    </row>
    <row r="64971" spans="30:30">
      <c r="AD64971" s="9"/>
    </row>
    <row r="64972" spans="30:30">
      <c r="AD64972" s="9"/>
    </row>
    <row r="64973" spans="30:30">
      <c r="AD64973" s="9"/>
    </row>
    <row r="64974" spans="30:30">
      <c r="AD64974" s="9"/>
    </row>
    <row r="64975" spans="30:30">
      <c r="AD64975" s="9"/>
    </row>
    <row r="64976" spans="30:30">
      <c r="AD64976" s="9"/>
    </row>
    <row r="64977" spans="30:30">
      <c r="AD64977" s="9"/>
    </row>
    <row r="64978" spans="30:30">
      <c r="AD64978" s="9"/>
    </row>
    <row r="64979" spans="30:30">
      <c r="AD64979" s="9"/>
    </row>
    <row r="64980" spans="30:30">
      <c r="AD64980" s="9"/>
    </row>
    <row r="64981" spans="30:30">
      <c r="AD64981" s="9"/>
    </row>
    <row r="64982" spans="30:30">
      <c r="AD64982" s="9"/>
    </row>
    <row r="64983" spans="30:30">
      <c r="AD64983" s="9"/>
    </row>
    <row r="64984" spans="30:30">
      <c r="AD64984" s="9"/>
    </row>
    <row r="64985" spans="30:30">
      <c r="AD64985" s="9"/>
    </row>
    <row r="64986" spans="30:30">
      <c r="AD64986" s="9"/>
    </row>
    <row r="64987" spans="30:30">
      <c r="AD64987" s="9"/>
    </row>
    <row r="64988" spans="30:30">
      <c r="AD64988" s="9"/>
    </row>
    <row r="64989" spans="30:30">
      <c r="AD64989" s="9"/>
    </row>
    <row r="64990" spans="30:30">
      <c r="AD64990" s="9"/>
    </row>
    <row r="64991" spans="30:30">
      <c r="AD64991" s="9"/>
    </row>
    <row r="64992" spans="30:30">
      <c r="AD64992" s="9"/>
    </row>
    <row r="64993" spans="30:30">
      <c r="AD64993" s="9"/>
    </row>
    <row r="64994" spans="30:30">
      <c r="AD64994" s="9"/>
    </row>
    <row r="64995" spans="30:30">
      <c r="AD64995" s="9"/>
    </row>
    <row r="64996" spans="30:30">
      <c r="AD64996" s="9"/>
    </row>
    <row r="64997" spans="30:30">
      <c r="AD64997" s="9"/>
    </row>
    <row r="64998" spans="30:30">
      <c r="AD64998" s="9"/>
    </row>
    <row r="64999" spans="30:30">
      <c r="AD64999" s="9"/>
    </row>
    <row r="65000" spans="30:30">
      <c r="AD65000" s="9"/>
    </row>
    <row r="65001" spans="30:30">
      <c r="AD65001" s="9"/>
    </row>
    <row r="65002" spans="30:30">
      <c r="AD65002" s="9"/>
    </row>
    <row r="65003" spans="30:30">
      <c r="AD65003" s="9"/>
    </row>
    <row r="65004" spans="30:30">
      <c r="AD65004" s="9"/>
    </row>
    <row r="65005" spans="30:30">
      <c r="AD65005" s="9"/>
    </row>
    <row r="65006" spans="30:30">
      <c r="AD65006" s="9"/>
    </row>
    <row r="65007" spans="30:30">
      <c r="AD65007" s="9"/>
    </row>
    <row r="65008" spans="30:30">
      <c r="AD65008" s="9"/>
    </row>
    <row r="65009" spans="30:30">
      <c r="AD65009" s="9"/>
    </row>
    <row r="65010" spans="30:30">
      <c r="AD65010" s="9"/>
    </row>
    <row r="65011" spans="30:30">
      <c r="AD65011" s="9"/>
    </row>
    <row r="65012" spans="30:30">
      <c r="AD65012" s="9"/>
    </row>
    <row r="65013" spans="30:30">
      <c r="AD65013" s="9"/>
    </row>
    <row r="65014" spans="30:30">
      <c r="AD65014" s="9"/>
    </row>
    <row r="65015" spans="30:30">
      <c r="AD65015" s="9"/>
    </row>
    <row r="65016" spans="30:30">
      <c r="AD65016" s="9"/>
    </row>
    <row r="65017" spans="30:30">
      <c r="AD65017" s="9"/>
    </row>
    <row r="65018" spans="30:30">
      <c r="AD65018" s="9"/>
    </row>
    <row r="65019" spans="30:30">
      <c r="AD65019" s="9"/>
    </row>
    <row r="65020" spans="30:30">
      <c r="AD65020" s="9"/>
    </row>
    <row r="65021" spans="30:30">
      <c r="AD65021" s="9"/>
    </row>
    <row r="65022" spans="30:30">
      <c r="AD65022" s="9"/>
    </row>
    <row r="65023" spans="30:30">
      <c r="AD65023" s="9"/>
    </row>
    <row r="65024" spans="30:30">
      <c r="AD65024" s="9"/>
    </row>
    <row r="65025" spans="30:30">
      <c r="AD65025" s="9"/>
    </row>
    <row r="65026" spans="30:30">
      <c r="AD65026" s="9"/>
    </row>
    <row r="65027" spans="30:30">
      <c r="AD65027" s="9"/>
    </row>
    <row r="65028" spans="30:30">
      <c r="AD65028" s="9"/>
    </row>
    <row r="65029" spans="30:30">
      <c r="AD65029" s="9"/>
    </row>
    <row r="65030" spans="30:30">
      <c r="AD65030" s="9"/>
    </row>
    <row r="65031" spans="30:30">
      <c r="AD65031" s="9"/>
    </row>
    <row r="65032" spans="30:30">
      <c r="AD65032" s="9"/>
    </row>
    <row r="65033" spans="30:30">
      <c r="AD65033" s="9"/>
    </row>
    <row r="65034" spans="30:30">
      <c r="AD65034" s="9"/>
    </row>
    <row r="65035" spans="30:30">
      <c r="AD65035" s="9"/>
    </row>
    <row r="65036" spans="30:30">
      <c r="AD65036" s="9"/>
    </row>
    <row r="65037" spans="30:30">
      <c r="AD65037" s="9"/>
    </row>
    <row r="65038" spans="30:30">
      <c r="AD65038" s="9"/>
    </row>
    <row r="65039" spans="30:30">
      <c r="AD65039" s="9"/>
    </row>
    <row r="65040" spans="30:30">
      <c r="AD65040" s="9"/>
    </row>
    <row r="65041" spans="30:30">
      <c r="AD65041" s="9"/>
    </row>
    <row r="65042" spans="30:30">
      <c r="AD65042" s="9"/>
    </row>
    <row r="65043" spans="30:30">
      <c r="AD65043" s="9"/>
    </row>
    <row r="65044" spans="30:30">
      <c r="AD65044" s="9"/>
    </row>
    <row r="65045" spans="30:30">
      <c r="AD65045" s="9"/>
    </row>
    <row r="65046" spans="30:30">
      <c r="AD65046" s="9"/>
    </row>
    <row r="65047" spans="30:30">
      <c r="AD65047" s="9"/>
    </row>
    <row r="65048" spans="30:30">
      <c r="AD65048" s="9"/>
    </row>
    <row r="65049" spans="30:30">
      <c r="AD65049" s="9"/>
    </row>
    <row r="65050" spans="30:30">
      <c r="AD65050" s="9"/>
    </row>
    <row r="65051" spans="30:30">
      <c r="AD65051" s="9"/>
    </row>
    <row r="65052" spans="30:30">
      <c r="AD65052" s="9"/>
    </row>
    <row r="65053" spans="30:30">
      <c r="AD65053" s="9"/>
    </row>
    <row r="65054" spans="30:30">
      <c r="AD65054" s="9"/>
    </row>
    <row r="65055" spans="30:30">
      <c r="AD65055" s="9"/>
    </row>
    <row r="65056" spans="30:30">
      <c r="AD65056" s="9"/>
    </row>
    <row r="65057" spans="30:30">
      <c r="AD65057" s="9"/>
    </row>
    <row r="65058" spans="30:30">
      <c r="AD65058" s="9"/>
    </row>
    <row r="65059" spans="30:30">
      <c r="AD65059" s="9"/>
    </row>
    <row r="65060" spans="30:30">
      <c r="AD65060" s="9"/>
    </row>
    <row r="65061" spans="30:30">
      <c r="AD65061" s="9"/>
    </row>
    <row r="65062" spans="30:30">
      <c r="AD65062" s="9"/>
    </row>
    <row r="65063" spans="30:30">
      <c r="AD65063" s="9"/>
    </row>
    <row r="65064" spans="30:30">
      <c r="AD65064" s="9"/>
    </row>
    <row r="65065" spans="30:30">
      <c r="AD65065" s="9"/>
    </row>
    <row r="65066" spans="30:30">
      <c r="AD65066" s="9"/>
    </row>
    <row r="65067" spans="30:30">
      <c r="AD65067" s="9"/>
    </row>
    <row r="65068" spans="30:30">
      <c r="AD65068" s="9"/>
    </row>
    <row r="65069" spans="30:30">
      <c r="AD65069" s="9"/>
    </row>
    <row r="65070" spans="30:30">
      <c r="AD65070" s="9"/>
    </row>
    <row r="65071" spans="30:30">
      <c r="AD65071" s="9"/>
    </row>
    <row r="65072" spans="30:30">
      <c r="AD65072" s="9"/>
    </row>
    <row r="65073" spans="30:30">
      <c r="AD65073" s="9"/>
    </row>
    <row r="65074" spans="30:30">
      <c r="AD65074" s="9"/>
    </row>
    <row r="65075" spans="30:30">
      <c r="AD65075" s="9"/>
    </row>
    <row r="65076" spans="30:30">
      <c r="AD65076" s="9"/>
    </row>
    <row r="65077" spans="30:30">
      <c r="AD65077" s="9"/>
    </row>
    <row r="65078" spans="30:30">
      <c r="AD65078" s="9"/>
    </row>
    <row r="65079" spans="30:30">
      <c r="AD65079" s="9"/>
    </row>
    <row r="65080" spans="30:30">
      <c r="AD65080" s="9"/>
    </row>
    <row r="65081" spans="30:30">
      <c r="AD65081" s="9"/>
    </row>
    <row r="65082" spans="30:30">
      <c r="AD65082" s="9"/>
    </row>
    <row r="65083" spans="30:30">
      <c r="AD65083" s="9"/>
    </row>
    <row r="65084" spans="30:30">
      <c r="AD65084" s="9"/>
    </row>
    <row r="65085" spans="30:30">
      <c r="AD65085" s="9"/>
    </row>
    <row r="65086" spans="30:30">
      <c r="AD65086" s="9"/>
    </row>
    <row r="65087" spans="30:30">
      <c r="AD65087" s="9"/>
    </row>
    <row r="65088" spans="30:30">
      <c r="AD65088" s="9"/>
    </row>
    <row r="65089" spans="30:30">
      <c r="AD65089" s="9"/>
    </row>
    <row r="65090" spans="30:30">
      <c r="AD65090" s="9"/>
    </row>
    <row r="65091" spans="30:30">
      <c r="AD65091" s="9"/>
    </row>
    <row r="65092" spans="30:30">
      <c r="AD65092" s="9"/>
    </row>
    <row r="65093" spans="30:30">
      <c r="AD65093" s="9"/>
    </row>
    <row r="65094" spans="30:30">
      <c r="AD65094" s="9"/>
    </row>
    <row r="65095" spans="30:30">
      <c r="AD65095" s="9"/>
    </row>
    <row r="65096" spans="30:30">
      <c r="AD65096" s="9"/>
    </row>
    <row r="65097" spans="30:30">
      <c r="AD65097" s="9"/>
    </row>
    <row r="65098" spans="30:30">
      <c r="AD65098" s="9"/>
    </row>
    <row r="65099" spans="30:30">
      <c r="AD65099" s="9"/>
    </row>
    <row r="65100" spans="30:30">
      <c r="AD65100" s="9"/>
    </row>
    <row r="65101" spans="30:30">
      <c r="AD65101" s="9"/>
    </row>
    <row r="65102" spans="30:30">
      <c r="AD65102" s="9"/>
    </row>
    <row r="65103" spans="30:30">
      <c r="AD65103" s="9"/>
    </row>
    <row r="65104" spans="30:30">
      <c r="AD65104" s="9"/>
    </row>
    <row r="65105" spans="30:30">
      <c r="AD65105" s="9"/>
    </row>
    <row r="65106" spans="30:30">
      <c r="AD65106" s="9"/>
    </row>
    <row r="65107" spans="30:30">
      <c r="AD65107" s="9"/>
    </row>
    <row r="65108" spans="30:30">
      <c r="AD65108" s="9"/>
    </row>
    <row r="65109" spans="30:30">
      <c r="AD65109" s="9"/>
    </row>
    <row r="65110" spans="30:30">
      <c r="AD65110" s="9"/>
    </row>
    <row r="65111" spans="30:30">
      <c r="AD65111" s="9"/>
    </row>
    <row r="65112" spans="30:30">
      <c r="AD65112" s="9"/>
    </row>
    <row r="65113" spans="30:30">
      <c r="AD65113" s="9"/>
    </row>
    <row r="65114" spans="30:30">
      <c r="AD65114" s="9"/>
    </row>
    <row r="65115" spans="30:30">
      <c r="AD65115" s="9"/>
    </row>
    <row r="65116" spans="30:30">
      <c r="AD65116" s="9"/>
    </row>
    <row r="65117" spans="30:30">
      <c r="AD65117" s="9"/>
    </row>
    <row r="65118" spans="30:30">
      <c r="AD65118" s="9"/>
    </row>
    <row r="65119" spans="30:30">
      <c r="AD65119" s="9"/>
    </row>
    <row r="65120" spans="30:30">
      <c r="AD65120" s="9"/>
    </row>
    <row r="65121" spans="30:30">
      <c r="AD65121" s="9"/>
    </row>
    <row r="65122" spans="30:30">
      <c r="AD65122" s="9"/>
    </row>
    <row r="65123" spans="30:30">
      <c r="AD65123" s="9"/>
    </row>
    <row r="65124" spans="30:30">
      <c r="AD65124" s="9"/>
    </row>
    <row r="65125" spans="30:30">
      <c r="AD65125" s="9"/>
    </row>
    <row r="65126" spans="30:30">
      <c r="AD65126" s="9"/>
    </row>
    <row r="65127" spans="30:30">
      <c r="AD65127" s="9"/>
    </row>
    <row r="65128" spans="30:30">
      <c r="AD65128" s="9"/>
    </row>
    <row r="65129" spans="30:30">
      <c r="AD65129" s="9"/>
    </row>
    <row r="65130" spans="30:30">
      <c r="AD65130" s="9"/>
    </row>
    <row r="65131" spans="30:30">
      <c r="AD65131" s="9"/>
    </row>
    <row r="65132" spans="30:30">
      <c r="AD65132" s="9"/>
    </row>
    <row r="65133" spans="30:30">
      <c r="AD65133" s="9"/>
    </row>
    <row r="65134" spans="30:30">
      <c r="AD65134" s="9"/>
    </row>
    <row r="65135" spans="30:30">
      <c r="AD65135" s="9"/>
    </row>
    <row r="65136" spans="30:30">
      <c r="AD65136" s="9"/>
    </row>
    <row r="65137" spans="30:30">
      <c r="AD65137" s="9"/>
    </row>
    <row r="65138" spans="30:30">
      <c r="AD65138" s="9"/>
    </row>
    <row r="65139" spans="30:30">
      <c r="AD65139" s="9"/>
    </row>
    <row r="65140" spans="30:30">
      <c r="AD65140" s="9"/>
    </row>
    <row r="65141" spans="30:30">
      <c r="AD65141" s="9"/>
    </row>
    <row r="65142" spans="30:30">
      <c r="AD65142" s="9"/>
    </row>
    <row r="65143" spans="30:30">
      <c r="AD65143" s="9"/>
    </row>
    <row r="65144" spans="30:30">
      <c r="AD65144" s="9"/>
    </row>
    <row r="65145" spans="30:30">
      <c r="AD65145" s="9"/>
    </row>
    <row r="65146" spans="30:30">
      <c r="AD65146" s="9"/>
    </row>
    <row r="65147" spans="30:30">
      <c r="AD65147" s="9"/>
    </row>
    <row r="65148" spans="30:30">
      <c r="AD65148" s="9"/>
    </row>
    <row r="65149" spans="30:30">
      <c r="AD65149" s="9"/>
    </row>
    <row r="65150" spans="30:30">
      <c r="AD65150" s="9"/>
    </row>
    <row r="65151" spans="30:30">
      <c r="AD65151" s="9"/>
    </row>
    <row r="65152" spans="30:30">
      <c r="AD65152" s="9"/>
    </row>
    <row r="65153" spans="30:30">
      <c r="AD65153" s="9"/>
    </row>
    <row r="65154" spans="30:30">
      <c r="AD65154" s="9"/>
    </row>
    <row r="65155" spans="30:30">
      <c r="AD65155" s="9"/>
    </row>
    <row r="65156" spans="30:30">
      <c r="AD65156" s="9"/>
    </row>
    <row r="65157" spans="30:30">
      <c r="AD65157" s="9"/>
    </row>
    <row r="65158" spans="30:30">
      <c r="AD65158" s="9"/>
    </row>
    <row r="65159" spans="30:30">
      <c r="AD65159" s="9"/>
    </row>
    <row r="65160" spans="30:30">
      <c r="AD65160" s="9"/>
    </row>
    <row r="65161" spans="30:30">
      <c r="AD65161" s="9"/>
    </row>
    <row r="65162" spans="30:30">
      <c r="AD65162" s="9"/>
    </row>
    <row r="65163" spans="30:30">
      <c r="AD65163" s="9"/>
    </row>
    <row r="65164" spans="30:30">
      <c r="AD65164" s="9"/>
    </row>
    <row r="65165" spans="30:30">
      <c r="AD65165" s="9"/>
    </row>
    <row r="65166" spans="30:30">
      <c r="AD65166" s="9"/>
    </row>
    <row r="65167" spans="30:30">
      <c r="AD65167" s="9"/>
    </row>
    <row r="65168" spans="30:30">
      <c r="AD65168" s="9"/>
    </row>
    <row r="65169" spans="30:30">
      <c r="AD65169" s="9"/>
    </row>
    <row r="65170" spans="30:30">
      <c r="AD65170" s="9"/>
    </row>
    <row r="65171" spans="30:30">
      <c r="AD65171" s="9"/>
    </row>
    <row r="65172" spans="30:30">
      <c r="AD65172" s="9"/>
    </row>
    <row r="65173" spans="30:30">
      <c r="AD65173" s="9"/>
    </row>
    <row r="65174" spans="30:30">
      <c r="AD65174" s="9"/>
    </row>
    <row r="65175" spans="30:30">
      <c r="AD65175" s="9"/>
    </row>
    <row r="65176" spans="30:30">
      <c r="AD65176" s="9"/>
    </row>
    <row r="65177" spans="30:30">
      <c r="AD65177" s="9"/>
    </row>
    <row r="65178" spans="30:30">
      <c r="AD65178" s="9"/>
    </row>
    <row r="65179" spans="30:30">
      <c r="AD65179" s="9"/>
    </row>
    <row r="65180" spans="30:30">
      <c r="AD65180" s="9"/>
    </row>
    <row r="65181" spans="30:30">
      <c r="AD65181" s="9"/>
    </row>
    <row r="65182" spans="30:30">
      <c r="AD65182" s="9"/>
    </row>
    <row r="65183" spans="30:30">
      <c r="AD65183" s="9"/>
    </row>
    <row r="65184" spans="30:30">
      <c r="AD65184" s="9"/>
    </row>
    <row r="65185" spans="30:30">
      <c r="AD65185" s="9"/>
    </row>
    <row r="65186" spans="30:30">
      <c r="AD65186" s="9"/>
    </row>
    <row r="65187" spans="30:30">
      <c r="AD65187" s="9"/>
    </row>
    <row r="65188" spans="30:30">
      <c r="AD65188" s="9"/>
    </row>
    <row r="65189" spans="30:30">
      <c r="AD65189" s="9"/>
    </row>
    <row r="65190" spans="30:30">
      <c r="AD65190" s="9"/>
    </row>
    <row r="65191" spans="30:30">
      <c r="AD65191" s="9"/>
    </row>
    <row r="65192" spans="30:30">
      <c r="AD65192" s="9"/>
    </row>
    <row r="65193" spans="30:30">
      <c r="AD65193" s="9"/>
    </row>
    <row r="65194" spans="30:30">
      <c r="AD65194" s="9"/>
    </row>
    <row r="65195" spans="30:30">
      <c r="AD65195" s="9"/>
    </row>
    <row r="65196" spans="30:30">
      <c r="AD65196" s="9"/>
    </row>
    <row r="65197" spans="30:30">
      <c r="AD65197" s="9"/>
    </row>
    <row r="65198" spans="30:30">
      <c r="AD65198" s="9"/>
    </row>
    <row r="65199" spans="30:30">
      <c r="AD65199" s="9"/>
    </row>
    <row r="65200" spans="30:30">
      <c r="AD65200" s="9"/>
    </row>
    <row r="65201" spans="30:30">
      <c r="AD65201" s="9"/>
    </row>
    <row r="65202" spans="30:30">
      <c r="AD65202" s="9"/>
    </row>
    <row r="65203" spans="30:30">
      <c r="AD65203" s="9"/>
    </row>
    <row r="65204" spans="30:30">
      <c r="AD65204" s="9"/>
    </row>
    <row r="65205" spans="30:30">
      <c r="AD65205" s="9"/>
    </row>
    <row r="65206" spans="30:30">
      <c r="AD65206" s="9"/>
    </row>
    <row r="65207" spans="30:30">
      <c r="AD65207" s="9"/>
    </row>
    <row r="65208" spans="30:30">
      <c r="AD65208" s="9"/>
    </row>
    <row r="65209" spans="30:30">
      <c r="AD65209" s="9"/>
    </row>
    <row r="65210" spans="30:30">
      <c r="AD65210" s="9"/>
    </row>
    <row r="65211" spans="30:30">
      <c r="AD65211" s="9"/>
    </row>
    <row r="65212" spans="30:30">
      <c r="AD65212" s="9"/>
    </row>
    <row r="65213" spans="30:30">
      <c r="AD65213" s="9"/>
    </row>
    <row r="65214" spans="30:30">
      <c r="AD65214" s="9"/>
    </row>
    <row r="65215" spans="30:30">
      <c r="AD65215" s="9"/>
    </row>
    <row r="65216" spans="30:30">
      <c r="AD65216" s="9"/>
    </row>
    <row r="65217" spans="30:30">
      <c r="AD65217" s="9"/>
    </row>
    <row r="65218" spans="30:30">
      <c r="AD65218" s="9"/>
    </row>
    <row r="65219" spans="30:30">
      <c r="AD65219" s="9"/>
    </row>
    <row r="65220" spans="30:30">
      <c r="AD65220" s="9"/>
    </row>
    <row r="65221" spans="30:30">
      <c r="AD65221" s="9"/>
    </row>
    <row r="65222" spans="30:30">
      <c r="AD65222" s="9"/>
    </row>
    <row r="65223" spans="30:30">
      <c r="AD65223" s="9"/>
    </row>
    <row r="65224" spans="30:30">
      <c r="AD65224" s="9"/>
    </row>
    <row r="65225" spans="30:30">
      <c r="AD65225" s="9"/>
    </row>
    <row r="65226" spans="30:30">
      <c r="AD65226" s="9"/>
    </row>
    <row r="65227" spans="30:30">
      <c r="AD65227" s="9"/>
    </row>
    <row r="65228" spans="30:30">
      <c r="AD65228" s="9"/>
    </row>
    <row r="65229" spans="30:30">
      <c r="AD65229" s="9"/>
    </row>
    <row r="65230" spans="30:30">
      <c r="AD65230" s="9"/>
    </row>
    <row r="65231" spans="30:30">
      <c r="AD65231" s="9"/>
    </row>
    <row r="65232" spans="30:30">
      <c r="AD65232" s="9"/>
    </row>
    <row r="65233" spans="30:30">
      <c r="AD65233" s="9"/>
    </row>
    <row r="65234" spans="30:30">
      <c r="AD65234" s="9"/>
    </row>
    <row r="65235" spans="30:30">
      <c r="AD65235" s="9"/>
    </row>
    <row r="65236" spans="30:30">
      <c r="AD65236" s="9"/>
    </row>
    <row r="65237" spans="30:30">
      <c r="AD65237" s="9"/>
    </row>
    <row r="65238" spans="30:30">
      <c r="AD65238" s="9"/>
    </row>
    <row r="65239" spans="30:30">
      <c r="AD65239" s="9"/>
    </row>
    <row r="65240" spans="30:30">
      <c r="AD65240" s="9"/>
    </row>
    <row r="65241" spans="30:30">
      <c r="AD65241" s="9"/>
    </row>
    <row r="65242" spans="30:30">
      <c r="AD65242" s="9"/>
    </row>
    <row r="65243" spans="30:30">
      <c r="AD65243" s="9"/>
    </row>
    <row r="65244" spans="30:30">
      <c r="AD65244" s="9"/>
    </row>
    <row r="65245" spans="30:30">
      <c r="AD65245" s="9"/>
    </row>
    <row r="65246" spans="30:30">
      <c r="AD65246" s="9"/>
    </row>
    <row r="65247" spans="30:30">
      <c r="AD65247" s="9"/>
    </row>
    <row r="65248" spans="30:30">
      <c r="AD65248" s="9"/>
    </row>
    <row r="65249" spans="30:30">
      <c r="AD65249" s="9"/>
    </row>
    <row r="65250" spans="30:30">
      <c r="AD65250" s="9"/>
    </row>
    <row r="65251" spans="30:30">
      <c r="AD65251" s="9"/>
    </row>
    <row r="65252" spans="30:30">
      <c r="AD65252" s="9"/>
    </row>
    <row r="65253" spans="30:30">
      <c r="AD65253" s="9"/>
    </row>
    <row r="65254" spans="30:30">
      <c r="AD65254" s="9"/>
    </row>
    <row r="65255" spans="30:30">
      <c r="AD65255" s="9"/>
    </row>
    <row r="65256" spans="30:30">
      <c r="AD65256" s="9"/>
    </row>
    <row r="65257" spans="30:30">
      <c r="AD65257" s="9"/>
    </row>
    <row r="65258" spans="30:30">
      <c r="AD65258" s="9"/>
    </row>
    <row r="65259" spans="30:30">
      <c r="AD65259" s="9"/>
    </row>
    <row r="65260" spans="30:30">
      <c r="AD65260" s="9"/>
    </row>
    <row r="65261" spans="30:30">
      <c r="AD65261" s="9"/>
    </row>
    <row r="65262" spans="30:30">
      <c r="AD65262" s="9"/>
    </row>
    <row r="65263" spans="30:30">
      <c r="AD65263" s="9"/>
    </row>
    <row r="65264" spans="30:30">
      <c r="AD65264" s="9"/>
    </row>
    <row r="65265" spans="30:30">
      <c r="AD65265" s="9"/>
    </row>
    <row r="65266" spans="30:30">
      <c r="AD65266" s="9"/>
    </row>
    <row r="65267" spans="30:30">
      <c r="AD65267" s="9"/>
    </row>
    <row r="65268" spans="30:30">
      <c r="AD65268" s="9"/>
    </row>
    <row r="65269" spans="30:30">
      <c r="AD65269" s="9"/>
    </row>
    <row r="65270" spans="30:30">
      <c r="AD65270" s="9"/>
    </row>
    <row r="65271" spans="30:30">
      <c r="AD65271" s="9"/>
    </row>
    <row r="65272" spans="30:30">
      <c r="AD65272" s="9"/>
    </row>
    <row r="65273" spans="30:30">
      <c r="AD65273" s="9"/>
    </row>
    <row r="65274" spans="30:30">
      <c r="AD65274" s="9"/>
    </row>
    <row r="65275" spans="30:30">
      <c r="AD65275" s="9"/>
    </row>
    <row r="65276" spans="30:30">
      <c r="AD65276" s="9"/>
    </row>
    <row r="65277" spans="30:30">
      <c r="AD65277" s="9"/>
    </row>
    <row r="65278" spans="30:30">
      <c r="AD65278" s="9"/>
    </row>
    <row r="65279" spans="30:30">
      <c r="AD65279" s="9"/>
    </row>
    <row r="65280" spans="30:30">
      <c r="AD65280" s="9"/>
    </row>
    <row r="65281" spans="30:30">
      <c r="AD65281" s="9"/>
    </row>
    <row r="65282" spans="30:30">
      <c r="AD65282" s="9"/>
    </row>
    <row r="65283" spans="30:30">
      <c r="AD65283" s="9"/>
    </row>
    <row r="65284" spans="30:30">
      <c r="AD65284" s="9"/>
    </row>
    <row r="65285" spans="30:30">
      <c r="AD65285" s="9"/>
    </row>
    <row r="65286" spans="30:30">
      <c r="AD65286" s="9"/>
    </row>
    <row r="65287" spans="30:30">
      <c r="AD65287" s="9"/>
    </row>
    <row r="65288" spans="30:30">
      <c r="AD65288" s="9"/>
    </row>
    <row r="65289" spans="30:30">
      <c r="AD65289" s="9"/>
    </row>
    <row r="65290" spans="30:30">
      <c r="AD65290" s="9"/>
    </row>
    <row r="65291" spans="30:30">
      <c r="AD65291" s="9"/>
    </row>
    <row r="65292" spans="30:30">
      <c r="AD65292" s="9"/>
    </row>
    <row r="65293" spans="30:30">
      <c r="AD65293" s="9"/>
    </row>
    <row r="65294" spans="30:30">
      <c r="AD65294" s="9"/>
    </row>
    <row r="65295" spans="30:30">
      <c r="AD65295" s="9"/>
    </row>
    <row r="65296" spans="30:30">
      <c r="AD65296" s="9"/>
    </row>
    <row r="65297" spans="30:30">
      <c r="AD65297" s="9"/>
    </row>
    <row r="65298" spans="30:30">
      <c r="AD65298" s="9"/>
    </row>
    <row r="65299" spans="30:30">
      <c r="AD65299" s="9"/>
    </row>
    <row r="65300" spans="30:30">
      <c r="AD65300" s="9"/>
    </row>
    <row r="65301" spans="30:30">
      <c r="AD65301" s="9"/>
    </row>
    <row r="65302" spans="30:30">
      <c r="AD65302" s="9"/>
    </row>
    <row r="65303" spans="30:30">
      <c r="AD65303" s="9"/>
    </row>
    <row r="65304" spans="30:30">
      <c r="AD65304" s="9"/>
    </row>
    <row r="65305" spans="30:30">
      <c r="AD65305" s="9"/>
    </row>
    <row r="65306" spans="30:30">
      <c r="AD65306" s="9"/>
    </row>
    <row r="65307" spans="30:30">
      <c r="AD65307" s="9"/>
    </row>
    <row r="65308" spans="30:30">
      <c r="AD65308" s="9"/>
    </row>
    <row r="65309" spans="30:30">
      <c r="AD65309" s="9"/>
    </row>
    <row r="65310" spans="30:30">
      <c r="AD65310" s="9"/>
    </row>
    <row r="65311" spans="30:30">
      <c r="AD65311" s="9"/>
    </row>
    <row r="65312" spans="30:30">
      <c r="AD65312" s="9"/>
    </row>
    <row r="65313" spans="30:30">
      <c r="AD65313" s="9"/>
    </row>
    <row r="65314" spans="30:30">
      <c r="AD65314" s="9"/>
    </row>
    <row r="65315" spans="30:30">
      <c r="AD65315" s="9"/>
    </row>
    <row r="65316" spans="30:30">
      <c r="AD65316" s="9"/>
    </row>
    <row r="65317" spans="30:30">
      <c r="AD65317" s="9"/>
    </row>
    <row r="65318" spans="30:30">
      <c r="AD65318" s="9"/>
    </row>
    <row r="65319" spans="30:30">
      <c r="AD65319" s="9"/>
    </row>
    <row r="65320" spans="30:30">
      <c r="AD65320" s="9"/>
    </row>
    <row r="65321" spans="30:30">
      <c r="AD65321" s="9"/>
    </row>
    <row r="65322" spans="30:30">
      <c r="AD65322" s="9"/>
    </row>
    <row r="65323" spans="30:30">
      <c r="AD65323" s="9"/>
    </row>
    <row r="65324" spans="30:30">
      <c r="AD65324" s="9"/>
    </row>
    <row r="65325" spans="30:30">
      <c r="AD65325" s="9"/>
    </row>
    <row r="65326" spans="30:30">
      <c r="AD65326" s="9"/>
    </row>
    <row r="65327" spans="30:30">
      <c r="AD65327" s="9"/>
    </row>
    <row r="65328" spans="30:30">
      <c r="AD65328" s="9"/>
    </row>
    <row r="65329" spans="30:30">
      <c r="AD65329" s="9"/>
    </row>
    <row r="65330" spans="30:30">
      <c r="AD65330" s="9"/>
    </row>
    <row r="65331" spans="30:30">
      <c r="AD65331" s="9"/>
    </row>
    <row r="65332" spans="30:30">
      <c r="AD65332" s="9"/>
    </row>
    <row r="65333" spans="30:30">
      <c r="AD65333" s="9"/>
    </row>
    <row r="65334" spans="30:30">
      <c r="AD65334" s="9"/>
    </row>
    <row r="65335" spans="30:30">
      <c r="AD65335" s="9"/>
    </row>
    <row r="65336" spans="30:30">
      <c r="AD65336" s="9"/>
    </row>
    <row r="65337" spans="30:30">
      <c r="AD65337" s="9"/>
    </row>
    <row r="65338" spans="30:30">
      <c r="AD65338" s="9"/>
    </row>
    <row r="65339" spans="30:30">
      <c r="AD65339" s="9"/>
    </row>
    <row r="65340" spans="30:30">
      <c r="AD65340" s="9"/>
    </row>
    <row r="65341" spans="30:30">
      <c r="AD65341" s="9"/>
    </row>
    <row r="65342" spans="30:30">
      <c r="AD65342" s="9"/>
    </row>
    <row r="65343" spans="30:30">
      <c r="AD65343" s="9"/>
    </row>
    <row r="65344" spans="30:30">
      <c r="AD65344" s="9"/>
    </row>
    <row r="65345" spans="30:30">
      <c r="AD65345" s="9"/>
    </row>
    <row r="65346" spans="30:30">
      <c r="AD65346" s="9"/>
    </row>
    <row r="65347" spans="30:30">
      <c r="AD65347" s="9"/>
    </row>
    <row r="65348" spans="30:30">
      <c r="AD65348" s="9"/>
    </row>
    <row r="65349" spans="30:30">
      <c r="AD65349" s="9"/>
    </row>
    <row r="65350" spans="30:30">
      <c r="AD65350" s="9"/>
    </row>
    <row r="65351" spans="30:30">
      <c r="AD65351" s="9"/>
    </row>
    <row r="65352" spans="30:30">
      <c r="AD65352" s="9"/>
    </row>
    <row r="65353" spans="30:30">
      <c r="AD65353" s="9"/>
    </row>
    <row r="65354" spans="30:30">
      <c r="AD65354" s="9"/>
    </row>
    <row r="65355" spans="30:30">
      <c r="AD65355" s="9"/>
    </row>
    <row r="65356" spans="30:30">
      <c r="AD65356" s="9"/>
    </row>
    <row r="65357" spans="30:30">
      <c r="AD65357" s="9"/>
    </row>
    <row r="65358" spans="30:30">
      <c r="AD65358" s="9"/>
    </row>
    <row r="65359" spans="30:30">
      <c r="AD65359" s="9"/>
    </row>
    <row r="65360" spans="30:30">
      <c r="AD65360" s="9"/>
    </row>
    <row r="65361" spans="30:30">
      <c r="AD65361" s="9"/>
    </row>
    <row r="65362" spans="30:30">
      <c r="AD65362" s="9"/>
    </row>
    <row r="65363" spans="30:30">
      <c r="AD65363" s="9"/>
    </row>
    <row r="65364" spans="30:30">
      <c r="AD65364" s="9"/>
    </row>
    <row r="65365" spans="30:30">
      <c r="AD65365" s="9"/>
    </row>
    <row r="65366" spans="30:30">
      <c r="AD65366" s="9"/>
    </row>
    <row r="65367" spans="30:30">
      <c r="AD65367" s="9"/>
    </row>
    <row r="65368" spans="30:30">
      <c r="AD65368" s="9"/>
    </row>
    <row r="65369" spans="30:30">
      <c r="AD65369" s="9"/>
    </row>
    <row r="65370" spans="30:30">
      <c r="AD65370" s="9"/>
    </row>
    <row r="65371" spans="30:30">
      <c r="AD65371" s="9"/>
    </row>
    <row r="65372" spans="30:30">
      <c r="AD65372" s="9"/>
    </row>
    <row r="65373" spans="30:30">
      <c r="AD65373" s="9"/>
    </row>
    <row r="65374" spans="30:30">
      <c r="AD65374" s="9"/>
    </row>
    <row r="65375" spans="30:30">
      <c r="AD65375" s="9"/>
    </row>
    <row r="65376" spans="30:30">
      <c r="AD65376" s="9"/>
    </row>
    <row r="65377" spans="30:30">
      <c r="AD65377" s="9"/>
    </row>
    <row r="65378" spans="30:30">
      <c r="AD65378" s="9"/>
    </row>
    <row r="65379" spans="30:30">
      <c r="AD65379" s="9"/>
    </row>
    <row r="65380" spans="30:30">
      <c r="AD65380" s="9"/>
    </row>
    <row r="65381" spans="30:30">
      <c r="AD65381" s="9"/>
    </row>
    <row r="65382" spans="30:30">
      <c r="AD65382" s="9"/>
    </row>
    <row r="65383" spans="30:30">
      <c r="AD65383" s="9"/>
    </row>
    <row r="65384" spans="30:30">
      <c r="AD65384" s="9"/>
    </row>
    <row r="65385" spans="30:30">
      <c r="AD65385" s="9"/>
    </row>
    <row r="65386" spans="30:30">
      <c r="AD65386" s="9"/>
    </row>
    <row r="65387" spans="30:30">
      <c r="AD65387" s="9"/>
    </row>
    <row r="65388" spans="30:30">
      <c r="AD65388" s="9"/>
    </row>
    <row r="65389" spans="30:30">
      <c r="AD65389" s="9"/>
    </row>
    <row r="65390" spans="30:30">
      <c r="AD65390" s="9"/>
    </row>
    <row r="65391" spans="30:30">
      <c r="AD65391" s="9"/>
    </row>
    <row r="65392" spans="30:30">
      <c r="AD65392" s="9"/>
    </row>
    <row r="65393" spans="30:30">
      <c r="AD65393" s="9"/>
    </row>
    <row r="65394" spans="30:30">
      <c r="AD65394" s="9"/>
    </row>
    <row r="65395" spans="30:30">
      <c r="AD65395" s="9"/>
    </row>
    <row r="65396" spans="30:30">
      <c r="AD65396" s="9"/>
    </row>
    <row r="65397" spans="30:30">
      <c r="AD65397" s="9"/>
    </row>
    <row r="65398" spans="30:30">
      <c r="AD65398" s="9"/>
    </row>
    <row r="65399" spans="30:30">
      <c r="AD65399" s="9"/>
    </row>
    <row r="65400" spans="30:30">
      <c r="AD65400" s="9"/>
    </row>
    <row r="65401" spans="30:30">
      <c r="AD65401" s="9"/>
    </row>
    <row r="65402" spans="30:30">
      <c r="AD65402" s="9"/>
    </row>
    <row r="65403" spans="30:30">
      <c r="AD65403" s="9"/>
    </row>
    <row r="65404" spans="30:30">
      <c r="AD65404" s="9"/>
    </row>
    <row r="65405" spans="30:30">
      <c r="AD65405" s="9"/>
    </row>
    <row r="65406" spans="30:30">
      <c r="AD65406" s="9"/>
    </row>
    <row r="65407" spans="30:30">
      <c r="AD65407" s="9"/>
    </row>
    <row r="65408" spans="30:30">
      <c r="AD65408" s="9"/>
    </row>
    <row r="65409" spans="30:30">
      <c r="AD65409" s="9"/>
    </row>
    <row r="65410" spans="30:30">
      <c r="AD65410" s="9"/>
    </row>
    <row r="65411" spans="30:30">
      <c r="AD65411" s="9"/>
    </row>
    <row r="65412" spans="30:30">
      <c r="AD65412" s="9"/>
    </row>
    <row r="65413" spans="30:30">
      <c r="AD65413" s="9"/>
    </row>
    <row r="65414" spans="30:30">
      <c r="AD65414" s="9"/>
    </row>
    <row r="65415" spans="30:30">
      <c r="AD65415" s="9"/>
    </row>
    <row r="65416" spans="30:30">
      <c r="AD65416" s="9"/>
    </row>
    <row r="65417" spans="30:30">
      <c r="AD65417" s="9"/>
    </row>
    <row r="65418" spans="30:30">
      <c r="AD65418" s="9"/>
    </row>
    <row r="65419" spans="30:30">
      <c r="AD65419" s="9"/>
    </row>
    <row r="65420" spans="30:30">
      <c r="AD65420" s="9"/>
    </row>
    <row r="65421" spans="30:30">
      <c r="AD65421" s="9"/>
    </row>
    <row r="65422" spans="30:30">
      <c r="AD65422" s="9"/>
    </row>
    <row r="65423" spans="30:30">
      <c r="AD65423" s="9"/>
    </row>
    <row r="65424" spans="30:30">
      <c r="AD65424" s="9"/>
    </row>
    <row r="65425" spans="30:30">
      <c r="AD65425" s="9"/>
    </row>
    <row r="65426" spans="30:30">
      <c r="AD65426" s="9"/>
    </row>
    <row r="65427" spans="30:30">
      <c r="AD65427" s="9"/>
    </row>
    <row r="65428" spans="30:30">
      <c r="AD65428" s="9"/>
    </row>
    <row r="65429" spans="30:30">
      <c r="AD65429" s="9"/>
    </row>
    <row r="65430" spans="30:30">
      <c r="AD65430" s="9"/>
    </row>
    <row r="65431" spans="30:30">
      <c r="AD65431" s="9"/>
    </row>
    <row r="65432" spans="30:30">
      <c r="AD65432" s="9"/>
    </row>
    <row r="65433" spans="30:30">
      <c r="AD65433" s="9"/>
    </row>
    <row r="65434" spans="30:30">
      <c r="AD65434" s="9"/>
    </row>
    <row r="65435" spans="30:30">
      <c r="AD65435" s="9"/>
    </row>
    <row r="65436" spans="30:30">
      <c r="AD65436" s="9"/>
    </row>
    <row r="65437" spans="30:30">
      <c r="AD65437" s="9"/>
    </row>
    <row r="65438" spans="30:30">
      <c r="AD65438" s="9"/>
    </row>
    <row r="65439" spans="30:30">
      <c r="AD65439" s="9"/>
    </row>
    <row r="65440" spans="30:30">
      <c r="AD65440" s="9"/>
    </row>
    <row r="65441" spans="30:30">
      <c r="AD65441" s="9"/>
    </row>
    <row r="65442" spans="30:30">
      <c r="AD65442" s="9"/>
    </row>
    <row r="65443" spans="30:30">
      <c r="AD65443" s="9"/>
    </row>
    <row r="65444" spans="30:30">
      <c r="AD65444" s="9"/>
    </row>
    <row r="65445" spans="30:30">
      <c r="AD65445" s="9"/>
    </row>
    <row r="65446" spans="30:30">
      <c r="AD65446" s="9"/>
    </row>
    <row r="65447" spans="30:30">
      <c r="AD65447" s="9"/>
    </row>
    <row r="65448" spans="30:30">
      <c r="AD65448" s="9"/>
    </row>
    <row r="65449" spans="30:30">
      <c r="AD65449" s="9"/>
    </row>
    <row r="65450" spans="30:30">
      <c r="AD65450" s="9"/>
    </row>
    <row r="65451" spans="30:30">
      <c r="AD65451" s="9"/>
    </row>
    <row r="65452" spans="30:30">
      <c r="AD65452" s="9"/>
    </row>
    <row r="65453" spans="30:30">
      <c r="AD65453" s="9"/>
    </row>
    <row r="65454" spans="30:30">
      <c r="AD65454" s="9"/>
    </row>
    <row r="65455" spans="30:30">
      <c r="AD65455" s="9"/>
    </row>
    <row r="65456" spans="30:30">
      <c r="AD65456" s="9"/>
    </row>
    <row r="65457" spans="30:30">
      <c r="AD65457" s="9"/>
    </row>
    <row r="65458" spans="30:30">
      <c r="AD65458" s="9"/>
    </row>
    <row r="65459" spans="30:30">
      <c r="AD65459" s="9"/>
    </row>
    <row r="65460" spans="30:30">
      <c r="AD65460" s="9"/>
    </row>
    <row r="65461" spans="30:30">
      <c r="AD65461" s="9"/>
    </row>
    <row r="65462" spans="30:30">
      <c r="AD65462" s="9"/>
    </row>
    <row r="65463" spans="30:30">
      <c r="AD65463" s="9"/>
    </row>
    <row r="65464" spans="30:30">
      <c r="AD65464" s="9"/>
    </row>
    <row r="65465" spans="30:30">
      <c r="AD65465" s="9"/>
    </row>
    <row r="65466" spans="30:30">
      <c r="AD65466" s="9"/>
    </row>
    <row r="65467" spans="30:30">
      <c r="AD65467" s="9"/>
    </row>
    <row r="65468" spans="30:30">
      <c r="AD65468" s="9"/>
    </row>
    <row r="65469" spans="30:30">
      <c r="AD65469" s="9"/>
    </row>
    <row r="65470" spans="30:30">
      <c r="AD65470" s="9"/>
    </row>
    <row r="65471" spans="30:30">
      <c r="AD65471" s="9"/>
    </row>
    <row r="65472" spans="30:30">
      <c r="AD65472" s="9"/>
    </row>
    <row r="65473" spans="30:30">
      <c r="AD65473" s="9"/>
    </row>
    <row r="65474" spans="30:30">
      <c r="AD65474" s="9"/>
    </row>
    <row r="65475" spans="30:30">
      <c r="AD65475" s="9"/>
    </row>
    <row r="65476" spans="30:30">
      <c r="AD65476" s="9"/>
    </row>
    <row r="65477" spans="30:30">
      <c r="AD65477" s="9"/>
    </row>
    <row r="65478" spans="30:30">
      <c r="AD65478" s="9"/>
    </row>
    <row r="65479" spans="30:30">
      <c r="AD65479" s="9"/>
    </row>
    <row r="65480" spans="30:30">
      <c r="AD65480" s="9"/>
    </row>
    <row r="65481" spans="30:30">
      <c r="AD65481" s="9"/>
    </row>
    <row r="65482" spans="30:30">
      <c r="AD65482" s="9"/>
    </row>
    <row r="65483" spans="30:30">
      <c r="AD65483" s="9"/>
    </row>
    <row r="65484" spans="30:30">
      <c r="AD65484" s="9"/>
    </row>
    <row r="65485" spans="30:30">
      <c r="AD65485" s="9"/>
    </row>
    <row r="65486" spans="30:30">
      <c r="AD65486" s="9"/>
    </row>
    <row r="65487" spans="30:30">
      <c r="AD65487" s="9"/>
    </row>
    <row r="65488" spans="30:30">
      <c r="AD65488" s="9"/>
    </row>
    <row r="65489" spans="30:30">
      <c r="AD65489" s="9"/>
    </row>
    <row r="65490" spans="30:30">
      <c r="AD65490" s="9"/>
    </row>
    <row r="65491" spans="30:30">
      <c r="AD65491" s="9"/>
    </row>
    <row r="65492" spans="30:30">
      <c r="AD65492" s="9"/>
    </row>
    <row r="65493" spans="30:30">
      <c r="AD65493" s="9"/>
    </row>
    <row r="65494" spans="30:30">
      <c r="AD65494" s="9"/>
    </row>
    <row r="65495" spans="30:30">
      <c r="AD65495" s="9"/>
    </row>
    <row r="65496" spans="30:30">
      <c r="AD65496" s="9"/>
    </row>
    <row r="65497" spans="30:30">
      <c r="AD65497" s="9"/>
    </row>
    <row r="65498" spans="30:30">
      <c r="AD65498" s="9"/>
    </row>
    <row r="65499" spans="30:30">
      <c r="AD65499" s="9"/>
    </row>
    <row r="65500" spans="30:30">
      <c r="AD65500" s="9"/>
    </row>
    <row r="65501" spans="30:30">
      <c r="AD65501" s="9"/>
    </row>
    <row r="65502" spans="30:30">
      <c r="AD65502" s="9"/>
    </row>
    <row r="65503" spans="30:30">
      <c r="AD65503" s="9"/>
    </row>
    <row r="65504" spans="30:30">
      <c r="AD65504" s="9"/>
    </row>
    <row r="65505" spans="30:30">
      <c r="AD65505" s="9"/>
    </row>
    <row r="65506" spans="30:30">
      <c r="AD65506" s="9"/>
    </row>
    <row r="65507" spans="30:30">
      <c r="AD65507" s="9"/>
    </row>
    <row r="65508" spans="30:30">
      <c r="AD65508" s="9"/>
    </row>
    <row r="65509" spans="30:30">
      <c r="AD65509" s="9"/>
    </row>
    <row r="65510" spans="30:30">
      <c r="AD65510" s="9"/>
    </row>
    <row r="65511" spans="30:30">
      <c r="AD65511" s="9"/>
    </row>
    <row r="65512" spans="30:30">
      <c r="AD65512" s="9"/>
    </row>
    <row r="65513" spans="30:30">
      <c r="AD65513" s="9"/>
    </row>
    <row r="65514" spans="30:30">
      <c r="AD65514" s="9"/>
    </row>
    <row r="65515" spans="30:30">
      <c r="AD65515" s="9"/>
    </row>
    <row r="65516" spans="30:30">
      <c r="AD65516" s="9"/>
    </row>
    <row r="65517" spans="30:30">
      <c r="AD65517" s="9"/>
    </row>
    <row r="65518" spans="30:30">
      <c r="AD65518" s="9"/>
    </row>
    <row r="65519" spans="30:30">
      <c r="AD65519" s="9"/>
    </row>
    <row r="65520" spans="30:30">
      <c r="AD65520" s="9"/>
    </row>
    <row r="65521" spans="30:30">
      <c r="AD65521" s="9"/>
    </row>
    <row r="65522" spans="30:30">
      <c r="AD65522" s="9"/>
    </row>
    <row r="65523" spans="30:30">
      <c r="AD65523" s="9"/>
    </row>
    <row r="65524" spans="30:30">
      <c r="AD65524" s="9"/>
    </row>
    <row r="65525" spans="30:30">
      <c r="AD65525" s="9"/>
    </row>
    <row r="65526" spans="30:30">
      <c r="AD65526" s="9"/>
    </row>
    <row r="65527" spans="30:30">
      <c r="AD65527" s="9"/>
    </row>
    <row r="65528" spans="30:30">
      <c r="AD65528" s="9"/>
    </row>
    <row r="65529" spans="30:30">
      <c r="AD65529" s="9"/>
    </row>
    <row r="65530" spans="30:30">
      <c r="AD65530" s="9"/>
    </row>
    <row r="65531" spans="30:30">
      <c r="AD65531" s="9"/>
    </row>
    <row r="65532" spans="30:30">
      <c r="AD65532" s="9"/>
    </row>
    <row r="65533" spans="30:30">
      <c r="AD65533" s="9"/>
    </row>
    <row r="65534" spans="30:30">
      <c r="AD65534" s="9"/>
    </row>
    <row r="65535" spans="30:30">
      <c r="AD65535" s="9"/>
    </row>
    <row r="65536" spans="30:30">
      <c r="AD65536" s="9"/>
    </row>
    <row r="65537" spans="30:30">
      <c r="AD65537" s="9"/>
    </row>
    <row r="65538" spans="30:30">
      <c r="AD65538" s="9"/>
    </row>
    <row r="65539" spans="30:30">
      <c r="AD65539" s="9"/>
    </row>
    <row r="65540" spans="30:30">
      <c r="AD65540" s="9"/>
    </row>
    <row r="65541" spans="30:30">
      <c r="AD65541" s="9"/>
    </row>
    <row r="65542" spans="30:30">
      <c r="AD65542" s="9"/>
    </row>
    <row r="65543" spans="30:30">
      <c r="AD65543" s="9"/>
    </row>
    <row r="65544" spans="30:30">
      <c r="AD65544" s="9"/>
    </row>
    <row r="65545" spans="30:30">
      <c r="AD65545" s="9"/>
    </row>
    <row r="65546" spans="30:30">
      <c r="AD65546" s="9"/>
    </row>
    <row r="65547" spans="30:30">
      <c r="AD65547" s="9"/>
    </row>
    <row r="65548" spans="30:30">
      <c r="AD65548" s="9"/>
    </row>
    <row r="65549" spans="30:30">
      <c r="AD65549" s="9"/>
    </row>
    <row r="65550" spans="30:30">
      <c r="AD65550" s="9"/>
    </row>
    <row r="65551" spans="30:30">
      <c r="AD65551" s="9"/>
    </row>
    <row r="65552" spans="30:30">
      <c r="AD65552" s="9"/>
    </row>
    <row r="65553" spans="30:30">
      <c r="AD65553" s="9"/>
    </row>
    <row r="65554" spans="30:30">
      <c r="AD65554" s="9"/>
    </row>
    <row r="65555" spans="30:30">
      <c r="AD65555" s="9"/>
    </row>
    <row r="65556" spans="30:30">
      <c r="AD65556" s="9"/>
    </row>
    <row r="65557" spans="30:30">
      <c r="AD65557" s="9"/>
    </row>
    <row r="65558" spans="30:30">
      <c r="AD65558" s="9"/>
    </row>
    <row r="65559" spans="30:30">
      <c r="AD65559" s="9"/>
    </row>
    <row r="65560" spans="30:30">
      <c r="AD65560" s="9"/>
    </row>
    <row r="65561" spans="30:30">
      <c r="AD65561" s="9"/>
    </row>
    <row r="65562" spans="30:30">
      <c r="AD65562" s="9"/>
    </row>
    <row r="65563" spans="30:30">
      <c r="AD65563" s="9"/>
    </row>
    <row r="65564" spans="30:30">
      <c r="AD65564" s="9"/>
    </row>
    <row r="65565" spans="30:30">
      <c r="AD65565" s="9"/>
    </row>
    <row r="65566" spans="30:30">
      <c r="AD65566" s="9"/>
    </row>
    <row r="65567" spans="30:30">
      <c r="AD65567" s="9"/>
    </row>
    <row r="65568" spans="30:30">
      <c r="AD65568" s="9"/>
    </row>
    <row r="65569" spans="30:30">
      <c r="AD65569" s="9"/>
    </row>
    <row r="65570" spans="30:30">
      <c r="AD65570" s="9"/>
    </row>
    <row r="65571" spans="30:30">
      <c r="AD65571" s="9"/>
    </row>
    <row r="65572" spans="30:30">
      <c r="AD65572" s="9"/>
    </row>
    <row r="65573" spans="30:30">
      <c r="AD65573" s="9"/>
    </row>
    <row r="65574" spans="30:30">
      <c r="AD65574" s="9"/>
    </row>
    <row r="65575" spans="30:30">
      <c r="AD65575" s="9"/>
    </row>
    <row r="65576" spans="30:30">
      <c r="AD65576" s="9"/>
    </row>
    <row r="65577" spans="30:30">
      <c r="AD65577" s="9"/>
    </row>
    <row r="65578" spans="30:30">
      <c r="AD65578" s="9"/>
    </row>
    <row r="65579" spans="30:30">
      <c r="AD65579" s="9"/>
    </row>
    <row r="65580" spans="30:30">
      <c r="AD65580" s="9"/>
    </row>
    <row r="65581" spans="30:30">
      <c r="AD65581" s="9"/>
    </row>
    <row r="65582" spans="30:30">
      <c r="AD65582" s="9"/>
    </row>
    <row r="65583" spans="30:30">
      <c r="AD65583" s="9"/>
    </row>
    <row r="65584" spans="30:30">
      <c r="AD65584" s="9"/>
    </row>
    <row r="65585" spans="30:30">
      <c r="AD65585" s="9"/>
    </row>
    <row r="65586" spans="30:30">
      <c r="AD65586" s="9"/>
    </row>
    <row r="65587" spans="30:30">
      <c r="AD65587" s="9"/>
    </row>
    <row r="65588" spans="30:30">
      <c r="AD65588" s="9"/>
    </row>
    <row r="65589" spans="30:30">
      <c r="AD65589" s="9"/>
    </row>
    <row r="65590" spans="30:30">
      <c r="AD65590" s="9"/>
    </row>
    <row r="65591" spans="30:30">
      <c r="AD65591" s="9"/>
    </row>
    <row r="65592" spans="30:30">
      <c r="AD65592" s="9"/>
    </row>
    <row r="65593" spans="30:30">
      <c r="AD65593" s="9"/>
    </row>
    <row r="65594" spans="30:30">
      <c r="AD65594" s="9"/>
    </row>
    <row r="65595" spans="30:30">
      <c r="AD65595" s="9"/>
    </row>
    <row r="65596" spans="30:30">
      <c r="AD65596" s="9"/>
    </row>
    <row r="65597" spans="30:30">
      <c r="AD65597" s="9"/>
    </row>
    <row r="65598" spans="30:30">
      <c r="AD65598" s="9"/>
    </row>
    <row r="65599" spans="30:30">
      <c r="AD65599" s="9"/>
    </row>
    <row r="65600" spans="30:30">
      <c r="AD65600" s="9"/>
    </row>
    <row r="65601" spans="30:30">
      <c r="AD65601" s="9"/>
    </row>
    <row r="65602" spans="30:30">
      <c r="AD65602" s="9"/>
    </row>
    <row r="65603" spans="30:30">
      <c r="AD65603" s="9"/>
    </row>
    <row r="65604" spans="30:30">
      <c r="AD65604" s="9"/>
    </row>
    <row r="65605" spans="30:30">
      <c r="AD65605" s="9"/>
    </row>
    <row r="65606" spans="30:30">
      <c r="AD65606" s="9"/>
    </row>
    <row r="65607" spans="30:30">
      <c r="AD65607" s="9"/>
    </row>
    <row r="65608" spans="30:30">
      <c r="AD65608" s="9"/>
    </row>
    <row r="65609" spans="30:30">
      <c r="AD65609" s="9"/>
    </row>
    <row r="65610" spans="30:30">
      <c r="AD65610" s="9"/>
    </row>
    <row r="65611" spans="30:30">
      <c r="AD65611" s="9"/>
    </row>
    <row r="65612" spans="30:30">
      <c r="AD65612" s="9"/>
    </row>
    <row r="65613" spans="30:30">
      <c r="AD65613" s="9"/>
    </row>
    <row r="65614" spans="30:30">
      <c r="AD65614" s="9"/>
    </row>
    <row r="65615" spans="30:30">
      <c r="AD65615" s="9"/>
    </row>
    <row r="65616" spans="30:30">
      <c r="AD65616" s="9"/>
    </row>
    <row r="65617" spans="30:30">
      <c r="AD65617" s="9"/>
    </row>
    <row r="65618" spans="30:30">
      <c r="AD65618" s="9"/>
    </row>
    <row r="65619" spans="30:30">
      <c r="AD65619" s="9"/>
    </row>
    <row r="65620" spans="30:30">
      <c r="AD65620" s="9"/>
    </row>
    <row r="65621" spans="30:30">
      <c r="AD65621" s="9"/>
    </row>
    <row r="65622" spans="30:30">
      <c r="AD65622" s="9"/>
    </row>
    <row r="65623" spans="30:30">
      <c r="AD65623" s="9"/>
    </row>
    <row r="65624" spans="30:30">
      <c r="AD65624" s="9"/>
    </row>
    <row r="65625" spans="30:30">
      <c r="AD65625" s="9"/>
    </row>
    <row r="65626" spans="30:30">
      <c r="AD65626" s="9"/>
    </row>
    <row r="65627" spans="30:30">
      <c r="AD65627" s="9"/>
    </row>
    <row r="65628" spans="30:30">
      <c r="AD65628" s="9"/>
    </row>
    <row r="65629" spans="30:30">
      <c r="AD65629" s="9"/>
    </row>
    <row r="65630" spans="30:30">
      <c r="AD65630" s="9"/>
    </row>
    <row r="65631" spans="30:30">
      <c r="AD65631" s="9"/>
    </row>
    <row r="65632" spans="30:30">
      <c r="AD65632" s="9"/>
    </row>
    <row r="65633" spans="30:30">
      <c r="AD65633" s="9"/>
    </row>
    <row r="65634" spans="30:30">
      <c r="AD65634" s="9"/>
    </row>
    <row r="65635" spans="30:30">
      <c r="AD65635" s="9"/>
    </row>
    <row r="65636" spans="30:30">
      <c r="AD65636" s="9"/>
    </row>
    <row r="65637" spans="30:30">
      <c r="AD65637" s="9"/>
    </row>
    <row r="65638" spans="30:30">
      <c r="AD65638" s="9"/>
    </row>
    <row r="65639" spans="30:30">
      <c r="AD65639" s="9"/>
    </row>
    <row r="65640" spans="30:30">
      <c r="AD65640" s="9"/>
    </row>
    <row r="65641" spans="30:30">
      <c r="AD65641" s="9"/>
    </row>
    <row r="65642" spans="30:30">
      <c r="AD65642" s="9"/>
    </row>
    <row r="65643" spans="30:30">
      <c r="AD65643" s="9"/>
    </row>
    <row r="65644" spans="30:30">
      <c r="AD65644" s="9"/>
    </row>
    <row r="65645" spans="30:30">
      <c r="AD65645" s="9"/>
    </row>
    <row r="65646" spans="30:30">
      <c r="AD65646" s="9"/>
    </row>
    <row r="65647" spans="30:30">
      <c r="AD65647" s="9"/>
    </row>
    <row r="65648" spans="30:30">
      <c r="AD65648" s="9"/>
    </row>
    <row r="65649" spans="30:30">
      <c r="AD65649" s="9"/>
    </row>
    <row r="65650" spans="30:30">
      <c r="AD65650" s="9"/>
    </row>
    <row r="65651" spans="30:30">
      <c r="AD65651" s="9"/>
    </row>
    <row r="65652" spans="30:30">
      <c r="AD65652" s="9"/>
    </row>
    <row r="65653" spans="30:30">
      <c r="AD65653" s="9"/>
    </row>
    <row r="65654" spans="30:30">
      <c r="AD65654" s="9"/>
    </row>
    <row r="65655" spans="30:30">
      <c r="AD65655" s="9"/>
    </row>
    <row r="65656" spans="30:30">
      <c r="AD65656" s="9"/>
    </row>
    <row r="65657" spans="30:30">
      <c r="AD65657" s="9"/>
    </row>
    <row r="65658" spans="30:30">
      <c r="AD65658" s="9"/>
    </row>
    <row r="65659" spans="30:30">
      <c r="AD65659" s="9"/>
    </row>
    <row r="65660" spans="30:30">
      <c r="AD65660" s="9"/>
    </row>
    <row r="65661" spans="30:30">
      <c r="AD65661" s="9"/>
    </row>
    <row r="65662" spans="30:30">
      <c r="AD65662" s="9"/>
    </row>
    <row r="65663" spans="30:30">
      <c r="AD65663" s="9"/>
    </row>
    <row r="65664" spans="30:30">
      <c r="AD65664" s="9"/>
    </row>
    <row r="65665" spans="30:30">
      <c r="AD65665" s="9"/>
    </row>
    <row r="65666" spans="30:30">
      <c r="AD65666" s="9"/>
    </row>
    <row r="65667" spans="30:30">
      <c r="AD65667" s="9"/>
    </row>
    <row r="65668" spans="30:30">
      <c r="AD65668" s="9"/>
    </row>
    <row r="65669" spans="30:30">
      <c r="AD65669" s="9"/>
    </row>
    <row r="65670" spans="30:30">
      <c r="AD65670" s="9"/>
    </row>
    <row r="65671" spans="30:30">
      <c r="AD65671" s="9"/>
    </row>
    <row r="65672" spans="30:30">
      <c r="AD65672" s="9"/>
    </row>
    <row r="65673" spans="30:30">
      <c r="AD65673" s="9"/>
    </row>
    <row r="65674" spans="30:30">
      <c r="AD65674" s="9"/>
    </row>
    <row r="65675" spans="30:30">
      <c r="AD65675" s="9"/>
    </row>
    <row r="65676" spans="30:30">
      <c r="AD65676" s="9"/>
    </row>
    <row r="65677" spans="30:30">
      <c r="AD65677" s="9"/>
    </row>
    <row r="65678" spans="30:30">
      <c r="AD65678" s="9"/>
    </row>
    <row r="65679" spans="30:30">
      <c r="AD65679" s="9"/>
    </row>
    <row r="65680" spans="30:30">
      <c r="AD65680" s="9"/>
    </row>
    <row r="65681" spans="30:30">
      <c r="AD65681" s="9"/>
    </row>
    <row r="65682" spans="30:30">
      <c r="AD65682" s="9"/>
    </row>
    <row r="65683" spans="30:30">
      <c r="AD65683" s="9"/>
    </row>
    <row r="65684" spans="30:30">
      <c r="AD65684" s="9"/>
    </row>
    <row r="65685" spans="30:30">
      <c r="AD65685" s="9"/>
    </row>
    <row r="65686" spans="30:30">
      <c r="AD65686" s="9"/>
    </row>
    <row r="65687" spans="30:30">
      <c r="AD65687" s="9"/>
    </row>
    <row r="65688" spans="30:30">
      <c r="AD65688" s="9"/>
    </row>
    <row r="65689" spans="30:30">
      <c r="AD65689" s="9"/>
    </row>
    <row r="65690" spans="30:30">
      <c r="AD65690" s="9"/>
    </row>
    <row r="65691" spans="30:30">
      <c r="AD65691" s="9"/>
    </row>
    <row r="65692" spans="30:30">
      <c r="AD65692" s="9"/>
    </row>
    <row r="65693" spans="30:30">
      <c r="AD65693" s="9"/>
    </row>
    <row r="65694" spans="30:30">
      <c r="AD65694" s="9"/>
    </row>
    <row r="65695" spans="30:30">
      <c r="AD65695" s="9"/>
    </row>
    <row r="65696" spans="30:30">
      <c r="AD65696" s="9"/>
    </row>
    <row r="65697" spans="30:30">
      <c r="AD65697" s="9"/>
    </row>
    <row r="65698" spans="30:30">
      <c r="AD65698" s="9"/>
    </row>
    <row r="65699" spans="30:30">
      <c r="AD65699" s="9"/>
    </row>
    <row r="65700" spans="30:30">
      <c r="AD65700" s="9"/>
    </row>
    <row r="65701" spans="30:30">
      <c r="AD65701" s="9"/>
    </row>
    <row r="65702" spans="30:30">
      <c r="AD65702" s="9"/>
    </row>
    <row r="65703" spans="30:30">
      <c r="AD65703" s="9"/>
    </row>
    <row r="65704" spans="30:30">
      <c r="AD65704" s="9"/>
    </row>
    <row r="65705" spans="30:30">
      <c r="AD65705" s="9"/>
    </row>
    <row r="65706" spans="30:30">
      <c r="AD65706" s="9"/>
    </row>
    <row r="65707" spans="30:30">
      <c r="AD65707" s="9"/>
    </row>
    <row r="65708" spans="30:30">
      <c r="AD65708" s="9"/>
    </row>
    <row r="65709" spans="30:30">
      <c r="AD65709" s="9"/>
    </row>
    <row r="65710" spans="30:30">
      <c r="AD65710" s="9"/>
    </row>
    <row r="65711" spans="30:30">
      <c r="AD65711" s="9"/>
    </row>
    <row r="65712" spans="30:30">
      <c r="AD65712" s="9"/>
    </row>
    <row r="65713" spans="30:30">
      <c r="AD65713" s="9"/>
    </row>
    <row r="65714" spans="30:30">
      <c r="AD65714" s="9"/>
    </row>
    <row r="65715" spans="30:30">
      <c r="AD65715" s="9"/>
    </row>
    <row r="65716" spans="30:30">
      <c r="AD65716" s="9"/>
    </row>
    <row r="65717" spans="30:30">
      <c r="AD65717" s="9"/>
    </row>
    <row r="65718" spans="30:30">
      <c r="AD65718" s="9"/>
    </row>
    <row r="65719" spans="30:30">
      <c r="AD65719" s="9"/>
    </row>
    <row r="65720" spans="30:30">
      <c r="AD65720" s="9"/>
    </row>
    <row r="65721" spans="30:30">
      <c r="AD65721" s="9"/>
    </row>
    <row r="65722" spans="30:30">
      <c r="AD65722" s="9"/>
    </row>
    <row r="65723" spans="30:30">
      <c r="AD65723" s="9"/>
    </row>
    <row r="65724" spans="30:30">
      <c r="AD65724" s="9"/>
    </row>
    <row r="65725" spans="30:30">
      <c r="AD65725" s="9"/>
    </row>
    <row r="65726" spans="30:30">
      <c r="AD65726" s="9"/>
    </row>
    <row r="65727" spans="30:30">
      <c r="AD65727" s="9"/>
    </row>
    <row r="65728" spans="30:30">
      <c r="AD65728" s="9"/>
    </row>
    <row r="65729" spans="30:30">
      <c r="AD65729" s="9"/>
    </row>
    <row r="65730" spans="30:30">
      <c r="AD65730" s="9"/>
    </row>
    <row r="65731" spans="30:30">
      <c r="AD65731" s="9"/>
    </row>
    <row r="65732" spans="30:30">
      <c r="AD65732" s="9"/>
    </row>
    <row r="65733" spans="30:30">
      <c r="AD65733" s="9"/>
    </row>
    <row r="65734" spans="30:30">
      <c r="AD65734" s="9"/>
    </row>
    <row r="65735" spans="30:30">
      <c r="AD65735" s="9"/>
    </row>
    <row r="65736" spans="30:30">
      <c r="AD65736" s="9"/>
    </row>
    <row r="65737" spans="30:30">
      <c r="AD65737" s="9"/>
    </row>
    <row r="65738" spans="30:30">
      <c r="AD65738" s="9"/>
    </row>
    <row r="65739" spans="30:30">
      <c r="AD65739" s="9"/>
    </row>
    <row r="65740" spans="30:30">
      <c r="AD65740" s="9"/>
    </row>
    <row r="65741" spans="30:30">
      <c r="AD65741" s="9"/>
    </row>
    <row r="65742" spans="30:30">
      <c r="AD65742" s="9"/>
    </row>
    <row r="65743" spans="30:30">
      <c r="AD65743" s="9"/>
    </row>
    <row r="65744" spans="30:30">
      <c r="AD65744" s="9"/>
    </row>
    <row r="65745" spans="30:30">
      <c r="AD65745" s="9"/>
    </row>
    <row r="65746" spans="30:30">
      <c r="AD65746" s="9"/>
    </row>
    <row r="65747" spans="30:30">
      <c r="AD65747" s="9"/>
    </row>
    <row r="65748" spans="30:30">
      <c r="AD65748" s="9"/>
    </row>
    <row r="65749" spans="30:30">
      <c r="AD65749" s="9"/>
    </row>
    <row r="65750" spans="30:30">
      <c r="AD65750" s="9"/>
    </row>
    <row r="65751" spans="30:30">
      <c r="AD65751" s="9"/>
    </row>
    <row r="65752" spans="30:30">
      <c r="AD65752" s="9"/>
    </row>
    <row r="65753" spans="30:30">
      <c r="AD65753" s="9"/>
    </row>
    <row r="65754" spans="30:30">
      <c r="AD65754" s="9"/>
    </row>
    <row r="65755" spans="30:30">
      <c r="AD65755" s="9"/>
    </row>
    <row r="65756" spans="30:30">
      <c r="AD65756" s="9"/>
    </row>
    <row r="65757" spans="30:30">
      <c r="AD65757" s="9"/>
    </row>
    <row r="65758" spans="30:30">
      <c r="AD65758" s="9"/>
    </row>
    <row r="65759" spans="30:30">
      <c r="AD65759" s="9"/>
    </row>
    <row r="65760" spans="30:30">
      <c r="AD65760" s="9"/>
    </row>
    <row r="65761" spans="30:30">
      <c r="AD65761" s="9"/>
    </row>
    <row r="65762" spans="30:30">
      <c r="AD65762" s="9"/>
    </row>
    <row r="65763" spans="30:30">
      <c r="AD65763" s="9"/>
    </row>
    <row r="65764" spans="30:30">
      <c r="AD65764" s="9"/>
    </row>
    <row r="65765" spans="30:30">
      <c r="AD65765" s="9"/>
    </row>
    <row r="65766" spans="30:30">
      <c r="AD65766" s="9"/>
    </row>
    <row r="65767" spans="30:30">
      <c r="AD65767" s="9"/>
    </row>
    <row r="65768" spans="30:30">
      <c r="AD65768" s="9"/>
    </row>
    <row r="65769" spans="30:30">
      <c r="AD65769" s="9"/>
    </row>
    <row r="65770" spans="30:30">
      <c r="AD65770" s="9"/>
    </row>
    <row r="65771" spans="30:30">
      <c r="AD65771" s="9"/>
    </row>
    <row r="65772" spans="30:30">
      <c r="AD65772" s="9"/>
    </row>
    <row r="65773" spans="30:30">
      <c r="AD65773" s="9"/>
    </row>
    <row r="65774" spans="30:30">
      <c r="AD65774" s="9"/>
    </row>
    <row r="65775" spans="30:30">
      <c r="AD65775" s="9"/>
    </row>
    <row r="65776" spans="30:30">
      <c r="AD65776" s="9"/>
    </row>
    <row r="65777" spans="30:30">
      <c r="AD65777" s="9"/>
    </row>
    <row r="65778" spans="30:30">
      <c r="AD65778" s="9"/>
    </row>
    <row r="65779" spans="30:30">
      <c r="AD65779" s="9"/>
    </row>
    <row r="65780" spans="30:30">
      <c r="AD65780" s="9"/>
    </row>
    <row r="65781" spans="30:30">
      <c r="AD65781" s="9"/>
    </row>
    <row r="65782" spans="30:30">
      <c r="AD65782" s="9"/>
    </row>
    <row r="65783" spans="30:30">
      <c r="AD65783" s="9"/>
    </row>
    <row r="65784" spans="30:30">
      <c r="AD65784" s="9"/>
    </row>
    <row r="65785" spans="30:30">
      <c r="AD65785" s="9"/>
    </row>
    <row r="65786" spans="30:30">
      <c r="AD65786" s="9"/>
    </row>
    <row r="65787" spans="30:30">
      <c r="AD65787" s="9"/>
    </row>
    <row r="65788" spans="30:30">
      <c r="AD65788" s="9"/>
    </row>
    <row r="65789" spans="30:30">
      <c r="AD65789" s="9"/>
    </row>
    <row r="65790" spans="30:30">
      <c r="AD65790" s="9"/>
    </row>
    <row r="65791" spans="30:30">
      <c r="AD65791" s="9"/>
    </row>
    <row r="65792" spans="30:30">
      <c r="AD65792" s="9"/>
    </row>
    <row r="65793" spans="30:30">
      <c r="AD65793" s="9"/>
    </row>
    <row r="65794" spans="30:30">
      <c r="AD65794" s="9"/>
    </row>
    <row r="65795" spans="30:30">
      <c r="AD65795" s="9"/>
    </row>
    <row r="65796" spans="30:30">
      <c r="AD65796" s="9"/>
    </row>
    <row r="65797" spans="30:30">
      <c r="AD65797" s="9"/>
    </row>
    <row r="65798" spans="30:30">
      <c r="AD65798" s="9"/>
    </row>
    <row r="65799" spans="30:30">
      <c r="AD65799" s="9"/>
    </row>
    <row r="65800" spans="30:30">
      <c r="AD65800" s="9"/>
    </row>
    <row r="65801" spans="30:30">
      <c r="AD65801" s="9"/>
    </row>
    <row r="65802" spans="30:30">
      <c r="AD65802" s="9"/>
    </row>
    <row r="65803" spans="30:30">
      <c r="AD65803" s="9"/>
    </row>
    <row r="65804" spans="30:30">
      <c r="AD65804" s="9"/>
    </row>
    <row r="65805" spans="30:30">
      <c r="AD65805" s="9"/>
    </row>
    <row r="65806" spans="30:30">
      <c r="AD65806" s="9"/>
    </row>
    <row r="65807" spans="30:30">
      <c r="AD65807" s="9"/>
    </row>
    <row r="65808" spans="30:30">
      <c r="AD65808" s="9"/>
    </row>
    <row r="65809" spans="30:30">
      <c r="AD65809" s="9"/>
    </row>
    <row r="65810" spans="30:30">
      <c r="AD65810" s="9"/>
    </row>
    <row r="65811" spans="30:30">
      <c r="AD65811" s="9"/>
    </row>
    <row r="65812" spans="30:30">
      <c r="AD65812" s="9"/>
    </row>
    <row r="65813" spans="30:30">
      <c r="AD65813" s="9"/>
    </row>
    <row r="65814" spans="30:30">
      <c r="AD65814" s="9"/>
    </row>
    <row r="65815" spans="30:30">
      <c r="AD65815" s="9"/>
    </row>
    <row r="65816" spans="30:30">
      <c r="AD65816" s="9"/>
    </row>
    <row r="65817" spans="30:30">
      <c r="AD65817" s="9"/>
    </row>
    <row r="65818" spans="30:30">
      <c r="AD65818" s="9"/>
    </row>
    <row r="65819" spans="30:30">
      <c r="AD65819" s="9"/>
    </row>
    <row r="65820" spans="30:30">
      <c r="AD65820" s="9"/>
    </row>
    <row r="65821" spans="30:30">
      <c r="AD65821" s="9"/>
    </row>
    <row r="65822" spans="30:30">
      <c r="AD65822" s="9"/>
    </row>
    <row r="65823" spans="30:30">
      <c r="AD65823" s="9"/>
    </row>
    <row r="65824" spans="30:30">
      <c r="AD65824" s="9"/>
    </row>
    <row r="65825" spans="30:30">
      <c r="AD65825" s="9"/>
    </row>
    <row r="65826" spans="30:30">
      <c r="AD65826" s="9"/>
    </row>
    <row r="65827" spans="30:30">
      <c r="AD65827" s="9"/>
    </row>
    <row r="65828" spans="30:30">
      <c r="AD65828" s="9"/>
    </row>
    <row r="65829" spans="30:30">
      <c r="AD65829" s="9"/>
    </row>
    <row r="65830" spans="30:30">
      <c r="AD65830" s="9"/>
    </row>
    <row r="65831" spans="30:30">
      <c r="AD65831" s="9"/>
    </row>
    <row r="65832" spans="30:30">
      <c r="AD65832" s="9"/>
    </row>
    <row r="65833" spans="30:30">
      <c r="AD65833" s="9"/>
    </row>
    <row r="65834" spans="30:30">
      <c r="AD65834" s="9"/>
    </row>
    <row r="65835" spans="30:30">
      <c r="AD65835" s="9"/>
    </row>
    <row r="65836" spans="30:30">
      <c r="AD65836" s="9"/>
    </row>
    <row r="65837" spans="30:30">
      <c r="AD65837" s="9"/>
    </row>
    <row r="65838" spans="30:30">
      <c r="AD65838" s="9"/>
    </row>
    <row r="65839" spans="30:30">
      <c r="AD65839" s="9"/>
    </row>
    <row r="65840" spans="30:30">
      <c r="AD65840" s="9"/>
    </row>
    <row r="65841" spans="30:30">
      <c r="AD65841" s="9"/>
    </row>
    <row r="65842" spans="30:30">
      <c r="AD65842" s="9"/>
    </row>
    <row r="65843" spans="30:30">
      <c r="AD65843" s="9"/>
    </row>
    <row r="65844" spans="30:30">
      <c r="AD65844" s="9"/>
    </row>
    <row r="65845" spans="30:30">
      <c r="AD65845" s="9"/>
    </row>
    <row r="65846" spans="30:30">
      <c r="AD65846" s="9"/>
    </row>
    <row r="65847" spans="30:30">
      <c r="AD65847" s="9"/>
    </row>
    <row r="65848" spans="30:30">
      <c r="AD65848" s="9"/>
    </row>
    <row r="65849" spans="30:30">
      <c r="AD65849" s="9"/>
    </row>
    <row r="65850" spans="30:30">
      <c r="AD65850" s="9"/>
    </row>
    <row r="65851" spans="30:30">
      <c r="AD65851" s="9"/>
    </row>
    <row r="65852" spans="30:30">
      <c r="AD65852" s="9"/>
    </row>
    <row r="65853" spans="30:30">
      <c r="AD65853" s="9"/>
    </row>
    <row r="65854" spans="30:30">
      <c r="AD65854" s="9"/>
    </row>
    <row r="65855" spans="30:30">
      <c r="AD65855" s="9"/>
    </row>
    <row r="65856" spans="30:30">
      <c r="AD65856" s="9"/>
    </row>
    <row r="65857" spans="30:30">
      <c r="AD65857" s="9"/>
    </row>
    <row r="65858" spans="30:30">
      <c r="AD65858" s="9"/>
    </row>
    <row r="65859" spans="30:30">
      <c r="AD65859" s="9"/>
    </row>
    <row r="65860" spans="30:30">
      <c r="AD65860" s="9"/>
    </row>
    <row r="65861" spans="30:30">
      <c r="AD65861" s="9"/>
    </row>
    <row r="65862" spans="30:30">
      <c r="AD65862" s="9"/>
    </row>
    <row r="65863" spans="30:30">
      <c r="AD65863" s="9"/>
    </row>
    <row r="65864" spans="30:30">
      <c r="AD65864" s="9"/>
    </row>
    <row r="65865" spans="30:30">
      <c r="AD65865" s="9"/>
    </row>
    <row r="65866" spans="30:30">
      <c r="AD65866" s="9"/>
    </row>
    <row r="65867" spans="30:30">
      <c r="AD65867" s="9"/>
    </row>
    <row r="65868" spans="30:30">
      <c r="AD65868" s="9"/>
    </row>
    <row r="65869" spans="30:30">
      <c r="AD65869" s="9"/>
    </row>
    <row r="65870" spans="30:30">
      <c r="AD65870" s="9"/>
    </row>
    <row r="65871" spans="30:30">
      <c r="AD65871" s="9"/>
    </row>
    <row r="65872" spans="30:30">
      <c r="AD65872" s="9"/>
    </row>
    <row r="65873" spans="30:30">
      <c r="AD65873" s="9"/>
    </row>
    <row r="65874" spans="30:30">
      <c r="AD65874" s="9"/>
    </row>
    <row r="65875" spans="30:30">
      <c r="AD65875" s="9"/>
    </row>
    <row r="65876" spans="30:30">
      <c r="AD65876" s="9"/>
    </row>
    <row r="65877" spans="30:30">
      <c r="AD65877" s="9"/>
    </row>
    <row r="65878" spans="30:30">
      <c r="AD65878" s="9"/>
    </row>
    <row r="65879" spans="30:30">
      <c r="AD65879" s="9"/>
    </row>
    <row r="65880" spans="30:30">
      <c r="AD65880" s="9"/>
    </row>
    <row r="65881" spans="30:30">
      <c r="AD65881" s="9"/>
    </row>
    <row r="65882" spans="30:30">
      <c r="AD65882" s="9"/>
    </row>
    <row r="65883" spans="30:30">
      <c r="AD65883" s="9"/>
    </row>
    <row r="65884" spans="30:30">
      <c r="AD65884" s="9"/>
    </row>
    <row r="65885" spans="30:30">
      <c r="AD65885" s="9"/>
    </row>
    <row r="65886" spans="30:30">
      <c r="AD65886" s="9"/>
    </row>
    <row r="65887" spans="30:30">
      <c r="AD65887" s="9"/>
    </row>
    <row r="65888" spans="30:30">
      <c r="AD65888" s="9"/>
    </row>
    <row r="65889" spans="30:30">
      <c r="AD65889" s="9"/>
    </row>
    <row r="65890" spans="30:30">
      <c r="AD65890" s="9"/>
    </row>
    <row r="65891" spans="30:30">
      <c r="AD65891" s="9"/>
    </row>
    <row r="65892" spans="30:30">
      <c r="AD65892" s="9"/>
    </row>
    <row r="65893" spans="30:30">
      <c r="AD65893" s="9"/>
    </row>
    <row r="65894" spans="30:30">
      <c r="AD65894" s="9"/>
    </row>
    <row r="65895" spans="30:30">
      <c r="AD65895" s="9"/>
    </row>
    <row r="65896" spans="30:30">
      <c r="AD65896" s="9"/>
    </row>
    <row r="65897" spans="30:30">
      <c r="AD65897" s="9"/>
    </row>
    <row r="65898" spans="30:30">
      <c r="AD65898" s="9"/>
    </row>
    <row r="65899" spans="30:30">
      <c r="AD65899" s="9"/>
    </row>
    <row r="65900" spans="30:30">
      <c r="AD65900" s="9"/>
    </row>
    <row r="65901" spans="30:30">
      <c r="AD65901" s="9"/>
    </row>
    <row r="65902" spans="30:30">
      <c r="AD65902" s="9"/>
    </row>
    <row r="65903" spans="30:30">
      <c r="AD65903" s="9"/>
    </row>
    <row r="65904" spans="30:30">
      <c r="AD65904" s="9"/>
    </row>
    <row r="65905" spans="30:30">
      <c r="AD65905" s="9"/>
    </row>
    <row r="65906" spans="30:30">
      <c r="AD65906" s="9"/>
    </row>
    <row r="65907" spans="30:30">
      <c r="AD65907" s="9"/>
    </row>
    <row r="65908" spans="30:30">
      <c r="AD65908" s="9"/>
    </row>
    <row r="65909" spans="30:30">
      <c r="AD65909" s="9"/>
    </row>
    <row r="65910" spans="30:30">
      <c r="AD65910" s="9"/>
    </row>
    <row r="65911" spans="30:30">
      <c r="AD65911" s="9"/>
    </row>
    <row r="65912" spans="30:30">
      <c r="AD65912" s="9"/>
    </row>
    <row r="65913" spans="30:30">
      <c r="AD65913" s="9"/>
    </row>
    <row r="65914" spans="30:30">
      <c r="AD65914" s="9"/>
    </row>
    <row r="65915" spans="30:30">
      <c r="AD65915" s="9"/>
    </row>
    <row r="65916" spans="30:30">
      <c r="AD65916" s="9"/>
    </row>
    <row r="65917" spans="30:30">
      <c r="AD65917" s="9"/>
    </row>
    <row r="65918" spans="30:30">
      <c r="AD65918" s="9"/>
    </row>
    <row r="65919" spans="30:30">
      <c r="AD65919" s="9"/>
    </row>
    <row r="65920" spans="30:30">
      <c r="AD65920" s="9"/>
    </row>
    <row r="65921" spans="30:30">
      <c r="AD65921" s="9"/>
    </row>
    <row r="65922" spans="30:30">
      <c r="AD65922" s="9"/>
    </row>
    <row r="65923" spans="30:30">
      <c r="AD65923" s="9"/>
    </row>
    <row r="65924" spans="30:30">
      <c r="AD65924" s="9"/>
    </row>
    <row r="65925" spans="30:30">
      <c r="AD65925" s="9"/>
    </row>
    <row r="65926" spans="30:30">
      <c r="AD65926" s="9"/>
    </row>
    <row r="65927" spans="30:30">
      <c r="AD65927" s="9"/>
    </row>
    <row r="65928" spans="30:30">
      <c r="AD65928" s="9"/>
    </row>
    <row r="65929" spans="30:30">
      <c r="AD65929" s="9"/>
    </row>
    <row r="65930" spans="30:30">
      <c r="AD65930" s="9"/>
    </row>
    <row r="65931" spans="30:30">
      <c r="AD65931" s="9"/>
    </row>
    <row r="65932" spans="30:30">
      <c r="AD65932" s="9"/>
    </row>
    <row r="65933" spans="30:30">
      <c r="AD65933" s="9"/>
    </row>
    <row r="65934" spans="30:30">
      <c r="AD65934" s="9"/>
    </row>
    <row r="65935" spans="30:30">
      <c r="AD65935" s="9"/>
    </row>
    <row r="65936" spans="30:30">
      <c r="AD65936" s="9"/>
    </row>
    <row r="65937" spans="30:30">
      <c r="AD65937" s="9"/>
    </row>
    <row r="65938" spans="30:30">
      <c r="AD65938" s="9"/>
    </row>
    <row r="65939" spans="30:30">
      <c r="AD65939" s="9"/>
    </row>
    <row r="65940" spans="30:30">
      <c r="AD65940" s="9"/>
    </row>
    <row r="65941" spans="30:30">
      <c r="AD65941" s="9"/>
    </row>
    <row r="65942" spans="30:30">
      <c r="AD65942" s="9"/>
    </row>
    <row r="65943" spans="30:30">
      <c r="AD65943" s="9"/>
    </row>
    <row r="65944" spans="30:30">
      <c r="AD65944" s="9"/>
    </row>
    <row r="65945" spans="30:30">
      <c r="AD65945" s="9"/>
    </row>
    <row r="65946" spans="30:30">
      <c r="AD65946" s="9"/>
    </row>
    <row r="65947" spans="30:30">
      <c r="AD65947" s="9"/>
    </row>
    <row r="65948" spans="30:30">
      <c r="AD65948" s="9"/>
    </row>
    <row r="65949" spans="30:30">
      <c r="AD65949" s="9"/>
    </row>
    <row r="65950" spans="30:30">
      <c r="AD65950" s="9"/>
    </row>
    <row r="65951" spans="30:30">
      <c r="AD65951" s="9"/>
    </row>
    <row r="65952" spans="30:30">
      <c r="AD65952" s="9"/>
    </row>
    <row r="65953" spans="30:30">
      <c r="AD65953" s="9"/>
    </row>
    <row r="65954" spans="30:30">
      <c r="AD65954" s="9"/>
    </row>
    <row r="65955" spans="30:30">
      <c r="AD65955" s="9"/>
    </row>
    <row r="65956" spans="30:30">
      <c r="AD65956" s="9"/>
    </row>
    <row r="65957" spans="30:30">
      <c r="AD65957" s="9"/>
    </row>
    <row r="65958" spans="30:30">
      <c r="AD65958" s="9"/>
    </row>
    <row r="65959" spans="30:30">
      <c r="AD65959" s="9"/>
    </row>
    <row r="65960" spans="30:30">
      <c r="AD65960" s="9"/>
    </row>
    <row r="65961" spans="30:30">
      <c r="AD65961" s="9"/>
    </row>
    <row r="65962" spans="30:30">
      <c r="AD65962" s="9"/>
    </row>
    <row r="65963" spans="30:30">
      <c r="AD65963" s="9"/>
    </row>
    <row r="65964" spans="30:30">
      <c r="AD65964" s="9"/>
    </row>
    <row r="65965" spans="30:30">
      <c r="AD65965" s="9"/>
    </row>
    <row r="65966" spans="30:30">
      <c r="AD65966" s="9"/>
    </row>
    <row r="65967" spans="30:30">
      <c r="AD65967" s="9"/>
    </row>
    <row r="65968" spans="30:30">
      <c r="AD65968" s="9"/>
    </row>
    <row r="65969" spans="30:30">
      <c r="AD65969" s="9"/>
    </row>
    <row r="65970" spans="30:30">
      <c r="AD65970" s="9"/>
    </row>
    <row r="65971" spans="30:30">
      <c r="AD65971" s="9"/>
    </row>
    <row r="65972" spans="30:30">
      <c r="AD65972" s="9"/>
    </row>
    <row r="65973" spans="30:30">
      <c r="AD65973" s="9"/>
    </row>
    <row r="65974" spans="30:30">
      <c r="AD65974" s="9"/>
    </row>
    <row r="65975" spans="30:30">
      <c r="AD65975" s="9"/>
    </row>
    <row r="65976" spans="30:30">
      <c r="AD65976" s="9"/>
    </row>
    <row r="65977" spans="30:30">
      <c r="AD65977" s="9"/>
    </row>
    <row r="65978" spans="30:30">
      <c r="AD65978" s="9"/>
    </row>
    <row r="65979" spans="30:30">
      <c r="AD65979" s="9"/>
    </row>
    <row r="65980" spans="30:30">
      <c r="AD65980" s="9"/>
    </row>
    <row r="65981" spans="30:30">
      <c r="AD65981" s="9"/>
    </row>
    <row r="65982" spans="30:30">
      <c r="AD65982" s="9"/>
    </row>
    <row r="65983" spans="30:30">
      <c r="AD65983" s="9"/>
    </row>
    <row r="65984" spans="30:30">
      <c r="AD65984" s="9"/>
    </row>
    <row r="65985" spans="30:30">
      <c r="AD65985" s="9"/>
    </row>
    <row r="65986" spans="30:30">
      <c r="AD65986" s="9"/>
    </row>
    <row r="65987" spans="30:30">
      <c r="AD65987" s="9"/>
    </row>
    <row r="65988" spans="30:30">
      <c r="AD65988" s="9"/>
    </row>
    <row r="65989" spans="30:30">
      <c r="AD65989" s="9"/>
    </row>
    <row r="65990" spans="30:30">
      <c r="AD65990" s="9"/>
    </row>
    <row r="65991" spans="30:30">
      <c r="AD65991" s="9"/>
    </row>
    <row r="65992" spans="30:30">
      <c r="AD65992" s="9"/>
    </row>
    <row r="65993" spans="30:30">
      <c r="AD65993" s="9"/>
    </row>
    <row r="65994" spans="30:30">
      <c r="AD65994" s="9"/>
    </row>
    <row r="65995" spans="30:30">
      <c r="AD65995" s="9"/>
    </row>
    <row r="65996" spans="30:30">
      <c r="AD65996" s="9"/>
    </row>
    <row r="65997" spans="30:30">
      <c r="AD65997" s="9"/>
    </row>
    <row r="65998" spans="30:30">
      <c r="AD65998" s="9"/>
    </row>
    <row r="65999" spans="30:30">
      <c r="AD65999" s="9"/>
    </row>
    <row r="66000" spans="30:30">
      <c r="AD66000" s="9"/>
    </row>
    <row r="66001" spans="30:30">
      <c r="AD66001" s="9"/>
    </row>
    <row r="66002" spans="30:30">
      <c r="AD66002" s="9"/>
    </row>
    <row r="66003" spans="30:30">
      <c r="AD66003" s="9"/>
    </row>
    <row r="66004" spans="30:30">
      <c r="AD66004" s="9"/>
    </row>
    <row r="66005" spans="30:30">
      <c r="AD66005" s="9"/>
    </row>
    <row r="66006" spans="30:30">
      <c r="AD66006" s="9"/>
    </row>
    <row r="66007" spans="30:30">
      <c r="AD66007" s="9"/>
    </row>
    <row r="66008" spans="30:30">
      <c r="AD66008" s="9"/>
    </row>
    <row r="66009" spans="30:30">
      <c r="AD66009" s="9"/>
    </row>
    <row r="66010" spans="30:30">
      <c r="AD66010" s="9"/>
    </row>
    <row r="66011" spans="30:30">
      <c r="AD66011" s="9"/>
    </row>
    <row r="66012" spans="30:30">
      <c r="AD66012" s="9"/>
    </row>
    <row r="66013" spans="30:30">
      <c r="AD66013" s="9"/>
    </row>
    <row r="66014" spans="30:30">
      <c r="AD66014" s="9"/>
    </row>
    <row r="66015" spans="30:30">
      <c r="AD66015" s="9"/>
    </row>
    <row r="66016" spans="30:30">
      <c r="AD66016" s="9"/>
    </row>
    <row r="66017" spans="30:30">
      <c r="AD66017" s="9"/>
    </row>
    <row r="66018" spans="30:30">
      <c r="AD66018" s="9"/>
    </row>
    <row r="66019" spans="30:30">
      <c r="AD66019" s="9"/>
    </row>
    <row r="66020" spans="30:30">
      <c r="AD66020" s="9"/>
    </row>
    <row r="66021" spans="30:30">
      <c r="AD66021" s="9"/>
    </row>
    <row r="66022" spans="30:30">
      <c r="AD66022" s="9"/>
    </row>
    <row r="66023" spans="30:30">
      <c r="AD66023" s="9"/>
    </row>
    <row r="66024" spans="30:30">
      <c r="AD66024" s="9"/>
    </row>
    <row r="66025" spans="30:30">
      <c r="AD66025" s="9"/>
    </row>
    <row r="66026" spans="30:30">
      <c r="AD66026" s="9"/>
    </row>
    <row r="66027" spans="30:30">
      <c r="AD66027" s="9"/>
    </row>
    <row r="66028" spans="30:30">
      <c r="AD66028" s="9"/>
    </row>
    <row r="66029" spans="30:30">
      <c r="AD66029" s="9"/>
    </row>
    <row r="66030" spans="30:30">
      <c r="AD66030" s="9"/>
    </row>
    <row r="66031" spans="30:30">
      <c r="AD66031" s="9"/>
    </row>
    <row r="66032" spans="30:30">
      <c r="AD66032" s="9"/>
    </row>
    <row r="66033" spans="30:30">
      <c r="AD66033" s="9"/>
    </row>
    <row r="66034" spans="30:30">
      <c r="AD66034" s="9"/>
    </row>
    <row r="66035" spans="30:30">
      <c r="AD66035" s="9"/>
    </row>
    <row r="66036" spans="30:30">
      <c r="AD66036" s="9"/>
    </row>
    <row r="66037" spans="30:30">
      <c r="AD66037" s="9"/>
    </row>
    <row r="66038" spans="30:30">
      <c r="AD66038" s="9"/>
    </row>
    <row r="66039" spans="30:30">
      <c r="AD66039" s="9"/>
    </row>
    <row r="66040" spans="30:30">
      <c r="AD66040" s="9"/>
    </row>
    <row r="66041" spans="30:30">
      <c r="AD66041" s="9"/>
    </row>
    <row r="66042" spans="30:30">
      <c r="AD66042" s="9"/>
    </row>
    <row r="66043" spans="30:30">
      <c r="AD66043" s="9"/>
    </row>
    <row r="66044" spans="30:30">
      <c r="AD66044" s="9"/>
    </row>
    <row r="66045" spans="30:30">
      <c r="AD66045" s="9"/>
    </row>
    <row r="66046" spans="30:30">
      <c r="AD66046" s="9"/>
    </row>
    <row r="66047" spans="30:30">
      <c r="AD66047" s="9"/>
    </row>
    <row r="66048" spans="30:30">
      <c r="AD66048" s="9"/>
    </row>
    <row r="66049" spans="30:30">
      <c r="AD66049" s="9"/>
    </row>
    <row r="66050" spans="30:30">
      <c r="AD66050" s="9"/>
    </row>
    <row r="66051" spans="30:30">
      <c r="AD66051" s="9"/>
    </row>
    <row r="66052" spans="30:30">
      <c r="AD66052" s="9"/>
    </row>
    <row r="66053" spans="30:30">
      <c r="AD66053" s="9"/>
    </row>
    <row r="66054" spans="30:30">
      <c r="AD66054" s="9"/>
    </row>
    <row r="66055" spans="30:30">
      <c r="AD66055" s="9"/>
    </row>
    <row r="66056" spans="30:30">
      <c r="AD66056" s="9"/>
    </row>
    <row r="66057" spans="30:30">
      <c r="AD66057" s="9"/>
    </row>
    <row r="66058" spans="30:30">
      <c r="AD66058" s="9"/>
    </row>
    <row r="66059" spans="30:30">
      <c r="AD66059" s="9"/>
    </row>
    <row r="66060" spans="30:30">
      <c r="AD66060" s="9"/>
    </row>
    <row r="66061" spans="30:30">
      <c r="AD66061" s="9"/>
    </row>
    <row r="66062" spans="30:30">
      <c r="AD66062" s="9"/>
    </row>
    <row r="66063" spans="30:30">
      <c r="AD66063" s="9"/>
    </row>
    <row r="66064" spans="30:30">
      <c r="AD66064" s="9"/>
    </row>
    <row r="66065" spans="30:30">
      <c r="AD66065" s="9"/>
    </row>
    <row r="66066" spans="30:30">
      <c r="AD66066" s="9"/>
    </row>
    <row r="66067" spans="30:30">
      <c r="AD66067" s="9"/>
    </row>
    <row r="66068" spans="30:30">
      <c r="AD66068" s="9"/>
    </row>
    <row r="66069" spans="30:30">
      <c r="AD66069" s="9"/>
    </row>
    <row r="66070" spans="30:30">
      <c r="AD66070" s="9"/>
    </row>
    <row r="66071" spans="30:30">
      <c r="AD66071" s="9"/>
    </row>
    <row r="66072" spans="30:30">
      <c r="AD66072" s="9"/>
    </row>
    <row r="66073" spans="30:30">
      <c r="AD66073" s="9"/>
    </row>
    <row r="66074" spans="30:30">
      <c r="AD66074" s="9"/>
    </row>
    <row r="66075" spans="30:30">
      <c r="AD66075" s="9"/>
    </row>
    <row r="66076" spans="30:30">
      <c r="AD66076" s="9"/>
    </row>
    <row r="66077" spans="30:30">
      <c r="AD66077" s="9"/>
    </row>
    <row r="66078" spans="30:30">
      <c r="AD66078" s="9"/>
    </row>
    <row r="66079" spans="30:30">
      <c r="AD66079" s="9"/>
    </row>
    <row r="66080" spans="30:30">
      <c r="AD66080" s="9"/>
    </row>
    <row r="66081" spans="30:30">
      <c r="AD66081" s="9"/>
    </row>
    <row r="66082" spans="30:30">
      <c r="AD66082" s="9"/>
    </row>
    <row r="66083" spans="30:30">
      <c r="AD66083" s="9"/>
    </row>
    <row r="66084" spans="30:30">
      <c r="AD66084" s="9"/>
    </row>
    <row r="66085" spans="30:30">
      <c r="AD66085" s="9"/>
    </row>
    <row r="66086" spans="30:30">
      <c r="AD66086" s="9"/>
    </row>
    <row r="66087" spans="30:30">
      <c r="AD66087" s="9"/>
    </row>
    <row r="66088" spans="30:30">
      <c r="AD66088" s="9"/>
    </row>
    <row r="66089" spans="30:30">
      <c r="AD66089" s="9"/>
    </row>
    <row r="66090" spans="30:30">
      <c r="AD66090" s="9"/>
    </row>
    <row r="66091" spans="30:30">
      <c r="AD66091" s="9"/>
    </row>
    <row r="66092" spans="30:30">
      <c r="AD66092" s="9"/>
    </row>
    <row r="66093" spans="30:30">
      <c r="AD66093" s="9"/>
    </row>
    <row r="66094" spans="30:30">
      <c r="AD66094" s="9"/>
    </row>
    <row r="66095" spans="30:30">
      <c r="AD66095" s="9"/>
    </row>
    <row r="66096" spans="30:30">
      <c r="AD66096" s="9"/>
    </row>
    <row r="66097" spans="30:30">
      <c r="AD66097" s="9"/>
    </row>
    <row r="66098" spans="30:30">
      <c r="AD66098" s="9"/>
    </row>
    <row r="66099" spans="30:30">
      <c r="AD66099" s="9"/>
    </row>
    <row r="66100" spans="30:30">
      <c r="AD66100" s="9"/>
    </row>
    <row r="66101" spans="30:30">
      <c r="AD66101" s="9"/>
    </row>
    <row r="66102" spans="30:30">
      <c r="AD66102" s="9"/>
    </row>
    <row r="66103" spans="30:30">
      <c r="AD66103" s="9"/>
    </row>
    <row r="66104" spans="30:30">
      <c r="AD66104" s="9"/>
    </row>
    <row r="66105" spans="30:30">
      <c r="AD66105" s="9"/>
    </row>
    <row r="66106" spans="30:30">
      <c r="AD66106" s="9"/>
    </row>
    <row r="66107" spans="30:30">
      <c r="AD66107" s="9"/>
    </row>
    <row r="66108" spans="30:30">
      <c r="AD66108" s="9"/>
    </row>
    <row r="66109" spans="30:30">
      <c r="AD66109" s="9"/>
    </row>
    <row r="66110" spans="30:30">
      <c r="AD66110" s="9"/>
    </row>
    <row r="66111" spans="30:30">
      <c r="AD66111" s="9"/>
    </row>
    <row r="66112" spans="30:30">
      <c r="AD66112" s="9"/>
    </row>
    <row r="66113" spans="30:30">
      <c r="AD66113" s="9"/>
    </row>
    <row r="66114" spans="30:30">
      <c r="AD66114" s="9"/>
    </row>
    <row r="66115" spans="30:30">
      <c r="AD66115" s="9"/>
    </row>
    <row r="66116" spans="30:30">
      <c r="AD66116" s="9"/>
    </row>
    <row r="66117" spans="30:30">
      <c r="AD66117" s="9"/>
    </row>
    <row r="66118" spans="30:30">
      <c r="AD66118" s="9"/>
    </row>
    <row r="66119" spans="30:30">
      <c r="AD66119" s="9"/>
    </row>
    <row r="66120" spans="30:30">
      <c r="AD66120" s="9"/>
    </row>
    <row r="66121" spans="30:30">
      <c r="AD66121" s="9"/>
    </row>
    <row r="66122" spans="30:30">
      <c r="AD66122" s="9"/>
    </row>
    <row r="66123" spans="30:30">
      <c r="AD66123" s="9"/>
    </row>
    <row r="66124" spans="30:30">
      <c r="AD66124" s="9"/>
    </row>
    <row r="66125" spans="30:30">
      <c r="AD66125" s="9"/>
    </row>
    <row r="66126" spans="30:30">
      <c r="AD66126" s="9"/>
    </row>
    <row r="66127" spans="30:30">
      <c r="AD66127" s="9"/>
    </row>
    <row r="66128" spans="30:30">
      <c r="AD66128" s="9"/>
    </row>
    <row r="66129" spans="30:30">
      <c r="AD66129" s="9"/>
    </row>
    <row r="66130" spans="30:30">
      <c r="AD66130" s="9"/>
    </row>
    <row r="66131" spans="30:30">
      <c r="AD66131" s="9"/>
    </row>
    <row r="66132" spans="30:30">
      <c r="AD66132" s="9"/>
    </row>
    <row r="66133" spans="30:30">
      <c r="AD66133" s="9"/>
    </row>
    <row r="66134" spans="30:30">
      <c r="AD66134" s="9"/>
    </row>
    <row r="66135" spans="30:30">
      <c r="AD66135" s="9"/>
    </row>
    <row r="66136" spans="30:30">
      <c r="AD66136" s="9"/>
    </row>
    <row r="66137" spans="30:30">
      <c r="AD66137" s="9"/>
    </row>
    <row r="66138" spans="30:30">
      <c r="AD66138" s="9"/>
    </row>
    <row r="66139" spans="30:30">
      <c r="AD66139" s="9"/>
    </row>
    <row r="66140" spans="30:30">
      <c r="AD66140" s="9"/>
    </row>
    <row r="66141" spans="30:30">
      <c r="AD66141" s="9"/>
    </row>
    <row r="66142" spans="30:30">
      <c r="AD66142" s="9"/>
    </row>
    <row r="66143" spans="30:30">
      <c r="AD66143" s="9"/>
    </row>
    <row r="66144" spans="30:30">
      <c r="AD66144" s="9"/>
    </row>
    <row r="66145" spans="30:30">
      <c r="AD66145" s="9"/>
    </row>
    <row r="66146" spans="30:30">
      <c r="AD66146" s="9"/>
    </row>
    <row r="66147" spans="30:30">
      <c r="AD66147" s="9"/>
    </row>
    <row r="66148" spans="30:30">
      <c r="AD66148" s="9"/>
    </row>
    <row r="66149" spans="30:30">
      <c r="AD66149" s="9"/>
    </row>
    <row r="66150" spans="30:30">
      <c r="AD66150" s="9"/>
    </row>
    <row r="66151" spans="30:30">
      <c r="AD66151" s="9"/>
    </row>
    <row r="66152" spans="30:30">
      <c r="AD66152" s="9"/>
    </row>
    <row r="66153" spans="30:30">
      <c r="AD66153" s="9"/>
    </row>
    <row r="66154" spans="30:30">
      <c r="AD66154" s="9"/>
    </row>
    <row r="66155" spans="30:30">
      <c r="AD66155" s="9"/>
    </row>
    <row r="66156" spans="30:30">
      <c r="AD66156" s="9"/>
    </row>
    <row r="66157" spans="30:30">
      <c r="AD66157" s="9"/>
    </row>
    <row r="66158" spans="30:30">
      <c r="AD66158" s="9"/>
    </row>
    <row r="66159" spans="30:30">
      <c r="AD66159" s="9"/>
    </row>
    <row r="66160" spans="30:30">
      <c r="AD66160" s="9"/>
    </row>
    <row r="66161" spans="30:30">
      <c r="AD66161" s="9"/>
    </row>
    <row r="66162" spans="30:30">
      <c r="AD66162" s="9"/>
    </row>
    <row r="66163" spans="30:30">
      <c r="AD66163" s="9"/>
    </row>
    <row r="66164" spans="30:30">
      <c r="AD66164" s="9"/>
    </row>
    <row r="66165" spans="30:30">
      <c r="AD66165" s="9"/>
    </row>
    <row r="66166" spans="30:30">
      <c r="AD66166" s="9"/>
    </row>
    <row r="66167" spans="30:30">
      <c r="AD66167" s="9"/>
    </row>
    <row r="66168" spans="30:30">
      <c r="AD66168" s="9"/>
    </row>
    <row r="66169" spans="30:30">
      <c r="AD66169" s="9"/>
    </row>
    <row r="66170" spans="30:30">
      <c r="AD66170" s="9"/>
    </row>
    <row r="66171" spans="30:30">
      <c r="AD66171" s="9"/>
    </row>
    <row r="66172" spans="30:30">
      <c r="AD66172" s="9"/>
    </row>
    <row r="66173" spans="30:30">
      <c r="AD66173" s="9"/>
    </row>
    <row r="66174" spans="30:30">
      <c r="AD66174" s="9"/>
    </row>
    <row r="66175" spans="30:30">
      <c r="AD66175" s="9"/>
    </row>
    <row r="66176" spans="30:30">
      <c r="AD66176" s="9"/>
    </row>
    <row r="66177" spans="30:30">
      <c r="AD66177" s="9"/>
    </row>
    <row r="66178" spans="30:30">
      <c r="AD66178" s="9"/>
    </row>
    <row r="66179" spans="30:30">
      <c r="AD66179" s="9"/>
    </row>
    <row r="66180" spans="30:30">
      <c r="AD66180" s="9"/>
    </row>
    <row r="66181" spans="30:30">
      <c r="AD66181" s="9"/>
    </row>
    <row r="66182" spans="30:30">
      <c r="AD66182" s="9"/>
    </row>
    <row r="66183" spans="30:30">
      <c r="AD66183" s="9"/>
    </row>
    <row r="66184" spans="30:30">
      <c r="AD66184" s="9"/>
    </row>
    <row r="66185" spans="30:30">
      <c r="AD66185" s="9"/>
    </row>
    <row r="66186" spans="30:30">
      <c r="AD66186" s="9"/>
    </row>
    <row r="66187" spans="30:30">
      <c r="AD66187" s="9"/>
    </row>
    <row r="66188" spans="30:30">
      <c r="AD66188" s="9"/>
    </row>
    <row r="66189" spans="30:30">
      <c r="AD66189" s="9"/>
    </row>
    <row r="66190" spans="30:30">
      <c r="AD66190" s="9"/>
    </row>
    <row r="66191" spans="30:30">
      <c r="AD66191" s="9"/>
    </row>
    <row r="66192" spans="30:30">
      <c r="AD66192" s="9"/>
    </row>
    <row r="66193" spans="30:30">
      <c r="AD66193" s="9"/>
    </row>
    <row r="66194" spans="30:30">
      <c r="AD66194" s="9"/>
    </row>
    <row r="66195" spans="30:30">
      <c r="AD66195" s="9"/>
    </row>
    <row r="66196" spans="30:30">
      <c r="AD66196" s="9"/>
    </row>
    <row r="66197" spans="30:30">
      <c r="AD66197" s="9"/>
    </row>
    <row r="66198" spans="30:30">
      <c r="AD66198" s="9"/>
    </row>
    <row r="66199" spans="30:30">
      <c r="AD66199" s="9"/>
    </row>
    <row r="66200" spans="30:30">
      <c r="AD66200" s="9"/>
    </row>
    <row r="66201" spans="30:30">
      <c r="AD66201" s="9"/>
    </row>
    <row r="66202" spans="30:30">
      <c r="AD66202" s="9"/>
    </row>
    <row r="66203" spans="30:30">
      <c r="AD66203" s="9"/>
    </row>
    <row r="66204" spans="30:30">
      <c r="AD66204" s="9"/>
    </row>
    <row r="66205" spans="30:30">
      <c r="AD66205" s="9"/>
    </row>
    <row r="66206" spans="30:30">
      <c r="AD66206" s="9"/>
    </row>
    <row r="66207" spans="30:30">
      <c r="AD66207" s="9"/>
    </row>
    <row r="66208" spans="30:30">
      <c r="AD66208" s="9"/>
    </row>
    <row r="66209" spans="30:30">
      <c r="AD66209" s="9"/>
    </row>
    <row r="66210" spans="30:30">
      <c r="AD66210" s="9"/>
    </row>
    <row r="66211" spans="30:30">
      <c r="AD66211" s="9"/>
    </row>
    <row r="66212" spans="30:30">
      <c r="AD66212" s="9"/>
    </row>
    <row r="66213" spans="30:30">
      <c r="AD66213" s="9"/>
    </row>
    <row r="66214" spans="30:30">
      <c r="AD66214" s="9"/>
    </row>
    <row r="66215" spans="30:30">
      <c r="AD66215" s="9"/>
    </row>
    <row r="66216" spans="30:30">
      <c r="AD66216" s="9"/>
    </row>
    <row r="66217" spans="30:30">
      <c r="AD66217" s="9"/>
    </row>
    <row r="66218" spans="30:30">
      <c r="AD66218" s="9"/>
    </row>
    <row r="66219" spans="30:30">
      <c r="AD66219" s="9"/>
    </row>
    <row r="66220" spans="30:30">
      <c r="AD66220" s="9"/>
    </row>
    <row r="66221" spans="30:30">
      <c r="AD66221" s="9"/>
    </row>
    <row r="66222" spans="30:30">
      <c r="AD66222" s="9"/>
    </row>
    <row r="66223" spans="30:30">
      <c r="AD66223" s="9"/>
    </row>
    <row r="66224" spans="30:30">
      <c r="AD66224" s="9"/>
    </row>
    <row r="66225" spans="30:30">
      <c r="AD66225" s="9"/>
    </row>
    <row r="66226" spans="30:30">
      <c r="AD66226" s="9"/>
    </row>
    <row r="66227" spans="30:30">
      <c r="AD66227" s="9"/>
    </row>
    <row r="66228" spans="30:30">
      <c r="AD66228" s="9"/>
    </row>
    <row r="66229" spans="30:30">
      <c r="AD66229" s="9"/>
    </row>
    <row r="66230" spans="30:30">
      <c r="AD66230" s="9"/>
    </row>
    <row r="66231" spans="30:30">
      <c r="AD66231" s="9"/>
    </row>
    <row r="66232" spans="30:30">
      <c r="AD66232" s="9"/>
    </row>
    <row r="66233" spans="30:30">
      <c r="AD66233" s="9"/>
    </row>
    <row r="66234" spans="30:30">
      <c r="AD66234" s="9"/>
    </row>
    <row r="66235" spans="30:30">
      <c r="AD66235" s="9"/>
    </row>
    <row r="66236" spans="30:30">
      <c r="AD66236" s="9"/>
    </row>
    <row r="66237" spans="30:30">
      <c r="AD66237" s="9"/>
    </row>
    <row r="66238" spans="30:30">
      <c r="AD66238" s="9"/>
    </row>
    <row r="66239" spans="30:30">
      <c r="AD66239" s="9"/>
    </row>
    <row r="66240" spans="30:30">
      <c r="AD66240" s="9"/>
    </row>
    <row r="66241" spans="30:30">
      <c r="AD66241" s="9"/>
    </row>
    <row r="66242" spans="30:30">
      <c r="AD66242" s="9"/>
    </row>
    <row r="66243" spans="30:30">
      <c r="AD66243" s="9"/>
    </row>
    <row r="66244" spans="30:30">
      <c r="AD66244" s="9"/>
    </row>
    <row r="66245" spans="30:30">
      <c r="AD66245" s="9"/>
    </row>
    <row r="66246" spans="30:30">
      <c r="AD66246" s="9"/>
    </row>
    <row r="66247" spans="30:30">
      <c r="AD66247" s="9"/>
    </row>
    <row r="66248" spans="30:30">
      <c r="AD66248" s="9"/>
    </row>
    <row r="66249" spans="30:30">
      <c r="AD66249" s="9"/>
    </row>
    <row r="66250" spans="30:30">
      <c r="AD66250" s="9"/>
    </row>
    <row r="66251" spans="30:30">
      <c r="AD66251" s="9"/>
    </row>
    <row r="66252" spans="30:30">
      <c r="AD66252" s="9"/>
    </row>
    <row r="66253" spans="30:30">
      <c r="AD66253" s="9"/>
    </row>
    <row r="66254" spans="30:30">
      <c r="AD66254" s="9"/>
    </row>
    <row r="66255" spans="30:30">
      <c r="AD66255" s="9"/>
    </row>
    <row r="66256" spans="30:30">
      <c r="AD66256" s="9"/>
    </row>
    <row r="66257" spans="30:30">
      <c r="AD66257" s="9"/>
    </row>
    <row r="66258" spans="30:30">
      <c r="AD66258" s="9"/>
    </row>
    <row r="66259" spans="30:30">
      <c r="AD66259" s="9"/>
    </row>
    <row r="66260" spans="30:30">
      <c r="AD66260" s="9"/>
    </row>
    <row r="66261" spans="30:30">
      <c r="AD66261" s="9"/>
    </row>
    <row r="66262" spans="30:30">
      <c r="AD66262" s="9"/>
    </row>
    <row r="66263" spans="30:30">
      <c r="AD66263" s="9"/>
    </row>
    <row r="66264" spans="30:30">
      <c r="AD66264" s="9"/>
    </row>
    <row r="66265" spans="30:30">
      <c r="AD66265" s="9"/>
    </row>
    <row r="66266" spans="30:30">
      <c r="AD66266" s="9"/>
    </row>
    <row r="66267" spans="30:30">
      <c r="AD66267" s="9"/>
    </row>
    <row r="66268" spans="30:30">
      <c r="AD66268" s="9"/>
    </row>
    <row r="66269" spans="30:30">
      <c r="AD66269" s="9"/>
    </row>
    <row r="66270" spans="30:30">
      <c r="AD66270" s="9"/>
    </row>
    <row r="66271" spans="30:30">
      <c r="AD66271" s="9"/>
    </row>
    <row r="66272" spans="30:30">
      <c r="AD66272" s="9"/>
    </row>
    <row r="66273" spans="30:30">
      <c r="AD66273" s="9"/>
    </row>
    <row r="66274" spans="30:30">
      <c r="AD66274" s="9"/>
    </row>
    <row r="66275" spans="30:30">
      <c r="AD66275" s="9"/>
    </row>
    <row r="66276" spans="30:30">
      <c r="AD66276" s="9"/>
    </row>
    <row r="66277" spans="30:30">
      <c r="AD66277" s="9"/>
    </row>
    <row r="66278" spans="30:30">
      <c r="AD66278" s="9"/>
    </row>
    <row r="66279" spans="30:30">
      <c r="AD66279" s="9"/>
    </row>
    <row r="66280" spans="30:30">
      <c r="AD66280" s="9"/>
    </row>
    <row r="66281" spans="30:30">
      <c r="AD66281" s="9"/>
    </row>
    <row r="66282" spans="30:30">
      <c r="AD66282" s="9"/>
    </row>
    <row r="66283" spans="30:30">
      <c r="AD66283" s="9"/>
    </row>
    <row r="66284" spans="30:30">
      <c r="AD66284" s="9"/>
    </row>
    <row r="66285" spans="30:30">
      <c r="AD66285" s="9"/>
    </row>
    <row r="66286" spans="30:30">
      <c r="AD66286" s="9"/>
    </row>
    <row r="66287" spans="30:30">
      <c r="AD66287" s="9"/>
    </row>
    <row r="66288" spans="30:30">
      <c r="AD66288" s="9"/>
    </row>
    <row r="66289" spans="30:30">
      <c r="AD66289" s="9"/>
    </row>
    <row r="66290" spans="30:30">
      <c r="AD66290" s="9"/>
    </row>
    <row r="66291" spans="30:30">
      <c r="AD66291" s="9"/>
    </row>
    <row r="66292" spans="30:30">
      <c r="AD66292" s="9"/>
    </row>
    <row r="66293" spans="30:30">
      <c r="AD66293" s="9"/>
    </row>
    <row r="66294" spans="30:30">
      <c r="AD66294" s="9"/>
    </row>
    <row r="66295" spans="30:30">
      <c r="AD66295" s="9"/>
    </row>
    <row r="66296" spans="30:30">
      <c r="AD66296" s="9"/>
    </row>
    <row r="66297" spans="30:30">
      <c r="AD66297" s="9"/>
    </row>
    <row r="66298" spans="30:30">
      <c r="AD66298" s="9"/>
    </row>
    <row r="66299" spans="30:30">
      <c r="AD66299" s="9"/>
    </row>
    <row r="66300" spans="30:30">
      <c r="AD66300" s="9"/>
    </row>
    <row r="66301" spans="30:30">
      <c r="AD66301" s="9"/>
    </row>
    <row r="66302" spans="30:30">
      <c r="AD66302" s="9"/>
    </row>
    <row r="66303" spans="30:30">
      <c r="AD66303" s="9"/>
    </row>
    <row r="66304" spans="30:30">
      <c r="AD66304" s="9"/>
    </row>
    <row r="66305" spans="30:30">
      <c r="AD66305" s="9"/>
    </row>
    <row r="66306" spans="30:30">
      <c r="AD66306" s="9"/>
    </row>
    <row r="66307" spans="30:30">
      <c r="AD66307" s="9"/>
    </row>
    <row r="66308" spans="30:30">
      <c r="AD66308" s="9"/>
    </row>
    <row r="66309" spans="30:30">
      <c r="AD66309" s="9"/>
    </row>
    <row r="66310" spans="30:30">
      <c r="AD66310" s="9"/>
    </row>
    <row r="66311" spans="30:30">
      <c r="AD66311" s="9"/>
    </row>
    <row r="66312" spans="30:30">
      <c r="AD66312" s="9"/>
    </row>
    <row r="66313" spans="30:30">
      <c r="AD66313" s="9"/>
    </row>
    <row r="66314" spans="30:30">
      <c r="AD66314" s="9"/>
    </row>
    <row r="66315" spans="30:30">
      <c r="AD66315" s="9"/>
    </row>
    <row r="66316" spans="30:30">
      <c r="AD66316" s="9"/>
    </row>
    <row r="66317" spans="30:30">
      <c r="AD66317" s="9"/>
    </row>
    <row r="66318" spans="30:30">
      <c r="AD66318" s="9"/>
    </row>
    <row r="66319" spans="30:30">
      <c r="AD66319" s="9"/>
    </row>
    <row r="66320" spans="30:30">
      <c r="AD66320" s="9"/>
    </row>
    <row r="66321" spans="30:30">
      <c r="AD66321" s="9"/>
    </row>
    <row r="66322" spans="30:30">
      <c r="AD66322" s="9"/>
    </row>
    <row r="66323" spans="30:30">
      <c r="AD66323" s="9"/>
    </row>
    <row r="66324" spans="30:30">
      <c r="AD66324" s="9"/>
    </row>
    <row r="66325" spans="30:30">
      <c r="AD66325" s="9"/>
    </row>
    <row r="66326" spans="30:30">
      <c r="AD66326" s="9"/>
    </row>
    <row r="66327" spans="30:30">
      <c r="AD66327" s="9"/>
    </row>
    <row r="66328" spans="30:30">
      <c r="AD66328" s="9"/>
    </row>
    <row r="66329" spans="30:30">
      <c r="AD66329" s="9"/>
    </row>
    <row r="66330" spans="30:30">
      <c r="AD66330" s="9"/>
    </row>
    <row r="66331" spans="30:30">
      <c r="AD66331" s="9"/>
    </row>
    <row r="66332" spans="30:30">
      <c r="AD66332" s="9"/>
    </row>
    <row r="66333" spans="30:30">
      <c r="AD66333" s="9"/>
    </row>
    <row r="66334" spans="30:30">
      <c r="AD66334" s="9"/>
    </row>
    <row r="66335" spans="30:30">
      <c r="AD66335" s="9"/>
    </row>
    <row r="66336" spans="30:30">
      <c r="AD66336" s="9"/>
    </row>
    <row r="66337" spans="30:30">
      <c r="AD66337" s="9"/>
    </row>
    <row r="66338" spans="30:30">
      <c r="AD66338" s="9"/>
    </row>
    <row r="66339" spans="30:30">
      <c r="AD66339" s="9"/>
    </row>
    <row r="66340" spans="30:30">
      <c r="AD66340" s="9"/>
    </row>
    <row r="66341" spans="30:30">
      <c r="AD66341" s="9"/>
    </row>
    <row r="66342" spans="30:30">
      <c r="AD66342" s="9"/>
    </row>
    <row r="66343" spans="30:30">
      <c r="AD66343" s="9"/>
    </row>
    <row r="66344" spans="30:30">
      <c r="AD66344" s="9"/>
    </row>
    <row r="66345" spans="30:30">
      <c r="AD66345" s="9"/>
    </row>
    <row r="66346" spans="30:30">
      <c r="AD66346" s="9"/>
    </row>
    <row r="66347" spans="30:30">
      <c r="AD66347" s="9"/>
    </row>
    <row r="66348" spans="30:30">
      <c r="AD66348" s="9"/>
    </row>
    <row r="66349" spans="30:30">
      <c r="AD66349" s="9"/>
    </row>
    <row r="66350" spans="30:30">
      <c r="AD66350" s="9"/>
    </row>
    <row r="66351" spans="30:30">
      <c r="AD66351" s="9"/>
    </row>
    <row r="66352" spans="30:30">
      <c r="AD66352" s="9"/>
    </row>
    <row r="66353" spans="30:30">
      <c r="AD66353" s="9"/>
    </row>
    <row r="66354" spans="30:30">
      <c r="AD66354" s="9"/>
    </row>
    <row r="66355" spans="30:30">
      <c r="AD66355" s="9"/>
    </row>
    <row r="66356" spans="30:30">
      <c r="AD66356" s="9"/>
    </row>
    <row r="66357" spans="30:30">
      <c r="AD66357" s="9"/>
    </row>
    <row r="66358" spans="30:30">
      <c r="AD66358" s="9"/>
    </row>
    <row r="66359" spans="30:30">
      <c r="AD66359" s="9"/>
    </row>
    <row r="66360" spans="30:30">
      <c r="AD66360" s="9"/>
    </row>
    <row r="66361" spans="30:30">
      <c r="AD66361" s="9"/>
    </row>
    <row r="66362" spans="30:30">
      <c r="AD66362" s="9"/>
    </row>
    <row r="66363" spans="30:30">
      <c r="AD66363" s="9"/>
    </row>
    <row r="66364" spans="30:30">
      <c r="AD66364" s="9"/>
    </row>
    <row r="66365" spans="30:30">
      <c r="AD66365" s="9"/>
    </row>
    <row r="66366" spans="30:30">
      <c r="AD66366" s="9"/>
    </row>
    <row r="66367" spans="30:30">
      <c r="AD66367" s="9"/>
    </row>
    <row r="66368" spans="30:30">
      <c r="AD66368" s="9"/>
    </row>
    <row r="66369" spans="30:30">
      <c r="AD66369" s="9"/>
    </row>
    <row r="66370" spans="30:30">
      <c r="AD66370" s="9"/>
    </row>
    <row r="66371" spans="30:30">
      <c r="AD66371" s="9"/>
    </row>
    <row r="66372" spans="30:30">
      <c r="AD66372" s="9"/>
    </row>
    <row r="66373" spans="30:30">
      <c r="AD66373" s="9"/>
    </row>
    <row r="66374" spans="30:30">
      <c r="AD66374" s="9"/>
    </row>
    <row r="66375" spans="30:30">
      <c r="AD66375" s="9"/>
    </row>
    <row r="66376" spans="30:30">
      <c r="AD66376" s="9"/>
    </row>
    <row r="66377" spans="30:30">
      <c r="AD66377" s="9"/>
    </row>
    <row r="66378" spans="30:30">
      <c r="AD66378" s="9"/>
    </row>
    <row r="66379" spans="30:30">
      <c r="AD66379" s="9"/>
    </row>
    <row r="66380" spans="30:30">
      <c r="AD66380" s="9"/>
    </row>
    <row r="66381" spans="30:30">
      <c r="AD66381" s="9"/>
    </row>
    <row r="66382" spans="30:30">
      <c r="AD66382" s="9"/>
    </row>
    <row r="66383" spans="30:30">
      <c r="AD66383" s="9"/>
    </row>
    <row r="66384" spans="30:30">
      <c r="AD66384" s="9"/>
    </row>
    <row r="66385" spans="30:30">
      <c r="AD66385" s="9"/>
    </row>
    <row r="66386" spans="30:30">
      <c r="AD66386" s="9"/>
    </row>
    <row r="66387" spans="30:30">
      <c r="AD66387" s="9"/>
    </row>
    <row r="66388" spans="30:30">
      <c r="AD66388" s="9"/>
    </row>
    <row r="66389" spans="30:30">
      <c r="AD66389" s="9"/>
    </row>
    <row r="66390" spans="30:30">
      <c r="AD66390" s="9"/>
    </row>
    <row r="66391" spans="30:30">
      <c r="AD66391" s="9"/>
    </row>
    <row r="66392" spans="30:30">
      <c r="AD66392" s="9"/>
    </row>
    <row r="66393" spans="30:30">
      <c r="AD66393" s="9"/>
    </row>
    <row r="66394" spans="30:30">
      <c r="AD66394" s="9"/>
    </row>
    <row r="66395" spans="30:30">
      <c r="AD66395" s="9"/>
    </row>
    <row r="66396" spans="30:30">
      <c r="AD66396" s="9"/>
    </row>
    <row r="66397" spans="30:30">
      <c r="AD66397" s="9"/>
    </row>
    <row r="66398" spans="30:30">
      <c r="AD66398" s="9"/>
    </row>
    <row r="66399" spans="30:30">
      <c r="AD66399" s="9"/>
    </row>
    <row r="66400" spans="30:30">
      <c r="AD66400" s="9"/>
    </row>
    <row r="66401" spans="30:30">
      <c r="AD66401" s="9"/>
    </row>
    <row r="66402" spans="30:30">
      <c r="AD66402" s="9"/>
    </row>
    <row r="66403" spans="30:30">
      <c r="AD66403" s="9"/>
    </row>
    <row r="66404" spans="30:30">
      <c r="AD66404" s="9"/>
    </row>
    <row r="66405" spans="30:30">
      <c r="AD66405" s="9"/>
    </row>
    <row r="66406" spans="30:30">
      <c r="AD66406" s="9"/>
    </row>
    <row r="66407" spans="30:30">
      <c r="AD66407" s="9"/>
    </row>
    <row r="66408" spans="30:30">
      <c r="AD66408" s="9"/>
    </row>
    <row r="66409" spans="30:30">
      <c r="AD66409" s="9"/>
    </row>
    <row r="66410" spans="30:30">
      <c r="AD66410" s="9"/>
    </row>
    <row r="66411" spans="30:30">
      <c r="AD66411" s="9"/>
    </row>
    <row r="66412" spans="30:30">
      <c r="AD66412" s="9"/>
    </row>
    <row r="66413" spans="30:30">
      <c r="AD66413" s="9"/>
    </row>
    <row r="66414" spans="30:30">
      <c r="AD66414" s="9"/>
    </row>
    <row r="66415" spans="30:30">
      <c r="AD66415" s="9"/>
    </row>
    <row r="66416" spans="30:30">
      <c r="AD66416" s="9"/>
    </row>
    <row r="66417" spans="30:30">
      <c r="AD66417" s="9"/>
    </row>
    <row r="66418" spans="30:30">
      <c r="AD66418" s="9"/>
    </row>
    <row r="66419" spans="30:30">
      <c r="AD66419" s="9"/>
    </row>
    <row r="66420" spans="30:30">
      <c r="AD66420" s="9"/>
    </row>
    <row r="66421" spans="30:30">
      <c r="AD66421" s="9"/>
    </row>
    <row r="66422" spans="30:30">
      <c r="AD66422" s="9"/>
    </row>
    <row r="66423" spans="30:30">
      <c r="AD66423" s="9"/>
    </row>
    <row r="66424" spans="30:30">
      <c r="AD66424" s="9"/>
    </row>
    <row r="66425" spans="30:30">
      <c r="AD66425" s="9"/>
    </row>
    <row r="66426" spans="30:30">
      <c r="AD66426" s="9"/>
    </row>
    <row r="66427" spans="30:30">
      <c r="AD66427" s="9"/>
    </row>
    <row r="66428" spans="30:30">
      <c r="AD66428" s="9"/>
    </row>
    <row r="66429" spans="30:30">
      <c r="AD66429" s="9"/>
    </row>
    <row r="66430" spans="30:30">
      <c r="AD66430" s="9"/>
    </row>
    <row r="66431" spans="30:30">
      <c r="AD66431" s="9"/>
    </row>
    <row r="66432" spans="30:30">
      <c r="AD66432" s="9"/>
    </row>
    <row r="66433" spans="30:30">
      <c r="AD66433" s="9"/>
    </row>
    <row r="66434" spans="30:30">
      <c r="AD66434" s="9"/>
    </row>
    <row r="66435" spans="30:30">
      <c r="AD66435" s="9"/>
    </row>
    <row r="66436" spans="30:30">
      <c r="AD66436" s="9"/>
    </row>
    <row r="66437" spans="30:30">
      <c r="AD66437" s="9"/>
    </row>
    <row r="66438" spans="30:30">
      <c r="AD66438" s="9"/>
    </row>
    <row r="66439" spans="30:30">
      <c r="AD66439" s="9"/>
    </row>
    <row r="66440" spans="30:30">
      <c r="AD66440" s="9"/>
    </row>
    <row r="66441" spans="30:30">
      <c r="AD66441" s="9"/>
    </row>
    <row r="66442" spans="30:30">
      <c r="AD66442" s="9"/>
    </row>
    <row r="66443" spans="30:30">
      <c r="AD66443" s="9"/>
    </row>
    <row r="66444" spans="30:30">
      <c r="AD66444" s="9"/>
    </row>
    <row r="66445" spans="30:30">
      <c r="AD66445" s="9"/>
    </row>
    <row r="66446" spans="30:30">
      <c r="AD66446" s="9"/>
    </row>
    <row r="66447" spans="30:30">
      <c r="AD66447" s="9"/>
    </row>
    <row r="66448" spans="30:30">
      <c r="AD66448" s="9"/>
    </row>
    <row r="66449" spans="30:30">
      <c r="AD66449" s="9"/>
    </row>
    <row r="66450" spans="30:30">
      <c r="AD66450" s="9"/>
    </row>
    <row r="66451" spans="30:30">
      <c r="AD66451" s="9"/>
    </row>
    <row r="66452" spans="30:30">
      <c r="AD66452" s="9"/>
    </row>
    <row r="66453" spans="30:30">
      <c r="AD66453" s="9"/>
    </row>
    <row r="66454" spans="30:30">
      <c r="AD66454" s="9"/>
    </row>
    <row r="66455" spans="30:30">
      <c r="AD66455" s="9"/>
    </row>
    <row r="66456" spans="30:30">
      <c r="AD66456" s="9"/>
    </row>
    <row r="66457" spans="30:30">
      <c r="AD66457" s="9"/>
    </row>
    <row r="66458" spans="30:30">
      <c r="AD66458" s="9"/>
    </row>
    <row r="66459" spans="30:30">
      <c r="AD66459" s="9"/>
    </row>
    <row r="66460" spans="30:30">
      <c r="AD66460" s="9"/>
    </row>
    <row r="66461" spans="30:30">
      <c r="AD66461" s="9"/>
    </row>
    <row r="66462" spans="30:30">
      <c r="AD66462" s="9"/>
    </row>
    <row r="66463" spans="30:30">
      <c r="AD66463" s="9"/>
    </row>
    <row r="66464" spans="30:30">
      <c r="AD66464" s="9"/>
    </row>
    <row r="66465" spans="30:30">
      <c r="AD66465" s="9"/>
    </row>
    <row r="66466" spans="30:30">
      <c r="AD66466" s="9"/>
    </row>
    <row r="66467" spans="30:30">
      <c r="AD66467" s="9"/>
    </row>
    <row r="66468" spans="30:30">
      <c r="AD66468" s="9"/>
    </row>
    <row r="66469" spans="30:30">
      <c r="AD66469" s="9"/>
    </row>
    <row r="66470" spans="30:30">
      <c r="AD66470" s="9"/>
    </row>
    <row r="66471" spans="30:30">
      <c r="AD66471" s="9"/>
    </row>
    <row r="66472" spans="30:30">
      <c r="AD66472" s="9"/>
    </row>
    <row r="66473" spans="30:30">
      <c r="AD66473" s="9"/>
    </row>
    <row r="66474" spans="30:30">
      <c r="AD66474" s="9"/>
    </row>
    <row r="66475" spans="30:30">
      <c r="AD66475" s="9"/>
    </row>
    <row r="66476" spans="30:30">
      <c r="AD66476" s="9"/>
    </row>
    <row r="66477" spans="30:30">
      <c r="AD66477" s="9"/>
    </row>
    <row r="66478" spans="30:30">
      <c r="AD66478" s="9"/>
    </row>
    <row r="66479" spans="30:30">
      <c r="AD66479" s="9"/>
    </row>
    <row r="66480" spans="30:30">
      <c r="AD66480" s="9"/>
    </row>
    <row r="66481" spans="30:30">
      <c r="AD66481" s="9"/>
    </row>
    <row r="66482" spans="30:30">
      <c r="AD66482" s="9"/>
    </row>
    <row r="66483" spans="30:30">
      <c r="AD66483" s="9"/>
    </row>
    <row r="66484" spans="30:30">
      <c r="AD66484" s="9"/>
    </row>
    <row r="66485" spans="30:30">
      <c r="AD66485" s="9"/>
    </row>
    <row r="66486" spans="30:30">
      <c r="AD66486" s="9"/>
    </row>
    <row r="66487" spans="30:30">
      <c r="AD66487" s="9"/>
    </row>
    <row r="66488" spans="30:30">
      <c r="AD66488" s="9"/>
    </row>
    <row r="66489" spans="30:30">
      <c r="AD66489" s="9"/>
    </row>
    <row r="66490" spans="30:30">
      <c r="AD66490" s="9"/>
    </row>
    <row r="66491" spans="30:30">
      <c r="AD66491" s="9"/>
    </row>
    <row r="66492" spans="30:30">
      <c r="AD66492" s="9"/>
    </row>
    <row r="66493" spans="30:30">
      <c r="AD66493" s="9"/>
    </row>
    <row r="66494" spans="30:30">
      <c r="AD66494" s="9"/>
    </row>
    <row r="66495" spans="30:30">
      <c r="AD66495" s="9"/>
    </row>
    <row r="66496" spans="30:30">
      <c r="AD66496" s="9"/>
    </row>
    <row r="66497" spans="30:30">
      <c r="AD66497" s="9"/>
    </row>
    <row r="66498" spans="30:30">
      <c r="AD66498" s="9"/>
    </row>
    <row r="66499" spans="30:30">
      <c r="AD66499" s="9"/>
    </row>
    <row r="66500" spans="30:30">
      <c r="AD66500" s="9"/>
    </row>
    <row r="66501" spans="30:30">
      <c r="AD66501" s="9"/>
    </row>
    <row r="66502" spans="30:30">
      <c r="AD66502" s="9"/>
    </row>
    <row r="66503" spans="30:30">
      <c r="AD66503" s="9"/>
    </row>
    <row r="66504" spans="30:30">
      <c r="AD66504" s="9"/>
    </row>
    <row r="66505" spans="30:30">
      <c r="AD66505" s="9"/>
    </row>
    <row r="66506" spans="30:30">
      <c r="AD66506" s="9"/>
    </row>
    <row r="66507" spans="30:30">
      <c r="AD66507" s="9"/>
    </row>
    <row r="66508" spans="30:30">
      <c r="AD66508" s="9"/>
    </row>
    <row r="66509" spans="30:30">
      <c r="AD66509" s="9"/>
    </row>
    <row r="66510" spans="30:30">
      <c r="AD66510" s="9"/>
    </row>
    <row r="66511" spans="30:30">
      <c r="AD66511" s="9"/>
    </row>
    <row r="66512" spans="30:30">
      <c r="AD66512" s="9"/>
    </row>
    <row r="66513" spans="30:30">
      <c r="AD66513" s="9"/>
    </row>
    <row r="66514" spans="30:30">
      <c r="AD66514" s="9"/>
    </row>
    <row r="66515" spans="30:30">
      <c r="AD66515" s="9"/>
    </row>
    <row r="66516" spans="30:30">
      <c r="AD66516" s="9"/>
    </row>
    <row r="66517" spans="30:30">
      <c r="AD66517" s="9"/>
    </row>
    <row r="66518" spans="30:30">
      <c r="AD66518" s="9"/>
    </row>
    <row r="66519" spans="30:30">
      <c r="AD66519" s="9"/>
    </row>
    <row r="66520" spans="30:30">
      <c r="AD66520" s="9"/>
    </row>
    <row r="66521" spans="30:30">
      <c r="AD66521" s="9"/>
    </row>
    <row r="66522" spans="30:30">
      <c r="AD66522" s="9"/>
    </row>
    <row r="66523" spans="30:30">
      <c r="AD66523" s="9"/>
    </row>
    <row r="66524" spans="30:30">
      <c r="AD66524" s="9"/>
    </row>
    <row r="66525" spans="30:30">
      <c r="AD66525" s="9"/>
    </row>
    <row r="66526" spans="30:30">
      <c r="AD66526" s="9"/>
    </row>
    <row r="66527" spans="30:30">
      <c r="AD66527" s="9"/>
    </row>
    <row r="66528" spans="30:30">
      <c r="AD66528" s="9"/>
    </row>
    <row r="66529" spans="30:30">
      <c r="AD66529" s="9"/>
    </row>
    <row r="66530" spans="30:30">
      <c r="AD66530" s="9"/>
    </row>
    <row r="66531" spans="30:30">
      <c r="AD66531" s="9"/>
    </row>
    <row r="66532" spans="30:30">
      <c r="AD66532" s="9"/>
    </row>
    <row r="66533" spans="30:30">
      <c r="AD66533" s="9"/>
    </row>
    <row r="66534" spans="30:30">
      <c r="AD66534" s="9"/>
    </row>
    <row r="66535" spans="30:30">
      <c r="AD66535" s="9"/>
    </row>
    <row r="66536" spans="30:30">
      <c r="AD66536" s="9"/>
    </row>
    <row r="66537" spans="30:30">
      <c r="AD66537" s="9"/>
    </row>
    <row r="66538" spans="30:30">
      <c r="AD66538" s="9"/>
    </row>
    <row r="66539" spans="30:30">
      <c r="AD66539" s="9"/>
    </row>
    <row r="66540" spans="30:30">
      <c r="AD66540" s="9"/>
    </row>
    <row r="66541" spans="30:30">
      <c r="AD66541" s="9"/>
    </row>
    <row r="66542" spans="30:30">
      <c r="AD66542" s="9"/>
    </row>
    <row r="66543" spans="30:30">
      <c r="AD66543" s="9"/>
    </row>
    <row r="66544" spans="30:30">
      <c r="AD66544" s="9"/>
    </row>
    <row r="66545" spans="30:30">
      <c r="AD66545" s="9"/>
    </row>
    <row r="66546" spans="30:30">
      <c r="AD66546" s="9"/>
    </row>
    <row r="66547" spans="30:30">
      <c r="AD66547" s="9"/>
    </row>
    <row r="66548" spans="30:30">
      <c r="AD66548" s="9"/>
    </row>
    <row r="66549" spans="30:30">
      <c r="AD66549" s="9"/>
    </row>
    <row r="66550" spans="30:30">
      <c r="AD66550" s="9"/>
    </row>
    <row r="66551" spans="30:30">
      <c r="AD66551" s="9"/>
    </row>
    <row r="66552" spans="30:30">
      <c r="AD66552" s="9"/>
    </row>
    <row r="66553" spans="30:30">
      <c r="AD66553" s="9"/>
    </row>
    <row r="66554" spans="30:30">
      <c r="AD66554" s="9"/>
    </row>
    <row r="66555" spans="30:30">
      <c r="AD66555" s="9"/>
    </row>
    <row r="66556" spans="30:30">
      <c r="AD66556" s="9"/>
    </row>
    <row r="66557" spans="30:30">
      <c r="AD66557" s="9"/>
    </row>
    <row r="66558" spans="30:30">
      <c r="AD66558" s="9"/>
    </row>
    <row r="66559" spans="30:30">
      <c r="AD66559" s="9"/>
    </row>
    <row r="66560" spans="30:30">
      <c r="AD66560" s="9"/>
    </row>
    <row r="66561" spans="30:30">
      <c r="AD66561" s="9"/>
    </row>
    <row r="66562" spans="30:30">
      <c r="AD66562" s="9"/>
    </row>
    <row r="66563" spans="30:30">
      <c r="AD66563" s="9"/>
    </row>
    <row r="66564" spans="30:30">
      <c r="AD66564" s="9"/>
    </row>
    <row r="66565" spans="30:30">
      <c r="AD66565" s="9"/>
    </row>
    <row r="66566" spans="30:30">
      <c r="AD66566" s="9"/>
    </row>
    <row r="66567" spans="30:30">
      <c r="AD66567" s="9"/>
    </row>
    <row r="66568" spans="30:30">
      <c r="AD66568" s="9"/>
    </row>
    <row r="66569" spans="30:30">
      <c r="AD66569" s="9"/>
    </row>
    <row r="66570" spans="30:30">
      <c r="AD66570" s="9"/>
    </row>
    <row r="66571" spans="30:30">
      <c r="AD66571" s="9"/>
    </row>
    <row r="66572" spans="30:30">
      <c r="AD66572" s="9"/>
    </row>
    <row r="66573" spans="30:30">
      <c r="AD66573" s="9"/>
    </row>
    <row r="66574" spans="30:30">
      <c r="AD66574" s="9"/>
    </row>
    <row r="66575" spans="30:30">
      <c r="AD66575" s="9"/>
    </row>
    <row r="66576" spans="30:30">
      <c r="AD66576" s="9"/>
    </row>
    <row r="66577" spans="30:30">
      <c r="AD66577" s="9"/>
    </row>
    <row r="66578" spans="30:30">
      <c r="AD66578" s="9"/>
    </row>
    <row r="66579" spans="30:30">
      <c r="AD66579" s="9"/>
    </row>
    <row r="66580" spans="30:30">
      <c r="AD66580" s="9"/>
    </row>
    <row r="66581" spans="30:30">
      <c r="AD66581" s="9"/>
    </row>
    <row r="66582" spans="30:30">
      <c r="AD66582" s="9"/>
    </row>
    <row r="66583" spans="30:30">
      <c r="AD66583" s="9"/>
    </row>
    <row r="66584" spans="30:30">
      <c r="AD66584" s="9"/>
    </row>
    <row r="66585" spans="30:30">
      <c r="AD66585" s="9"/>
    </row>
    <row r="66586" spans="30:30">
      <c r="AD66586" s="9"/>
    </row>
    <row r="66587" spans="30:30">
      <c r="AD66587" s="9"/>
    </row>
    <row r="66588" spans="30:30">
      <c r="AD66588" s="9"/>
    </row>
    <row r="66589" spans="30:30">
      <c r="AD66589" s="9"/>
    </row>
    <row r="66590" spans="30:30">
      <c r="AD66590" s="9"/>
    </row>
    <row r="66591" spans="30:30">
      <c r="AD66591" s="9"/>
    </row>
    <row r="66592" spans="30:30">
      <c r="AD66592" s="9"/>
    </row>
    <row r="66593" spans="30:30">
      <c r="AD66593" s="9"/>
    </row>
    <row r="66594" spans="30:30">
      <c r="AD66594" s="9"/>
    </row>
    <row r="66595" spans="30:30">
      <c r="AD66595" s="9"/>
    </row>
    <row r="66596" spans="30:30">
      <c r="AD66596" s="9"/>
    </row>
    <row r="66597" spans="30:30">
      <c r="AD66597" s="9"/>
    </row>
    <row r="66598" spans="30:30">
      <c r="AD66598" s="9"/>
    </row>
    <row r="66599" spans="30:30">
      <c r="AD66599" s="9"/>
    </row>
    <row r="66600" spans="30:30">
      <c r="AD66600" s="9"/>
    </row>
    <row r="66601" spans="30:30">
      <c r="AD66601" s="9"/>
    </row>
    <row r="66602" spans="30:30">
      <c r="AD66602" s="9"/>
    </row>
    <row r="66603" spans="30:30">
      <c r="AD66603" s="9"/>
    </row>
    <row r="66604" spans="30:30">
      <c r="AD66604" s="9"/>
    </row>
    <row r="66605" spans="30:30">
      <c r="AD66605" s="9"/>
    </row>
    <row r="66606" spans="30:30">
      <c r="AD66606" s="9"/>
    </row>
    <row r="66607" spans="30:30">
      <c r="AD66607" s="9"/>
    </row>
    <row r="66608" spans="30:30">
      <c r="AD66608" s="9"/>
    </row>
    <row r="66609" spans="30:30">
      <c r="AD66609" s="9"/>
    </row>
    <row r="66610" spans="30:30">
      <c r="AD66610" s="9"/>
    </row>
    <row r="66611" spans="30:30">
      <c r="AD66611" s="9"/>
    </row>
    <row r="66612" spans="30:30">
      <c r="AD66612" s="9"/>
    </row>
    <row r="66613" spans="30:30">
      <c r="AD66613" s="9"/>
    </row>
    <row r="66614" spans="30:30">
      <c r="AD66614" s="9"/>
    </row>
    <row r="66615" spans="30:30">
      <c r="AD66615" s="9"/>
    </row>
    <row r="66616" spans="30:30">
      <c r="AD66616" s="9"/>
    </row>
    <row r="66617" spans="30:30">
      <c r="AD66617" s="9"/>
    </row>
    <row r="66618" spans="30:30">
      <c r="AD66618" s="9"/>
    </row>
    <row r="66619" spans="30:30">
      <c r="AD66619" s="9"/>
    </row>
    <row r="66620" spans="30:30">
      <c r="AD66620" s="9"/>
    </row>
    <row r="66621" spans="30:30">
      <c r="AD66621" s="9"/>
    </row>
    <row r="66622" spans="30:30">
      <c r="AD66622" s="9"/>
    </row>
    <row r="66623" spans="30:30">
      <c r="AD66623" s="9"/>
    </row>
    <row r="66624" spans="30:30">
      <c r="AD66624" s="9"/>
    </row>
    <row r="66625" spans="30:30">
      <c r="AD66625" s="9"/>
    </row>
    <row r="66626" spans="30:30">
      <c r="AD66626" s="9"/>
    </row>
    <row r="66627" spans="30:30">
      <c r="AD66627" s="9"/>
    </row>
    <row r="66628" spans="30:30">
      <c r="AD66628" s="9"/>
    </row>
    <row r="66629" spans="30:30">
      <c r="AD66629" s="9"/>
    </row>
    <row r="66630" spans="30:30">
      <c r="AD66630" s="9"/>
    </row>
    <row r="66631" spans="30:30">
      <c r="AD66631" s="9"/>
    </row>
    <row r="66632" spans="30:30">
      <c r="AD66632" s="9"/>
    </row>
    <row r="66633" spans="30:30">
      <c r="AD66633" s="9"/>
    </row>
    <row r="66634" spans="30:30">
      <c r="AD66634" s="9"/>
    </row>
    <row r="66635" spans="30:30">
      <c r="AD66635" s="9"/>
    </row>
    <row r="66636" spans="30:30">
      <c r="AD66636" s="9"/>
    </row>
    <row r="66637" spans="30:30">
      <c r="AD66637" s="9"/>
    </row>
    <row r="66638" spans="30:30">
      <c r="AD66638" s="9"/>
    </row>
    <row r="66639" spans="30:30">
      <c r="AD66639" s="9"/>
    </row>
    <row r="66640" spans="30:30">
      <c r="AD66640" s="9"/>
    </row>
    <row r="66641" spans="30:30">
      <c r="AD66641" s="9"/>
    </row>
    <row r="66642" spans="30:30">
      <c r="AD66642" s="9"/>
    </row>
    <row r="66643" spans="30:30">
      <c r="AD66643" s="9"/>
    </row>
    <row r="66644" spans="30:30">
      <c r="AD66644" s="9"/>
    </row>
    <row r="66645" spans="30:30">
      <c r="AD66645" s="9"/>
    </row>
    <row r="66646" spans="30:30">
      <c r="AD66646" s="9"/>
    </row>
    <row r="66647" spans="30:30">
      <c r="AD66647" s="9"/>
    </row>
    <row r="66648" spans="30:30">
      <c r="AD66648" s="9"/>
    </row>
    <row r="66649" spans="30:30">
      <c r="AD66649" s="9"/>
    </row>
    <row r="66650" spans="30:30">
      <c r="AD66650" s="9"/>
    </row>
    <row r="66651" spans="30:30">
      <c r="AD66651" s="9"/>
    </row>
    <row r="66652" spans="30:30">
      <c r="AD66652" s="9"/>
    </row>
    <row r="66653" spans="30:30">
      <c r="AD66653" s="9"/>
    </row>
    <row r="66654" spans="30:30">
      <c r="AD66654" s="9"/>
    </row>
    <row r="66655" spans="30:30">
      <c r="AD66655" s="9"/>
    </row>
    <row r="66656" spans="30:30">
      <c r="AD66656" s="9"/>
    </row>
    <row r="66657" spans="30:30">
      <c r="AD66657" s="9"/>
    </row>
    <row r="66658" spans="30:30">
      <c r="AD66658" s="9"/>
    </row>
    <row r="66659" spans="30:30">
      <c r="AD66659" s="9"/>
    </row>
    <row r="66660" spans="30:30">
      <c r="AD66660" s="9"/>
    </row>
    <row r="66661" spans="30:30">
      <c r="AD66661" s="9"/>
    </row>
    <row r="66662" spans="30:30">
      <c r="AD66662" s="9"/>
    </row>
    <row r="66663" spans="30:30">
      <c r="AD66663" s="9"/>
    </row>
    <row r="66664" spans="30:30">
      <c r="AD66664" s="9"/>
    </row>
    <row r="66665" spans="30:30">
      <c r="AD66665" s="9"/>
    </row>
    <row r="66666" spans="30:30">
      <c r="AD66666" s="9"/>
    </row>
    <row r="66667" spans="30:30">
      <c r="AD66667" s="9"/>
    </row>
    <row r="66668" spans="30:30">
      <c r="AD66668" s="9"/>
    </row>
    <row r="66669" spans="30:30">
      <c r="AD66669" s="9"/>
    </row>
    <row r="66670" spans="30:30">
      <c r="AD66670" s="9"/>
    </row>
    <row r="66671" spans="30:30">
      <c r="AD66671" s="9"/>
    </row>
    <row r="66672" spans="30:30">
      <c r="AD66672" s="9"/>
    </row>
    <row r="66673" spans="30:30">
      <c r="AD66673" s="9"/>
    </row>
    <row r="66674" spans="30:30">
      <c r="AD66674" s="9"/>
    </row>
    <row r="66675" spans="30:30">
      <c r="AD66675" s="9"/>
    </row>
    <row r="66676" spans="30:30">
      <c r="AD66676" s="9"/>
    </row>
    <row r="66677" spans="30:30">
      <c r="AD66677" s="9"/>
    </row>
    <row r="66678" spans="30:30">
      <c r="AD66678" s="9"/>
    </row>
    <row r="66679" spans="30:30">
      <c r="AD66679" s="9"/>
    </row>
    <row r="66680" spans="30:30">
      <c r="AD66680" s="9"/>
    </row>
    <row r="66681" spans="30:30">
      <c r="AD66681" s="9"/>
    </row>
    <row r="66682" spans="30:30">
      <c r="AD66682" s="9"/>
    </row>
    <row r="66683" spans="30:30">
      <c r="AD66683" s="9"/>
    </row>
    <row r="66684" spans="30:30">
      <c r="AD66684" s="9"/>
    </row>
    <row r="66685" spans="30:30">
      <c r="AD66685" s="9"/>
    </row>
    <row r="66686" spans="30:30">
      <c r="AD66686" s="9"/>
    </row>
    <row r="66687" spans="30:30">
      <c r="AD66687" s="9"/>
    </row>
    <row r="66688" spans="30:30">
      <c r="AD66688" s="9"/>
    </row>
    <row r="66689" spans="30:30">
      <c r="AD66689" s="9"/>
    </row>
    <row r="66690" spans="30:30">
      <c r="AD66690" s="9"/>
    </row>
    <row r="66691" spans="30:30">
      <c r="AD66691" s="9"/>
    </row>
    <row r="66692" spans="30:30">
      <c r="AD66692" s="9"/>
    </row>
    <row r="66693" spans="30:30">
      <c r="AD66693" s="9"/>
    </row>
    <row r="66694" spans="30:30">
      <c r="AD66694" s="9"/>
    </row>
    <row r="66695" spans="30:30">
      <c r="AD66695" s="9"/>
    </row>
    <row r="66696" spans="30:30">
      <c r="AD66696" s="9"/>
    </row>
    <row r="66697" spans="30:30">
      <c r="AD66697" s="9"/>
    </row>
    <row r="66698" spans="30:30">
      <c r="AD66698" s="9"/>
    </row>
    <row r="66699" spans="30:30">
      <c r="AD66699" s="9"/>
    </row>
    <row r="66700" spans="30:30">
      <c r="AD66700" s="9"/>
    </row>
    <row r="66701" spans="30:30">
      <c r="AD66701" s="9"/>
    </row>
    <row r="66702" spans="30:30">
      <c r="AD66702" s="9"/>
    </row>
    <row r="66703" spans="30:30">
      <c r="AD66703" s="9"/>
    </row>
    <row r="66704" spans="30:30">
      <c r="AD66704" s="9"/>
    </row>
    <row r="66705" spans="30:30">
      <c r="AD66705" s="9"/>
    </row>
    <row r="66706" spans="30:30">
      <c r="AD66706" s="9"/>
    </row>
    <row r="66707" spans="30:30">
      <c r="AD66707" s="9"/>
    </row>
    <row r="66708" spans="30:30">
      <c r="AD66708" s="9"/>
    </row>
    <row r="66709" spans="30:30">
      <c r="AD66709" s="9"/>
    </row>
    <row r="66710" spans="30:30">
      <c r="AD66710" s="9"/>
    </row>
    <row r="66711" spans="30:30">
      <c r="AD66711" s="9"/>
    </row>
    <row r="66712" spans="30:30">
      <c r="AD66712" s="9"/>
    </row>
    <row r="66713" spans="30:30">
      <c r="AD66713" s="9"/>
    </row>
    <row r="66714" spans="30:30">
      <c r="AD66714" s="9"/>
    </row>
    <row r="66715" spans="30:30">
      <c r="AD66715" s="9"/>
    </row>
    <row r="66716" spans="30:30">
      <c r="AD66716" s="9"/>
    </row>
    <row r="66717" spans="30:30">
      <c r="AD66717" s="9"/>
    </row>
    <row r="66718" spans="30:30">
      <c r="AD66718" s="9"/>
    </row>
    <row r="66719" spans="30:30">
      <c r="AD66719" s="9"/>
    </row>
    <row r="66720" spans="30:30">
      <c r="AD66720" s="9"/>
    </row>
    <row r="66721" spans="30:30">
      <c r="AD66721" s="9"/>
    </row>
    <row r="66722" spans="30:30">
      <c r="AD66722" s="9"/>
    </row>
    <row r="66723" spans="30:30">
      <c r="AD66723" s="9"/>
    </row>
    <row r="66724" spans="30:30">
      <c r="AD66724" s="9"/>
    </row>
    <row r="66725" spans="30:30">
      <c r="AD66725" s="9"/>
    </row>
    <row r="66726" spans="30:30">
      <c r="AD66726" s="9"/>
    </row>
    <row r="66727" spans="30:30">
      <c r="AD66727" s="9"/>
    </row>
    <row r="66728" spans="30:30">
      <c r="AD66728" s="9"/>
    </row>
    <row r="66729" spans="30:30">
      <c r="AD66729" s="9"/>
    </row>
    <row r="66730" spans="30:30">
      <c r="AD66730" s="9"/>
    </row>
    <row r="66731" spans="30:30">
      <c r="AD66731" s="9"/>
    </row>
    <row r="66732" spans="30:30">
      <c r="AD66732" s="9"/>
    </row>
    <row r="66733" spans="30:30">
      <c r="AD66733" s="9"/>
    </row>
    <row r="66734" spans="30:30">
      <c r="AD66734" s="9"/>
    </row>
    <row r="66735" spans="30:30">
      <c r="AD66735" s="9"/>
    </row>
    <row r="66736" spans="30:30">
      <c r="AD66736" s="9"/>
    </row>
    <row r="66737" spans="30:30">
      <c r="AD66737" s="9"/>
    </row>
    <row r="66738" spans="30:30">
      <c r="AD66738" s="9"/>
    </row>
    <row r="66739" spans="30:30">
      <c r="AD66739" s="9"/>
    </row>
    <row r="66740" spans="30:30">
      <c r="AD66740" s="9"/>
    </row>
    <row r="66741" spans="30:30">
      <c r="AD66741" s="9"/>
    </row>
    <row r="66742" spans="30:30">
      <c r="AD66742" s="9"/>
    </row>
    <row r="66743" spans="30:30">
      <c r="AD66743" s="9"/>
    </row>
    <row r="66744" spans="30:30">
      <c r="AD66744" s="9"/>
    </row>
    <row r="66745" spans="30:30">
      <c r="AD66745" s="9"/>
    </row>
    <row r="66746" spans="30:30">
      <c r="AD66746" s="9"/>
    </row>
    <row r="66747" spans="30:30">
      <c r="AD66747" s="9"/>
    </row>
    <row r="66748" spans="30:30">
      <c r="AD66748" s="9"/>
    </row>
    <row r="66749" spans="30:30">
      <c r="AD66749" s="9"/>
    </row>
    <row r="66750" spans="30:30">
      <c r="AD66750" s="9"/>
    </row>
    <row r="66751" spans="30:30">
      <c r="AD66751" s="9"/>
    </row>
    <row r="66752" spans="30:30">
      <c r="AD66752" s="9"/>
    </row>
    <row r="66753" spans="30:30">
      <c r="AD66753" s="9"/>
    </row>
    <row r="66754" spans="30:30">
      <c r="AD66754" s="9"/>
    </row>
    <row r="66755" spans="30:30">
      <c r="AD66755" s="9"/>
    </row>
    <row r="66756" spans="30:30">
      <c r="AD66756" s="9"/>
    </row>
    <row r="66757" spans="30:30">
      <c r="AD66757" s="9"/>
    </row>
    <row r="66758" spans="30:30">
      <c r="AD66758" s="9"/>
    </row>
    <row r="66759" spans="30:30">
      <c r="AD66759" s="9"/>
    </row>
    <row r="66760" spans="30:30">
      <c r="AD66760" s="9"/>
    </row>
    <row r="66761" spans="30:30">
      <c r="AD66761" s="9"/>
    </row>
    <row r="66762" spans="30:30">
      <c r="AD66762" s="9"/>
    </row>
    <row r="66763" spans="30:30">
      <c r="AD66763" s="9"/>
    </row>
    <row r="66764" spans="30:30">
      <c r="AD66764" s="9"/>
    </row>
    <row r="66765" spans="30:30">
      <c r="AD66765" s="9"/>
    </row>
    <row r="66766" spans="30:30">
      <c r="AD66766" s="9"/>
    </row>
    <row r="66767" spans="30:30">
      <c r="AD66767" s="9"/>
    </row>
    <row r="66768" spans="30:30">
      <c r="AD66768" s="9"/>
    </row>
    <row r="66769" spans="30:30">
      <c r="AD66769" s="9"/>
    </row>
    <row r="66770" spans="30:30">
      <c r="AD66770" s="9"/>
    </row>
    <row r="66771" spans="30:30">
      <c r="AD66771" s="9"/>
    </row>
    <row r="66772" spans="30:30">
      <c r="AD66772" s="9"/>
    </row>
    <row r="66773" spans="30:30">
      <c r="AD66773" s="9"/>
    </row>
    <row r="66774" spans="30:30">
      <c r="AD66774" s="9"/>
    </row>
    <row r="66775" spans="30:30">
      <c r="AD66775" s="9"/>
    </row>
    <row r="66776" spans="30:30">
      <c r="AD66776" s="9"/>
    </row>
    <row r="66777" spans="30:30">
      <c r="AD66777" s="9"/>
    </row>
    <row r="66778" spans="30:30">
      <c r="AD66778" s="9"/>
    </row>
    <row r="66779" spans="30:30">
      <c r="AD66779" s="9"/>
    </row>
    <row r="66780" spans="30:30">
      <c r="AD66780" s="9"/>
    </row>
    <row r="66781" spans="30:30">
      <c r="AD66781" s="9"/>
    </row>
    <row r="66782" spans="30:30">
      <c r="AD66782" s="9"/>
    </row>
    <row r="66783" spans="30:30">
      <c r="AD66783" s="9"/>
    </row>
    <row r="66784" spans="30:30">
      <c r="AD66784" s="9"/>
    </row>
    <row r="66785" spans="30:30">
      <c r="AD66785" s="9"/>
    </row>
    <row r="66786" spans="30:30">
      <c r="AD66786" s="9"/>
    </row>
    <row r="66787" spans="30:30">
      <c r="AD66787" s="9"/>
    </row>
    <row r="66788" spans="30:30">
      <c r="AD66788" s="9"/>
    </row>
    <row r="66789" spans="30:30">
      <c r="AD66789" s="9"/>
    </row>
    <row r="66790" spans="30:30">
      <c r="AD66790" s="9"/>
    </row>
    <row r="66791" spans="30:30">
      <c r="AD66791" s="9"/>
    </row>
    <row r="66792" spans="30:30">
      <c r="AD66792" s="9"/>
    </row>
    <row r="66793" spans="30:30">
      <c r="AD66793" s="9"/>
    </row>
    <row r="66794" spans="30:30">
      <c r="AD66794" s="9"/>
    </row>
    <row r="66795" spans="30:30">
      <c r="AD66795" s="9"/>
    </row>
    <row r="66796" spans="30:30">
      <c r="AD66796" s="9"/>
    </row>
    <row r="66797" spans="30:30">
      <c r="AD66797" s="9"/>
    </row>
    <row r="66798" spans="30:30">
      <c r="AD66798" s="9"/>
    </row>
    <row r="66799" spans="30:30">
      <c r="AD66799" s="9"/>
    </row>
    <row r="66800" spans="30:30">
      <c r="AD66800" s="9"/>
    </row>
    <row r="66801" spans="30:30">
      <c r="AD66801" s="9"/>
    </row>
    <row r="66802" spans="30:30">
      <c r="AD66802" s="9"/>
    </row>
    <row r="66803" spans="30:30">
      <c r="AD66803" s="9"/>
    </row>
    <row r="66804" spans="30:30">
      <c r="AD66804" s="9"/>
    </row>
    <row r="66805" spans="30:30">
      <c r="AD66805" s="9"/>
    </row>
    <row r="66806" spans="30:30">
      <c r="AD66806" s="9"/>
    </row>
    <row r="66807" spans="30:30">
      <c r="AD66807" s="9"/>
    </row>
    <row r="66808" spans="30:30">
      <c r="AD66808" s="9"/>
    </row>
    <row r="66809" spans="30:30">
      <c r="AD66809" s="9"/>
    </row>
    <row r="66810" spans="30:30">
      <c r="AD66810" s="9"/>
    </row>
    <row r="66811" spans="30:30">
      <c r="AD66811" s="9"/>
    </row>
    <row r="66812" spans="30:30">
      <c r="AD66812" s="9"/>
    </row>
    <row r="66813" spans="30:30">
      <c r="AD66813" s="9"/>
    </row>
    <row r="66814" spans="30:30">
      <c r="AD66814" s="9"/>
    </row>
    <row r="66815" spans="30:30">
      <c r="AD66815" s="9"/>
    </row>
    <row r="66816" spans="30:30">
      <c r="AD66816" s="9"/>
    </row>
    <row r="66817" spans="30:30">
      <c r="AD66817" s="9"/>
    </row>
    <row r="66818" spans="30:30">
      <c r="AD66818" s="9"/>
    </row>
    <row r="66819" spans="30:30">
      <c r="AD66819" s="9"/>
    </row>
    <row r="66820" spans="30:30">
      <c r="AD66820" s="9"/>
    </row>
    <row r="66821" spans="30:30">
      <c r="AD66821" s="9"/>
    </row>
    <row r="66822" spans="30:30">
      <c r="AD66822" s="9"/>
    </row>
    <row r="66823" spans="30:30">
      <c r="AD66823" s="9"/>
    </row>
    <row r="66824" spans="30:30">
      <c r="AD66824" s="9"/>
    </row>
    <row r="66825" spans="30:30">
      <c r="AD66825" s="9"/>
    </row>
    <row r="66826" spans="30:30">
      <c r="AD66826" s="9"/>
    </row>
    <row r="66827" spans="30:30">
      <c r="AD66827" s="9"/>
    </row>
    <row r="66828" spans="30:30">
      <c r="AD66828" s="9"/>
    </row>
    <row r="66829" spans="30:30">
      <c r="AD66829" s="9"/>
    </row>
    <row r="66830" spans="30:30">
      <c r="AD66830" s="9"/>
    </row>
    <row r="66831" spans="30:30">
      <c r="AD66831" s="9"/>
    </row>
    <row r="66832" spans="30:30">
      <c r="AD66832" s="9"/>
    </row>
    <row r="66833" spans="30:30">
      <c r="AD66833" s="9"/>
    </row>
    <row r="66834" spans="30:30">
      <c r="AD66834" s="9"/>
    </row>
    <row r="66835" spans="30:30">
      <c r="AD66835" s="9"/>
    </row>
    <row r="66836" spans="30:30">
      <c r="AD66836" s="9"/>
    </row>
    <row r="66837" spans="30:30">
      <c r="AD66837" s="9"/>
    </row>
    <row r="66838" spans="30:30">
      <c r="AD66838" s="9"/>
    </row>
    <row r="66839" spans="30:30">
      <c r="AD66839" s="9"/>
    </row>
    <row r="66840" spans="30:30">
      <c r="AD66840" s="9"/>
    </row>
    <row r="66841" spans="30:30">
      <c r="AD66841" s="9"/>
    </row>
    <row r="66842" spans="30:30">
      <c r="AD66842" s="9"/>
    </row>
    <row r="66843" spans="30:30">
      <c r="AD66843" s="9"/>
    </row>
    <row r="66844" spans="30:30">
      <c r="AD66844" s="9"/>
    </row>
    <row r="66845" spans="30:30">
      <c r="AD66845" s="9"/>
    </row>
    <row r="66846" spans="30:30">
      <c r="AD66846" s="9"/>
    </row>
    <row r="66847" spans="30:30">
      <c r="AD66847" s="9"/>
    </row>
    <row r="66848" spans="30:30">
      <c r="AD66848" s="9"/>
    </row>
    <row r="66849" spans="30:30">
      <c r="AD66849" s="9"/>
    </row>
    <row r="66850" spans="30:30">
      <c r="AD66850" s="9"/>
    </row>
    <row r="66851" spans="30:30">
      <c r="AD66851" s="9"/>
    </row>
    <row r="66852" spans="30:30">
      <c r="AD66852" s="9"/>
    </row>
    <row r="66853" spans="30:30">
      <c r="AD66853" s="9"/>
    </row>
    <row r="66854" spans="30:30">
      <c r="AD66854" s="9"/>
    </row>
    <row r="66855" spans="30:30">
      <c r="AD66855" s="9"/>
    </row>
    <row r="66856" spans="30:30">
      <c r="AD66856" s="9"/>
    </row>
    <row r="66857" spans="30:30">
      <c r="AD66857" s="9"/>
    </row>
    <row r="66858" spans="30:30">
      <c r="AD66858" s="9"/>
    </row>
    <row r="66859" spans="30:30">
      <c r="AD66859" s="9"/>
    </row>
    <row r="66860" spans="30:30">
      <c r="AD66860" s="9"/>
    </row>
    <row r="66861" spans="30:30">
      <c r="AD66861" s="9"/>
    </row>
    <row r="66862" spans="30:30">
      <c r="AD66862" s="9"/>
    </row>
    <row r="66863" spans="30:30">
      <c r="AD66863" s="9"/>
    </row>
    <row r="66864" spans="30:30">
      <c r="AD66864" s="9"/>
    </row>
    <row r="66865" spans="30:30">
      <c r="AD66865" s="9"/>
    </row>
    <row r="66866" spans="30:30">
      <c r="AD66866" s="9"/>
    </row>
    <row r="66867" spans="30:30">
      <c r="AD66867" s="9"/>
    </row>
    <row r="66868" spans="30:30">
      <c r="AD66868" s="9"/>
    </row>
    <row r="66869" spans="30:30">
      <c r="AD66869" s="9"/>
    </row>
    <row r="66870" spans="30:30">
      <c r="AD66870" s="9"/>
    </row>
    <row r="66871" spans="30:30">
      <c r="AD66871" s="9"/>
    </row>
    <row r="66872" spans="30:30">
      <c r="AD66872" s="9"/>
    </row>
    <row r="66873" spans="30:30">
      <c r="AD66873" s="9"/>
    </row>
    <row r="66874" spans="30:30">
      <c r="AD66874" s="9"/>
    </row>
    <row r="66875" spans="30:30">
      <c r="AD66875" s="9"/>
    </row>
    <row r="66876" spans="30:30">
      <c r="AD66876" s="9"/>
    </row>
    <row r="66877" spans="30:30">
      <c r="AD66877" s="9"/>
    </row>
    <row r="66878" spans="30:30">
      <c r="AD66878" s="9"/>
    </row>
    <row r="66879" spans="30:30">
      <c r="AD66879" s="9"/>
    </row>
    <row r="66880" spans="30:30">
      <c r="AD66880" s="9"/>
    </row>
    <row r="66881" spans="30:30">
      <c r="AD66881" s="9"/>
    </row>
    <row r="66882" spans="30:30">
      <c r="AD66882" s="9"/>
    </row>
    <row r="66883" spans="30:30">
      <c r="AD66883" s="9"/>
    </row>
    <row r="66884" spans="30:30">
      <c r="AD66884" s="9"/>
    </row>
    <row r="66885" spans="30:30">
      <c r="AD66885" s="9"/>
    </row>
    <row r="66886" spans="30:30">
      <c r="AD66886" s="9"/>
    </row>
    <row r="66887" spans="30:30">
      <c r="AD66887" s="9"/>
    </row>
    <row r="66888" spans="30:30">
      <c r="AD66888" s="9"/>
    </row>
    <row r="66889" spans="30:30">
      <c r="AD66889" s="9"/>
    </row>
    <row r="66890" spans="30:30">
      <c r="AD66890" s="9"/>
    </row>
    <row r="66891" spans="30:30">
      <c r="AD66891" s="9"/>
    </row>
    <row r="66892" spans="30:30">
      <c r="AD66892" s="9"/>
    </row>
    <row r="66893" spans="30:30">
      <c r="AD66893" s="9"/>
    </row>
    <row r="66894" spans="30:30">
      <c r="AD66894" s="9"/>
    </row>
    <row r="66895" spans="30:30">
      <c r="AD66895" s="9"/>
    </row>
    <row r="66896" spans="30:30">
      <c r="AD66896" s="9"/>
    </row>
    <row r="66897" spans="30:30">
      <c r="AD66897" s="9"/>
    </row>
    <row r="66898" spans="30:30">
      <c r="AD66898" s="9"/>
    </row>
    <row r="66899" spans="30:30">
      <c r="AD66899" s="9"/>
    </row>
    <row r="66900" spans="30:30">
      <c r="AD66900" s="9"/>
    </row>
    <row r="66901" spans="30:30">
      <c r="AD66901" s="9"/>
    </row>
    <row r="66902" spans="30:30">
      <c r="AD66902" s="9"/>
    </row>
    <row r="66903" spans="30:30">
      <c r="AD66903" s="9"/>
    </row>
    <row r="66904" spans="30:30">
      <c r="AD66904" s="9"/>
    </row>
    <row r="66905" spans="30:30">
      <c r="AD66905" s="9"/>
    </row>
    <row r="66906" spans="30:30">
      <c r="AD66906" s="9"/>
    </row>
    <row r="66907" spans="30:30">
      <c r="AD66907" s="9"/>
    </row>
    <row r="66908" spans="30:30">
      <c r="AD66908" s="9"/>
    </row>
    <row r="66909" spans="30:30">
      <c r="AD66909" s="9"/>
    </row>
    <row r="66910" spans="30:30">
      <c r="AD66910" s="9"/>
    </row>
    <row r="66911" spans="30:30">
      <c r="AD66911" s="9"/>
    </row>
    <row r="66912" spans="30:30">
      <c r="AD66912" s="9"/>
    </row>
    <row r="66913" spans="30:30">
      <c r="AD66913" s="9"/>
    </row>
    <row r="66914" spans="30:30">
      <c r="AD66914" s="9"/>
    </row>
    <row r="66915" spans="30:30">
      <c r="AD66915" s="9"/>
    </row>
    <row r="66916" spans="30:30">
      <c r="AD66916" s="9"/>
    </row>
    <row r="66917" spans="30:30">
      <c r="AD66917" s="9"/>
    </row>
    <row r="66918" spans="30:30">
      <c r="AD66918" s="9"/>
    </row>
    <row r="66919" spans="30:30">
      <c r="AD66919" s="9"/>
    </row>
    <row r="66920" spans="30:30">
      <c r="AD66920" s="9"/>
    </row>
    <row r="66921" spans="30:30">
      <c r="AD66921" s="9"/>
    </row>
    <row r="66922" spans="30:30">
      <c r="AD66922" s="9"/>
    </row>
    <row r="66923" spans="30:30">
      <c r="AD66923" s="9"/>
    </row>
    <row r="66924" spans="30:30">
      <c r="AD66924" s="9"/>
    </row>
    <row r="66925" spans="30:30">
      <c r="AD66925" s="9"/>
    </row>
    <row r="66926" spans="30:30">
      <c r="AD66926" s="9"/>
    </row>
    <row r="66927" spans="30:30">
      <c r="AD66927" s="9"/>
    </row>
    <row r="66928" spans="30:30">
      <c r="AD66928" s="9"/>
    </row>
    <row r="66929" spans="30:30">
      <c r="AD66929" s="9"/>
    </row>
    <row r="66930" spans="30:30">
      <c r="AD66930" s="9"/>
    </row>
    <row r="66931" spans="30:30">
      <c r="AD66931" s="9"/>
    </row>
    <row r="66932" spans="30:30">
      <c r="AD66932" s="9"/>
    </row>
    <row r="66933" spans="30:30">
      <c r="AD66933" s="9"/>
    </row>
    <row r="66934" spans="30:30">
      <c r="AD66934" s="9"/>
    </row>
    <row r="66935" spans="30:30">
      <c r="AD66935" s="9"/>
    </row>
    <row r="66936" spans="30:30">
      <c r="AD66936" s="9"/>
    </row>
    <row r="66937" spans="30:30">
      <c r="AD66937" s="9"/>
    </row>
    <row r="66938" spans="30:30">
      <c r="AD66938" s="9"/>
    </row>
    <row r="66939" spans="30:30">
      <c r="AD66939" s="9"/>
    </row>
    <row r="66940" spans="30:30">
      <c r="AD66940" s="9"/>
    </row>
    <row r="66941" spans="30:30">
      <c r="AD66941" s="9"/>
    </row>
    <row r="66942" spans="30:30">
      <c r="AD66942" s="9"/>
    </row>
    <row r="66943" spans="30:30">
      <c r="AD66943" s="9"/>
    </row>
    <row r="66944" spans="30:30">
      <c r="AD66944" s="9"/>
    </row>
    <row r="66945" spans="30:30">
      <c r="AD66945" s="9"/>
    </row>
    <row r="66946" spans="30:30">
      <c r="AD66946" s="9"/>
    </row>
    <row r="66947" spans="30:30">
      <c r="AD66947" s="9"/>
    </row>
    <row r="66948" spans="30:30">
      <c r="AD66948" s="9"/>
    </row>
    <row r="66949" spans="30:30">
      <c r="AD66949" s="9"/>
    </row>
    <row r="66950" spans="30:30">
      <c r="AD66950" s="9"/>
    </row>
    <row r="66951" spans="30:30">
      <c r="AD66951" s="9"/>
    </row>
    <row r="66952" spans="30:30">
      <c r="AD66952" s="9"/>
    </row>
    <row r="66953" spans="30:30">
      <c r="AD66953" s="9"/>
    </row>
    <row r="66954" spans="30:30">
      <c r="AD66954" s="9"/>
    </row>
    <row r="66955" spans="30:30">
      <c r="AD66955" s="9"/>
    </row>
    <row r="66956" spans="30:30">
      <c r="AD66956" s="9"/>
    </row>
    <row r="66957" spans="30:30">
      <c r="AD66957" s="9"/>
    </row>
    <row r="66958" spans="30:30">
      <c r="AD66958" s="9"/>
    </row>
    <row r="66959" spans="30:30">
      <c r="AD66959" s="9"/>
    </row>
    <row r="66960" spans="30:30">
      <c r="AD66960" s="9"/>
    </row>
    <row r="66961" spans="30:30">
      <c r="AD66961" s="9"/>
    </row>
    <row r="66962" spans="30:30">
      <c r="AD66962" s="9"/>
    </row>
    <row r="66963" spans="30:30">
      <c r="AD66963" s="9"/>
    </row>
    <row r="66964" spans="30:30">
      <c r="AD66964" s="9"/>
    </row>
    <row r="66965" spans="30:30">
      <c r="AD66965" s="9"/>
    </row>
    <row r="66966" spans="30:30">
      <c r="AD66966" s="9"/>
    </row>
    <row r="66967" spans="30:30">
      <c r="AD66967" s="9"/>
    </row>
    <row r="66968" spans="30:30">
      <c r="AD66968" s="9"/>
    </row>
    <row r="66969" spans="30:30">
      <c r="AD66969" s="9"/>
    </row>
    <row r="66970" spans="30:30">
      <c r="AD66970" s="9"/>
    </row>
    <row r="66971" spans="30:30">
      <c r="AD66971" s="9"/>
    </row>
    <row r="66972" spans="30:30">
      <c r="AD66972" s="9"/>
    </row>
    <row r="66973" spans="30:30">
      <c r="AD66973" s="9"/>
    </row>
    <row r="66974" spans="30:30">
      <c r="AD66974" s="9"/>
    </row>
    <row r="66975" spans="30:30">
      <c r="AD66975" s="9"/>
    </row>
    <row r="66976" spans="30:30">
      <c r="AD66976" s="9"/>
    </row>
    <row r="66977" spans="30:30">
      <c r="AD66977" s="9"/>
    </row>
    <row r="66978" spans="30:30">
      <c r="AD66978" s="9"/>
    </row>
    <row r="66979" spans="30:30">
      <c r="AD66979" s="9"/>
    </row>
    <row r="66980" spans="30:30">
      <c r="AD66980" s="9"/>
    </row>
    <row r="66981" spans="30:30">
      <c r="AD66981" s="9"/>
    </row>
    <row r="66982" spans="30:30">
      <c r="AD66982" s="9"/>
    </row>
    <row r="66983" spans="30:30">
      <c r="AD66983" s="9"/>
    </row>
    <row r="66984" spans="30:30">
      <c r="AD66984" s="9"/>
    </row>
    <row r="66985" spans="30:30">
      <c r="AD66985" s="9"/>
    </row>
    <row r="66986" spans="30:30">
      <c r="AD66986" s="9"/>
    </row>
    <row r="66987" spans="30:30">
      <c r="AD66987" s="9"/>
    </row>
    <row r="66988" spans="30:30">
      <c r="AD66988" s="9"/>
    </row>
    <row r="66989" spans="30:30">
      <c r="AD66989" s="9"/>
    </row>
    <row r="66990" spans="30:30">
      <c r="AD66990" s="9"/>
    </row>
    <row r="66991" spans="30:30">
      <c r="AD66991" s="9"/>
    </row>
    <row r="66992" spans="30:30">
      <c r="AD66992" s="9"/>
    </row>
    <row r="66993" spans="30:30">
      <c r="AD66993" s="9"/>
    </row>
    <row r="66994" spans="30:30">
      <c r="AD66994" s="9"/>
    </row>
    <row r="66995" spans="30:30">
      <c r="AD66995" s="9"/>
    </row>
    <row r="66996" spans="30:30">
      <c r="AD66996" s="9"/>
    </row>
    <row r="66997" spans="30:30">
      <c r="AD66997" s="9"/>
    </row>
    <row r="66998" spans="30:30">
      <c r="AD66998" s="9"/>
    </row>
    <row r="66999" spans="30:30">
      <c r="AD66999" s="9"/>
    </row>
    <row r="67000" spans="30:30">
      <c r="AD67000" s="9"/>
    </row>
    <row r="67001" spans="30:30">
      <c r="AD67001" s="9"/>
    </row>
    <row r="67002" spans="30:30">
      <c r="AD67002" s="9"/>
    </row>
    <row r="67003" spans="30:30">
      <c r="AD67003" s="9"/>
    </row>
    <row r="67004" spans="30:30">
      <c r="AD67004" s="9"/>
    </row>
    <row r="67005" spans="30:30">
      <c r="AD67005" s="9"/>
    </row>
    <row r="67006" spans="30:30">
      <c r="AD67006" s="9"/>
    </row>
    <row r="67007" spans="30:30">
      <c r="AD67007" s="9"/>
    </row>
    <row r="67008" spans="30:30">
      <c r="AD67008" s="9"/>
    </row>
    <row r="67009" spans="30:30">
      <c r="AD67009" s="9"/>
    </row>
    <row r="67010" spans="30:30">
      <c r="AD67010" s="9"/>
    </row>
    <row r="67011" spans="30:30">
      <c r="AD67011" s="9"/>
    </row>
    <row r="67012" spans="30:30">
      <c r="AD67012" s="9"/>
    </row>
    <row r="67013" spans="30:30">
      <c r="AD67013" s="9"/>
    </row>
    <row r="67014" spans="30:30">
      <c r="AD67014" s="9"/>
    </row>
    <row r="67015" spans="30:30">
      <c r="AD67015" s="9"/>
    </row>
    <row r="67016" spans="30:30">
      <c r="AD67016" s="9"/>
    </row>
    <row r="67017" spans="30:30">
      <c r="AD67017" s="9"/>
    </row>
    <row r="67018" spans="30:30">
      <c r="AD67018" s="9"/>
    </row>
    <row r="67019" spans="30:30">
      <c r="AD67019" s="9"/>
    </row>
    <row r="67020" spans="30:30">
      <c r="AD67020" s="9"/>
    </row>
    <row r="67021" spans="30:30">
      <c r="AD67021" s="9"/>
    </row>
    <row r="67022" spans="30:30">
      <c r="AD67022" s="9"/>
    </row>
    <row r="67023" spans="30:30">
      <c r="AD67023" s="9"/>
    </row>
    <row r="67024" spans="30:30">
      <c r="AD67024" s="9"/>
    </row>
    <row r="67025" spans="30:30">
      <c r="AD67025" s="9"/>
    </row>
    <row r="67026" spans="30:30">
      <c r="AD67026" s="9"/>
    </row>
    <row r="67027" spans="30:30">
      <c r="AD67027" s="9"/>
    </row>
    <row r="67028" spans="30:30">
      <c r="AD67028" s="9"/>
    </row>
    <row r="67029" spans="30:30">
      <c r="AD67029" s="9"/>
    </row>
    <row r="67030" spans="30:30">
      <c r="AD67030" s="9"/>
    </row>
    <row r="67031" spans="30:30">
      <c r="AD67031" s="9"/>
    </row>
    <row r="67032" spans="30:30">
      <c r="AD67032" s="9"/>
    </row>
    <row r="67033" spans="30:30">
      <c r="AD67033" s="9"/>
    </row>
    <row r="67034" spans="30:30">
      <c r="AD67034" s="9"/>
    </row>
    <row r="67035" spans="30:30">
      <c r="AD67035" s="9"/>
    </row>
    <row r="67036" spans="30:30">
      <c r="AD67036" s="9"/>
    </row>
    <row r="67037" spans="30:30">
      <c r="AD67037" s="9"/>
    </row>
    <row r="67038" spans="30:30">
      <c r="AD67038" s="9"/>
    </row>
    <row r="67039" spans="30:30">
      <c r="AD67039" s="9"/>
    </row>
    <row r="67040" spans="30:30">
      <c r="AD67040" s="9"/>
    </row>
    <row r="67041" spans="30:30">
      <c r="AD67041" s="9"/>
    </row>
    <row r="67042" spans="30:30">
      <c r="AD67042" s="9"/>
    </row>
    <row r="67043" spans="30:30">
      <c r="AD67043" s="9"/>
    </row>
    <row r="67044" spans="30:30">
      <c r="AD67044" s="9"/>
    </row>
    <row r="67045" spans="30:30">
      <c r="AD67045" s="9"/>
    </row>
    <row r="67046" spans="30:30">
      <c r="AD67046" s="9"/>
    </row>
    <row r="67047" spans="30:30">
      <c r="AD67047" s="9"/>
    </row>
    <row r="67048" spans="30:30">
      <c r="AD67048" s="9"/>
    </row>
    <row r="67049" spans="30:30">
      <c r="AD67049" s="9"/>
    </row>
    <row r="67050" spans="30:30">
      <c r="AD67050" s="9"/>
    </row>
    <row r="67051" spans="30:30">
      <c r="AD67051" s="9"/>
    </row>
    <row r="67052" spans="30:30">
      <c r="AD67052" s="9"/>
    </row>
    <row r="67053" spans="30:30">
      <c r="AD67053" s="9"/>
    </row>
    <row r="67054" spans="30:30">
      <c r="AD67054" s="9"/>
    </row>
    <row r="67055" spans="30:30">
      <c r="AD67055" s="9"/>
    </row>
    <row r="67056" spans="30:30">
      <c r="AD67056" s="9"/>
    </row>
    <row r="67057" spans="30:30">
      <c r="AD67057" s="9"/>
    </row>
    <row r="67058" spans="30:30">
      <c r="AD67058" s="9"/>
    </row>
    <row r="67059" spans="30:30">
      <c r="AD67059" s="9"/>
    </row>
    <row r="67060" spans="30:30">
      <c r="AD67060" s="9"/>
    </row>
    <row r="67061" spans="30:30">
      <c r="AD67061" s="9"/>
    </row>
    <row r="67062" spans="30:30">
      <c r="AD67062" s="9"/>
    </row>
    <row r="67063" spans="30:30">
      <c r="AD67063" s="9"/>
    </row>
    <row r="67064" spans="30:30">
      <c r="AD67064" s="9"/>
    </row>
    <row r="67065" spans="30:30">
      <c r="AD67065" s="9"/>
    </row>
    <row r="67066" spans="30:30">
      <c r="AD67066" s="9"/>
    </row>
    <row r="67067" spans="30:30">
      <c r="AD67067" s="9"/>
    </row>
    <row r="67068" spans="30:30">
      <c r="AD67068" s="9"/>
    </row>
    <row r="67069" spans="30:30">
      <c r="AD67069" s="9"/>
    </row>
    <row r="67070" spans="30:30">
      <c r="AD67070" s="9"/>
    </row>
    <row r="67071" spans="30:30">
      <c r="AD67071" s="9"/>
    </row>
    <row r="67072" spans="30:30">
      <c r="AD67072" s="9"/>
    </row>
    <row r="67073" spans="30:30">
      <c r="AD67073" s="9"/>
    </row>
    <row r="67074" spans="30:30">
      <c r="AD67074" s="9"/>
    </row>
    <row r="67075" spans="30:30">
      <c r="AD67075" s="9"/>
    </row>
    <row r="67076" spans="30:30">
      <c r="AD67076" s="9"/>
    </row>
    <row r="67077" spans="30:30">
      <c r="AD67077" s="9"/>
    </row>
    <row r="67078" spans="30:30">
      <c r="AD67078" s="9"/>
    </row>
    <row r="67079" spans="30:30">
      <c r="AD67079" s="9"/>
    </row>
    <row r="67080" spans="30:30">
      <c r="AD67080" s="9"/>
    </row>
    <row r="67081" spans="30:30">
      <c r="AD67081" s="9"/>
    </row>
    <row r="67082" spans="30:30">
      <c r="AD67082" s="9"/>
    </row>
    <row r="67083" spans="30:30">
      <c r="AD67083" s="9"/>
    </row>
    <row r="67084" spans="30:30">
      <c r="AD67084" s="9"/>
    </row>
    <row r="67085" spans="30:30">
      <c r="AD67085" s="9"/>
    </row>
    <row r="67086" spans="30:30">
      <c r="AD67086" s="9"/>
    </row>
    <row r="67087" spans="30:30">
      <c r="AD67087" s="9"/>
    </row>
    <row r="67088" spans="30:30">
      <c r="AD67088" s="9"/>
    </row>
    <row r="67089" spans="30:30">
      <c r="AD67089" s="9"/>
    </row>
    <row r="67090" spans="30:30">
      <c r="AD67090" s="9"/>
    </row>
    <row r="67091" spans="30:30">
      <c r="AD67091" s="9"/>
    </row>
    <row r="67092" spans="30:30">
      <c r="AD67092" s="9"/>
    </row>
    <row r="67093" spans="30:30">
      <c r="AD67093" s="9"/>
    </row>
    <row r="67094" spans="30:30">
      <c r="AD67094" s="9"/>
    </row>
    <row r="67095" spans="30:30">
      <c r="AD67095" s="9"/>
    </row>
    <row r="67096" spans="30:30">
      <c r="AD67096" s="9"/>
    </row>
    <row r="67097" spans="30:30">
      <c r="AD67097" s="9"/>
    </row>
    <row r="67098" spans="30:30">
      <c r="AD67098" s="9"/>
    </row>
    <row r="67099" spans="30:30">
      <c r="AD67099" s="9"/>
    </row>
    <row r="67100" spans="30:30">
      <c r="AD67100" s="9"/>
    </row>
    <row r="67101" spans="30:30">
      <c r="AD67101" s="9"/>
    </row>
    <row r="67102" spans="30:30">
      <c r="AD67102" s="9"/>
    </row>
    <row r="67103" spans="30:30">
      <c r="AD67103" s="9"/>
    </row>
    <row r="67104" spans="30:30">
      <c r="AD67104" s="9"/>
    </row>
    <row r="67105" spans="30:30">
      <c r="AD67105" s="9"/>
    </row>
    <row r="67106" spans="30:30">
      <c r="AD67106" s="9"/>
    </row>
    <row r="67107" spans="30:30">
      <c r="AD67107" s="9"/>
    </row>
    <row r="67108" spans="30:30">
      <c r="AD67108" s="9"/>
    </row>
    <row r="67109" spans="30:30">
      <c r="AD67109" s="9"/>
    </row>
    <row r="67110" spans="30:30">
      <c r="AD67110" s="9"/>
    </row>
    <row r="67111" spans="30:30">
      <c r="AD67111" s="9"/>
    </row>
    <row r="67112" spans="30:30">
      <c r="AD67112" s="9"/>
    </row>
    <row r="67113" spans="30:30">
      <c r="AD67113" s="9"/>
    </row>
    <row r="67114" spans="30:30">
      <c r="AD67114" s="9"/>
    </row>
    <row r="67115" spans="30:30">
      <c r="AD67115" s="9"/>
    </row>
    <row r="67116" spans="30:30">
      <c r="AD67116" s="9"/>
    </row>
    <row r="67117" spans="30:30">
      <c r="AD67117" s="9"/>
    </row>
    <row r="67118" spans="30:30">
      <c r="AD67118" s="9"/>
    </row>
    <row r="67119" spans="30:30">
      <c r="AD67119" s="9"/>
    </row>
    <row r="67120" spans="30:30">
      <c r="AD67120" s="9"/>
    </row>
    <row r="67121" spans="30:30">
      <c r="AD67121" s="9"/>
    </row>
    <row r="67122" spans="30:30">
      <c r="AD67122" s="9"/>
    </row>
    <row r="67123" spans="30:30">
      <c r="AD67123" s="9"/>
    </row>
    <row r="67124" spans="30:30">
      <c r="AD67124" s="9"/>
    </row>
    <row r="67125" spans="30:30">
      <c r="AD67125" s="9"/>
    </row>
    <row r="67126" spans="30:30">
      <c r="AD67126" s="9"/>
    </row>
    <row r="67127" spans="30:30">
      <c r="AD67127" s="9"/>
    </row>
    <row r="67128" spans="30:30">
      <c r="AD67128" s="9"/>
    </row>
    <row r="67129" spans="30:30">
      <c r="AD67129" s="9"/>
    </row>
    <row r="67130" spans="30:30">
      <c r="AD67130" s="9"/>
    </row>
    <row r="67131" spans="30:30">
      <c r="AD67131" s="9"/>
    </row>
    <row r="67132" spans="30:30">
      <c r="AD67132" s="9"/>
    </row>
    <row r="67133" spans="30:30">
      <c r="AD67133" s="9"/>
    </row>
    <row r="67134" spans="30:30">
      <c r="AD67134" s="9"/>
    </row>
    <row r="67135" spans="30:30">
      <c r="AD67135" s="9"/>
    </row>
    <row r="67136" spans="30:30">
      <c r="AD67136" s="9"/>
    </row>
    <row r="67137" spans="30:30">
      <c r="AD67137" s="9"/>
    </row>
    <row r="67138" spans="30:30">
      <c r="AD67138" s="9"/>
    </row>
    <row r="67139" spans="30:30">
      <c r="AD67139" s="9"/>
    </row>
    <row r="67140" spans="30:30">
      <c r="AD67140" s="9"/>
    </row>
    <row r="67141" spans="30:30">
      <c r="AD67141" s="9"/>
    </row>
    <row r="67142" spans="30:30">
      <c r="AD67142" s="9"/>
    </row>
    <row r="67143" spans="30:30">
      <c r="AD67143" s="9"/>
    </row>
    <row r="67144" spans="30:30">
      <c r="AD67144" s="9"/>
    </row>
    <row r="67145" spans="30:30">
      <c r="AD67145" s="9"/>
    </row>
    <row r="67146" spans="30:30">
      <c r="AD67146" s="9"/>
    </row>
    <row r="67147" spans="30:30">
      <c r="AD67147" s="9"/>
    </row>
    <row r="67148" spans="30:30">
      <c r="AD67148" s="9"/>
    </row>
    <row r="67149" spans="30:30">
      <c r="AD67149" s="9"/>
    </row>
    <row r="67150" spans="30:30">
      <c r="AD67150" s="9"/>
    </row>
    <row r="67151" spans="30:30">
      <c r="AD67151" s="9"/>
    </row>
    <row r="67152" spans="30:30">
      <c r="AD67152" s="9"/>
    </row>
    <row r="67153" spans="30:30">
      <c r="AD67153" s="9"/>
    </row>
    <row r="67154" spans="30:30">
      <c r="AD67154" s="9"/>
    </row>
    <row r="67155" spans="30:30">
      <c r="AD67155" s="9"/>
    </row>
    <row r="67156" spans="30:30">
      <c r="AD67156" s="9"/>
    </row>
    <row r="67157" spans="30:30">
      <c r="AD67157" s="9"/>
    </row>
    <row r="67158" spans="30:30">
      <c r="AD67158" s="9"/>
    </row>
    <row r="67159" spans="30:30">
      <c r="AD67159" s="9"/>
    </row>
    <row r="67160" spans="30:30">
      <c r="AD67160" s="9"/>
    </row>
    <row r="67161" spans="30:30">
      <c r="AD67161" s="9"/>
    </row>
    <row r="67162" spans="30:30">
      <c r="AD67162" s="9"/>
    </row>
    <row r="67163" spans="30:30">
      <c r="AD67163" s="9"/>
    </row>
    <row r="67164" spans="30:30">
      <c r="AD67164" s="9"/>
    </row>
    <row r="67165" spans="30:30">
      <c r="AD67165" s="9"/>
    </row>
    <row r="67166" spans="30:30">
      <c r="AD67166" s="9"/>
    </row>
    <row r="67167" spans="30:30">
      <c r="AD67167" s="9"/>
    </row>
    <row r="67168" spans="30:30">
      <c r="AD67168" s="9"/>
    </row>
    <row r="67169" spans="30:30">
      <c r="AD67169" s="9"/>
    </row>
    <row r="67170" spans="30:30">
      <c r="AD67170" s="9"/>
    </row>
    <row r="67171" spans="30:30">
      <c r="AD67171" s="9"/>
    </row>
    <row r="67172" spans="30:30">
      <c r="AD67172" s="9"/>
    </row>
    <row r="67173" spans="30:30">
      <c r="AD67173" s="9"/>
    </row>
    <row r="67174" spans="30:30">
      <c r="AD67174" s="9"/>
    </row>
    <row r="67175" spans="30:30">
      <c r="AD67175" s="9"/>
    </row>
    <row r="67176" spans="30:30">
      <c r="AD67176" s="9"/>
    </row>
    <row r="67177" spans="30:30">
      <c r="AD67177" s="9"/>
    </row>
    <row r="67178" spans="30:30">
      <c r="AD67178" s="9"/>
    </row>
    <row r="67179" spans="30:30">
      <c r="AD67179" s="9"/>
    </row>
    <row r="67180" spans="30:30">
      <c r="AD67180" s="9"/>
    </row>
    <row r="67181" spans="30:30">
      <c r="AD67181" s="9"/>
    </row>
    <row r="67182" spans="30:30">
      <c r="AD67182" s="9"/>
    </row>
    <row r="67183" spans="30:30">
      <c r="AD67183" s="9"/>
    </row>
    <row r="67184" spans="30:30">
      <c r="AD67184" s="9"/>
    </row>
    <row r="67185" spans="30:30">
      <c r="AD67185" s="9"/>
    </row>
    <row r="67186" spans="30:30">
      <c r="AD67186" s="9"/>
    </row>
    <row r="67187" spans="30:30">
      <c r="AD67187" s="9"/>
    </row>
    <row r="67188" spans="30:30">
      <c r="AD67188" s="9"/>
    </row>
    <row r="67189" spans="30:30">
      <c r="AD67189" s="9"/>
    </row>
    <row r="67190" spans="30:30">
      <c r="AD67190" s="9"/>
    </row>
    <row r="67191" spans="30:30">
      <c r="AD67191" s="9"/>
    </row>
    <row r="67192" spans="30:30">
      <c r="AD67192" s="9"/>
    </row>
    <row r="67193" spans="30:30">
      <c r="AD67193" s="9"/>
    </row>
    <row r="67194" spans="30:30">
      <c r="AD67194" s="9"/>
    </row>
    <row r="67195" spans="30:30">
      <c r="AD67195" s="9"/>
    </row>
    <row r="67196" spans="30:30">
      <c r="AD67196" s="9"/>
    </row>
    <row r="67197" spans="30:30">
      <c r="AD67197" s="9"/>
    </row>
    <row r="67198" spans="30:30">
      <c r="AD67198" s="9"/>
    </row>
    <row r="67199" spans="30:30">
      <c r="AD67199" s="9"/>
    </row>
    <row r="67200" spans="30:30">
      <c r="AD67200" s="9"/>
    </row>
    <row r="67201" spans="30:30">
      <c r="AD67201" s="9"/>
    </row>
    <row r="67202" spans="30:30">
      <c r="AD67202" s="9"/>
    </row>
    <row r="67203" spans="30:30">
      <c r="AD67203" s="9"/>
    </row>
    <row r="67204" spans="30:30">
      <c r="AD67204" s="9"/>
    </row>
    <row r="67205" spans="30:30">
      <c r="AD67205" s="9"/>
    </row>
    <row r="67206" spans="30:30">
      <c r="AD67206" s="9"/>
    </row>
    <row r="67207" spans="30:30">
      <c r="AD67207" s="9"/>
    </row>
    <row r="67208" spans="30:30">
      <c r="AD67208" s="9"/>
    </row>
    <row r="67209" spans="30:30">
      <c r="AD67209" s="9"/>
    </row>
    <row r="67210" spans="30:30">
      <c r="AD67210" s="9"/>
    </row>
    <row r="67211" spans="30:30">
      <c r="AD67211" s="9"/>
    </row>
    <row r="67212" spans="30:30">
      <c r="AD67212" s="9"/>
    </row>
    <row r="67213" spans="30:30">
      <c r="AD67213" s="9"/>
    </row>
    <row r="67214" spans="30:30">
      <c r="AD67214" s="9"/>
    </row>
    <row r="67215" spans="30:30">
      <c r="AD67215" s="9"/>
    </row>
    <row r="67216" spans="30:30">
      <c r="AD67216" s="9"/>
    </row>
    <row r="67217" spans="30:30">
      <c r="AD67217" s="9"/>
    </row>
    <row r="67218" spans="30:30">
      <c r="AD67218" s="9"/>
    </row>
    <row r="67219" spans="30:30">
      <c r="AD67219" s="9"/>
    </row>
    <row r="67220" spans="30:30">
      <c r="AD67220" s="9"/>
    </row>
    <row r="67221" spans="30:30">
      <c r="AD67221" s="9"/>
    </row>
    <row r="67222" spans="30:30">
      <c r="AD67222" s="9"/>
    </row>
    <row r="67223" spans="30:30">
      <c r="AD67223" s="9"/>
    </row>
    <row r="67224" spans="30:30">
      <c r="AD67224" s="9"/>
    </row>
    <row r="67225" spans="30:30">
      <c r="AD67225" s="9"/>
    </row>
    <row r="67226" spans="30:30">
      <c r="AD67226" s="9"/>
    </row>
    <row r="67227" spans="30:30">
      <c r="AD67227" s="9"/>
    </row>
    <row r="67228" spans="30:30">
      <c r="AD67228" s="9"/>
    </row>
    <row r="67229" spans="30:30">
      <c r="AD67229" s="9"/>
    </row>
    <row r="67230" spans="30:30">
      <c r="AD67230" s="9"/>
    </row>
    <row r="67231" spans="30:30">
      <c r="AD67231" s="9"/>
    </row>
    <row r="67232" spans="30:30">
      <c r="AD67232" s="9"/>
    </row>
    <row r="67233" spans="30:30">
      <c r="AD67233" s="9"/>
    </row>
    <row r="67234" spans="30:30">
      <c r="AD67234" s="9"/>
    </row>
    <row r="67235" spans="30:30">
      <c r="AD67235" s="9"/>
    </row>
    <row r="67236" spans="30:30">
      <c r="AD67236" s="9"/>
    </row>
    <row r="67237" spans="30:30">
      <c r="AD67237" s="9"/>
    </row>
    <row r="67238" spans="30:30">
      <c r="AD67238" s="9"/>
    </row>
    <row r="67239" spans="30:30">
      <c r="AD67239" s="9"/>
    </row>
    <row r="67240" spans="30:30">
      <c r="AD67240" s="9"/>
    </row>
    <row r="67241" spans="30:30">
      <c r="AD67241" s="9"/>
    </row>
    <row r="67242" spans="30:30">
      <c r="AD67242" s="9"/>
    </row>
    <row r="67243" spans="30:30">
      <c r="AD67243" s="9"/>
    </row>
    <row r="67244" spans="30:30">
      <c r="AD67244" s="9"/>
    </row>
    <row r="67245" spans="30:30">
      <c r="AD67245" s="9"/>
    </row>
    <row r="67246" spans="30:30">
      <c r="AD67246" s="9"/>
    </row>
    <row r="67247" spans="30:30">
      <c r="AD67247" s="9"/>
    </row>
    <row r="67248" spans="30:30">
      <c r="AD67248" s="9"/>
    </row>
    <row r="67249" spans="30:30">
      <c r="AD67249" s="9"/>
    </row>
    <row r="67250" spans="30:30">
      <c r="AD67250" s="9"/>
    </row>
    <row r="67251" spans="30:30">
      <c r="AD67251" s="9"/>
    </row>
    <row r="67252" spans="30:30">
      <c r="AD67252" s="9"/>
    </row>
    <row r="67253" spans="30:30">
      <c r="AD67253" s="9"/>
    </row>
    <row r="67254" spans="30:30">
      <c r="AD67254" s="9"/>
    </row>
    <row r="67255" spans="30:30">
      <c r="AD67255" s="9"/>
    </row>
    <row r="67256" spans="30:30">
      <c r="AD67256" s="9"/>
    </row>
    <row r="67257" spans="30:30">
      <c r="AD67257" s="9"/>
    </row>
    <row r="67258" spans="30:30">
      <c r="AD67258" s="9"/>
    </row>
    <row r="67259" spans="30:30">
      <c r="AD67259" s="9"/>
    </row>
    <row r="67260" spans="30:30">
      <c r="AD67260" s="9"/>
    </row>
    <row r="67261" spans="30:30">
      <c r="AD67261" s="9"/>
    </row>
    <row r="67262" spans="30:30">
      <c r="AD67262" s="9"/>
    </row>
    <row r="67263" spans="30:30">
      <c r="AD67263" s="9"/>
    </row>
    <row r="67264" spans="30:30">
      <c r="AD67264" s="9"/>
    </row>
    <row r="67265" spans="30:30">
      <c r="AD67265" s="9"/>
    </row>
    <row r="67266" spans="30:30">
      <c r="AD67266" s="9"/>
    </row>
    <row r="67267" spans="30:30">
      <c r="AD67267" s="9"/>
    </row>
    <row r="67268" spans="30:30">
      <c r="AD67268" s="9"/>
    </row>
    <row r="67269" spans="30:30">
      <c r="AD67269" s="9"/>
    </row>
    <row r="67270" spans="30:30">
      <c r="AD67270" s="9"/>
    </row>
    <row r="67271" spans="30:30">
      <c r="AD67271" s="9"/>
    </row>
    <row r="67272" spans="30:30">
      <c r="AD67272" s="9"/>
    </row>
    <row r="67273" spans="30:30">
      <c r="AD67273" s="9"/>
    </row>
    <row r="67274" spans="30:30">
      <c r="AD67274" s="9"/>
    </row>
    <row r="67275" spans="30:30">
      <c r="AD67275" s="9"/>
    </row>
    <row r="67276" spans="30:30">
      <c r="AD67276" s="9"/>
    </row>
    <row r="67277" spans="30:30">
      <c r="AD67277" s="9"/>
    </row>
    <row r="67278" spans="30:30">
      <c r="AD67278" s="9"/>
    </row>
    <row r="67279" spans="30:30">
      <c r="AD67279" s="9"/>
    </row>
    <row r="67280" spans="30:30">
      <c r="AD67280" s="9"/>
    </row>
    <row r="67281" spans="30:30">
      <c r="AD67281" s="9"/>
    </row>
    <row r="67282" spans="30:30">
      <c r="AD67282" s="9"/>
    </row>
    <row r="67283" spans="30:30">
      <c r="AD67283" s="9"/>
    </row>
    <row r="67284" spans="30:30">
      <c r="AD67284" s="9"/>
    </row>
    <row r="67285" spans="30:30">
      <c r="AD67285" s="9"/>
    </row>
    <row r="67286" spans="30:30">
      <c r="AD67286" s="9"/>
    </row>
    <row r="67287" spans="30:30">
      <c r="AD67287" s="9"/>
    </row>
    <row r="67288" spans="30:30">
      <c r="AD67288" s="9"/>
    </row>
    <row r="67289" spans="30:30">
      <c r="AD67289" s="9"/>
    </row>
    <row r="67290" spans="30:30">
      <c r="AD67290" s="9"/>
    </row>
    <row r="67291" spans="30:30">
      <c r="AD67291" s="9"/>
    </row>
    <row r="67292" spans="30:30">
      <c r="AD67292" s="9"/>
    </row>
    <row r="67293" spans="30:30">
      <c r="AD67293" s="9"/>
    </row>
    <row r="67294" spans="30:30">
      <c r="AD67294" s="9"/>
    </row>
    <row r="67295" spans="30:30">
      <c r="AD67295" s="9"/>
    </row>
    <row r="67296" spans="30:30">
      <c r="AD67296" s="9"/>
    </row>
    <row r="67297" spans="30:30">
      <c r="AD67297" s="9"/>
    </row>
    <row r="67298" spans="30:30">
      <c r="AD67298" s="9"/>
    </row>
    <row r="67299" spans="30:30">
      <c r="AD67299" s="9"/>
    </row>
    <row r="67300" spans="30:30">
      <c r="AD67300" s="9"/>
    </row>
    <row r="67301" spans="30:30">
      <c r="AD67301" s="9"/>
    </row>
    <row r="67302" spans="30:30">
      <c r="AD67302" s="9"/>
    </row>
    <row r="67303" spans="30:30">
      <c r="AD67303" s="9"/>
    </row>
    <row r="67304" spans="30:30">
      <c r="AD67304" s="9"/>
    </row>
    <row r="67305" spans="30:30">
      <c r="AD67305" s="9"/>
    </row>
    <row r="67306" spans="30:30">
      <c r="AD67306" s="9"/>
    </row>
    <row r="67307" spans="30:30">
      <c r="AD67307" s="9"/>
    </row>
    <row r="67308" spans="30:30">
      <c r="AD67308" s="9"/>
    </row>
    <row r="67309" spans="30:30">
      <c r="AD67309" s="9"/>
    </row>
    <row r="67310" spans="30:30">
      <c r="AD67310" s="9"/>
    </row>
    <row r="67311" spans="30:30">
      <c r="AD67311" s="9"/>
    </row>
    <row r="67312" spans="30:30">
      <c r="AD67312" s="9"/>
    </row>
    <row r="67313" spans="30:30">
      <c r="AD67313" s="9"/>
    </row>
    <row r="67314" spans="30:30">
      <c r="AD67314" s="9"/>
    </row>
    <row r="67315" spans="30:30">
      <c r="AD67315" s="9"/>
    </row>
    <row r="67316" spans="30:30">
      <c r="AD67316" s="9"/>
    </row>
    <row r="67317" spans="30:30">
      <c r="AD67317" s="9"/>
    </row>
    <row r="67318" spans="30:30">
      <c r="AD67318" s="9"/>
    </row>
    <row r="67319" spans="30:30">
      <c r="AD67319" s="9"/>
    </row>
    <row r="67320" spans="30:30">
      <c r="AD67320" s="9"/>
    </row>
    <row r="67321" spans="30:30">
      <c r="AD67321" s="9"/>
    </row>
    <row r="67322" spans="30:30">
      <c r="AD67322" s="9"/>
    </row>
    <row r="67323" spans="30:30">
      <c r="AD67323" s="9"/>
    </row>
    <row r="67324" spans="30:30">
      <c r="AD67324" s="9"/>
    </row>
    <row r="67325" spans="30:30">
      <c r="AD67325" s="9"/>
    </row>
    <row r="67326" spans="30:30">
      <c r="AD67326" s="9"/>
    </row>
    <row r="67327" spans="30:30">
      <c r="AD67327" s="9"/>
    </row>
    <row r="67328" spans="30:30">
      <c r="AD67328" s="9"/>
    </row>
    <row r="67329" spans="30:30">
      <c r="AD67329" s="9"/>
    </row>
    <row r="67330" spans="30:30">
      <c r="AD67330" s="9"/>
    </row>
    <row r="67331" spans="30:30">
      <c r="AD67331" s="9"/>
    </row>
    <row r="67332" spans="30:30">
      <c r="AD67332" s="9"/>
    </row>
    <row r="67333" spans="30:30">
      <c r="AD67333" s="9"/>
    </row>
    <row r="67334" spans="30:30">
      <c r="AD67334" s="9"/>
    </row>
    <row r="67335" spans="30:30">
      <c r="AD67335" s="9"/>
    </row>
    <row r="67336" spans="30:30">
      <c r="AD67336" s="9"/>
    </row>
    <row r="67337" spans="30:30">
      <c r="AD67337" s="9"/>
    </row>
    <row r="67338" spans="30:30">
      <c r="AD67338" s="9"/>
    </row>
    <row r="67339" spans="30:30">
      <c r="AD67339" s="9"/>
    </row>
    <row r="67340" spans="30:30">
      <c r="AD67340" s="9"/>
    </row>
    <row r="67341" spans="30:30">
      <c r="AD67341" s="9"/>
    </row>
    <row r="67342" spans="30:30">
      <c r="AD67342" s="9"/>
    </row>
    <row r="67343" spans="30:30">
      <c r="AD67343" s="9"/>
    </row>
    <row r="67344" spans="30:30">
      <c r="AD67344" s="9"/>
    </row>
    <row r="67345" spans="30:30">
      <c r="AD67345" s="9"/>
    </row>
    <row r="67346" spans="30:30">
      <c r="AD67346" s="9"/>
    </row>
    <row r="67347" spans="30:30">
      <c r="AD67347" s="9"/>
    </row>
    <row r="67348" spans="30:30">
      <c r="AD67348" s="9"/>
    </row>
    <row r="67349" spans="30:30">
      <c r="AD67349" s="9"/>
    </row>
    <row r="67350" spans="30:30">
      <c r="AD67350" s="9"/>
    </row>
    <row r="67351" spans="30:30">
      <c r="AD67351" s="9"/>
    </row>
    <row r="67352" spans="30:30">
      <c r="AD67352" s="9"/>
    </row>
    <row r="67353" spans="30:30">
      <c r="AD67353" s="9"/>
    </row>
    <row r="67354" spans="30:30">
      <c r="AD67354" s="9"/>
    </row>
    <row r="67355" spans="30:30">
      <c r="AD67355" s="9"/>
    </row>
    <row r="67356" spans="30:30">
      <c r="AD67356" s="9"/>
    </row>
    <row r="67357" spans="30:30">
      <c r="AD67357" s="9"/>
    </row>
    <row r="67358" spans="30:30">
      <c r="AD67358" s="9"/>
    </row>
    <row r="67359" spans="30:30">
      <c r="AD67359" s="9"/>
    </row>
    <row r="67360" spans="30:30">
      <c r="AD67360" s="9"/>
    </row>
    <row r="67361" spans="30:30">
      <c r="AD67361" s="9"/>
    </row>
    <row r="67362" spans="30:30">
      <c r="AD67362" s="9"/>
    </row>
    <row r="67363" spans="30:30">
      <c r="AD67363" s="9"/>
    </row>
    <row r="67364" spans="30:30">
      <c r="AD67364" s="9"/>
    </row>
    <row r="67365" spans="30:30">
      <c r="AD67365" s="9"/>
    </row>
    <row r="67366" spans="30:30">
      <c r="AD67366" s="9"/>
    </row>
    <row r="67367" spans="30:30">
      <c r="AD67367" s="9"/>
    </row>
    <row r="67368" spans="30:30">
      <c r="AD67368" s="9"/>
    </row>
    <row r="67369" spans="30:30">
      <c r="AD67369" s="9"/>
    </row>
    <row r="67370" spans="30:30">
      <c r="AD67370" s="9"/>
    </row>
    <row r="67371" spans="30:30">
      <c r="AD67371" s="9"/>
    </row>
    <row r="67372" spans="30:30">
      <c r="AD67372" s="9"/>
    </row>
    <row r="67373" spans="30:30">
      <c r="AD67373" s="9"/>
    </row>
    <row r="67374" spans="30:30">
      <c r="AD67374" s="9"/>
    </row>
    <row r="67375" spans="30:30">
      <c r="AD67375" s="9"/>
    </row>
    <row r="67376" spans="30:30">
      <c r="AD67376" s="9"/>
    </row>
    <row r="67377" spans="30:30">
      <c r="AD67377" s="9"/>
    </row>
    <row r="67378" spans="30:30">
      <c r="AD67378" s="9"/>
    </row>
    <row r="67379" spans="30:30">
      <c r="AD67379" s="9"/>
    </row>
    <row r="67380" spans="30:30">
      <c r="AD67380" s="9"/>
    </row>
    <row r="67381" spans="30:30">
      <c r="AD67381" s="9"/>
    </row>
    <row r="67382" spans="30:30">
      <c r="AD67382" s="9"/>
    </row>
    <row r="67383" spans="30:30">
      <c r="AD67383" s="9"/>
    </row>
    <row r="67384" spans="30:30">
      <c r="AD67384" s="9"/>
    </row>
    <row r="67385" spans="30:30">
      <c r="AD67385" s="9"/>
    </row>
    <row r="67386" spans="30:30">
      <c r="AD67386" s="9"/>
    </row>
    <row r="67387" spans="30:30">
      <c r="AD67387" s="9"/>
    </row>
    <row r="67388" spans="30:30">
      <c r="AD67388" s="9"/>
    </row>
    <row r="67389" spans="30:30">
      <c r="AD67389" s="9"/>
    </row>
    <row r="67390" spans="30:30">
      <c r="AD67390" s="9"/>
    </row>
    <row r="67391" spans="30:30">
      <c r="AD67391" s="9"/>
    </row>
    <row r="67392" spans="30:30">
      <c r="AD67392" s="9"/>
    </row>
    <row r="67393" spans="30:30">
      <c r="AD67393" s="9"/>
    </row>
    <row r="67394" spans="30:30">
      <c r="AD67394" s="9"/>
    </row>
    <row r="67395" spans="30:30">
      <c r="AD67395" s="9"/>
    </row>
    <row r="67396" spans="30:30">
      <c r="AD67396" s="9"/>
    </row>
    <row r="67397" spans="30:30">
      <c r="AD67397" s="9"/>
    </row>
    <row r="67398" spans="30:30">
      <c r="AD67398" s="9"/>
    </row>
    <row r="67399" spans="30:30">
      <c r="AD67399" s="9"/>
    </row>
    <row r="67400" spans="30:30">
      <c r="AD67400" s="9"/>
    </row>
    <row r="67401" spans="30:30">
      <c r="AD67401" s="9"/>
    </row>
    <row r="67402" spans="30:30">
      <c r="AD67402" s="9"/>
    </row>
    <row r="67403" spans="30:30">
      <c r="AD67403" s="9"/>
    </row>
    <row r="67404" spans="30:30">
      <c r="AD67404" s="9"/>
    </row>
    <row r="67405" spans="30:30">
      <c r="AD67405" s="9"/>
    </row>
    <row r="67406" spans="30:30">
      <c r="AD67406" s="9"/>
    </row>
    <row r="67407" spans="30:30">
      <c r="AD67407" s="9"/>
    </row>
    <row r="67408" spans="30:30">
      <c r="AD67408" s="9"/>
    </row>
    <row r="67409" spans="30:30">
      <c r="AD67409" s="9"/>
    </row>
    <row r="67410" spans="30:30">
      <c r="AD67410" s="9"/>
    </row>
    <row r="67411" spans="30:30">
      <c r="AD67411" s="9"/>
    </row>
    <row r="67412" spans="30:30">
      <c r="AD67412" s="9"/>
    </row>
    <row r="67413" spans="30:30">
      <c r="AD67413" s="9"/>
    </row>
    <row r="67414" spans="30:30">
      <c r="AD67414" s="9"/>
    </row>
    <row r="67415" spans="30:30">
      <c r="AD67415" s="9"/>
    </row>
    <row r="67416" spans="30:30">
      <c r="AD67416" s="9"/>
    </row>
    <row r="67417" spans="30:30">
      <c r="AD67417" s="9"/>
    </row>
    <row r="67418" spans="30:30">
      <c r="AD67418" s="9"/>
    </row>
    <row r="67419" spans="30:30">
      <c r="AD67419" s="9"/>
    </row>
    <row r="67420" spans="30:30">
      <c r="AD67420" s="9"/>
    </row>
    <row r="67421" spans="30:30">
      <c r="AD67421" s="9"/>
    </row>
    <row r="67422" spans="30:30">
      <c r="AD67422" s="9"/>
    </row>
    <row r="67423" spans="30:30">
      <c r="AD67423" s="9"/>
    </row>
    <row r="67424" spans="30:30">
      <c r="AD67424" s="9"/>
    </row>
    <row r="67425" spans="30:30">
      <c r="AD67425" s="9"/>
    </row>
    <row r="67426" spans="30:30">
      <c r="AD67426" s="9"/>
    </row>
    <row r="67427" spans="30:30">
      <c r="AD67427" s="9"/>
    </row>
    <row r="67428" spans="30:30">
      <c r="AD67428" s="9"/>
    </row>
    <row r="67429" spans="30:30">
      <c r="AD67429" s="9"/>
    </row>
    <row r="67430" spans="30:30">
      <c r="AD67430" s="9"/>
    </row>
    <row r="67431" spans="30:30">
      <c r="AD67431" s="9"/>
    </row>
    <row r="67432" spans="30:30">
      <c r="AD67432" s="9"/>
    </row>
    <row r="67433" spans="30:30">
      <c r="AD67433" s="9"/>
    </row>
    <row r="67434" spans="30:30">
      <c r="AD67434" s="9"/>
    </row>
    <row r="67435" spans="30:30">
      <c r="AD67435" s="9"/>
    </row>
    <row r="67436" spans="30:30">
      <c r="AD67436" s="9"/>
    </row>
    <row r="67437" spans="30:30">
      <c r="AD67437" s="9"/>
    </row>
    <row r="67438" spans="30:30">
      <c r="AD67438" s="9"/>
    </row>
    <row r="67439" spans="30:30">
      <c r="AD67439" s="9"/>
    </row>
    <row r="67440" spans="30:30">
      <c r="AD67440" s="9"/>
    </row>
    <row r="67441" spans="30:30">
      <c r="AD67441" s="9"/>
    </row>
    <row r="67442" spans="30:30">
      <c r="AD67442" s="9"/>
    </row>
    <row r="67443" spans="30:30">
      <c r="AD67443" s="9"/>
    </row>
    <row r="67444" spans="30:30">
      <c r="AD67444" s="9"/>
    </row>
    <row r="67445" spans="30:30">
      <c r="AD67445" s="9"/>
    </row>
    <row r="67446" spans="30:30">
      <c r="AD67446" s="9"/>
    </row>
    <row r="67447" spans="30:30">
      <c r="AD67447" s="9"/>
    </row>
    <row r="67448" spans="30:30">
      <c r="AD67448" s="9"/>
    </row>
    <row r="67449" spans="30:30">
      <c r="AD67449" s="9"/>
    </row>
    <row r="67450" spans="30:30">
      <c r="AD67450" s="9"/>
    </row>
    <row r="67451" spans="30:30">
      <c r="AD67451" s="9"/>
    </row>
    <row r="67452" spans="30:30">
      <c r="AD67452" s="9"/>
    </row>
    <row r="67453" spans="30:30">
      <c r="AD67453" s="9"/>
    </row>
    <row r="67454" spans="30:30">
      <c r="AD67454" s="9"/>
    </row>
    <row r="67455" spans="30:30">
      <c r="AD67455" s="9"/>
    </row>
    <row r="67456" spans="30:30">
      <c r="AD67456" s="9"/>
    </row>
    <row r="67457" spans="30:30">
      <c r="AD67457" s="9"/>
    </row>
    <row r="67458" spans="30:30">
      <c r="AD67458" s="9"/>
    </row>
    <row r="67459" spans="30:30">
      <c r="AD67459" s="9"/>
    </row>
    <row r="67460" spans="30:30">
      <c r="AD67460" s="9"/>
    </row>
    <row r="67461" spans="30:30">
      <c r="AD67461" s="9"/>
    </row>
    <row r="67462" spans="30:30">
      <c r="AD67462" s="9"/>
    </row>
    <row r="67463" spans="30:30">
      <c r="AD67463" s="9"/>
    </row>
    <row r="67464" spans="30:30">
      <c r="AD67464" s="9"/>
    </row>
    <row r="67465" spans="30:30">
      <c r="AD67465" s="9"/>
    </row>
    <row r="67466" spans="30:30">
      <c r="AD67466" s="9"/>
    </row>
    <row r="67467" spans="30:30">
      <c r="AD67467" s="9"/>
    </row>
    <row r="67468" spans="30:30">
      <c r="AD67468" s="9"/>
    </row>
    <row r="67469" spans="30:30">
      <c r="AD67469" s="9"/>
    </row>
    <row r="67470" spans="30:30">
      <c r="AD67470" s="9"/>
    </row>
    <row r="67471" spans="30:30">
      <c r="AD67471" s="9"/>
    </row>
    <row r="67472" spans="30:30">
      <c r="AD67472" s="9"/>
    </row>
    <row r="67473" spans="30:30">
      <c r="AD67473" s="9"/>
    </row>
    <row r="67474" spans="30:30">
      <c r="AD67474" s="9"/>
    </row>
    <row r="67475" spans="30:30">
      <c r="AD67475" s="9"/>
    </row>
    <row r="67476" spans="30:30">
      <c r="AD67476" s="9"/>
    </row>
    <row r="67477" spans="30:30">
      <c r="AD67477" s="9"/>
    </row>
    <row r="67478" spans="30:30">
      <c r="AD67478" s="9"/>
    </row>
    <row r="67479" spans="30:30">
      <c r="AD67479" s="9"/>
    </row>
    <row r="67480" spans="30:30">
      <c r="AD67480" s="9"/>
    </row>
    <row r="67481" spans="30:30">
      <c r="AD67481" s="9"/>
    </row>
    <row r="67482" spans="30:30">
      <c r="AD67482" s="9"/>
    </row>
    <row r="67483" spans="30:30">
      <c r="AD67483" s="9"/>
    </row>
    <row r="67484" spans="30:30">
      <c r="AD67484" s="9"/>
    </row>
    <row r="67485" spans="30:30">
      <c r="AD67485" s="9"/>
    </row>
    <row r="67486" spans="30:30">
      <c r="AD67486" s="9"/>
    </row>
    <row r="67487" spans="30:30">
      <c r="AD67487" s="9"/>
    </row>
    <row r="67488" spans="30:30">
      <c r="AD67488" s="9"/>
    </row>
    <row r="67489" spans="30:30">
      <c r="AD67489" s="9"/>
    </row>
    <row r="67490" spans="30:30">
      <c r="AD67490" s="9"/>
    </row>
    <row r="67491" spans="30:30">
      <c r="AD67491" s="9"/>
    </row>
    <row r="67492" spans="30:30">
      <c r="AD67492" s="9"/>
    </row>
    <row r="67493" spans="30:30">
      <c r="AD67493" s="9"/>
    </row>
    <row r="67494" spans="30:30">
      <c r="AD67494" s="9"/>
    </row>
    <row r="67495" spans="30:30">
      <c r="AD67495" s="9"/>
    </row>
    <row r="67496" spans="30:30">
      <c r="AD67496" s="9"/>
    </row>
    <row r="67497" spans="30:30">
      <c r="AD67497" s="9"/>
    </row>
    <row r="67498" spans="30:30">
      <c r="AD67498" s="9"/>
    </row>
    <row r="67499" spans="30:30">
      <c r="AD67499" s="9"/>
    </row>
    <row r="67500" spans="30:30">
      <c r="AD67500" s="9"/>
    </row>
    <row r="67501" spans="30:30">
      <c r="AD67501" s="9"/>
    </row>
    <row r="67502" spans="30:30">
      <c r="AD67502" s="9"/>
    </row>
    <row r="67503" spans="30:30">
      <c r="AD67503" s="9"/>
    </row>
    <row r="67504" spans="30:30">
      <c r="AD67504" s="9"/>
    </row>
    <row r="67505" spans="30:30">
      <c r="AD67505" s="9"/>
    </row>
    <row r="67506" spans="30:30">
      <c r="AD67506" s="9"/>
    </row>
    <row r="67507" spans="30:30">
      <c r="AD67507" s="9"/>
    </row>
    <row r="67508" spans="30:30">
      <c r="AD67508" s="9"/>
    </row>
    <row r="67509" spans="30:30">
      <c r="AD67509" s="9"/>
    </row>
    <row r="67510" spans="30:30">
      <c r="AD67510" s="9"/>
    </row>
    <row r="67511" spans="30:30">
      <c r="AD67511" s="9"/>
    </row>
    <row r="67512" spans="30:30">
      <c r="AD67512" s="9"/>
    </row>
    <row r="67513" spans="30:30">
      <c r="AD67513" s="9"/>
    </row>
    <row r="67514" spans="30:30">
      <c r="AD67514" s="9"/>
    </row>
    <row r="67515" spans="30:30">
      <c r="AD67515" s="9"/>
    </row>
    <row r="67516" spans="30:30">
      <c r="AD67516" s="9"/>
    </row>
    <row r="67517" spans="30:30">
      <c r="AD67517" s="9"/>
    </row>
    <row r="67518" spans="30:30">
      <c r="AD67518" s="9"/>
    </row>
    <row r="67519" spans="30:30">
      <c r="AD67519" s="9"/>
    </row>
    <row r="67520" spans="30:30">
      <c r="AD67520" s="9"/>
    </row>
    <row r="67521" spans="30:30">
      <c r="AD67521" s="9"/>
    </row>
    <row r="67522" spans="30:30">
      <c r="AD67522" s="9"/>
    </row>
    <row r="67523" spans="30:30">
      <c r="AD67523" s="9"/>
    </row>
    <row r="67524" spans="30:30">
      <c r="AD67524" s="9"/>
    </row>
    <row r="67525" spans="30:30">
      <c r="AD67525" s="9"/>
    </row>
    <row r="67526" spans="30:30">
      <c r="AD67526" s="9"/>
    </row>
    <row r="67527" spans="30:30">
      <c r="AD67527" s="9"/>
    </row>
    <row r="67528" spans="30:30">
      <c r="AD67528" s="9"/>
    </row>
    <row r="67529" spans="30:30">
      <c r="AD67529" s="9"/>
    </row>
    <row r="67530" spans="30:30">
      <c r="AD67530" s="9"/>
    </row>
    <row r="67531" spans="30:30">
      <c r="AD67531" s="9"/>
    </row>
    <row r="67532" spans="30:30">
      <c r="AD67532" s="9"/>
    </row>
    <row r="67533" spans="30:30">
      <c r="AD67533" s="9"/>
    </row>
    <row r="67534" spans="30:30">
      <c r="AD67534" s="9"/>
    </row>
    <row r="67535" spans="30:30">
      <c r="AD67535" s="9"/>
    </row>
    <row r="67536" spans="30:30">
      <c r="AD67536" s="9"/>
    </row>
    <row r="67537" spans="30:30">
      <c r="AD67537" s="9"/>
    </row>
    <row r="67538" spans="30:30">
      <c r="AD67538" s="9"/>
    </row>
    <row r="67539" spans="30:30">
      <c r="AD67539" s="9"/>
    </row>
    <row r="67540" spans="30:30">
      <c r="AD67540" s="9"/>
    </row>
    <row r="67541" spans="30:30">
      <c r="AD67541" s="9"/>
    </row>
    <row r="67542" spans="30:30">
      <c r="AD67542" s="9"/>
    </row>
    <row r="67543" spans="30:30">
      <c r="AD67543" s="9"/>
    </row>
    <row r="67544" spans="30:30">
      <c r="AD67544" s="9"/>
    </row>
    <row r="67545" spans="30:30">
      <c r="AD67545" s="9"/>
    </row>
    <row r="67546" spans="30:30">
      <c r="AD67546" s="9"/>
    </row>
    <row r="67547" spans="30:30">
      <c r="AD67547" s="9"/>
    </row>
    <row r="67548" spans="30:30">
      <c r="AD67548" s="9"/>
    </row>
    <row r="67549" spans="30:30">
      <c r="AD67549" s="9"/>
    </row>
    <row r="67550" spans="30:30">
      <c r="AD67550" s="9"/>
    </row>
    <row r="67551" spans="30:30">
      <c r="AD67551" s="9"/>
    </row>
    <row r="67552" spans="30:30">
      <c r="AD67552" s="9"/>
    </row>
    <row r="67553" spans="30:30">
      <c r="AD67553" s="9"/>
    </row>
    <row r="67554" spans="30:30">
      <c r="AD67554" s="9"/>
    </row>
    <row r="67555" spans="30:30">
      <c r="AD67555" s="9"/>
    </row>
    <row r="67556" spans="30:30">
      <c r="AD67556" s="9"/>
    </row>
    <row r="67557" spans="30:30">
      <c r="AD67557" s="9"/>
    </row>
    <row r="67558" spans="30:30">
      <c r="AD67558" s="9"/>
    </row>
    <row r="67559" spans="30:30">
      <c r="AD67559" s="9"/>
    </row>
    <row r="67560" spans="30:30">
      <c r="AD67560" s="9"/>
    </row>
    <row r="67561" spans="30:30">
      <c r="AD67561" s="9"/>
    </row>
    <row r="67562" spans="30:30">
      <c r="AD67562" s="9"/>
    </row>
    <row r="67563" spans="30:30">
      <c r="AD67563" s="9"/>
    </row>
    <row r="67564" spans="30:30">
      <c r="AD67564" s="9"/>
    </row>
    <row r="67565" spans="30:30">
      <c r="AD67565" s="9"/>
    </row>
    <row r="67566" spans="30:30">
      <c r="AD67566" s="9"/>
    </row>
    <row r="67567" spans="30:30">
      <c r="AD67567" s="9"/>
    </row>
    <row r="67568" spans="30:30">
      <c r="AD67568" s="9"/>
    </row>
    <row r="67569" spans="30:30">
      <c r="AD67569" s="9"/>
    </row>
    <row r="67570" spans="30:30">
      <c r="AD67570" s="9"/>
    </row>
    <row r="67571" spans="30:30">
      <c r="AD67571" s="9"/>
    </row>
    <row r="67572" spans="30:30">
      <c r="AD67572" s="9"/>
    </row>
    <row r="67573" spans="30:30">
      <c r="AD67573" s="9"/>
    </row>
    <row r="67574" spans="30:30">
      <c r="AD67574" s="9"/>
    </row>
    <row r="67575" spans="30:30">
      <c r="AD67575" s="9"/>
    </row>
    <row r="67576" spans="30:30">
      <c r="AD67576" s="9"/>
    </row>
    <row r="67577" spans="30:30">
      <c r="AD67577" s="9"/>
    </row>
    <row r="67578" spans="30:30">
      <c r="AD67578" s="9"/>
    </row>
    <row r="67579" spans="30:30">
      <c r="AD67579" s="9"/>
    </row>
    <row r="67580" spans="30:30">
      <c r="AD67580" s="9"/>
    </row>
    <row r="67581" spans="30:30">
      <c r="AD67581" s="9"/>
    </row>
    <row r="67582" spans="30:30">
      <c r="AD67582" s="9"/>
    </row>
    <row r="67583" spans="30:30">
      <c r="AD67583" s="9"/>
    </row>
    <row r="67584" spans="30:30">
      <c r="AD67584" s="9"/>
    </row>
    <row r="67585" spans="30:30">
      <c r="AD67585" s="9"/>
    </row>
    <row r="67586" spans="30:30">
      <c r="AD67586" s="9"/>
    </row>
    <row r="67587" spans="30:30">
      <c r="AD67587" s="9"/>
    </row>
    <row r="67588" spans="30:30">
      <c r="AD67588" s="9"/>
    </row>
    <row r="67589" spans="30:30">
      <c r="AD67589" s="9"/>
    </row>
    <row r="67590" spans="30:30">
      <c r="AD67590" s="9"/>
    </row>
    <row r="67591" spans="30:30">
      <c r="AD67591" s="9"/>
    </row>
    <row r="67592" spans="30:30">
      <c r="AD67592" s="9"/>
    </row>
    <row r="67593" spans="30:30">
      <c r="AD67593" s="9"/>
    </row>
    <row r="67594" spans="30:30">
      <c r="AD67594" s="9"/>
    </row>
    <row r="67595" spans="30:30">
      <c r="AD67595" s="9"/>
    </row>
    <row r="67596" spans="30:30">
      <c r="AD67596" s="9"/>
    </row>
    <row r="67597" spans="30:30">
      <c r="AD67597" s="9"/>
    </row>
    <row r="67598" spans="30:30">
      <c r="AD67598" s="9"/>
    </row>
    <row r="67599" spans="30:30">
      <c r="AD67599" s="9"/>
    </row>
    <row r="67600" spans="30:30">
      <c r="AD67600" s="9"/>
    </row>
    <row r="67601" spans="30:30">
      <c r="AD67601" s="9"/>
    </row>
    <row r="67602" spans="30:30">
      <c r="AD67602" s="9"/>
    </row>
    <row r="67603" spans="30:30">
      <c r="AD67603" s="9"/>
    </row>
    <row r="67604" spans="30:30">
      <c r="AD67604" s="9"/>
    </row>
    <row r="67605" spans="30:30">
      <c r="AD67605" s="9"/>
    </row>
    <row r="67606" spans="30:30">
      <c r="AD67606" s="9"/>
    </row>
    <row r="67607" spans="30:30">
      <c r="AD67607" s="9"/>
    </row>
    <row r="67608" spans="30:30">
      <c r="AD67608" s="9"/>
    </row>
    <row r="67609" spans="30:30">
      <c r="AD67609" s="9"/>
    </row>
    <row r="67610" spans="30:30">
      <c r="AD67610" s="9"/>
    </row>
    <row r="67611" spans="30:30">
      <c r="AD67611" s="9"/>
    </row>
    <row r="67612" spans="30:30">
      <c r="AD67612" s="9"/>
    </row>
    <row r="67613" spans="30:30">
      <c r="AD67613" s="9"/>
    </row>
    <row r="67614" spans="30:30">
      <c r="AD67614" s="9"/>
    </row>
    <row r="67615" spans="30:30">
      <c r="AD67615" s="9"/>
    </row>
    <row r="67616" spans="30:30">
      <c r="AD67616" s="9"/>
    </row>
    <row r="67617" spans="30:30">
      <c r="AD67617" s="9"/>
    </row>
    <row r="67618" spans="30:30">
      <c r="AD67618" s="9"/>
    </row>
    <row r="67619" spans="30:30">
      <c r="AD67619" s="9"/>
    </row>
    <row r="67620" spans="30:30">
      <c r="AD67620" s="9"/>
    </row>
    <row r="67621" spans="30:30">
      <c r="AD67621" s="9"/>
    </row>
    <row r="67622" spans="30:30">
      <c r="AD67622" s="9"/>
    </row>
    <row r="67623" spans="30:30">
      <c r="AD67623" s="9"/>
    </row>
    <row r="67624" spans="30:30">
      <c r="AD67624" s="9"/>
    </row>
    <row r="67625" spans="30:30">
      <c r="AD67625" s="9"/>
    </row>
    <row r="67626" spans="30:30">
      <c r="AD67626" s="9"/>
    </row>
    <row r="67627" spans="30:30">
      <c r="AD67627" s="9"/>
    </row>
    <row r="67628" spans="30:30">
      <c r="AD67628" s="9"/>
    </row>
    <row r="67629" spans="30:30">
      <c r="AD67629" s="9"/>
    </row>
    <row r="67630" spans="30:30">
      <c r="AD67630" s="9"/>
    </row>
    <row r="67631" spans="30:30">
      <c r="AD67631" s="9"/>
    </row>
    <row r="67632" spans="30:30">
      <c r="AD67632" s="9"/>
    </row>
    <row r="67633" spans="30:30">
      <c r="AD67633" s="9"/>
    </row>
    <row r="67634" spans="30:30">
      <c r="AD67634" s="9"/>
    </row>
    <row r="67635" spans="30:30">
      <c r="AD67635" s="9"/>
    </row>
    <row r="67636" spans="30:30">
      <c r="AD67636" s="9"/>
    </row>
    <row r="67637" spans="30:30">
      <c r="AD67637" s="9"/>
    </row>
    <row r="67638" spans="30:30">
      <c r="AD67638" s="9"/>
    </row>
    <row r="67639" spans="30:30">
      <c r="AD67639" s="9"/>
    </row>
    <row r="67640" spans="30:30">
      <c r="AD67640" s="9"/>
    </row>
    <row r="67641" spans="30:30">
      <c r="AD67641" s="9"/>
    </row>
    <row r="67642" spans="30:30">
      <c r="AD67642" s="9"/>
    </row>
    <row r="67643" spans="30:30">
      <c r="AD67643" s="9"/>
    </row>
    <row r="67644" spans="30:30">
      <c r="AD67644" s="9"/>
    </row>
    <row r="67645" spans="30:30">
      <c r="AD67645" s="9"/>
    </row>
    <row r="67646" spans="30:30">
      <c r="AD67646" s="9"/>
    </row>
    <row r="67647" spans="30:30">
      <c r="AD67647" s="9"/>
    </row>
    <row r="67648" spans="30:30">
      <c r="AD67648" s="9"/>
    </row>
    <row r="67649" spans="30:30">
      <c r="AD67649" s="9"/>
    </row>
    <row r="67650" spans="30:30">
      <c r="AD67650" s="9"/>
    </row>
    <row r="67651" spans="30:30">
      <c r="AD67651" s="9"/>
    </row>
    <row r="67652" spans="30:30">
      <c r="AD67652" s="9"/>
    </row>
    <row r="67653" spans="30:30">
      <c r="AD67653" s="9"/>
    </row>
    <row r="67654" spans="30:30">
      <c r="AD67654" s="9"/>
    </row>
    <row r="67655" spans="30:30">
      <c r="AD67655" s="9"/>
    </row>
    <row r="67656" spans="30:30">
      <c r="AD67656" s="9"/>
    </row>
    <row r="67657" spans="30:30">
      <c r="AD67657" s="9"/>
    </row>
    <row r="67658" spans="30:30">
      <c r="AD67658" s="9"/>
    </row>
    <row r="67659" spans="30:30">
      <c r="AD67659" s="9"/>
    </row>
    <row r="67660" spans="30:30">
      <c r="AD67660" s="9"/>
    </row>
    <row r="67661" spans="30:30">
      <c r="AD67661" s="9"/>
    </row>
    <row r="67662" spans="30:30">
      <c r="AD67662" s="9"/>
    </row>
    <row r="67663" spans="30:30">
      <c r="AD67663" s="9"/>
    </row>
    <row r="67664" spans="30:30">
      <c r="AD67664" s="9"/>
    </row>
    <row r="67665" spans="30:30">
      <c r="AD67665" s="9"/>
    </row>
    <row r="67666" spans="30:30">
      <c r="AD67666" s="9"/>
    </row>
    <row r="67667" spans="30:30">
      <c r="AD67667" s="9"/>
    </row>
    <row r="67668" spans="30:30">
      <c r="AD67668" s="9"/>
    </row>
    <row r="67669" spans="30:30">
      <c r="AD67669" s="9"/>
    </row>
    <row r="67670" spans="30:30">
      <c r="AD67670" s="9"/>
    </row>
    <row r="67671" spans="30:30">
      <c r="AD67671" s="9"/>
    </row>
    <row r="67672" spans="30:30">
      <c r="AD67672" s="9"/>
    </row>
    <row r="67673" spans="30:30">
      <c r="AD67673" s="9"/>
    </row>
    <row r="67674" spans="30:30">
      <c r="AD67674" s="9"/>
    </row>
    <row r="67675" spans="30:30">
      <c r="AD67675" s="9"/>
    </row>
    <row r="67676" spans="30:30">
      <c r="AD67676" s="9"/>
    </row>
    <row r="67677" spans="30:30">
      <c r="AD67677" s="9"/>
    </row>
    <row r="67678" spans="30:30">
      <c r="AD67678" s="9"/>
    </row>
    <row r="67679" spans="30:30">
      <c r="AD67679" s="9"/>
    </row>
    <row r="67680" spans="30:30">
      <c r="AD67680" s="9"/>
    </row>
    <row r="67681" spans="30:30">
      <c r="AD67681" s="9"/>
    </row>
    <row r="67682" spans="30:30">
      <c r="AD67682" s="9"/>
    </row>
    <row r="67683" spans="30:30">
      <c r="AD67683" s="9"/>
    </row>
    <row r="67684" spans="30:30">
      <c r="AD67684" s="9"/>
    </row>
    <row r="67685" spans="30:30">
      <c r="AD67685" s="9"/>
    </row>
    <row r="67686" spans="30:30">
      <c r="AD67686" s="9"/>
    </row>
    <row r="67687" spans="30:30">
      <c r="AD67687" s="9"/>
    </row>
    <row r="67688" spans="30:30">
      <c r="AD67688" s="9"/>
    </row>
    <row r="67689" spans="30:30">
      <c r="AD67689" s="9"/>
    </row>
    <row r="67690" spans="30:30">
      <c r="AD67690" s="9"/>
    </row>
    <row r="67691" spans="30:30">
      <c r="AD67691" s="9"/>
    </row>
    <row r="67692" spans="30:30">
      <c r="AD67692" s="9"/>
    </row>
    <row r="67693" spans="30:30">
      <c r="AD67693" s="9"/>
    </row>
    <row r="67694" spans="30:30">
      <c r="AD67694" s="9"/>
    </row>
    <row r="67695" spans="30:30">
      <c r="AD67695" s="9"/>
    </row>
    <row r="67696" spans="30:30">
      <c r="AD67696" s="9"/>
    </row>
    <row r="67697" spans="30:30">
      <c r="AD67697" s="9"/>
    </row>
    <row r="67698" spans="30:30">
      <c r="AD67698" s="9"/>
    </row>
    <row r="67699" spans="30:30">
      <c r="AD67699" s="9"/>
    </row>
    <row r="67700" spans="30:30">
      <c r="AD67700" s="9"/>
    </row>
    <row r="67701" spans="30:30">
      <c r="AD67701" s="9"/>
    </row>
    <row r="67702" spans="30:30">
      <c r="AD67702" s="9"/>
    </row>
    <row r="67703" spans="30:30">
      <c r="AD67703" s="9"/>
    </row>
    <row r="67704" spans="30:30">
      <c r="AD67704" s="9"/>
    </row>
    <row r="67705" spans="30:30">
      <c r="AD67705" s="9"/>
    </row>
    <row r="67706" spans="30:30">
      <c r="AD67706" s="9"/>
    </row>
    <row r="67707" spans="30:30">
      <c r="AD67707" s="9"/>
    </row>
    <row r="67708" spans="30:30">
      <c r="AD67708" s="9"/>
    </row>
    <row r="67709" spans="30:30">
      <c r="AD67709" s="9"/>
    </row>
    <row r="67710" spans="30:30">
      <c r="AD67710" s="9"/>
    </row>
    <row r="67711" spans="30:30">
      <c r="AD67711" s="9"/>
    </row>
    <row r="67712" spans="30:30">
      <c r="AD67712" s="9"/>
    </row>
    <row r="67713" spans="30:30">
      <c r="AD67713" s="9"/>
    </row>
    <row r="67714" spans="30:30">
      <c r="AD67714" s="9"/>
    </row>
    <row r="67715" spans="30:30">
      <c r="AD67715" s="9"/>
    </row>
    <row r="67716" spans="30:30">
      <c r="AD67716" s="9"/>
    </row>
    <row r="67717" spans="30:30">
      <c r="AD67717" s="9"/>
    </row>
    <row r="67718" spans="30:30">
      <c r="AD67718" s="9"/>
    </row>
    <row r="67719" spans="30:30">
      <c r="AD67719" s="9"/>
    </row>
    <row r="67720" spans="30:30">
      <c r="AD67720" s="9"/>
    </row>
    <row r="67721" spans="30:30">
      <c r="AD67721" s="9"/>
    </row>
    <row r="67722" spans="30:30">
      <c r="AD67722" s="9"/>
    </row>
    <row r="67723" spans="30:30">
      <c r="AD67723" s="9"/>
    </row>
    <row r="67724" spans="30:30">
      <c r="AD67724" s="9"/>
    </row>
    <row r="67725" spans="30:30">
      <c r="AD67725" s="9"/>
    </row>
    <row r="67726" spans="30:30">
      <c r="AD67726" s="9"/>
    </row>
    <row r="67727" spans="30:30">
      <c r="AD67727" s="9"/>
    </row>
    <row r="67728" spans="30:30">
      <c r="AD67728" s="9"/>
    </row>
    <row r="67729" spans="30:30">
      <c r="AD67729" s="9"/>
    </row>
    <row r="67730" spans="30:30">
      <c r="AD67730" s="9"/>
    </row>
    <row r="67731" spans="30:30">
      <c r="AD67731" s="9"/>
    </row>
    <row r="67732" spans="30:30">
      <c r="AD67732" s="9"/>
    </row>
    <row r="67733" spans="30:30">
      <c r="AD67733" s="9"/>
    </row>
    <row r="67734" spans="30:30">
      <c r="AD67734" s="9"/>
    </row>
    <row r="67735" spans="30:30">
      <c r="AD67735" s="9"/>
    </row>
    <row r="67736" spans="30:30">
      <c r="AD67736" s="9"/>
    </row>
    <row r="67737" spans="30:30">
      <c r="AD67737" s="9"/>
    </row>
    <row r="67738" spans="30:30">
      <c r="AD67738" s="9"/>
    </row>
    <row r="67739" spans="30:30">
      <c r="AD67739" s="9"/>
    </row>
    <row r="67740" spans="30:30">
      <c r="AD67740" s="9"/>
    </row>
    <row r="67741" spans="30:30">
      <c r="AD67741" s="9"/>
    </row>
    <row r="67742" spans="30:30">
      <c r="AD67742" s="9"/>
    </row>
    <row r="67743" spans="30:30">
      <c r="AD67743" s="9"/>
    </row>
    <row r="67744" spans="30:30">
      <c r="AD67744" s="9"/>
    </row>
    <row r="67745" spans="30:30">
      <c r="AD67745" s="9"/>
    </row>
    <row r="67746" spans="30:30">
      <c r="AD67746" s="9"/>
    </row>
    <row r="67747" spans="30:30">
      <c r="AD67747" s="9"/>
    </row>
    <row r="67748" spans="30:30">
      <c r="AD67748" s="9"/>
    </row>
    <row r="67749" spans="30:30">
      <c r="AD67749" s="9"/>
    </row>
    <row r="67750" spans="30:30">
      <c r="AD67750" s="9"/>
    </row>
    <row r="67751" spans="30:30">
      <c r="AD67751" s="9"/>
    </row>
    <row r="67752" spans="30:30">
      <c r="AD67752" s="9"/>
    </row>
    <row r="67753" spans="30:30">
      <c r="AD67753" s="9"/>
    </row>
    <row r="67754" spans="30:30">
      <c r="AD67754" s="9"/>
    </row>
    <row r="67755" spans="30:30">
      <c r="AD67755" s="9"/>
    </row>
    <row r="67756" spans="30:30">
      <c r="AD67756" s="9"/>
    </row>
    <row r="67757" spans="30:30">
      <c r="AD67757" s="9"/>
    </row>
    <row r="67758" spans="30:30">
      <c r="AD67758" s="9"/>
    </row>
    <row r="67759" spans="30:30">
      <c r="AD67759" s="9"/>
    </row>
    <row r="67760" spans="30:30">
      <c r="AD67760" s="9"/>
    </row>
    <row r="67761" spans="30:30">
      <c r="AD67761" s="9"/>
    </row>
    <row r="67762" spans="30:30">
      <c r="AD67762" s="9"/>
    </row>
    <row r="67763" spans="30:30">
      <c r="AD67763" s="9"/>
    </row>
    <row r="67764" spans="30:30">
      <c r="AD67764" s="9"/>
    </row>
    <row r="67765" spans="30:30">
      <c r="AD67765" s="9"/>
    </row>
    <row r="67766" spans="30:30">
      <c r="AD67766" s="9"/>
    </row>
    <row r="67767" spans="30:30">
      <c r="AD67767" s="9"/>
    </row>
    <row r="67768" spans="30:30">
      <c r="AD67768" s="9"/>
    </row>
    <row r="67769" spans="30:30">
      <c r="AD67769" s="9"/>
    </row>
    <row r="67770" spans="30:30">
      <c r="AD67770" s="9"/>
    </row>
    <row r="67771" spans="30:30">
      <c r="AD67771" s="9"/>
    </row>
    <row r="67772" spans="30:30">
      <c r="AD67772" s="9"/>
    </row>
    <row r="67773" spans="30:30">
      <c r="AD67773" s="9"/>
    </row>
    <row r="67774" spans="30:30">
      <c r="AD67774" s="9"/>
    </row>
    <row r="67775" spans="30:30">
      <c r="AD67775" s="9"/>
    </row>
    <row r="67776" spans="30:30">
      <c r="AD67776" s="9"/>
    </row>
    <row r="67777" spans="30:30">
      <c r="AD67777" s="9"/>
    </row>
    <row r="67778" spans="30:30">
      <c r="AD67778" s="9"/>
    </row>
    <row r="67779" spans="30:30">
      <c r="AD67779" s="9"/>
    </row>
    <row r="67780" spans="30:30">
      <c r="AD67780" s="9"/>
    </row>
    <row r="67781" spans="30:30">
      <c r="AD67781" s="9"/>
    </row>
    <row r="67782" spans="30:30">
      <c r="AD67782" s="9"/>
    </row>
    <row r="67783" spans="30:30">
      <c r="AD67783" s="9"/>
    </row>
    <row r="67784" spans="30:30">
      <c r="AD67784" s="9"/>
    </row>
    <row r="67785" spans="30:30">
      <c r="AD67785" s="9"/>
    </row>
    <row r="67786" spans="30:30">
      <c r="AD67786" s="9"/>
    </row>
    <row r="67787" spans="30:30">
      <c r="AD67787" s="9"/>
    </row>
    <row r="67788" spans="30:30">
      <c r="AD67788" s="9"/>
    </row>
    <row r="67789" spans="30:30">
      <c r="AD67789" s="9"/>
    </row>
    <row r="67790" spans="30:30">
      <c r="AD67790" s="9"/>
    </row>
    <row r="67791" spans="30:30">
      <c r="AD67791" s="9"/>
    </row>
    <row r="67792" spans="30:30">
      <c r="AD67792" s="9"/>
    </row>
    <row r="67793" spans="30:30">
      <c r="AD67793" s="9"/>
    </row>
    <row r="67794" spans="30:30">
      <c r="AD67794" s="9"/>
    </row>
    <row r="67795" spans="30:30">
      <c r="AD67795" s="9"/>
    </row>
    <row r="67796" spans="30:30">
      <c r="AD67796" s="9"/>
    </row>
    <row r="67797" spans="30:30">
      <c r="AD67797" s="9"/>
    </row>
    <row r="67798" spans="30:30">
      <c r="AD67798" s="9"/>
    </row>
    <row r="67799" spans="30:30">
      <c r="AD67799" s="9"/>
    </row>
    <row r="67800" spans="30:30">
      <c r="AD67800" s="9"/>
    </row>
    <row r="67801" spans="30:30">
      <c r="AD67801" s="9"/>
    </row>
    <row r="67802" spans="30:30">
      <c r="AD67802" s="9"/>
    </row>
    <row r="67803" spans="30:30">
      <c r="AD67803" s="9"/>
    </row>
    <row r="67804" spans="30:30">
      <c r="AD67804" s="9"/>
    </row>
    <row r="67805" spans="30:30">
      <c r="AD67805" s="9"/>
    </row>
    <row r="67806" spans="30:30">
      <c r="AD67806" s="9"/>
    </row>
    <row r="67807" spans="30:30">
      <c r="AD67807" s="9"/>
    </row>
    <row r="67808" spans="30:30">
      <c r="AD67808" s="9"/>
    </row>
    <row r="67809" spans="30:30">
      <c r="AD67809" s="9"/>
    </row>
    <row r="67810" spans="30:30">
      <c r="AD67810" s="9"/>
    </row>
    <row r="67811" spans="30:30">
      <c r="AD67811" s="9"/>
    </row>
    <row r="67812" spans="30:30">
      <c r="AD67812" s="9"/>
    </row>
    <row r="67813" spans="30:30">
      <c r="AD67813" s="9"/>
    </row>
    <row r="67814" spans="30:30">
      <c r="AD67814" s="9"/>
    </row>
    <row r="67815" spans="30:30">
      <c r="AD67815" s="9"/>
    </row>
    <row r="67816" spans="30:30">
      <c r="AD67816" s="9"/>
    </row>
    <row r="67817" spans="30:30">
      <c r="AD67817" s="9"/>
    </row>
    <row r="67818" spans="30:30">
      <c r="AD67818" s="9"/>
    </row>
    <row r="67819" spans="30:30">
      <c r="AD67819" s="9"/>
    </row>
    <row r="67820" spans="30:30">
      <c r="AD67820" s="9"/>
    </row>
    <row r="67821" spans="30:30">
      <c r="AD67821" s="9"/>
    </row>
    <row r="67822" spans="30:30">
      <c r="AD67822" s="9"/>
    </row>
    <row r="67823" spans="30:30">
      <c r="AD67823" s="9"/>
    </row>
    <row r="67824" spans="30:30">
      <c r="AD67824" s="9"/>
    </row>
    <row r="67825" spans="30:30">
      <c r="AD67825" s="9"/>
    </row>
    <row r="67826" spans="30:30">
      <c r="AD67826" s="9"/>
    </row>
    <row r="67827" spans="30:30">
      <c r="AD67827" s="9"/>
    </row>
    <row r="67828" spans="30:30">
      <c r="AD67828" s="9"/>
    </row>
    <row r="67829" spans="30:30">
      <c r="AD67829" s="9"/>
    </row>
    <row r="67830" spans="30:30">
      <c r="AD67830" s="9"/>
    </row>
    <row r="67831" spans="30:30">
      <c r="AD67831" s="9"/>
    </row>
    <row r="67832" spans="30:30">
      <c r="AD67832" s="9"/>
    </row>
    <row r="67833" spans="30:30">
      <c r="AD67833" s="9"/>
    </row>
    <row r="67834" spans="30:30">
      <c r="AD67834" s="9"/>
    </row>
    <row r="67835" spans="30:30">
      <c r="AD67835" s="9"/>
    </row>
    <row r="67836" spans="30:30">
      <c r="AD67836" s="9"/>
    </row>
    <row r="67837" spans="30:30">
      <c r="AD67837" s="9"/>
    </row>
    <row r="67838" spans="30:30">
      <c r="AD67838" s="9"/>
    </row>
    <row r="67839" spans="30:30">
      <c r="AD67839" s="9"/>
    </row>
    <row r="67840" spans="30:30">
      <c r="AD67840" s="9"/>
    </row>
    <row r="67841" spans="30:30">
      <c r="AD67841" s="9"/>
    </row>
    <row r="67842" spans="30:30">
      <c r="AD67842" s="9"/>
    </row>
    <row r="67843" spans="30:30">
      <c r="AD67843" s="9"/>
    </row>
    <row r="67844" spans="30:30">
      <c r="AD67844" s="9"/>
    </row>
    <row r="67845" spans="30:30">
      <c r="AD67845" s="9"/>
    </row>
    <row r="67846" spans="30:30">
      <c r="AD67846" s="9"/>
    </row>
    <row r="67847" spans="30:30">
      <c r="AD67847" s="9"/>
    </row>
    <row r="67848" spans="30:30">
      <c r="AD67848" s="9"/>
    </row>
    <row r="67849" spans="30:30">
      <c r="AD67849" s="9"/>
    </row>
    <row r="67850" spans="30:30">
      <c r="AD67850" s="9"/>
    </row>
    <row r="67851" spans="30:30">
      <c r="AD67851" s="9"/>
    </row>
    <row r="67852" spans="30:30">
      <c r="AD67852" s="9"/>
    </row>
    <row r="67853" spans="30:30">
      <c r="AD67853" s="9"/>
    </row>
    <row r="67854" spans="30:30">
      <c r="AD67854" s="9"/>
    </row>
    <row r="67855" spans="30:30">
      <c r="AD67855" s="9"/>
    </row>
    <row r="67856" spans="30:30">
      <c r="AD67856" s="9"/>
    </row>
    <row r="67857" spans="30:30">
      <c r="AD67857" s="9"/>
    </row>
    <row r="67858" spans="30:30">
      <c r="AD67858" s="9"/>
    </row>
    <row r="67859" spans="30:30">
      <c r="AD67859" s="9"/>
    </row>
    <row r="67860" spans="30:30">
      <c r="AD67860" s="9"/>
    </row>
    <row r="67861" spans="30:30">
      <c r="AD67861" s="9"/>
    </row>
    <row r="67862" spans="30:30">
      <c r="AD67862" s="9"/>
    </row>
    <row r="67863" spans="30:30">
      <c r="AD67863" s="9"/>
    </row>
    <row r="67864" spans="30:30">
      <c r="AD67864" s="9"/>
    </row>
    <row r="67865" spans="30:30">
      <c r="AD67865" s="9"/>
    </row>
    <row r="67866" spans="30:30">
      <c r="AD67866" s="9"/>
    </row>
    <row r="67867" spans="30:30">
      <c r="AD67867" s="9"/>
    </row>
    <row r="67868" spans="30:30">
      <c r="AD67868" s="9"/>
    </row>
    <row r="67869" spans="30:30">
      <c r="AD67869" s="9"/>
    </row>
    <row r="67870" spans="30:30">
      <c r="AD67870" s="9"/>
    </row>
    <row r="67871" spans="30:30">
      <c r="AD67871" s="9"/>
    </row>
    <row r="67872" spans="30:30">
      <c r="AD67872" s="9"/>
    </row>
    <row r="67873" spans="30:30">
      <c r="AD67873" s="9"/>
    </row>
    <row r="67874" spans="30:30">
      <c r="AD67874" s="9"/>
    </row>
    <row r="67875" spans="30:30">
      <c r="AD67875" s="9"/>
    </row>
    <row r="67876" spans="30:30">
      <c r="AD67876" s="9"/>
    </row>
    <row r="67877" spans="30:30">
      <c r="AD67877" s="9"/>
    </row>
    <row r="67878" spans="30:30">
      <c r="AD67878" s="9"/>
    </row>
    <row r="67879" spans="30:30">
      <c r="AD67879" s="9"/>
    </row>
    <row r="67880" spans="30:30">
      <c r="AD67880" s="9"/>
    </row>
    <row r="67881" spans="30:30">
      <c r="AD67881" s="9"/>
    </row>
    <row r="67882" spans="30:30">
      <c r="AD67882" s="9"/>
    </row>
    <row r="67883" spans="30:30">
      <c r="AD67883" s="9"/>
    </row>
    <row r="67884" spans="30:30">
      <c r="AD67884" s="9"/>
    </row>
    <row r="67885" spans="30:30">
      <c r="AD67885" s="9"/>
    </row>
    <row r="67886" spans="30:30">
      <c r="AD67886" s="9"/>
    </row>
    <row r="67887" spans="30:30">
      <c r="AD67887" s="9"/>
    </row>
    <row r="67888" spans="30:30">
      <c r="AD67888" s="9"/>
    </row>
    <row r="67889" spans="30:30">
      <c r="AD67889" s="9"/>
    </row>
    <row r="67890" spans="30:30">
      <c r="AD67890" s="9"/>
    </row>
    <row r="67891" spans="30:30">
      <c r="AD67891" s="9"/>
    </row>
    <row r="67892" spans="30:30">
      <c r="AD67892" s="9"/>
    </row>
    <row r="67893" spans="30:30">
      <c r="AD67893" s="9"/>
    </row>
    <row r="67894" spans="30:30">
      <c r="AD67894" s="9"/>
    </row>
    <row r="67895" spans="30:30">
      <c r="AD67895" s="9"/>
    </row>
    <row r="67896" spans="30:30">
      <c r="AD67896" s="9"/>
    </row>
    <row r="67897" spans="30:30">
      <c r="AD67897" s="9"/>
    </row>
    <row r="67898" spans="30:30">
      <c r="AD67898" s="9"/>
    </row>
    <row r="67899" spans="30:30">
      <c r="AD67899" s="9"/>
    </row>
    <row r="67900" spans="30:30">
      <c r="AD67900" s="9"/>
    </row>
    <row r="67901" spans="30:30">
      <c r="AD67901" s="9"/>
    </row>
    <row r="67902" spans="30:30">
      <c r="AD67902" s="9"/>
    </row>
    <row r="67903" spans="30:30">
      <c r="AD67903" s="9"/>
    </row>
    <row r="67904" spans="30:30">
      <c r="AD67904" s="9"/>
    </row>
    <row r="67905" spans="30:30">
      <c r="AD67905" s="9"/>
    </row>
    <row r="67906" spans="30:30">
      <c r="AD67906" s="9"/>
    </row>
    <row r="67907" spans="30:30">
      <c r="AD67907" s="9"/>
    </row>
    <row r="67908" spans="30:30">
      <c r="AD67908" s="9"/>
    </row>
    <row r="67909" spans="30:30">
      <c r="AD67909" s="9"/>
    </row>
    <row r="67910" spans="30:30">
      <c r="AD67910" s="9"/>
    </row>
    <row r="67911" spans="30:30">
      <c r="AD67911" s="9"/>
    </row>
    <row r="67912" spans="30:30">
      <c r="AD67912" s="9"/>
    </row>
    <row r="67913" spans="30:30">
      <c r="AD67913" s="9"/>
    </row>
    <row r="67914" spans="30:30">
      <c r="AD67914" s="9"/>
    </row>
    <row r="67915" spans="30:30">
      <c r="AD67915" s="9"/>
    </row>
    <row r="67916" spans="30:30">
      <c r="AD67916" s="9"/>
    </row>
    <row r="67917" spans="30:30">
      <c r="AD67917" s="9"/>
    </row>
    <row r="67918" spans="30:30">
      <c r="AD67918" s="9"/>
    </row>
    <row r="67919" spans="30:30">
      <c r="AD67919" s="9"/>
    </row>
    <row r="67920" spans="30:30">
      <c r="AD67920" s="9"/>
    </row>
    <row r="67921" spans="30:30">
      <c r="AD67921" s="9"/>
    </row>
    <row r="67922" spans="30:30">
      <c r="AD67922" s="9"/>
    </row>
    <row r="67923" spans="30:30">
      <c r="AD67923" s="9"/>
    </row>
    <row r="67924" spans="30:30">
      <c r="AD67924" s="9"/>
    </row>
    <row r="67925" spans="30:30">
      <c r="AD67925" s="9"/>
    </row>
    <row r="67926" spans="30:30">
      <c r="AD67926" s="9"/>
    </row>
    <row r="67927" spans="30:30">
      <c r="AD67927" s="9"/>
    </row>
    <row r="67928" spans="30:30">
      <c r="AD67928" s="9"/>
    </row>
    <row r="67929" spans="30:30">
      <c r="AD67929" s="9"/>
    </row>
    <row r="67930" spans="30:30">
      <c r="AD67930" s="9"/>
    </row>
    <row r="67931" spans="30:30">
      <c r="AD67931" s="9"/>
    </row>
    <row r="67932" spans="30:30">
      <c r="AD67932" s="9"/>
    </row>
    <row r="67933" spans="30:30">
      <c r="AD67933" s="9"/>
    </row>
    <row r="67934" spans="30:30">
      <c r="AD67934" s="9"/>
    </row>
    <row r="67935" spans="30:30">
      <c r="AD67935" s="9"/>
    </row>
    <row r="67936" spans="30:30">
      <c r="AD67936" s="9"/>
    </row>
    <row r="67937" spans="30:30">
      <c r="AD67937" s="9"/>
    </row>
    <row r="67938" spans="30:30">
      <c r="AD67938" s="9"/>
    </row>
    <row r="67939" spans="30:30">
      <c r="AD67939" s="9"/>
    </row>
    <row r="67940" spans="30:30">
      <c r="AD67940" s="9"/>
    </row>
    <row r="67941" spans="30:30">
      <c r="AD67941" s="9"/>
    </row>
    <row r="67942" spans="30:30">
      <c r="AD67942" s="9"/>
    </row>
    <row r="67943" spans="30:30">
      <c r="AD67943" s="9"/>
    </row>
    <row r="67944" spans="30:30">
      <c r="AD67944" s="9"/>
    </row>
    <row r="67945" spans="30:30">
      <c r="AD67945" s="9"/>
    </row>
    <row r="67946" spans="30:30">
      <c r="AD67946" s="9"/>
    </row>
    <row r="67947" spans="30:30">
      <c r="AD67947" s="9"/>
    </row>
    <row r="67948" spans="30:30">
      <c r="AD67948" s="9"/>
    </row>
    <row r="67949" spans="30:30">
      <c r="AD67949" s="9"/>
    </row>
    <row r="67950" spans="30:30">
      <c r="AD67950" s="9"/>
    </row>
    <row r="67951" spans="30:30">
      <c r="AD67951" s="9"/>
    </row>
    <row r="67952" spans="30:30">
      <c r="AD67952" s="9"/>
    </row>
    <row r="67953" spans="30:30">
      <c r="AD67953" s="9"/>
    </row>
    <row r="67954" spans="30:30">
      <c r="AD67954" s="9"/>
    </row>
    <row r="67955" spans="30:30">
      <c r="AD67955" s="9"/>
    </row>
    <row r="67956" spans="30:30">
      <c r="AD67956" s="9"/>
    </row>
    <row r="67957" spans="30:30">
      <c r="AD67957" s="9"/>
    </row>
    <row r="67958" spans="30:30">
      <c r="AD67958" s="9"/>
    </row>
    <row r="67959" spans="30:30">
      <c r="AD67959" s="9"/>
    </row>
    <row r="67960" spans="30:30">
      <c r="AD67960" s="9"/>
    </row>
    <row r="67961" spans="30:30">
      <c r="AD67961" s="9"/>
    </row>
    <row r="67962" spans="30:30">
      <c r="AD67962" s="9"/>
    </row>
    <row r="67963" spans="30:30">
      <c r="AD67963" s="9"/>
    </row>
    <row r="67964" spans="30:30">
      <c r="AD67964" s="9"/>
    </row>
    <row r="67965" spans="30:30">
      <c r="AD67965" s="9"/>
    </row>
    <row r="67966" spans="30:30">
      <c r="AD67966" s="9"/>
    </row>
    <row r="67967" spans="30:30">
      <c r="AD67967" s="9"/>
    </row>
    <row r="67968" spans="30:30">
      <c r="AD67968" s="9"/>
    </row>
    <row r="67969" spans="30:30">
      <c r="AD67969" s="9"/>
    </row>
    <row r="67970" spans="30:30">
      <c r="AD67970" s="9"/>
    </row>
    <row r="67971" spans="30:30">
      <c r="AD67971" s="9"/>
    </row>
    <row r="67972" spans="30:30">
      <c r="AD67972" s="9"/>
    </row>
    <row r="67973" spans="30:30">
      <c r="AD67973" s="9"/>
    </row>
    <row r="67974" spans="30:30">
      <c r="AD67974" s="9"/>
    </row>
    <row r="67975" spans="30:30">
      <c r="AD67975" s="9"/>
    </row>
    <row r="67976" spans="30:30">
      <c r="AD67976" s="9"/>
    </row>
    <row r="67977" spans="30:30">
      <c r="AD67977" s="9"/>
    </row>
    <row r="67978" spans="30:30">
      <c r="AD67978" s="9"/>
    </row>
    <row r="67979" spans="30:30">
      <c r="AD67979" s="9"/>
    </row>
    <row r="67980" spans="30:30">
      <c r="AD67980" s="9"/>
    </row>
    <row r="67981" spans="30:30">
      <c r="AD67981" s="9"/>
    </row>
    <row r="67982" spans="30:30">
      <c r="AD67982" s="9"/>
    </row>
    <row r="67983" spans="30:30">
      <c r="AD67983" s="9"/>
    </row>
    <row r="67984" spans="30:30">
      <c r="AD67984" s="9"/>
    </row>
    <row r="67985" spans="30:30">
      <c r="AD67985" s="9"/>
    </row>
    <row r="67986" spans="30:30">
      <c r="AD67986" s="9"/>
    </row>
    <row r="67987" spans="30:30">
      <c r="AD67987" s="9"/>
    </row>
    <row r="67988" spans="30:30">
      <c r="AD67988" s="9"/>
    </row>
    <row r="67989" spans="30:30">
      <c r="AD67989" s="9"/>
    </row>
    <row r="67990" spans="30:30">
      <c r="AD67990" s="9"/>
    </row>
    <row r="67991" spans="30:30">
      <c r="AD67991" s="9"/>
    </row>
    <row r="67992" spans="30:30">
      <c r="AD67992" s="9"/>
    </row>
    <row r="67993" spans="30:30">
      <c r="AD67993" s="9"/>
    </row>
    <row r="67994" spans="30:30">
      <c r="AD67994" s="9"/>
    </row>
    <row r="67995" spans="30:30">
      <c r="AD67995" s="9"/>
    </row>
    <row r="67996" spans="30:30">
      <c r="AD67996" s="9"/>
    </row>
    <row r="67997" spans="30:30">
      <c r="AD67997" s="9"/>
    </row>
    <row r="67998" spans="30:30">
      <c r="AD67998" s="9"/>
    </row>
    <row r="67999" spans="30:30">
      <c r="AD67999" s="9"/>
    </row>
    <row r="68000" spans="30:30">
      <c r="AD68000" s="9"/>
    </row>
    <row r="68001" spans="30:30">
      <c r="AD68001" s="9"/>
    </row>
    <row r="68002" spans="30:30">
      <c r="AD68002" s="9"/>
    </row>
    <row r="68003" spans="30:30">
      <c r="AD68003" s="9"/>
    </row>
    <row r="68004" spans="30:30">
      <c r="AD68004" s="9"/>
    </row>
    <row r="68005" spans="30:30">
      <c r="AD68005" s="9"/>
    </row>
    <row r="68006" spans="30:30">
      <c r="AD68006" s="9"/>
    </row>
    <row r="68007" spans="30:30">
      <c r="AD68007" s="9"/>
    </row>
    <row r="68008" spans="30:30">
      <c r="AD68008" s="9"/>
    </row>
    <row r="68009" spans="30:30">
      <c r="AD68009" s="9"/>
    </row>
    <row r="68010" spans="30:30">
      <c r="AD68010" s="9"/>
    </row>
    <row r="68011" spans="30:30">
      <c r="AD68011" s="9"/>
    </row>
    <row r="68012" spans="30:30">
      <c r="AD68012" s="9"/>
    </row>
    <row r="68013" spans="30:30">
      <c r="AD68013" s="9"/>
    </row>
    <row r="68014" spans="30:30">
      <c r="AD68014" s="9"/>
    </row>
    <row r="68015" spans="30:30">
      <c r="AD68015" s="9"/>
    </row>
    <row r="68016" spans="30:30">
      <c r="AD68016" s="9"/>
    </row>
    <row r="68017" spans="30:30">
      <c r="AD68017" s="9"/>
    </row>
    <row r="68018" spans="30:30">
      <c r="AD68018" s="9"/>
    </row>
    <row r="68019" spans="30:30">
      <c r="AD68019" s="9"/>
    </row>
    <row r="68020" spans="30:30">
      <c r="AD68020" s="9"/>
    </row>
    <row r="68021" spans="30:30">
      <c r="AD68021" s="9"/>
    </row>
    <row r="68022" spans="30:30">
      <c r="AD68022" s="9"/>
    </row>
    <row r="68023" spans="30:30">
      <c r="AD68023" s="9"/>
    </row>
    <row r="68024" spans="30:30">
      <c r="AD68024" s="9"/>
    </row>
    <row r="68025" spans="30:30">
      <c r="AD68025" s="9"/>
    </row>
    <row r="68026" spans="30:30">
      <c r="AD68026" s="9"/>
    </row>
    <row r="68027" spans="30:30">
      <c r="AD68027" s="9"/>
    </row>
    <row r="68028" spans="30:30">
      <c r="AD68028" s="9"/>
    </row>
    <row r="68029" spans="30:30">
      <c r="AD68029" s="9"/>
    </row>
    <row r="68030" spans="30:30">
      <c r="AD68030" s="9"/>
    </row>
    <row r="68031" spans="30:30">
      <c r="AD68031" s="9"/>
    </row>
    <row r="68032" spans="30:30">
      <c r="AD68032" s="9"/>
    </row>
    <row r="68033" spans="30:30">
      <c r="AD68033" s="9"/>
    </row>
    <row r="68034" spans="30:30">
      <c r="AD68034" s="9"/>
    </row>
    <row r="68035" spans="30:30">
      <c r="AD68035" s="9"/>
    </row>
    <row r="68036" spans="30:30">
      <c r="AD68036" s="9"/>
    </row>
    <row r="68037" spans="30:30">
      <c r="AD68037" s="9"/>
    </row>
    <row r="68038" spans="30:30">
      <c r="AD68038" s="9"/>
    </row>
    <row r="68039" spans="30:30">
      <c r="AD68039" s="9"/>
    </row>
    <row r="68040" spans="30:30">
      <c r="AD68040" s="9"/>
    </row>
    <row r="68041" spans="30:30">
      <c r="AD68041" s="9"/>
    </row>
    <row r="68042" spans="30:30">
      <c r="AD68042" s="9"/>
    </row>
    <row r="68043" spans="30:30">
      <c r="AD68043" s="9"/>
    </row>
    <row r="68044" spans="30:30">
      <c r="AD68044" s="9"/>
    </row>
    <row r="68045" spans="30:30">
      <c r="AD68045" s="9"/>
    </row>
    <row r="68046" spans="30:30">
      <c r="AD68046" s="9"/>
    </row>
    <row r="68047" spans="30:30">
      <c r="AD68047" s="9"/>
    </row>
    <row r="68048" spans="30:30">
      <c r="AD68048" s="9"/>
    </row>
    <row r="68049" spans="30:30">
      <c r="AD68049" s="9"/>
    </row>
    <row r="68050" spans="30:30">
      <c r="AD68050" s="9"/>
    </row>
    <row r="68051" spans="30:30">
      <c r="AD68051" s="9"/>
    </row>
    <row r="68052" spans="30:30">
      <c r="AD68052" s="9"/>
    </row>
    <row r="68053" spans="30:30">
      <c r="AD68053" s="9"/>
    </row>
    <row r="68054" spans="30:30">
      <c r="AD68054" s="9"/>
    </row>
    <row r="68055" spans="30:30">
      <c r="AD68055" s="9"/>
    </row>
    <row r="68056" spans="30:30">
      <c r="AD68056" s="9"/>
    </row>
    <row r="68057" spans="30:30">
      <c r="AD68057" s="9"/>
    </row>
    <row r="68058" spans="30:30">
      <c r="AD68058" s="9"/>
    </row>
    <row r="68059" spans="30:30">
      <c r="AD68059" s="9"/>
    </row>
    <row r="68060" spans="30:30">
      <c r="AD68060" s="9"/>
    </row>
    <row r="68061" spans="30:30">
      <c r="AD68061" s="9"/>
    </row>
    <row r="68062" spans="30:30">
      <c r="AD68062" s="9"/>
    </row>
    <row r="68063" spans="30:30">
      <c r="AD68063" s="9"/>
    </row>
    <row r="68064" spans="30:30">
      <c r="AD68064" s="9"/>
    </row>
    <row r="68065" spans="30:30">
      <c r="AD68065" s="9"/>
    </row>
    <row r="68066" spans="30:30">
      <c r="AD68066" s="9"/>
    </row>
    <row r="68067" spans="30:30">
      <c r="AD68067" s="9"/>
    </row>
    <row r="68068" spans="30:30">
      <c r="AD68068" s="9"/>
    </row>
    <row r="68069" spans="30:30">
      <c r="AD68069" s="9"/>
    </row>
    <row r="68070" spans="30:30">
      <c r="AD68070" s="9"/>
    </row>
    <row r="68071" spans="30:30">
      <c r="AD68071" s="9"/>
    </row>
    <row r="68072" spans="30:30">
      <c r="AD68072" s="9"/>
    </row>
    <row r="68073" spans="30:30">
      <c r="AD68073" s="9"/>
    </row>
    <row r="68074" spans="30:30">
      <c r="AD68074" s="9"/>
    </row>
    <row r="68075" spans="30:30">
      <c r="AD68075" s="9"/>
    </row>
    <row r="68076" spans="30:30">
      <c r="AD68076" s="9"/>
    </row>
    <row r="68077" spans="30:30">
      <c r="AD68077" s="9"/>
    </row>
    <row r="68078" spans="30:30">
      <c r="AD68078" s="9"/>
    </row>
    <row r="68079" spans="30:30">
      <c r="AD68079" s="9"/>
    </row>
    <row r="68080" spans="30:30">
      <c r="AD68080" s="9"/>
    </row>
    <row r="68081" spans="30:30">
      <c r="AD68081" s="9"/>
    </row>
    <row r="68082" spans="30:30">
      <c r="AD68082" s="9"/>
    </row>
    <row r="68083" spans="30:30">
      <c r="AD68083" s="9"/>
    </row>
    <row r="68084" spans="30:30">
      <c r="AD68084" s="9"/>
    </row>
    <row r="68085" spans="30:30">
      <c r="AD68085" s="9"/>
    </row>
    <row r="68086" spans="30:30">
      <c r="AD68086" s="9"/>
    </row>
    <row r="68087" spans="30:30">
      <c r="AD68087" s="9"/>
    </row>
    <row r="68088" spans="30:30">
      <c r="AD68088" s="9"/>
    </row>
    <row r="68089" spans="30:30">
      <c r="AD68089" s="9"/>
    </row>
    <row r="68090" spans="30:30">
      <c r="AD68090" s="9"/>
    </row>
    <row r="68091" spans="30:30">
      <c r="AD68091" s="9"/>
    </row>
    <row r="68092" spans="30:30">
      <c r="AD68092" s="9"/>
    </row>
    <row r="68093" spans="30:30">
      <c r="AD68093" s="9"/>
    </row>
    <row r="68094" spans="30:30">
      <c r="AD68094" s="9"/>
    </row>
    <row r="68095" spans="30:30">
      <c r="AD68095" s="9"/>
    </row>
    <row r="68096" spans="30:30">
      <c r="AD68096" s="9"/>
    </row>
    <row r="68097" spans="30:30">
      <c r="AD68097" s="9"/>
    </row>
    <row r="68098" spans="30:30">
      <c r="AD68098" s="9"/>
    </row>
    <row r="68099" spans="30:30">
      <c r="AD68099" s="9"/>
    </row>
    <row r="68100" spans="30:30">
      <c r="AD68100" s="9"/>
    </row>
    <row r="68101" spans="30:30">
      <c r="AD68101" s="9"/>
    </row>
    <row r="68102" spans="30:30">
      <c r="AD68102" s="9"/>
    </row>
    <row r="68103" spans="30:30">
      <c r="AD68103" s="9"/>
    </row>
    <row r="68104" spans="30:30">
      <c r="AD68104" s="9"/>
    </row>
    <row r="68105" spans="30:30">
      <c r="AD68105" s="9"/>
    </row>
    <row r="68106" spans="30:30">
      <c r="AD68106" s="9"/>
    </row>
    <row r="68107" spans="30:30">
      <c r="AD68107" s="9"/>
    </row>
    <row r="68108" spans="30:30">
      <c r="AD68108" s="9"/>
    </row>
    <row r="68109" spans="30:30">
      <c r="AD68109" s="9"/>
    </row>
    <row r="68110" spans="30:30">
      <c r="AD68110" s="9"/>
    </row>
    <row r="68111" spans="30:30">
      <c r="AD68111" s="9"/>
    </row>
    <row r="68112" spans="30:30">
      <c r="AD68112" s="9"/>
    </row>
    <row r="68113" spans="30:30">
      <c r="AD68113" s="9"/>
    </row>
    <row r="68114" spans="30:30">
      <c r="AD68114" s="9"/>
    </row>
    <row r="68115" spans="30:30">
      <c r="AD68115" s="9"/>
    </row>
    <row r="68116" spans="30:30">
      <c r="AD68116" s="9"/>
    </row>
    <row r="68117" spans="30:30">
      <c r="AD68117" s="9"/>
    </row>
    <row r="68118" spans="30:30">
      <c r="AD68118" s="9"/>
    </row>
    <row r="68119" spans="30:30">
      <c r="AD68119" s="9"/>
    </row>
    <row r="68120" spans="30:30">
      <c r="AD68120" s="9"/>
    </row>
    <row r="68121" spans="30:30">
      <c r="AD68121" s="9"/>
    </row>
    <row r="68122" spans="30:30">
      <c r="AD68122" s="9"/>
    </row>
    <row r="68123" spans="30:30">
      <c r="AD68123" s="9"/>
    </row>
    <row r="68124" spans="30:30">
      <c r="AD68124" s="9"/>
    </row>
    <row r="68125" spans="30:30">
      <c r="AD68125" s="9"/>
    </row>
    <row r="68126" spans="30:30">
      <c r="AD68126" s="9"/>
    </row>
    <row r="68127" spans="30:30">
      <c r="AD68127" s="9"/>
    </row>
    <row r="68128" spans="30:30">
      <c r="AD68128" s="9"/>
    </row>
    <row r="68129" spans="30:30">
      <c r="AD68129" s="9"/>
    </row>
    <row r="68130" spans="30:30">
      <c r="AD68130" s="9"/>
    </row>
    <row r="68131" spans="30:30">
      <c r="AD68131" s="9"/>
    </row>
    <row r="68132" spans="30:30">
      <c r="AD68132" s="9"/>
    </row>
    <row r="68133" spans="30:30">
      <c r="AD68133" s="9"/>
    </row>
    <row r="68134" spans="30:30">
      <c r="AD68134" s="9"/>
    </row>
    <row r="68135" spans="30:30">
      <c r="AD68135" s="9"/>
    </row>
    <row r="68136" spans="30:30">
      <c r="AD68136" s="9"/>
    </row>
    <row r="68137" spans="30:30">
      <c r="AD68137" s="9"/>
    </row>
    <row r="68138" spans="30:30">
      <c r="AD68138" s="9"/>
    </row>
    <row r="68139" spans="30:30">
      <c r="AD68139" s="9"/>
    </row>
    <row r="68140" spans="30:30">
      <c r="AD68140" s="9"/>
    </row>
    <row r="68141" spans="30:30">
      <c r="AD68141" s="9"/>
    </row>
    <row r="68142" spans="30:30">
      <c r="AD68142" s="9"/>
    </row>
    <row r="68143" spans="30:30">
      <c r="AD68143" s="9"/>
    </row>
    <row r="68144" spans="30:30">
      <c r="AD68144" s="9"/>
    </row>
    <row r="68145" spans="30:30">
      <c r="AD68145" s="9"/>
    </row>
    <row r="68146" spans="30:30">
      <c r="AD68146" s="9"/>
    </row>
    <row r="68147" spans="30:30">
      <c r="AD68147" s="9"/>
    </row>
    <row r="68148" spans="30:30">
      <c r="AD68148" s="9"/>
    </row>
    <row r="68149" spans="30:30">
      <c r="AD68149" s="9"/>
    </row>
    <row r="68150" spans="30:30">
      <c r="AD68150" s="9"/>
    </row>
    <row r="68151" spans="30:30">
      <c r="AD68151" s="9"/>
    </row>
    <row r="68152" spans="30:30">
      <c r="AD68152" s="9"/>
    </row>
    <row r="68153" spans="30:30">
      <c r="AD68153" s="9"/>
    </row>
    <row r="68154" spans="30:30">
      <c r="AD68154" s="9"/>
    </row>
    <row r="68155" spans="30:30">
      <c r="AD68155" s="9"/>
    </row>
    <row r="68156" spans="30:30">
      <c r="AD68156" s="9"/>
    </row>
    <row r="68157" spans="30:30">
      <c r="AD68157" s="9"/>
    </row>
    <row r="68158" spans="30:30">
      <c r="AD68158" s="9"/>
    </row>
    <row r="68159" spans="30:30">
      <c r="AD68159" s="9"/>
    </row>
    <row r="68160" spans="30:30">
      <c r="AD68160" s="9"/>
    </row>
    <row r="68161" spans="30:30">
      <c r="AD68161" s="9"/>
    </row>
    <row r="68162" spans="30:30">
      <c r="AD68162" s="9"/>
    </row>
    <row r="68163" spans="30:30">
      <c r="AD68163" s="9"/>
    </row>
    <row r="68164" spans="30:30">
      <c r="AD68164" s="9"/>
    </row>
    <row r="68165" spans="30:30">
      <c r="AD68165" s="9"/>
    </row>
    <row r="68166" spans="30:30">
      <c r="AD68166" s="9"/>
    </row>
    <row r="68167" spans="30:30">
      <c r="AD68167" s="9"/>
    </row>
    <row r="68168" spans="30:30">
      <c r="AD68168" s="9"/>
    </row>
    <row r="68169" spans="30:30">
      <c r="AD68169" s="9"/>
    </row>
    <row r="68170" spans="30:30">
      <c r="AD68170" s="9"/>
    </row>
    <row r="68171" spans="30:30">
      <c r="AD68171" s="9"/>
    </row>
    <row r="68172" spans="30:30">
      <c r="AD68172" s="9"/>
    </row>
    <row r="68173" spans="30:30">
      <c r="AD68173" s="9"/>
    </row>
    <row r="68174" spans="30:30">
      <c r="AD68174" s="9"/>
    </row>
    <row r="68175" spans="30:30">
      <c r="AD68175" s="9"/>
    </row>
    <row r="68176" spans="30:30">
      <c r="AD68176" s="9"/>
    </row>
    <row r="68177" spans="30:30">
      <c r="AD68177" s="9"/>
    </row>
    <row r="68178" spans="30:30">
      <c r="AD68178" s="9"/>
    </row>
    <row r="68179" spans="30:30">
      <c r="AD68179" s="9"/>
    </row>
    <row r="68180" spans="30:30">
      <c r="AD68180" s="9"/>
    </row>
    <row r="68181" spans="30:30">
      <c r="AD68181" s="9"/>
    </row>
    <row r="68182" spans="30:30">
      <c r="AD68182" s="9"/>
    </row>
    <row r="68183" spans="30:30">
      <c r="AD68183" s="9"/>
    </row>
    <row r="68184" spans="30:30">
      <c r="AD68184" s="9"/>
    </row>
    <row r="68185" spans="30:30">
      <c r="AD68185" s="9"/>
    </row>
    <row r="68186" spans="30:30">
      <c r="AD68186" s="9"/>
    </row>
    <row r="68187" spans="30:30">
      <c r="AD68187" s="9"/>
    </row>
    <row r="68188" spans="30:30">
      <c r="AD68188" s="9"/>
    </row>
    <row r="68189" spans="30:30">
      <c r="AD68189" s="9"/>
    </row>
    <row r="68190" spans="30:30">
      <c r="AD68190" s="9"/>
    </row>
    <row r="68191" spans="30:30">
      <c r="AD68191" s="9"/>
    </row>
    <row r="68192" spans="30:30">
      <c r="AD68192" s="9"/>
    </row>
    <row r="68193" spans="30:30">
      <c r="AD68193" s="9"/>
    </row>
    <row r="68194" spans="30:30">
      <c r="AD68194" s="9"/>
    </row>
    <row r="68195" spans="30:30">
      <c r="AD68195" s="9"/>
    </row>
    <row r="68196" spans="30:30">
      <c r="AD68196" s="9"/>
    </row>
    <row r="68197" spans="30:30">
      <c r="AD68197" s="9"/>
    </row>
    <row r="68198" spans="30:30">
      <c r="AD68198" s="9"/>
    </row>
    <row r="68199" spans="30:30">
      <c r="AD68199" s="9"/>
    </row>
    <row r="68200" spans="30:30">
      <c r="AD68200" s="9"/>
    </row>
    <row r="68201" spans="30:30">
      <c r="AD68201" s="9"/>
    </row>
    <row r="68202" spans="30:30">
      <c r="AD68202" s="9"/>
    </row>
    <row r="68203" spans="30:30">
      <c r="AD68203" s="9"/>
    </row>
    <row r="68204" spans="30:30">
      <c r="AD68204" s="9"/>
    </row>
    <row r="68205" spans="30:30">
      <c r="AD68205" s="9"/>
    </row>
    <row r="68206" spans="30:30">
      <c r="AD68206" s="9"/>
    </row>
    <row r="68207" spans="30:30">
      <c r="AD68207" s="9"/>
    </row>
    <row r="68208" spans="30:30">
      <c r="AD68208" s="9"/>
    </row>
    <row r="68209" spans="30:30">
      <c r="AD68209" s="9"/>
    </row>
    <row r="68210" spans="30:30">
      <c r="AD68210" s="9"/>
    </row>
    <row r="68211" spans="30:30">
      <c r="AD68211" s="9"/>
    </row>
    <row r="68212" spans="30:30">
      <c r="AD68212" s="9"/>
    </row>
    <row r="68213" spans="30:30">
      <c r="AD68213" s="9"/>
    </row>
    <row r="68214" spans="30:30">
      <c r="AD68214" s="9"/>
    </row>
    <row r="68215" spans="30:30">
      <c r="AD68215" s="9"/>
    </row>
    <row r="68216" spans="30:30">
      <c r="AD68216" s="9"/>
    </row>
    <row r="68217" spans="30:30">
      <c r="AD68217" s="9"/>
    </row>
    <row r="68218" spans="30:30">
      <c r="AD68218" s="9"/>
    </row>
    <row r="68219" spans="30:30">
      <c r="AD68219" s="9"/>
    </row>
    <row r="68220" spans="30:30">
      <c r="AD68220" s="9"/>
    </row>
    <row r="68221" spans="30:30">
      <c r="AD68221" s="9"/>
    </row>
    <row r="68222" spans="30:30">
      <c r="AD68222" s="9"/>
    </row>
    <row r="68223" spans="30:30">
      <c r="AD68223" s="9"/>
    </row>
    <row r="68224" spans="30:30">
      <c r="AD68224" s="9"/>
    </row>
    <row r="68225" spans="30:30">
      <c r="AD68225" s="9"/>
    </row>
    <row r="68226" spans="30:30">
      <c r="AD68226" s="9"/>
    </row>
    <row r="68227" spans="30:30">
      <c r="AD68227" s="9"/>
    </row>
    <row r="68228" spans="30:30">
      <c r="AD68228" s="9"/>
    </row>
    <row r="68229" spans="30:30">
      <c r="AD68229" s="9"/>
    </row>
    <row r="68230" spans="30:30">
      <c r="AD68230" s="9"/>
    </row>
    <row r="68231" spans="30:30">
      <c r="AD68231" s="9"/>
    </row>
    <row r="68232" spans="30:30">
      <c r="AD68232" s="9"/>
    </row>
    <row r="68233" spans="30:30">
      <c r="AD68233" s="9"/>
    </row>
    <row r="68234" spans="30:30">
      <c r="AD68234" s="9"/>
    </row>
    <row r="68235" spans="30:30">
      <c r="AD68235" s="9"/>
    </row>
    <row r="68236" spans="30:30">
      <c r="AD68236" s="9"/>
    </row>
    <row r="68237" spans="30:30">
      <c r="AD68237" s="9"/>
    </row>
    <row r="68238" spans="30:30">
      <c r="AD68238" s="9"/>
    </row>
    <row r="68239" spans="30:30">
      <c r="AD68239" s="9"/>
    </row>
    <row r="68240" spans="30:30">
      <c r="AD68240" s="9"/>
    </row>
    <row r="68241" spans="30:30">
      <c r="AD68241" s="9"/>
    </row>
    <row r="68242" spans="30:30">
      <c r="AD68242" s="9"/>
    </row>
    <row r="68243" spans="30:30">
      <c r="AD68243" s="9"/>
    </row>
    <row r="68244" spans="30:30">
      <c r="AD68244" s="9"/>
    </row>
    <row r="68245" spans="30:30">
      <c r="AD68245" s="9"/>
    </row>
    <row r="68246" spans="30:30">
      <c r="AD68246" s="9"/>
    </row>
    <row r="68247" spans="30:30">
      <c r="AD68247" s="9"/>
    </row>
    <row r="68248" spans="30:30">
      <c r="AD68248" s="9"/>
    </row>
    <row r="68249" spans="30:30">
      <c r="AD68249" s="9"/>
    </row>
    <row r="68250" spans="30:30">
      <c r="AD68250" s="9"/>
    </row>
    <row r="68251" spans="30:30">
      <c r="AD68251" s="9"/>
    </row>
    <row r="68252" spans="30:30">
      <c r="AD68252" s="9"/>
    </row>
    <row r="68253" spans="30:30">
      <c r="AD68253" s="9"/>
    </row>
    <row r="68254" spans="30:30">
      <c r="AD68254" s="9"/>
    </row>
    <row r="68255" spans="30:30">
      <c r="AD68255" s="9"/>
    </row>
    <row r="68256" spans="30:30">
      <c r="AD68256" s="9"/>
    </row>
    <row r="68257" spans="30:30">
      <c r="AD68257" s="9"/>
    </row>
    <row r="68258" spans="30:30">
      <c r="AD68258" s="9"/>
    </row>
    <row r="68259" spans="30:30">
      <c r="AD68259" s="9"/>
    </row>
    <row r="68260" spans="30:30">
      <c r="AD68260" s="9"/>
    </row>
    <row r="68261" spans="30:30">
      <c r="AD68261" s="9"/>
    </row>
    <row r="68262" spans="30:30">
      <c r="AD68262" s="9"/>
    </row>
    <row r="68263" spans="30:30">
      <c r="AD68263" s="9"/>
    </row>
    <row r="68264" spans="30:30">
      <c r="AD68264" s="9"/>
    </row>
    <row r="68265" spans="30:30">
      <c r="AD68265" s="9"/>
    </row>
    <row r="68266" spans="30:30">
      <c r="AD68266" s="9"/>
    </row>
    <row r="68267" spans="30:30">
      <c r="AD68267" s="9"/>
    </row>
    <row r="68268" spans="30:30">
      <c r="AD68268" s="9"/>
    </row>
    <row r="68269" spans="30:30">
      <c r="AD68269" s="9"/>
    </row>
    <row r="68270" spans="30:30">
      <c r="AD68270" s="9"/>
    </row>
    <row r="68271" spans="30:30">
      <c r="AD68271" s="9"/>
    </row>
    <row r="68272" spans="30:30">
      <c r="AD68272" s="9"/>
    </row>
    <row r="68273" spans="30:30">
      <c r="AD68273" s="9"/>
    </row>
    <row r="68274" spans="30:30">
      <c r="AD68274" s="9"/>
    </row>
    <row r="68275" spans="30:30">
      <c r="AD68275" s="9"/>
    </row>
    <row r="68276" spans="30:30">
      <c r="AD68276" s="9"/>
    </row>
    <row r="68277" spans="30:30">
      <c r="AD68277" s="9"/>
    </row>
    <row r="68278" spans="30:30">
      <c r="AD68278" s="9"/>
    </row>
    <row r="68279" spans="30:30">
      <c r="AD68279" s="9"/>
    </row>
    <row r="68280" spans="30:30">
      <c r="AD68280" s="9"/>
    </row>
    <row r="68281" spans="30:30">
      <c r="AD68281" s="9"/>
    </row>
    <row r="68282" spans="30:30">
      <c r="AD68282" s="9"/>
    </row>
    <row r="68283" spans="30:30">
      <c r="AD68283" s="9"/>
    </row>
    <row r="68284" spans="30:30">
      <c r="AD68284" s="9"/>
    </row>
    <row r="68285" spans="30:30">
      <c r="AD68285" s="9"/>
    </row>
    <row r="68286" spans="30:30">
      <c r="AD68286" s="9"/>
    </row>
    <row r="68287" spans="30:30">
      <c r="AD68287" s="9"/>
    </row>
    <row r="68288" spans="30:30">
      <c r="AD68288" s="9"/>
    </row>
    <row r="68289" spans="30:30">
      <c r="AD68289" s="9"/>
    </row>
    <row r="68290" spans="30:30">
      <c r="AD68290" s="9"/>
    </row>
    <row r="68291" spans="30:30">
      <c r="AD68291" s="9"/>
    </row>
    <row r="68292" spans="30:30">
      <c r="AD68292" s="9"/>
    </row>
    <row r="68293" spans="30:30">
      <c r="AD68293" s="9"/>
    </row>
    <row r="68294" spans="30:30">
      <c r="AD68294" s="9"/>
    </row>
    <row r="68295" spans="30:30">
      <c r="AD68295" s="9"/>
    </row>
    <row r="68296" spans="30:30">
      <c r="AD68296" s="9"/>
    </row>
    <row r="68297" spans="30:30">
      <c r="AD68297" s="9"/>
    </row>
    <row r="68298" spans="30:30">
      <c r="AD68298" s="9"/>
    </row>
    <row r="68299" spans="30:30">
      <c r="AD68299" s="9"/>
    </row>
    <row r="68300" spans="30:30">
      <c r="AD68300" s="9"/>
    </row>
    <row r="68301" spans="30:30">
      <c r="AD68301" s="9"/>
    </row>
    <row r="68302" spans="30:30">
      <c r="AD68302" s="9"/>
    </row>
    <row r="68303" spans="30:30">
      <c r="AD68303" s="9"/>
    </row>
    <row r="68304" spans="30:30">
      <c r="AD68304" s="9"/>
    </row>
    <row r="68305" spans="30:30">
      <c r="AD68305" s="9"/>
    </row>
    <row r="68306" spans="30:30">
      <c r="AD68306" s="9"/>
    </row>
    <row r="68307" spans="30:30">
      <c r="AD68307" s="9"/>
    </row>
    <row r="68308" spans="30:30">
      <c r="AD68308" s="9"/>
    </row>
    <row r="68309" spans="30:30">
      <c r="AD68309" s="9"/>
    </row>
    <row r="68310" spans="30:30">
      <c r="AD68310" s="9"/>
    </row>
    <row r="68311" spans="30:30">
      <c r="AD68311" s="9"/>
    </row>
    <row r="68312" spans="30:30">
      <c r="AD68312" s="9"/>
    </row>
    <row r="68313" spans="30:30">
      <c r="AD68313" s="9"/>
    </row>
    <row r="68314" spans="30:30">
      <c r="AD68314" s="9"/>
    </row>
    <row r="68315" spans="30:30">
      <c r="AD68315" s="9"/>
    </row>
    <row r="68316" spans="30:30">
      <c r="AD68316" s="9"/>
    </row>
    <row r="68317" spans="30:30">
      <c r="AD68317" s="9"/>
    </row>
    <row r="68318" spans="30:30">
      <c r="AD68318" s="9"/>
    </row>
    <row r="68319" spans="30:30">
      <c r="AD68319" s="9"/>
    </row>
    <row r="68320" spans="30:30">
      <c r="AD68320" s="9"/>
    </row>
    <row r="68321" spans="30:30">
      <c r="AD68321" s="9"/>
    </row>
    <row r="68322" spans="30:30">
      <c r="AD68322" s="9"/>
    </row>
    <row r="68323" spans="30:30">
      <c r="AD68323" s="9"/>
    </row>
    <row r="68324" spans="30:30">
      <c r="AD68324" s="9"/>
    </row>
    <row r="68325" spans="30:30">
      <c r="AD68325" s="9"/>
    </row>
    <row r="68326" spans="30:30">
      <c r="AD68326" s="9"/>
    </row>
    <row r="68327" spans="30:30">
      <c r="AD68327" s="9"/>
    </row>
    <row r="68328" spans="30:30">
      <c r="AD68328" s="9"/>
    </row>
    <row r="68329" spans="30:30">
      <c r="AD68329" s="9"/>
    </row>
    <row r="68330" spans="30:30">
      <c r="AD68330" s="9"/>
    </row>
    <row r="68331" spans="30:30">
      <c r="AD68331" s="9"/>
    </row>
    <row r="68332" spans="30:30">
      <c r="AD68332" s="9"/>
    </row>
    <row r="68333" spans="30:30">
      <c r="AD68333" s="9"/>
    </row>
    <row r="68334" spans="30:30">
      <c r="AD68334" s="9"/>
    </row>
    <row r="68335" spans="30:30">
      <c r="AD68335" s="9"/>
    </row>
    <row r="68336" spans="30:30">
      <c r="AD68336" s="9"/>
    </row>
    <row r="68337" spans="30:30">
      <c r="AD68337" s="9"/>
    </row>
    <row r="68338" spans="30:30">
      <c r="AD68338" s="9"/>
    </row>
    <row r="68339" spans="30:30">
      <c r="AD68339" s="9"/>
    </row>
    <row r="68340" spans="30:30">
      <c r="AD68340" s="9"/>
    </row>
    <row r="68341" spans="30:30">
      <c r="AD68341" s="9"/>
    </row>
    <row r="68342" spans="30:30">
      <c r="AD68342" s="9"/>
    </row>
    <row r="68343" spans="30:30">
      <c r="AD68343" s="9"/>
    </row>
    <row r="68344" spans="30:30">
      <c r="AD68344" s="9"/>
    </row>
    <row r="68345" spans="30:30">
      <c r="AD68345" s="9"/>
    </row>
    <row r="68346" spans="30:30">
      <c r="AD68346" s="9"/>
    </row>
    <row r="68347" spans="30:30">
      <c r="AD68347" s="9"/>
    </row>
    <row r="68348" spans="30:30">
      <c r="AD68348" s="9"/>
    </row>
    <row r="68349" spans="30:30">
      <c r="AD68349" s="9"/>
    </row>
    <row r="68350" spans="30:30">
      <c r="AD68350" s="9"/>
    </row>
    <row r="68351" spans="30:30">
      <c r="AD68351" s="9"/>
    </row>
    <row r="68352" spans="30:30">
      <c r="AD68352" s="9"/>
    </row>
    <row r="68353" spans="30:30">
      <c r="AD68353" s="9"/>
    </row>
    <row r="68354" spans="30:30">
      <c r="AD68354" s="9"/>
    </row>
    <row r="68355" spans="30:30">
      <c r="AD68355" s="9"/>
    </row>
    <row r="68356" spans="30:30">
      <c r="AD68356" s="9"/>
    </row>
    <row r="68357" spans="30:30">
      <c r="AD68357" s="9"/>
    </row>
    <row r="68358" spans="30:30">
      <c r="AD68358" s="9"/>
    </row>
    <row r="68359" spans="30:30">
      <c r="AD68359" s="9"/>
    </row>
    <row r="68360" spans="30:30">
      <c r="AD68360" s="9"/>
    </row>
    <row r="68361" spans="30:30">
      <c r="AD68361" s="9"/>
    </row>
    <row r="68362" spans="30:30">
      <c r="AD68362" s="9"/>
    </row>
    <row r="68363" spans="30:30">
      <c r="AD68363" s="9"/>
    </row>
    <row r="68364" spans="30:30">
      <c r="AD68364" s="9"/>
    </row>
    <row r="68365" spans="30:30">
      <c r="AD68365" s="9"/>
    </row>
    <row r="68366" spans="30:30">
      <c r="AD68366" s="9"/>
    </row>
    <row r="68367" spans="30:30">
      <c r="AD68367" s="9"/>
    </row>
    <row r="68368" spans="30:30">
      <c r="AD68368" s="9"/>
    </row>
    <row r="68369" spans="30:30">
      <c r="AD68369" s="9"/>
    </row>
    <row r="68370" spans="30:30">
      <c r="AD68370" s="9"/>
    </row>
    <row r="68371" spans="30:30">
      <c r="AD68371" s="9"/>
    </row>
    <row r="68372" spans="30:30">
      <c r="AD68372" s="9"/>
    </row>
    <row r="68373" spans="30:30">
      <c r="AD68373" s="9"/>
    </row>
    <row r="68374" spans="30:30">
      <c r="AD68374" s="9"/>
    </row>
    <row r="68375" spans="30:30">
      <c r="AD68375" s="9"/>
    </row>
    <row r="68376" spans="30:30">
      <c r="AD68376" s="9"/>
    </row>
    <row r="68377" spans="30:30">
      <c r="AD68377" s="9"/>
    </row>
    <row r="68378" spans="30:30">
      <c r="AD68378" s="9"/>
    </row>
    <row r="68379" spans="30:30">
      <c r="AD68379" s="9"/>
    </row>
    <row r="68380" spans="30:30">
      <c r="AD68380" s="9"/>
    </row>
    <row r="68381" spans="30:30">
      <c r="AD68381" s="9"/>
    </row>
    <row r="68382" spans="30:30">
      <c r="AD68382" s="9"/>
    </row>
    <row r="68383" spans="30:30">
      <c r="AD68383" s="9"/>
    </row>
    <row r="68384" spans="30:30">
      <c r="AD68384" s="9"/>
    </row>
    <row r="68385" spans="30:30">
      <c r="AD68385" s="9"/>
    </row>
    <row r="68386" spans="30:30">
      <c r="AD68386" s="9"/>
    </row>
    <row r="68387" spans="30:30">
      <c r="AD68387" s="9"/>
    </row>
    <row r="68388" spans="30:30">
      <c r="AD68388" s="9"/>
    </row>
    <row r="68389" spans="30:30">
      <c r="AD68389" s="9"/>
    </row>
    <row r="68390" spans="30:30">
      <c r="AD68390" s="9"/>
    </row>
    <row r="68391" spans="30:30">
      <c r="AD68391" s="9"/>
    </row>
    <row r="68392" spans="30:30">
      <c r="AD68392" s="9"/>
    </row>
    <row r="68393" spans="30:30">
      <c r="AD68393" s="9"/>
    </row>
    <row r="68394" spans="30:30">
      <c r="AD68394" s="9"/>
    </row>
    <row r="68395" spans="30:30">
      <c r="AD68395" s="9"/>
    </row>
    <row r="68396" spans="30:30">
      <c r="AD68396" s="9"/>
    </row>
    <row r="68397" spans="30:30">
      <c r="AD68397" s="9"/>
    </row>
    <row r="68398" spans="30:30">
      <c r="AD68398" s="9"/>
    </row>
    <row r="68399" spans="30:30">
      <c r="AD68399" s="9"/>
    </row>
    <row r="68400" spans="30:30">
      <c r="AD68400" s="9"/>
    </row>
    <row r="68401" spans="30:30">
      <c r="AD68401" s="9"/>
    </row>
    <row r="68402" spans="30:30">
      <c r="AD68402" s="9"/>
    </row>
    <row r="68403" spans="30:30">
      <c r="AD68403" s="9"/>
    </row>
    <row r="68404" spans="30:30">
      <c r="AD68404" s="9"/>
    </row>
    <row r="68405" spans="30:30">
      <c r="AD68405" s="9"/>
    </row>
    <row r="68406" spans="30:30">
      <c r="AD68406" s="9"/>
    </row>
    <row r="68407" spans="30:30">
      <c r="AD68407" s="9"/>
    </row>
    <row r="68408" spans="30:30">
      <c r="AD68408" s="9"/>
    </row>
    <row r="68409" spans="30:30">
      <c r="AD68409" s="9"/>
    </row>
    <row r="68410" spans="30:30">
      <c r="AD68410" s="9"/>
    </row>
    <row r="68411" spans="30:30">
      <c r="AD68411" s="9"/>
    </row>
    <row r="68412" spans="30:30">
      <c r="AD68412" s="9"/>
    </row>
    <row r="68413" spans="30:30">
      <c r="AD68413" s="9"/>
    </row>
    <row r="68414" spans="30:30">
      <c r="AD68414" s="9"/>
    </row>
    <row r="68415" spans="30:30">
      <c r="AD68415" s="9"/>
    </row>
    <row r="68416" spans="30:30">
      <c r="AD68416" s="9"/>
    </row>
    <row r="68417" spans="30:30">
      <c r="AD68417" s="9"/>
    </row>
    <row r="68418" spans="30:30">
      <c r="AD68418" s="9"/>
    </row>
    <row r="68419" spans="30:30">
      <c r="AD68419" s="9"/>
    </row>
    <row r="68420" spans="30:30">
      <c r="AD68420" s="9"/>
    </row>
    <row r="68421" spans="30:30">
      <c r="AD68421" s="9"/>
    </row>
    <row r="68422" spans="30:30">
      <c r="AD68422" s="9"/>
    </row>
    <row r="68423" spans="30:30">
      <c r="AD68423" s="9"/>
    </row>
    <row r="68424" spans="30:30">
      <c r="AD68424" s="9"/>
    </row>
    <row r="68425" spans="30:30">
      <c r="AD68425" s="9"/>
    </row>
    <row r="68426" spans="30:30">
      <c r="AD68426" s="9"/>
    </row>
    <row r="68427" spans="30:30">
      <c r="AD68427" s="9"/>
    </row>
    <row r="68428" spans="30:30">
      <c r="AD68428" s="9"/>
    </row>
    <row r="68429" spans="30:30">
      <c r="AD68429" s="9"/>
    </row>
    <row r="68430" spans="30:30">
      <c r="AD68430" s="9"/>
    </row>
    <row r="68431" spans="30:30">
      <c r="AD68431" s="9"/>
    </row>
    <row r="68432" spans="30:30">
      <c r="AD68432" s="9"/>
    </row>
    <row r="68433" spans="30:30">
      <c r="AD68433" s="9"/>
    </row>
    <row r="68434" spans="30:30">
      <c r="AD68434" s="9"/>
    </row>
    <row r="68435" spans="30:30">
      <c r="AD68435" s="9"/>
    </row>
    <row r="68436" spans="30:30">
      <c r="AD68436" s="9"/>
    </row>
    <row r="68437" spans="30:30">
      <c r="AD68437" s="9"/>
    </row>
    <row r="68438" spans="30:30">
      <c r="AD68438" s="9"/>
    </row>
    <row r="68439" spans="30:30">
      <c r="AD68439" s="9"/>
    </row>
    <row r="68440" spans="30:30">
      <c r="AD68440" s="9"/>
    </row>
    <row r="68441" spans="30:30">
      <c r="AD68441" s="9"/>
    </row>
    <row r="68442" spans="30:30">
      <c r="AD68442" s="9"/>
    </row>
    <row r="68443" spans="30:30">
      <c r="AD68443" s="9"/>
    </row>
    <row r="68444" spans="30:30">
      <c r="AD68444" s="9"/>
    </row>
    <row r="68445" spans="30:30">
      <c r="AD68445" s="9"/>
    </row>
    <row r="68446" spans="30:30">
      <c r="AD68446" s="9"/>
    </row>
    <row r="68447" spans="30:30">
      <c r="AD68447" s="9"/>
    </row>
    <row r="68448" spans="30:30">
      <c r="AD68448" s="9"/>
    </row>
    <row r="68449" spans="30:30">
      <c r="AD68449" s="9"/>
    </row>
    <row r="68450" spans="30:30">
      <c r="AD68450" s="9"/>
    </row>
    <row r="68451" spans="30:30">
      <c r="AD68451" s="9"/>
    </row>
    <row r="68452" spans="30:30">
      <c r="AD68452" s="9"/>
    </row>
    <row r="68453" spans="30:30">
      <c r="AD68453" s="9"/>
    </row>
    <row r="68454" spans="30:30">
      <c r="AD68454" s="9"/>
    </row>
    <row r="68455" spans="30:30">
      <c r="AD68455" s="9"/>
    </row>
    <row r="68456" spans="30:30">
      <c r="AD68456" s="9"/>
    </row>
    <row r="68457" spans="30:30">
      <c r="AD68457" s="9"/>
    </row>
    <row r="68458" spans="30:30">
      <c r="AD68458" s="9"/>
    </row>
    <row r="68459" spans="30:30">
      <c r="AD68459" s="9"/>
    </row>
    <row r="68460" spans="30:30">
      <c r="AD68460" s="9"/>
    </row>
    <row r="68461" spans="30:30">
      <c r="AD68461" s="9"/>
    </row>
    <row r="68462" spans="30:30">
      <c r="AD68462" s="9"/>
    </row>
    <row r="68463" spans="30:30">
      <c r="AD68463" s="9"/>
    </row>
    <row r="68464" spans="30:30">
      <c r="AD68464" s="9"/>
    </row>
    <row r="68465" spans="30:30">
      <c r="AD68465" s="9"/>
    </row>
    <row r="68466" spans="30:30">
      <c r="AD68466" s="9"/>
    </row>
    <row r="68467" spans="30:30">
      <c r="AD68467" s="9"/>
    </row>
    <row r="68468" spans="30:30">
      <c r="AD68468" s="9"/>
    </row>
    <row r="68469" spans="30:30">
      <c r="AD68469" s="9"/>
    </row>
    <row r="68470" spans="30:30">
      <c r="AD68470" s="9"/>
    </row>
    <row r="68471" spans="30:30">
      <c r="AD68471" s="9"/>
    </row>
    <row r="68472" spans="30:30">
      <c r="AD68472" s="9"/>
    </row>
    <row r="68473" spans="30:30">
      <c r="AD68473" s="9"/>
    </row>
    <row r="68474" spans="30:30">
      <c r="AD68474" s="9"/>
    </row>
    <row r="68475" spans="30:30">
      <c r="AD68475" s="9"/>
    </row>
    <row r="68476" spans="30:30">
      <c r="AD68476" s="9"/>
    </row>
    <row r="68477" spans="30:30">
      <c r="AD68477" s="9"/>
    </row>
    <row r="68478" spans="30:30">
      <c r="AD68478" s="9"/>
    </row>
    <row r="68479" spans="30:30">
      <c r="AD68479" s="9"/>
    </row>
    <row r="68480" spans="30:30">
      <c r="AD68480" s="9"/>
    </row>
    <row r="68481" spans="30:30">
      <c r="AD68481" s="9"/>
    </row>
    <row r="68482" spans="30:30">
      <c r="AD68482" s="9"/>
    </row>
    <row r="68483" spans="30:30">
      <c r="AD68483" s="9"/>
    </row>
    <row r="68484" spans="30:30">
      <c r="AD68484" s="9"/>
    </row>
    <row r="68485" spans="30:30">
      <c r="AD68485" s="9"/>
    </row>
    <row r="68486" spans="30:30">
      <c r="AD68486" s="9"/>
    </row>
    <row r="68487" spans="30:30">
      <c r="AD68487" s="9"/>
    </row>
    <row r="68488" spans="30:30">
      <c r="AD68488" s="9"/>
    </row>
    <row r="68489" spans="30:30">
      <c r="AD68489" s="9"/>
    </row>
    <row r="68490" spans="30:30">
      <c r="AD68490" s="9"/>
    </row>
    <row r="68491" spans="30:30">
      <c r="AD68491" s="9"/>
    </row>
    <row r="68492" spans="30:30">
      <c r="AD68492" s="9"/>
    </row>
    <row r="68493" spans="30:30">
      <c r="AD68493" s="9"/>
    </row>
    <row r="68494" spans="30:30">
      <c r="AD68494" s="9"/>
    </row>
    <row r="68495" spans="30:30">
      <c r="AD68495" s="9"/>
    </row>
    <row r="68496" spans="30:30">
      <c r="AD68496" s="9"/>
    </row>
    <row r="68497" spans="30:30">
      <c r="AD68497" s="9"/>
    </row>
    <row r="68498" spans="30:30">
      <c r="AD68498" s="9"/>
    </row>
    <row r="68499" spans="30:30">
      <c r="AD68499" s="9"/>
    </row>
    <row r="68500" spans="30:30">
      <c r="AD68500" s="9"/>
    </row>
    <row r="68501" spans="30:30">
      <c r="AD68501" s="9"/>
    </row>
    <row r="68502" spans="30:30">
      <c r="AD68502" s="9"/>
    </row>
    <row r="68503" spans="30:30">
      <c r="AD68503" s="9"/>
    </row>
    <row r="68504" spans="30:30">
      <c r="AD68504" s="9"/>
    </row>
    <row r="68505" spans="30:30">
      <c r="AD68505" s="9"/>
    </row>
    <row r="68506" spans="30:30">
      <c r="AD68506" s="9"/>
    </row>
    <row r="68507" spans="30:30">
      <c r="AD68507" s="9"/>
    </row>
    <row r="68508" spans="30:30">
      <c r="AD68508" s="9"/>
    </row>
    <row r="68509" spans="30:30">
      <c r="AD68509" s="9"/>
    </row>
    <row r="68510" spans="30:30">
      <c r="AD68510" s="9"/>
    </row>
    <row r="68511" spans="30:30">
      <c r="AD68511" s="9"/>
    </row>
    <row r="68512" spans="30:30">
      <c r="AD68512" s="9"/>
    </row>
    <row r="68513" spans="30:30">
      <c r="AD68513" s="9"/>
    </row>
    <row r="68514" spans="30:30">
      <c r="AD68514" s="9"/>
    </row>
    <row r="68515" spans="30:30">
      <c r="AD68515" s="9"/>
    </row>
    <row r="68516" spans="30:30">
      <c r="AD68516" s="9"/>
    </row>
    <row r="68517" spans="30:30">
      <c r="AD68517" s="9"/>
    </row>
    <row r="68518" spans="30:30">
      <c r="AD68518" s="9"/>
    </row>
    <row r="68519" spans="30:30">
      <c r="AD68519" s="9"/>
    </row>
    <row r="68520" spans="30:30">
      <c r="AD68520" s="9"/>
    </row>
    <row r="68521" spans="30:30">
      <c r="AD68521" s="9"/>
    </row>
    <row r="68522" spans="30:30">
      <c r="AD68522" s="9"/>
    </row>
    <row r="68523" spans="30:30">
      <c r="AD68523" s="9"/>
    </row>
    <row r="68524" spans="30:30">
      <c r="AD68524" s="9"/>
    </row>
    <row r="68525" spans="30:30">
      <c r="AD68525" s="9"/>
    </row>
    <row r="68526" spans="30:30">
      <c r="AD68526" s="9"/>
    </row>
    <row r="68527" spans="30:30">
      <c r="AD68527" s="9"/>
    </row>
    <row r="68528" spans="30:30">
      <c r="AD68528" s="9"/>
    </row>
    <row r="68529" spans="30:30">
      <c r="AD68529" s="9"/>
    </row>
    <row r="68530" spans="30:30">
      <c r="AD68530" s="9"/>
    </row>
    <row r="68531" spans="30:30">
      <c r="AD68531" s="9"/>
    </row>
    <row r="68532" spans="30:30">
      <c r="AD68532" s="9"/>
    </row>
    <row r="68533" spans="30:30">
      <c r="AD68533" s="9"/>
    </row>
    <row r="68534" spans="30:30">
      <c r="AD68534" s="9"/>
    </row>
    <row r="68535" spans="30:30">
      <c r="AD68535" s="9"/>
    </row>
    <row r="68536" spans="30:30">
      <c r="AD68536" s="9"/>
    </row>
    <row r="68537" spans="30:30">
      <c r="AD68537" s="9"/>
    </row>
    <row r="68538" spans="30:30">
      <c r="AD68538" s="9"/>
    </row>
    <row r="68539" spans="30:30">
      <c r="AD68539" s="9"/>
    </row>
    <row r="68540" spans="30:30">
      <c r="AD68540" s="9"/>
    </row>
    <row r="68541" spans="30:30">
      <c r="AD68541" s="9"/>
    </row>
    <row r="68542" spans="30:30">
      <c r="AD68542" s="9"/>
    </row>
    <row r="68543" spans="30:30">
      <c r="AD68543" s="9"/>
    </row>
    <row r="68544" spans="30:30">
      <c r="AD68544" s="9"/>
    </row>
    <row r="68545" spans="30:30">
      <c r="AD68545" s="9"/>
    </row>
    <row r="68546" spans="30:30">
      <c r="AD68546" s="9"/>
    </row>
    <row r="68547" spans="30:30">
      <c r="AD68547" s="9"/>
    </row>
    <row r="68548" spans="30:30">
      <c r="AD68548" s="9"/>
    </row>
    <row r="68549" spans="30:30">
      <c r="AD68549" s="9"/>
    </row>
    <row r="68550" spans="30:30">
      <c r="AD68550" s="9"/>
    </row>
    <row r="68551" spans="30:30">
      <c r="AD68551" s="9"/>
    </row>
    <row r="68552" spans="30:30">
      <c r="AD68552" s="9"/>
    </row>
    <row r="68553" spans="30:30">
      <c r="AD68553" s="9"/>
    </row>
    <row r="68554" spans="30:30">
      <c r="AD68554" s="9"/>
    </row>
    <row r="68555" spans="30:30">
      <c r="AD68555" s="9"/>
    </row>
    <row r="68556" spans="30:30">
      <c r="AD68556" s="9"/>
    </row>
    <row r="68557" spans="30:30">
      <c r="AD68557" s="9"/>
    </row>
    <row r="68558" spans="30:30">
      <c r="AD68558" s="9"/>
    </row>
    <row r="68559" spans="30:30">
      <c r="AD68559" s="9"/>
    </row>
    <row r="68560" spans="30:30">
      <c r="AD68560" s="9"/>
    </row>
    <row r="68561" spans="30:30">
      <c r="AD68561" s="9"/>
    </row>
    <row r="68562" spans="30:30">
      <c r="AD68562" s="9"/>
    </row>
    <row r="68563" spans="30:30">
      <c r="AD68563" s="9"/>
    </row>
    <row r="68564" spans="30:30">
      <c r="AD68564" s="9"/>
    </row>
    <row r="68565" spans="30:30">
      <c r="AD68565" s="9"/>
    </row>
    <row r="68566" spans="30:30">
      <c r="AD68566" s="9"/>
    </row>
    <row r="68567" spans="30:30">
      <c r="AD68567" s="9"/>
    </row>
    <row r="68568" spans="30:30">
      <c r="AD68568" s="9"/>
    </row>
    <row r="68569" spans="30:30">
      <c r="AD68569" s="9"/>
    </row>
    <row r="68570" spans="30:30">
      <c r="AD68570" s="9"/>
    </row>
    <row r="68571" spans="30:30">
      <c r="AD68571" s="9"/>
    </row>
    <row r="68572" spans="30:30">
      <c r="AD68572" s="9"/>
    </row>
    <row r="68573" spans="30:30">
      <c r="AD68573" s="9"/>
    </row>
    <row r="68574" spans="30:30">
      <c r="AD68574" s="9"/>
    </row>
    <row r="68575" spans="30:30">
      <c r="AD68575" s="9"/>
    </row>
    <row r="68576" spans="30:30">
      <c r="AD68576" s="9"/>
    </row>
    <row r="68577" spans="30:30">
      <c r="AD68577" s="9"/>
    </row>
    <row r="68578" spans="30:30">
      <c r="AD68578" s="9"/>
    </row>
    <row r="68579" spans="30:30">
      <c r="AD68579" s="9"/>
    </row>
    <row r="68580" spans="30:30">
      <c r="AD68580" s="9"/>
    </row>
    <row r="68581" spans="30:30">
      <c r="AD68581" s="9"/>
    </row>
    <row r="68582" spans="30:30">
      <c r="AD68582" s="9"/>
    </row>
    <row r="68583" spans="30:30">
      <c r="AD68583" s="9"/>
    </row>
    <row r="68584" spans="30:30">
      <c r="AD68584" s="9"/>
    </row>
    <row r="68585" spans="30:30">
      <c r="AD68585" s="9"/>
    </row>
    <row r="68586" spans="30:30">
      <c r="AD68586" s="9"/>
    </row>
    <row r="68587" spans="30:30">
      <c r="AD68587" s="9"/>
    </row>
    <row r="68588" spans="30:30">
      <c r="AD68588" s="9"/>
    </row>
    <row r="68589" spans="30:30">
      <c r="AD68589" s="9"/>
    </row>
    <row r="68590" spans="30:30">
      <c r="AD68590" s="9"/>
    </row>
    <row r="68591" spans="30:30">
      <c r="AD68591" s="9"/>
    </row>
    <row r="68592" spans="30:30">
      <c r="AD68592" s="9"/>
    </row>
    <row r="68593" spans="30:30">
      <c r="AD68593" s="9"/>
    </row>
    <row r="68594" spans="30:30">
      <c r="AD68594" s="9"/>
    </row>
    <row r="68595" spans="30:30">
      <c r="AD68595" s="9"/>
    </row>
    <row r="68596" spans="30:30">
      <c r="AD68596" s="9"/>
    </row>
    <row r="68597" spans="30:30">
      <c r="AD68597" s="9"/>
    </row>
    <row r="68598" spans="30:30">
      <c r="AD68598" s="9"/>
    </row>
    <row r="68599" spans="30:30">
      <c r="AD68599" s="9"/>
    </row>
    <row r="68600" spans="30:30">
      <c r="AD68600" s="9"/>
    </row>
    <row r="68601" spans="30:30">
      <c r="AD68601" s="9"/>
    </row>
    <row r="68602" spans="30:30">
      <c r="AD68602" s="9"/>
    </row>
    <row r="68603" spans="30:30">
      <c r="AD68603" s="9"/>
    </row>
    <row r="68604" spans="30:30">
      <c r="AD68604" s="9"/>
    </row>
    <row r="68605" spans="30:30">
      <c r="AD68605" s="9"/>
    </row>
    <row r="68606" spans="30:30">
      <c r="AD68606" s="9"/>
    </row>
    <row r="68607" spans="30:30">
      <c r="AD68607" s="9"/>
    </row>
    <row r="68608" spans="30:30">
      <c r="AD68608" s="9"/>
    </row>
    <row r="68609" spans="30:30">
      <c r="AD68609" s="9"/>
    </row>
    <row r="68610" spans="30:30">
      <c r="AD68610" s="9"/>
    </row>
    <row r="68611" spans="30:30">
      <c r="AD68611" s="9"/>
    </row>
    <row r="68612" spans="30:30">
      <c r="AD68612" s="9"/>
    </row>
    <row r="68613" spans="30:30">
      <c r="AD68613" s="9"/>
    </row>
    <row r="68614" spans="30:30">
      <c r="AD68614" s="9"/>
    </row>
    <row r="68615" spans="30:30">
      <c r="AD68615" s="9"/>
    </row>
    <row r="68616" spans="30:30">
      <c r="AD68616" s="9"/>
    </row>
    <row r="68617" spans="30:30">
      <c r="AD68617" s="9"/>
    </row>
    <row r="68618" spans="30:30">
      <c r="AD68618" s="9"/>
    </row>
    <row r="68619" spans="30:30">
      <c r="AD68619" s="9"/>
    </row>
    <row r="68620" spans="30:30">
      <c r="AD68620" s="9"/>
    </row>
    <row r="68621" spans="30:30">
      <c r="AD68621" s="9"/>
    </row>
    <row r="68622" spans="30:30">
      <c r="AD68622" s="9"/>
    </row>
    <row r="68623" spans="30:30">
      <c r="AD68623" s="9"/>
    </row>
    <row r="68624" spans="30:30">
      <c r="AD68624" s="9"/>
    </row>
    <row r="68625" spans="30:30">
      <c r="AD68625" s="9"/>
    </row>
    <row r="68626" spans="30:30">
      <c r="AD68626" s="9"/>
    </row>
    <row r="68627" spans="30:30">
      <c r="AD68627" s="9"/>
    </row>
    <row r="68628" spans="30:30">
      <c r="AD68628" s="9"/>
    </row>
    <row r="68629" spans="30:30">
      <c r="AD68629" s="9"/>
    </row>
    <row r="68630" spans="30:30">
      <c r="AD68630" s="9"/>
    </row>
    <row r="68631" spans="30:30">
      <c r="AD68631" s="9"/>
    </row>
    <row r="68632" spans="30:30">
      <c r="AD68632" s="9"/>
    </row>
    <row r="68633" spans="30:30">
      <c r="AD68633" s="9"/>
    </row>
    <row r="68634" spans="30:30">
      <c r="AD68634" s="9"/>
    </row>
    <row r="68635" spans="30:30">
      <c r="AD68635" s="9"/>
    </row>
    <row r="68636" spans="30:30">
      <c r="AD68636" s="9"/>
    </row>
    <row r="68637" spans="30:30">
      <c r="AD68637" s="9"/>
    </row>
    <row r="68638" spans="30:30">
      <c r="AD68638" s="9"/>
    </row>
    <row r="68639" spans="30:30">
      <c r="AD68639" s="9"/>
    </row>
    <row r="68640" spans="30:30">
      <c r="AD68640" s="9"/>
    </row>
    <row r="68641" spans="30:30">
      <c r="AD68641" s="9"/>
    </row>
    <row r="68642" spans="30:30">
      <c r="AD68642" s="9"/>
    </row>
    <row r="68643" spans="30:30">
      <c r="AD68643" s="9"/>
    </row>
    <row r="68644" spans="30:30">
      <c r="AD68644" s="9"/>
    </row>
    <row r="68645" spans="30:30">
      <c r="AD68645" s="9"/>
    </row>
    <row r="68646" spans="30:30">
      <c r="AD68646" s="9"/>
    </row>
    <row r="68647" spans="30:30">
      <c r="AD68647" s="9"/>
    </row>
    <row r="68648" spans="30:30">
      <c r="AD68648" s="9"/>
    </row>
    <row r="68649" spans="30:30">
      <c r="AD68649" s="9"/>
    </row>
    <row r="68650" spans="30:30">
      <c r="AD68650" s="9"/>
    </row>
    <row r="68651" spans="30:30">
      <c r="AD68651" s="9"/>
    </row>
    <row r="68652" spans="30:30">
      <c r="AD68652" s="9"/>
    </row>
    <row r="68653" spans="30:30">
      <c r="AD68653" s="9"/>
    </row>
    <row r="68654" spans="30:30">
      <c r="AD68654" s="9"/>
    </row>
    <row r="68655" spans="30:30">
      <c r="AD68655" s="9"/>
    </row>
    <row r="68656" spans="30:30">
      <c r="AD68656" s="9"/>
    </row>
    <row r="68657" spans="30:30">
      <c r="AD68657" s="9"/>
    </row>
    <row r="68658" spans="30:30">
      <c r="AD68658" s="9"/>
    </row>
    <row r="68659" spans="30:30">
      <c r="AD68659" s="9"/>
    </row>
    <row r="68660" spans="30:30">
      <c r="AD68660" s="9"/>
    </row>
    <row r="68661" spans="30:30">
      <c r="AD68661" s="9"/>
    </row>
    <row r="68662" spans="30:30">
      <c r="AD68662" s="9"/>
    </row>
    <row r="68663" spans="30:30">
      <c r="AD68663" s="9"/>
    </row>
    <row r="68664" spans="30:30">
      <c r="AD68664" s="9"/>
    </row>
    <row r="68665" spans="30:30">
      <c r="AD68665" s="9"/>
    </row>
    <row r="68666" spans="30:30">
      <c r="AD68666" s="9"/>
    </row>
    <row r="68667" spans="30:30">
      <c r="AD68667" s="9"/>
    </row>
    <row r="68668" spans="30:30">
      <c r="AD68668" s="9"/>
    </row>
    <row r="68669" spans="30:30">
      <c r="AD68669" s="9"/>
    </row>
    <row r="68670" spans="30:30">
      <c r="AD68670" s="9"/>
    </row>
    <row r="68671" spans="30:30">
      <c r="AD68671" s="9"/>
    </row>
    <row r="68672" spans="30:30">
      <c r="AD68672" s="9"/>
    </row>
    <row r="68673" spans="30:30">
      <c r="AD68673" s="9"/>
    </row>
    <row r="68674" spans="30:30">
      <c r="AD68674" s="9"/>
    </row>
    <row r="68675" spans="30:30">
      <c r="AD68675" s="9"/>
    </row>
    <row r="68676" spans="30:30">
      <c r="AD68676" s="9"/>
    </row>
    <row r="68677" spans="30:30">
      <c r="AD68677" s="9"/>
    </row>
    <row r="68678" spans="30:30">
      <c r="AD68678" s="9"/>
    </row>
    <row r="68679" spans="30:30">
      <c r="AD68679" s="9"/>
    </row>
    <row r="68680" spans="30:30">
      <c r="AD68680" s="9"/>
    </row>
    <row r="68681" spans="30:30">
      <c r="AD68681" s="9"/>
    </row>
    <row r="68682" spans="30:30">
      <c r="AD68682" s="9"/>
    </row>
    <row r="68683" spans="30:30">
      <c r="AD68683" s="9"/>
    </row>
    <row r="68684" spans="30:30">
      <c r="AD68684" s="9"/>
    </row>
    <row r="68685" spans="30:30">
      <c r="AD68685" s="9"/>
    </row>
    <row r="68686" spans="30:30">
      <c r="AD68686" s="9"/>
    </row>
    <row r="68687" spans="30:30">
      <c r="AD68687" s="9"/>
    </row>
    <row r="68688" spans="30:30">
      <c r="AD68688" s="9"/>
    </row>
    <row r="68689" spans="30:30">
      <c r="AD68689" s="9"/>
    </row>
    <row r="68690" spans="30:30">
      <c r="AD68690" s="9"/>
    </row>
    <row r="68691" spans="30:30">
      <c r="AD68691" s="9"/>
    </row>
    <row r="68692" spans="30:30">
      <c r="AD68692" s="9"/>
    </row>
    <row r="68693" spans="30:30">
      <c r="AD68693" s="9"/>
    </row>
    <row r="68694" spans="30:30">
      <c r="AD68694" s="9"/>
    </row>
    <row r="68695" spans="30:30">
      <c r="AD68695" s="9"/>
    </row>
    <row r="68696" spans="30:30">
      <c r="AD68696" s="9"/>
    </row>
    <row r="68697" spans="30:30">
      <c r="AD68697" s="9"/>
    </row>
    <row r="68698" spans="30:30">
      <c r="AD68698" s="9"/>
    </row>
    <row r="68699" spans="30:30">
      <c r="AD68699" s="9"/>
    </row>
    <row r="68700" spans="30:30">
      <c r="AD68700" s="9"/>
    </row>
    <row r="68701" spans="30:30">
      <c r="AD68701" s="9"/>
    </row>
    <row r="68702" spans="30:30">
      <c r="AD68702" s="9"/>
    </row>
    <row r="68703" spans="30:30">
      <c r="AD68703" s="9"/>
    </row>
    <row r="68704" spans="30:30">
      <c r="AD68704" s="9"/>
    </row>
    <row r="68705" spans="30:30">
      <c r="AD68705" s="9"/>
    </row>
    <row r="68706" spans="30:30">
      <c r="AD68706" s="9"/>
    </row>
    <row r="68707" spans="30:30">
      <c r="AD68707" s="9"/>
    </row>
    <row r="68708" spans="30:30">
      <c r="AD68708" s="9"/>
    </row>
    <row r="68709" spans="30:30">
      <c r="AD68709" s="9"/>
    </row>
    <row r="68710" spans="30:30">
      <c r="AD68710" s="9"/>
    </row>
    <row r="68711" spans="30:30">
      <c r="AD68711" s="9"/>
    </row>
    <row r="68712" spans="30:30">
      <c r="AD68712" s="9"/>
    </row>
    <row r="68713" spans="30:30">
      <c r="AD68713" s="9"/>
    </row>
    <row r="68714" spans="30:30">
      <c r="AD68714" s="9"/>
    </row>
    <row r="68715" spans="30:30">
      <c r="AD68715" s="9"/>
    </row>
    <row r="68716" spans="30:30">
      <c r="AD68716" s="9"/>
    </row>
    <row r="68717" spans="30:30">
      <c r="AD68717" s="9"/>
    </row>
    <row r="68718" spans="30:30">
      <c r="AD68718" s="9"/>
    </row>
    <row r="68719" spans="30:30">
      <c r="AD68719" s="9"/>
    </row>
    <row r="68720" spans="30:30">
      <c r="AD68720" s="9"/>
    </row>
    <row r="68721" spans="30:30">
      <c r="AD68721" s="9"/>
    </row>
    <row r="68722" spans="30:30">
      <c r="AD68722" s="9"/>
    </row>
    <row r="68723" spans="30:30">
      <c r="AD68723" s="9"/>
    </row>
    <row r="68724" spans="30:30">
      <c r="AD68724" s="9"/>
    </row>
    <row r="68725" spans="30:30">
      <c r="AD68725" s="9"/>
    </row>
    <row r="68726" spans="30:30">
      <c r="AD68726" s="9"/>
    </row>
    <row r="68727" spans="30:30">
      <c r="AD68727" s="9"/>
    </row>
    <row r="68728" spans="30:30">
      <c r="AD68728" s="9"/>
    </row>
    <row r="68729" spans="30:30">
      <c r="AD68729" s="9"/>
    </row>
    <row r="68730" spans="30:30">
      <c r="AD68730" s="9"/>
    </row>
    <row r="68731" spans="30:30">
      <c r="AD68731" s="9"/>
    </row>
    <row r="68732" spans="30:30">
      <c r="AD68732" s="9"/>
    </row>
    <row r="68733" spans="30:30">
      <c r="AD68733" s="9"/>
    </row>
    <row r="68734" spans="30:30">
      <c r="AD68734" s="9"/>
    </row>
    <row r="68735" spans="30:30">
      <c r="AD68735" s="9"/>
    </row>
    <row r="68736" spans="30:30">
      <c r="AD68736" s="9"/>
    </row>
    <row r="68737" spans="30:30">
      <c r="AD68737" s="9"/>
    </row>
    <row r="68738" spans="30:30">
      <c r="AD68738" s="9"/>
    </row>
    <row r="68739" spans="30:30">
      <c r="AD68739" s="9"/>
    </row>
    <row r="68740" spans="30:30">
      <c r="AD68740" s="9"/>
    </row>
    <row r="68741" spans="30:30">
      <c r="AD68741" s="9"/>
    </row>
    <row r="68742" spans="30:30">
      <c r="AD68742" s="9"/>
    </row>
    <row r="68743" spans="30:30">
      <c r="AD68743" s="9"/>
    </row>
    <row r="68744" spans="30:30">
      <c r="AD68744" s="9"/>
    </row>
    <row r="68745" spans="30:30">
      <c r="AD68745" s="9"/>
    </row>
    <row r="68746" spans="30:30">
      <c r="AD68746" s="9"/>
    </row>
    <row r="68747" spans="30:30">
      <c r="AD68747" s="9"/>
    </row>
    <row r="68748" spans="30:30">
      <c r="AD68748" s="9"/>
    </row>
    <row r="68749" spans="30:30">
      <c r="AD68749" s="9"/>
    </row>
    <row r="68750" spans="30:30">
      <c r="AD68750" s="9"/>
    </row>
    <row r="68751" spans="30:30">
      <c r="AD68751" s="9"/>
    </row>
    <row r="68752" spans="30:30">
      <c r="AD68752" s="9"/>
    </row>
    <row r="68753" spans="30:30">
      <c r="AD68753" s="9"/>
    </row>
    <row r="68754" spans="30:30">
      <c r="AD68754" s="9"/>
    </row>
    <row r="68755" spans="30:30">
      <c r="AD68755" s="9"/>
    </row>
    <row r="68756" spans="30:30">
      <c r="AD68756" s="9"/>
    </row>
    <row r="68757" spans="30:30">
      <c r="AD68757" s="9"/>
    </row>
    <row r="68758" spans="30:30">
      <c r="AD68758" s="9"/>
    </row>
    <row r="68759" spans="30:30">
      <c r="AD68759" s="9"/>
    </row>
    <row r="68760" spans="30:30">
      <c r="AD68760" s="9"/>
    </row>
    <row r="68761" spans="30:30">
      <c r="AD68761" s="9"/>
    </row>
    <row r="68762" spans="30:30">
      <c r="AD68762" s="9"/>
    </row>
    <row r="68763" spans="30:30">
      <c r="AD68763" s="9"/>
    </row>
    <row r="68764" spans="30:30">
      <c r="AD68764" s="9"/>
    </row>
    <row r="68765" spans="30:30">
      <c r="AD68765" s="9"/>
    </row>
    <row r="68766" spans="30:30">
      <c r="AD68766" s="9"/>
    </row>
    <row r="68767" spans="30:30">
      <c r="AD68767" s="9"/>
    </row>
    <row r="68768" spans="30:30">
      <c r="AD68768" s="9"/>
    </row>
    <row r="68769" spans="30:30">
      <c r="AD68769" s="9"/>
    </row>
    <row r="68770" spans="30:30">
      <c r="AD68770" s="9"/>
    </row>
    <row r="68771" spans="30:30">
      <c r="AD68771" s="9"/>
    </row>
    <row r="68772" spans="30:30">
      <c r="AD68772" s="9"/>
    </row>
    <row r="68773" spans="30:30">
      <c r="AD68773" s="9"/>
    </row>
    <row r="68774" spans="30:30">
      <c r="AD68774" s="9"/>
    </row>
    <row r="68775" spans="30:30">
      <c r="AD68775" s="9"/>
    </row>
    <row r="68776" spans="30:30">
      <c r="AD68776" s="9"/>
    </row>
    <row r="68777" spans="30:30">
      <c r="AD68777" s="9"/>
    </row>
    <row r="68778" spans="30:30">
      <c r="AD68778" s="9"/>
    </row>
    <row r="68779" spans="30:30">
      <c r="AD68779" s="9"/>
    </row>
    <row r="68780" spans="30:30">
      <c r="AD68780" s="9"/>
    </row>
    <row r="68781" spans="30:30">
      <c r="AD68781" s="9"/>
    </row>
    <row r="68782" spans="30:30">
      <c r="AD68782" s="9"/>
    </row>
    <row r="68783" spans="30:30">
      <c r="AD68783" s="9"/>
    </row>
    <row r="68784" spans="30:30">
      <c r="AD68784" s="9"/>
    </row>
    <row r="68785" spans="30:30">
      <c r="AD68785" s="9"/>
    </row>
    <row r="68786" spans="30:30">
      <c r="AD68786" s="9"/>
    </row>
    <row r="68787" spans="30:30">
      <c r="AD68787" s="9"/>
    </row>
    <row r="68788" spans="30:30">
      <c r="AD68788" s="9"/>
    </row>
    <row r="68789" spans="30:30">
      <c r="AD68789" s="9"/>
    </row>
    <row r="68790" spans="30:30">
      <c r="AD68790" s="9"/>
    </row>
    <row r="68791" spans="30:30">
      <c r="AD68791" s="9"/>
    </row>
    <row r="68792" spans="30:30">
      <c r="AD68792" s="9"/>
    </row>
    <row r="68793" spans="30:30">
      <c r="AD68793" s="9"/>
    </row>
    <row r="68794" spans="30:30">
      <c r="AD68794" s="9"/>
    </row>
    <row r="68795" spans="30:30">
      <c r="AD68795" s="9"/>
    </row>
    <row r="68796" spans="30:30">
      <c r="AD68796" s="9"/>
    </row>
    <row r="68797" spans="30:30">
      <c r="AD68797" s="9"/>
    </row>
    <row r="68798" spans="30:30">
      <c r="AD68798" s="9"/>
    </row>
    <row r="68799" spans="30:30">
      <c r="AD68799" s="9"/>
    </row>
    <row r="68800" spans="30:30">
      <c r="AD68800" s="9"/>
    </row>
    <row r="68801" spans="30:30">
      <c r="AD68801" s="9"/>
    </row>
    <row r="68802" spans="30:30">
      <c r="AD68802" s="9"/>
    </row>
    <row r="68803" spans="30:30">
      <c r="AD68803" s="9"/>
    </row>
    <row r="68804" spans="30:30">
      <c r="AD68804" s="9"/>
    </row>
    <row r="68805" spans="30:30">
      <c r="AD68805" s="9"/>
    </row>
    <row r="68806" spans="30:30">
      <c r="AD68806" s="9"/>
    </row>
    <row r="68807" spans="30:30">
      <c r="AD68807" s="9"/>
    </row>
    <row r="68808" spans="30:30">
      <c r="AD68808" s="9"/>
    </row>
    <row r="68809" spans="30:30">
      <c r="AD68809" s="9"/>
    </row>
    <row r="68810" spans="30:30">
      <c r="AD68810" s="9"/>
    </row>
    <row r="68811" spans="30:30">
      <c r="AD68811" s="9"/>
    </row>
    <row r="68812" spans="30:30">
      <c r="AD68812" s="9"/>
    </row>
    <row r="68813" spans="30:30">
      <c r="AD68813" s="9"/>
    </row>
    <row r="68814" spans="30:30">
      <c r="AD68814" s="9"/>
    </row>
    <row r="68815" spans="30:30">
      <c r="AD68815" s="9"/>
    </row>
    <row r="68816" spans="30:30">
      <c r="AD68816" s="9"/>
    </row>
    <row r="68817" spans="30:30">
      <c r="AD68817" s="9"/>
    </row>
    <row r="68818" spans="30:30">
      <c r="AD68818" s="9"/>
    </row>
    <row r="68819" spans="30:30">
      <c r="AD68819" s="9"/>
    </row>
    <row r="68820" spans="30:30">
      <c r="AD68820" s="9"/>
    </row>
    <row r="68821" spans="30:30">
      <c r="AD68821" s="9"/>
    </row>
    <row r="68822" spans="30:30">
      <c r="AD68822" s="9"/>
    </row>
    <row r="68823" spans="30:30">
      <c r="AD68823" s="9"/>
    </row>
    <row r="68824" spans="30:30">
      <c r="AD68824" s="9"/>
    </row>
    <row r="68825" spans="30:30">
      <c r="AD68825" s="9"/>
    </row>
    <row r="68826" spans="30:30">
      <c r="AD68826" s="9"/>
    </row>
    <row r="68827" spans="30:30">
      <c r="AD68827" s="9"/>
    </row>
    <row r="68828" spans="30:30">
      <c r="AD68828" s="9"/>
    </row>
    <row r="68829" spans="30:30">
      <c r="AD68829" s="9"/>
    </row>
    <row r="68830" spans="30:30">
      <c r="AD68830" s="9"/>
    </row>
    <row r="68831" spans="30:30">
      <c r="AD68831" s="9"/>
    </row>
    <row r="68832" spans="30:30">
      <c r="AD68832" s="9"/>
    </row>
    <row r="68833" spans="30:30">
      <c r="AD68833" s="9"/>
    </row>
    <row r="68834" spans="30:30">
      <c r="AD68834" s="9"/>
    </row>
    <row r="68835" spans="30:30">
      <c r="AD68835" s="9"/>
    </row>
    <row r="68836" spans="30:30">
      <c r="AD68836" s="9"/>
    </row>
    <row r="68837" spans="30:30">
      <c r="AD68837" s="9"/>
    </row>
    <row r="68838" spans="30:30">
      <c r="AD68838" s="9"/>
    </row>
    <row r="68839" spans="30:30">
      <c r="AD68839" s="9"/>
    </row>
    <row r="68840" spans="30:30">
      <c r="AD68840" s="9"/>
    </row>
    <row r="68841" spans="30:30">
      <c r="AD68841" s="9"/>
    </row>
    <row r="68842" spans="30:30">
      <c r="AD68842" s="9"/>
    </row>
    <row r="68843" spans="30:30">
      <c r="AD68843" s="9"/>
    </row>
    <row r="68844" spans="30:30">
      <c r="AD68844" s="9"/>
    </row>
    <row r="68845" spans="30:30">
      <c r="AD68845" s="9"/>
    </row>
    <row r="68846" spans="30:30">
      <c r="AD68846" s="9"/>
    </row>
    <row r="68847" spans="30:30">
      <c r="AD68847" s="9"/>
    </row>
    <row r="68848" spans="30:30">
      <c r="AD68848" s="9"/>
    </row>
    <row r="68849" spans="30:30">
      <c r="AD68849" s="9"/>
    </row>
    <row r="68850" spans="30:30">
      <c r="AD68850" s="9"/>
    </row>
    <row r="68851" spans="30:30">
      <c r="AD68851" s="9"/>
    </row>
    <row r="68852" spans="30:30">
      <c r="AD68852" s="9"/>
    </row>
    <row r="68853" spans="30:30">
      <c r="AD68853" s="9"/>
    </row>
    <row r="68854" spans="30:30">
      <c r="AD68854" s="9"/>
    </row>
    <row r="68855" spans="30:30">
      <c r="AD68855" s="9"/>
    </row>
    <row r="68856" spans="30:30">
      <c r="AD68856" s="9"/>
    </row>
    <row r="68857" spans="30:30">
      <c r="AD68857" s="9"/>
    </row>
    <row r="68858" spans="30:30">
      <c r="AD68858" s="9"/>
    </row>
    <row r="68859" spans="30:30">
      <c r="AD68859" s="9"/>
    </row>
    <row r="68860" spans="30:30">
      <c r="AD68860" s="9"/>
    </row>
    <row r="68861" spans="30:30">
      <c r="AD68861" s="9"/>
    </row>
    <row r="68862" spans="30:30">
      <c r="AD68862" s="9"/>
    </row>
    <row r="68863" spans="30:30">
      <c r="AD68863" s="9"/>
    </row>
    <row r="68864" spans="30:30">
      <c r="AD68864" s="9"/>
    </row>
    <row r="68865" spans="30:30">
      <c r="AD68865" s="9"/>
    </row>
    <row r="68866" spans="30:30">
      <c r="AD68866" s="9"/>
    </row>
    <row r="68867" spans="30:30">
      <c r="AD68867" s="9"/>
    </row>
    <row r="68868" spans="30:30">
      <c r="AD68868" s="9"/>
    </row>
    <row r="68869" spans="30:30">
      <c r="AD68869" s="9"/>
    </row>
    <row r="68870" spans="30:30">
      <c r="AD68870" s="9"/>
    </row>
    <row r="68871" spans="30:30">
      <c r="AD68871" s="9"/>
    </row>
    <row r="68872" spans="30:30">
      <c r="AD68872" s="9"/>
    </row>
    <row r="68873" spans="30:30">
      <c r="AD68873" s="9"/>
    </row>
    <row r="68874" spans="30:30">
      <c r="AD68874" s="9"/>
    </row>
    <row r="68875" spans="30:30">
      <c r="AD68875" s="9"/>
    </row>
    <row r="68876" spans="30:30">
      <c r="AD68876" s="9"/>
    </row>
    <row r="68877" spans="30:30">
      <c r="AD68877" s="9"/>
    </row>
    <row r="68878" spans="30:30">
      <c r="AD68878" s="9"/>
    </row>
    <row r="68879" spans="30:30">
      <c r="AD68879" s="9"/>
    </row>
    <row r="68880" spans="30:30">
      <c r="AD68880" s="9"/>
    </row>
    <row r="68881" spans="30:30">
      <c r="AD68881" s="9"/>
    </row>
    <row r="68882" spans="30:30">
      <c r="AD68882" s="9"/>
    </row>
    <row r="68883" spans="30:30">
      <c r="AD68883" s="9"/>
    </row>
    <row r="68884" spans="30:30">
      <c r="AD68884" s="9"/>
    </row>
    <row r="68885" spans="30:30">
      <c r="AD68885" s="9"/>
    </row>
    <row r="68886" spans="30:30">
      <c r="AD68886" s="9"/>
    </row>
    <row r="68887" spans="30:30">
      <c r="AD68887" s="9"/>
    </row>
    <row r="68888" spans="30:30">
      <c r="AD68888" s="9"/>
    </row>
    <row r="68889" spans="30:30">
      <c r="AD68889" s="9"/>
    </row>
    <row r="68890" spans="30:30">
      <c r="AD68890" s="9"/>
    </row>
    <row r="68891" spans="30:30">
      <c r="AD68891" s="9"/>
    </row>
    <row r="68892" spans="30:30">
      <c r="AD68892" s="9"/>
    </row>
    <row r="68893" spans="30:30">
      <c r="AD68893" s="9"/>
    </row>
    <row r="68894" spans="30:30">
      <c r="AD68894" s="9"/>
    </row>
    <row r="68895" spans="30:30">
      <c r="AD68895" s="9"/>
    </row>
    <row r="68896" spans="30:30">
      <c r="AD68896" s="9"/>
    </row>
    <row r="68897" spans="30:30">
      <c r="AD68897" s="9"/>
    </row>
    <row r="68898" spans="30:30">
      <c r="AD68898" s="9"/>
    </row>
    <row r="68899" spans="30:30">
      <c r="AD68899" s="9"/>
    </row>
    <row r="68900" spans="30:30">
      <c r="AD68900" s="9"/>
    </row>
    <row r="68901" spans="30:30">
      <c r="AD68901" s="9"/>
    </row>
    <row r="68902" spans="30:30">
      <c r="AD68902" s="9"/>
    </row>
    <row r="68903" spans="30:30">
      <c r="AD68903" s="9"/>
    </row>
    <row r="68904" spans="30:30">
      <c r="AD68904" s="9"/>
    </row>
    <row r="68905" spans="30:30">
      <c r="AD68905" s="9"/>
    </row>
    <row r="68906" spans="30:30">
      <c r="AD68906" s="9"/>
    </row>
    <row r="68907" spans="30:30">
      <c r="AD68907" s="9"/>
    </row>
    <row r="68908" spans="30:30">
      <c r="AD68908" s="9"/>
    </row>
    <row r="68909" spans="30:30">
      <c r="AD68909" s="9"/>
    </row>
    <row r="68910" spans="30:30">
      <c r="AD68910" s="9"/>
    </row>
    <row r="68911" spans="30:30">
      <c r="AD68911" s="9"/>
    </row>
    <row r="68912" spans="30:30">
      <c r="AD68912" s="9"/>
    </row>
    <row r="68913" spans="30:30">
      <c r="AD68913" s="9"/>
    </row>
    <row r="68914" spans="30:30">
      <c r="AD68914" s="9"/>
    </row>
    <row r="68915" spans="30:30">
      <c r="AD68915" s="9"/>
    </row>
    <row r="68916" spans="30:30">
      <c r="AD68916" s="9"/>
    </row>
    <row r="68917" spans="30:30">
      <c r="AD68917" s="9"/>
    </row>
    <row r="68918" spans="30:30">
      <c r="AD68918" s="9"/>
    </row>
    <row r="68919" spans="30:30">
      <c r="AD68919" s="9"/>
    </row>
    <row r="68920" spans="30:30">
      <c r="AD68920" s="9"/>
    </row>
    <row r="68921" spans="30:30">
      <c r="AD68921" s="9"/>
    </row>
    <row r="68922" spans="30:30">
      <c r="AD68922" s="9"/>
    </row>
    <row r="68923" spans="30:30">
      <c r="AD68923" s="9"/>
    </row>
    <row r="68924" spans="30:30">
      <c r="AD68924" s="9"/>
    </row>
    <row r="68925" spans="30:30">
      <c r="AD68925" s="9"/>
    </row>
    <row r="68926" spans="30:30">
      <c r="AD68926" s="9"/>
    </row>
    <row r="68927" spans="30:30">
      <c r="AD68927" s="9"/>
    </row>
    <row r="68928" spans="30:30">
      <c r="AD68928" s="9"/>
    </row>
    <row r="68929" spans="30:30">
      <c r="AD68929" s="9"/>
    </row>
    <row r="68930" spans="30:30">
      <c r="AD68930" s="9"/>
    </row>
    <row r="68931" spans="30:30">
      <c r="AD68931" s="9"/>
    </row>
    <row r="68932" spans="30:30">
      <c r="AD68932" s="9"/>
    </row>
    <row r="68933" spans="30:30">
      <c r="AD68933" s="9"/>
    </row>
    <row r="68934" spans="30:30">
      <c r="AD68934" s="9"/>
    </row>
    <row r="68935" spans="30:30">
      <c r="AD68935" s="9"/>
    </row>
    <row r="68936" spans="30:30">
      <c r="AD68936" s="9"/>
    </row>
    <row r="68937" spans="30:30">
      <c r="AD68937" s="9"/>
    </row>
    <row r="68938" spans="30:30">
      <c r="AD68938" s="9"/>
    </row>
    <row r="68939" spans="30:30">
      <c r="AD68939" s="9"/>
    </row>
    <row r="68940" spans="30:30">
      <c r="AD68940" s="9"/>
    </row>
    <row r="68941" spans="30:30">
      <c r="AD68941" s="9"/>
    </row>
    <row r="68942" spans="30:30">
      <c r="AD68942" s="9"/>
    </row>
    <row r="68943" spans="30:30">
      <c r="AD68943" s="9"/>
    </row>
    <row r="68944" spans="30:30">
      <c r="AD68944" s="9"/>
    </row>
    <row r="68945" spans="30:30">
      <c r="AD68945" s="9"/>
    </row>
    <row r="68946" spans="30:30">
      <c r="AD68946" s="9"/>
    </row>
    <row r="68947" spans="30:30">
      <c r="AD68947" s="9"/>
    </row>
    <row r="68948" spans="30:30">
      <c r="AD68948" s="9"/>
    </row>
    <row r="68949" spans="30:30">
      <c r="AD68949" s="9"/>
    </row>
    <row r="68950" spans="30:30">
      <c r="AD68950" s="9"/>
    </row>
    <row r="68951" spans="30:30">
      <c r="AD68951" s="9"/>
    </row>
    <row r="68952" spans="30:30">
      <c r="AD68952" s="9"/>
    </row>
    <row r="68953" spans="30:30">
      <c r="AD68953" s="9"/>
    </row>
    <row r="68954" spans="30:30">
      <c r="AD68954" s="9"/>
    </row>
    <row r="68955" spans="30:30">
      <c r="AD68955" s="9"/>
    </row>
    <row r="68956" spans="30:30">
      <c r="AD68956" s="9"/>
    </row>
    <row r="68957" spans="30:30">
      <c r="AD68957" s="9"/>
    </row>
    <row r="68958" spans="30:30">
      <c r="AD68958" s="9"/>
    </row>
    <row r="68959" spans="30:30">
      <c r="AD68959" s="9"/>
    </row>
    <row r="68960" spans="30:30">
      <c r="AD68960" s="9"/>
    </row>
    <row r="68961" spans="30:30">
      <c r="AD68961" s="9"/>
    </row>
    <row r="68962" spans="30:30">
      <c r="AD68962" s="9"/>
    </row>
    <row r="68963" spans="30:30">
      <c r="AD68963" s="9"/>
    </row>
    <row r="68964" spans="30:30">
      <c r="AD68964" s="9"/>
    </row>
    <row r="68965" spans="30:30">
      <c r="AD68965" s="9"/>
    </row>
    <row r="68966" spans="30:30">
      <c r="AD68966" s="9"/>
    </row>
    <row r="68967" spans="30:30">
      <c r="AD68967" s="9"/>
    </row>
    <row r="68968" spans="30:30">
      <c r="AD68968" s="9"/>
    </row>
    <row r="68969" spans="30:30">
      <c r="AD68969" s="9"/>
    </row>
    <row r="68970" spans="30:30">
      <c r="AD68970" s="9"/>
    </row>
    <row r="68971" spans="30:30">
      <c r="AD68971" s="9"/>
    </row>
    <row r="68972" spans="30:30">
      <c r="AD68972" s="9"/>
    </row>
    <row r="68973" spans="30:30">
      <c r="AD68973" s="9"/>
    </row>
    <row r="68974" spans="30:30">
      <c r="AD68974" s="9"/>
    </row>
    <row r="68975" spans="30:30">
      <c r="AD68975" s="9"/>
    </row>
    <row r="68976" spans="30:30">
      <c r="AD68976" s="9"/>
    </row>
    <row r="68977" spans="30:30">
      <c r="AD68977" s="9"/>
    </row>
    <row r="68978" spans="30:30">
      <c r="AD68978" s="9"/>
    </row>
    <row r="68979" spans="30:30">
      <c r="AD68979" s="9"/>
    </row>
    <row r="68980" spans="30:30">
      <c r="AD68980" s="9"/>
    </row>
    <row r="68981" spans="30:30">
      <c r="AD68981" s="9"/>
    </row>
    <row r="68982" spans="30:30">
      <c r="AD68982" s="9"/>
    </row>
    <row r="68983" spans="30:30">
      <c r="AD68983" s="9"/>
    </row>
    <row r="68984" spans="30:30">
      <c r="AD68984" s="9"/>
    </row>
    <row r="68985" spans="30:30">
      <c r="AD68985" s="9"/>
    </row>
    <row r="68986" spans="30:30">
      <c r="AD68986" s="9"/>
    </row>
    <row r="68987" spans="30:30">
      <c r="AD68987" s="9"/>
    </row>
    <row r="68988" spans="30:30">
      <c r="AD68988" s="9"/>
    </row>
    <row r="68989" spans="30:30">
      <c r="AD68989" s="9"/>
    </row>
    <row r="68990" spans="30:30">
      <c r="AD68990" s="9"/>
    </row>
    <row r="68991" spans="30:30">
      <c r="AD68991" s="9"/>
    </row>
    <row r="68992" spans="30:30">
      <c r="AD68992" s="9"/>
    </row>
    <row r="68993" spans="30:30">
      <c r="AD68993" s="9"/>
    </row>
    <row r="68994" spans="30:30">
      <c r="AD68994" s="9"/>
    </row>
    <row r="68995" spans="30:30">
      <c r="AD68995" s="9"/>
    </row>
    <row r="68996" spans="30:30">
      <c r="AD68996" s="9"/>
    </row>
    <row r="68997" spans="30:30">
      <c r="AD68997" s="9"/>
    </row>
    <row r="68998" spans="30:30">
      <c r="AD68998" s="9"/>
    </row>
    <row r="68999" spans="30:30">
      <c r="AD68999" s="9"/>
    </row>
    <row r="69000" spans="30:30">
      <c r="AD69000" s="9"/>
    </row>
    <row r="69001" spans="30:30">
      <c r="AD69001" s="9"/>
    </row>
    <row r="69002" spans="30:30">
      <c r="AD69002" s="9"/>
    </row>
    <row r="69003" spans="30:30">
      <c r="AD69003" s="9"/>
    </row>
    <row r="69004" spans="30:30">
      <c r="AD69004" s="9"/>
    </row>
    <row r="69005" spans="30:30">
      <c r="AD69005" s="9"/>
    </row>
    <row r="69006" spans="30:30">
      <c r="AD69006" s="9"/>
    </row>
    <row r="69007" spans="30:30">
      <c r="AD69007" s="9"/>
    </row>
    <row r="69008" spans="30:30">
      <c r="AD69008" s="9"/>
    </row>
    <row r="69009" spans="30:30">
      <c r="AD69009" s="9"/>
    </row>
    <row r="69010" spans="30:30">
      <c r="AD69010" s="9"/>
    </row>
    <row r="69011" spans="30:30">
      <c r="AD69011" s="9"/>
    </row>
    <row r="69012" spans="30:30">
      <c r="AD69012" s="9"/>
    </row>
    <row r="69013" spans="30:30">
      <c r="AD69013" s="9"/>
    </row>
    <row r="69014" spans="30:30">
      <c r="AD69014" s="9"/>
    </row>
    <row r="69015" spans="30:30">
      <c r="AD69015" s="9"/>
    </row>
    <row r="69016" spans="30:30">
      <c r="AD69016" s="9"/>
    </row>
    <row r="69017" spans="30:30">
      <c r="AD69017" s="9"/>
    </row>
    <row r="69018" spans="30:30">
      <c r="AD69018" s="9"/>
    </row>
    <row r="69019" spans="30:30">
      <c r="AD69019" s="9"/>
    </row>
    <row r="69020" spans="30:30">
      <c r="AD69020" s="9"/>
    </row>
    <row r="69021" spans="30:30">
      <c r="AD69021" s="9"/>
    </row>
    <row r="69022" spans="30:30">
      <c r="AD69022" s="9"/>
    </row>
    <row r="69023" spans="30:30">
      <c r="AD69023" s="9"/>
    </row>
    <row r="69024" spans="30:30">
      <c r="AD69024" s="9"/>
    </row>
    <row r="69025" spans="30:30">
      <c r="AD69025" s="9"/>
    </row>
    <row r="69026" spans="30:30">
      <c r="AD69026" s="9"/>
    </row>
    <row r="69027" spans="30:30">
      <c r="AD69027" s="9"/>
    </row>
    <row r="69028" spans="30:30">
      <c r="AD69028" s="9"/>
    </row>
    <row r="69029" spans="30:30">
      <c r="AD69029" s="9"/>
    </row>
    <row r="69030" spans="30:30">
      <c r="AD69030" s="9"/>
    </row>
    <row r="69031" spans="30:30">
      <c r="AD69031" s="9"/>
    </row>
    <row r="69032" spans="30:30">
      <c r="AD69032" s="9"/>
    </row>
    <row r="69033" spans="30:30">
      <c r="AD69033" s="9"/>
    </row>
    <row r="69034" spans="30:30">
      <c r="AD69034" s="9"/>
    </row>
    <row r="69035" spans="30:30">
      <c r="AD69035" s="9"/>
    </row>
    <row r="69036" spans="30:30">
      <c r="AD69036" s="9"/>
    </row>
    <row r="69037" spans="30:30">
      <c r="AD69037" s="9"/>
    </row>
    <row r="69038" spans="30:30">
      <c r="AD69038" s="9"/>
    </row>
    <row r="69039" spans="30:30">
      <c r="AD69039" s="9"/>
    </row>
    <row r="69040" spans="30:30">
      <c r="AD69040" s="9"/>
    </row>
    <row r="69041" spans="30:30">
      <c r="AD69041" s="9"/>
    </row>
    <row r="69042" spans="30:30">
      <c r="AD69042" s="9"/>
    </row>
    <row r="69043" spans="30:30">
      <c r="AD69043" s="9"/>
    </row>
    <row r="69044" spans="30:30">
      <c r="AD69044" s="9"/>
    </row>
    <row r="69045" spans="30:30">
      <c r="AD69045" s="9"/>
    </row>
    <row r="69046" spans="30:30">
      <c r="AD69046" s="9"/>
    </row>
    <row r="69047" spans="30:30">
      <c r="AD69047" s="9"/>
    </row>
    <row r="69048" spans="30:30">
      <c r="AD69048" s="9"/>
    </row>
    <row r="69049" spans="30:30">
      <c r="AD69049" s="9"/>
    </row>
    <row r="69050" spans="30:30">
      <c r="AD69050" s="9"/>
    </row>
    <row r="69051" spans="30:30">
      <c r="AD69051" s="9"/>
    </row>
    <row r="69052" spans="30:30">
      <c r="AD69052" s="9"/>
    </row>
    <row r="69053" spans="30:30">
      <c r="AD69053" s="9"/>
    </row>
    <row r="69054" spans="30:30">
      <c r="AD69054" s="9"/>
    </row>
    <row r="69055" spans="30:30">
      <c r="AD69055" s="9"/>
    </row>
    <row r="69056" spans="30:30">
      <c r="AD69056" s="9"/>
    </row>
    <row r="69057" spans="30:30">
      <c r="AD69057" s="9"/>
    </row>
    <row r="69058" spans="30:30">
      <c r="AD69058" s="9"/>
    </row>
    <row r="69059" spans="30:30">
      <c r="AD69059" s="9"/>
    </row>
    <row r="69060" spans="30:30">
      <c r="AD69060" s="9"/>
    </row>
    <row r="69061" spans="30:30">
      <c r="AD69061" s="9"/>
    </row>
    <row r="69062" spans="30:30">
      <c r="AD69062" s="9"/>
    </row>
    <row r="69063" spans="30:30">
      <c r="AD69063" s="9"/>
    </row>
    <row r="69064" spans="30:30">
      <c r="AD69064" s="9"/>
    </row>
    <row r="69065" spans="30:30">
      <c r="AD69065" s="9"/>
    </row>
    <row r="69066" spans="30:30">
      <c r="AD69066" s="9"/>
    </row>
    <row r="69067" spans="30:30">
      <c r="AD69067" s="9"/>
    </row>
    <row r="69068" spans="30:30">
      <c r="AD69068" s="9"/>
    </row>
    <row r="69069" spans="30:30">
      <c r="AD69069" s="9"/>
    </row>
    <row r="69070" spans="30:30">
      <c r="AD69070" s="9"/>
    </row>
    <row r="69071" spans="30:30">
      <c r="AD69071" s="9"/>
    </row>
    <row r="69072" spans="30:30">
      <c r="AD69072" s="9"/>
    </row>
    <row r="69073" spans="30:30">
      <c r="AD69073" s="9"/>
    </row>
    <row r="69074" spans="30:30">
      <c r="AD69074" s="9"/>
    </row>
    <row r="69075" spans="30:30">
      <c r="AD69075" s="9"/>
    </row>
    <row r="69076" spans="30:30">
      <c r="AD69076" s="9"/>
    </row>
    <row r="69077" spans="30:30">
      <c r="AD69077" s="9"/>
    </row>
    <row r="69078" spans="30:30">
      <c r="AD69078" s="9"/>
    </row>
    <row r="69079" spans="30:30">
      <c r="AD69079" s="9"/>
    </row>
    <row r="69080" spans="30:30">
      <c r="AD69080" s="9"/>
    </row>
    <row r="69081" spans="30:30">
      <c r="AD69081" s="9"/>
    </row>
    <row r="69082" spans="30:30">
      <c r="AD69082" s="9"/>
    </row>
    <row r="69083" spans="30:30">
      <c r="AD69083" s="9"/>
    </row>
    <row r="69084" spans="30:30">
      <c r="AD69084" s="9"/>
    </row>
    <row r="69085" spans="30:30">
      <c r="AD69085" s="9"/>
    </row>
    <row r="69086" spans="30:30">
      <c r="AD69086" s="9"/>
    </row>
    <row r="69087" spans="30:30">
      <c r="AD69087" s="9"/>
    </row>
    <row r="69088" spans="30:30">
      <c r="AD69088" s="9"/>
    </row>
    <row r="69089" spans="30:30">
      <c r="AD69089" s="9"/>
    </row>
    <row r="69090" spans="30:30">
      <c r="AD69090" s="9"/>
    </row>
    <row r="69091" spans="30:30">
      <c r="AD69091" s="9"/>
    </row>
    <row r="69092" spans="30:30">
      <c r="AD69092" s="9"/>
    </row>
    <row r="69093" spans="30:30">
      <c r="AD69093" s="9"/>
    </row>
    <row r="69094" spans="30:30">
      <c r="AD69094" s="9"/>
    </row>
    <row r="69095" spans="30:30">
      <c r="AD69095" s="9"/>
    </row>
    <row r="69096" spans="30:30">
      <c r="AD69096" s="9"/>
    </row>
    <row r="69097" spans="30:30">
      <c r="AD69097" s="9"/>
    </row>
    <row r="69098" spans="30:30">
      <c r="AD69098" s="9"/>
    </row>
    <row r="69099" spans="30:30">
      <c r="AD69099" s="9"/>
    </row>
    <row r="69100" spans="30:30">
      <c r="AD69100" s="9"/>
    </row>
    <row r="69101" spans="30:30">
      <c r="AD69101" s="9"/>
    </row>
    <row r="69102" spans="30:30">
      <c r="AD69102" s="9"/>
    </row>
    <row r="69103" spans="30:30">
      <c r="AD69103" s="9"/>
    </row>
    <row r="69104" spans="30:30">
      <c r="AD69104" s="9"/>
    </row>
    <row r="69105" spans="30:30">
      <c r="AD69105" s="9"/>
    </row>
    <row r="69106" spans="30:30">
      <c r="AD69106" s="9"/>
    </row>
    <row r="69107" spans="30:30">
      <c r="AD69107" s="9"/>
    </row>
    <row r="69108" spans="30:30">
      <c r="AD69108" s="9"/>
    </row>
    <row r="69109" spans="30:30">
      <c r="AD69109" s="9"/>
    </row>
    <row r="69110" spans="30:30">
      <c r="AD69110" s="9"/>
    </row>
    <row r="69111" spans="30:30">
      <c r="AD69111" s="9"/>
    </row>
    <row r="69112" spans="30:30">
      <c r="AD69112" s="9"/>
    </row>
    <row r="69113" spans="30:30">
      <c r="AD69113" s="9"/>
    </row>
    <row r="69114" spans="30:30">
      <c r="AD69114" s="9"/>
    </row>
    <row r="69115" spans="30:30">
      <c r="AD69115" s="9"/>
    </row>
    <row r="69116" spans="30:30">
      <c r="AD69116" s="9"/>
    </row>
    <row r="69117" spans="30:30">
      <c r="AD69117" s="9"/>
    </row>
    <row r="69118" spans="30:30">
      <c r="AD69118" s="9"/>
    </row>
    <row r="69119" spans="30:30">
      <c r="AD69119" s="9"/>
    </row>
    <row r="69120" spans="30:30">
      <c r="AD69120" s="9"/>
    </row>
    <row r="69121" spans="30:30">
      <c r="AD69121" s="9"/>
    </row>
    <row r="69122" spans="30:30">
      <c r="AD69122" s="9"/>
    </row>
    <row r="69123" spans="30:30">
      <c r="AD69123" s="9"/>
    </row>
    <row r="69124" spans="30:30">
      <c r="AD69124" s="9"/>
    </row>
    <row r="69125" spans="30:30">
      <c r="AD69125" s="9"/>
    </row>
    <row r="69126" spans="30:30">
      <c r="AD69126" s="9"/>
    </row>
    <row r="69127" spans="30:30">
      <c r="AD69127" s="9"/>
    </row>
    <row r="69128" spans="30:30">
      <c r="AD69128" s="9"/>
    </row>
    <row r="69129" spans="30:30">
      <c r="AD69129" s="9"/>
    </row>
    <row r="69130" spans="30:30">
      <c r="AD69130" s="9"/>
    </row>
    <row r="69131" spans="30:30">
      <c r="AD69131" s="9"/>
    </row>
    <row r="69132" spans="30:30">
      <c r="AD69132" s="9"/>
    </row>
    <row r="69133" spans="30:30">
      <c r="AD69133" s="9"/>
    </row>
    <row r="69134" spans="30:30">
      <c r="AD69134" s="9"/>
    </row>
    <row r="69135" spans="30:30">
      <c r="AD69135" s="9"/>
    </row>
    <row r="69136" spans="30:30">
      <c r="AD69136" s="9"/>
    </row>
    <row r="69137" spans="30:30">
      <c r="AD69137" s="9"/>
    </row>
    <row r="69138" spans="30:30">
      <c r="AD69138" s="9"/>
    </row>
    <row r="69139" spans="30:30">
      <c r="AD69139" s="9"/>
    </row>
    <row r="69140" spans="30:30">
      <c r="AD69140" s="9"/>
    </row>
    <row r="69141" spans="30:30">
      <c r="AD69141" s="9"/>
    </row>
    <row r="69142" spans="30:30">
      <c r="AD69142" s="9"/>
    </row>
    <row r="69143" spans="30:30">
      <c r="AD69143" s="9"/>
    </row>
    <row r="69144" spans="30:30">
      <c r="AD69144" s="9"/>
    </row>
    <row r="69145" spans="30:30">
      <c r="AD69145" s="9"/>
    </row>
    <row r="69146" spans="30:30">
      <c r="AD69146" s="9"/>
    </row>
    <row r="69147" spans="30:30">
      <c r="AD69147" s="9"/>
    </row>
    <row r="69148" spans="30:30">
      <c r="AD69148" s="9"/>
    </row>
    <row r="69149" spans="30:30">
      <c r="AD69149" s="9"/>
    </row>
    <row r="69150" spans="30:30">
      <c r="AD69150" s="9"/>
    </row>
    <row r="69151" spans="30:30">
      <c r="AD69151" s="9"/>
    </row>
    <row r="69152" spans="30:30">
      <c r="AD69152" s="9"/>
    </row>
    <row r="69153" spans="30:30">
      <c r="AD69153" s="9"/>
    </row>
    <row r="69154" spans="30:30">
      <c r="AD69154" s="9"/>
    </row>
    <row r="69155" spans="30:30">
      <c r="AD69155" s="9"/>
    </row>
    <row r="69156" spans="30:30">
      <c r="AD69156" s="9"/>
    </row>
    <row r="69157" spans="30:30">
      <c r="AD69157" s="9"/>
    </row>
    <row r="69158" spans="30:30">
      <c r="AD69158" s="9"/>
    </row>
    <row r="69159" spans="30:30">
      <c r="AD69159" s="9"/>
    </row>
    <row r="69160" spans="30:30">
      <c r="AD69160" s="9"/>
    </row>
    <row r="69161" spans="30:30">
      <c r="AD69161" s="9"/>
    </row>
    <row r="69162" spans="30:30">
      <c r="AD69162" s="9"/>
    </row>
    <row r="69163" spans="30:30">
      <c r="AD69163" s="9"/>
    </row>
    <row r="69164" spans="30:30">
      <c r="AD69164" s="9"/>
    </row>
    <row r="69165" spans="30:30">
      <c r="AD69165" s="9"/>
    </row>
    <row r="69166" spans="30:30">
      <c r="AD69166" s="9"/>
    </row>
    <row r="69167" spans="30:30">
      <c r="AD69167" s="9"/>
    </row>
    <row r="69168" spans="30:30">
      <c r="AD69168" s="9"/>
    </row>
    <row r="69169" spans="30:30">
      <c r="AD69169" s="9"/>
    </row>
    <row r="69170" spans="30:30">
      <c r="AD69170" s="9"/>
    </row>
    <row r="69171" spans="30:30">
      <c r="AD69171" s="9"/>
    </row>
    <row r="69172" spans="30:30">
      <c r="AD69172" s="9"/>
    </row>
    <row r="69173" spans="30:30">
      <c r="AD69173" s="9"/>
    </row>
    <row r="69174" spans="30:30">
      <c r="AD69174" s="9"/>
    </row>
    <row r="69175" spans="30:30">
      <c r="AD69175" s="9"/>
    </row>
    <row r="69176" spans="30:30">
      <c r="AD69176" s="9"/>
    </row>
    <row r="69177" spans="30:30">
      <c r="AD69177" s="9"/>
    </row>
    <row r="69178" spans="30:30">
      <c r="AD69178" s="9"/>
    </row>
    <row r="69179" spans="30:30">
      <c r="AD69179" s="9"/>
    </row>
    <row r="69180" spans="30:30">
      <c r="AD69180" s="9"/>
    </row>
    <row r="69181" spans="30:30">
      <c r="AD69181" s="9"/>
    </row>
    <row r="69182" spans="30:30">
      <c r="AD69182" s="9"/>
    </row>
    <row r="69183" spans="30:30">
      <c r="AD69183" s="9"/>
    </row>
    <row r="69184" spans="30:30">
      <c r="AD69184" s="9"/>
    </row>
    <row r="69185" spans="30:30">
      <c r="AD69185" s="9"/>
    </row>
    <row r="69186" spans="30:30">
      <c r="AD69186" s="9"/>
    </row>
    <row r="69187" spans="30:30">
      <c r="AD69187" s="9"/>
    </row>
    <row r="69188" spans="30:30">
      <c r="AD69188" s="9"/>
    </row>
    <row r="69189" spans="30:30">
      <c r="AD69189" s="9"/>
    </row>
    <row r="69190" spans="30:30">
      <c r="AD69190" s="9"/>
    </row>
    <row r="69191" spans="30:30">
      <c r="AD69191" s="9"/>
    </row>
    <row r="69192" spans="30:30">
      <c r="AD69192" s="9"/>
    </row>
    <row r="69193" spans="30:30">
      <c r="AD69193" s="9"/>
    </row>
    <row r="69194" spans="30:30">
      <c r="AD69194" s="9"/>
    </row>
    <row r="69195" spans="30:30">
      <c r="AD69195" s="9"/>
    </row>
    <row r="69196" spans="30:30">
      <c r="AD69196" s="9"/>
    </row>
    <row r="69197" spans="30:30">
      <c r="AD69197" s="9"/>
    </row>
    <row r="69198" spans="30:30">
      <c r="AD69198" s="9"/>
    </row>
    <row r="69199" spans="30:30">
      <c r="AD69199" s="9"/>
    </row>
    <row r="69200" spans="30:30">
      <c r="AD69200" s="9"/>
    </row>
    <row r="69201" spans="30:30">
      <c r="AD69201" s="9"/>
    </row>
    <row r="69202" spans="30:30">
      <c r="AD69202" s="9"/>
    </row>
    <row r="69203" spans="30:30">
      <c r="AD69203" s="9"/>
    </row>
    <row r="69204" spans="30:30">
      <c r="AD69204" s="9"/>
    </row>
    <row r="69205" spans="30:30">
      <c r="AD69205" s="9"/>
    </row>
    <row r="69206" spans="30:30">
      <c r="AD69206" s="9"/>
    </row>
    <row r="69207" spans="30:30">
      <c r="AD69207" s="9"/>
    </row>
    <row r="69208" spans="30:30">
      <c r="AD69208" s="9"/>
    </row>
    <row r="69209" spans="30:30">
      <c r="AD69209" s="9"/>
    </row>
    <row r="69210" spans="30:30">
      <c r="AD69210" s="9"/>
    </row>
    <row r="69211" spans="30:30">
      <c r="AD69211" s="9"/>
    </row>
    <row r="69212" spans="30:30">
      <c r="AD69212" s="9"/>
    </row>
    <row r="69213" spans="30:30">
      <c r="AD69213" s="9"/>
    </row>
    <row r="69214" spans="30:30">
      <c r="AD69214" s="9"/>
    </row>
    <row r="69215" spans="30:30">
      <c r="AD69215" s="9"/>
    </row>
    <row r="69216" spans="30:30">
      <c r="AD69216" s="9"/>
    </row>
    <row r="69217" spans="30:30">
      <c r="AD69217" s="9"/>
    </row>
    <row r="69218" spans="30:30">
      <c r="AD69218" s="9"/>
    </row>
    <row r="69219" spans="30:30">
      <c r="AD69219" s="9"/>
    </row>
    <row r="69220" spans="30:30">
      <c r="AD69220" s="9"/>
    </row>
    <row r="69221" spans="30:30">
      <c r="AD69221" s="9"/>
    </row>
    <row r="69222" spans="30:30">
      <c r="AD69222" s="9"/>
    </row>
    <row r="69223" spans="30:30">
      <c r="AD69223" s="9"/>
    </row>
    <row r="69224" spans="30:30">
      <c r="AD69224" s="9"/>
    </row>
    <row r="69225" spans="30:30">
      <c r="AD69225" s="9"/>
    </row>
    <row r="69226" spans="30:30">
      <c r="AD69226" s="9"/>
    </row>
    <row r="69227" spans="30:30">
      <c r="AD69227" s="9"/>
    </row>
    <row r="69228" spans="30:30">
      <c r="AD69228" s="9"/>
    </row>
    <row r="69229" spans="30:30">
      <c r="AD69229" s="9"/>
    </row>
    <row r="69230" spans="30:30">
      <c r="AD69230" s="9"/>
    </row>
    <row r="69231" spans="30:30">
      <c r="AD69231" s="9"/>
    </row>
    <row r="69232" spans="30:30">
      <c r="AD69232" s="9"/>
    </row>
    <row r="69233" spans="30:30">
      <c r="AD69233" s="9"/>
    </row>
    <row r="69234" spans="30:30">
      <c r="AD69234" s="9"/>
    </row>
    <row r="69235" spans="30:30">
      <c r="AD69235" s="9"/>
    </row>
    <row r="69236" spans="30:30">
      <c r="AD69236" s="9"/>
    </row>
    <row r="69237" spans="30:30">
      <c r="AD69237" s="9"/>
    </row>
    <row r="69238" spans="30:30">
      <c r="AD69238" s="9"/>
    </row>
    <row r="69239" spans="30:30">
      <c r="AD69239" s="9"/>
    </row>
    <row r="69240" spans="30:30">
      <c r="AD69240" s="9"/>
    </row>
    <row r="69241" spans="30:30">
      <c r="AD69241" s="9"/>
    </row>
    <row r="69242" spans="30:30">
      <c r="AD69242" s="9"/>
    </row>
    <row r="69243" spans="30:30">
      <c r="AD69243" s="9"/>
    </row>
    <row r="69244" spans="30:30">
      <c r="AD69244" s="9"/>
    </row>
    <row r="69245" spans="30:30">
      <c r="AD69245" s="9"/>
    </row>
    <row r="69246" spans="30:30">
      <c r="AD69246" s="9"/>
    </row>
    <row r="69247" spans="30:30">
      <c r="AD69247" s="9"/>
    </row>
    <row r="69248" spans="30:30">
      <c r="AD69248" s="9"/>
    </row>
    <row r="69249" spans="30:30">
      <c r="AD69249" s="9"/>
    </row>
    <row r="69250" spans="30:30">
      <c r="AD69250" s="9"/>
    </row>
    <row r="69251" spans="30:30">
      <c r="AD69251" s="9"/>
    </row>
    <row r="69252" spans="30:30">
      <c r="AD69252" s="9"/>
    </row>
    <row r="69253" spans="30:30">
      <c r="AD69253" s="9"/>
    </row>
    <row r="69254" spans="30:30">
      <c r="AD69254" s="9"/>
    </row>
    <row r="69255" spans="30:30">
      <c r="AD69255" s="9"/>
    </row>
    <row r="69256" spans="30:30">
      <c r="AD69256" s="9"/>
    </row>
    <row r="69257" spans="30:30">
      <c r="AD69257" s="9"/>
    </row>
    <row r="69258" spans="30:30">
      <c r="AD69258" s="9"/>
    </row>
    <row r="69259" spans="30:30">
      <c r="AD69259" s="9"/>
    </row>
    <row r="69260" spans="30:30">
      <c r="AD69260" s="9"/>
    </row>
    <row r="69261" spans="30:30">
      <c r="AD69261" s="9"/>
    </row>
    <row r="69262" spans="30:30">
      <c r="AD69262" s="9"/>
    </row>
    <row r="69263" spans="30:30">
      <c r="AD69263" s="9"/>
    </row>
    <row r="69264" spans="30:30">
      <c r="AD69264" s="9"/>
    </row>
    <row r="69265" spans="30:30">
      <c r="AD69265" s="9"/>
    </row>
    <row r="69266" spans="30:30">
      <c r="AD69266" s="9"/>
    </row>
    <row r="69267" spans="30:30">
      <c r="AD69267" s="9"/>
    </row>
    <row r="69268" spans="30:30">
      <c r="AD69268" s="9"/>
    </row>
    <row r="69269" spans="30:30">
      <c r="AD69269" s="9"/>
    </row>
    <row r="69270" spans="30:30">
      <c r="AD69270" s="9"/>
    </row>
    <row r="69271" spans="30:30">
      <c r="AD69271" s="9"/>
    </row>
    <row r="69272" spans="30:30">
      <c r="AD69272" s="9"/>
    </row>
    <row r="69273" spans="30:30">
      <c r="AD69273" s="9"/>
    </row>
    <row r="69274" spans="30:30">
      <c r="AD69274" s="9"/>
    </row>
    <row r="69275" spans="30:30">
      <c r="AD69275" s="9"/>
    </row>
    <row r="69276" spans="30:30">
      <c r="AD69276" s="9"/>
    </row>
    <row r="69277" spans="30:30">
      <c r="AD69277" s="9"/>
    </row>
    <row r="69278" spans="30:30">
      <c r="AD69278" s="9"/>
    </row>
    <row r="69279" spans="30:30">
      <c r="AD69279" s="9"/>
    </row>
    <row r="69280" spans="30:30">
      <c r="AD69280" s="9"/>
    </row>
    <row r="69281" spans="30:30">
      <c r="AD69281" s="9"/>
    </row>
    <row r="69282" spans="30:30">
      <c r="AD69282" s="9"/>
    </row>
    <row r="69283" spans="30:30">
      <c r="AD69283" s="9"/>
    </row>
    <row r="69284" spans="30:30">
      <c r="AD69284" s="9"/>
    </row>
    <row r="69285" spans="30:30">
      <c r="AD69285" s="9"/>
    </row>
    <row r="69286" spans="30:30">
      <c r="AD69286" s="9"/>
    </row>
    <row r="69287" spans="30:30">
      <c r="AD69287" s="9"/>
    </row>
    <row r="69288" spans="30:30">
      <c r="AD69288" s="9"/>
    </row>
    <row r="69289" spans="30:30">
      <c r="AD69289" s="9"/>
    </row>
    <row r="69290" spans="30:30">
      <c r="AD69290" s="9"/>
    </row>
    <row r="69291" spans="30:30">
      <c r="AD69291" s="9"/>
    </row>
    <row r="69292" spans="30:30">
      <c r="AD69292" s="9"/>
    </row>
    <row r="69293" spans="30:30">
      <c r="AD69293" s="9"/>
    </row>
    <row r="69294" spans="30:30">
      <c r="AD69294" s="9"/>
    </row>
    <row r="69295" spans="30:30">
      <c r="AD69295" s="9"/>
    </row>
    <row r="69296" spans="30:30">
      <c r="AD69296" s="9"/>
    </row>
    <row r="69297" spans="30:30">
      <c r="AD69297" s="9"/>
    </row>
    <row r="69298" spans="30:30">
      <c r="AD69298" s="9"/>
    </row>
    <row r="69299" spans="30:30">
      <c r="AD69299" s="9"/>
    </row>
    <row r="69300" spans="30:30">
      <c r="AD69300" s="9"/>
    </row>
    <row r="69301" spans="30:30">
      <c r="AD69301" s="9"/>
    </row>
    <row r="69302" spans="30:30">
      <c r="AD69302" s="9"/>
    </row>
    <row r="69303" spans="30:30">
      <c r="AD69303" s="9"/>
    </row>
    <row r="69304" spans="30:30">
      <c r="AD69304" s="9"/>
    </row>
    <row r="69305" spans="30:30">
      <c r="AD69305" s="9"/>
    </row>
    <row r="69306" spans="30:30">
      <c r="AD69306" s="9"/>
    </row>
    <row r="69307" spans="30:30">
      <c r="AD69307" s="9"/>
    </row>
    <row r="69308" spans="30:30">
      <c r="AD69308" s="9"/>
    </row>
    <row r="69309" spans="30:30">
      <c r="AD69309" s="9"/>
    </row>
    <row r="69310" spans="30:30">
      <c r="AD69310" s="9"/>
    </row>
    <row r="69311" spans="30:30">
      <c r="AD69311" s="9"/>
    </row>
    <row r="69312" spans="30:30">
      <c r="AD69312" s="9"/>
    </row>
    <row r="69313" spans="30:30">
      <c r="AD69313" s="9"/>
    </row>
    <row r="69314" spans="30:30">
      <c r="AD69314" s="9"/>
    </row>
    <row r="69315" spans="30:30">
      <c r="AD69315" s="9"/>
    </row>
    <row r="69316" spans="30:30">
      <c r="AD69316" s="9"/>
    </row>
    <row r="69317" spans="30:30">
      <c r="AD69317" s="9"/>
    </row>
    <row r="69318" spans="30:30">
      <c r="AD69318" s="9"/>
    </row>
    <row r="69319" spans="30:30">
      <c r="AD69319" s="9"/>
    </row>
    <row r="69320" spans="30:30">
      <c r="AD69320" s="9"/>
    </row>
    <row r="69321" spans="30:30">
      <c r="AD69321" s="9"/>
    </row>
    <row r="69322" spans="30:30">
      <c r="AD69322" s="9"/>
    </row>
    <row r="69323" spans="30:30">
      <c r="AD69323" s="9"/>
    </row>
    <row r="69324" spans="30:30">
      <c r="AD69324" s="9"/>
    </row>
    <row r="69325" spans="30:30">
      <c r="AD69325" s="9"/>
    </row>
    <row r="69326" spans="30:30">
      <c r="AD69326" s="9"/>
    </row>
    <row r="69327" spans="30:30">
      <c r="AD69327" s="9"/>
    </row>
    <row r="69328" spans="30:30">
      <c r="AD69328" s="9"/>
    </row>
    <row r="69329" spans="30:30">
      <c r="AD69329" s="9"/>
    </row>
    <row r="69330" spans="30:30">
      <c r="AD69330" s="9"/>
    </row>
    <row r="69331" spans="30:30">
      <c r="AD69331" s="9"/>
    </row>
    <row r="69332" spans="30:30">
      <c r="AD69332" s="9"/>
    </row>
    <row r="69333" spans="30:30">
      <c r="AD69333" s="9"/>
    </row>
    <row r="69334" spans="30:30">
      <c r="AD69334" s="9"/>
    </row>
    <row r="69335" spans="30:30">
      <c r="AD69335" s="9"/>
    </row>
    <row r="69336" spans="30:30">
      <c r="AD69336" s="9"/>
    </row>
    <row r="69337" spans="30:30">
      <c r="AD69337" s="9"/>
    </row>
    <row r="69338" spans="30:30">
      <c r="AD69338" s="9"/>
    </row>
    <row r="69339" spans="30:30">
      <c r="AD69339" s="9"/>
    </row>
    <row r="69340" spans="30:30">
      <c r="AD69340" s="9"/>
    </row>
    <row r="69341" spans="30:30">
      <c r="AD69341" s="9"/>
    </row>
    <row r="69342" spans="30:30">
      <c r="AD69342" s="9"/>
    </row>
    <row r="69343" spans="30:30">
      <c r="AD69343" s="9"/>
    </row>
    <row r="69344" spans="30:30">
      <c r="AD69344" s="9"/>
    </row>
    <row r="69345" spans="30:30">
      <c r="AD69345" s="9"/>
    </row>
    <row r="69346" spans="30:30">
      <c r="AD69346" s="9"/>
    </row>
    <row r="69347" spans="30:30">
      <c r="AD69347" s="9"/>
    </row>
    <row r="69348" spans="30:30">
      <c r="AD69348" s="9"/>
    </row>
    <row r="69349" spans="30:30">
      <c r="AD69349" s="9"/>
    </row>
    <row r="69350" spans="30:30">
      <c r="AD69350" s="9"/>
    </row>
    <row r="69351" spans="30:30">
      <c r="AD69351" s="9"/>
    </row>
    <row r="69352" spans="30:30">
      <c r="AD69352" s="9"/>
    </row>
    <row r="69353" spans="30:30">
      <c r="AD69353" s="9"/>
    </row>
    <row r="69354" spans="30:30">
      <c r="AD69354" s="9"/>
    </row>
    <row r="69355" spans="30:30">
      <c r="AD69355" s="9"/>
    </row>
    <row r="69356" spans="30:30">
      <c r="AD69356" s="9"/>
    </row>
    <row r="69357" spans="30:30">
      <c r="AD69357" s="9"/>
    </row>
    <row r="69358" spans="30:30">
      <c r="AD69358" s="9"/>
    </row>
    <row r="69359" spans="30:30">
      <c r="AD69359" s="9"/>
    </row>
    <row r="69360" spans="30:30">
      <c r="AD69360" s="9"/>
    </row>
    <row r="69361" spans="30:30">
      <c r="AD69361" s="9"/>
    </row>
    <row r="69362" spans="30:30">
      <c r="AD69362" s="9"/>
    </row>
    <row r="69363" spans="30:30">
      <c r="AD69363" s="9"/>
    </row>
    <row r="69364" spans="30:30">
      <c r="AD69364" s="9"/>
    </row>
    <row r="69365" spans="30:30">
      <c r="AD69365" s="9"/>
    </row>
    <row r="69366" spans="30:30">
      <c r="AD69366" s="9"/>
    </row>
    <row r="69367" spans="30:30">
      <c r="AD69367" s="9"/>
    </row>
    <row r="69368" spans="30:30">
      <c r="AD69368" s="9"/>
    </row>
    <row r="69369" spans="30:30">
      <c r="AD69369" s="9"/>
    </row>
    <row r="69370" spans="30:30">
      <c r="AD69370" s="9"/>
    </row>
    <row r="69371" spans="30:30">
      <c r="AD69371" s="9"/>
    </row>
    <row r="69372" spans="30:30">
      <c r="AD69372" s="9"/>
    </row>
    <row r="69373" spans="30:30">
      <c r="AD69373" s="9"/>
    </row>
    <row r="69374" spans="30:30">
      <c r="AD69374" s="9"/>
    </row>
    <row r="69375" spans="30:30">
      <c r="AD69375" s="9"/>
    </row>
    <row r="69376" spans="30:30">
      <c r="AD69376" s="9"/>
    </row>
    <row r="69377" spans="30:30">
      <c r="AD69377" s="9"/>
    </row>
    <row r="69378" spans="30:30">
      <c r="AD69378" s="9"/>
    </row>
    <row r="69379" spans="30:30">
      <c r="AD69379" s="9"/>
    </row>
    <row r="69380" spans="30:30">
      <c r="AD69380" s="9"/>
    </row>
    <row r="69381" spans="30:30">
      <c r="AD69381" s="9"/>
    </row>
    <row r="69382" spans="30:30">
      <c r="AD69382" s="9"/>
    </row>
    <row r="69383" spans="30:30">
      <c r="AD69383" s="9"/>
    </row>
    <row r="69384" spans="30:30">
      <c r="AD69384" s="9"/>
    </row>
    <row r="69385" spans="30:30">
      <c r="AD69385" s="9"/>
    </row>
    <row r="69386" spans="30:30">
      <c r="AD69386" s="9"/>
    </row>
    <row r="69387" spans="30:30">
      <c r="AD69387" s="9"/>
    </row>
    <row r="69388" spans="30:30">
      <c r="AD69388" s="9"/>
    </row>
    <row r="69389" spans="30:30">
      <c r="AD69389" s="9"/>
    </row>
    <row r="69390" spans="30:30">
      <c r="AD69390" s="9"/>
    </row>
    <row r="69391" spans="30:30">
      <c r="AD69391" s="9"/>
    </row>
    <row r="69392" spans="30:30">
      <c r="AD69392" s="9"/>
    </row>
    <row r="69393" spans="30:30">
      <c r="AD69393" s="9"/>
    </row>
    <row r="69394" spans="30:30">
      <c r="AD69394" s="9"/>
    </row>
    <row r="69395" spans="30:30">
      <c r="AD69395" s="9"/>
    </row>
    <row r="69396" spans="30:30">
      <c r="AD69396" s="9"/>
    </row>
    <row r="69397" spans="30:30">
      <c r="AD69397" s="9"/>
    </row>
    <row r="69398" spans="30:30">
      <c r="AD69398" s="9"/>
    </row>
    <row r="69399" spans="30:30">
      <c r="AD69399" s="9"/>
    </row>
    <row r="69400" spans="30:30">
      <c r="AD69400" s="9"/>
    </row>
    <row r="69401" spans="30:30">
      <c r="AD69401" s="9"/>
    </row>
    <row r="69402" spans="30:30">
      <c r="AD69402" s="9"/>
    </row>
    <row r="69403" spans="30:30">
      <c r="AD69403" s="9"/>
    </row>
    <row r="69404" spans="30:30">
      <c r="AD69404" s="9"/>
    </row>
    <row r="69405" spans="30:30">
      <c r="AD69405" s="9"/>
    </row>
    <row r="69406" spans="30:30">
      <c r="AD69406" s="9"/>
    </row>
    <row r="69407" spans="30:30">
      <c r="AD69407" s="9"/>
    </row>
    <row r="69408" spans="30:30">
      <c r="AD69408" s="9"/>
    </row>
    <row r="69409" spans="30:30">
      <c r="AD69409" s="9"/>
    </row>
    <row r="69410" spans="30:30">
      <c r="AD69410" s="9"/>
    </row>
    <row r="69411" spans="30:30">
      <c r="AD69411" s="9"/>
    </row>
    <row r="69412" spans="30:30">
      <c r="AD69412" s="9"/>
    </row>
    <row r="69413" spans="30:30">
      <c r="AD69413" s="9"/>
    </row>
    <row r="69414" spans="30:30">
      <c r="AD69414" s="9"/>
    </row>
    <row r="69415" spans="30:30">
      <c r="AD69415" s="9"/>
    </row>
    <row r="69416" spans="30:30">
      <c r="AD69416" s="9"/>
    </row>
    <row r="69417" spans="30:30">
      <c r="AD69417" s="9"/>
    </row>
    <row r="69418" spans="30:30">
      <c r="AD69418" s="9"/>
    </row>
    <row r="69419" spans="30:30">
      <c r="AD69419" s="9"/>
    </row>
    <row r="69420" spans="30:30">
      <c r="AD69420" s="9"/>
    </row>
    <row r="69421" spans="30:30">
      <c r="AD69421" s="9"/>
    </row>
    <row r="69422" spans="30:30">
      <c r="AD69422" s="9"/>
    </row>
    <row r="69423" spans="30:30">
      <c r="AD69423" s="9"/>
    </row>
    <row r="69424" spans="30:30">
      <c r="AD69424" s="9"/>
    </row>
    <row r="69425" spans="30:30">
      <c r="AD69425" s="9"/>
    </row>
    <row r="69426" spans="30:30">
      <c r="AD69426" s="9"/>
    </row>
    <row r="69427" spans="30:30">
      <c r="AD69427" s="9"/>
    </row>
    <row r="69428" spans="30:30">
      <c r="AD69428" s="9"/>
    </row>
    <row r="69429" spans="30:30">
      <c r="AD69429" s="9"/>
    </row>
    <row r="69430" spans="30:30">
      <c r="AD69430" s="9"/>
    </row>
    <row r="69431" spans="30:30">
      <c r="AD69431" s="9"/>
    </row>
    <row r="69432" spans="30:30">
      <c r="AD69432" s="9"/>
    </row>
    <row r="69433" spans="30:30">
      <c r="AD69433" s="9"/>
    </row>
    <row r="69434" spans="30:30">
      <c r="AD69434" s="9"/>
    </row>
    <row r="69435" spans="30:30">
      <c r="AD69435" s="9"/>
    </row>
    <row r="69436" spans="30:30">
      <c r="AD69436" s="9"/>
    </row>
    <row r="69437" spans="30:30">
      <c r="AD69437" s="9"/>
    </row>
    <row r="69438" spans="30:30">
      <c r="AD69438" s="9"/>
    </row>
    <row r="69439" spans="30:30">
      <c r="AD69439" s="9"/>
    </row>
    <row r="69440" spans="30:30">
      <c r="AD69440" s="9"/>
    </row>
    <row r="69441" spans="30:30">
      <c r="AD69441" s="9"/>
    </row>
    <row r="69442" spans="30:30">
      <c r="AD69442" s="9"/>
    </row>
    <row r="69443" spans="30:30">
      <c r="AD69443" s="9"/>
    </row>
    <row r="69444" spans="30:30">
      <c r="AD69444" s="9"/>
    </row>
    <row r="69445" spans="30:30">
      <c r="AD69445" s="9"/>
    </row>
    <row r="69446" spans="30:30">
      <c r="AD69446" s="9"/>
    </row>
    <row r="69447" spans="30:30">
      <c r="AD69447" s="9"/>
    </row>
    <row r="69448" spans="30:30">
      <c r="AD69448" s="9"/>
    </row>
    <row r="69449" spans="30:30">
      <c r="AD69449" s="9"/>
    </row>
    <row r="69450" spans="30:30">
      <c r="AD69450" s="9"/>
    </row>
    <row r="69451" spans="30:30">
      <c r="AD69451" s="9"/>
    </row>
    <row r="69452" spans="30:30">
      <c r="AD69452" s="9"/>
    </row>
    <row r="69453" spans="30:30">
      <c r="AD69453" s="9"/>
    </row>
    <row r="69454" spans="30:30">
      <c r="AD69454" s="9"/>
    </row>
    <row r="69455" spans="30:30">
      <c r="AD69455" s="9"/>
    </row>
    <row r="69456" spans="30:30">
      <c r="AD69456" s="9"/>
    </row>
    <row r="69457" spans="30:30">
      <c r="AD69457" s="9"/>
    </row>
    <row r="69458" spans="30:30">
      <c r="AD69458" s="9"/>
    </row>
    <row r="69459" spans="30:30">
      <c r="AD69459" s="9"/>
    </row>
    <row r="69460" spans="30:30">
      <c r="AD69460" s="9"/>
    </row>
    <row r="69461" spans="30:30">
      <c r="AD69461" s="9"/>
    </row>
    <row r="69462" spans="30:30">
      <c r="AD69462" s="9"/>
    </row>
    <row r="69463" spans="30:30">
      <c r="AD69463" s="9"/>
    </row>
    <row r="69464" spans="30:30">
      <c r="AD69464" s="9"/>
    </row>
    <row r="69465" spans="30:30">
      <c r="AD69465" s="9"/>
    </row>
    <row r="69466" spans="30:30">
      <c r="AD69466" s="9"/>
    </row>
    <row r="69467" spans="30:30">
      <c r="AD69467" s="9"/>
    </row>
    <row r="69468" spans="30:30">
      <c r="AD69468" s="9"/>
    </row>
    <row r="69469" spans="30:30">
      <c r="AD69469" s="9"/>
    </row>
    <row r="69470" spans="30:30">
      <c r="AD69470" s="9"/>
    </row>
    <row r="69471" spans="30:30">
      <c r="AD69471" s="9"/>
    </row>
    <row r="69472" spans="30:30">
      <c r="AD69472" s="9"/>
    </row>
    <row r="69473" spans="30:30">
      <c r="AD69473" s="9"/>
    </row>
    <row r="69474" spans="30:30">
      <c r="AD69474" s="9"/>
    </row>
    <row r="69475" spans="30:30">
      <c r="AD69475" s="9"/>
    </row>
    <row r="69476" spans="30:30">
      <c r="AD69476" s="9"/>
    </row>
    <row r="69477" spans="30:30">
      <c r="AD69477" s="9"/>
    </row>
    <row r="69478" spans="30:30">
      <c r="AD69478" s="9"/>
    </row>
    <row r="69479" spans="30:30">
      <c r="AD69479" s="9"/>
    </row>
    <row r="69480" spans="30:30">
      <c r="AD69480" s="9"/>
    </row>
    <row r="69481" spans="30:30">
      <c r="AD69481" s="9"/>
    </row>
    <row r="69482" spans="30:30">
      <c r="AD69482" s="9"/>
    </row>
    <row r="69483" spans="30:30">
      <c r="AD69483" s="9"/>
    </row>
    <row r="69484" spans="30:30">
      <c r="AD69484" s="9"/>
    </row>
    <row r="69485" spans="30:30">
      <c r="AD69485" s="9"/>
    </row>
    <row r="69486" spans="30:30">
      <c r="AD69486" s="9"/>
    </row>
    <row r="69487" spans="30:30">
      <c r="AD69487" s="9"/>
    </row>
    <row r="69488" spans="30:30">
      <c r="AD69488" s="9"/>
    </row>
    <row r="69489" spans="30:30">
      <c r="AD69489" s="9"/>
    </row>
    <row r="69490" spans="30:30">
      <c r="AD69490" s="9"/>
    </row>
    <row r="69491" spans="30:30">
      <c r="AD69491" s="9"/>
    </row>
    <row r="69492" spans="30:30">
      <c r="AD69492" s="9"/>
    </row>
    <row r="69493" spans="30:30">
      <c r="AD69493" s="9"/>
    </row>
    <row r="69494" spans="30:30">
      <c r="AD69494" s="9"/>
    </row>
    <row r="69495" spans="30:30">
      <c r="AD69495" s="9"/>
    </row>
    <row r="69496" spans="30:30">
      <c r="AD69496" s="9"/>
    </row>
    <row r="69497" spans="30:30">
      <c r="AD69497" s="9"/>
    </row>
    <row r="69498" spans="30:30">
      <c r="AD69498" s="9"/>
    </row>
    <row r="69499" spans="30:30">
      <c r="AD69499" s="9"/>
    </row>
    <row r="69500" spans="30:30">
      <c r="AD69500" s="9"/>
    </row>
    <row r="69501" spans="30:30">
      <c r="AD69501" s="9"/>
    </row>
    <row r="69502" spans="30:30">
      <c r="AD69502" s="9"/>
    </row>
    <row r="69503" spans="30:30">
      <c r="AD69503" s="9"/>
    </row>
    <row r="69504" spans="30:30">
      <c r="AD69504" s="9"/>
    </row>
    <row r="69505" spans="30:30">
      <c r="AD69505" s="9"/>
    </row>
    <row r="69506" spans="30:30">
      <c r="AD69506" s="9"/>
    </row>
    <row r="69507" spans="30:30">
      <c r="AD69507" s="9"/>
    </row>
    <row r="69508" spans="30:30">
      <c r="AD69508" s="9"/>
    </row>
    <row r="69509" spans="30:30">
      <c r="AD69509" s="9"/>
    </row>
    <row r="69510" spans="30:30">
      <c r="AD69510" s="9"/>
    </row>
    <row r="69511" spans="30:30">
      <c r="AD69511" s="9"/>
    </row>
    <row r="69512" spans="30:30">
      <c r="AD69512" s="9"/>
    </row>
    <row r="69513" spans="30:30">
      <c r="AD69513" s="9"/>
    </row>
    <row r="69514" spans="30:30">
      <c r="AD69514" s="9"/>
    </row>
    <row r="69515" spans="30:30">
      <c r="AD69515" s="9"/>
    </row>
    <row r="69516" spans="30:30">
      <c r="AD69516" s="9"/>
    </row>
    <row r="69517" spans="30:30">
      <c r="AD69517" s="9"/>
    </row>
    <row r="69518" spans="30:30">
      <c r="AD69518" s="9"/>
    </row>
    <row r="69519" spans="30:30">
      <c r="AD69519" s="9"/>
    </row>
    <row r="69520" spans="30:30">
      <c r="AD69520" s="9"/>
    </row>
    <row r="69521" spans="30:30">
      <c r="AD69521" s="9"/>
    </row>
    <row r="69522" spans="30:30">
      <c r="AD69522" s="9"/>
    </row>
    <row r="69523" spans="30:30">
      <c r="AD69523" s="9"/>
    </row>
    <row r="69524" spans="30:30">
      <c r="AD69524" s="9"/>
    </row>
    <row r="69525" spans="30:30">
      <c r="AD69525" s="9"/>
    </row>
    <row r="69526" spans="30:30">
      <c r="AD69526" s="9"/>
    </row>
    <row r="69527" spans="30:30">
      <c r="AD69527" s="9"/>
    </row>
    <row r="69528" spans="30:30">
      <c r="AD69528" s="9"/>
    </row>
    <row r="69529" spans="30:30">
      <c r="AD69529" s="9"/>
    </row>
    <row r="69530" spans="30:30">
      <c r="AD69530" s="9"/>
    </row>
    <row r="69531" spans="30:30">
      <c r="AD69531" s="9"/>
    </row>
    <row r="69532" spans="30:30">
      <c r="AD69532" s="9"/>
    </row>
    <row r="69533" spans="30:30">
      <c r="AD69533" s="9"/>
    </row>
    <row r="69534" spans="30:30">
      <c r="AD69534" s="9"/>
    </row>
    <row r="69535" spans="30:30">
      <c r="AD69535" s="9"/>
    </row>
    <row r="69536" spans="30:30">
      <c r="AD69536" s="9"/>
    </row>
    <row r="69537" spans="30:30">
      <c r="AD69537" s="9"/>
    </row>
    <row r="69538" spans="30:30">
      <c r="AD69538" s="9"/>
    </row>
    <row r="69539" spans="30:30">
      <c r="AD69539" s="9"/>
    </row>
    <row r="69540" spans="30:30">
      <c r="AD69540" s="9"/>
    </row>
    <row r="69541" spans="30:30">
      <c r="AD69541" s="9"/>
    </row>
    <row r="69542" spans="30:30">
      <c r="AD69542" s="9"/>
    </row>
    <row r="69543" spans="30:30">
      <c r="AD69543" s="9"/>
    </row>
    <row r="69544" spans="30:30">
      <c r="AD69544" s="9"/>
    </row>
    <row r="69545" spans="30:30">
      <c r="AD69545" s="9"/>
    </row>
    <row r="69546" spans="30:30">
      <c r="AD69546" s="9"/>
    </row>
    <row r="69547" spans="30:30">
      <c r="AD69547" s="9"/>
    </row>
    <row r="69548" spans="30:30">
      <c r="AD69548" s="9"/>
    </row>
    <row r="69549" spans="30:30">
      <c r="AD69549" s="9"/>
    </row>
    <row r="69550" spans="30:30">
      <c r="AD69550" s="9"/>
    </row>
    <row r="69551" spans="30:30">
      <c r="AD69551" s="9"/>
    </row>
    <row r="69552" spans="30:30">
      <c r="AD69552" s="9"/>
    </row>
    <row r="69553" spans="30:30">
      <c r="AD69553" s="9"/>
    </row>
    <row r="69554" spans="30:30">
      <c r="AD69554" s="9"/>
    </row>
    <row r="69555" spans="30:30">
      <c r="AD69555" s="9"/>
    </row>
    <row r="69556" spans="30:30">
      <c r="AD69556" s="9"/>
    </row>
    <row r="69557" spans="30:30">
      <c r="AD69557" s="9"/>
    </row>
    <row r="69558" spans="30:30">
      <c r="AD69558" s="9"/>
    </row>
    <row r="69559" spans="30:30">
      <c r="AD69559" s="9"/>
    </row>
    <row r="69560" spans="30:30">
      <c r="AD69560" s="9"/>
    </row>
    <row r="69561" spans="30:30">
      <c r="AD69561" s="9"/>
    </row>
    <row r="69562" spans="30:30">
      <c r="AD69562" s="9"/>
    </row>
    <row r="69563" spans="30:30">
      <c r="AD69563" s="9"/>
    </row>
    <row r="69564" spans="30:30">
      <c r="AD69564" s="9"/>
    </row>
    <row r="69565" spans="30:30">
      <c r="AD69565" s="9"/>
    </row>
    <row r="69566" spans="30:30">
      <c r="AD69566" s="9"/>
    </row>
    <row r="69567" spans="30:30">
      <c r="AD69567" s="9"/>
    </row>
    <row r="69568" spans="30:30">
      <c r="AD69568" s="9"/>
    </row>
    <row r="69569" spans="30:30">
      <c r="AD69569" s="9"/>
    </row>
    <row r="69570" spans="30:30">
      <c r="AD69570" s="9"/>
    </row>
    <row r="69571" spans="30:30">
      <c r="AD69571" s="9"/>
    </row>
    <row r="69572" spans="30:30">
      <c r="AD69572" s="9"/>
    </row>
    <row r="69573" spans="30:30">
      <c r="AD69573" s="9"/>
    </row>
    <row r="69574" spans="30:30">
      <c r="AD69574" s="9"/>
    </row>
    <row r="69575" spans="30:30">
      <c r="AD69575" s="9"/>
    </row>
    <row r="69576" spans="30:30">
      <c r="AD69576" s="9"/>
    </row>
    <row r="69577" spans="30:30">
      <c r="AD69577" s="9"/>
    </row>
    <row r="69578" spans="30:30">
      <c r="AD69578" s="9"/>
    </row>
    <row r="69579" spans="30:30">
      <c r="AD69579" s="9"/>
    </row>
    <row r="69580" spans="30:30">
      <c r="AD69580" s="9"/>
    </row>
    <row r="69581" spans="30:30">
      <c r="AD69581" s="9"/>
    </row>
    <row r="69582" spans="30:30">
      <c r="AD69582" s="9"/>
    </row>
    <row r="69583" spans="30:30">
      <c r="AD69583" s="9"/>
    </row>
    <row r="69584" spans="30:30">
      <c r="AD69584" s="9"/>
    </row>
    <row r="69585" spans="30:30">
      <c r="AD69585" s="9"/>
    </row>
    <row r="69586" spans="30:30">
      <c r="AD69586" s="9"/>
    </row>
    <row r="69587" spans="30:30">
      <c r="AD69587" s="9"/>
    </row>
    <row r="69588" spans="30:30">
      <c r="AD69588" s="9"/>
    </row>
    <row r="69589" spans="30:30">
      <c r="AD69589" s="9"/>
    </row>
    <row r="69590" spans="30:30">
      <c r="AD69590" s="9"/>
    </row>
    <row r="69591" spans="30:30">
      <c r="AD69591" s="9"/>
    </row>
    <row r="69592" spans="30:30">
      <c r="AD69592" s="9"/>
    </row>
    <row r="69593" spans="30:30">
      <c r="AD69593" s="9"/>
    </row>
    <row r="69594" spans="30:30">
      <c r="AD69594" s="9"/>
    </row>
    <row r="69595" spans="30:30">
      <c r="AD69595" s="9"/>
    </row>
    <row r="69596" spans="30:30">
      <c r="AD69596" s="9"/>
    </row>
    <row r="69597" spans="30:30">
      <c r="AD69597" s="9"/>
    </row>
    <row r="69598" spans="30:30">
      <c r="AD69598" s="9"/>
    </row>
    <row r="69599" spans="30:30">
      <c r="AD69599" s="9"/>
    </row>
    <row r="69600" spans="30:30">
      <c r="AD69600" s="9"/>
    </row>
    <row r="69601" spans="30:30">
      <c r="AD69601" s="9"/>
    </row>
    <row r="69602" spans="30:30">
      <c r="AD69602" s="9"/>
    </row>
    <row r="69603" spans="30:30">
      <c r="AD69603" s="9"/>
    </row>
    <row r="69604" spans="30:30">
      <c r="AD69604" s="9"/>
    </row>
    <row r="69605" spans="30:30">
      <c r="AD69605" s="9"/>
    </row>
    <row r="69606" spans="30:30">
      <c r="AD69606" s="9"/>
    </row>
    <row r="69607" spans="30:30">
      <c r="AD69607" s="9"/>
    </row>
    <row r="69608" spans="30:30">
      <c r="AD69608" s="9"/>
    </row>
    <row r="69609" spans="30:30">
      <c r="AD69609" s="9"/>
    </row>
    <row r="69610" spans="30:30">
      <c r="AD69610" s="9"/>
    </row>
    <row r="69611" spans="30:30">
      <c r="AD69611" s="9"/>
    </row>
    <row r="69612" spans="30:30">
      <c r="AD69612" s="9"/>
    </row>
    <row r="69613" spans="30:30">
      <c r="AD69613" s="9"/>
    </row>
    <row r="69614" spans="30:30">
      <c r="AD69614" s="9"/>
    </row>
    <row r="69615" spans="30:30">
      <c r="AD69615" s="9"/>
    </row>
    <row r="69616" spans="30:30">
      <c r="AD69616" s="9"/>
    </row>
    <row r="69617" spans="30:30">
      <c r="AD69617" s="9"/>
    </row>
    <row r="69618" spans="30:30">
      <c r="AD69618" s="9"/>
    </row>
    <row r="69619" spans="30:30">
      <c r="AD69619" s="9"/>
    </row>
    <row r="69620" spans="30:30">
      <c r="AD69620" s="9"/>
    </row>
    <row r="69621" spans="30:30">
      <c r="AD69621" s="9"/>
    </row>
    <row r="69622" spans="30:30">
      <c r="AD69622" s="9"/>
    </row>
    <row r="69623" spans="30:30">
      <c r="AD69623" s="9"/>
    </row>
    <row r="69624" spans="30:30">
      <c r="AD69624" s="9"/>
    </row>
    <row r="69625" spans="30:30">
      <c r="AD69625" s="9"/>
    </row>
    <row r="69626" spans="30:30">
      <c r="AD69626" s="9"/>
    </row>
    <row r="69627" spans="30:30">
      <c r="AD69627" s="9"/>
    </row>
    <row r="69628" spans="30:30">
      <c r="AD69628" s="9"/>
    </row>
    <row r="69629" spans="30:30">
      <c r="AD69629" s="9"/>
    </row>
    <row r="69630" spans="30:30">
      <c r="AD69630" s="9"/>
    </row>
    <row r="69631" spans="30:30">
      <c r="AD69631" s="9"/>
    </row>
    <row r="69632" spans="30:30">
      <c r="AD69632" s="9"/>
    </row>
    <row r="69633" spans="30:30">
      <c r="AD69633" s="9"/>
    </row>
    <row r="69634" spans="30:30">
      <c r="AD69634" s="9"/>
    </row>
    <row r="69635" spans="30:30">
      <c r="AD69635" s="9"/>
    </row>
    <row r="69636" spans="30:30">
      <c r="AD69636" s="9"/>
    </row>
    <row r="69637" spans="30:30">
      <c r="AD69637" s="9"/>
    </row>
    <row r="69638" spans="30:30">
      <c r="AD69638" s="9"/>
    </row>
    <row r="69639" spans="30:30">
      <c r="AD69639" s="9"/>
    </row>
    <row r="69640" spans="30:30">
      <c r="AD69640" s="9"/>
    </row>
    <row r="69641" spans="30:30">
      <c r="AD69641" s="9"/>
    </row>
    <row r="69642" spans="30:30">
      <c r="AD69642" s="9"/>
    </row>
    <row r="69643" spans="30:30">
      <c r="AD69643" s="9"/>
    </row>
    <row r="69644" spans="30:30">
      <c r="AD69644" s="9"/>
    </row>
    <row r="69645" spans="30:30">
      <c r="AD69645" s="9"/>
    </row>
    <row r="69646" spans="30:30">
      <c r="AD69646" s="9"/>
    </row>
    <row r="69647" spans="30:30">
      <c r="AD69647" s="9"/>
    </row>
    <row r="69648" spans="30:30">
      <c r="AD69648" s="9"/>
    </row>
    <row r="69649" spans="30:30">
      <c r="AD69649" s="9"/>
    </row>
    <row r="69650" spans="30:30">
      <c r="AD69650" s="9"/>
    </row>
    <row r="69651" spans="30:30">
      <c r="AD69651" s="9"/>
    </row>
    <row r="69652" spans="30:30">
      <c r="AD69652" s="9"/>
    </row>
    <row r="69653" spans="30:30">
      <c r="AD69653" s="9"/>
    </row>
    <row r="69654" spans="30:30">
      <c r="AD69654" s="9"/>
    </row>
    <row r="69655" spans="30:30">
      <c r="AD69655" s="9"/>
    </row>
    <row r="69656" spans="30:30">
      <c r="AD69656" s="9"/>
    </row>
    <row r="69657" spans="30:30">
      <c r="AD69657" s="9"/>
    </row>
    <row r="69658" spans="30:30">
      <c r="AD69658" s="9"/>
    </row>
    <row r="69659" spans="30:30">
      <c r="AD69659" s="9"/>
    </row>
    <row r="69660" spans="30:30">
      <c r="AD69660" s="9"/>
    </row>
    <row r="69661" spans="30:30">
      <c r="AD69661" s="9"/>
    </row>
    <row r="69662" spans="30:30">
      <c r="AD69662" s="9"/>
    </row>
    <row r="69663" spans="30:30">
      <c r="AD69663" s="9"/>
    </row>
    <row r="69664" spans="30:30">
      <c r="AD69664" s="9"/>
    </row>
    <row r="69665" spans="30:30">
      <c r="AD69665" s="9"/>
    </row>
    <row r="69666" spans="30:30">
      <c r="AD69666" s="9"/>
    </row>
    <row r="69667" spans="30:30">
      <c r="AD69667" s="9"/>
    </row>
    <row r="69668" spans="30:30">
      <c r="AD69668" s="9"/>
    </row>
    <row r="69669" spans="30:30">
      <c r="AD69669" s="9"/>
    </row>
    <row r="69670" spans="30:30">
      <c r="AD69670" s="9"/>
    </row>
    <row r="69671" spans="30:30">
      <c r="AD69671" s="9"/>
    </row>
    <row r="69672" spans="30:30">
      <c r="AD69672" s="9"/>
    </row>
    <row r="69673" spans="30:30">
      <c r="AD69673" s="9"/>
    </row>
    <row r="69674" spans="30:30">
      <c r="AD69674" s="9"/>
    </row>
    <row r="69675" spans="30:30">
      <c r="AD69675" s="9"/>
    </row>
    <row r="69676" spans="30:30">
      <c r="AD69676" s="9"/>
    </row>
    <row r="69677" spans="30:30">
      <c r="AD69677" s="9"/>
    </row>
    <row r="69678" spans="30:30">
      <c r="AD69678" s="9"/>
    </row>
    <row r="69679" spans="30:30">
      <c r="AD69679" s="9"/>
    </row>
    <row r="69680" spans="30:30">
      <c r="AD69680" s="9"/>
    </row>
    <row r="69681" spans="30:30">
      <c r="AD69681" s="9"/>
    </row>
    <row r="69682" spans="30:30">
      <c r="AD69682" s="9"/>
    </row>
    <row r="69683" spans="30:30">
      <c r="AD69683" s="9"/>
    </row>
    <row r="69684" spans="30:30">
      <c r="AD69684" s="9"/>
    </row>
    <row r="69685" spans="30:30">
      <c r="AD69685" s="9"/>
    </row>
    <row r="69686" spans="30:30">
      <c r="AD69686" s="9"/>
    </row>
    <row r="69687" spans="30:30">
      <c r="AD69687" s="9"/>
    </row>
    <row r="69688" spans="30:30">
      <c r="AD69688" s="9"/>
    </row>
    <row r="69689" spans="30:30">
      <c r="AD69689" s="9"/>
    </row>
    <row r="69690" spans="30:30">
      <c r="AD69690" s="9"/>
    </row>
    <row r="69691" spans="30:30">
      <c r="AD69691" s="9"/>
    </row>
    <row r="69692" spans="30:30">
      <c r="AD69692" s="9"/>
    </row>
    <row r="69693" spans="30:30">
      <c r="AD69693" s="9"/>
    </row>
    <row r="69694" spans="30:30">
      <c r="AD69694" s="9"/>
    </row>
    <row r="69695" spans="30:30">
      <c r="AD69695" s="9"/>
    </row>
    <row r="69696" spans="30:30">
      <c r="AD69696" s="9"/>
    </row>
    <row r="69697" spans="30:30">
      <c r="AD69697" s="9"/>
    </row>
    <row r="69698" spans="30:30">
      <c r="AD69698" s="9"/>
    </row>
    <row r="69699" spans="30:30">
      <c r="AD69699" s="9"/>
    </row>
    <row r="69700" spans="30:30">
      <c r="AD69700" s="9"/>
    </row>
    <row r="69701" spans="30:30">
      <c r="AD69701" s="9"/>
    </row>
    <row r="69702" spans="30:30">
      <c r="AD69702" s="9"/>
    </row>
    <row r="69703" spans="30:30">
      <c r="AD69703" s="9"/>
    </row>
    <row r="69704" spans="30:30">
      <c r="AD69704" s="9"/>
    </row>
    <row r="69705" spans="30:30">
      <c r="AD69705" s="9"/>
    </row>
    <row r="69706" spans="30:30">
      <c r="AD69706" s="9"/>
    </row>
    <row r="69707" spans="30:30">
      <c r="AD69707" s="9"/>
    </row>
    <row r="69708" spans="30:30">
      <c r="AD69708" s="9"/>
    </row>
    <row r="69709" spans="30:30">
      <c r="AD69709" s="9"/>
    </row>
    <row r="69710" spans="30:30">
      <c r="AD69710" s="9"/>
    </row>
    <row r="69711" spans="30:30">
      <c r="AD69711" s="9"/>
    </row>
    <row r="69712" spans="30:30">
      <c r="AD69712" s="9"/>
    </row>
    <row r="69713" spans="30:30">
      <c r="AD69713" s="9"/>
    </row>
    <row r="69714" spans="30:30">
      <c r="AD69714" s="9"/>
    </row>
    <row r="69715" spans="30:30">
      <c r="AD69715" s="9"/>
    </row>
    <row r="69716" spans="30:30">
      <c r="AD69716" s="9"/>
    </row>
    <row r="69717" spans="30:30">
      <c r="AD69717" s="9"/>
    </row>
    <row r="69718" spans="30:30">
      <c r="AD69718" s="9"/>
    </row>
    <row r="69719" spans="30:30">
      <c r="AD69719" s="9"/>
    </row>
    <row r="69720" spans="30:30">
      <c r="AD69720" s="9"/>
    </row>
    <row r="69721" spans="30:30">
      <c r="AD69721" s="9"/>
    </row>
    <row r="69722" spans="30:30">
      <c r="AD69722" s="9"/>
    </row>
    <row r="69723" spans="30:30">
      <c r="AD69723" s="9"/>
    </row>
    <row r="69724" spans="30:30">
      <c r="AD69724" s="9"/>
    </row>
    <row r="69725" spans="30:30">
      <c r="AD69725" s="9"/>
    </row>
    <row r="69726" spans="30:30">
      <c r="AD69726" s="9"/>
    </row>
    <row r="69727" spans="30:30">
      <c r="AD69727" s="9"/>
    </row>
    <row r="69728" spans="30:30">
      <c r="AD69728" s="9"/>
    </row>
    <row r="69729" spans="30:30">
      <c r="AD69729" s="9"/>
    </row>
    <row r="69730" spans="30:30">
      <c r="AD69730" s="9"/>
    </row>
    <row r="69731" spans="30:30">
      <c r="AD69731" s="9"/>
    </row>
    <row r="69732" spans="30:30">
      <c r="AD69732" s="9"/>
    </row>
    <row r="69733" spans="30:30">
      <c r="AD69733" s="9"/>
    </row>
    <row r="69734" spans="30:30">
      <c r="AD69734" s="9"/>
    </row>
    <row r="69735" spans="30:30">
      <c r="AD69735" s="9"/>
    </row>
    <row r="69736" spans="30:30">
      <c r="AD69736" s="9"/>
    </row>
    <row r="69737" spans="30:30">
      <c r="AD69737" s="9"/>
    </row>
    <row r="69738" spans="30:30">
      <c r="AD69738" s="9"/>
    </row>
    <row r="69739" spans="30:30">
      <c r="AD69739" s="9"/>
    </row>
    <row r="69740" spans="30:30">
      <c r="AD69740" s="9"/>
    </row>
    <row r="69741" spans="30:30">
      <c r="AD69741" s="9"/>
    </row>
    <row r="69742" spans="30:30">
      <c r="AD69742" s="9"/>
    </row>
    <row r="69743" spans="30:30">
      <c r="AD69743" s="9"/>
    </row>
    <row r="69744" spans="30:30">
      <c r="AD69744" s="9"/>
    </row>
    <row r="69745" spans="30:30">
      <c r="AD69745" s="9"/>
    </row>
    <row r="69746" spans="30:30">
      <c r="AD69746" s="9"/>
    </row>
    <row r="69747" spans="30:30">
      <c r="AD69747" s="9"/>
    </row>
    <row r="69748" spans="30:30">
      <c r="AD69748" s="9"/>
    </row>
    <row r="69749" spans="30:30">
      <c r="AD69749" s="9"/>
    </row>
    <row r="69750" spans="30:30">
      <c r="AD69750" s="9"/>
    </row>
    <row r="69751" spans="30:30">
      <c r="AD69751" s="9"/>
    </row>
    <row r="69752" spans="30:30">
      <c r="AD69752" s="9"/>
    </row>
    <row r="69753" spans="30:30">
      <c r="AD69753" s="9"/>
    </row>
    <row r="69754" spans="30:30">
      <c r="AD69754" s="9"/>
    </row>
    <row r="69755" spans="30:30">
      <c r="AD69755" s="9"/>
    </row>
    <row r="69756" spans="30:30">
      <c r="AD69756" s="9"/>
    </row>
    <row r="69757" spans="30:30">
      <c r="AD69757" s="9"/>
    </row>
    <row r="69758" spans="30:30">
      <c r="AD69758" s="9"/>
    </row>
    <row r="69759" spans="30:30">
      <c r="AD69759" s="9"/>
    </row>
    <row r="69760" spans="30:30">
      <c r="AD69760" s="9"/>
    </row>
    <row r="69761" spans="30:30">
      <c r="AD69761" s="9"/>
    </row>
    <row r="69762" spans="30:30">
      <c r="AD69762" s="9"/>
    </row>
    <row r="69763" spans="30:30">
      <c r="AD69763" s="9"/>
    </row>
    <row r="69764" spans="30:30">
      <c r="AD69764" s="9"/>
    </row>
    <row r="69765" spans="30:30">
      <c r="AD69765" s="9"/>
    </row>
    <row r="69766" spans="30:30">
      <c r="AD69766" s="9"/>
    </row>
    <row r="69767" spans="30:30">
      <c r="AD69767" s="9"/>
    </row>
    <row r="69768" spans="30:30">
      <c r="AD69768" s="9"/>
    </row>
    <row r="69769" spans="30:30">
      <c r="AD69769" s="9"/>
    </row>
    <row r="69770" spans="30:30">
      <c r="AD69770" s="9"/>
    </row>
    <row r="69771" spans="30:30">
      <c r="AD69771" s="9"/>
    </row>
    <row r="69772" spans="30:30">
      <c r="AD69772" s="9"/>
    </row>
    <row r="69773" spans="30:30">
      <c r="AD69773" s="9"/>
    </row>
    <row r="69774" spans="30:30">
      <c r="AD69774" s="9"/>
    </row>
    <row r="69775" spans="30:30">
      <c r="AD69775" s="9"/>
    </row>
    <row r="69776" spans="30:30">
      <c r="AD69776" s="9"/>
    </row>
    <row r="69777" spans="30:30">
      <c r="AD69777" s="9"/>
    </row>
    <row r="69778" spans="30:30">
      <c r="AD69778" s="9"/>
    </row>
    <row r="69779" spans="30:30">
      <c r="AD69779" s="9"/>
    </row>
    <row r="69780" spans="30:30">
      <c r="AD69780" s="9"/>
    </row>
    <row r="69781" spans="30:30">
      <c r="AD69781" s="9"/>
    </row>
    <row r="69782" spans="30:30">
      <c r="AD69782" s="9"/>
    </row>
    <row r="69783" spans="30:30">
      <c r="AD69783" s="9"/>
    </row>
    <row r="69784" spans="30:30">
      <c r="AD69784" s="9"/>
    </row>
    <row r="69785" spans="30:30">
      <c r="AD69785" s="9"/>
    </row>
    <row r="69786" spans="30:30">
      <c r="AD69786" s="9"/>
    </row>
    <row r="69787" spans="30:30">
      <c r="AD69787" s="9"/>
    </row>
    <row r="69788" spans="30:30">
      <c r="AD69788" s="9"/>
    </row>
    <row r="69789" spans="30:30">
      <c r="AD69789" s="9"/>
    </row>
    <row r="69790" spans="30:30">
      <c r="AD69790" s="9"/>
    </row>
    <row r="69791" spans="30:30">
      <c r="AD69791" s="9"/>
    </row>
    <row r="69792" spans="30:30">
      <c r="AD69792" s="9"/>
    </row>
    <row r="69793" spans="30:30">
      <c r="AD69793" s="9"/>
    </row>
    <row r="69794" spans="30:30">
      <c r="AD69794" s="9"/>
    </row>
    <row r="69795" spans="30:30">
      <c r="AD69795" s="9"/>
    </row>
    <row r="69796" spans="30:30">
      <c r="AD69796" s="9"/>
    </row>
    <row r="69797" spans="30:30">
      <c r="AD69797" s="9"/>
    </row>
    <row r="69798" spans="30:30">
      <c r="AD69798" s="9"/>
    </row>
    <row r="69799" spans="30:30">
      <c r="AD69799" s="9"/>
    </row>
    <row r="69800" spans="30:30">
      <c r="AD69800" s="9"/>
    </row>
    <row r="69801" spans="30:30">
      <c r="AD69801" s="9"/>
    </row>
    <row r="69802" spans="30:30">
      <c r="AD69802" s="9"/>
    </row>
    <row r="69803" spans="30:30">
      <c r="AD69803" s="9"/>
    </row>
    <row r="69804" spans="30:30">
      <c r="AD69804" s="9"/>
    </row>
    <row r="69805" spans="30:30">
      <c r="AD69805" s="9"/>
    </row>
    <row r="69806" spans="30:30">
      <c r="AD69806" s="9"/>
    </row>
    <row r="69807" spans="30:30">
      <c r="AD69807" s="9"/>
    </row>
    <row r="69808" spans="30:30">
      <c r="AD69808" s="9"/>
    </row>
    <row r="69809" spans="30:30">
      <c r="AD69809" s="9"/>
    </row>
    <row r="69810" spans="30:30">
      <c r="AD69810" s="9"/>
    </row>
    <row r="69811" spans="30:30">
      <c r="AD69811" s="9"/>
    </row>
    <row r="69812" spans="30:30">
      <c r="AD69812" s="9"/>
    </row>
    <row r="69813" spans="30:30">
      <c r="AD69813" s="9"/>
    </row>
    <row r="69814" spans="30:30">
      <c r="AD69814" s="9"/>
    </row>
    <row r="69815" spans="30:30">
      <c r="AD69815" s="9"/>
    </row>
    <row r="69816" spans="30:30">
      <c r="AD69816" s="9"/>
    </row>
    <row r="69817" spans="30:30">
      <c r="AD69817" s="9"/>
    </row>
    <row r="69818" spans="30:30">
      <c r="AD69818" s="9"/>
    </row>
    <row r="69819" spans="30:30">
      <c r="AD69819" s="9"/>
    </row>
    <row r="69820" spans="30:30">
      <c r="AD69820" s="9"/>
    </row>
    <row r="69821" spans="30:30">
      <c r="AD69821" s="9"/>
    </row>
    <row r="69822" spans="30:30">
      <c r="AD69822" s="9"/>
    </row>
    <row r="69823" spans="30:30">
      <c r="AD69823" s="9"/>
    </row>
    <row r="69824" spans="30:30">
      <c r="AD69824" s="9"/>
    </row>
    <row r="69825" spans="30:30">
      <c r="AD69825" s="9"/>
    </row>
    <row r="69826" spans="30:30">
      <c r="AD69826" s="9"/>
    </row>
    <row r="69827" spans="30:30">
      <c r="AD69827" s="9"/>
    </row>
    <row r="69828" spans="30:30">
      <c r="AD69828" s="9"/>
    </row>
    <row r="69829" spans="30:30">
      <c r="AD69829" s="9"/>
    </row>
    <row r="69830" spans="30:30">
      <c r="AD69830" s="9"/>
    </row>
    <row r="69831" spans="30:30">
      <c r="AD69831" s="9"/>
    </row>
    <row r="69832" spans="30:30">
      <c r="AD69832" s="9"/>
    </row>
    <row r="69833" spans="30:30">
      <c r="AD69833" s="9"/>
    </row>
    <row r="69834" spans="30:30">
      <c r="AD69834" s="9"/>
    </row>
    <row r="69835" spans="30:30">
      <c r="AD69835" s="9"/>
    </row>
    <row r="69836" spans="30:30">
      <c r="AD69836" s="9"/>
    </row>
    <row r="69837" spans="30:30">
      <c r="AD69837" s="9"/>
    </row>
    <row r="69838" spans="30:30">
      <c r="AD69838" s="9"/>
    </row>
    <row r="69839" spans="30:30">
      <c r="AD69839" s="9"/>
    </row>
    <row r="69840" spans="30:30">
      <c r="AD69840" s="9"/>
    </row>
    <row r="69841" spans="30:30">
      <c r="AD69841" s="9"/>
    </row>
    <row r="69842" spans="30:30">
      <c r="AD69842" s="9"/>
    </row>
    <row r="69843" spans="30:30">
      <c r="AD69843" s="9"/>
    </row>
    <row r="69844" spans="30:30">
      <c r="AD69844" s="9"/>
    </row>
    <row r="69845" spans="30:30">
      <c r="AD69845" s="9"/>
    </row>
    <row r="69846" spans="30:30">
      <c r="AD69846" s="9"/>
    </row>
    <row r="69847" spans="30:30">
      <c r="AD69847" s="9"/>
    </row>
    <row r="69848" spans="30:30">
      <c r="AD69848" s="9"/>
    </row>
    <row r="69849" spans="30:30">
      <c r="AD69849" s="9"/>
    </row>
    <row r="69850" spans="30:30">
      <c r="AD69850" s="9"/>
    </row>
    <row r="69851" spans="30:30">
      <c r="AD69851" s="9"/>
    </row>
    <row r="69852" spans="30:30">
      <c r="AD69852" s="9"/>
    </row>
    <row r="69853" spans="30:30">
      <c r="AD69853" s="9"/>
    </row>
    <row r="69854" spans="30:30">
      <c r="AD69854" s="9"/>
    </row>
    <row r="69855" spans="30:30">
      <c r="AD69855" s="9"/>
    </row>
    <row r="69856" spans="30:30">
      <c r="AD69856" s="9"/>
    </row>
    <row r="69857" spans="30:30">
      <c r="AD69857" s="9"/>
    </row>
    <row r="69858" spans="30:30">
      <c r="AD69858" s="9"/>
    </row>
    <row r="69859" spans="30:30">
      <c r="AD69859" s="9"/>
    </row>
    <row r="69860" spans="30:30">
      <c r="AD69860" s="9"/>
    </row>
    <row r="69861" spans="30:30">
      <c r="AD69861" s="9"/>
    </row>
    <row r="69862" spans="30:30">
      <c r="AD69862" s="9"/>
    </row>
    <row r="69863" spans="30:30">
      <c r="AD69863" s="9"/>
    </row>
    <row r="69864" spans="30:30">
      <c r="AD69864" s="9"/>
    </row>
    <row r="69865" spans="30:30">
      <c r="AD69865" s="9"/>
    </row>
    <row r="69866" spans="30:30">
      <c r="AD69866" s="9"/>
    </row>
    <row r="69867" spans="30:30">
      <c r="AD69867" s="9"/>
    </row>
    <row r="69868" spans="30:30">
      <c r="AD69868" s="9"/>
    </row>
    <row r="69869" spans="30:30">
      <c r="AD69869" s="9"/>
    </row>
    <row r="69870" spans="30:30">
      <c r="AD69870" s="9"/>
    </row>
    <row r="69871" spans="30:30">
      <c r="AD69871" s="9"/>
    </row>
    <row r="69872" spans="30:30">
      <c r="AD69872" s="9"/>
    </row>
    <row r="69873" spans="30:30">
      <c r="AD69873" s="9"/>
    </row>
    <row r="69874" spans="30:30">
      <c r="AD69874" s="9"/>
    </row>
    <row r="69875" spans="30:30">
      <c r="AD69875" s="9"/>
    </row>
    <row r="69876" spans="30:30">
      <c r="AD69876" s="9"/>
    </row>
    <row r="69877" spans="30:30">
      <c r="AD69877" s="9"/>
    </row>
    <row r="69878" spans="30:30">
      <c r="AD69878" s="9"/>
    </row>
    <row r="69879" spans="30:30">
      <c r="AD69879" s="9"/>
    </row>
    <row r="69880" spans="30:30">
      <c r="AD69880" s="9"/>
    </row>
    <row r="69881" spans="30:30">
      <c r="AD69881" s="9"/>
    </row>
    <row r="69882" spans="30:30">
      <c r="AD69882" s="9"/>
    </row>
    <row r="69883" spans="30:30">
      <c r="AD69883" s="9"/>
    </row>
    <row r="69884" spans="30:30">
      <c r="AD69884" s="9"/>
    </row>
    <row r="69885" spans="30:30">
      <c r="AD69885" s="9"/>
    </row>
    <row r="69886" spans="30:30">
      <c r="AD69886" s="9"/>
    </row>
    <row r="69887" spans="30:30">
      <c r="AD69887" s="9"/>
    </row>
    <row r="69888" spans="30:30">
      <c r="AD69888" s="9"/>
    </row>
    <row r="69889" spans="30:30">
      <c r="AD69889" s="9"/>
    </row>
    <row r="69890" spans="30:30">
      <c r="AD69890" s="9"/>
    </row>
    <row r="69891" spans="30:30">
      <c r="AD69891" s="9"/>
    </row>
    <row r="69892" spans="30:30">
      <c r="AD69892" s="9"/>
    </row>
    <row r="69893" spans="30:30">
      <c r="AD69893" s="9"/>
    </row>
    <row r="69894" spans="30:30">
      <c r="AD69894" s="9"/>
    </row>
    <row r="69895" spans="30:30">
      <c r="AD69895" s="9"/>
    </row>
    <row r="69896" spans="30:30">
      <c r="AD69896" s="9"/>
    </row>
    <row r="69897" spans="30:30">
      <c r="AD69897" s="9"/>
    </row>
    <row r="69898" spans="30:30">
      <c r="AD69898" s="9"/>
    </row>
    <row r="69899" spans="30:30">
      <c r="AD69899" s="9"/>
    </row>
    <row r="69900" spans="30:30">
      <c r="AD69900" s="9"/>
    </row>
    <row r="69901" spans="30:30">
      <c r="AD69901" s="9"/>
    </row>
    <row r="69902" spans="30:30">
      <c r="AD69902" s="9"/>
    </row>
    <row r="69903" spans="30:30">
      <c r="AD69903" s="9"/>
    </row>
    <row r="69904" spans="30:30">
      <c r="AD69904" s="9"/>
    </row>
    <row r="69905" spans="30:30">
      <c r="AD69905" s="9"/>
    </row>
    <row r="69906" spans="30:30">
      <c r="AD69906" s="9"/>
    </row>
    <row r="69907" spans="30:30">
      <c r="AD69907" s="9"/>
    </row>
    <row r="69908" spans="30:30">
      <c r="AD69908" s="9"/>
    </row>
    <row r="69909" spans="30:30">
      <c r="AD69909" s="9"/>
    </row>
    <row r="69910" spans="30:30">
      <c r="AD69910" s="9"/>
    </row>
    <row r="69911" spans="30:30">
      <c r="AD69911" s="9"/>
    </row>
    <row r="69912" spans="30:30">
      <c r="AD69912" s="9"/>
    </row>
    <row r="69913" spans="30:30">
      <c r="AD69913" s="9"/>
    </row>
    <row r="69914" spans="30:30">
      <c r="AD69914" s="9"/>
    </row>
    <row r="69915" spans="30:30">
      <c r="AD69915" s="9"/>
    </row>
    <row r="69916" spans="30:30">
      <c r="AD69916" s="9"/>
    </row>
    <row r="69917" spans="30:30">
      <c r="AD69917" s="9"/>
    </row>
    <row r="69918" spans="30:30">
      <c r="AD69918" s="9"/>
    </row>
    <row r="69919" spans="30:30">
      <c r="AD69919" s="9"/>
    </row>
    <row r="69920" spans="30:30">
      <c r="AD69920" s="9"/>
    </row>
    <row r="69921" spans="30:30">
      <c r="AD69921" s="9"/>
    </row>
    <row r="69922" spans="30:30">
      <c r="AD69922" s="9"/>
    </row>
    <row r="69923" spans="30:30">
      <c r="AD69923" s="9"/>
    </row>
    <row r="69924" spans="30:30">
      <c r="AD69924" s="9"/>
    </row>
    <row r="69925" spans="30:30">
      <c r="AD69925" s="9"/>
    </row>
    <row r="69926" spans="30:30">
      <c r="AD69926" s="9"/>
    </row>
    <row r="69927" spans="30:30">
      <c r="AD69927" s="9"/>
    </row>
    <row r="69928" spans="30:30">
      <c r="AD69928" s="9"/>
    </row>
    <row r="69929" spans="30:30">
      <c r="AD69929" s="9"/>
    </row>
    <row r="69930" spans="30:30">
      <c r="AD69930" s="9"/>
    </row>
    <row r="69931" spans="30:30">
      <c r="AD69931" s="9"/>
    </row>
    <row r="69932" spans="30:30">
      <c r="AD69932" s="9"/>
    </row>
    <row r="69933" spans="30:30">
      <c r="AD69933" s="9"/>
    </row>
    <row r="69934" spans="30:30">
      <c r="AD69934" s="9"/>
    </row>
    <row r="69935" spans="30:30">
      <c r="AD69935" s="9"/>
    </row>
    <row r="69936" spans="30:30">
      <c r="AD69936" s="9"/>
    </row>
    <row r="69937" spans="30:30">
      <c r="AD69937" s="9"/>
    </row>
    <row r="69938" spans="30:30">
      <c r="AD69938" s="9"/>
    </row>
    <row r="69939" spans="30:30">
      <c r="AD69939" s="9"/>
    </row>
    <row r="69940" spans="30:30">
      <c r="AD69940" s="9"/>
    </row>
    <row r="69941" spans="30:30">
      <c r="AD69941" s="9"/>
    </row>
    <row r="69942" spans="30:30">
      <c r="AD69942" s="9"/>
    </row>
    <row r="69943" spans="30:30">
      <c r="AD69943" s="9"/>
    </row>
    <row r="69944" spans="30:30">
      <c r="AD69944" s="9"/>
    </row>
    <row r="69945" spans="30:30">
      <c r="AD69945" s="9"/>
    </row>
    <row r="69946" spans="30:30">
      <c r="AD69946" s="9"/>
    </row>
    <row r="69947" spans="30:30">
      <c r="AD69947" s="9"/>
    </row>
    <row r="69948" spans="30:30">
      <c r="AD69948" s="9"/>
    </row>
    <row r="69949" spans="30:30">
      <c r="AD69949" s="9"/>
    </row>
    <row r="69950" spans="30:30">
      <c r="AD69950" s="9"/>
    </row>
    <row r="69951" spans="30:30">
      <c r="AD69951" s="9"/>
    </row>
    <row r="69952" spans="30:30">
      <c r="AD69952" s="9"/>
    </row>
    <row r="69953" spans="30:30">
      <c r="AD69953" s="9"/>
    </row>
    <row r="69954" spans="30:30">
      <c r="AD69954" s="9"/>
    </row>
    <row r="69955" spans="30:30">
      <c r="AD69955" s="9"/>
    </row>
    <row r="69956" spans="30:30">
      <c r="AD69956" s="9"/>
    </row>
    <row r="69957" spans="30:30">
      <c r="AD69957" s="9"/>
    </row>
    <row r="69958" spans="30:30">
      <c r="AD69958" s="9"/>
    </row>
    <row r="69959" spans="30:30">
      <c r="AD69959" s="9"/>
    </row>
    <row r="69960" spans="30:30">
      <c r="AD69960" s="9"/>
    </row>
    <row r="69961" spans="30:30">
      <c r="AD69961" s="9"/>
    </row>
    <row r="69962" spans="30:30">
      <c r="AD69962" s="9"/>
    </row>
    <row r="69963" spans="30:30">
      <c r="AD69963" s="9"/>
    </row>
    <row r="69964" spans="30:30">
      <c r="AD69964" s="9"/>
    </row>
    <row r="69965" spans="30:30">
      <c r="AD69965" s="9"/>
    </row>
    <row r="69966" spans="30:30">
      <c r="AD69966" s="9"/>
    </row>
    <row r="69967" spans="30:30">
      <c r="AD69967" s="9"/>
    </row>
    <row r="69968" spans="30:30">
      <c r="AD69968" s="9"/>
    </row>
    <row r="69969" spans="30:30">
      <c r="AD69969" s="9"/>
    </row>
    <row r="69970" spans="30:30">
      <c r="AD69970" s="9"/>
    </row>
    <row r="69971" spans="30:30">
      <c r="AD69971" s="9"/>
    </row>
    <row r="69972" spans="30:30">
      <c r="AD69972" s="9"/>
    </row>
    <row r="69973" spans="30:30">
      <c r="AD69973" s="9"/>
    </row>
    <row r="69974" spans="30:30">
      <c r="AD69974" s="9"/>
    </row>
    <row r="69975" spans="30:30">
      <c r="AD69975" s="9"/>
    </row>
    <row r="69976" spans="30:30">
      <c r="AD69976" s="9"/>
    </row>
    <row r="69977" spans="30:30">
      <c r="AD69977" s="9"/>
    </row>
    <row r="69978" spans="30:30">
      <c r="AD69978" s="9"/>
    </row>
    <row r="69979" spans="30:30">
      <c r="AD69979" s="9"/>
    </row>
    <row r="69980" spans="30:30">
      <c r="AD69980" s="9"/>
    </row>
    <row r="69981" spans="30:30">
      <c r="AD69981" s="9"/>
    </row>
    <row r="69982" spans="30:30">
      <c r="AD69982" s="9"/>
    </row>
    <row r="69983" spans="30:30">
      <c r="AD69983" s="9"/>
    </row>
    <row r="69984" spans="30:30">
      <c r="AD69984" s="9"/>
    </row>
    <row r="69985" spans="30:30">
      <c r="AD69985" s="9"/>
    </row>
    <row r="69986" spans="30:30">
      <c r="AD69986" s="9"/>
    </row>
    <row r="69987" spans="30:30">
      <c r="AD69987" s="9"/>
    </row>
    <row r="69988" spans="30:30">
      <c r="AD69988" s="9"/>
    </row>
    <row r="69989" spans="30:30">
      <c r="AD69989" s="9"/>
    </row>
    <row r="69990" spans="30:30">
      <c r="AD69990" s="9"/>
    </row>
    <row r="69991" spans="30:30">
      <c r="AD69991" s="9"/>
    </row>
    <row r="69992" spans="30:30">
      <c r="AD69992" s="9"/>
    </row>
    <row r="69993" spans="30:30">
      <c r="AD69993" s="9"/>
    </row>
    <row r="69994" spans="30:30">
      <c r="AD69994" s="9"/>
    </row>
    <row r="69995" spans="30:30">
      <c r="AD69995" s="9"/>
    </row>
    <row r="69996" spans="30:30">
      <c r="AD69996" s="9"/>
    </row>
    <row r="69997" spans="30:30">
      <c r="AD69997" s="9"/>
    </row>
    <row r="69998" spans="30:30">
      <c r="AD69998" s="9"/>
    </row>
    <row r="69999" spans="30:30">
      <c r="AD69999" s="9"/>
    </row>
    <row r="70000" spans="30:30">
      <c r="AD70000" s="9"/>
    </row>
    <row r="70001" spans="30:30">
      <c r="AD70001" s="9"/>
    </row>
    <row r="70002" spans="30:30">
      <c r="AD70002" s="9"/>
    </row>
    <row r="70003" spans="30:30">
      <c r="AD70003" s="9"/>
    </row>
    <row r="70004" spans="30:30">
      <c r="AD70004" s="9"/>
    </row>
    <row r="70005" spans="30:30">
      <c r="AD70005" s="9"/>
    </row>
    <row r="70006" spans="30:30">
      <c r="AD70006" s="9"/>
    </row>
    <row r="70007" spans="30:30">
      <c r="AD70007" s="9"/>
    </row>
    <row r="70008" spans="30:30">
      <c r="AD70008" s="9"/>
    </row>
    <row r="70009" spans="30:30">
      <c r="AD70009" s="9"/>
    </row>
    <row r="70010" spans="30:30">
      <c r="AD70010" s="9"/>
    </row>
    <row r="70011" spans="30:30">
      <c r="AD70011" s="9"/>
    </row>
    <row r="70012" spans="30:30">
      <c r="AD70012" s="9"/>
    </row>
    <row r="70013" spans="30:30">
      <c r="AD70013" s="9"/>
    </row>
    <row r="70014" spans="30:30">
      <c r="AD70014" s="9"/>
    </row>
    <row r="70015" spans="30:30">
      <c r="AD70015" s="9"/>
    </row>
    <row r="70016" spans="30:30">
      <c r="AD70016" s="9"/>
    </row>
    <row r="70017" spans="30:30">
      <c r="AD70017" s="9"/>
    </row>
    <row r="70018" spans="30:30">
      <c r="AD70018" s="9"/>
    </row>
    <row r="70019" spans="30:30">
      <c r="AD70019" s="9"/>
    </row>
    <row r="70020" spans="30:30">
      <c r="AD70020" s="9"/>
    </row>
    <row r="70021" spans="30:30">
      <c r="AD70021" s="9"/>
    </row>
    <row r="70022" spans="30:30">
      <c r="AD70022" s="9"/>
    </row>
    <row r="70023" spans="30:30">
      <c r="AD70023" s="9"/>
    </row>
    <row r="70024" spans="30:30">
      <c r="AD70024" s="9"/>
    </row>
    <row r="70025" spans="30:30">
      <c r="AD70025" s="9"/>
    </row>
    <row r="70026" spans="30:30">
      <c r="AD70026" s="9"/>
    </row>
    <row r="70027" spans="30:30">
      <c r="AD70027" s="9"/>
    </row>
    <row r="70028" spans="30:30">
      <c r="AD70028" s="9"/>
    </row>
    <row r="70029" spans="30:30">
      <c r="AD70029" s="9"/>
    </row>
    <row r="70030" spans="30:30">
      <c r="AD70030" s="9"/>
    </row>
    <row r="70031" spans="30:30">
      <c r="AD70031" s="9"/>
    </row>
    <row r="70032" spans="30:30">
      <c r="AD70032" s="9"/>
    </row>
    <row r="70033" spans="30:30">
      <c r="AD70033" s="9"/>
    </row>
    <row r="70034" spans="30:30">
      <c r="AD70034" s="9"/>
    </row>
    <row r="70035" spans="30:30">
      <c r="AD70035" s="9"/>
    </row>
    <row r="70036" spans="30:30">
      <c r="AD70036" s="9"/>
    </row>
    <row r="70037" spans="30:30">
      <c r="AD70037" s="9"/>
    </row>
    <row r="70038" spans="30:30">
      <c r="AD70038" s="9"/>
    </row>
    <row r="70039" spans="30:30">
      <c r="AD70039" s="9"/>
    </row>
    <row r="70040" spans="30:30">
      <c r="AD70040" s="9"/>
    </row>
    <row r="70041" spans="30:30">
      <c r="AD70041" s="9"/>
    </row>
    <row r="70042" spans="30:30">
      <c r="AD70042" s="9"/>
    </row>
    <row r="70043" spans="30:30">
      <c r="AD70043" s="9"/>
    </row>
    <row r="70044" spans="30:30">
      <c r="AD70044" s="9"/>
    </row>
    <row r="70045" spans="30:30">
      <c r="AD70045" s="9"/>
    </row>
    <row r="70046" spans="30:30">
      <c r="AD70046" s="9"/>
    </row>
    <row r="70047" spans="30:30">
      <c r="AD70047" s="9"/>
    </row>
    <row r="70048" spans="30:30">
      <c r="AD70048" s="9"/>
    </row>
    <row r="70049" spans="30:30">
      <c r="AD70049" s="9"/>
    </row>
    <row r="70050" spans="30:30">
      <c r="AD70050" s="9"/>
    </row>
    <row r="70051" spans="30:30">
      <c r="AD70051" s="9"/>
    </row>
    <row r="70052" spans="30:30">
      <c r="AD70052" s="9"/>
    </row>
    <row r="70053" spans="30:30">
      <c r="AD70053" s="9"/>
    </row>
    <row r="70054" spans="30:30">
      <c r="AD70054" s="9"/>
    </row>
    <row r="70055" spans="30:30">
      <c r="AD70055" s="9"/>
    </row>
    <row r="70056" spans="30:30">
      <c r="AD70056" s="9"/>
    </row>
    <row r="70057" spans="30:30">
      <c r="AD70057" s="9"/>
    </row>
    <row r="70058" spans="30:30">
      <c r="AD70058" s="9"/>
    </row>
    <row r="70059" spans="30:30">
      <c r="AD70059" s="9"/>
    </row>
    <row r="70060" spans="30:30">
      <c r="AD70060" s="9"/>
    </row>
    <row r="70061" spans="30:30">
      <c r="AD70061" s="9"/>
    </row>
    <row r="70062" spans="30:30">
      <c r="AD70062" s="9"/>
    </row>
    <row r="70063" spans="30:30">
      <c r="AD70063" s="9"/>
    </row>
    <row r="70064" spans="30:30">
      <c r="AD70064" s="9"/>
    </row>
    <row r="70065" spans="30:30">
      <c r="AD70065" s="9"/>
    </row>
    <row r="70066" spans="30:30">
      <c r="AD70066" s="9"/>
    </row>
    <row r="70067" spans="30:30">
      <c r="AD70067" s="9"/>
    </row>
    <row r="70068" spans="30:30">
      <c r="AD70068" s="9"/>
    </row>
    <row r="70069" spans="30:30">
      <c r="AD70069" s="9"/>
    </row>
    <row r="70070" spans="30:30">
      <c r="AD70070" s="9"/>
    </row>
    <row r="70071" spans="30:30">
      <c r="AD70071" s="9"/>
    </row>
    <row r="70072" spans="30:30">
      <c r="AD70072" s="9"/>
    </row>
    <row r="70073" spans="30:30">
      <c r="AD70073" s="9"/>
    </row>
    <row r="70074" spans="30:30">
      <c r="AD70074" s="9"/>
    </row>
    <row r="70075" spans="30:30">
      <c r="AD70075" s="9"/>
    </row>
    <row r="70076" spans="30:30">
      <c r="AD70076" s="9"/>
    </row>
    <row r="70077" spans="30:30">
      <c r="AD70077" s="9"/>
    </row>
    <row r="70078" spans="30:30">
      <c r="AD70078" s="9"/>
    </row>
    <row r="70079" spans="30:30">
      <c r="AD70079" s="9"/>
    </row>
    <row r="70080" spans="30:30">
      <c r="AD70080" s="9"/>
    </row>
    <row r="70081" spans="30:30">
      <c r="AD70081" s="9"/>
    </row>
    <row r="70082" spans="30:30">
      <c r="AD70082" s="9"/>
    </row>
    <row r="70083" spans="30:30">
      <c r="AD70083" s="9"/>
    </row>
    <row r="70084" spans="30:30">
      <c r="AD70084" s="9"/>
    </row>
    <row r="70085" spans="30:30">
      <c r="AD70085" s="9"/>
    </row>
    <row r="70086" spans="30:30">
      <c r="AD70086" s="9"/>
    </row>
    <row r="70087" spans="30:30">
      <c r="AD70087" s="9"/>
    </row>
    <row r="70088" spans="30:30">
      <c r="AD70088" s="9"/>
    </row>
    <row r="70089" spans="30:30">
      <c r="AD70089" s="9"/>
    </row>
    <row r="70090" spans="30:30">
      <c r="AD70090" s="9"/>
    </row>
    <row r="70091" spans="30:30">
      <c r="AD70091" s="9"/>
    </row>
    <row r="70092" spans="30:30">
      <c r="AD70092" s="9"/>
    </row>
    <row r="70093" spans="30:30">
      <c r="AD70093" s="9"/>
    </row>
    <row r="70094" spans="30:30">
      <c r="AD70094" s="9"/>
    </row>
    <row r="70095" spans="30:30">
      <c r="AD70095" s="9"/>
    </row>
    <row r="70096" spans="30:30">
      <c r="AD70096" s="9"/>
    </row>
    <row r="70097" spans="30:30">
      <c r="AD70097" s="9"/>
    </row>
    <row r="70098" spans="30:30">
      <c r="AD70098" s="9"/>
    </row>
    <row r="70099" spans="30:30">
      <c r="AD70099" s="9"/>
    </row>
    <row r="70100" spans="30:30">
      <c r="AD70100" s="9"/>
    </row>
    <row r="70101" spans="30:30">
      <c r="AD70101" s="9"/>
    </row>
    <row r="70102" spans="30:30">
      <c r="AD70102" s="9"/>
    </row>
    <row r="70103" spans="30:30">
      <c r="AD70103" s="9"/>
    </row>
    <row r="70104" spans="30:30">
      <c r="AD70104" s="9"/>
    </row>
    <row r="70105" spans="30:30">
      <c r="AD70105" s="9"/>
    </row>
    <row r="70106" spans="30:30">
      <c r="AD70106" s="9"/>
    </row>
    <row r="70107" spans="30:30">
      <c r="AD70107" s="9"/>
    </row>
    <row r="70108" spans="30:30">
      <c r="AD70108" s="9"/>
    </row>
    <row r="70109" spans="30:30">
      <c r="AD70109" s="9"/>
    </row>
    <row r="70110" spans="30:30">
      <c r="AD70110" s="9"/>
    </row>
    <row r="70111" spans="30:30">
      <c r="AD70111" s="9"/>
    </row>
    <row r="70112" spans="30:30">
      <c r="AD70112" s="9"/>
    </row>
    <row r="70113" spans="30:30">
      <c r="AD70113" s="9"/>
    </row>
    <row r="70114" spans="30:30">
      <c r="AD70114" s="9"/>
    </row>
    <row r="70115" spans="30:30">
      <c r="AD70115" s="9"/>
    </row>
    <row r="70116" spans="30:30">
      <c r="AD70116" s="9"/>
    </row>
    <row r="70117" spans="30:30">
      <c r="AD70117" s="9"/>
    </row>
    <row r="70118" spans="30:30">
      <c r="AD70118" s="9"/>
    </row>
    <row r="70119" spans="30:30">
      <c r="AD70119" s="9"/>
    </row>
    <row r="70120" spans="30:30">
      <c r="AD70120" s="9"/>
    </row>
    <row r="70121" spans="30:30">
      <c r="AD70121" s="9"/>
    </row>
    <row r="70122" spans="30:30">
      <c r="AD70122" s="9"/>
    </row>
    <row r="70123" spans="30:30">
      <c r="AD70123" s="9"/>
    </row>
    <row r="70124" spans="30:30">
      <c r="AD70124" s="9"/>
    </row>
    <row r="70125" spans="30:30">
      <c r="AD70125" s="9"/>
    </row>
    <row r="70126" spans="30:30">
      <c r="AD70126" s="9"/>
    </row>
    <row r="70127" spans="30:30">
      <c r="AD70127" s="9"/>
    </row>
    <row r="70128" spans="30:30">
      <c r="AD70128" s="9"/>
    </row>
    <row r="70129" spans="30:30">
      <c r="AD70129" s="9"/>
    </row>
    <row r="70130" spans="30:30">
      <c r="AD70130" s="9"/>
    </row>
    <row r="70131" spans="30:30">
      <c r="AD70131" s="9"/>
    </row>
    <row r="70132" spans="30:30">
      <c r="AD70132" s="9"/>
    </row>
    <row r="70133" spans="30:30">
      <c r="AD70133" s="9"/>
    </row>
    <row r="70134" spans="30:30">
      <c r="AD70134" s="9"/>
    </row>
    <row r="70135" spans="30:30">
      <c r="AD70135" s="9"/>
    </row>
    <row r="70136" spans="30:30">
      <c r="AD70136" s="9"/>
    </row>
    <row r="70137" spans="30:30">
      <c r="AD70137" s="9"/>
    </row>
    <row r="70138" spans="30:30">
      <c r="AD70138" s="9"/>
    </row>
    <row r="70139" spans="30:30">
      <c r="AD70139" s="9"/>
    </row>
    <row r="70140" spans="30:30">
      <c r="AD70140" s="9"/>
    </row>
    <row r="70141" spans="30:30">
      <c r="AD70141" s="9"/>
    </row>
    <row r="70142" spans="30:30">
      <c r="AD70142" s="9"/>
    </row>
    <row r="70143" spans="30:30">
      <c r="AD70143" s="9"/>
    </row>
    <row r="70144" spans="30:30">
      <c r="AD70144" s="9"/>
    </row>
    <row r="70145" spans="30:30">
      <c r="AD70145" s="9"/>
    </row>
    <row r="70146" spans="30:30">
      <c r="AD70146" s="9"/>
    </row>
    <row r="70147" spans="30:30">
      <c r="AD70147" s="9"/>
    </row>
    <row r="70148" spans="30:30">
      <c r="AD70148" s="9"/>
    </row>
    <row r="70149" spans="30:30">
      <c r="AD70149" s="9"/>
    </row>
    <row r="70150" spans="30:30">
      <c r="AD70150" s="9"/>
    </row>
    <row r="70151" spans="30:30">
      <c r="AD70151" s="9"/>
    </row>
    <row r="70152" spans="30:30">
      <c r="AD70152" s="9"/>
    </row>
    <row r="70153" spans="30:30">
      <c r="AD70153" s="9"/>
    </row>
    <row r="70154" spans="30:30">
      <c r="AD70154" s="9"/>
    </row>
    <row r="70155" spans="30:30">
      <c r="AD70155" s="9"/>
    </row>
    <row r="70156" spans="30:30">
      <c r="AD70156" s="9"/>
    </row>
    <row r="70157" spans="30:30">
      <c r="AD70157" s="9"/>
    </row>
    <row r="70158" spans="30:30">
      <c r="AD70158" s="9"/>
    </row>
    <row r="70159" spans="30:30">
      <c r="AD70159" s="9"/>
    </row>
    <row r="70160" spans="30:30">
      <c r="AD70160" s="9"/>
    </row>
    <row r="70161" spans="30:30">
      <c r="AD70161" s="9"/>
    </row>
    <row r="70162" spans="30:30">
      <c r="AD70162" s="9"/>
    </row>
    <row r="70163" spans="30:30">
      <c r="AD70163" s="9"/>
    </row>
    <row r="70164" spans="30:30">
      <c r="AD70164" s="9"/>
    </row>
    <row r="70165" spans="30:30">
      <c r="AD70165" s="9"/>
    </row>
    <row r="70166" spans="30:30">
      <c r="AD70166" s="9"/>
    </row>
    <row r="70167" spans="30:30">
      <c r="AD70167" s="9"/>
    </row>
    <row r="70168" spans="30:30">
      <c r="AD70168" s="9"/>
    </row>
    <row r="70169" spans="30:30">
      <c r="AD70169" s="9"/>
    </row>
    <row r="70170" spans="30:30">
      <c r="AD70170" s="9"/>
    </row>
    <row r="70171" spans="30:30">
      <c r="AD70171" s="9"/>
    </row>
    <row r="70172" spans="30:30">
      <c r="AD70172" s="9"/>
    </row>
    <row r="70173" spans="30:30">
      <c r="AD70173" s="9"/>
    </row>
    <row r="70174" spans="30:30">
      <c r="AD70174" s="9"/>
    </row>
    <row r="70175" spans="30:30">
      <c r="AD70175" s="9"/>
    </row>
    <row r="70176" spans="30:30">
      <c r="AD70176" s="9"/>
    </row>
    <row r="70177" spans="30:30">
      <c r="AD70177" s="9"/>
    </row>
    <row r="70178" spans="30:30">
      <c r="AD70178" s="9"/>
    </row>
    <row r="70179" spans="30:30">
      <c r="AD70179" s="9"/>
    </row>
    <row r="70180" spans="30:30">
      <c r="AD70180" s="9"/>
    </row>
    <row r="70181" spans="30:30">
      <c r="AD70181" s="9"/>
    </row>
    <row r="70182" spans="30:30">
      <c r="AD70182" s="9"/>
    </row>
    <row r="70183" spans="30:30">
      <c r="AD70183" s="9"/>
    </row>
    <row r="70184" spans="30:30">
      <c r="AD70184" s="9"/>
    </row>
    <row r="70185" spans="30:30">
      <c r="AD70185" s="9"/>
    </row>
    <row r="70186" spans="30:30">
      <c r="AD70186" s="9"/>
    </row>
    <row r="70187" spans="30:30">
      <c r="AD70187" s="9"/>
    </row>
    <row r="70188" spans="30:30">
      <c r="AD70188" s="9"/>
    </row>
    <row r="70189" spans="30:30">
      <c r="AD70189" s="9"/>
    </row>
    <row r="70190" spans="30:30">
      <c r="AD70190" s="9"/>
    </row>
    <row r="70191" spans="30:30">
      <c r="AD70191" s="9"/>
    </row>
    <row r="70192" spans="30:30">
      <c r="AD70192" s="9"/>
    </row>
    <row r="70193" spans="30:30">
      <c r="AD70193" s="9"/>
    </row>
    <row r="70194" spans="30:30">
      <c r="AD70194" s="9"/>
    </row>
    <row r="70195" spans="30:30">
      <c r="AD70195" s="9"/>
    </row>
    <row r="70196" spans="30:30">
      <c r="AD70196" s="9"/>
    </row>
    <row r="70197" spans="30:30">
      <c r="AD70197" s="9"/>
    </row>
    <row r="70198" spans="30:30">
      <c r="AD70198" s="9"/>
    </row>
    <row r="70199" spans="30:30">
      <c r="AD70199" s="9"/>
    </row>
    <row r="70200" spans="30:30">
      <c r="AD70200" s="9"/>
    </row>
    <row r="70201" spans="30:30">
      <c r="AD70201" s="9"/>
    </row>
    <row r="70202" spans="30:30">
      <c r="AD70202" s="9"/>
    </row>
    <row r="70203" spans="30:30">
      <c r="AD70203" s="9"/>
    </row>
    <row r="70204" spans="30:30">
      <c r="AD70204" s="9"/>
    </row>
    <row r="70205" spans="30:30">
      <c r="AD70205" s="9"/>
    </row>
    <row r="70206" spans="30:30">
      <c r="AD70206" s="9"/>
    </row>
    <row r="70207" spans="30:30">
      <c r="AD70207" s="9"/>
    </row>
    <row r="70208" spans="30:30">
      <c r="AD70208" s="9"/>
    </row>
    <row r="70209" spans="30:30">
      <c r="AD70209" s="9"/>
    </row>
    <row r="70210" spans="30:30">
      <c r="AD70210" s="9"/>
    </row>
    <row r="70211" spans="30:30">
      <c r="AD70211" s="9"/>
    </row>
    <row r="70212" spans="30:30">
      <c r="AD70212" s="9"/>
    </row>
    <row r="70213" spans="30:30">
      <c r="AD70213" s="9"/>
    </row>
    <row r="70214" spans="30:30">
      <c r="AD70214" s="9"/>
    </row>
    <row r="70215" spans="30:30">
      <c r="AD70215" s="9"/>
    </row>
    <row r="70216" spans="30:30">
      <c r="AD70216" s="9"/>
    </row>
    <row r="70217" spans="30:30">
      <c r="AD70217" s="9"/>
    </row>
    <row r="70218" spans="30:30">
      <c r="AD70218" s="9"/>
    </row>
    <row r="70219" spans="30:30">
      <c r="AD70219" s="9"/>
    </row>
    <row r="70220" spans="30:30">
      <c r="AD70220" s="9"/>
    </row>
    <row r="70221" spans="30:30">
      <c r="AD70221" s="9"/>
    </row>
    <row r="70222" spans="30:30">
      <c r="AD70222" s="9"/>
    </row>
    <row r="70223" spans="30:30">
      <c r="AD70223" s="9"/>
    </row>
    <row r="70224" spans="30:30">
      <c r="AD70224" s="9"/>
    </row>
    <row r="70225" spans="30:30">
      <c r="AD70225" s="9"/>
    </row>
    <row r="70226" spans="30:30">
      <c r="AD70226" s="9"/>
    </row>
    <row r="70227" spans="30:30">
      <c r="AD70227" s="9"/>
    </row>
    <row r="70228" spans="30:30">
      <c r="AD70228" s="9"/>
    </row>
    <row r="70229" spans="30:30">
      <c r="AD70229" s="9"/>
    </row>
    <row r="70230" spans="30:30">
      <c r="AD70230" s="9"/>
    </row>
    <row r="70231" spans="30:30">
      <c r="AD70231" s="9"/>
    </row>
    <row r="70232" spans="30:30">
      <c r="AD70232" s="9"/>
    </row>
    <row r="70233" spans="30:30">
      <c r="AD70233" s="9"/>
    </row>
    <row r="70234" spans="30:30">
      <c r="AD70234" s="9"/>
    </row>
    <row r="70235" spans="30:30">
      <c r="AD70235" s="9"/>
    </row>
    <row r="70236" spans="30:30">
      <c r="AD70236" s="9"/>
    </row>
    <row r="70237" spans="30:30">
      <c r="AD70237" s="9"/>
    </row>
    <row r="70238" spans="30:30">
      <c r="AD70238" s="9"/>
    </row>
    <row r="70239" spans="30:30">
      <c r="AD70239" s="9"/>
    </row>
    <row r="70240" spans="30:30">
      <c r="AD70240" s="9"/>
    </row>
    <row r="70241" spans="30:30">
      <c r="AD70241" s="9"/>
    </row>
    <row r="70242" spans="30:30">
      <c r="AD70242" s="9"/>
    </row>
    <row r="70243" spans="30:30">
      <c r="AD70243" s="9"/>
    </row>
    <row r="70244" spans="30:30">
      <c r="AD70244" s="9"/>
    </row>
    <row r="70245" spans="30:30">
      <c r="AD70245" s="9"/>
    </row>
    <row r="70246" spans="30:30">
      <c r="AD70246" s="9"/>
    </row>
    <row r="70247" spans="30:30">
      <c r="AD70247" s="9"/>
    </row>
    <row r="70248" spans="30:30">
      <c r="AD70248" s="9"/>
    </row>
    <row r="70249" spans="30:30">
      <c r="AD70249" s="9"/>
    </row>
    <row r="70250" spans="30:30">
      <c r="AD70250" s="9"/>
    </row>
    <row r="70251" spans="30:30">
      <c r="AD70251" s="9"/>
    </row>
    <row r="70252" spans="30:30">
      <c r="AD70252" s="9"/>
    </row>
    <row r="70253" spans="30:30">
      <c r="AD70253" s="9"/>
    </row>
    <row r="70254" spans="30:30">
      <c r="AD70254" s="9"/>
    </row>
    <row r="70255" spans="30:30">
      <c r="AD70255" s="9"/>
    </row>
    <row r="70256" spans="30:30">
      <c r="AD70256" s="9"/>
    </row>
    <row r="70257" spans="30:30">
      <c r="AD70257" s="9"/>
    </row>
    <row r="70258" spans="30:30">
      <c r="AD70258" s="9"/>
    </row>
    <row r="70259" spans="30:30">
      <c r="AD70259" s="9"/>
    </row>
    <row r="70260" spans="30:30">
      <c r="AD70260" s="9"/>
    </row>
    <row r="70261" spans="30:30">
      <c r="AD70261" s="9"/>
    </row>
    <row r="70262" spans="30:30">
      <c r="AD70262" s="9"/>
    </row>
    <row r="70263" spans="30:30">
      <c r="AD70263" s="9"/>
    </row>
    <row r="70264" spans="30:30">
      <c r="AD70264" s="9"/>
    </row>
    <row r="70265" spans="30:30">
      <c r="AD70265" s="9"/>
    </row>
    <row r="70266" spans="30:30">
      <c r="AD70266" s="9"/>
    </row>
    <row r="70267" spans="30:30">
      <c r="AD70267" s="9"/>
    </row>
    <row r="70268" spans="30:30">
      <c r="AD70268" s="9"/>
    </row>
    <row r="70269" spans="30:30">
      <c r="AD70269" s="9"/>
    </row>
    <row r="70270" spans="30:30">
      <c r="AD70270" s="9"/>
    </row>
    <row r="70271" spans="30:30">
      <c r="AD70271" s="9"/>
    </row>
    <row r="70272" spans="30:30">
      <c r="AD70272" s="9"/>
    </row>
    <row r="70273" spans="30:30">
      <c r="AD70273" s="9"/>
    </row>
    <row r="70274" spans="30:30">
      <c r="AD70274" s="9"/>
    </row>
    <row r="70275" spans="30:30">
      <c r="AD70275" s="9"/>
    </row>
    <row r="70276" spans="30:30">
      <c r="AD70276" s="9"/>
    </row>
    <row r="70277" spans="30:30">
      <c r="AD70277" s="9"/>
    </row>
    <row r="70278" spans="30:30">
      <c r="AD70278" s="9"/>
    </row>
    <row r="70279" spans="30:30">
      <c r="AD70279" s="9"/>
    </row>
    <row r="70280" spans="30:30">
      <c r="AD70280" s="9"/>
    </row>
    <row r="70281" spans="30:30">
      <c r="AD70281" s="9"/>
    </row>
    <row r="70282" spans="30:30">
      <c r="AD70282" s="9"/>
    </row>
    <row r="70283" spans="30:30">
      <c r="AD70283" s="9"/>
    </row>
    <row r="70284" spans="30:30">
      <c r="AD70284" s="9"/>
    </row>
    <row r="70285" spans="30:30">
      <c r="AD70285" s="9"/>
    </row>
    <row r="70286" spans="30:30">
      <c r="AD70286" s="9"/>
    </row>
    <row r="70287" spans="30:30">
      <c r="AD70287" s="9"/>
    </row>
    <row r="70288" spans="30:30">
      <c r="AD70288" s="9"/>
    </row>
    <row r="70289" spans="30:30">
      <c r="AD70289" s="9"/>
    </row>
    <row r="70290" spans="30:30">
      <c r="AD70290" s="9"/>
    </row>
    <row r="70291" spans="30:30">
      <c r="AD70291" s="9"/>
    </row>
    <row r="70292" spans="30:30">
      <c r="AD70292" s="9"/>
    </row>
    <row r="70293" spans="30:30">
      <c r="AD70293" s="9"/>
    </row>
    <row r="70294" spans="30:30">
      <c r="AD70294" s="9"/>
    </row>
    <row r="70295" spans="30:30">
      <c r="AD70295" s="9"/>
    </row>
    <row r="70296" spans="30:30">
      <c r="AD70296" s="9"/>
    </row>
    <row r="70297" spans="30:30">
      <c r="AD70297" s="9"/>
    </row>
    <row r="70298" spans="30:30">
      <c r="AD70298" s="9"/>
    </row>
    <row r="70299" spans="30:30">
      <c r="AD70299" s="9"/>
    </row>
    <row r="70300" spans="30:30">
      <c r="AD70300" s="9"/>
    </row>
    <row r="70301" spans="30:30">
      <c r="AD70301" s="9"/>
    </row>
    <row r="70302" spans="30:30">
      <c r="AD70302" s="9"/>
    </row>
    <row r="70303" spans="30:30">
      <c r="AD70303" s="9"/>
    </row>
    <row r="70304" spans="30:30">
      <c r="AD70304" s="9"/>
    </row>
    <row r="70305" spans="30:30">
      <c r="AD70305" s="9"/>
    </row>
    <row r="70306" spans="30:30">
      <c r="AD70306" s="9"/>
    </row>
    <row r="70307" spans="30:30">
      <c r="AD70307" s="9"/>
    </row>
    <row r="70308" spans="30:30">
      <c r="AD70308" s="9"/>
    </row>
    <row r="70309" spans="30:30">
      <c r="AD70309" s="9"/>
    </row>
    <row r="70310" spans="30:30">
      <c r="AD70310" s="9"/>
    </row>
    <row r="70311" spans="30:30">
      <c r="AD70311" s="9"/>
    </row>
    <row r="70312" spans="30:30">
      <c r="AD70312" s="9"/>
    </row>
    <row r="70313" spans="30:30">
      <c r="AD70313" s="9"/>
    </row>
    <row r="70314" spans="30:30">
      <c r="AD70314" s="9"/>
    </row>
    <row r="70315" spans="30:30">
      <c r="AD70315" s="9"/>
    </row>
    <row r="70316" spans="30:30">
      <c r="AD70316" s="9"/>
    </row>
    <row r="70317" spans="30:30">
      <c r="AD70317" s="9"/>
    </row>
    <row r="70318" spans="30:30">
      <c r="AD70318" s="9"/>
    </row>
    <row r="70319" spans="30:30">
      <c r="AD70319" s="9"/>
    </row>
    <row r="70320" spans="30:30">
      <c r="AD70320" s="9"/>
    </row>
    <row r="70321" spans="30:30">
      <c r="AD70321" s="9"/>
    </row>
    <row r="70322" spans="30:30">
      <c r="AD70322" s="9"/>
    </row>
    <row r="70323" spans="30:30">
      <c r="AD70323" s="9"/>
    </row>
    <row r="70324" spans="30:30">
      <c r="AD70324" s="9"/>
    </row>
    <row r="70325" spans="30:30">
      <c r="AD70325" s="9"/>
    </row>
    <row r="70326" spans="30:30">
      <c r="AD70326" s="9"/>
    </row>
    <row r="70327" spans="30:30">
      <c r="AD70327" s="9"/>
    </row>
    <row r="70328" spans="30:30">
      <c r="AD70328" s="9"/>
    </row>
    <row r="70329" spans="30:30">
      <c r="AD70329" s="9"/>
    </row>
    <row r="70330" spans="30:30">
      <c r="AD70330" s="9"/>
    </row>
    <row r="70331" spans="30:30">
      <c r="AD70331" s="9"/>
    </row>
    <row r="70332" spans="30:30">
      <c r="AD70332" s="9"/>
    </row>
    <row r="70333" spans="30:30">
      <c r="AD70333" s="9"/>
    </row>
    <row r="70334" spans="30:30">
      <c r="AD70334" s="9"/>
    </row>
    <row r="70335" spans="30:30">
      <c r="AD70335" s="9"/>
    </row>
    <row r="70336" spans="30:30">
      <c r="AD70336" s="9"/>
    </row>
    <row r="70337" spans="30:30">
      <c r="AD70337" s="9"/>
    </row>
    <row r="70338" spans="30:30">
      <c r="AD70338" s="9"/>
    </row>
    <row r="70339" spans="30:30">
      <c r="AD70339" s="9"/>
    </row>
    <row r="70340" spans="30:30">
      <c r="AD70340" s="9"/>
    </row>
    <row r="70341" spans="30:30">
      <c r="AD70341" s="9"/>
    </row>
    <row r="70342" spans="30:30">
      <c r="AD70342" s="9"/>
    </row>
    <row r="70343" spans="30:30">
      <c r="AD70343" s="9"/>
    </row>
    <row r="70344" spans="30:30">
      <c r="AD70344" s="9"/>
    </row>
    <row r="70345" spans="30:30">
      <c r="AD70345" s="9"/>
    </row>
    <row r="70346" spans="30:30">
      <c r="AD70346" s="9"/>
    </row>
    <row r="70347" spans="30:30">
      <c r="AD70347" s="9"/>
    </row>
    <row r="70348" spans="30:30">
      <c r="AD70348" s="9"/>
    </row>
    <row r="70349" spans="30:30">
      <c r="AD70349" s="9"/>
    </row>
    <row r="70350" spans="30:30">
      <c r="AD70350" s="9"/>
    </row>
    <row r="70351" spans="30:30">
      <c r="AD70351" s="9"/>
    </row>
    <row r="70352" spans="30:30">
      <c r="AD70352" s="9"/>
    </row>
    <row r="70353" spans="30:30">
      <c r="AD70353" s="9"/>
    </row>
    <row r="70354" spans="30:30">
      <c r="AD70354" s="9"/>
    </row>
    <row r="70355" spans="30:30">
      <c r="AD70355" s="9"/>
    </row>
    <row r="70356" spans="30:30">
      <c r="AD70356" s="9"/>
    </row>
    <row r="70357" spans="30:30">
      <c r="AD70357" s="9"/>
    </row>
    <row r="70358" spans="30:30">
      <c r="AD70358" s="9"/>
    </row>
    <row r="70359" spans="30:30">
      <c r="AD70359" s="9"/>
    </row>
    <row r="70360" spans="30:30">
      <c r="AD70360" s="9"/>
    </row>
    <row r="70361" spans="30:30">
      <c r="AD70361" s="9"/>
    </row>
    <row r="70362" spans="30:30">
      <c r="AD70362" s="9"/>
    </row>
    <row r="70363" spans="30:30">
      <c r="AD70363" s="9"/>
    </row>
    <row r="70364" spans="30:30">
      <c r="AD70364" s="9"/>
    </row>
    <row r="70365" spans="30:30">
      <c r="AD70365" s="9"/>
    </row>
    <row r="70366" spans="30:30">
      <c r="AD70366" s="9"/>
    </row>
    <row r="70367" spans="30:30">
      <c r="AD70367" s="9"/>
    </row>
    <row r="70368" spans="30:30">
      <c r="AD70368" s="9"/>
    </row>
    <row r="70369" spans="30:30">
      <c r="AD70369" s="9"/>
    </row>
    <row r="70370" spans="30:30">
      <c r="AD70370" s="9"/>
    </row>
    <row r="70371" spans="30:30">
      <c r="AD70371" s="9"/>
    </row>
    <row r="70372" spans="30:30">
      <c r="AD70372" s="9"/>
    </row>
    <row r="70373" spans="30:30">
      <c r="AD70373" s="9"/>
    </row>
    <row r="70374" spans="30:30">
      <c r="AD70374" s="9"/>
    </row>
    <row r="70375" spans="30:30">
      <c r="AD70375" s="9"/>
    </row>
    <row r="70376" spans="30:30">
      <c r="AD70376" s="9"/>
    </row>
    <row r="70377" spans="30:30">
      <c r="AD70377" s="9"/>
    </row>
    <row r="70378" spans="30:30">
      <c r="AD70378" s="9"/>
    </row>
    <row r="70379" spans="30:30">
      <c r="AD70379" s="9"/>
    </row>
    <row r="70380" spans="30:30">
      <c r="AD70380" s="9"/>
    </row>
    <row r="70381" spans="30:30">
      <c r="AD70381" s="9"/>
    </row>
    <row r="70382" spans="30:30">
      <c r="AD70382" s="9"/>
    </row>
    <row r="70383" spans="30:30">
      <c r="AD70383" s="9"/>
    </row>
    <row r="70384" spans="30:30">
      <c r="AD70384" s="9"/>
    </row>
    <row r="70385" spans="30:30">
      <c r="AD70385" s="9"/>
    </row>
    <row r="70386" spans="30:30">
      <c r="AD70386" s="9"/>
    </row>
    <row r="70387" spans="30:30">
      <c r="AD70387" s="9"/>
    </row>
    <row r="70388" spans="30:30">
      <c r="AD70388" s="9"/>
    </row>
    <row r="70389" spans="30:30">
      <c r="AD70389" s="9"/>
    </row>
    <row r="70390" spans="30:30">
      <c r="AD70390" s="9"/>
    </row>
    <row r="70391" spans="30:30">
      <c r="AD70391" s="9"/>
    </row>
    <row r="70392" spans="30:30">
      <c r="AD70392" s="9"/>
    </row>
    <row r="70393" spans="30:30">
      <c r="AD70393" s="9"/>
    </row>
    <row r="70394" spans="30:30">
      <c r="AD70394" s="9"/>
    </row>
    <row r="70395" spans="30:30">
      <c r="AD70395" s="9"/>
    </row>
    <row r="70396" spans="30:30">
      <c r="AD70396" s="9"/>
    </row>
    <row r="70397" spans="30:30">
      <c r="AD70397" s="9"/>
    </row>
    <row r="70398" spans="30:30">
      <c r="AD70398" s="9"/>
    </row>
    <row r="70399" spans="30:30">
      <c r="AD70399" s="9"/>
    </row>
    <row r="70400" spans="30:30">
      <c r="AD70400" s="9"/>
    </row>
    <row r="70401" spans="30:30">
      <c r="AD70401" s="9"/>
    </row>
    <row r="70402" spans="30:30">
      <c r="AD70402" s="9"/>
    </row>
    <row r="70403" spans="30:30">
      <c r="AD70403" s="9"/>
    </row>
    <row r="70404" spans="30:30">
      <c r="AD70404" s="9"/>
    </row>
    <row r="70405" spans="30:30">
      <c r="AD70405" s="9"/>
    </row>
    <row r="70406" spans="30:30">
      <c r="AD70406" s="9"/>
    </row>
    <row r="70407" spans="30:30">
      <c r="AD70407" s="9"/>
    </row>
    <row r="70408" spans="30:30">
      <c r="AD70408" s="9"/>
    </row>
    <row r="70409" spans="30:30">
      <c r="AD70409" s="9"/>
    </row>
    <row r="70410" spans="30:30">
      <c r="AD70410" s="9"/>
    </row>
    <row r="70411" spans="30:30">
      <c r="AD70411" s="9"/>
    </row>
    <row r="70412" spans="30:30">
      <c r="AD70412" s="9"/>
    </row>
    <row r="70413" spans="30:30">
      <c r="AD70413" s="9"/>
    </row>
    <row r="70414" spans="30:30">
      <c r="AD70414" s="9"/>
    </row>
    <row r="70415" spans="30:30">
      <c r="AD70415" s="9"/>
    </row>
    <row r="70416" spans="30:30">
      <c r="AD70416" s="9"/>
    </row>
    <row r="70417" spans="30:30">
      <c r="AD70417" s="9"/>
    </row>
    <row r="70418" spans="30:30">
      <c r="AD70418" s="9"/>
    </row>
    <row r="70419" spans="30:30">
      <c r="AD70419" s="9"/>
    </row>
    <row r="70420" spans="30:30">
      <c r="AD70420" s="9"/>
    </row>
    <row r="70421" spans="30:30">
      <c r="AD70421" s="9"/>
    </row>
    <row r="70422" spans="30:30">
      <c r="AD70422" s="9"/>
    </row>
    <row r="70423" spans="30:30">
      <c r="AD70423" s="9"/>
    </row>
    <row r="70424" spans="30:30">
      <c r="AD70424" s="9"/>
    </row>
    <row r="70425" spans="30:30">
      <c r="AD70425" s="9"/>
    </row>
    <row r="70426" spans="30:30">
      <c r="AD70426" s="9"/>
    </row>
    <row r="70427" spans="30:30">
      <c r="AD70427" s="9"/>
    </row>
    <row r="70428" spans="30:30">
      <c r="AD70428" s="9"/>
    </row>
    <row r="70429" spans="30:30">
      <c r="AD70429" s="9"/>
    </row>
    <row r="70430" spans="30:30">
      <c r="AD70430" s="9"/>
    </row>
    <row r="70431" spans="30:30">
      <c r="AD70431" s="9"/>
    </row>
    <row r="70432" spans="30:30">
      <c r="AD70432" s="9"/>
    </row>
    <row r="70433" spans="30:30">
      <c r="AD70433" s="9"/>
    </row>
    <row r="70434" spans="30:30">
      <c r="AD70434" s="9"/>
    </row>
    <row r="70435" spans="30:30">
      <c r="AD70435" s="9"/>
    </row>
    <row r="70436" spans="30:30">
      <c r="AD70436" s="9"/>
    </row>
    <row r="70437" spans="30:30">
      <c r="AD70437" s="9"/>
    </row>
    <row r="70438" spans="30:30">
      <c r="AD70438" s="9"/>
    </row>
    <row r="70439" spans="30:30">
      <c r="AD70439" s="9"/>
    </row>
    <row r="70440" spans="30:30">
      <c r="AD70440" s="9"/>
    </row>
    <row r="70441" spans="30:30">
      <c r="AD70441" s="9"/>
    </row>
    <row r="70442" spans="30:30">
      <c r="AD70442" s="9"/>
    </row>
    <row r="70443" spans="30:30">
      <c r="AD70443" s="9"/>
    </row>
    <row r="70444" spans="30:30">
      <c r="AD70444" s="9"/>
    </row>
    <row r="70445" spans="30:30">
      <c r="AD70445" s="9"/>
    </row>
    <row r="70446" spans="30:30">
      <c r="AD70446" s="9"/>
    </row>
    <row r="70447" spans="30:30">
      <c r="AD70447" s="9"/>
    </row>
    <row r="70448" spans="30:30">
      <c r="AD70448" s="9"/>
    </row>
    <row r="70449" spans="30:30">
      <c r="AD70449" s="9"/>
    </row>
    <row r="70450" spans="30:30">
      <c r="AD70450" s="9"/>
    </row>
    <row r="70451" spans="30:30">
      <c r="AD70451" s="9"/>
    </row>
    <row r="70452" spans="30:30">
      <c r="AD70452" s="9"/>
    </row>
    <row r="70453" spans="30:30">
      <c r="AD70453" s="9"/>
    </row>
    <row r="70454" spans="30:30">
      <c r="AD70454" s="9"/>
    </row>
    <row r="70455" spans="30:30">
      <c r="AD70455" s="9"/>
    </row>
    <row r="70456" spans="30:30">
      <c r="AD70456" s="9"/>
    </row>
    <row r="70457" spans="30:30">
      <c r="AD70457" s="9"/>
    </row>
    <row r="70458" spans="30:30">
      <c r="AD70458" s="9"/>
    </row>
    <row r="70459" spans="30:30">
      <c r="AD70459" s="9"/>
    </row>
    <row r="70460" spans="30:30">
      <c r="AD70460" s="9"/>
    </row>
    <row r="70461" spans="30:30">
      <c r="AD70461" s="9"/>
    </row>
    <row r="70462" spans="30:30">
      <c r="AD70462" s="9"/>
    </row>
    <row r="70463" spans="30:30">
      <c r="AD70463" s="9"/>
    </row>
    <row r="70464" spans="30:30">
      <c r="AD70464" s="9"/>
    </row>
    <row r="70465" spans="30:30">
      <c r="AD70465" s="9"/>
    </row>
    <row r="70466" spans="30:30">
      <c r="AD70466" s="9"/>
    </row>
    <row r="70467" spans="30:30">
      <c r="AD70467" s="9"/>
    </row>
    <row r="70468" spans="30:30">
      <c r="AD70468" s="9"/>
    </row>
    <row r="70469" spans="30:30">
      <c r="AD70469" s="9"/>
    </row>
    <row r="70470" spans="30:30">
      <c r="AD70470" s="9"/>
    </row>
    <row r="70471" spans="30:30">
      <c r="AD70471" s="9"/>
    </row>
    <row r="70472" spans="30:30">
      <c r="AD70472" s="9"/>
    </row>
    <row r="70473" spans="30:30">
      <c r="AD70473" s="9"/>
    </row>
    <row r="70474" spans="30:30">
      <c r="AD70474" s="9"/>
    </row>
    <row r="70475" spans="30:30">
      <c r="AD70475" s="9"/>
    </row>
    <row r="70476" spans="30:30">
      <c r="AD70476" s="9"/>
    </row>
    <row r="70477" spans="30:30">
      <c r="AD70477" s="9"/>
    </row>
    <row r="70478" spans="30:30">
      <c r="AD70478" s="9"/>
    </row>
    <row r="70479" spans="30:30">
      <c r="AD70479" s="9"/>
    </row>
    <row r="70480" spans="30:30">
      <c r="AD70480" s="9"/>
    </row>
    <row r="70481" spans="30:30">
      <c r="AD70481" s="9"/>
    </row>
    <row r="70482" spans="30:30">
      <c r="AD70482" s="9"/>
    </row>
    <row r="70483" spans="30:30">
      <c r="AD70483" s="9"/>
    </row>
    <row r="70484" spans="30:30">
      <c r="AD70484" s="9"/>
    </row>
    <row r="70485" spans="30:30">
      <c r="AD70485" s="9"/>
    </row>
    <row r="70486" spans="30:30">
      <c r="AD70486" s="9"/>
    </row>
    <row r="70487" spans="30:30">
      <c r="AD70487" s="9"/>
    </row>
    <row r="70488" spans="30:30">
      <c r="AD70488" s="9"/>
    </row>
    <row r="70489" spans="30:30">
      <c r="AD70489" s="9"/>
    </row>
    <row r="70490" spans="30:30">
      <c r="AD70490" s="9"/>
    </row>
    <row r="70491" spans="30:30">
      <c r="AD70491" s="9"/>
    </row>
    <row r="70492" spans="30:30">
      <c r="AD70492" s="9"/>
    </row>
    <row r="70493" spans="30:30">
      <c r="AD70493" s="9"/>
    </row>
    <row r="70494" spans="30:30">
      <c r="AD70494" s="9"/>
    </row>
    <row r="70495" spans="30:30">
      <c r="AD70495" s="9"/>
    </row>
    <row r="70496" spans="30:30">
      <c r="AD70496" s="9"/>
    </row>
    <row r="70497" spans="30:30">
      <c r="AD70497" s="9"/>
    </row>
    <row r="70498" spans="30:30">
      <c r="AD70498" s="9"/>
    </row>
    <row r="70499" spans="30:30">
      <c r="AD70499" s="9"/>
    </row>
    <row r="70500" spans="30:30">
      <c r="AD70500" s="9"/>
    </row>
    <row r="70501" spans="30:30">
      <c r="AD70501" s="9"/>
    </row>
    <row r="70502" spans="30:30">
      <c r="AD70502" s="9"/>
    </row>
    <row r="70503" spans="30:30">
      <c r="AD70503" s="9"/>
    </row>
    <row r="70504" spans="30:30">
      <c r="AD70504" s="9"/>
    </row>
    <row r="70505" spans="30:30">
      <c r="AD70505" s="9"/>
    </row>
    <row r="70506" spans="30:30">
      <c r="AD70506" s="9"/>
    </row>
    <row r="70507" spans="30:30">
      <c r="AD70507" s="9"/>
    </row>
    <row r="70508" spans="30:30">
      <c r="AD70508" s="9"/>
    </row>
    <row r="70509" spans="30:30">
      <c r="AD70509" s="9"/>
    </row>
    <row r="70510" spans="30:30">
      <c r="AD70510" s="9"/>
    </row>
    <row r="70511" spans="30:30">
      <c r="AD70511" s="9"/>
    </row>
    <row r="70512" spans="30:30">
      <c r="AD70512" s="9"/>
    </row>
    <row r="70513" spans="30:30">
      <c r="AD70513" s="9"/>
    </row>
    <row r="70514" spans="30:30">
      <c r="AD70514" s="9"/>
    </row>
    <row r="70515" spans="30:30">
      <c r="AD70515" s="9"/>
    </row>
    <row r="70516" spans="30:30">
      <c r="AD70516" s="9"/>
    </row>
    <row r="70517" spans="30:30">
      <c r="AD70517" s="9"/>
    </row>
    <row r="70518" spans="30:30">
      <c r="AD70518" s="9"/>
    </row>
    <row r="70519" spans="30:30">
      <c r="AD70519" s="9"/>
    </row>
    <row r="70520" spans="30:30">
      <c r="AD70520" s="9"/>
    </row>
    <row r="70521" spans="30:30">
      <c r="AD70521" s="9"/>
    </row>
    <row r="70522" spans="30:30">
      <c r="AD70522" s="9"/>
    </row>
    <row r="70523" spans="30:30">
      <c r="AD70523" s="9"/>
    </row>
    <row r="70524" spans="30:30">
      <c r="AD70524" s="9"/>
    </row>
    <row r="70525" spans="30:30">
      <c r="AD70525" s="9"/>
    </row>
    <row r="70526" spans="30:30">
      <c r="AD70526" s="9"/>
    </row>
    <row r="70527" spans="30:30">
      <c r="AD70527" s="9"/>
    </row>
    <row r="70528" spans="30:30">
      <c r="AD70528" s="9"/>
    </row>
    <row r="70529" spans="30:30">
      <c r="AD70529" s="9"/>
    </row>
    <row r="70530" spans="30:30">
      <c r="AD70530" s="9"/>
    </row>
    <row r="70531" spans="30:30">
      <c r="AD70531" s="9"/>
    </row>
    <row r="70532" spans="30:30">
      <c r="AD70532" s="9"/>
    </row>
    <row r="70533" spans="30:30">
      <c r="AD70533" s="9"/>
    </row>
    <row r="70534" spans="30:30">
      <c r="AD70534" s="9"/>
    </row>
    <row r="70535" spans="30:30">
      <c r="AD70535" s="9"/>
    </row>
    <row r="70536" spans="30:30">
      <c r="AD70536" s="9"/>
    </row>
    <row r="70537" spans="30:30">
      <c r="AD70537" s="9"/>
    </row>
    <row r="70538" spans="30:30">
      <c r="AD70538" s="9"/>
    </row>
    <row r="70539" spans="30:30">
      <c r="AD70539" s="9"/>
    </row>
    <row r="70540" spans="30:30">
      <c r="AD70540" s="9"/>
    </row>
    <row r="70541" spans="30:30">
      <c r="AD70541" s="9"/>
    </row>
    <row r="70542" spans="30:30">
      <c r="AD70542" s="9"/>
    </row>
    <row r="70543" spans="30:30">
      <c r="AD70543" s="9"/>
    </row>
    <row r="70544" spans="30:30">
      <c r="AD70544" s="9"/>
    </row>
    <row r="70545" spans="30:30">
      <c r="AD70545" s="9"/>
    </row>
    <row r="70546" spans="30:30">
      <c r="AD70546" s="9"/>
    </row>
    <row r="70547" spans="30:30">
      <c r="AD70547" s="9"/>
    </row>
    <row r="70548" spans="30:30">
      <c r="AD70548" s="9"/>
    </row>
    <row r="70549" spans="30:30">
      <c r="AD70549" s="9"/>
    </row>
    <row r="70550" spans="30:30">
      <c r="AD70550" s="9"/>
    </row>
    <row r="70551" spans="30:30">
      <c r="AD70551" s="9"/>
    </row>
    <row r="70552" spans="30:30">
      <c r="AD70552" s="9"/>
    </row>
    <row r="70553" spans="30:30">
      <c r="AD70553" s="9"/>
    </row>
    <row r="70554" spans="30:30">
      <c r="AD70554" s="9"/>
    </row>
    <row r="70555" spans="30:30">
      <c r="AD70555" s="9"/>
    </row>
    <row r="70556" spans="30:30">
      <c r="AD70556" s="9"/>
    </row>
    <row r="70557" spans="30:30">
      <c r="AD70557" s="9"/>
    </row>
    <row r="70558" spans="30:30">
      <c r="AD70558" s="9"/>
    </row>
    <row r="70559" spans="30:30">
      <c r="AD70559" s="9"/>
    </row>
    <row r="70560" spans="30:30">
      <c r="AD70560" s="9"/>
    </row>
    <row r="70561" spans="30:30">
      <c r="AD70561" s="9"/>
    </row>
    <row r="70562" spans="30:30">
      <c r="AD70562" s="9"/>
    </row>
    <row r="70563" spans="30:30">
      <c r="AD70563" s="9"/>
    </row>
    <row r="70564" spans="30:30">
      <c r="AD70564" s="9"/>
    </row>
    <row r="70565" spans="30:30">
      <c r="AD70565" s="9"/>
    </row>
    <row r="70566" spans="30:30">
      <c r="AD70566" s="9"/>
    </row>
    <row r="70567" spans="30:30">
      <c r="AD70567" s="9"/>
    </row>
    <row r="70568" spans="30:30">
      <c r="AD70568" s="9"/>
    </row>
    <row r="70569" spans="30:30">
      <c r="AD70569" s="9"/>
    </row>
    <row r="70570" spans="30:30">
      <c r="AD70570" s="9"/>
    </row>
    <row r="70571" spans="30:30">
      <c r="AD70571" s="9"/>
    </row>
    <row r="70572" spans="30:30">
      <c r="AD70572" s="9"/>
    </row>
    <row r="70573" spans="30:30">
      <c r="AD70573" s="9"/>
    </row>
    <row r="70574" spans="30:30">
      <c r="AD70574" s="9"/>
    </row>
    <row r="70575" spans="30:30">
      <c r="AD70575" s="9"/>
    </row>
    <row r="70576" spans="30:30">
      <c r="AD70576" s="9"/>
    </row>
    <row r="70577" spans="30:30">
      <c r="AD70577" s="9"/>
    </row>
    <row r="70578" spans="30:30">
      <c r="AD70578" s="9"/>
    </row>
    <row r="70579" spans="30:30">
      <c r="AD70579" s="9"/>
    </row>
    <row r="70580" spans="30:30">
      <c r="AD70580" s="9"/>
    </row>
    <row r="70581" spans="30:30">
      <c r="AD70581" s="9"/>
    </row>
    <row r="70582" spans="30:30">
      <c r="AD70582" s="9"/>
    </row>
    <row r="70583" spans="30:30">
      <c r="AD70583" s="9"/>
    </row>
    <row r="70584" spans="30:30">
      <c r="AD70584" s="9"/>
    </row>
    <row r="70585" spans="30:30">
      <c r="AD70585" s="9"/>
    </row>
    <row r="70586" spans="30:30">
      <c r="AD70586" s="9"/>
    </row>
    <row r="70587" spans="30:30">
      <c r="AD70587" s="9"/>
    </row>
    <row r="70588" spans="30:30">
      <c r="AD70588" s="9"/>
    </row>
    <row r="70589" spans="30:30">
      <c r="AD70589" s="9"/>
    </row>
    <row r="70590" spans="30:30">
      <c r="AD70590" s="9"/>
    </row>
    <row r="70591" spans="30:30">
      <c r="AD70591" s="9"/>
    </row>
    <row r="70592" spans="30:30">
      <c r="AD70592" s="9"/>
    </row>
    <row r="70593" spans="30:30">
      <c r="AD70593" s="9"/>
    </row>
    <row r="70594" spans="30:30">
      <c r="AD70594" s="9"/>
    </row>
    <row r="70595" spans="30:30">
      <c r="AD70595" s="9"/>
    </row>
    <row r="70596" spans="30:30">
      <c r="AD70596" s="9"/>
    </row>
    <row r="70597" spans="30:30">
      <c r="AD70597" s="9"/>
    </row>
    <row r="70598" spans="30:30">
      <c r="AD70598" s="9"/>
    </row>
    <row r="70599" spans="30:30">
      <c r="AD70599" s="9"/>
    </row>
    <row r="70600" spans="30:30">
      <c r="AD70600" s="9"/>
    </row>
    <row r="70601" spans="30:30">
      <c r="AD70601" s="9"/>
    </row>
    <row r="70602" spans="30:30">
      <c r="AD70602" s="9"/>
    </row>
    <row r="70603" spans="30:30">
      <c r="AD70603" s="9"/>
    </row>
    <row r="70604" spans="30:30">
      <c r="AD70604" s="9"/>
    </row>
    <row r="70605" spans="30:30">
      <c r="AD70605" s="9"/>
    </row>
    <row r="70606" spans="30:30">
      <c r="AD70606" s="9"/>
    </row>
    <row r="70607" spans="30:30">
      <c r="AD70607" s="9"/>
    </row>
    <row r="70608" spans="30:30">
      <c r="AD70608" s="9"/>
    </row>
    <row r="70609" spans="30:30">
      <c r="AD70609" s="9"/>
    </row>
    <row r="70610" spans="30:30">
      <c r="AD70610" s="9"/>
    </row>
    <row r="70611" spans="30:30">
      <c r="AD70611" s="9"/>
    </row>
    <row r="70612" spans="30:30">
      <c r="AD70612" s="9"/>
    </row>
    <row r="70613" spans="30:30">
      <c r="AD70613" s="9"/>
    </row>
    <row r="70614" spans="30:30">
      <c r="AD70614" s="9"/>
    </row>
    <row r="70615" spans="30:30">
      <c r="AD70615" s="9"/>
    </row>
    <row r="70616" spans="30:30">
      <c r="AD70616" s="9"/>
    </row>
    <row r="70617" spans="30:30">
      <c r="AD70617" s="9"/>
    </row>
    <row r="70618" spans="30:30">
      <c r="AD70618" s="9"/>
    </row>
    <row r="70619" spans="30:30">
      <c r="AD70619" s="9"/>
    </row>
    <row r="70620" spans="30:30">
      <c r="AD70620" s="9"/>
    </row>
    <row r="70621" spans="30:30">
      <c r="AD70621" s="9"/>
    </row>
    <row r="70622" spans="30:30">
      <c r="AD70622" s="9"/>
    </row>
    <row r="70623" spans="30:30">
      <c r="AD70623" s="9"/>
    </row>
    <row r="70624" spans="30:30">
      <c r="AD70624" s="9"/>
    </row>
    <row r="70625" spans="30:30">
      <c r="AD70625" s="9"/>
    </row>
    <row r="70626" spans="30:30">
      <c r="AD70626" s="9"/>
    </row>
    <row r="70627" spans="30:30">
      <c r="AD70627" s="9"/>
    </row>
    <row r="70628" spans="30:30">
      <c r="AD70628" s="9"/>
    </row>
    <row r="70629" spans="30:30">
      <c r="AD70629" s="9"/>
    </row>
    <row r="70630" spans="30:30">
      <c r="AD70630" s="9"/>
    </row>
    <row r="70631" spans="30:30">
      <c r="AD70631" s="9"/>
    </row>
    <row r="70632" spans="30:30">
      <c r="AD70632" s="9"/>
    </row>
    <row r="70633" spans="30:30">
      <c r="AD70633" s="9"/>
    </row>
    <row r="70634" spans="30:30">
      <c r="AD70634" s="9"/>
    </row>
    <row r="70635" spans="30:30">
      <c r="AD70635" s="9"/>
    </row>
    <row r="70636" spans="30:30">
      <c r="AD70636" s="9"/>
    </row>
    <row r="70637" spans="30:30">
      <c r="AD70637" s="9"/>
    </row>
    <row r="70638" spans="30:30">
      <c r="AD70638" s="9"/>
    </row>
    <row r="70639" spans="30:30">
      <c r="AD70639" s="9"/>
    </row>
    <row r="70640" spans="30:30">
      <c r="AD70640" s="9"/>
    </row>
    <row r="70641" spans="30:30">
      <c r="AD70641" s="9"/>
    </row>
    <row r="70642" spans="30:30">
      <c r="AD70642" s="9"/>
    </row>
    <row r="70643" spans="30:30">
      <c r="AD70643" s="9"/>
    </row>
    <row r="70644" spans="30:30">
      <c r="AD70644" s="9"/>
    </row>
    <row r="70645" spans="30:30">
      <c r="AD70645" s="9"/>
    </row>
    <row r="70646" spans="30:30">
      <c r="AD70646" s="9"/>
    </row>
    <row r="70647" spans="30:30">
      <c r="AD70647" s="9"/>
    </row>
    <row r="70648" spans="30:30">
      <c r="AD70648" s="9"/>
    </row>
    <row r="70649" spans="30:30">
      <c r="AD70649" s="9"/>
    </row>
    <row r="70650" spans="30:30">
      <c r="AD70650" s="9"/>
    </row>
    <row r="70651" spans="30:30">
      <c r="AD70651" s="9"/>
    </row>
    <row r="70652" spans="30:30">
      <c r="AD70652" s="9"/>
    </row>
    <row r="70653" spans="30:30">
      <c r="AD70653" s="9"/>
    </row>
    <row r="70654" spans="30:30">
      <c r="AD70654" s="9"/>
    </row>
    <row r="70655" spans="30:30">
      <c r="AD70655" s="9"/>
    </row>
    <row r="70656" spans="30:30">
      <c r="AD70656" s="9"/>
    </row>
    <row r="70657" spans="30:30">
      <c r="AD70657" s="9"/>
    </row>
    <row r="70658" spans="30:30">
      <c r="AD70658" s="9"/>
    </row>
    <row r="70659" spans="30:30">
      <c r="AD70659" s="9"/>
    </row>
    <row r="70660" spans="30:30">
      <c r="AD70660" s="9"/>
    </row>
    <row r="70661" spans="30:30">
      <c r="AD70661" s="9"/>
    </row>
    <row r="70662" spans="30:30">
      <c r="AD70662" s="9"/>
    </row>
    <row r="70663" spans="30:30">
      <c r="AD70663" s="9"/>
    </row>
    <row r="70664" spans="30:30">
      <c r="AD70664" s="9"/>
    </row>
    <row r="70665" spans="30:30">
      <c r="AD70665" s="9"/>
    </row>
    <row r="70666" spans="30:30">
      <c r="AD70666" s="9"/>
    </row>
    <row r="70667" spans="30:30">
      <c r="AD70667" s="9"/>
    </row>
    <row r="70668" spans="30:30">
      <c r="AD70668" s="9"/>
    </row>
    <row r="70669" spans="30:30">
      <c r="AD70669" s="9"/>
    </row>
    <row r="70670" spans="30:30">
      <c r="AD70670" s="9"/>
    </row>
    <row r="70671" spans="30:30">
      <c r="AD70671" s="9"/>
    </row>
    <row r="70672" spans="30:30">
      <c r="AD70672" s="9"/>
    </row>
    <row r="70673" spans="30:30">
      <c r="AD70673" s="9"/>
    </row>
    <row r="70674" spans="30:30">
      <c r="AD70674" s="9"/>
    </row>
    <row r="70675" spans="30:30">
      <c r="AD70675" s="9"/>
    </row>
    <row r="70676" spans="30:30">
      <c r="AD70676" s="9"/>
    </row>
    <row r="70677" spans="30:30">
      <c r="AD70677" s="9"/>
    </row>
    <row r="70678" spans="30:30">
      <c r="AD70678" s="9"/>
    </row>
    <row r="70679" spans="30:30">
      <c r="AD70679" s="9"/>
    </row>
    <row r="70680" spans="30:30">
      <c r="AD70680" s="9"/>
    </row>
    <row r="70681" spans="30:30">
      <c r="AD70681" s="9"/>
    </row>
    <row r="70682" spans="30:30">
      <c r="AD70682" s="9"/>
    </row>
    <row r="70683" spans="30:30">
      <c r="AD70683" s="9"/>
    </row>
    <row r="70684" spans="30:30">
      <c r="AD70684" s="9"/>
    </row>
    <row r="70685" spans="30:30">
      <c r="AD70685" s="9"/>
    </row>
    <row r="70686" spans="30:30">
      <c r="AD70686" s="9"/>
    </row>
    <row r="70687" spans="30:30">
      <c r="AD70687" s="9"/>
    </row>
    <row r="70688" spans="30:30">
      <c r="AD70688" s="9"/>
    </row>
    <row r="70689" spans="30:30">
      <c r="AD70689" s="9"/>
    </row>
    <row r="70690" spans="30:30">
      <c r="AD70690" s="9"/>
    </row>
    <row r="70691" spans="30:30">
      <c r="AD70691" s="9"/>
    </row>
    <row r="70692" spans="30:30">
      <c r="AD70692" s="9"/>
    </row>
    <row r="70693" spans="30:30">
      <c r="AD70693" s="9"/>
    </row>
    <row r="70694" spans="30:30">
      <c r="AD70694" s="9"/>
    </row>
    <row r="70695" spans="30:30">
      <c r="AD70695" s="9"/>
    </row>
    <row r="70696" spans="30:30">
      <c r="AD70696" s="9"/>
    </row>
    <row r="70697" spans="30:30">
      <c r="AD70697" s="9"/>
    </row>
    <row r="70698" spans="30:30">
      <c r="AD70698" s="9"/>
    </row>
    <row r="70699" spans="30:30">
      <c r="AD70699" s="9"/>
    </row>
    <row r="70700" spans="30:30">
      <c r="AD70700" s="9"/>
    </row>
    <row r="70701" spans="30:30">
      <c r="AD70701" s="9"/>
    </row>
    <row r="70702" spans="30:30">
      <c r="AD70702" s="9"/>
    </row>
    <row r="70703" spans="30:30">
      <c r="AD70703" s="9"/>
    </row>
    <row r="70704" spans="30:30">
      <c r="AD70704" s="9"/>
    </row>
    <row r="70705" spans="30:30">
      <c r="AD70705" s="9"/>
    </row>
    <row r="70706" spans="30:30">
      <c r="AD70706" s="9"/>
    </row>
    <row r="70707" spans="30:30">
      <c r="AD70707" s="9"/>
    </row>
    <row r="70708" spans="30:30">
      <c r="AD70708" s="9"/>
    </row>
    <row r="70709" spans="30:30">
      <c r="AD70709" s="9"/>
    </row>
    <row r="70710" spans="30:30">
      <c r="AD70710" s="9"/>
    </row>
    <row r="70711" spans="30:30">
      <c r="AD70711" s="9"/>
    </row>
    <row r="70712" spans="30:30">
      <c r="AD70712" s="9"/>
    </row>
    <row r="70713" spans="30:30">
      <c r="AD70713" s="9"/>
    </row>
    <row r="70714" spans="30:30">
      <c r="AD70714" s="9"/>
    </row>
    <row r="70715" spans="30:30">
      <c r="AD70715" s="9"/>
    </row>
    <row r="70716" spans="30:30">
      <c r="AD70716" s="9"/>
    </row>
    <row r="70717" spans="30:30">
      <c r="AD70717" s="9"/>
    </row>
    <row r="70718" spans="30:30">
      <c r="AD70718" s="9"/>
    </row>
    <row r="70719" spans="30:30">
      <c r="AD70719" s="9"/>
    </row>
    <row r="70720" spans="30:30">
      <c r="AD70720" s="9"/>
    </row>
    <row r="70721" spans="30:30">
      <c r="AD70721" s="9"/>
    </row>
    <row r="70722" spans="30:30">
      <c r="AD70722" s="9"/>
    </row>
    <row r="70723" spans="30:30">
      <c r="AD70723" s="9"/>
    </row>
    <row r="70724" spans="30:30">
      <c r="AD70724" s="9"/>
    </row>
    <row r="70725" spans="30:30">
      <c r="AD70725" s="9"/>
    </row>
    <row r="70726" spans="30:30">
      <c r="AD70726" s="9"/>
    </row>
    <row r="70727" spans="30:30">
      <c r="AD70727" s="9"/>
    </row>
    <row r="70728" spans="30:30">
      <c r="AD70728" s="9"/>
    </row>
    <row r="70729" spans="30:30">
      <c r="AD70729" s="9"/>
    </row>
    <row r="70730" spans="30:30">
      <c r="AD70730" s="9"/>
    </row>
    <row r="70731" spans="30:30">
      <c r="AD70731" s="9"/>
    </row>
    <row r="70732" spans="30:30">
      <c r="AD70732" s="9"/>
    </row>
    <row r="70733" spans="30:30">
      <c r="AD70733" s="9"/>
    </row>
    <row r="70734" spans="30:30">
      <c r="AD70734" s="9"/>
    </row>
    <row r="70735" spans="30:30">
      <c r="AD70735" s="9"/>
    </row>
    <row r="70736" spans="30:30">
      <c r="AD70736" s="9"/>
    </row>
    <row r="70737" spans="30:30">
      <c r="AD70737" s="9"/>
    </row>
    <row r="70738" spans="30:30">
      <c r="AD70738" s="9"/>
    </row>
    <row r="70739" spans="30:30">
      <c r="AD70739" s="9"/>
    </row>
    <row r="70740" spans="30:30">
      <c r="AD70740" s="9"/>
    </row>
    <row r="70741" spans="30:30">
      <c r="AD70741" s="9"/>
    </row>
    <row r="70742" spans="30:30">
      <c r="AD70742" s="9"/>
    </row>
    <row r="70743" spans="30:30">
      <c r="AD70743" s="9"/>
    </row>
    <row r="70744" spans="30:30">
      <c r="AD70744" s="9"/>
    </row>
    <row r="70745" spans="30:30">
      <c r="AD70745" s="9"/>
    </row>
    <row r="70746" spans="30:30">
      <c r="AD70746" s="9"/>
    </row>
    <row r="70747" spans="30:30">
      <c r="AD70747" s="9"/>
    </row>
    <row r="70748" spans="30:30">
      <c r="AD70748" s="9"/>
    </row>
    <row r="70749" spans="30:30">
      <c r="AD70749" s="9"/>
    </row>
    <row r="70750" spans="30:30">
      <c r="AD70750" s="9"/>
    </row>
    <row r="70751" spans="30:30">
      <c r="AD70751" s="9"/>
    </row>
    <row r="70752" spans="30:30">
      <c r="AD70752" s="9"/>
    </row>
    <row r="70753" spans="30:30">
      <c r="AD70753" s="9"/>
    </row>
    <row r="70754" spans="30:30">
      <c r="AD70754" s="9"/>
    </row>
    <row r="70755" spans="30:30">
      <c r="AD70755" s="9"/>
    </row>
    <row r="70756" spans="30:30">
      <c r="AD70756" s="9"/>
    </row>
    <row r="70757" spans="30:30">
      <c r="AD70757" s="9"/>
    </row>
    <row r="70758" spans="30:30">
      <c r="AD70758" s="9"/>
    </row>
    <row r="70759" spans="30:30">
      <c r="AD70759" s="9"/>
    </row>
    <row r="70760" spans="30:30">
      <c r="AD70760" s="9"/>
    </row>
    <row r="70761" spans="30:30">
      <c r="AD70761" s="9"/>
    </row>
    <row r="70762" spans="30:30">
      <c r="AD70762" s="9"/>
    </row>
    <row r="70763" spans="30:30">
      <c r="AD70763" s="9"/>
    </row>
    <row r="70764" spans="30:30">
      <c r="AD70764" s="9"/>
    </row>
    <row r="70765" spans="30:30">
      <c r="AD70765" s="9"/>
    </row>
    <row r="70766" spans="30:30">
      <c r="AD70766" s="9"/>
    </row>
    <row r="70767" spans="30:30">
      <c r="AD70767" s="9"/>
    </row>
    <row r="70768" spans="30:30">
      <c r="AD70768" s="9"/>
    </row>
    <row r="70769" spans="30:30">
      <c r="AD70769" s="9"/>
    </row>
    <row r="70770" spans="30:30">
      <c r="AD70770" s="9"/>
    </row>
    <row r="70771" spans="30:30">
      <c r="AD70771" s="9"/>
    </row>
    <row r="70772" spans="30:30">
      <c r="AD70772" s="9"/>
    </row>
    <row r="70773" spans="30:30">
      <c r="AD70773" s="9"/>
    </row>
    <row r="70774" spans="30:30">
      <c r="AD70774" s="9"/>
    </row>
    <row r="70775" spans="30:30">
      <c r="AD70775" s="9"/>
    </row>
    <row r="70776" spans="30:30">
      <c r="AD70776" s="9"/>
    </row>
    <row r="70777" spans="30:30">
      <c r="AD70777" s="9"/>
    </row>
    <row r="70778" spans="30:30">
      <c r="AD70778" s="9"/>
    </row>
    <row r="70779" spans="30:30">
      <c r="AD70779" s="9"/>
    </row>
    <row r="70780" spans="30:30">
      <c r="AD70780" s="9"/>
    </row>
    <row r="70781" spans="30:30">
      <c r="AD70781" s="9"/>
    </row>
    <row r="70782" spans="30:30">
      <c r="AD70782" s="9"/>
    </row>
    <row r="70783" spans="30:30">
      <c r="AD70783" s="9"/>
    </row>
    <row r="70784" spans="30:30">
      <c r="AD70784" s="9"/>
    </row>
    <row r="70785" spans="30:30">
      <c r="AD70785" s="9"/>
    </row>
    <row r="70786" spans="30:30">
      <c r="AD70786" s="9"/>
    </row>
    <row r="70787" spans="30:30">
      <c r="AD70787" s="9"/>
    </row>
    <row r="70788" spans="30:30">
      <c r="AD70788" s="9"/>
    </row>
    <row r="70789" spans="30:30">
      <c r="AD70789" s="9"/>
    </row>
    <row r="70790" spans="30:30">
      <c r="AD70790" s="9"/>
    </row>
    <row r="70791" spans="30:30">
      <c r="AD70791" s="9"/>
    </row>
    <row r="70792" spans="30:30">
      <c r="AD70792" s="9"/>
    </row>
    <row r="70793" spans="30:30">
      <c r="AD70793" s="9"/>
    </row>
    <row r="70794" spans="30:30">
      <c r="AD70794" s="9"/>
    </row>
    <row r="70795" spans="30:30">
      <c r="AD70795" s="9"/>
    </row>
    <row r="70796" spans="30:30">
      <c r="AD70796" s="9"/>
    </row>
    <row r="70797" spans="30:30">
      <c r="AD70797" s="9"/>
    </row>
    <row r="70798" spans="30:30">
      <c r="AD70798" s="9"/>
    </row>
    <row r="70799" spans="30:30">
      <c r="AD70799" s="9"/>
    </row>
    <row r="70800" spans="30:30">
      <c r="AD70800" s="9"/>
    </row>
    <row r="70801" spans="30:30">
      <c r="AD70801" s="9"/>
    </row>
    <row r="70802" spans="30:30">
      <c r="AD70802" s="9"/>
    </row>
    <row r="70803" spans="30:30">
      <c r="AD70803" s="9"/>
    </row>
    <row r="70804" spans="30:30">
      <c r="AD70804" s="9"/>
    </row>
    <row r="70805" spans="30:30">
      <c r="AD70805" s="9"/>
    </row>
    <row r="70806" spans="30:30">
      <c r="AD70806" s="9"/>
    </row>
    <row r="70807" spans="30:30">
      <c r="AD70807" s="9"/>
    </row>
    <row r="70808" spans="30:30">
      <c r="AD70808" s="9"/>
    </row>
    <row r="70809" spans="30:30">
      <c r="AD70809" s="9"/>
    </row>
    <row r="70810" spans="30:30">
      <c r="AD70810" s="9"/>
    </row>
    <row r="70811" spans="30:30">
      <c r="AD70811" s="9"/>
    </row>
    <row r="70812" spans="30:30">
      <c r="AD70812" s="9"/>
    </row>
    <row r="70813" spans="30:30">
      <c r="AD70813" s="9"/>
    </row>
    <row r="70814" spans="30:30">
      <c r="AD70814" s="9"/>
    </row>
    <row r="70815" spans="30:30">
      <c r="AD70815" s="9"/>
    </row>
    <row r="70816" spans="30:30">
      <c r="AD70816" s="9"/>
    </row>
    <row r="70817" spans="30:30">
      <c r="AD70817" s="9"/>
    </row>
    <row r="70818" spans="30:30">
      <c r="AD70818" s="9"/>
    </row>
    <row r="70819" spans="30:30">
      <c r="AD70819" s="9"/>
    </row>
    <row r="70820" spans="30:30">
      <c r="AD70820" s="9"/>
    </row>
    <row r="70821" spans="30:30">
      <c r="AD70821" s="9"/>
    </row>
    <row r="70822" spans="30:30">
      <c r="AD70822" s="9"/>
    </row>
    <row r="70823" spans="30:30">
      <c r="AD70823" s="9"/>
    </row>
    <row r="70824" spans="30:30">
      <c r="AD70824" s="9"/>
    </row>
    <row r="70825" spans="30:30">
      <c r="AD70825" s="9"/>
    </row>
    <row r="70826" spans="30:30">
      <c r="AD70826" s="9"/>
    </row>
    <row r="70827" spans="30:30">
      <c r="AD70827" s="9"/>
    </row>
    <row r="70828" spans="30:30">
      <c r="AD70828" s="9"/>
    </row>
    <row r="70829" spans="30:30">
      <c r="AD70829" s="9"/>
    </row>
    <row r="70830" spans="30:30">
      <c r="AD70830" s="9"/>
    </row>
    <row r="70831" spans="30:30">
      <c r="AD70831" s="9"/>
    </row>
    <row r="70832" spans="30:30">
      <c r="AD70832" s="9"/>
    </row>
    <row r="70833" spans="30:30">
      <c r="AD70833" s="9"/>
    </row>
    <row r="70834" spans="30:30">
      <c r="AD70834" s="9"/>
    </row>
    <row r="70835" spans="30:30">
      <c r="AD70835" s="9"/>
    </row>
    <row r="70836" spans="30:30">
      <c r="AD70836" s="9"/>
    </row>
    <row r="70837" spans="30:30">
      <c r="AD70837" s="9"/>
    </row>
    <row r="70838" spans="30:30">
      <c r="AD70838" s="9"/>
    </row>
    <row r="70839" spans="30:30">
      <c r="AD70839" s="9"/>
    </row>
    <row r="70840" spans="30:30">
      <c r="AD70840" s="9"/>
    </row>
    <row r="70841" spans="30:30">
      <c r="AD70841" s="9"/>
    </row>
    <row r="70842" spans="30:30">
      <c r="AD70842" s="9"/>
    </row>
    <row r="70843" spans="30:30">
      <c r="AD70843" s="9"/>
    </row>
    <row r="70844" spans="30:30">
      <c r="AD70844" s="9"/>
    </row>
    <row r="70845" spans="30:30">
      <c r="AD70845" s="9"/>
    </row>
    <row r="70846" spans="30:30">
      <c r="AD70846" s="9"/>
    </row>
    <row r="70847" spans="30:30">
      <c r="AD70847" s="9"/>
    </row>
    <row r="70848" spans="30:30">
      <c r="AD70848" s="9"/>
    </row>
    <row r="70849" spans="30:30">
      <c r="AD70849" s="9"/>
    </row>
    <row r="70850" spans="30:30">
      <c r="AD70850" s="9"/>
    </row>
    <row r="70851" spans="30:30">
      <c r="AD70851" s="9"/>
    </row>
    <row r="70852" spans="30:30">
      <c r="AD70852" s="9"/>
    </row>
    <row r="70853" spans="30:30">
      <c r="AD70853" s="9"/>
    </row>
    <row r="70854" spans="30:30">
      <c r="AD70854" s="9"/>
    </row>
    <row r="70855" spans="30:30">
      <c r="AD70855" s="9"/>
    </row>
    <row r="70856" spans="30:30">
      <c r="AD70856" s="9"/>
    </row>
    <row r="70857" spans="30:30">
      <c r="AD70857" s="9"/>
    </row>
    <row r="70858" spans="30:30">
      <c r="AD70858" s="9"/>
    </row>
    <row r="70859" spans="30:30">
      <c r="AD70859" s="9"/>
    </row>
    <row r="70860" spans="30:30">
      <c r="AD70860" s="9"/>
    </row>
    <row r="70861" spans="30:30">
      <c r="AD70861" s="9"/>
    </row>
    <row r="70862" spans="30:30">
      <c r="AD70862" s="9"/>
    </row>
    <row r="70863" spans="30:30">
      <c r="AD70863" s="9"/>
    </row>
    <row r="70864" spans="30:30">
      <c r="AD70864" s="9"/>
    </row>
    <row r="70865" spans="30:30">
      <c r="AD70865" s="9"/>
    </row>
    <row r="70866" spans="30:30">
      <c r="AD70866" s="9"/>
    </row>
    <row r="70867" spans="30:30">
      <c r="AD70867" s="9"/>
    </row>
    <row r="70868" spans="30:30">
      <c r="AD70868" s="9"/>
    </row>
    <row r="70869" spans="30:30">
      <c r="AD70869" s="9"/>
    </row>
    <row r="70870" spans="30:30">
      <c r="AD70870" s="9"/>
    </row>
    <row r="70871" spans="30:30">
      <c r="AD70871" s="9"/>
    </row>
    <row r="70872" spans="30:30">
      <c r="AD70872" s="9"/>
    </row>
    <row r="70873" spans="30:30">
      <c r="AD70873" s="9"/>
    </row>
    <row r="70874" spans="30:30">
      <c r="AD70874" s="9"/>
    </row>
    <row r="70875" spans="30:30">
      <c r="AD70875" s="9"/>
    </row>
    <row r="70876" spans="30:30">
      <c r="AD70876" s="9"/>
    </row>
    <row r="70877" spans="30:30">
      <c r="AD70877" s="9"/>
    </row>
    <row r="70878" spans="30:30">
      <c r="AD70878" s="9"/>
    </row>
    <row r="70879" spans="30:30">
      <c r="AD70879" s="9"/>
    </row>
    <row r="70880" spans="30:30">
      <c r="AD70880" s="9"/>
    </row>
    <row r="70881" spans="30:30">
      <c r="AD70881" s="9"/>
    </row>
    <row r="70882" spans="30:30">
      <c r="AD70882" s="9"/>
    </row>
    <row r="70883" spans="30:30">
      <c r="AD70883" s="9"/>
    </row>
    <row r="70884" spans="30:30">
      <c r="AD70884" s="9"/>
    </row>
    <row r="70885" spans="30:30">
      <c r="AD70885" s="9"/>
    </row>
    <row r="70886" spans="30:30">
      <c r="AD70886" s="9"/>
    </row>
    <row r="70887" spans="30:30">
      <c r="AD70887" s="9"/>
    </row>
    <row r="70888" spans="30:30">
      <c r="AD70888" s="9"/>
    </row>
    <row r="70889" spans="30:30">
      <c r="AD70889" s="9"/>
    </row>
    <row r="70890" spans="30:30">
      <c r="AD70890" s="9"/>
    </row>
    <row r="70891" spans="30:30">
      <c r="AD70891" s="9"/>
    </row>
    <row r="70892" spans="30:30">
      <c r="AD70892" s="9"/>
    </row>
    <row r="70893" spans="30:30">
      <c r="AD70893" s="9"/>
    </row>
    <row r="70894" spans="30:30">
      <c r="AD70894" s="9"/>
    </row>
    <row r="70895" spans="30:30">
      <c r="AD70895" s="9"/>
    </row>
    <row r="70896" spans="30:30">
      <c r="AD70896" s="9"/>
    </row>
    <row r="70897" spans="30:30">
      <c r="AD70897" s="9"/>
    </row>
    <row r="70898" spans="30:30">
      <c r="AD70898" s="9"/>
    </row>
    <row r="70899" spans="30:30">
      <c r="AD70899" s="9"/>
    </row>
    <row r="70900" spans="30:30">
      <c r="AD70900" s="9"/>
    </row>
    <row r="70901" spans="30:30">
      <c r="AD70901" s="9"/>
    </row>
    <row r="70902" spans="30:30">
      <c r="AD70902" s="9"/>
    </row>
    <row r="70903" spans="30:30">
      <c r="AD70903" s="9"/>
    </row>
    <row r="70904" spans="30:30">
      <c r="AD70904" s="9"/>
    </row>
    <row r="70905" spans="30:30">
      <c r="AD70905" s="9"/>
    </row>
    <row r="70906" spans="30:30">
      <c r="AD70906" s="9"/>
    </row>
    <row r="70907" spans="30:30">
      <c r="AD70907" s="9"/>
    </row>
    <row r="70908" spans="30:30">
      <c r="AD70908" s="9"/>
    </row>
    <row r="70909" spans="30:30">
      <c r="AD70909" s="9"/>
    </row>
    <row r="70910" spans="30:30">
      <c r="AD70910" s="9"/>
    </row>
    <row r="70911" spans="30:30">
      <c r="AD70911" s="9"/>
    </row>
    <row r="70912" spans="30:30">
      <c r="AD70912" s="9"/>
    </row>
    <row r="70913" spans="30:30">
      <c r="AD70913" s="9"/>
    </row>
    <row r="70914" spans="30:30">
      <c r="AD70914" s="9"/>
    </row>
    <row r="70915" spans="30:30">
      <c r="AD70915" s="9"/>
    </row>
    <row r="70916" spans="30:30">
      <c r="AD70916" s="9"/>
    </row>
    <row r="70917" spans="30:30">
      <c r="AD70917" s="9"/>
    </row>
    <row r="70918" spans="30:30">
      <c r="AD70918" s="9"/>
    </row>
    <row r="70919" spans="30:30">
      <c r="AD70919" s="9"/>
    </row>
    <row r="70920" spans="30:30">
      <c r="AD70920" s="9"/>
    </row>
    <row r="70921" spans="30:30">
      <c r="AD70921" s="9"/>
    </row>
    <row r="70922" spans="30:30">
      <c r="AD70922" s="9"/>
    </row>
    <row r="70923" spans="30:30">
      <c r="AD70923" s="9"/>
    </row>
    <row r="70924" spans="30:30">
      <c r="AD70924" s="9"/>
    </row>
    <row r="70925" spans="30:30">
      <c r="AD70925" s="9"/>
    </row>
    <row r="70926" spans="30:30">
      <c r="AD70926" s="9"/>
    </row>
    <row r="70927" spans="30:30">
      <c r="AD70927" s="9"/>
    </row>
    <row r="70928" spans="30:30">
      <c r="AD70928" s="9"/>
    </row>
    <row r="70929" spans="30:30">
      <c r="AD70929" s="9"/>
    </row>
    <row r="70930" spans="30:30">
      <c r="AD70930" s="9"/>
    </row>
    <row r="70931" spans="30:30">
      <c r="AD70931" s="9"/>
    </row>
    <row r="70932" spans="30:30">
      <c r="AD70932" s="9"/>
    </row>
    <row r="70933" spans="30:30">
      <c r="AD70933" s="9"/>
    </row>
    <row r="70934" spans="30:30">
      <c r="AD70934" s="9"/>
    </row>
    <row r="70935" spans="30:30">
      <c r="AD70935" s="9"/>
    </row>
    <row r="70936" spans="30:30">
      <c r="AD70936" s="9"/>
    </row>
    <row r="70937" spans="30:30">
      <c r="AD70937" s="9"/>
    </row>
    <row r="70938" spans="30:30">
      <c r="AD70938" s="9"/>
    </row>
    <row r="70939" spans="30:30">
      <c r="AD70939" s="9"/>
    </row>
    <row r="70940" spans="30:30">
      <c r="AD70940" s="9"/>
    </row>
    <row r="70941" spans="30:30">
      <c r="AD70941" s="9"/>
    </row>
    <row r="70942" spans="30:30">
      <c r="AD70942" s="9"/>
    </row>
    <row r="70943" spans="30:30">
      <c r="AD70943" s="9"/>
    </row>
    <row r="70944" spans="30:30">
      <c r="AD70944" s="9"/>
    </row>
    <row r="70945" spans="30:30">
      <c r="AD70945" s="9"/>
    </row>
    <row r="70946" spans="30:30">
      <c r="AD70946" s="9"/>
    </row>
    <row r="70947" spans="30:30">
      <c r="AD70947" s="9"/>
    </row>
    <row r="70948" spans="30:30">
      <c r="AD70948" s="9"/>
    </row>
    <row r="70949" spans="30:30">
      <c r="AD70949" s="9"/>
    </row>
    <row r="70950" spans="30:30">
      <c r="AD70950" s="9"/>
    </row>
    <row r="70951" spans="30:30">
      <c r="AD70951" s="9"/>
    </row>
    <row r="70952" spans="30:30">
      <c r="AD70952" s="9"/>
    </row>
    <row r="70953" spans="30:30">
      <c r="AD70953" s="9"/>
    </row>
    <row r="70954" spans="30:30">
      <c r="AD70954" s="9"/>
    </row>
    <row r="70955" spans="30:30">
      <c r="AD70955" s="9"/>
    </row>
    <row r="70956" spans="30:30">
      <c r="AD70956" s="9"/>
    </row>
    <row r="70957" spans="30:30">
      <c r="AD70957" s="9"/>
    </row>
    <row r="70958" spans="30:30">
      <c r="AD70958" s="9"/>
    </row>
    <row r="70959" spans="30:30">
      <c r="AD70959" s="9"/>
    </row>
    <row r="70960" spans="30:30">
      <c r="AD70960" s="9"/>
    </row>
    <row r="70961" spans="30:30">
      <c r="AD70961" s="9"/>
    </row>
    <row r="70962" spans="30:30">
      <c r="AD70962" s="9"/>
    </row>
    <row r="70963" spans="30:30">
      <c r="AD70963" s="9"/>
    </row>
    <row r="70964" spans="30:30">
      <c r="AD70964" s="9"/>
    </row>
    <row r="70965" spans="30:30">
      <c r="AD70965" s="9"/>
    </row>
    <row r="70966" spans="30:30">
      <c r="AD70966" s="9"/>
    </row>
    <row r="70967" spans="30:30">
      <c r="AD70967" s="9"/>
    </row>
    <row r="70968" spans="30:30">
      <c r="AD70968" s="9"/>
    </row>
    <row r="70969" spans="30:30">
      <c r="AD70969" s="9"/>
    </row>
    <row r="70970" spans="30:30">
      <c r="AD70970" s="9"/>
    </row>
    <row r="70971" spans="30:30">
      <c r="AD70971" s="9"/>
    </row>
    <row r="70972" spans="30:30">
      <c r="AD70972" s="9"/>
    </row>
    <row r="70973" spans="30:30">
      <c r="AD70973" s="9"/>
    </row>
    <row r="70974" spans="30:30">
      <c r="AD70974" s="9"/>
    </row>
    <row r="70975" spans="30:30">
      <c r="AD70975" s="9"/>
    </row>
    <row r="70976" spans="30:30">
      <c r="AD70976" s="9"/>
    </row>
    <row r="70977" spans="30:30">
      <c r="AD70977" s="9"/>
    </row>
    <row r="70978" spans="30:30">
      <c r="AD70978" s="9"/>
    </row>
    <row r="70979" spans="30:30">
      <c r="AD70979" s="9"/>
    </row>
    <row r="70980" spans="30:30">
      <c r="AD70980" s="9"/>
    </row>
    <row r="70981" spans="30:30">
      <c r="AD70981" s="9"/>
    </row>
    <row r="70982" spans="30:30">
      <c r="AD70982" s="9"/>
    </row>
    <row r="70983" spans="30:30">
      <c r="AD70983" s="9"/>
    </row>
    <row r="70984" spans="30:30">
      <c r="AD70984" s="9"/>
    </row>
    <row r="70985" spans="30:30">
      <c r="AD70985" s="9"/>
    </row>
    <row r="70986" spans="30:30">
      <c r="AD70986" s="9"/>
    </row>
    <row r="70987" spans="30:30">
      <c r="AD70987" s="9"/>
    </row>
    <row r="70988" spans="30:30">
      <c r="AD70988" s="9"/>
    </row>
    <row r="70989" spans="30:30">
      <c r="AD70989" s="9"/>
    </row>
    <row r="70990" spans="30:30">
      <c r="AD70990" s="9"/>
    </row>
    <row r="70991" spans="30:30">
      <c r="AD70991" s="9"/>
    </row>
    <row r="70992" spans="30:30">
      <c r="AD70992" s="9"/>
    </row>
    <row r="70993" spans="30:30">
      <c r="AD70993" s="9"/>
    </row>
    <row r="70994" spans="30:30">
      <c r="AD70994" s="9"/>
    </row>
    <row r="70995" spans="30:30">
      <c r="AD70995" s="9"/>
    </row>
    <row r="70996" spans="30:30">
      <c r="AD70996" s="9"/>
    </row>
    <row r="70997" spans="30:30">
      <c r="AD70997" s="9"/>
    </row>
    <row r="70998" spans="30:30">
      <c r="AD70998" s="9"/>
    </row>
    <row r="70999" spans="30:30">
      <c r="AD70999" s="9"/>
    </row>
    <row r="71000" spans="30:30">
      <c r="AD71000" s="9"/>
    </row>
    <row r="71001" spans="30:30">
      <c r="AD71001" s="9"/>
    </row>
    <row r="71002" spans="30:30">
      <c r="AD71002" s="9"/>
    </row>
    <row r="71003" spans="30:30">
      <c r="AD71003" s="9"/>
    </row>
    <row r="71004" spans="30:30">
      <c r="AD71004" s="9"/>
    </row>
    <row r="71005" spans="30:30">
      <c r="AD71005" s="9"/>
    </row>
    <row r="71006" spans="30:30">
      <c r="AD71006" s="9"/>
    </row>
    <row r="71007" spans="30:30">
      <c r="AD71007" s="9"/>
    </row>
    <row r="71008" spans="30:30">
      <c r="AD71008" s="9"/>
    </row>
    <row r="71009" spans="30:30">
      <c r="AD71009" s="9"/>
    </row>
    <row r="71010" spans="30:30">
      <c r="AD71010" s="9"/>
    </row>
    <row r="71011" spans="30:30">
      <c r="AD71011" s="9"/>
    </row>
    <row r="71012" spans="30:30">
      <c r="AD71012" s="9"/>
    </row>
    <row r="71013" spans="30:30">
      <c r="AD71013" s="9"/>
    </row>
    <row r="71014" spans="30:30">
      <c r="AD71014" s="9"/>
    </row>
    <row r="71015" spans="30:30">
      <c r="AD71015" s="9"/>
    </row>
    <row r="71016" spans="30:30">
      <c r="AD71016" s="9"/>
    </row>
    <row r="71017" spans="30:30">
      <c r="AD71017" s="9"/>
    </row>
    <row r="71018" spans="30:30">
      <c r="AD71018" s="9"/>
    </row>
    <row r="71019" spans="30:30">
      <c r="AD71019" s="9"/>
    </row>
    <row r="71020" spans="30:30">
      <c r="AD71020" s="9"/>
    </row>
    <row r="71021" spans="30:30">
      <c r="AD71021" s="9"/>
    </row>
    <row r="71022" spans="30:30">
      <c r="AD71022" s="9"/>
    </row>
    <row r="71023" spans="30:30">
      <c r="AD71023" s="9"/>
    </row>
    <row r="71024" spans="30:30">
      <c r="AD71024" s="9"/>
    </row>
    <row r="71025" spans="30:30">
      <c r="AD71025" s="9"/>
    </row>
    <row r="71026" spans="30:30">
      <c r="AD71026" s="9"/>
    </row>
    <row r="71027" spans="30:30">
      <c r="AD71027" s="9"/>
    </row>
    <row r="71028" spans="30:30">
      <c r="AD71028" s="9"/>
    </row>
    <row r="71029" spans="30:30">
      <c r="AD71029" s="9"/>
    </row>
    <row r="71030" spans="30:30">
      <c r="AD71030" s="9"/>
    </row>
    <row r="71031" spans="30:30">
      <c r="AD71031" s="9"/>
    </row>
    <row r="71032" spans="30:30">
      <c r="AD71032" s="9"/>
    </row>
    <row r="71033" spans="30:30">
      <c r="AD71033" s="9"/>
    </row>
    <row r="71034" spans="30:30">
      <c r="AD71034" s="9"/>
    </row>
    <row r="71035" spans="30:30">
      <c r="AD71035" s="9"/>
    </row>
    <row r="71036" spans="30:30">
      <c r="AD71036" s="9"/>
    </row>
    <row r="71037" spans="30:30">
      <c r="AD71037" s="9"/>
    </row>
    <row r="71038" spans="30:30">
      <c r="AD71038" s="9"/>
    </row>
    <row r="71039" spans="30:30">
      <c r="AD71039" s="9"/>
    </row>
    <row r="71040" spans="30:30">
      <c r="AD71040" s="9"/>
    </row>
    <row r="71041" spans="30:30">
      <c r="AD71041" s="9"/>
    </row>
    <row r="71042" spans="30:30">
      <c r="AD71042" s="9"/>
    </row>
    <row r="71043" spans="30:30">
      <c r="AD71043" s="9"/>
    </row>
    <row r="71044" spans="30:30">
      <c r="AD71044" s="9"/>
    </row>
    <row r="71045" spans="30:30">
      <c r="AD71045" s="9"/>
    </row>
    <row r="71046" spans="30:30">
      <c r="AD71046" s="9"/>
    </row>
    <row r="71047" spans="30:30">
      <c r="AD71047" s="9"/>
    </row>
    <row r="71048" spans="30:30">
      <c r="AD71048" s="9"/>
    </row>
    <row r="71049" spans="30:30">
      <c r="AD71049" s="9"/>
    </row>
    <row r="71050" spans="30:30">
      <c r="AD71050" s="9"/>
    </row>
    <row r="71051" spans="30:30">
      <c r="AD71051" s="9"/>
    </row>
    <row r="71052" spans="30:30">
      <c r="AD71052" s="9"/>
    </row>
    <row r="71053" spans="30:30">
      <c r="AD71053" s="9"/>
    </row>
    <row r="71054" spans="30:30">
      <c r="AD71054" s="9"/>
    </row>
    <row r="71055" spans="30:30">
      <c r="AD71055" s="9"/>
    </row>
    <row r="71056" spans="30:30">
      <c r="AD71056" s="9"/>
    </row>
    <row r="71057" spans="30:30">
      <c r="AD71057" s="9"/>
    </row>
    <row r="71058" spans="30:30">
      <c r="AD71058" s="9"/>
    </row>
    <row r="71059" spans="30:30">
      <c r="AD71059" s="9"/>
    </row>
    <row r="71060" spans="30:30">
      <c r="AD71060" s="9"/>
    </row>
    <row r="71061" spans="30:30">
      <c r="AD71061" s="9"/>
    </row>
    <row r="71062" spans="30:30">
      <c r="AD71062" s="9"/>
    </row>
    <row r="71063" spans="30:30">
      <c r="AD71063" s="9"/>
    </row>
    <row r="71064" spans="30:30">
      <c r="AD71064" s="9"/>
    </row>
    <row r="71065" spans="30:30">
      <c r="AD71065" s="9"/>
    </row>
    <row r="71066" spans="30:30">
      <c r="AD71066" s="9"/>
    </row>
    <row r="71067" spans="30:30">
      <c r="AD71067" s="9"/>
    </row>
    <row r="71068" spans="30:30">
      <c r="AD71068" s="9"/>
    </row>
    <row r="71069" spans="30:30">
      <c r="AD71069" s="9"/>
    </row>
    <row r="71070" spans="30:30">
      <c r="AD71070" s="9"/>
    </row>
    <row r="71071" spans="30:30">
      <c r="AD71071" s="9"/>
    </row>
    <row r="71072" spans="30:30">
      <c r="AD71072" s="9"/>
    </row>
    <row r="71073" spans="30:30">
      <c r="AD71073" s="9"/>
    </row>
    <row r="71074" spans="30:30">
      <c r="AD71074" s="9"/>
    </row>
    <row r="71075" spans="30:30">
      <c r="AD71075" s="9"/>
    </row>
    <row r="71076" spans="30:30">
      <c r="AD71076" s="9"/>
    </row>
    <row r="71077" spans="30:30">
      <c r="AD71077" s="9"/>
    </row>
    <row r="71078" spans="30:30">
      <c r="AD71078" s="9"/>
    </row>
    <row r="71079" spans="30:30">
      <c r="AD71079" s="9"/>
    </row>
    <row r="71080" spans="30:30">
      <c r="AD71080" s="9"/>
    </row>
    <row r="71081" spans="30:30">
      <c r="AD71081" s="9"/>
    </row>
    <row r="71082" spans="30:30">
      <c r="AD71082" s="9"/>
    </row>
    <row r="71083" spans="30:30">
      <c r="AD71083" s="9"/>
    </row>
    <row r="71084" spans="30:30">
      <c r="AD71084" s="9"/>
    </row>
    <row r="71085" spans="30:30">
      <c r="AD71085" s="9"/>
    </row>
    <row r="71086" spans="30:30">
      <c r="AD71086" s="9"/>
    </row>
    <row r="71087" spans="30:30">
      <c r="AD71087" s="9"/>
    </row>
    <row r="71088" spans="30:30">
      <c r="AD71088" s="9"/>
    </row>
    <row r="71089" spans="30:30">
      <c r="AD71089" s="9"/>
    </row>
    <row r="71090" spans="30:30">
      <c r="AD71090" s="9"/>
    </row>
    <row r="71091" spans="30:30">
      <c r="AD71091" s="9"/>
    </row>
    <row r="71092" spans="30:30">
      <c r="AD71092" s="9"/>
    </row>
    <row r="71093" spans="30:30">
      <c r="AD71093" s="9"/>
    </row>
    <row r="71094" spans="30:30">
      <c r="AD71094" s="9"/>
    </row>
    <row r="71095" spans="30:30">
      <c r="AD71095" s="9"/>
    </row>
    <row r="71096" spans="30:30">
      <c r="AD71096" s="9"/>
    </row>
    <row r="71097" spans="30:30">
      <c r="AD71097" s="9"/>
    </row>
    <row r="71098" spans="30:30">
      <c r="AD71098" s="9"/>
    </row>
    <row r="71099" spans="30:30">
      <c r="AD71099" s="9"/>
    </row>
    <row r="71100" spans="30:30">
      <c r="AD71100" s="9"/>
    </row>
    <row r="71101" spans="30:30">
      <c r="AD71101" s="9"/>
    </row>
    <row r="71102" spans="30:30">
      <c r="AD71102" s="9"/>
    </row>
    <row r="71103" spans="30:30">
      <c r="AD71103" s="9"/>
    </row>
    <row r="71104" spans="30:30">
      <c r="AD71104" s="9"/>
    </row>
    <row r="71105" spans="30:30">
      <c r="AD71105" s="9"/>
    </row>
    <row r="71106" spans="30:30">
      <c r="AD71106" s="9"/>
    </row>
    <row r="71107" spans="30:30">
      <c r="AD71107" s="9"/>
    </row>
    <row r="71108" spans="30:30">
      <c r="AD71108" s="9"/>
    </row>
    <row r="71109" spans="30:30">
      <c r="AD71109" s="9"/>
    </row>
    <row r="71110" spans="30:30">
      <c r="AD71110" s="9"/>
    </row>
    <row r="71111" spans="30:30">
      <c r="AD71111" s="9"/>
    </row>
    <row r="71112" spans="30:30">
      <c r="AD71112" s="9"/>
    </row>
    <row r="71113" spans="30:30">
      <c r="AD71113" s="9"/>
    </row>
    <row r="71114" spans="30:30">
      <c r="AD71114" s="9"/>
    </row>
    <row r="71115" spans="30:30">
      <c r="AD71115" s="9"/>
    </row>
    <row r="71116" spans="30:30">
      <c r="AD71116" s="9"/>
    </row>
    <row r="71117" spans="30:30">
      <c r="AD71117" s="9"/>
    </row>
    <row r="71118" spans="30:30">
      <c r="AD71118" s="9"/>
    </row>
    <row r="71119" spans="30:30">
      <c r="AD71119" s="9"/>
    </row>
    <row r="71120" spans="30:30">
      <c r="AD71120" s="9"/>
    </row>
    <row r="71121" spans="30:30">
      <c r="AD71121" s="9"/>
    </row>
    <row r="71122" spans="30:30">
      <c r="AD71122" s="9"/>
    </row>
    <row r="71123" spans="30:30">
      <c r="AD71123" s="9"/>
    </row>
    <row r="71124" spans="30:30">
      <c r="AD71124" s="9"/>
    </row>
    <row r="71125" spans="30:30">
      <c r="AD71125" s="9"/>
    </row>
    <row r="71126" spans="30:30">
      <c r="AD71126" s="9"/>
    </row>
    <row r="71127" spans="30:30">
      <c r="AD71127" s="9"/>
    </row>
    <row r="71128" spans="30:30">
      <c r="AD71128" s="9"/>
    </row>
    <row r="71129" spans="30:30">
      <c r="AD71129" s="9"/>
    </row>
    <row r="71130" spans="30:30">
      <c r="AD71130" s="9"/>
    </row>
    <row r="71131" spans="30:30">
      <c r="AD71131" s="9"/>
    </row>
    <row r="71132" spans="30:30">
      <c r="AD71132" s="9"/>
    </row>
    <row r="71133" spans="30:30">
      <c r="AD71133" s="9"/>
    </row>
    <row r="71134" spans="30:30">
      <c r="AD71134" s="9"/>
    </row>
    <row r="71135" spans="30:30">
      <c r="AD71135" s="9"/>
    </row>
    <row r="71136" spans="30:30">
      <c r="AD71136" s="9"/>
    </row>
    <row r="71137" spans="30:30">
      <c r="AD71137" s="9"/>
    </row>
    <row r="71138" spans="30:30">
      <c r="AD71138" s="9"/>
    </row>
    <row r="71139" spans="30:30">
      <c r="AD71139" s="9"/>
    </row>
    <row r="71140" spans="30:30">
      <c r="AD71140" s="9"/>
    </row>
    <row r="71141" spans="30:30">
      <c r="AD71141" s="9"/>
    </row>
    <row r="71142" spans="30:30">
      <c r="AD71142" s="9"/>
    </row>
    <row r="71143" spans="30:30">
      <c r="AD71143" s="9"/>
    </row>
    <row r="71144" spans="30:30">
      <c r="AD71144" s="9"/>
    </row>
    <row r="71145" spans="30:30">
      <c r="AD71145" s="9"/>
    </row>
    <row r="71146" spans="30:30">
      <c r="AD71146" s="9"/>
    </row>
    <row r="71147" spans="30:30">
      <c r="AD71147" s="9"/>
    </row>
    <row r="71148" spans="30:30">
      <c r="AD71148" s="9"/>
    </row>
    <row r="71149" spans="30:30">
      <c r="AD71149" s="9"/>
    </row>
    <row r="71150" spans="30:30">
      <c r="AD71150" s="9"/>
    </row>
    <row r="71151" spans="30:30">
      <c r="AD71151" s="9"/>
    </row>
    <row r="71152" spans="30:30">
      <c r="AD71152" s="9"/>
    </row>
    <row r="71153" spans="30:30">
      <c r="AD71153" s="9"/>
    </row>
    <row r="71154" spans="30:30">
      <c r="AD71154" s="9"/>
    </row>
    <row r="71155" spans="30:30">
      <c r="AD71155" s="9"/>
    </row>
    <row r="71156" spans="30:30">
      <c r="AD71156" s="9"/>
    </row>
    <row r="71157" spans="30:30">
      <c r="AD71157" s="9"/>
    </row>
    <row r="71158" spans="30:30">
      <c r="AD71158" s="9"/>
    </row>
    <row r="71159" spans="30:30">
      <c r="AD71159" s="9"/>
    </row>
    <row r="71160" spans="30:30">
      <c r="AD71160" s="9"/>
    </row>
    <row r="71161" spans="30:30">
      <c r="AD71161" s="9"/>
    </row>
    <row r="71162" spans="30:30">
      <c r="AD71162" s="9"/>
    </row>
    <row r="71163" spans="30:30">
      <c r="AD71163" s="9"/>
    </row>
    <row r="71164" spans="30:30">
      <c r="AD71164" s="9"/>
    </row>
    <row r="71165" spans="30:30">
      <c r="AD71165" s="9"/>
    </row>
    <row r="71166" spans="30:30">
      <c r="AD71166" s="9"/>
    </row>
    <row r="71167" spans="30:30">
      <c r="AD71167" s="9"/>
    </row>
    <row r="71168" spans="30:30">
      <c r="AD71168" s="9"/>
    </row>
    <row r="71169" spans="30:30">
      <c r="AD71169" s="9"/>
    </row>
    <row r="71170" spans="30:30">
      <c r="AD71170" s="9"/>
    </row>
    <row r="71171" spans="30:30">
      <c r="AD71171" s="9"/>
    </row>
    <row r="71172" spans="30:30">
      <c r="AD71172" s="9"/>
    </row>
    <row r="71173" spans="30:30">
      <c r="AD71173" s="9"/>
    </row>
    <row r="71174" spans="30:30">
      <c r="AD71174" s="9"/>
    </row>
    <row r="71175" spans="30:30">
      <c r="AD71175" s="9"/>
    </row>
    <row r="71176" spans="30:30">
      <c r="AD71176" s="9"/>
    </row>
    <row r="71177" spans="30:30">
      <c r="AD71177" s="9"/>
    </row>
    <row r="71178" spans="30:30">
      <c r="AD71178" s="9"/>
    </row>
    <row r="71179" spans="30:30">
      <c r="AD71179" s="9"/>
    </row>
    <row r="71180" spans="30:30">
      <c r="AD71180" s="9"/>
    </row>
    <row r="71181" spans="30:30">
      <c r="AD71181" s="9"/>
    </row>
    <row r="71182" spans="30:30">
      <c r="AD71182" s="9"/>
    </row>
    <row r="71183" spans="30:30">
      <c r="AD71183" s="9"/>
    </row>
    <row r="71184" spans="30:30">
      <c r="AD71184" s="9"/>
    </row>
    <row r="71185" spans="30:30">
      <c r="AD71185" s="9"/>
    </row>
    <row r="71186" spans="30:30">
      <c r="AD71186" s="9"/>
    </row>
    <row r="71187" spans="30:30">
      <c r="AD71187" s="9"/>
    </row>
    <row r="71188" spans="30:30">
      <c r="AD71188" s="9"/>
    </row>
    <row r="71189" spans="30:30">
      <c r="AD71189" s="9"/>
    </row>
    <row r="71190" spans="30:30">
      <c r="AD71190" s="9"/>
    </row>
    <row r="71191" spans="30:30">
      <c r="AD71191" s="9"/>
    </row>
    <row r="71192" spans="30:30">
      <c r="AD71192" s="9"/>
    </row>
    <row r="71193" spans="30:30">
      <c r="AD71193" s="9"/>
    </row>
    <row r="71194" spans="30:30">
      <c r="AD71194" s="9"/>
    </row>
    <row r="71195" spans="30:30">
      <c r="AD71195" s="9"/>
    </row>
    <row r="71196" spans="30:30">
      <c r="AD71196" s="9"/>
    </row>
    <row r="71197" spans="30:30">
      <c r="AD71197" s="9"/>
    </row>
    <row r="71198" spans="30:30">
      <c r="AD71198" s="9"/>
    </row>
    <row r="71199" spans="30:30">
      <c r="AD71199" s="9"/>
    </row>
    <row r="71200" spans="30:30">
      <c r="AD71200" s="9"/>
    </row>
    <row r="71201" spans="30:30">
      <c r="AD71201" s="9"/>
    </row>
    <row r="71202" spans="30:30">
      <c r="AD71202" s="9"/>
    </row>
    <row r="71203" spans="30:30">
      <c r="AD71203" s="9"/>
    </row>
    <row r="71204" spans="30:30">
      <c r="AD71204" s="9"/>
    </row>
    <row r="71205" spans="30:30">
      <c r="AD71205" s="9"/>
    </row>
    <row r="71206" spans="30:30">
      <c r="AD71206" s="9"/>
    </row>
    <row r="71207" spans="30:30">
      <c r="AD71207" s="9"/>
    </row>
    <row r="71208" spans="30:30">
      <c r="AD71208" s="9"/>
    </row>
    <row r="71209" spans="30:30">
      <c r="AD71209" s="9"/>
    </row>
    <row r="71210" spans="30:30">
      <c r="AD71210" s="9"/>
    </row>
    <row r="71211" spans="30:30">
      <c r="AD71211" s="9"/>
    </row>
    <row r="71212" spans="30:30">
      <c r="AD71212" s="9"/>
    </row>
    <row r="71213" spans="30:30">
      <c r="AD71213" s="9"/>
    </row>
    <row r="71214" spans="30:30">
      <c r="AD71214" s="9"/>
    </row>
    <row r="71215" spans="30:30">
      <c r="AD71215" s="9"/>
    </row>
    <row r="71216" spans="30:30">
      <c r="AD71216" s="9"/>
    </row>
    <row r="71217" spans="30:30">
      <c r="AD71217" s="9"/>
    </row>
    <row r="71218" spans="30:30">
      <c r="AD71218" s="9"/>
    </row>
    <row r="71219" spans="30:30">
      <c r="AD71219" s="9"/>
    </row>
    <row r="71220" spans="30:30">
      <c r="AD71220" s="9"/>
    </row>
    <row r="71221" spans="30:30">
      <c r="AD71221" s="9"/>
    </row>
    <row r="71222" spans="30:30">
      <c r="AD71222" s="9"/>
    </row>
    <row r="71223" spans="30:30">
      <c r="AD71223" s="9"/>
    </row>
    <row r="71224" spans="30:30">
      <c r="AD71224" s="9"/>
    </row>
    <row r="71225" spans="30:30">
      <c r="AD71225" s="9"/>
    </row>
    <row r="71226" spans="30:30">
      <c r="AD71226" s="9"/>
    </row>
    <row r="71227" spans="30:30">
      <c r="AD71227" s="9"/>
    </row>
    <row r="71228" spans="30:30">
      <c r="AD71228" s="9"/>
    </row>
    <row r="71229" spans="30:30">
      <c r="AD71229" s="9"/>
    </row>
    <row r="71230" spans="30:30">
      <c r="AD71230" s="9"/>
    </row>
    <row r="71231" spans="30:30">
      <c r="AD71231" s="9"/>
    </row>
    <row r="71232" spans="30:30">
      <c r="AD71232" s="9"/>
    </row>
    <row r="71233" spans="30:30">
      <c r="AD71233" s="9"/>
    </row>
    <row r="71234" spans="30:30">
      <c r="AD71234" s="9"/>
    </row>
    <row r="71235" spans="30:30">
      <c r="AD71235" s="9"/>
    </row>
    <row r="71236" spans="30:30">
      <c r="AD71236" s="9"/>
    </row>
    <row r="71237" spans="30:30">
      <c r="AD71237" s="9"/>
    </row>
    <row r="71238" spans="30:30">
      <c r="AD71238" s="9"/>
    </row>
    <row r="71239" spans="30:30">
      <c r="AD71239" s="9"/>
    </row>
    <row r="71240" spans="30:30">
      <c r="AD71240" s="9"/>
    </row>
    <row r="71241" spans="30:30">
      <c r="AD71241" s="9"/>
    </row>
    <row r="71242" spans="30:30">
      <c r="AD71242" s="9"/>
    </row>
    <row r="71243" spans="30:30">
      <c r="AD71243" s="9"/>
    </row>
    <row r="71244" spans="30:30">
      <c r="AD71244" s="9"/>
    </row>
    <row r="71245" spans="30:30">
      <c r="AD71245" s="9"/>
    </row>
    <row r="71246" spans="30:30">
      <c r="AD71246" s="9"/>
    </row>
    <row r="71247" spans="30:30">
      <c r="AD71247" s="9"/>
    </row>
    <row r="71248" spans="30:30">
      <c r="AD71248" s="9"/>
    </row>
    <row r="71249" spans="30:30">
      <c r="AD71249" s="9"/>
    </row>
    <row r="71250" spans="30:30">
      <c r="AD71250" s="9"/>
    </row>
    <row r="71251" spans="30:30">
      <c r="AD71251" s="9"/>
    </row>
    <row r="71252" spans="30:30">
      <c r="AD71252" s="9"/>
    </row>
    <row r="71253" spans="30:30">
      <c r="AD71253" s="9"/>
    </row>
    <row r="71254" spans="30:30">
      <c r="AD71254" s="9"/>
    </row>
    <row r="71255" spans="30:30">
      <c r="AD71255" s="9"/>
    </row>
    <row r="71256" spans="30:30">
      <c r="AD71256" s="9"/>
    </row>
    <row r="71257" spans="30:30">
      <c r="AD71257" s="9"/>
    </row>
    <row r="71258" spans="30:30">
      <c r="AD71258" s="9"/>
    </row>
    <row r="71259" spans="30:30">
      <c r="AD71259" s="9"/>
    </row>
    <row r="71260" spans="30:30">
      <c r="AD71260" s="9"/>
    </row>
    <row r="71261" spans="30:30">
      <c r="AD71261" s="9"/>
    </row>
    <row r="71262" spans="30:30">
      <c r="AD71262" s="9"/>
    </row>
    <row r="71263" spans="30:30">
      <c r="AD71263" s="9"/>
    </row>
    <row r="71264" spans="30:30">
      <c r="AD71264" s="9"/>
    </row>
    <row r="71265" spans="30:30">
      <c r="AD71265" s="9"/>
    </row>
    <row r="71266" spans="30:30">
      <c r="AD71266" s="9"/>
    </row>
    <row r="71267" spans="30:30">
      <c r="AD71267" s="9"/>
    </row>
    <row r="71268" spans="30:30">
      <c r="AD71268" s="9"/>
    </row>
    <row r="71269" spans="30:30">
      <c r="AD71269" s="9"/>
    </row>
    <row r="71270" spans="30:30">
      <c r="AD71270" s="9"/>
    </row>
    <row r="71271" spans="30:30">
      <c r="AD71271" s="9"/>
    </row>
    <row r="71272" spans="30:30">
      <c r="AD71272" s="9"/>
    </row>
    <row r="71273" spans="30:30">
      <c r="AD71273" s="9"/>
    </row>
    <row r="71274" spans="30:30">
      <c r="AD71274" s="9"/>
    </row>
    <row r="71275" spans="30:30">
      <c r="AD71275" s="9"/>
    </row>
    <row r="71276" spans="30:30">
      <c r="AD71276" s="9"/>
    </row>
    <row r="71277" spans="30:30">
      <c r="AD71277" s="9"/>
    </row>
    <row r="71278" spans="30:30">
      <c r="AD71278" s="9"/>
    </row>
    <row r="71279" spans="30:30">
      <c r="AD71279" s="9"/>
    </row>
    <row r="71280" spans="30:30">
      <c r="AD71280" s="9"/>
    </row>
    <row r="71281" spans="30:30">
      <c r="AD71281" s="9"/>
    </row>
    <row r="71282" spans="30:30">
      <c r="AD71282" s="9"/>
    </row>
    <row r="71283" spans="30:30">
      <c r="AD71283" s="9"/>
    </row>
    <row r="71284" spans="30:30">
      <c r="AD71284" s="9"/>
    </row>
    <row r="71285" spans="30:30">
      <c r="AD71285" s="9"/>
    </row>
    <row r="71286" spans="30:30">
      <c r="AD71286" s="9"/>
    </row>
    <row r="71287" spans="30:30">
      <c r="AD71287" s="9"/>
    </row>
    <row r="71288" spans="30:30">
      <c r="AD71288" s="9"/>
    </row>
    <row r="71289" spans="30:30">
      <c r="AD71289" s="9"/>
    </row>
    <row r="71290" spans="30:30">
      <c r="AD71290" s="9"/>
    </row>
    <row r="71291" spans="30:30">
      <c r="AD71291" s="9"/>
    </row>
    <row r="71292" spans="30:30">
      <c r="AD71292" s="9"/>
    </row>
    <row r="71293" spans="30:30">
      <c r="AD71293" s="9"/>
    </row>
    <row r="71294" spans="30:30">
      <c r="AD71294" s="9"/>
    </row>
    <row r="71295" spans="30:30">
      <c r="AD71295" s="9"/>
    </row>
    <row r="71296" spans="30:30">
      <c r="AD71296" s="9"/>
    </row>
    <row r="71297" spans="30:30">
      <c r="AD71297" s="9"/>
    </row>
    <row r="71298" spans="30:30">
      <c r="AD71298" s="9"/>
    </row>
    <row r="71299" spans="30:30">
      <c r="AD71299" s="9"/>
    </row>
    <row r="71300" spans="30:30">
      <c r="AD71300" s="9"/>
    </row>
    <row r="71301" spans="30:30">
      <c r="AD71301" s="9"/>
    </row>
    <row r="71302" spans="30:30">
      <c r="AD71302" s="9"/>
    </row>
    <row r="71303" spans="30:30">
      <c r="AD71303" s="9"/>
    </row>
    <row r="71304" spans="30:30">
      <c r="AD71304" s="9"/>
    </row>
    <row r="71305" spans="30:30">
      <c r="AD71305" s="9"/>
    </row>
    <row r="71306" spans="30:30">
      <c r="AD71306" s="9"/>
    </row>
    <row r="71307" spans="30:30">
      <c r="AD71307" s="9"/>
    </row>
    <row r="71308" spans="30:30">
      <c r="AD71308" s="9"/>
    </row>
    <row r="71309" spans="30:30">
      <c r="AD71309" s="9"/>
    </row>
    <row r="71310" spans="30:30">
      <c r="AD71310" s="9"/>
    </row>
    <row r="71311" spans="30:30">
      <c r="AD71311" s="9"/>
    </row>
    <row r="71312" spans="30:30">
      <c r="AD71312" s="9"/>
    </row>
    <row r="71313" spans="30:30">
      <c r="AD71313" s="9"/>
    </row>
    <row r="71314" spans="30:30">
      <c r="AD71314" s="9"/>
    </row>
    <row r="71315" spans="30:30">
      <c r="AD71315" s="9"/>
    </row>
    <row r="71316" spans="30:30">
      <c r="AD71316" s="9"/>
    </row>
    <row r="71317" spans="30:30">
      <c r="AD71317" s="9"/>
    </row>
    <row r="71318" spans="30:30">
      <c r="AD71318" s="9"/>
    </row>
    <row r="71319" spans="30:30">
      <c r="AD71319" s="9"/>
    </row>
    <row r="71320" spans="30:30">
      <c r="AD71320" s="9"/>
    </row>
    <row r="71321" spans="30:30">
      <c r="AD71321" s="9"/>
    </row>
    <row r="71322" spans="30:30">
      <c r="AD71322" s="9"/>
    </row>
    <row r="71323" spans="30:30">
      <c r="AD71323" s="9"/>
    </row>
    <row r="71324" spans="30:30">
      <c r="AD71324" s="9"/>
    </row>
    <row r="71325" spans="30:30">
      <c r="AD71325" s="9"/>
    </row>
    <row r="71326" spans="30:30">
      <c r="AD71326" s="9"/>
    </row>
    <row r="71327" spans="30:30">
      <c r="AD71327" s="9"/>
    </row>
    <row r="71328" spans="30:30">
      <c r="AD71328" s="9"/>
    </row>
    <row r="71329" spans="30:30">
      <c r="AD71329" s="9"/>
    </row>
    <row r="71330" spans="30:30">
      <c r="AD71330" s="9"/>
    </row>
    <row r="71331" spans="30:30">
      <c r="AD71331" s="9"/>
    </row>
    <row r="71332" spans="30:30">
      <c r="AD71332" s="9"/>
    </row>
    <row r="71333" spans="30:30">
      <c r="AD71333" s="9"/>
    </row>
    <row r="71334" spans="30:30">
      <c r="AD71334" s="9"/>
    </row>
    <row r="71335" spans="30:30">
      <c r="AD71335" s="9"/>
    </row>
    <row r="71336" spans="30:30">
      <c r="AD71336" s="9"/>
    </row>
    <row r="71337" spans="30:30">
      <c r="AD71337" s="9"/>
    </row>
    <row r="71338" spans="30:30">
      <c r="AD71338" s="9"/>
    </row>
    <row r="71339" spans="30:30">
      <c r="AD71339" s="9"/>
    </row>
    <row r="71340" spans="30:30">
      <c r="AD71340" s="9"/>
    </row>
    <row r="71341" spans="30:30">
      <c r="AD71341" s="9"/>
    </row>
    <row r="71342" spans="30:30">
      <c r="AD71342" s="9"/>
    </row>
    <row r="71343" spans="30:30">
      <c r="AD71343" s="9"/>
    </row>
    <row r="71344" spans="30:30">
      <c r="AD71344" s="9"/>
    </row>
    <row r="71345" spans="30:30">
      <c r="AD71345" s="9"/>
    </row>
    <row r="71346" spans="30:30">
      <c r="AD71346" s="9"/>
    </row>
    <row r="71347" spans="30:30">
      <c r="AD71347" s="9"/>
    </row>
    <row r="71348" spans="30:30">
      <c r="AD71348" s="9"/>
    </row>
    <row r="71349" spans="30:30">
      <c r="AD71349" s="9"/>
    </row>
    <row r="71350" spans="30:30">
      <c r="AD71350" s="9"/>
    </row>
    <row r="71351" spans="30:30">
      <c r="AD71351" s="9"/>
    </row>
    <row r="71352" spans="30:30">
      <c r="AD71352" s="9"/>
    </row>
    <row r="71353" spans="30:30">
      <c r="AD71353" s="9"/>
    </row>
    <row r="71354" spans="30:30">
      <c r="AD71354" s="9"/>
    </row>
    <row r="71355" spans="30:30">
      <c r="AD71355" s="9"/>
    </row>
    <row r="71356" spans="30:30">
      <c r="AD71356" s="9"/>
    </row>
    <row r="71357" spans="30:30">
      <c r="AD71357" s="9"/>
    </row>
    <row r="71358" spans="30:30">
      <c r="AD71358" s="9"/>
    </row>
    <row r="71359" spans="30:30">
      <c r="AD71359" s="9"/>
    </row>
    <row r="71360" spans="30:30">
      <c r="AD71360" s="9"/>
    </row>
    <row r="71361" spans="30:30">
      <c r="AD71361" s="9"/>
    </row>
    <row r="71362" spans="30:30">
      <c r="AD71362" s="9"/>
    </row>
    <row r="71363" spans="30:30">
      <c r="AD71363" s="9"/>
    </row>
    <row r="71364" spans="30:30">
      <c r="AD71364" s="9"/>
    </row>
    <row r="71365" spans="30:30">
      <c r="AD71365" s="9"/>
    </row>
    <row r="71366" spans="30:30">
      <c r="AD71366" s="9"/>
    </row>
    <row r="71367" spans="30:30">
      <c r="AD71367" s="9"/>
    </row>
    <row r="71368" spans="30:30">
      <c r="AD71368" s="9"/>
    </row>
    <row r="71369" spans="30:30">
      <c r="AD71369" s="9"/>
    </row>
    <row r="71370" spans="30:30">
      <c r="AD71370" s="9"/>
    </row>
    <row r="71371" spans="30:30">
      <c r="AD71371" s="9"/>
    </row>
    <row r="71372" spans="30:30">
      <c r="AD71372" s="9"/>
    </row>
    <row r="71373" spans="30:30">
      <c r="AD71373" s="9"/>
    </row>
    <row r="71374" spans="30:30">
      <c r="AD71374" s="9"/>
    </row>
    <row r="71375" spans="30:30">
      <c r="AD71375" s="9"/>
    </row>
    <row r="71376" spans="30:30">
      <c r="AD71376" s="9"/>
    </row>
    <row r="71377" spans="30:30">
      <c r="AD71377" s="9"/>
    </row>
    <row r="71378" spans="30:30">
      <c r="AD71378" s="9"/>
    </row>
    <row r="71379" spans="30:30">
      <c r="AD71379" s="9"/>
    </row>
    <row r="71380" spans="30:30">
      <c r="AD71380" s="9"/>
    </row>
    <row r="71381" spans="30:30">
      <c r="AD71381" s="9"/>
    </row>
    <row r="71382" spans="30:30">
      <c r="AD71382" s="9"/>
    </row>
    <row r="71383" spans="30:30">
      <c r="AD71383" s="9"/>
    </row>
    <row r="71384" spans="30:30">
      <c r="AD71384" s="9"/>
    </row>
    <row r="71385" spans="30:30">
      <c r="AD71385" s="9"/>
    </row>
    <row r="71386" spans="30:30">
      <c r="AD71386" s="9"/>
    </row>
    <row r="71387" spans="30:30">
      <c r="AD71387" s="9"/>
    </row>
    <row r="71388" spans="30:30">
      <c r="AD71388" s="9"/>
    </row>
    <row r="71389" spans="30:30">
      <c r="AD71389" s="9"/>
    </row>
    <row r="71390" spans="30:30">
      <c r="AD71390" s="9"/>
    </row>
    <row r="71391" spans="30:30">
      <c r="AD71391" s="9"/>
    </row>
    <row r="71392" spans="30:30">
      <c r="AD71392" s="9"/>
    </row>
    <row r="71393" spans="30:30">
      <c r="AD71393" s="9"/>
    </row>
    <row r="71394" spans="30:30">
      <c r="AD71394" s="9"/>
    </row>
    <row r="71395" spans="30:30">
      <c r="AD71395" s="9"/>
    </row>
    <row r="71396" spans="30:30">
      <c r="AD71396" s="9"/>
    </row>
    <row r="71397" spans="30:30">
      <c r="AD71397" s="9"/>
    </row>
    <row r="71398" spans="30:30">
      <c r="AD71398" s="9"/>
    </row>
    <row r="71399" spans="30:30">
      <c r="AD71399" s="9"/>
    </row>
    <row r="71400" spans="30:30">
      <c r="AD71400" s="9"/>
    </row>
    <row r="71401" spans="30:30">
      <c r="AD71401" s="9"/>
    </row>
    <row r="71402" spans="30:30">
      <c r="AD71402" s="9"/>
    </row>
    <row r="71403" spans="30:30">
      <c r="AD71403" s="9"/>
    </row>
    <row r="71404" spans="30:30">
      <c r="AD71404" s="9"/>
    </row>
    <row r="71405" spans="30:30">
      <c r="AD71405" s="9"/>
    </row>
    <row r="71406" spans="30:30">
      <c r="AD71406" s="9"/>
    </row>
    <row r="71407" spans="30:30">
      <c r="AD71407" s="9"/>
    </row>
    <row r="71408" spans="30:30">
      <c r="AD71408" s="9"/>
    </row>
    <row r="71409" spans="30:30">
      <c r="AD71409" s="9"/>
    </row>
    <row r="71410" spans="30:30">
      <c r="AD71410" s="9"/>
    </row>
    <row r="71411" spans="30:30">
      <c r="AD71411" s="9"/>
    </row>
    <row r="71412" spans="30:30">
      <c r="AD71412" s="9"/>
    </row>
    <row r="71413" spans="30:30">
      <c r="AD71413" s="9"/>
    </row>
    <row r="71414" spans="30:30">
      <c r="AD71414" s="9"/>
    </row>
    <row r="71415" spans="30:30">
      <c r="AD71415" s="9"/>
    </row>
    <row r="71416" spans="30:30">
      <c r="AD71416" s="9"/>
    </row>
    <row r="71417" spans="30:30">
      <c r="AD71417" s="9"/>
    </row>
    <row r="71418" spans="30:30">
      <c r="AD71418" s="9"/>
    </row>
    <row r="71419" spans="30:30">
      <c r="AD71419" s="9"/>
    </row>
    <row r="71420" spans="30:30">
      <c r="AD71420" s="9"/>
    </row>
    <row r="71421" spans="30:30">
      <c r="AD71421" s="9"/>
    </row>
    <row r="71422" spans="30:30">
      <c r="AD71422" s="9"/>
    </row>
    <row r="71423" spans="30:30">
      <c r="AD71423" s="9"/>
    </row>
    <row r="71424" spans="30:30">
      <c r="AD71424" s="9"/>
    </row>
    <row r="71425" spans="30:30">
      <c r="AD71425" s="9"/>
    </row>
    <row r="71426" spans="30:30">
      <c r="AD71426" s="9"/>
    </row>
    <row r="71427" spans="30:30">
      <c r="AD71427" s="9"/>
    </row>
    <row r="71428" spans="30:30">
      <c r="AD71428" s="9"/>
    </row>
    <row r="71429" spans="30:30">
      <c r="AD71429" s="9"/>
    </row>
    <row r="71430" spans="30:30">
      <c r="AD71430" s="9"/>
    </row>
    <row r="71431" spans="30:30">
      <c r="AD71431" s="9"/>
    </row>
    <row r="71432" spans="30:30">
      <c r="AD71432" s="9"/>
    </row>
    <row r="71433" spans="30:30">
      <c r="AD71433" s="9"/>
    </row>
    <row r="71434" spans="30:30">
      <c r="AD71434" s="9"/>
    </row>
    <row r="71435" spans="30:30">
      <c r="AD71435" s="9"/>
    </row>
    <row r="71436" spans="30:30">
      <c r="AD71436" s="9"/>
    </row>
    <row r="71437" spans="30:30">
      <c r="AD71437" s="9"/>
    </row>
    <row r="71438" spans="30:30">
      <c r="AD71438" s="9"/>
    </row>
    <row r="71439" spans="30:30">
      <c r="AD71439" s="9"/>
    </row>
    <row r="71440" spans="30:30">
      <c r="AD71440" s="9"/>
    </row>
    <row r="71441" spans="30:30">
      <c r="AD71441" s="9"/>
    </row>
    <row r="71442" spans="30:30">
      <c r="AD71442" s="9"/>
    </row>
    <row r="71443" spans="30:30">
      <c r="AD71443" s="9"/>
    </row>
    <row r="71444" spans="30:30">
      <c r="AD71444" s="9"/>
    </row>
    <row r="71445" spans="30:30">
      <c r="AD71445" s="9"/>
    </row>
    <row r="71446" spans="30:30">
      <c r="AD71446" s="9"/>
    </row>
    <row r="71447" spans="30:30">
      <c r="AD71447" s="9"/>
    </row>
    <row r="71448" spans="30:30">
      <c r="AD71448" s="9"/>
    </row>
    <row r="71449" spans="30:30">
      <c r="AD71449" s="9"/>
    </row>
    <row r="71450" spans="30:30">
      <c r="AD71450" s="9"/>
    </row>
    <row r="71451" spans="30:30">
      <c r="AD71451" s="9"/>
    </row>
    <row r="71452" spans="30:30">
      <c r="AD71452" s="9"/>
    </row>
    <row r="71453" spans="30:30">
      <c r="AD71453" s="9"/>
    </row>
    <row r="71454" spans="30:30">
      <c r="AD71454" s="9"/>
    </row>
    <row r="71455" spans="30:30">
      <c r="AD71455" s="9"/>
    </row>
    <row r="71456" spans="30:30">
      <c r="AD71456" s="9"/>
    </row>
    <row r="71457" spans="30:30">
      <c r="AD71457" s="9"/>
    </row>
    <row r="71458" spans="30:30">
      <c r="AD71458" s="9"/>
    </row>
    <row r="71459" spans="30:30">
      <c r="AD71459" s="9"/>
    </row>
    <row r="71460" spans="30:30">
      <c r="AD71460" s="9"/>
    </row>
    <row r="71461" spans="30:30">
      <c r="AD71461" s="9"/>
    </row>
    <row r="71462" spans="30:30">
      <c r="AD71462" s="9"/>
    </row>
    <row r="71463" spans="30:30">
      <c r="AD71463" s="9"/>
    </row>
    <row r="71464" spans="30:30">
      <c r="AD71464" s="9"/>
    </row>
    <row r="71465" spans="30:30">
      <c r="AD71465" s="9"/>
    </row>
    <row r="71466" spans="30:30">
      <c r="AD71466" s="9"/>
    </row>
    <row r="71467" spans="30:30">
      <c r="AD71467" s="9"/>
    </row>
    <row r="71468" spans="30:30">
      <c r="AD71468" s="9"/>
    </row>
    <row r="71469" spans="30:30">
      <c r="AD71469" s="9"/>
    </row>
    <row r="71470" spans="30:30">
      <c r="AD71470" s="9"/>
    </row>
    <row r="71471" spans="30:30">
      <c r="AD71471" s="9"/>
    </row>
    <row r="71472" spans="30:30">
      <c r="AD71472" s="9"/>
    </row>
    <row r="71473" spans="30:30">
      <c r="AD71473" s="9"/>
    </row>
    <row r="71474" spans="30:30">
      <c r="AD71474" s="9"/>
    </row>
    <row r="71475" spans="30:30">
      <c r="AD71475" s="9"/>
    </row>
    <row r="71476" spans="30:30">
      <c r="AD71476" s="9"/>
    </row>
    <row r="71477" spans="30:30">
      <c r="AD71477" s="9"/>
    </row>
    <row r="71478" spans="30:30">
      <c r="AD71478" s="9"/>
    </row>
    <row r="71479" spans="30:30">
      <c r="AD71479" s="9"/>
    </row>
    <row r="71480" spans="30:30">
      <c r="AD71480" s="9"/>
    </row>
    <row r="71481" spans="30:30">
      <c r="AD71481" s="9"/>
    </row>
    <row r="71482" spans="30:30">
      <c r="AD71482" s="9"/>
    </row>
    <row r="71483" spans="30:30">
      <c r="AD71483" s="9"/>
    </row>
    <row r="71484" spans="30:30">
      <c r="AD71484" s="9"/>
    </row>
    <row r="71485" spans="30:30">
      <c r="AD71485" s="9"/>
    </row>
    <row r="71486" spans="30:30">
      <c r="AD71486" s="9"/>
    </row>
    <row r="71487" spans="30:30">
      <c r="AD71487" s="9"/>
    </row>
    <row r="71488" spans="30:30">
      <c r="AD71488" s="9"/>
    </row>
    <row r="71489" spans="30:30">
      <c r="AD71489" s="9"/>
    </row>
    <row r="71490" spans="30:30">
      <c r="AD71490" s="9"/>
    </row>
    <row r="71491" spans="30:30">
      <c r="AD71491" s="9"/>
    </row>
    <row r="71492" spans="30:30">
      <c r="AD71492" s="9"/>
    </row>
    <row r="71493" spans="30:30">
      <c r="AD71493" s="9"/>
    </row>
    <row r="71494" spans="30:30">
      <c r="AD71494" s="9"/>
    </row>
    <row r="71495" spans="30:30">
      <c r="AD71495" s="9"/>
    </row>
    <row r="71496" spans="30:30">
      <c r="AD71496" s="9"/>
    </row>
    <row r="71497" spans="30:30">
      <c r="AD71497" s="9"/>
    </row>
    <row r="71498" spans="30:30">
      <c r="AD71498" s="9"/>
    </row>
    <row r="71499" spans="30:30">
      <c r="AD71499" s="9"/>
    </row>
    <row r="71500" spans="30:30">
      <c r="AD71500" s="9"/>
    </row>
    <row r="71501" spans="30:30">
      <c r="AD71501" s="9"/>
    </row>
    <row r="71502" spans="30:30">
      <c r="AD71502" s="9"/>
    </row>
    <row r="71503" spans="30:30">
      <c r="AD71503" s="9"/>
    </row>
    <row r="71504" spans="30:30">
      <c r="AD71504" s="9"/>
    </row>
    <row r="71505" spans="30:30">
      <c r="AD71505" s="9"/>
    </row>
    <row r="71506" spans="30:30">
      <c r="AD71506" s="9"/>
    </row>
    <row r="71507" spans="30:30">
      <c r="AD71507" s="9"/>
    </row>
    <row r="71508" spans="30:30">
      <c r="AD71508" s="9"/>
    </row>
    <row r="71509" spans="30:30">
      <c r="AD71509" s="9"/>
    </row>
    <row r="71510" spans="30:30">
      <c r="AD71510" s="9"/>
    </row>
    <row r="71511" spans="30:30">
      <c r="AD71511" s="9"/>
    </row>
    <row r="71512" spans="30:30">
      <c r="AD71512" s="9"/>
    </row>
    <row r="71513" spans="30:30">
      <c r="AD71513" s="9"/>
    </row>
    <row r="71514" spans="30:30">
      <c r="AD71514" s="9"/>
    </row>
    <row r="71515" spans="30:30">
      <c r="AD71515" s="9"/>
    </row>
    <row r="71516" spans="30:30">
      <c r="AD71516" s="9"/>
    </row>
    <row r="71517" spans="30:30">
      <c r="AD71517" s="9"/>
    </row>
    <row r="71518" spans="30:30">
      <c r="AD71518" s="9"/>
    </row>
    <row r="71519" spans="30:30">
      <c r="AD71519" s="9"/>
    </row>
    <row r="71520" spans="30:30">
      <c r="AD71520" s="9"/>
    </row>
    <row r="71521" spans="30:30">
      <c r="AD71521" s="9"/>
    </row>
    <row r="71522" spans="30:30">
      <c r="AD71522" s="9"/>
    </row>
    <row r="71523" spans="30:30">
      <c r="AD71523" s="9"/>
    </row>
    <row r="71524" spans="30:30">
      <c r="AD71524" s="9"/>
    </row>
    <row r="71525" spans="30:30">
      <c r="AD71525" s="9"/>
    </row>
    <row r="71526" spans="30:30">
      <c r="AD71526" s="9"/>
    </row>
    <row r="71527" spans="30:30">
      <c r="AD71527" s="9"/>
    </row>
    <row r="71528" spans="30:30">
      <c r="AD71528" s="9"/>
    </row>
    <row r="71529" spans="30:30">
      <c r="AD71529" s="9"/>
    </row>
    <row r="71530" spans="30:30">
      <c r="AD71530" s="9"/>
    </row>
    <row r="71531" spans="30:30">
      <c r="AD71531" s="9"/>
    </row>
    <row r="71532" spans="30:30">
      <c r="AD71532" s="9"/>
    </row>
    <row r="71533" spans="30:30">
      <c r="AD71533" s="9"/>
    </row>
    <row r="71534" spans="30:30">
      <c r="AD71534" s="9"/>
    </row>
    <row r="71535" spans="30:30">
      <c r="AD71535" s="9"/>
    </row>
    <row r="71536" spans="30:30">
      <c r="AD71536" s="9"/>
    </row>
    <row r="71537" spans="30:30">
      <c r="AD71537" s="9"/>
    </row>
    <row r="71538" spans="30:30">
      <c r="AD71538" s="9"/>
    </row>
    <row r="71539" spans="30:30">
      <c r="AD71539" s="9"/>
    </row>
    <row r="71540" spans="30:30">
      <c r="AD71540" s="9"/>
    </row>
    <row r="71541" spans="30:30">
      <c r="AD71541" s="9"/>
    </row>
    <row r="71542" spans="30:30">
      <c r="AD71542" s="9"/>
    </row>
    <row r="71543" spans="30:30">
      <c r="AD71543" s="9"/>
    </row>
    <row r="71544" spans="30:30">
      <c r="AD71544" s="9"/>
    </row>
    <row r="71545" spans="30:30">
      <c r="AD71545" s="9"/>
    </row>
    <row r="71546" spans="30:30">
      <c r="AD71546" s="9"/>
    </row>
    <row r="71547" spans="30:30">
      <c r="AD71547" s="9"/>
    </row>
    <row r="71548" spans="30:30">
      <c r="AD71548" s="9"/>
    </row>
    <row r="71549" spans="30:30">
      <c r="AD71549" s="9"/>
    </row>
    <row r="71550" spans="30:30">
      <c r="AD71550" s="9"/>
    </row>
    <row r="71551" spans="30:30">
      <c r="AD71551" s="9"/>
    </row>
    <row r="71552" spans="30:30">
      <c r="AD71552" s="9"/>
    </row>
    <row r="71553" spans="30:30">
      <c r="AD71553" s="9"/>
    </row>
    <row r="71554" spans="30:30">
      <c r="AD71554" s="9"/>
    </row>
    <row r="71555" spans="30:30">
      <c r="AD71555" s="9"/>
    </row>
    <row r="71556" spans="30:30">
      <c r="AD71556" s="9"/>
    </row>
    <row r="71557" spans="30:30">
      <c r="AD71557" s="9"/>
    </row>
    <row r="71558" spans="30:30">
      <c r="AD71558" s="9"/>
    </row>
    <row r="71559" spans="30:30">
      <c r="AD71559" s="9"/>
    </row>
    <row r="71560" spans="30:30">
      <c r="AD71560" s="9"/>
    </row>
    <row r="71561" spans="30:30">
      <c r="AD71561" s="9"/>
    </row>
    <row r="71562" spans="30:30">
      <c r="AD71562" s="9"/>
    </row>
    <row r="71563" spans="30:30">
      <c r="AD71563" s="9"/>
    </row>
    <row r="71564" spans="30:30">
      <c r="AD71564" s="9"/>
    </row>
    <row r="71565" spans="30:30">
      <c r="AD71565" s="9"/>
    </row>
    <row r="71566" spans="30:30">
      <c r="AD71566" s="9"/>
    </row>
    <row r="71567" spans="30:30">
      <c r="AD71567" s="9"/>
    </row>
    <row r="71568" spans="30:30">
      <c r="AD71568" s="9"/>
    </row>
    <row r="71569" spans="30:30">
      <c r="AD71569" s="9"/>
    </row>
    <row r="71570" spans="30:30">
      <c r="AD71570" s="9"/>
    </row>
    <row r="71571" spans="30:30">
      <c r="AD71571" s="9"/>
    </row>
    <row r="71572" spans="30:30">
      <c r="AD71572" s="9"/>
    </row>
    <row r="71573" spans="30:30">
      <c r="AD71573" s="9"/>
    </row>
    <row r="71574" spans="30:30">
      <c r="AD71574" s="9"/>
    </row>
    <row r="71575" spans="30:30">
      <c r="AD71575" s="9"/>
    </row>
    <row r="71576" spans="30:30">
      <c r="AD71576" s="9"/>
    </row>
    <row r="71577" spans="30:30">
      <c r="AD71577" s="9"/>
    </row>
    <row r="71578" spans="30:30">
      <c r="AD71578" s="9"/>
    </row>
    <row r="71579" spans="30:30">
      <c r="AD71579" s="9"/>
    </row>
    <row r="71580" spans="30:30">
      <c r="AD71580" s="9"/>
    </row>
    <row r="71581" spans="30:30">
      <c r="AD71581" s="9"/>
    </row>
    <row r="71582" spans="30:30">
      <c r="AD71582" s="9"/>
    </row>
    <row r="71583" spans="30:30">
      <c r="AD71583" s="9"/>
    </row>
    <row r="71584" spans="30:30">
      <c r="AD71584" s="9"/>
    </row>
    <row r="71585" spans="30:30">
      <c r="AD71585" s="9"/>
    </row>
    <row r="71586" spans="30:30">
      <c r="AD71586" s="9"/>
    </row>
    <row r="71587" spans="30:30">
      <c r="AD71587" s="9"/>
    </row>
    <row r="71588" spans="30:30">
      <c r="AD71588" s="9"/>
    </row>
    <row r="71589" spans="30:30">
      <c r="AD71589" s="9"/>
    </row>
    <row r="71590" spans="30:30">
      <c r="AD71590" s="9"/>
    </row>
    <row r="71591" spans="30:30">
      <c r="AD71591" s="9"/>
    </row>
    <row r="71592" spans="30:30">
      <c r="AD71592" s="9"/>
    </row>
    <row r="71593" spans="30:30">
      <c r="AD71593" s="9"/>
    </row>
    <row r="71594" spans="30:30">
      <c r="AD71594" s="9"/>
    </row>
    <row r="71595" spans="30:30">
      <c r="AD71595" s="9"/>
    </row>
    <row r="71596" spans="30:30">
      <c r="AD71596" s="9"/>
    </row>
    <row r="71597" spans="30:30">
      <c r="AD71597" s="9"/>
    </row>
    <row r="71598" spans="30:30">
      <c r="AD71598" s="9"/>
    </row>
    <row r="71599" spans="30:30">
      <c r="AD71599" s="9"/>
    </row>
    <row r="71600" spans="30:30">
      <c r="AD71600" s="9"/>
    </row>
    <row r="71601" spans="30:30">
      <c r="AD71601" s="9"/>
    </row>
    <row r="71602" spans="30:30">
      <c r="AD71602" s="9"/>
    </row>
    <row r="71603" spans="30:30">
      <c r="AD71603" s="9"/>
    </row>
    <row r="71604" spans="30:30">
      <c r="AD71604" s="9"/>
    </row>
    <row r="71605" spans="30:30">
      <c r="AD71605" s="9"/>
    </row>
    <row r="71606" spans="30:30">
      <c r="AD71606" s="9"/>
    </row>
    <row r="71607" spans="30:30">
      <c r="AD71607" s="9"/>
    </row>
    <row r="71608" spans="30:30">
      <c r="AD71608" s="9"/>
    </row>
    <row r="71609" spans="30:30">
      <c r="AD71609" s="9"/>
    </row>
    <row r="71610" spans="30:30">
      <c r="AD71610" s="9"/>
    </row>
    <row r="71611" spans="30:30">
      <c r="AD71611" s="9"/>
    </row>
    <row r="71612" spans="30:30">
      <c r="AD71612" s="9"/>
    </row>
    <row r="71613" spans="30:30">
      <c r="AD71613" s="9"/>
    </row>
    <row r="71614" spans="30:30">
      <c r="AD71614" s="9"/>
    </row>
    <row r="71615" spans="30:30">
      <c r="AD71615" s="9"/>
    </row>
    <row r="71616" spans="30:30">
      <c r="AD71616" s="9"/>
    </row>
    <row r="71617" spans="30:30">
      <c r="AD71617" s="9"/>
    </row>
    <row r="71618" spans="30:30">
      <c r="AD71618" s="9"/>
    </row>
    <row r="71619" spans="30:30">
      <c r="AD71619" s="9"/>
    </row>
    <row r="71620" spans="30:30">
      <c r="AD71620" s="9"/>
    </row>
    <row r="71621" spans="30:30">
      <c r="AD71621" s="9"/>
    </row>
    <row r="71622" spans="30:30">
      <c r="AD71622" s="9"/>
    </row>
    <row r="71623" spans="30:30">
      <c r="AD71623" s="9"/>
    </row>
    <row r="71624" spans="30:30">
      <c r="AD71624" s="9"/>
    </row>
    <row r="71625" spans="30:30">
      <c r="AD71625" s="9"/>
    </row>
    <row r="71626" spans="30:30">
      <c r="AD71626" s="9"/>
    </row>
    <row r="71627" spans="30:30">
      <c r="AD71627" s="9"/>
    </row>
    <row r="71628" spans="30:30">
      <c r="AD71628" s="9"/>
    </row>
    <row r="71629" spans="30:30">
      <c r="AD71629" s="9"/>
    </row>
    <row r="71630" spans="30:30">
      <c r="AD71630" s="9"/>
    </row>
    <row r="71631" spans="30:30">
      <c r="AD71631" s="9"/>
    </row>
    <row r="71632" spans="30:30">
      <c r="AD71632" s="9"/>
    </row>
    <row r="71633" spans="30:30">
      <c r="AD71633" s="9"/>
    </row>
    <row r="71634" spans="30:30">
      <c r="AD71634" s="9"/>
    </row>
    <row r="71635" spans="30:30">
      <c r="AD71635" s="9"/>
    </row>
    <row r="71636" spans="30:30">
      <c r="AD71636" s="9"/>
    </row>
    <row r="71637" spans="30:30">
      <c r="AD71637" s="9"/>
    </row>
    <row r="71638" spans="30:30">
      <c r="AD71638" s="9"/>
    </row>
    <row r="71639" spans="30:30">
      <c r="AD71639" s="9"/>
    </row>
    <row r="71640" spans="30:30">
      <c r="AD71640" s="9"/>
    </row>
    <row r="71641" spans="30:30">
      <c r="AD71641" s="9"/>
    </row>
    <row r="71642" spans="30:30">
      <c r="AD71642" s="9"/>
    </row>
    <row r="71643" spans="30:30">
      <c r="AD71643" s="9"/>
    </row>
    <row r="71644" spans="30:30">
      <c r="AD71644" s="9"/>
    </row>
    <row r="71645" spans="30:30">
      <c r="AD71645" s="9"/>
    </row>
    <row r="71646" spans="30:30">
      <c r="AD71646" s="9"/>
    </row>
    <row r="71647" spans="30:30">
      <c r="AD71647" s="9"/>
    </row>
    <row r="71648" spans="30:30">
      <c r="AD71648" s="9"/>
    </row>
    <row r="71649" spans="30:30">
      <c r="AD71649" s="9"/>
    </row>
    <row r="71650" spans="30:30">
      <c r="AD71650" s="9"/>
    </row>
    <row r="71651" spans="30:30">
      <c r="AD71651" s="9"/>
    </row>
    <row r="71652" spans="30:30">
      <c r="AD71652" s="9"/>
    </row>
    <row r="71653" spans="30:30">
      <c r="AD71653" s="9"/>
    </row>
    <row r="71654" spans="30:30">
      <c r="AD71654" s="9"/>
    </row>
    <row r="71655" spans="30:30">
      <c r="AD71655" s="9"/>
    </row>
    <row r="71656" spans="30:30">
      <c r="AD71656" s="9"/>
    </row>
    <row r="71657" spans="30:30">
      <c r="AD71657" s="9"/>
    </row>
    <row r="71658" spans="30:30">
      <c r="AD71658" s="9"/>
    </row>
    <row r="71659" spans="30:30">
      <c r="AD71659" s="9"/>
    </row>
    <row r="71660" spans="30:30">
      <c r="AD71660" s="9"/>
    </row>
    <row r="71661" spans="30:30">
      <c r="AD71661" s="9"/>
    </row>
    <row r="71662" spans="30:30">
      <c r="AD71662" s="9"/>
    </row>
    <row r="71663" spans="30:30">
      <c r="AD71663" s="9"/>
    </row>
    <row r="71664" spans="30:30">
      <c r="AD71664" s="9"/>
    </row>
    <row r="71665" spans="30:30">
      <c r="AD71665" s="9"/>
    </row>
    <row r="71666" spans="30:30">
      <c r="AD71666" s="9"/>
    </row>
    <row r="71667" spans="30:30">
      <c r="AD71667" s="9"/>
    </row>
    <row r="71668" spans="30:30">
      <c r="AD71668" s="9"/>
    </row>
    <row r="71669" spans="30:30">
      <c r="AD71669" s="9"/>
    </row>
    <row r="71670" spans="30:30">
      <c r="AD71670" s="9"/>
    </row>
    <row r="71671" spans="30:30">
      <c r="AD71671" s="9"/>
    </row>
    <row r="71672" spans="30:30">
      <c r="AD71672" s="9"/>
    </row>
    <row r="71673" spans="30:30">
      <c r="AD71673" s="9"/>
    </row>
    <row r="71674" spans="30:30">
      <c r="AD71674" s="9"/>
    </row>
    <row r="71675" spans="30:30">
      <c r="AD71675" s="9"/>
    </row>
    <row r="71676" spans="30:30">
      <c r="AD71676" s="9"/>
    </row>
    <row r="71677" spans="30:30">
      <c r="AD71677" s="9"/>
    </row>
    <row r="71678" spans="30:30">
      <c r="AD71678" s="9"/>
    </row>
    <row r="71679" spans="30:30">
      <c r="AD71679" s="9"/>
    </row>
    <row r="71680" spans="30:30">
      <c r="AD71680" s="9"/>
    </row>
    <row r="71681" spans="30:30">
      <c r="AD71681" s="9"/>
    </row>
    <row r="71682" spans="30:30">
      <c r="AD71682" s="9"/>
    </row>
    <row r="71683" spans="30:30">
      <c r="AD71683" s="9"/>
    </row>
    <row r="71684" spans="30:30">
      <c r="AD71684" s="9"/>
    </row>
    <row r="71685" spans="30:30">
      <c r="AD71685" s="9"/>
    </row>
    <row r="71686" spans="30:30">
      <c r="AD71686" s="9"/>
    </row>
    <row r="71687" spans="30:30">
      <c r="AD71687" s="9"/>
    </row>
    <row r="71688" spans="30:30">
      <c r="AD71688" s="9"/>
    </row>
    <row r="71689" spans="30:30">
      <c r="AD71689" s="9"/>
    </row>
    <row r="71690" spans="30:30">
      <c r="AD71690" s="9"/>
    </row>
    <row r="71691" spans="30:30">
      <c r="AD71691" s="9"/>
    </row>
    <row r="71692" spans="30:30">
      <c r="AD71692" s="9"/>
    </row>
    <row r="71693" spans="30:30">
      <c r="AD71693" s="9"/>
    </row>
    <row r="71694" spans="30:30">
      <c r="AD71694" s="9"/>
    </row>
    <row r="71695" spans="30:30">
      <c r="AD71695" s="9"/>
    </row>
    <row r="71696" spans="30:30">
      <c r="AD71696" s="9"/>
    </row>
    <row r="71697" spans="30:30">
      <c r="AD71697" s="9"/>
    </row>
    <row r="71698" spans="30:30">
      <c r="AD71698" s="9"/>
    </row>
    <row r="71699" spans="30:30">
      <c r="AD71699" s="9"/>
    </row>
    <row r="71700" spans="30:30">
      <c r="AD71700" s="9"/>
    </row>
    <row r="71701" spans="30:30">
      <c r="AD71701" s="9"/>
    </row>
    <row r="71702" spans="30:30">
      <c r="AD71702" s="9"/>
    </row>
    <row r="71703" spans="30:30">
      <c r="AD71703" s="9"/>
    </row>
    <row r="71704" spans="30:30">
      <c r="AD71704" s="9"/>
    </row>
    <row r="71705" spans="30:30">
      <c r="AD71705" s="9"/>
    </row>
    <row r="71706" spans="30:30">
      <c r="AD71706" s="9"/>
    </row>
    <row r="71707" spans="30:30">
      <c r="AD71707" s="9"/>
    </row>
    <row r="71708" spans="30:30">
      <c r="AD71708" s="9"/>
    </row>
    <row r="71709" spans="30:30">
      <c r="AD71709" s="9"/>
    </row>
    <row r="71710" spans="30:30">
      <c r="AD71710" s="9"/>
    </row>
    <row r="71711" spans="30:30">
      <c r="AD71711" s="9"/>
    </row>
    <row r="71712" spans="30:30">
      <c r="AD71712" s="9"/>
    </row>
    <row r="71713" spans="30:30">
      <c r="AD71713" s="9"/>
    </row>
    <row r="71714" spans="30:30">
      <c r="AD71714" s="9"/>
    </row>
    <row r="71715" spans="30:30">
      <c r="AD71715" s="9"/>
    </row>
    <row r="71716" spans="30:30">
      <c r="AD71716" s="9"/>
    </row>
    <row r="71717" spans="30:30">
      <c r="AD71717" s="9"/>
    </row>
    <row r="71718" spans="30:30">
      <c r="AD71718" s="9"/>
    </row>
    <row r="71719" spans="30:30">
      <c r="AD71719" s="9"/>
    </row>
    <row r="71720" spans="30:30">
      <c r="AD71720" s="9"/>
    </row>
    <row r="71721" spans="30:30">
      <c r="AD71721" s="9"/>
    </row>
    <row r="71722" spans="30:30">
      <c r="AD71722" s="9"/>
    </row>
    <row r="71723" spans="30:30">
      <c r="AD71723" s="9"/>
    </row>
    <row r="71724" spans="30:30">
      <c r="AD71724" s="9"/>
    </row>
    <row r="71725" spans="30:30">
      <c r="AD71725" s="9"/>
    </row>
    <row r="71726" spans="30:30">
      <c r="AD71726" s="9"/>
    </row>
    <row r="71727" spans="30:30">
      <c r="AD71727" s="9"/>
    </row>
    <row r="71728" spans="30:30">
      <c r="AD71728" s="9"/>
    </row>
    <row r="71729" spans="30:30">
      <c r="AD71729" s="9"/>
    </row>
    <row r="71730" spans="30:30">
      <c r="AD71730" s="9"/>
    </row>
    <row r="71731" spans="30:30">
      <c r="AD71731" s="9"/>
    </row>
    <row r="71732" spans="30:30">
      <c r="AD71732" s="9"/>
    </row>
    <row r="71733" spans="30:30">
      <c r="AD71733" s="9"/>
    </row>
    <row r="71734" spans="30:30">
      <c r="AD71734" s="9"/>
    </row>
    <row r="71735" spans="30:30">
      <c r="AD71735" s="9"/>
    </row>
    <row r="71736" spans="30:30">
      <c r="AD71736" s="9"/>
    </row>
    <row r="71737" spans="30:30">
      <c r="AD71737" s="9"/>
    </row>
    <row r="71738" spans="30:30">
      <c r="AD71738" s="9"/>
    </row>
    <row r="71739" spans="30:30">
      <c r="AD71739" s="9"/>
    </row>
    <row r="71740" spans="30:30">
      <c r="AD71740" s="9"/>
    </row>
    <row r="71741" spans="30:30">
      <c r="AD71741" s="9"/>
    </row>
    <row r="71742" spans="30:30">
      <c r="AD71742" s="9"/>
    </row>
    <row r="71743" spans="30:30">
      <c r="AD71743" s="9"/>
    </row>
    <row r="71744" spans="30:30">
      <c r="AD71744" s="9"/>
    </row>
    <row r="71745" spans="30:30">
      <c r="AD71745" s="9"/>
    </row>
    <row r="71746" spans="30:30">
      <c r="AD71746" s="9"/>
    </row>
    <row r="71747" spans="30:30">
      <c r="AD71747" s="9"/>
    </row>
    <row r="71748" spans="30:30">
      <c r="AD71748" s="9"/>
    </row>
    <row r="71749" spans="30:30">
      <c r="AD71749" s="9"/>
    </row>
    <row r="71750" spans="30:30">
      <c r="AD71750" s="9"/>
    </row>
    <row r="71751" spans="30:30">
      <c r="AD71751" s="9"/>
    </row>
    <row r="71752" spans="30:30">
      <c r="AD71752" s="9"/>
    </row>
    <row r="71753" spans="30:30">
      <c r="AD71753" s="9"/>
    </row>
    <row r="71754" spans="30:30">
      <c r="AD71754" s="9"/>
    </row>
    <row r="71755" spans="30:30">
      <c r="AD71755" s="9"/>
    </row>
    <row r="71756" spans="30:30">
      <c r="AD71756" s="9"/>
    </row>
    <row r="71757" spans="30:30">
      <c r="AD71757" s="9"/>
    </row>
    <row r="71758" spans="30:30">
      <c r="AD71758" s="9"/>
    </row>
    <row r="71759" spans="30:30">
      <c r="AD71759" s="9"/>
    </row>
    <row r="71760" spans="30:30">
      <c r="AD71760" s="9"/>
    </row>
    <row r="71761" spans="30:30">
      <c r="AD71761" s="9"/>
    </row>
    <row r="71762" spans="30:30">
      <c r="AD71762" s="9"/>
    </row>
    <row r="71763" spans="30:30">
      <c r="AD71763" s="9"/>
    </row>
    <row r="71764" spans="30:30">
      <c r="AD71764" s="9"/>
    </row>
    <row r="71765" spans="30:30">
      <c r="AD71765" s="9"/>
    </row>
    <row r="71766" spans="30:30">
      <c r="AD71766" s="9"/>
    </row>
    <row r="71767" spans="30:30">
      <c r="AD71767" s="9"/>
    </row>
    <row r="71768" spans="30:30">
      <c r="AD71768" s="9"/>
    </row>
    <row r="71769" spans="30:30">
      <c r="AD71769" s="9"/>
    </row>
    <row r="71770" spans="30:30">
      <c r="AD71770" s="9"/>
    </row>
    <row r="71771" spans="30:30">
      <c r="AD71771" s="9"/>
    </row>
    <row r="71772" spans="30:30">
      <c r="AD71772" s="9"/>
    </row>
    <row r="71773" spans="30:30">
      <c r="AD71773" s="9"/>
    </row>
    <row r="71774" spans="30:30">
      <c r="AD71774" s="9"/>
    </row>
    <row r="71775" spans="30:30">
      <c r="AD71775" s="9"/>
    </row>
    <row r="71776" spans="30:30">
      <c r="AD71776" s="9"/>
    </row>
    <row r="71777" spans="30:30">
      <c r="AD71777" s="9"/>
    </row>
    <row r="71778" spans="30:30">
      <c r="AD71778" s="9"/>
    </row>
    <row r="71779" spans="30:30">
      <c r="AD71779" s="9"/>
    </row>
    <row r="71780" spans="30:30">
      <c r="AD71780" s="9"/>
    </row>
    <row r="71781" spans="30:30">
      <c r="AD71781" s="9"/>
    </row>
    <row r="71782" spans="30:30">
      <c r="AD71782" s="9"/>
    </row>
    <row r="71783" spans="30:30">
      <c r="AD71783" s="9"/>
    </row>
    <row r="71784" spans="30:30">
      <c r="AD71784" s="9"/>
    </row>
    <row r="71785" spans="30:30">
      <c r="AD71785" s="9"/>
    </row>
    <row r="71786" spans="30:30">
      <c r="AD71786" s="9"/>
    </row>
    <row r="71787" spans="30:30">
      <c r="AD71787" s="9"/>
    </row>
    <row r="71788" spans="30:30">
      <c r="AD71788" s="9"/>
    </row>
    <row r="71789" spans="30:30">
      <c r="AD71789" s="9"/>
    </row>
    <row r="71790" spans="30:30">
      <c r="AD71790" s="9"/>
    </row>
    <row r="71791" spans="30:30">
      <c r="AD71791" s="9"/>
    </row>
    <row r="71792" spans="30:30">
      <c r="AD71792" s="9"/>
    </row>
    <row r="71793" spans="30:30">
      <c r="AD71793" s="9"/>
    </row>
    <row r="71794" spans="30:30">
      <c r="AD71794" s="9"/>
    </row>
    <row r="71795" spans="30:30">
      <c r="AD71795" s="9"/>
    </row>
    <row r="71796" spans="30:30">
      <c r="AD71796" s="9"/>
    </row>
    <row r="71797" spans="30:30">
      <c r="AD71797" s="9"/>
    </row>
    <row r="71798" spans="30:30">
      <c r="AD71798" s="9"/>
    </row>
    <row r="71799" spans="30:30">
      <c r="AD71799" s="9"/>
    </row>
    <row r="71800" spans="30:30">
      <c r="AD71800" s="9"/>
    </row>
    <row r="71801" spans="30:30">
      <c r="AD71801" s="9"/>
    </row>
    <row r="71802" spans="30:30">
      <c r="AD71802" s="9"/>
    </row>
    <row r="71803" spans="30:30">
      <c r="AD71803" s="9"/>
    </row>
    <row r="71804" spans="30:30">
      <c r="AD71804" s="9"/>
    </row>
    <row r="71805" spans="30:30">
      <c r="AD71805" s="9"/>
    </row>
    <row r="71806" spans="30:30">
      <c r="AD71806" s="9"/>
    </row>
    <row r="71807" spans="30:30">
      <c r="AD71807" s="9"/>
    </row>
    <row r="71808" spans="30:30">
      <c r="AD71808" s="9"/>
    </row>
    <row r="71809" spans="30:30">
      <c r="AD71809" s="9"/>
    </row>
    <row r="71810" spans="30:30">
      <c r="AD71810" s="9"/>
    </row>
    <row r="71811" spans="30:30">
      <c r="AD71811" s="9"/>
    </row>
    <row r="71812" spans="30:30">
      <c r="AD71812" s="9"/>
    </row>
    <row r="71813" spans="30:30">
      <c r="AD71813" s="9"/>
    </row>
    <row r="71814" spans="30:30">
      <c r="AD71814" s="9"/>
    </row>
    <row r="71815" spans="30:30">
      <c r="AD71815" s="9"/>
    </row>
    <row r="71816" spans="30:30">
      <c r="AD71816" s="9"/>
    </row>
    <row r="71817" spans="30:30">
      <c r="AD71817" s="9"/>
    </row>
    <row r="71818" spans="30:30">
      <c r="AD71818" s="9"/>
    </row>
    <row r="71819" spans="30:30">
      <c r="AD71819" s="9"/>
    </row>
    <row r="71820" spans="30:30">
      <c r="AD71820" s="9"/>
    </row>
    <row r="71821" spans="30:30">
      <c r="AD71821" s="9"/>
    </row>
    <row r="71822" spans="30:30">
      <c r="AD71822" s="9"/>
    </row>
    <row r="71823" spans="30:30">
      <c r="AD71823" s="9"/>
    </row>
    <row r="71824" spans="30:30">
      <c r="AD71824" s="9"/>
    </row>
    <row r="71825" spans="30:30">
      <c r="AD71825" s="9"/>
    </row>
    <row r="71826" spans="30:30">
      <c r="AD71826" s="9"/>
    </row>
    <row r="71827" spans="30:30">
      <c r="AD71827" s="9"/>
    </row>
    <row r="71828" spans="30:30">
      <c r="AD71828" s="9"/>
    </row>
    <row r="71829" spans="30:30">
      <c r="AD71829" s="9"/>
    </row>
    <row r="71830" spans="30:30">
      <c r="AD71830" s="9"/>
    </row>
    <row r="71831" spans="30:30">
      <c r="AD71831" s="9"/>
    </row>
    <row r="71832" spans="30:30">
      <c r="AD71832" s="9"/>
    </row>
    <row r="71833" spans="30:30">
      <c r="AD71833" s="9"/>
    </row>
    <row r="71834" spans="30:30">
      <c r="AD71834" s="9"/>
    </row>
    <row r="71835" spans="30:30">
      <c r="AD71835" s="9"/>
    </row>
    <row r="71836" spans="30:30">
      <c r="AD71836" s="9"/>
    </row>
    <row r="71837" spans="30:30">
      <c r="AD71837" s="9"/>
    </row>
    <row r="71838" spans="30:30">
      <c r="AD71838" s="9"/>
    </row>
    <row r="71839" spans="30:30">
      <c r="AD71839" s="9"/>
    </row>
    <row r="71840" spans="30:30">
      <c r="AD71840" s="9"/>
    </row>
    <row r="71841" spans="30:30">
      <c r="AD71841" s="9"/>
    </row>
    <row r="71842" spans="30:30">
      <c r="AD71842" s="9"/>
    </row>
    <row r="71843" spans="30:30">
      <c r="AD71843" s="9"/>
    </row>
    <row r="71844" spans="30:30">
      <c r="AD71844" s="9"/>
    </row>
    <row r="71845" spans="30:30">
      <c r="AD71845" s="9"/>
    </row>
    <row r="71846" spans="30:30">
      <c r="AD71846" s="9"/>
    </row>
    <row r="71847" spans="30:30">
      <c r="AD71847" s="9"/>
    </row>
    <row r="71848" spans="30:30">
      <c r="AD71848" s="9"/>
    </row>
    <row r="71849" spans="30:30">
      <c r="AD71849" s="9"/>
    </row>
    <row r="71850" spans="30:30">
      <c r="AD71850" s="9"/>
    </row>
    <row r="71851" spans="30:30">
      <c r="AD71851" s="9"/>
    </row>
    <row r="71852" spans="30:30">
      <c r="AD71852" s="9"/>
    </row>
    <row r="71853" spans="30:30">
      <c r="AD71853" s="9"/>
    </row>
    <row r="71854" spans="30:30">
      <c r="AD71854" s="9"/>
    </row>
    <row r="71855" spans="30:30">
      <c r="AD71855" s="9"/>
    </row>
    <row r="71856" spans="30:30">
      <c r="AD71856" s="9"/>
    </row>
    <row r="71857" spans="30:30">
      <c r="AD71857" s="9"/>
    </row>
    <row r="71858" spans="30:30">
      <c r="AD71858" s="9"/>
    </row>
    <row r="71859" spans="30:30">
      <c r="AD71859" s="9"/>
    </row>
    <row r="71860" spans="30:30">
      <c r="AD71860" s="9"/>
    </row>
    <row r="71861" spans="30:30">
      <c r="AD71861" s="9"/>
    </row>
    <row r="71862" spans="30:30">
      <c r="AD71862" s="9"/>
    </row>
    <row r="71863" spans="30:30">
      <c r="AD71863" s="9"/>
    </row>
    <row r="71864" spans="30:30">
      <c r="AD71864" s="9"/>
    </row>
    <row r="71865" spans="30:30">
      <c r="AD71865" s="9"/>
    </row>
    <row r="71866" spans="30:30">
      <c r="AD71866" s="9"/>
    </row>
    <row r="71867" spans="30:30">
      <c r="AD71867" s="9"/>
    </row>
    <row r="71868" spans="30:30">
      <c r="AD71868" s="9"/>
    </row>
    <row r="71869" spans="30:30">
      <c r="AD71869" s="9"/>
    </row>
    <row r="71870" spans="30:30">
      <c r="AD71870" s="9"/>
    </row>
    <row r="71871" spans="30:30">
      <c r="AD71871" s="9"/>
    </row>
    <row r="71872" spans="30:30">
      <c r="AD71872" s="9"/>
    </row>
    <row r="71873" spans="30:30">
      <c r="AD71873" s="9"/>
    </row>
    <row r="71874" spans="30:30">
      <c r="AD71874" s="9"/>
    </row>
    <row r="71875" spans="30:30">
      <c r="AD71875" s="9"/>
    </row>
    <row r="71876" spans="30:30">
      <c r="AD71876" s="9"/>
    </row>
    <row r="71877" spans="30:30">
      <c r="AD71877" s="9"/>
    </row>
    <row r="71878" spans="30:30">
      <c r="AD71878" s="9"/>
    </row>
    <row r="71879" spans="30:30">
      <c r="AD71879" s="9"/>
    </row>
    <row r="71880" spans="30:30">
      <c r="AD71880" s="9"/>
    </row>
    <row r="71881" spans="30:30">
      <c r="AD71881" s="9"/>
    </row>
    <row r="71882" spans="30:30">
      <c r="AD71882" s="9"/>
    </row>
    <row r="71883" spans="30:30">
      <c r="AD71883" s="9"/>
    </row>
    <row r="71884" spans="30:30">
      <c r="AD71884" s="9"/>
    </row>
    <row r="71885" spans="30:30">
      <c r="AD71885" s="9"/>
    </row>
    <row r="71886" spans="30:30">
      <c r="AD71886" s="9"/>
    </row>
    <row r="71887" spans="30:30">
      <c r="AD71887" s="9"/>
    </row>
    <row r="71888" spans="30:30">
      <c r="AD71888" s="9"/>
    </row>
    <row r="71889" spans="30:30">
      <c r="AD71889" s="9"/>
    </row>
    <row r="71890" spans="30:30">
      <c r="AD71890" s="9"/>
    </row>
    <row r="71891" spans="30:30">
      <c r="AD71891" s="9"/>
    </row>
    <row r="71892" spans="30:30">
      <c r="AD71892" s="9"/>
    </row>
    <row r="71893" spans="30:30">
      <c r="AD71893" s="9"/>
    </row>
    <row r="71894" spans="30:30">
      <c r="AD71894" s="9"/>
    </row>
    <row r="71895" spans="30:30">
      <c r="AD71895" s="9"/>
    </row>
    <row r="71896" spans="30:30">
      <c r="AD71896" s="9"/>
    </row>
    <row r="71897" spans="30:30">
      <c r="AD71897" s="9"/>
    </row>
    <row r="71898" spans="30:30">
      <c r="AD71898" s="9"/>
    </row>
    <row r="71899" spans="30:30">
      <c r="AD71899" s="9"/>
    </row>
    <row r="71900" spans="30:30">
      <c r="AD71900" s="9"/>
    </row>
    <row r="71901" spans="30:30">
      <c r="AD71901" s="9"/>
    </row>
    <row r="71902" spans="30:30">
      <c r="AD71902" s="9"/>
    </row>
    <row r="71903" spans="30:30">
      <c r="AD71903" s="9"/>
    </row>
    <row r="71904" spans="30:30">
      <c r="AD71904" s="9"/>
    </row>
    <row r="71905" spans="30:30">
      <c r="AD71905" s="9"/>
    </row>
    <row r="71906" spans="30:30">
      <c r="AD71906" s="9"/>
    </row>
    <row r="71907" spans="30:30">
      <c r="AD71907" s="9"/>
    </row>
    <row r="71908" spans="30:30">
      <c r="AD71908" s="9"/>
    </row>
    <row r="71909" spans="30:30">
      <c r="AD71909" s="9"/>
    </row>
    <row r="71910" spans="30:30">
      <c r="AD71910" s="9"/>
    </row>
    <row r="71911" spans="30:30">
      <c r="AD71911" s="9"/>
    </row>
    <row r="71912" spans="30:30">
      <c r="AD71912" s="9"/>
    </row>
    <row r="71913" spans="30:30">
      <c r="AD71913" s="9"/>
    </row>
    <row r="71914" spans="30:30">
      <c r="AD71914" s="9"/>
    </row>
    <row r="71915" spans="30:30">
      <c r="AD71915" s="9"/>
    </row>
    <row r="71916" spans="30:30">
      <c r="AD71916" s="9"/>
    </row>
    <row r="71917" spans="30:30">
      <c r="AD71917" s="9"/>
    </row>
    <row r="71918" spans="30:30">
      <c r="AD71918" s="9"/>
    </row>
    <row r="71919" spans="30:30">
      <c r="AD71919" s="9"/>
    </row>
    <row r="71920" spans="30:30">
      <c r="AD71920" s="9"/>
    </row>
    <row r="71921" spans="30:30">
      <c r="AD71921" s="9"/>
    </row>
    <row r="71922" spans="30:30">
      <c r="AD71922" s="9"/>
    </row>
    <row r="71923" spans="30:30">
      <c r="AD71923" s="9"/>
    </row>
    <row r="71924" spans="30:30">
      <c r="AD71924" s="9"/>
    </row>
    <row r="71925" spans="30:30">
      <c r="AD71925" s="9"/>
    </row>
    <row r="71926" spans="30:30">
      <c r="AD71926" s="9"/>
    </row>
    <row r="71927" spans="30:30">
      <c r="AD71927" s="9"/>
    </row>
    <row r="71928" spans="30:30">
      <c r="AD71928" s="9"/>
    </row>
    <row r="71929" spans="30:30">
      <c r="AD71929" s="9"/>
    </row>
    <row r="71930" spans="30:30">
      <c r="AD71930" s="9"/>
    </row>
    <row r="71931" spans="30:30">
      <c r="AD71931" s="9"/>
    </row>
    <row r="71932" spans="30:30">
      <c r="AD71932" s="9"/>
    </row>
    <row r="71933" spans="30:30">
      <c r="AD71933" s="9"/>
    </row>
    <row r="71934" spans="30:30">
      <c r="AD71934" s="9"/>
    </row>
    <row r="71935" spans="30:30">
      <c r="AD71935" s="9"/>
    </row>
    <row r="71936" spans="30:30">
      <c r="AD71936" s="9"/>
    </row>
    <row r="71937" spans="30:30">
      <c r="AD71937" s="9"/>
    </row>
    <row r="71938" spans="30:30">
      <c r="AD71938" s="9"/>
    </row>
    <row r="71939" spans="30:30">
      <c r="AD71939" s="9"/>
    </row>
    <row r="71940" spans="30:30">
      <c r="AD71940" s="9"/>
    </row>
    <row r="71941" spans="30:30">
      <c r="AD71941" s="9"/>
    </row>
    <row r="71942" spans="30:30">
      <c r="AD71942" s="9"/>
    </row>
    <row r="71943" spans="30:30">
      <c r="AD71943" s="9"/>
    </row>
    <row r="71944" spans="30:30">
      <c r="AD71944" s="9"/>
    </row>
    <row r="71945" spans="30:30">
      <c r="AD71945" s="9"/>
    </row>
    <row r="71946" spans="30:30">
      <c r="AD71946" s="9"/>
    </row>
    <row r="71947" spans="30:30">
      <c r="AD71947" s="9"/>
    </row>
    <row r="71948" spans="30:30">
      <c r="AD71948" s="9"/>
    </row>
    <row r="71949" spans="30:30">
      <c r="AD71949" s="9"/>
    </row>
    <row r="71950" spans="30:30">
      <c r="AD71950" s="9"/>
    </row>
    <row r="71951" spans="30:30">
      <c r="AD71951" s="9"/>
    </row>
    <row r="71952" spans="30:30">
      <c r="AD71952" s="9"/>
    </row>
    <row r="71953" spans="30:30">
      <c r="AD71953" s="9"/>
    </row>
    <row r="71954" spans="30:30">
      <c r="AD71954" s="9"/>
    </row>
    <row r="71955" spans="30:30">
      <c r="AD71955" s="9"/>
    </row>
    <row r="71956" spans="30:30">
      <c r="AD71956" s="9"/>
    </row>
    <row r="71957" spans="30:30">
      <c r="AD71957" s="9"/>
    </row>
    <row r="71958" spans="30:30">
      <c r="AD71958" s="9"/>
    </row>
    <row r="71959" spans="30:30">
      <c r="AD71959" s="9"/>
    </row>
    <row r="71960" spans="30:30">
      <c r="AD71960" s="9"/>
    </row>
    <row r="71961" spans="30:30">
      <c r="AD71961" s="9"/>
    </row>
    <row r="71962" spans="30:30">
      <c r="AD71962" s="9"/>
    </row>
    <row r="71963" spans="30:30">
      <c r="AD71963" s="9"/>
    </row>
    <row r="71964" spans="30:30">
      <c r="AD71964" s="9"/>
    </row>
    <row r="71965" spans="30:30">
      <c r="AD71965" s="9"/>
    </row>
    <row r="71966" spans="30:30">
      <c r="AD71966" s="9"/>
    </row>
    <row r="71967" spans="30:30">
      <c r="AD71967" s="9"/>
    </row>
    <row r="71968" spans="30:30">
      <c r="AD71968" s="9"/>
    </row>
    <row r="71969" spans="30:30">
      <c r="AD71969" s="9"/>
    </row>
    <row r="71970" spans="30:30">
      <c r="AD71970" s="9"/>
    </row>
    <row r="71971" spans="30:30">
      <c r="AD71971" s="9"/>
    </row>
    <row r="71972" spans="30:30">
      <c r="AD71972" s="9"/>
    </row>
    <row r="71973" spans="30:30">
      <c r="AD71973" s="9"/>
    </row>
    <row r="71974" spans="30:30">
      <c r="AD71974" s="9"/>
    </row>
    <row r="71975" spans="30:30">
      <c r="AD71975" s="9"/>
    </row>
    <row r="71976" spans="30:30">
      <c r="AD71976" s="9"/>
    </row>
    <row r="71977" spans="30:30">
      <c r="AD71977" s="9"/>
    </row>
    <row r="71978" spans="30:30">
      <c r="AD71978" s="9"/>
    </row>
    <row r="71979" spans="30:30">
      <c r="AD71979" s="9"/>
    </row>
    <row r="71980" spans="30:30">
      <c r="AD71980" s="9"/>
    </row>
    <row r="71981" spans="30:30">
      <c r="AD71981" s="9"/>
    </row>
    <row r="71982" spans="30:30">
      <c r="AD71982" s="9"/>
    </row>
    <row r="71983" spans="30:30">
      <c r="AD71983" s="9"/>
    </row>
    <row r="71984" spans="30:30">
      <c r="AD71984" s="9"/>
    </row>
    <row r="71985" spans="30:30">
      <c r="AD71985" s="9"/>
    </row>
    <row r="71986" spans="30:30">
      <c r="AD71986" s="9"/>
    </row>
    <row r="71987" spans="30:30">
      <c r="AD71987" s="9"/>
    </row>
    <row r="71988" spans="30:30">
      <c r="AD71988" s="9"/>
    </row>
    <row r="71989" spans="30:30">
      <c r="AD71989" s="9"/>
    </row>
    <row r="71990" spans="30:30">
      <c r="AD71990" s="9"/>
    </row>
    <row r="71991" spans="30:30">
      <c r="AD71991" s="9"/>
    </row>
    <row r="71992" spans="30:30">
      <c r="AD71992" s="9"/>
    </row>
    <row r="71993" spans="30:30">
      <c r="AD71993" s="9"/>
    </row>
    <row r="71994" spans="30:30">
      <c r="AD71994" s="9"/>
    </row>
    <row r="71995" spans="30:30">
      <c r="AD71995" s="9"/>
    </row>
    <row r="71996" spans="30:30">
      <c r="AD71996" s="9"/>
    </row>
    <row r="71997" spans="30:30">
      <c r="AD71997" s="9"/>
    </row>
    <row r="71998" spans="30:30">
      <c r="AD71998" s="9"/>
    </row>
    <row r="71999" spans="30:30">
      <c r="AD71999" s="9"/>
    </row>
    <row r="72000" spans="30:30">
      <c r="AD72000" s="9"/>
    </row>
    <row r="72001" spans="30:30">
      <c r="AD72001" s="9"/>
    </row>
    <row r="72002" spans="30:30">
      <c r="AD72002" s="9"/>
    </row>
    <row r="72003" spans="30:30">
      <c r="AD72003" s="9"/>
    </row>
    <row r="72004" spans="30:30">
      <c r="AD72004" s="9"/>
    </row>
    <row r="72005" spans="30:30">
      <c r="AD72005" s="9"/>
    </row>
    <row r="72006" spans="30:30">
      <c r="AD72006" s="9"/>
    </row>
    <row r="72007" spans="30:30">
      <c r="AD72007" s="9"/>
    </row>
    <row r="72008" spans="30:30">
      <c r="AD72008" s="9"/>
    </row>
    <row r="72009" spans="30:30">
      <c r="AD72009" s="9"/>
    </row>
    <row r="72010" spans="30:30">
      <c r="AD72010" s="9"/>
    </row>
    <row r="72011" spans="30:30">
      <c r="AD72011" s="9"/>
    </row>
    <row r="72012" spans="30:30">
      <c r="AD72012" s="9"/>
    </row>
    <row r="72013" spans="30:30">
      <c r="AD72013" s="9"/>
    </row>
    <row r="72014" spans="30:30">
      <c r="AD72014" s="9"/>
    </row>
    <row r="72015" spans="30:30">
      <c r="AD72015" s="9"/>
    </row>
    <row r="72016" spans="30:30">
      <c r="AD72016" s="9"/>
    </row>
    <row r="72017" spans="30:30">
      <c r="AD72017" s="9"/>
    </row>
    <row r="72018" spans="30:30">
      <c r="AD72018" s="9"/>
    </row>
    <row r="72019" spans="30:30">
      <c r="AD72019" s="9"/>
    </row>
    <row r="72020" spans="30:30">
      <c r="AD72020" s="9"/>
    </row>
    <row r="72021" spans="30:30">
      <c r="AD72021" s="9"/>
    </row>
    <row r="72022" spans="30:30">
      <c r="AD72022" s="9"/>
    </row>
    <row r="72023" spans="30:30">
      <c r="AD72023" s="9"/>
    </row>
    <row r="72024" spans="30:30">
      <c r="AD72024" s="9"/>
    </row>
    <row r="72025" spans="30:30">
      <c r="AD72025" s="9"/>
    </row>
    <row r="72026" spans="30:30">
      <c r="AD72026" s="9"/>
    </row>
    <row r="72027" spans="30:30">
      <c r="AD72027" s="9"/>
    </row>
    <row r="72028" spans="30:30">
      <c r="AD72028" s="9"/>
    </row>
    <row r="72029" spans="30:30">
      <c r="AD72029" s="9"/>
    </row>
    <row r="72030" spans="30:30">
      <c r="AD72030" s="9"/>
    </row>
    <row r="72031" spans="30:30">
      <c r="AD72031" s="9"/>
    </row>
    <row r="72032" spans="30:30">
      <c r="AD72032" s="9"/>
    </row>
    <row r="72033" spans="30:30">
      <c r="AD72033" s="9"/>
    </row>
    <row r="72034" spans="30:30">
      <c r="AD72034" s="9"/>
    </row>
    <row r="72035" spans="30:30">
      <c r="AD72035" s="9"/>
    </row>
    <row r="72036" spans="30:30">
      <c r="AD72036" s="9"/>
    </row>
    <row r="72037" spans="30:30">
      <c r="AD72037" s="9"/>
    </row>
    <row r="72038" spans="30:30">
      <c r="AD72038" s="9"/>
    </row>
    <row r="72039" spans="30:30">
      <c r="AD72039" s="9"/>
    </row>
    <row r="72040" spans="30:30">
      <c r="AD72040" s="9"/>
    </row>
    <row r="72041" spans="30:30">
      <c r="AD72041" s="9"/>
    </row>
    <row r="72042" spans="30:30">
      <c r="AD72042" s="9"/>
    </row>
    <row r="72043" spans="30:30">
      <c r="AD72043" s="9"/>
    </row>
    <row r="72044" spans="30:30">
      <c r="AD72044" s="9"/>
    </row>
    <row r="72045" spans="30:30">
      <c r="AD72045" s="9"/>
    </row>
    <row r="72046" spans="30:30">
      <c r="AD72046" s="9"/>
    </row>
    <row r="72047" spans="30:30">
      <c r="AD72047" s="9"/>
    </row>
    <row r="72048" spans="30:30">
      <c r="AD72048" s="9"/>
    </row>
    <row r="72049" spans="30:30">
      <c r="AD72049" s="9"/>
    </row>
    <row r="72050" spans="30:30">
      <c r="AD72050" s="9"/>
    </row>
    <row r="72051" spans="30:30">
      <c r="AD72051" s="9"/>
    </row>
    <row r="72052" spans="30:30">
      <c r="AD72052" s="9"/>
    </row>
    <row r="72053" spans="30:30">
      <c r="AD72053" s="9"/>
    </row>
    <row r="72054" spans="30:30">
      <c r="AD72054" s="9"/>
    </row>
    <row r="72055" spans="30:30">
      <c r="AD72055" s="9"/>
    </row>
    <row r="72056" spans="30:30">
      <c r="AD72056" s="9"/>
    </row>
    <row r="72057" spans="30:30">
      <c r="AD72057" s="9"/>
    </row>
    <row r="72058" spans="30:30">
      <c r="AD72058" s="9"/>
    </row>
    <row r="72059" spans="30:30">
      <c r="AD72059" s="9"/>
    </row>
    <row r="72060" spans="30:30">
      <c r="AD72060" s="9"/>
    </row>
    <row r="72061" spans="30:30">
      <c r="AD72061" s="9"/>
    </row>
    <row r="72062" spans="30:30">
      <c r="AD72062" s="9"/>
    </row>
    <row r="72063" spans="30:30">
      <c r="AD72063" s="9"/>
    </row>
    <row r="72064" spans="30:30">
      <c r="AD72064" s="9"/>
    </row>
    <row r="72065" spans="30:30">
      <c r="AD72065" s="9"/>
    </row>
    <row r="72066" spans="30:30">
      <c r="AD72066" s="9"/>
    </row>
    <row r="72067" spans="30:30">
      <c r="AD72067" s="9"/>
    </row>
    <row r="72068" spans="30:30">
      <c r="AD72068" s="9"/>
    </row>
    <row r="72069" spans="30:30">
      <c r="AD72069" s="9"/>
    </row>
    <row r="72070" spans="30:30">
      <c r="AD72070" s="9"/>
    </row>
    <row r="72071" spans="30:30">
      <c r="AD72071" s="9"/>
    </row>
    <row r="72072" spans="30:30">
      <c r="AD72072" s="9"/>
    </row>
    <row r="72073" spans="30:30">
      <c r="AD72073" s="9"/>
    </row>
    <row r="72074" spans="30:30">
      <c r="AD72074" s="9"/>
    </row>
    <row r="72075" spans="30:30">
      <c r="AD72075" s="9"/>
    </row>
    <row r="72076" spans="30:30">
      <c r="AD72076" s="9"/>
    </row>
    <row r="72077" spans="30:30">
      <c r="AD72077" s="9"/>
    </row>
    <row r="72078" spans="30:30">
      <c r="AD72078" s="9"/>
    </row>
    <row r="72079" spans="30:30">
      <c r="AD72079" s="9"/>
    </row>
    <row r="72080" spans="30:30">
      <c r="AD72080" s="9"/>
    </row>
    <row r="72081" spans="30:30">
      <c r="AD72081" s="9"/>
    </row>
    <row r="72082" spans="30:30">
      <c r="AD72082" s="9"/>
    </row>
    <row r="72083" spans="30:30">
      <c r="AD72083" s="9"/>
    </row>
    <row r="72084" spans="30:30">
      <c r="AD72084" s="9"/>
    </row>
    <row r="72085" spans="30:30">
      <c r="AD72085" s="9"/>
    </row>
    <row r="72086" spans="30:30">
      <c r="AD72086" s="9"/>
    </row>
    <row r="72087" spans="30:30">
      <c r="AD72087" s="9"/>
    </row>
    <row r="72088" spans="30:30">
      <c r="AD72088" s="9"/>
    </row>
    <row r="72089" spans="30:30">
      <c r="AD72089" s="9"/>
    </row>
    <row r="72090" spans="30:30">
      <c r="AD72090" s="9"/>
    </row>
    <row r="72091" spans="30:30">
      <c r="AD72091" s="9"/>
    </row>
    <row r="72092" spans="30:30">
      <c r="AD72092" s="9"/>
    </row>
    <row r="72093" spans="30:30">
      <c r="AD72093" s="9"/>
    </row>
    <row r="72094" spans="30:30">
      <c r="AD72094" s="9"/>
    </row>
    <row r="72095" spans="30:30">
      <c r="AD72095" s="9"/>
    </row>
    <row r="72096" spans="30:30">
      <c r="AD72096" s="9"/>
    </row>
    <row r="72097" spans="30:30">
      <c r="AD72097" s="9"/>
    </row>
    <row r="72098" spans="30:30">
      <c r="AD72098" s="9"/>
    </row>
    <row r="72099" spans="30:30">
      <c r="AD72099" s="9"/>
    </row>
    <row r="72100" spans="30:30">
      <c r="AD72100" s="9"/>
    </row>
    <row r="72101" spans="30:30">
      <c r="AD72101" s="9"/>
    </row>
    <row r="72102" spans="30:30">
      <c r="AD72102" s="9"/>
    </row>
    <row r="72103" spans="30:30">
      <c r="AD72103" s="9"/>
    </row>
    <row r="72104" spans="30:30">
      <c r="AD72104" s="9"/>
    </row>
    <row r="72105" spans="30:30">
      <c r="AD72105" s="9"/>
    </row>
    <row r="72106" spans="30:30">
      <c r="AD72106" s="9"/>
    </row>
    <row r="72107" spans="30:30">
      <c r="AD72107" s="9"/>
    </row>
    <row r="72108" spans="30:30">
      <c r="AD72108" s="9"/>
    </row>
    <row r="72109" spans="30:30">
      <c r="AD72109" s="9"/>
    </row>
    <row r="72110" spans="30:30">
      <c r="AD72110" s="9"/>
    </row>
    <row r="72111" spans="30:30">
      <c r="AD72111" s="9"/>
    </row>
    <row r="72112" spans="30:30">
      <c r="AD72112" s="9"/>
    </row>
    <row r="72113" spans="30:30">
      <c r="AD72113" s="9"/>
    </row>
    <row r="72114" spans="30:30">
      <c r="AD72114" s="9"/>
    </row>
    <row r="72115" spans="30:30">
      <c r="AD72115" s="9"/>
    </row>
    <row r="72116" spans="30:30">
      <c r="AD72116" s="9"/>
    </row>
    <row r="72117" spans="30:30">
      <c r="AD72117" s="9"/>
    </row>
    <row r="72118" spans="30:30">
      <c r="AD72118" s="9"/>
    </row>
    <row r="72119" spans="30:30">
      <c r="AD72119" s="9"/>
    </row>
    <row r="72120" spans="30:30">
      <c r="AD72120" s="9"/>
    </row>
    <row r="72121" spans="30:30">
      <c r="AD72121" s="9"/>
    </row>
    <row r="72122" spans="30:30">
      <c r="AD72122" s="9"/>
    </row>
    <row r="72123" spans="30:30">
      <c r="AD72123" s="9"/>
    </row>
    <row r="72124" spans="30:30">
      <c r="AD72124" s="9"/>
    </row>
    <row r="72125" spans="30:30">
      <c r="AD72125" s="9"/>
    </row>
    <row r="72126" spans="30:30">
      <c r="AD72126" s="9"/>
    </row>
    <row r="72127" spans="30:30">
      <c r="AD72127" s="9"/>
    </row>
    <row r="72128" spans="30:30">
      <c r="AD72128" s="9"/>
    </row>
    <row r="72129" spans="30:30">
      <c r="AD72129" s="9"/>
    </row>
    <row r="72130" spans="30:30">
      <c r="AD72130" s="9"/>
    </row>
    <row r="72131" spans="30:30">
      <c r="AD72131" s="9"/>
    </row>
    <row r="72132" spans="30:30">
      <c r="AD72132" s="9"/>
    </row>
    <row r="72133" spans="30:30">
      <c r="AD72133" s="9"/>
    </row>
    <row r="72134" spans="30:30">
      <c r="AD72134" s="9"/>
    </row>
    <row r="72135" spans="30:30">
      <c r="AD72135" s="9"/>
    </row>
    <row r="72136" spans="30:30">
      <c r="AD72136" s="9"/>
    </row>
    <row r="72137" spans="30:30">
      <c r="AD72137" s="9"/>
    </row>
    <row r="72138" spans="30:30">
      <c r="AD72138" s="9"/>
    </row>
    <row r="72139" spans="30:30">
      <c r="AD72139" s="9"/>
    </row>
    <row r="72140" spans="30:30">
      <c r="AD72140" s="9"/>
    </row>
    <row r="72141" spans="30:30">
      <c r="AD72141" s="9"/>
    </row>
    <row r="72142" spans="30:30">
      <c r="AD72142" s="9"/>
    </row>
    <row r="72143" spans="30:30">
      <c r="AD72143" s="9"/>
    </row>
    <row r="72144" spans="30:30">
      <c r="AD72144" s="9"/>
    </row>
    <row r="72145" spans="30:30">
      <c r="AD72145" s="9"/>
    </row>
    <row r="72146" spans="30:30">
      <c r="AD72146" s="9"/>
    </row>
    <row r="72147" spans="30:30">
      <c r="AD72147" s="9"/>
    </row>
    <row r="72148" spans="30:30">
      <c r="AD72148" s="9"/>
    </row>
    <row r="72149" spans="30:30">
      <c r="AD72149" s="9"/>
    </row>
    <row r="72150" spans="30:30">
      <c r="AD72150" s="9"/>
    </row>
    <row r="72151" spans="30:30">
      <c r="AD72151" s="9"/>
    </row>
    <row r="72152" spans="30:30">
      <c r="AD72152" s="9"/>
    </row>
    <row r="72153" spans="30:30">
      <c r="AD72153" s="9"/>
    </row>
    <row r="72154" spans="30:30">
      <c r="AD72154" s="9"/>
    </row>
    <row r="72155" spans="30:30">
      <c r="AD72155" s="9"/>
    </row>
    <row r="72156" spans="30:30">
      <c r="AD72156" s="9"/>
    </row>
    <row r="72157" spans="30:30">
      <c r="AD72157" s="9"/>
    </row>
    <row r="72158" spans="30:30">
      <c r="AD72158" s="9"/>
    </row>
    <row r="72159" spans="30:30">
      <c r="AD72159" s="9"/>
    </row>
    <row r="72160" spans="30:30">
      <c r="AD72160" s="9"/>
    </row>
    <row r="72161" spans="30:30">
      <c r="AD72161" s="9"/>
    </row>
    <row r="72162" spans="30:30">
      <c r="AD72162" s="9"/>
    </row>
    <row r="72163" spans="30:30">
      <c r="AD72163" s="9"/>
    </row>
    <row r="72164" spans="30:30">
      <c r="AD72164" s="9"/>
    </row>
    <row r="72165" spans="30:30">
      <c r="AD72165" s="9"/>
    </row>
    <row r="72166" spans="30:30">
      <c r="AD72166" s="9"/>
    </row>
    <row r="72167" spans="30:30">
      <c r="AD72167" s="9"/>
    </row>
    <row r="72168" spans="30:30">
      <c r="AD72168" s="9"/>
    </row>
    <row r="72169" spans="30:30">
      <c r="AD72169" s="9"/>
    </row>
    <row r="72170" spans="30:30">
      <c r="AD72170" s="9"/>
    </row>
    <row r="72171" spans="30:30">
      <c r="AD72171" s="9"/>
    </row>
    <row r="72172" spans="30:30">
      <c r="AD72172" s="9"/>
    </row>
    <row r="72173" spans="30:30">
      <c r="AD72173" s="9"/>
    </row>
    <row r="72174" spans="30:30">
      <c r="AD72174" s="9"/>
    </row>
    <row r="72175" spans="30:30">
      <c r="AD72175" s="9"/>
    </row>
    <row r="72176" spans="30:30">
      <c r="AD72176" s="9"/>
    </row>
    <row r="72177" spans="30:30">
      <c r="AD72177" s="9"/>
    </row>
    <row r="72178" spans="30:30">
      <c r="AD72178" s="9"/>
    </row>
    <row r="72179" spans="30:30">
      <c r="AD72179" s="9"/>
    </row>
    <row r="72180" spans="30:30">
      <c r="AD72180" s="9"/>
    </row>
    <row r="72181" spans="30:30">
      <c r="AD72181" s="9"/>
    </row>
    <row r="72182" spans="30:30">
      <c r="AD72182" s="9"/>
    </row>
    <row r="72183" spans="30:30">
      <c r="AD72183" s="9"/>
    </row>
    <row r="72184" spans="30:30">
      <c r="AD72184" s="9"/>
    </row>
    <row r="72185" spans="30:30">
      <c r="AD72185" s="9"/>
    </row>
    <row r="72186" spans="30:30">
      <c r="AD72186" s="9"/>
    </row>
    <row r="72187" spans="30:30">
      <c r="AD72187" s="9"/>
    </row>
    <row r="72188" spans="30:30">
      <c r="AD72188" s="9"/>
    </row>
    <row r="72189" spans="30:30">
      <c r="AD72189" s="9"/>
    </row>
    <row r="72190" spans="30:30">
      <c r="AD72190" s="9"/>
    </row>
    <row r="72191" spans="30:30">
      <c r="AD72191" s="9"/>
    </row>
    <row r="72192" spans="30:30">
      <c r="AD72192" s="9"/>
    </row>
    <row r="72193" spans="30:30">
      <c r="AD72193" s="9"/>
    </row>
    <row r="72194" spans="30:30">
      <c r="AD72194" s="9"/>
    </row>
    <row r="72195" spans="30:30">
      <c r="AD72195" s="9"/>
    </row>
    <row r="72196" spans="30:30">
      <c r="AD72196" s="9"/>
    </row>
    <row r="72197" spans="30:30">
      <c r="AD72197" s="9"/>
    </row>
    <row r="72198" spans="30:30">
      <c r="AD72198" s="9"/>
    </row>
    <row r="72199" spans="30:30">
      <c r="AD72199" s="9"/>
    </row>
    <row r="72200" spans="30:30">
      <c r="AD72200" s="9"/>
    </row>
    <row r="72201" spans="30:30">
      <c r="AD72201" s="9"/>
    </row>
    <row r="72202" spans="30:30">
      <c r="AD72202" s="9"/>
    </row>
    <row r="72203" spans="30:30">
      <c r="AD72203" s="9"/>
    </row>
    <row r="72204" spans="30:30">
      <c r="AD72204" s="9"/>
    </row>
    <row r="72205" spans="30:30">
      <c r="AD72205" s="9"/>
    </row>
    <row r="72206" spans="30:30">
      <c r="AD72206" s="9"/>
    </row>
    <row r="72207" spans="30:30">
      <c r="AD72207" s="9"/>
    </row>
    <row r="72208" spans="30:30">
      <c r="AD72208" s="9"/>
    </row>
    <row r="72209" spans="30:30">
      <c r="AD72209" s="9"/>
    </row>
    <row r="72210" spans="30:30">
      <c r="AD72210" s="9"/>
    </row>
    <row r="72211" spans="30:30">
      <c r="AD72211" s="9"/>
    </row>
    <row r="72212" spans="30:30">
      <c r="AD72212" s="9"/>
    </row>
    <row r="72213" spans="30:30">
      <c r="AD72213" s="9"/>
    </row>
    <row r="72214" spans="30:30">
      <c r="AD72214" s="9"/>
    </row>
    <row r="72215" spans="30:30">
      <c r="AD72215" s="9"/>
    </row>
    <row r="72216" spans="30:30">
      <c r="AD72216" s="9"/>
    </row>
    <row r="72217" spans="30:30">
      <c r="AD72217" s="9"/>
    </row>
    <row r="72218" spans="30:30">
      <c r="AD72218" s="9"/>
    </row>
    <row r="72219" spans="30:30">
      <c r="AD72219" s="9"/>
    </row>
    <row r="72220" spans="30:30">
      <c r="AD72220" s="9"/>
    </row>
    <row r="72221" spans="30:30">
      <c r="AD72221" s="9"/>
    </row>
    <row r="72222" spans="30:30">
      <c r="AD72222" s="9"/>
    </row>
    <row r="72223" spans="30:30">
      <c r="AD72223" s="9"/>
    </row>
    <row r="72224" spans="30:30">
      <c r="AD72224" s="9"/>
    </row>
    <row r="72225" spans="30:30">
      <c r="AD72225" s="9"/>
    </row>
    <row r="72226" spans="30:30">
      <c r="AD72226" s="9"/>
    </row>
    <row r="72227" spans="30:30">
      <c r="AD72227" s="9"/>
    </row>
    <row r="72228" spans="30:30">
      <c r="AD72228" s="9"/>
    </row>
    <row r="72229" spans="30:30">
      <c r="AD72229" s="9"/>
    </row>
    <row r="72230" spans="30:30">
      <c r="AD72230" s="9"/>
    </row>
    <row r="72231" spans="30:30">
      <c r="AD72231" s="9"/>
    </row>
    <row r="72232" spans="30:30">
      <c r="AD72232" s="9"/>
    </row>
    <row r="72233" spans="30:30">
      <c r="AD72233" s="9"/>
    </row>
    <row r="72234" spans="30:30">
      <c r="AD72234" s="9"/>
    </row>
    <row r="72235" spans="30:30">
      <c r="AD72235" s="9"/>
    </row>
    <row r="72236" spans="30:30">
      <c r="AD72236" s="9"/>
    </row>
    <row r="72237" spans="30:30">
      <c r="AD72237" s="9"/>
    </row>
    <row r="72238" spans="30:30">
      <c r="AD72238" s="9"/>
    </row>
    <row r="72239" spans="30:30">
      <c r="AD72239" s="9"/>
    </row>
    <row r="72240" spans="30:30">
      <c r="AD72240" s="9"/>
    </row>
    <row r="72241" spans="30:30">
      <c r="AD72241" s="9"/>
    </row>
    <row r="72242" spans="30:30">
      <c r="AD72242" s="9"/>
    </row>
    <row r="72243" spans="30:30">
      <c r="AD72243" s="9"/>
    </row>
    <row r="72244" spans="30:30">
      <c r="AD72244" s="9"/>
    </row>
    <row r="72245" spans="30:30">
      <c r="AD72245" s="9"/>
    </row>
    <row r="72246" spans="30:30">
      <c r="AD72246" s="9"/>
    </row>
    <row r="72247" spans="30:30">
      <c r="AD72247" s="9"/>
    </row>
    <row r="72248" spans="30:30">
      <c r="AD72248" s="9"/>
    </row>
    <row r="72249" spans="30:30">
      <c r="AD72249" s="9"/>
    </row>
    <row r="72250" spans="30:30">
      <c r="AD72250" s="9"/>
    </row>
    <row r="72251" spans="30:30">
      <c r="AD72251" s="9"/>
    </row>
    <row r="72252" spans="30:30">
      <c r="AD72252" s="9"/>
    </row>
    <row r="72253" spans="30:30">
      <c r="AD72253" s="9"/>
    </row>
    <row r="72254" spans="30:30">
      <c r="AD72254" s="9"/>
    </row>
    <row r="72255" spans="30:30">
      <c r="AD72255" s="9"/>
    </row>
    <row r="72256" spans="30:30">
      <c r="AD72256" s="9"/>
    </row>
    <row r="72257" spans="30:30">
      <c r="AD72257" s="9"/>
    </row>
    <row r="72258" spans="30:30">
      <c r="AD72258" s="9"/>
    </row>
    <row r="72259" spans="30:30">
      <c r="AD72259" s="9"/>
    </row>
    <row r="72260" spans="30:30">
      <c r="AD72260" s="9"/>
    </row>
    <row r="72261" spans="30:30">
      <c r="AD72261" s="9"/>
    </row>
    <row r="72262" spans="30:30">
      <c r="AD72262" s="9"/>
    </row>
    <row r="72263" spans="30:30">
      <c r="AD72263" s="9"/>
    </row>
    <row r="72264" spans="30:30">
      <c r="AD72264" s="9"/>
    </row>
    <row r="72265" spans="30:30">
      <c r="AD72265" s="9"/>
    </row>
    <row r="72266" spans="30:30">
      <c r="AD72266" s="9"/>
    </row>
    <row r="72267" spans="30:30">
      <c r="AD72267" s="9"/>
    </row>
    <row r="72268" spans="30:30">
      <c r="AD72268" s="9"/>
    </row>
    <row r="72269" spans="30:30">
      <c r="AD72269" s="9"/>
    </row>
    <row r="72270" spans="30:30">
      <c r="AD72270" s="9"/>
    </row>
    <row r="72271" spans="30:30">
      <c r="AD72271" s="9"/>
    </row>
    <row r="72272" spans="30:30">
      <c r="AD72272" s="9"/>
    </row>
    <row r="72273" spans="30:30">
      <c r="AD72273" s="9"/>
    </row>
    <row r="72274" spans="30:30">
      <c r="AD72274" s="9"/>
    </row>
    <row r="72275" spans="30:30">
      <c r="AD72275" s="9"/>
    </row>
    <row r="72276" spans="30:30">
      <c r="AD72276" s="9"/>
    </row>
    <row r="72277" spans="30:30">
      <c r="AD72277" s="9"/>
    </row>
    <row r="72278" spans="30:30">
      <c r="AD72278" s="9"/>
    </row>
    <row r="72279" spans="30:30">
      <c r="AD72279" s="9"/>
    </row>
    <row r="72280" spans="30:30">
      <c r="AD72280" s="9"/>
    </row>
    <row r="72281" spans="30:30">
      <c r="AD72281" s="9"/>
    </row>
    <row r="72282" spans="30:30">
      <c r="AD72282" s="9"/>
    </row>
    <row r="72283" spans="30:30">
      <c r="AD72283" s="9"/>
    </row>
    <row r="72284" spans="30:30">
      <c r="AD72284" s="9"/>
    </row>
    <row r="72285" spans="30:30">
      <c r="AD72285" s="9"/>
    </row>
    <row r="72286" spans="30:30">
      <c r="AD72286" s="9"/>
    </row>
    <row r="72287" spans="30:30">
      <c r="AD72287" s="9"/>
    </row>
    <row r="72288" spans="30:30">
      <c r="AD72288" s="9"/>
    </row>
    <row r="72289" spans="30:30">
      <c r="AD72289" s="9"/>
    </row>
    <row r="72290" spans="30:30">
      <c r="AD72290" s="9"/>
    </row>
    <row r="72291" spans="30:30">
      <c r="AD72291" s="9"/>
    </row>
    <row r="72292" spans="30:30">
      <c r="AD72292" s="9"/>
    </row>
    <row r="72293" spans="30:30">
      <c r="AD72293" s="9"/>
    </row>
    <row r="72294" spans="30:30">
      <c r="AD72294" s="9"/>
    </row>
    <row r="72295" spans="30:30">
      <c r="AD72295" s="9"/>
    </row>
    <row r="72296" spans="30:30">
      <c r="AD72296" s="9"/>
    </row>
    <row r="72297" spans="30:30">
      <c r="AD72297" s="9"/>
    </row>
    <row r="72298" spans="30:30">
      <c r="AD72298" s="9"/>
    </row>
    <row r="72299" spans="30:30">
      <c r="AD72299" s="9"/>
    </row>
    <row r="72300" spans="30:30">
      <c r="AD72300" s="9"/>
    </row>
    <row r="72301" spans="30:30">
      <c r="AD72301" s="9"/>
    </row>
    <row r="72302" spans="30:30">
      <c r="AD72302" s="9"/>
    </row>
    <row r="72303" spans="30:30">
      <c r="AD72303" s="9"/>
    </row>
    <row r="72304" spans="30:30">
      <c r="AD72304" s="9"/>
    </row>
    <row r="72305" spans="30:30">
      <c r="AD72305" s="9"/>
    </row>
    <row r="72306" spans="30:30">
      <c r="AD72306" s="9"/>
    </row>
    <row r="72307" spans="30:30">
      <c r="AD72307" s="9"/>
    </row>
    <row r="72308" spans="30:30">
      <c r="AD72308" s="9"/>
    </row>
    <row r="72309" spans="30:30">
      <c r="AD72309" s="9"/>
    </row>
    <row r="72310" spans="30:30">
      <c r="AD72310" s="9"/>
    </row>
    <row r="72311" spans="30:30">
      <c r="AD72311" s="9"/>
    </row>
    <row r="72312" spans="30:30">
      <c r="AD72312" s="9"/>
    </row>
    <row r="72313" spans="30:30">
      <c r="AD72313" s="9"/>
    </row>
    <row r="72314" spans="30:30">
      <c r="AD72314" s="9"/>
    </row>
    <row r="72315" spans="30:30">
      <c r="AD72315" s="9"/>
    </row>
    <row r="72316" spans="30:30">
      <c r="AD72316" s="9"/>
    </row>
    <row r="72317" spans="30:30">
      <c r="AD72317" s="9"/>
    </row>
    <row r="72318" spans="30:30">
      <c r="AD72318" s="9"/>
    </row>
    <row r="72319" spans="30:30">
      <c r="AD72319" s="9"/>
    </row>
    <row r="72320" spans="30:30">
      <c r="AD72320" s="9"/>
    </row>
    <row r="72321" spans="30:30">
      <c r="AD72321" s="9"/>
    </row>
    <row r="72322" spans="30:30">
      <c r="AD72322" s="9"/>
    </row>
    <row r="72323" spans="30:30">
      <c r="AD72323" s="9"/>
    </row>
    <row r="72324" spans="30:30">
      <c r="AD72324" s="9"/>
    </row>
    <row r="72325" spans="30:30">
      <c r="AD72325" s="9"/>
    </row>
    <row r="72326" spans="30:30">
      <c r="AD72326" s="9"/>
    </row>
    <row r="72327" spans="30:30">
      <c r="AD72327" s="9"/>
    </row>
    <row r="72328" spans="30:30">
      <c r="AD72328" s="9"/>
    </row>
    <row r="72329" spans="30:30">
      <c r="AD72329" s="9"/>
    </row>
    <row r="72330" spans="30:30">
      <c r="AD72330" s="9"/>
    </row>
    <row r="72331" spans="30:30">
      <c r="AD72331" s="9"/>
    </row>
    <row r="72332" spans="30:30">
      <c r="AD72332" s="9"/>
    </row>
    <row r="72333" spans="30:30">
      <c r="AD72333" s="9"/>
    </row>
    <row r="72334" spans="30:30">
      <c r="AD72334" s="9"/>
    </row>
    <row r="72335" spans="30:30">
      <c r="AD72335" s="9"/>
    </row>
    <row r="72336" spans="30:30">
      <c r="AD72336" s="9"/>
    </row>
    <row r="72337" spans="30:30">
      <c r="AD72337" s="9"/>
    </row>
    <row r="72338" spans="30:30">
      <c r="AD72338" s="9"/>
    </row>
    <row r="72339" spans="30:30">
      <c r="AD72339" s="9"/>
    </row>
    <row r="72340" spans="30:30">
      <c r="AD72340" s="9"/>
    </row>
    <row r="72341" spans="30:30">
      <c r="AD72341" s="9"/>
    </row>
    <row r="72342" spans="30:30">
      <c r="AD72342" s="9"/>
    </row>
    <row r="72343" spans="30:30">
      <c r="AD72343" s="9"/>
    </row>
    <row r="72344" spans="30:30">
      <c r="AD72344" s="9"/>
    </row>
    <row r="72345" spans="30:30">
      <c r="AD72345" s="9"/>
    </row>
    <row r="72346" spans="30:30">
      <c r="AD72346" s="9"/>
    </row>
    <row r="72347" spans="30:30">
      <c r="AD72347" s="9"/>
    </row>
    <row r="72348" spans="30:30">
      <c r="AD72348" s="9"/>
    </row>
    <row r="72349" spans="30:30">
      <c r="AD72349" s="9"/>
    </row>
    <row r="72350" spans="30:30">
      <c r="AD72350" s="9"/>
    </row>
    <row r="72351" spans="30:30">
      <c r="AD72351" s="9"/>
    </row>
    <row r="72352" spans="30:30">
      <c r="AD72352" s="9"/>
    </row>
    <row r="72353" spans="30:30">
      <c r="AD72353" s="9"/>
    </row>
    <row r="72354" spans="30:30">
      <c r="AD72354" s="9"/>
    </row>
    <row r="72355" spans="30:30">
      <c r="AD72355" s="9"/>
    </row>
    <row r="72356" spans="30:30">
      <c r="AD72356" s="9"/>
    </row>
    <row r="72357" spans="30:30">
      <c r="AD72357" s="9"/>
    </row>
    <row r="72358" spans="30:30">
      <c r="AD72358" s="9"/>
    </row>
    <row r="72359" spans="30:30">
      <c r="AD72359" s="9"/>
    </row>
    <row r="72360" spans="30:30">
      <c r="AD72360" s="9"/>
    </row>
    <row r="72361" spans="30:30">
      <c r="AD72361" s="9"/>
    </row>
    <row r="72362" spans="30:30">
      <c r="AD72362" s="9"/>
    </row>
    <row r="72363" spans="30:30">
      <c r="AD72363" s="9"/>
    </row>
    <row r="72364" spans="30:30">
      <c r="AD72364" s="9"/>
    </row>
    <row r="72365" spans="30:30">
      <c r="AD72365" s="9"/>
    </row>
    <row r="72366" spans="30:30">
      <c r="AD72366" s="9"/>
    </row>
    <row r="72367" spans="30:30">
      <c r="AD72367" s="9"/>
    </row>
    <row r="72368" spans="30:30">
      <c r="AD72368" s="9"/>
    </row>
    <row r="72369" spans="30:30">
      <c r="AD72369" s="9"/>
    </row>
    <row r="72370" spans="30:30">
      <c r="AD72370" s="9"/>
    </row>
    <row r="72371" spans="30:30">
      <c r="AD72371" s="9"/>
    </row>
    <row r="72372" spans="30:30">
      <c r="AD72372" s="9"/>
    </row>
    <row r="72373" spans="30:30">
      <c r="AD72373" s="9"/>
    </row>
    <row r="72374" spans="30:30">
      <c r="AD72374" s="9"/>
    </row>
    <row r="72375" spans="30:30">
      <c r="AD72375" s="9"/>
    </row>
    <row r="72376" spans="30:30">
      <c r="AD72376" s="9"/>
    </row>
    <row r="72377" spans="30:30">
      <c r="AD72377" s="9"/>
    </row>
    <row r="72378" spans="30:30">
      <c r="AD72378" s="9"/>
    </row>
    <row r="72379" spans="30:30">
      <c r="AD72379" s="9"/>
    </row>
    <row r="72380" spans="30:30">
      <c r="AD72380" s="9"/>
    </row>
    <row r="72381" spans="30:30">
      <c r="AD72381" s="9"/>
    </row>
    <row r="72382" spans="30:30">
      <c r="AD72382" s="9"/>
    </row>
    <row r="72383" spans="30:30">
      <c r="AD72383" s="9"/>
    </row>
    <row r="72384" spans="30:30">
      <c r="AD72384" s="9"/>
    </row>
    <row r="72385" spans="30:30">
      <c r="AD72385" s="9"/>
    </row>
    <row r="72386" spans="30:30">
      <c r="AD72386" s="9"/>
    </row>
    <row r="72387" spans="30:30">
      <c r="AD72387" s="9"/>
    </row>
    <row r="72388" spans="30:30">
      <c r="AD72388" s="9"/>
    </row>
    <row r="72389" spans="30:30">
      <c r="AD72389" s="9"/>
    </row>
    <row r="72390" spans="30:30">
      <c r="AD72390" s="9"/>
    </row>
    <row r="72391" spans="30:30">
      <c r="AD72391" s="9"/>
    </row>
    <row r="72392" spans="30:30">
      <c r="AD72392" s="9"/>
    </row>
    <row r="72393" spans="30:30">
      <c r="AD72393" s="9"/>
    </row>
    <row r="72394" spans="30:30">
      <c r="AD72394" s="9"/>
    </row>
    <row r="72395" spans="30:30">
      <c r="AD72395" s="9"/>
    </row>
    <row r="72396" spans="30:30">
      <c r="AD72396" s="9"/>
    </row>
    <row r="72397" spans="30:30">
      <c r="AD72397" s="9"/>
    </row>
    <row r="72398" spans="30:30">
      <c r="AD72398" s="9"/>
    </row>
    <row r="72399" spans="30:30">
      <c r="AD72399" s="9"/>
    </row>
    <row r="72400" spans="30:30">
      <c r="AD72400" s="9"/>
    </row>
    <row r="72401" spans="30:30">
      <c r="AD72401" s="9"/>
    </row>
    <row r="72402" spans="30:30">
      <c r="AD72402" s="9"/>
    </row>
    <row r="72403" spans="30:30">
      <c r="AD72403" s="9"/>
    </row>
    <row r="72404" spans="30:30">
      <c r="AD72404" s="9"/>
    </row>
    <row r="72405" spans="30:30">
      <c r="AD72405" s="9"/>
    </row>
    <row r="72406" spans="30:30">
      <c r="AD72406" s="9"/>
    </row>
    <row r="72407" spans="30:30">
      <c r="AD72407" s="9"/>
    </row>
    <row r="72408" spans="30:30">
      <c r="AD72408" s="9"/>
    </row>
    <row r="72409" spans="30:30">
      <c r="AD72409" s="9"/>
    </row>
    <row r="72410" spans="30:30">
      <c r="AD72410" s="9"/>
    </row>
    <row r="72411" spans="30:30">
      <c r="AD72411" s="9"/>
    </row>
    <row r="72412" spans="30:30">
      <c r="AD72412" s="9"/>
    </row>
    <row r="72413" spans="30:30">
      <c r="AD72413" s="9"/>
    </row>
    <row r="72414" spans="30:30">
      <c r="AD72414" s="9"/>
    </row>
    <row r="72415" spans="30:30">
      <c r="AD72415" s="9"/>
    </row>
    <row r="72416" spans="30:30">
      <c r="AD72416" s="9"/>
    </row>
    <row r="72417" spans="30:30">
      <c r="AD72417" s="9"/>
    </row>
    <row r="72418" spans="30:30">
      <c r="AD72418" s="9"/>
    </row>
    <row r="72419" spans="30:30">
      <c r="AD72419" s="9"/>
    </row>
    <row r="72420" spans="30:30">
      <c r="AD72420" s="9"/>
    </row>
    <row r="72421" spans="30:30">
      <c r="AD72421" s="9"/>
    </row>
    <row r="72422" spans="30:30">
      <c r="AD72422" s="9"/>
    </row>
    <row r="72423" spans="30:30">
      <c r="AD72423" s="9"/>
    </row>
    <row r="72424" spans="30:30">
      <c r="AD72424" s="9"/>
    </row>
    <row r="72425" spans="30:30">
      <c r="AD72425" s="9"/>
    </row>
    <row r="72426" spans="30:30">
      <c r="AD72426" s="9"/>
    </row>
    <row r="72427" spans="30:30">
      <c r="AD72427" s="9"/>
    </row>
    <row r="72428" spans="30:30">
      <c r="AD72428" s="9"/>
    </row>
    <row r="72429" spans="30:30">
      <c r="AD72429" s="9"/>
    </row>
    <row r="72430" spans="30:30">
      <c r="AD72430" s="9"/>
    </row>
    <row r="72431" spans="30:30">
      <c r="AD72431" s="9"/>
    </row>
    <row r="72432" spans="30:30">
      <c r="AD72432" s="9"/>
    </row>
    <row r="72433" spans="30:30">
      <c r="AD72433" s="9"/>
    </row>
    <row r="72434" spans="30:30">
      <c r="AD72434" s="9"/>
    </row>
    <row r="72435" spans="30:30">
      <c r="AD72435" s="9"/>
    </row>
    <row r="72436" spans="30:30">
      <c r="AD72436" s="9"/>
    </row>
    <row r="72437" spans="30:30">
      <c r="AD72437" s="9"/>
    </row>
    <row r="72438" spans="30:30">
      <c r="AD72438" s="9"/>
    </row>
    <row r="72439" spans="30:30">
      <c r="AD72439" s="9"/>
    </row>
    <row r="72440" spans="30:30">
      <c r="AD72440" s="9"/>
    </row>
    <row r="72441" spans="30:30">
      <c r="AD72441" s="9"/>
    </row>
    <row r="72442" spans="30:30">
      <c r="AD72442" s="9"/>
    </row>
    <row r="72443" spans="30:30">
      <c r="AD72443" s="9"/>
    </row>
    <row r="72444" spans="30:30">
      <c r="AD72444" s="9"/>
    </row>
    <row r="72445" spans="30:30">
      <c r="AD72445" s="9"/>
    </row>
    <row r="72446" spans="30:30">
      <c r="AD72446" s="9"/>
    </row>
    <row r="72447" spans="30:30">
      <c r="AD72447" s="9"/>
    </row>
    <row r="72448" spans="30:30">
      <c r="AD72448" s="9"/>
    </row>
    <row r="72449" spans="30:30">
      <c r="AD72449" s="9"/>
    </row>
    <row r="72450" spans="30:30">
      <c r="AD72450" s="9"/>
    </row>
    <row r="72451" spans="30:30">
      <c r="AD72451" s="9"/>
    </row>
    <row r="72452" spans="30:30">
      <c r="AD72452" s="9"/>
    </row>
    <row r="72453" spans="30:30">
      <c r="AD72453" s="9"/>
    </row>
    <row r="72454" spans="30:30">
      <c r="AD72454" s="9"/>
    </row>
    <row r="72455" spans="30:30">
      <c r="AD72455" s="9"/>
    </row>
    <row r="72456" spans="30:30">
      <c r="AD72456" s="9"/>
    </row>
    <row r="72457" spans="30:30">
      <c r="AD72457" s="9"/>
    </row>
    <row r="72458" spans="30:30">
      <c r="AD72458" s="9"/>
    </row>
    <row r="72459" spans="30:30">
      <c r="AD72459" s="9"/>
    </row>
    <row r="72460" spans="30:30">
      <c r="AD72460" s="9"/>
    </row>
    <row r="72461" spans="30:30">
      <c r="AD72461" s="9"/>
    </row>
    <row r="72462" spans="30:30">
      <c r="AD72462" s="9"/>
    </row>
    <row r="72463" spans="30:30">
      <c r="AD72463" s="9"/>
    </row>
    <row r="72464" spans="30:30">
      <c r="AD72464" s="9"/>
    </row>
    <row r="72465" spans="30:30">
      <c r="AD72465" s="9"/>
    </row>
    <row r="72466" spans="30:30">
      <c r="AD72466" s="9"/>
    </row>
    <row r="72467" spans="30:30">
      <c r="AD72467" s="9"/>
    </row>
    <row r="72468" spans="30:30">
      <c r="AD72468" s="9"/>
    </row>
    <row r="72469" spans="30:30">
      <c r="AD72469" s="9"/>
    </row>
    <row r="72470" spans="30:30">
      <c r="AD72470" s="9"/>
    </row>
    <row r="72471" spans="30:30">
      <c r="AD72471" s="9"/>
    </row>
    <row r="72472" spans="30:30">
      <c r="AD72472" s="9"/>
    </row>
    <row r="72473" spans="30:30">
      <c r="AD72473" s="9"/>
    </row>
    <row r="72474" spans="30:30">
      <c r="AD72474" s="9"/>
    </row>
    <row r="72475" spans="30:30">
      <c r="AD72475" s="9"/>
    </row>
    <row r="72476" spans="30:30">
      <c r="AD72476" s="9"/>
    </row>
    <row r="72477" spans="30:30">
      <c r="AD72477" s="9"/>
    </row>
    <row r="72478" spans="30:30">
      <c r="AD72478" s="9"/>
    </row>
    <row r="72479" spans="30:30">
      <c r="AD72479" s="9"/>
    </row>
    <row r="72480" spans="30:30">
      <c r="AD72480" s="9"/>
    </row>
    <row r="72481" spans="30:30">
      <c r="AD72481" s="9"/>
    </row>
    <row r="72482" spans="30:30">
      <c r="AD72482" s="9"/>
    </row>
    <row r="72483" spans="30:30">
      <c r="AD72483" s="9"/>
    </row>
    <row r="72484" spans="30:30">
      <c r="AD72484" s="9"/>
    </row>
    <row r="72485" spans="30:30">
      <c r="AD72485" s="9"/>
    </row>
    <row r="72486" spans="30:30">
      <c r="AD72486" s="9"/>
    </row>
    <row r="72487" spans="30:30">
      <c r="AD72487" s="9"/>
    </row>
    <row r="72488" spans="30:30">
      <c r="AD72488" s="9"/>
    </row>
    <row r="72489" spans="30:30">
      <c r="AD72489" s="9"/>
    </row>
    <row r="72490" spans="30:30">
      <c r="AD72490" s="9"/>
    </row>
    <row r="72491" spans="30:30">
      <c r="AD72491" s="9"/>
    </row>
    <row r="72492" spans="30:30">
      <c r="AD72492" s="9"/>
    </row>
    <row r="72493" spans="30:30">
      <c r="AD72493" s="9"/>
    </row>
    <row r="72494" spans="30:30">
      <c r="AD72494" s="9"/>
    </row>
    <row r="72495" spans="30:30">
      <c r="AD72495" s="9"/>
    </row>
    <row r="72496" spans="30:30">
      <c r="AD72496" s="9"/>
    </row>
    <row r="72497" spans="30:30">
      <c r="AD72497" s="9"/>
    </row>
    <row r="72498" spans="30:30">
      <c r="AD72498" s="9"/>
    </row>
    <row r="72499" spans="30:30">
      <c r="AD72499" s="9"/>
    </row>
    <row r="72500" spans="30:30">
      <c r="AD72500" s="9"/>
    </row>
    <row r="72501" spans="30:30">
      <c r="AD72501" s="9"/>
    </row>
    <row r="72502" spans="30:30">
      <c r="AD72502" s="9"/>
    </row>
    <row r="72503" spans="30:30">
      <c r="AD72503" s="9"/>
    </row>
    <row r="72504" spans="30:30">
      <c r="AD72504" s="9"/>
    </row>
    <row r="72505" spans="30:30">
      <c r="AD72505" s="9"/>
    </row>
    <row r="72506" spans="30:30">
      <c r="AD72506" s="9"/>
    </row>
    <row r="72507" spans="30:30">
      <c r="AD72507" s="9"/>
    </row>
    <row r="72508" spans="30:30">
      <c r="AD72508" s="9"/>
    </row>
    <row r="72509" spans="30:30">
      <c r="AD72509" s="9"/>
    </row>
    <row r="72510" spans="30:30">
      <c r="AD72510" s="9"/>
    </row>
    <row r="72511" spans="30:30">
      <c r="AD72511" s="9"/>
    </row>
    <row r="72512" spans="30:30">
      <c r="AD72512" s="9"/>
    </row>
    <row r="72513" spans="30:30">
      <c r="AD72513" s="9"/>
    </row>
    <row r="72514" spans="30:30">
      <c r="AD72514" s="9"/>
    </row>
    <row r="72515" spans="30:30">
      <c r="AD72515" s="9"/>
    </row>
    <row r="72516" spans="30:30">
      <c r="AD72516" s="9"/>
    </row>
    <row r="72517" spans="30:30">
      <c r="AD72517" s="9"/>
    </row>
    <row r="72518" spans="30:30">
      <c r="AD72518" s="9"/>
    </row>
    <row r="72519" spans="30:30">
      <c r="AD72519" s="9"/>
    </row>
    <row r="72520" spans="30:30">
      <c r="AD72520" s="9"/>
    </row>
    <row r="72521" spans="30:30">
      <c r="AD72521" s="9"/>
    </row>
    <row r="72522" spans="30:30">
      <c r="AD72522" s="9"/>
    </row>
    <row r="72523" spans="30:30">
      <c r="AD72523" s="9"/>
    </row>
    <row r="72524" spans="30:30">
      <c r="AD72524" s="9"/>
    </row>
    <row r="72525" spans="30:30">
      <c r="AD72525" s="9"/>
    </row>
    <row r="72526" spans="30:30">
      <c r="AD72526" s="9"/>
    </row>
    <row r="72527" spans="30:30">
      <c r="AD72527" s="9"/>
    </row>
    <row r="72528" spans="30:30">
      <c r="AD72528" s="9"/>
    </row>
    <row r="72529" spans="30:30">
      <c r="AD72529" s="9"/>
    </row>
    <row r="72530" spans="30:30">
      <c r="AD72530" s="9"/>
    </row>
    <row r="72531" spans="30:30">
      <c r="AD72531" s="9"/>
    </row>
    <row r="72532" spans="30:30">
      <c r="AD72532" s="9"/>
    </row>
    <row r="72533" spans="30:30">
      <c r="AD72533" s="9"/>
    </row>
    <row r="72534" spans="30:30">
      <c r="AD72534" s="9"/>
    </row>
    <row r="72535" spans="30:30">
      <c r="AD72535" s="9"/>
    </row>
    <row r="72536" spans="30:30">
      <c r="AD72536" s="9"/>
    </row>
    <row r="72537" spans="30:30">
      <c r="AD72537" s="9"/>
    </row>
    <row r="72538" spans="30:30">
      <c r="AD72538" s="9"/>
    </row>
    <row r="72539" spans="30:30">
      <c r="AD72539" s="9"/>
    </row>
    <row r="72540" spans="30:30">
      <c r="AD72540" s="9"/>
    </row>
    <row r="72541" spans="30:30">
      <c r="AD72541" s="9"/>
    </row>
    <row r="72542" spans="30:30">
      <c r="AD72542" s="9"/>
    </row>
    <row r="72543" spans="30:30">
      <c r="AD72543" s="9"/>
    </row>
    <row r="72544" spans="30:30">
      <c r="AD72544" s="9"/>
    </row>
    <row r="72545" spans="30:30">
      <c r="AD72545" s="9"/>
    </row>
    <row r="72546" spans="30:30">
      <c r="AD72546" s="9"/>
    </row>
    <row r="72547" spans="30:30">
      <c r="AD72547" s="9"/>
    </row>
    <row r="72548" spans="30:30">
      <c r="AD72548" s="9"/>
    </row>
    <row r="72549" spans="30:30">
      <c r="AD72549" s="9"/>
    </row>
    <row r="72550" spans="30:30">
      <c r="AD72550" s="9"/>
    </row>
    <row r="72551" spans="30:30">
      <c r="AD72551" s="9"/>
    </row>
    <row r="72552" spans="30:30">
      <c r="AD72552" s="9"/>
    </row>
    <row r="72553" spans="30:30">
      <c r="AD72553" s="9"/>
    </row>
    <row r="72554" spans="30:30">
      <c r="AD72554" s="9"/>
    </row>
    <row r="72555" spans="30:30">
      <c r="AD72555" s="9"/>
    </row>
    <row r="72556" spans="30:30">
      <c r="AD72556" s="9"/>
    </row>
    <row r="72557" spans="30:30">
      <c r="AD72557" s="9"/>
    </row>
    <row r="72558" spans="30:30">
      <c r="AD72558" s="9"/>
    </row>
    <row r="72559" spans="30:30">
      <c r="AD72559" s="9"/>
    </row>
    <row r="72560" spans="30:30">
      <c r="AD72560" s="9"/>
    </row>
    <row r="72561" spans="30:30">
      <c r="AD72561" s="9"/>
    </row>
    <row r="72562" spans="30:30">
      <c r="AD72562" s="9"/>
    </row>
    <row r="72563" spans="30:30">
      <c r="AD72563" s="9"/>
    </row>
    <row r="72564" spans="30:30">
      <c r="AD72564" s="9"/>
    </row>
    <row r="72565" spans="30:30">
      <c r="AD72565" s="9"/>
    </row>
    <row r="72566" spans="30:30">
      <c r="AD72566" s="9"/>
    </row>
    <row r="72567" spans="30:30">
      <c r="AD72567" s="9"/>
    </row>
    <row r="72568" spans="30:30">
      <c r="AD72568" s="9"/>
    </row>
    <row r="72569" spans="30:30">
      <c r="AD72569" s="9"/>
    </row>
    <row r="72570" spans="30:30">
      <c r="AD72570" s="9"/>
    </row>
    <row r="72571" spans="30:30">
      <c r="AD72571" s="9"/>
    </row>
    <row r="72572" spans="30:30">
      <c r="AD72572" s="9"/>
    </row>
    <row r="72573" spans="30:30">
      <c r="AD72573" s="9"/>
    </row>
    <row r="72574" spans="30:30">
      <c r="AD72574" s="9"/>
    </row>
    <row r="72575" spans="30:30">
      <c r="AD72575" s="9"/>
    </row>
    <row r="72576" spans="30:30">
      <c r="AD72576" s="9"/>
    </row>
    <row r="72577" spans="30:30">
      <c r="AD72577" s="9"/>
    </row>
    <row r="72578" spans="30:30">
      <c r="AD72578" s="9"/>
    </row>
    <row r="72579" spans="30:30">
      <c r="AD72579" s="9"/>
    </row>
    <row r="72580" spans="30:30">
      <c r="AD72580" s="9"/>
    </row>
    <row r="72581" spans="30:30">
      <c r="AD72581" s="9"/>
    </row>
    <row r="72582" spans="30:30">
      <c r="AD72582" s="9"/>
    </row>
    <row r="72583" spans="30:30">
      <c r="AD72583" s="9"/>
    </row>
    <row r="72584" spans="30:30">
      <c r="AD72584" s="9"/>
    </row>
    <row r="72585" spans="30:30">
      <c r="AD72585" s="9"/>
    </row>
    <row r="72586" spans="30:30">
      <c r="AD72586" s="9"/>
    </row>
    <row r="72587" spans="30:30">
      <c r="AD72587" s="9"/>
    </row>
    <row r="72588" spans="30:30">
      <c r="AD72588" s="9"/>
    </row>
    <row r="72589" spans="30:30">
      <c r="AD72589" s="9"/>
    </row>
    <row r="72590" spans="30:30">
      <c r="AD72590" s="9"/>
    </row>
    <row r="72591" spans="30:30">
      <c r="AD72591" s="9"/>
    </row>
    <row r="72592" spans="30:30">
      <c r="AD72592" s="9"/>
    </row>
    <row r="72593" spans="30:30">
      <c r="AD72593" s="9"/>
    </row>
    <row r="72594" spans="30:30">
      <c r="AD72594" s="9"/>
    </row>
    <row r="72595" spans="30:30">
      <c r="AD72595" s="9"/>
    </row>
    <row r="72596" spans="30:30">
      <c r="AD72596" s="9"/>
    </row>
    <row r="72597" spans="30:30">
      <c r="AD72597" s="9"/>
    </row>
    <row r="72598" spans="30:30">
      <c r="AD72598" s="9"/>
    </row>
    <row r="72599" spans="30:30">
      <c r="AD72599" s="9"/>
    </row>
    <row r="72600" spans="30:30">
      <c r="AD72600" s="9"/>
    </row>
    <row r="72601" spans="30:30">
      <c r="AD72601" s="9"/>
    </row>
    <row r="72602" spans="30:30">
      <c r="AD72602" s="9"/>
    </row>
    <row r="72603" spans="30:30">
      <c r="AD72603" s="9"/>
    </row>
    <row r="72604" spans="30:30">
      <c r="AD72604" s="9"/>
    </row>
    <row r="72605" spans="30:30">
      <c r="AD72605" s="9"/>
    </row>
    <row r="72606" spans="30:30">
      <c r="AD72606" s="9"/>
    </row>
    <row r="72607" spans="30:30">
      <c r="AD72607" s="9"/>
    </row>
    <row r="72608" spans="30:30">
      <c r="AD72608" s="9"/>
    </row>
    <row r="72609" spans="30:30">
      <c r="AD72609" s="9"/>
    </row>
    <row r="72610" spans="30:30">
      <c r="AD72610" s="9"/>
    </row>
    <row r="72611" spans="30:30">
      <c r="AD72611" s="9"/>
    </row>
    <row r="72612" spans="30:30">
      <c r="AD72612" s="9"/>
    </row>
    <row r="72613" spans="30:30">
      <c r="AD72613" s="9"/>
    </row>
    <row r="72614" spans="30:30">
      <c r="AD72614" s="9"/>
    </row>
    <row r="72615" spans="30:30">
      <c r="AD72615" s="9"/>
    </row>
    <row r="72616" spans="30:30">
      <c r="AD72616" s="9"/>
    </row>
    <row r="72617" spans="30:30">
      <c r="AD72617" s="9"/>
    </row>
    <row r="72618" spans="30:30">
      <c r="AD72618" s="9"/>
    </row>
    <row r="72619" spans="30:30">
      <c r="AD72619" s="9"/>
    </row>
    <row r="72620" spans="30:30">
      <c r="AD72620" s="9"/>
    </row>
    <row r="72621" spans="30:30">
      <c r="AD72621" s="9"/>
    </row>
    <row r="72622" spans="30:30">
      <c r="AD72622" s="9"/>
    </row>
    <row r="72623" spans="30:30">
      <c r="AD72623" s="9"/>
    </row>
    <row r="72624" spans="30:30">
      <c r="AD72624" s="9"/>
    </row>
    <row r="72625" spans="30:30">
      <c r="AD72625" s="9"/>
    </row>
    <row r="72626" spans="30:30">
      <c r="AD72626" s="9"/>
    </row>
    <row r="72627" spans="30:30">
      <c r="AD72627" s="9"/>
    </row>
    <row r="72628" spans="30:30">
      <c r="AD72628" s="9"/>
    </row>
    <row r="72629" spans="30:30">
      <c r="AD72629" s="9"/>
    </row>
    <row r="72630" spans="30:30">
      <c r="AD72630" s="9"/>
    </row>
    <row r="72631" spans="30:30">
      <c r="AD72631" s="9"/>
    </row>
    <row r="72632" spans="30:30">
      <c r="AD72632" s="9"/>
    </row>
    <row r="72633" spans="30:30">
      <c r="AD72633" s="9"/>
    </row>
    <row r="72634" spans="30:30">
      <c r="AD72634" s="9"/>
    </row>
    <row r="72635" spans="30:30">
      <c r="AD72635" s="9"/>
    </row>
    <row r="72636" spans="30:30">
      <c r="AD72636" s="9"/>
    </row>
    <row r="72637" spans="30:30">
      <c r="AD72637" s="9"/>
    </row>
    <row r="72638" spans="30:30">
      <c r="AD72638" s="9"/>
    </row>
    <row r="72639" spans="30:30">
      <c r="AD72639" s="9"/>
    </row>
    <row r="72640" spans="30:30">
      <c r="AD72640" s="9"/>
    </row>
    <row r="72641" spans="30:30">
      <c r="AD72641" s="9"/>
    </row>
    <row r="72642" spans="30:30">
      <c r="AD72642" s="9"/>
    </row>
    <row r="72643" spans="30:30">
      <c r="AD72643" s="9"/>
    </row>
    <row r="72644" spans="30:30">
      <c r="AD72644" s="9"/>
    </row>
    <row r="72645" spans="30:30">
      <c r="AD72645" s="9"/>
    </row>
    <row r="72646" spans="30:30">
      <c r="AD72646" s="9"/>
    </row>
    <row r="72647" spans="30:30">
      <c r="AD72647" s="9"/>
    </row>
    <row r="72648" spans="30:30">
      <c r="AD72648" s="9"/>
    </row>
    <row r="72649" spans="30:30">
      <c r="AD72649" s="9"/>
    </row>
    <row r="72650" spans="30:30">
      <c r="AD72650" s="9"/>
    </row>
    <row r="72651" spans="30:30">
      <c r="AD72651" s="9"/>
    </row>
    <row r="72652" spans="30:30">
      <c r="AD72652" s="9"/>
    </row>
    <row r="72653" spans="30:30">
      <c r="AD72653" s="9"/>
    </row>
    <row r="72654" spans="30:30">
      <c r="AD72654" s="9"/>
    </row>
    <row r="72655" spans="30:30">
      <c r="AD72655" s="9"/>
    </row>
    <row r="72656" spans="30:30">
      <c r="AD72656" s="9"/>
    </row>
    <row r="72657" spans="30:30">
      <c r="AD72657" s="9"/>
    </row>
    <row r="72658" spans="30:30">
      <c r="AD72658" s="9"/>
    </row>
    <row r="72659" spans="30:30">
      <c r="AD72659" s="9"/>
    </row>
    <row r="72660" spans="30:30">
      <c r="AD72660" s="9"/>
    </row>
    <row r="72661" spans="30:30">
      <c r="AD72661" s="9"/>
    </row>
    <row r="72662" spans="30:30">
      <c r="AD72662" s="9"/>
    </row>
    <row r="72663" spans="30:30">
      <c r="AD72663" s="9"/>
    </row>
    <row r="72664" spans="30:30">
      <c r="AD72664" s="9"/>
    </row>
    <row r="72665" spans="30:30">
      <c r="AD72665" s="9"/>
    </row>
    <row r="72666" spans="30:30">
      <c r="AD72666" s="9"/>
    </row>
    <row r="72667" spans="30:30">
      <c r="AD72667" s="9"/>
    </row>
    <row r="72668" spans="30:30">
      <c r="AD72668" s="9"/>
    </row>
    <row r="72669" spans="30:30">
      <c r="AD72669" s="9"/>
    </row>
    <row r="72670" spans="30:30">
      <c r="AD72670" s="9"/>
    </row>
    <row r="72671" spans="30:30">
      <c r="AD72671" s="9"/>
    </row>
    <row r="72672" spans="30:30">
      <c r="AD72672" s="9"/>
    </row>
    <row r="72673" spans="30:30">
      <c r="AD72673" s="9"/>
    </row>
    <row r="72674" spans="30:30">
      <c r="AD72674" s="9"/>
    </row>
    <row r="72675" spans="30:30">
      <c r="AD72675" s="9"/>
    </row>
    <row r="72676" spans="30:30">
      <c r="AD72676" s="9"/>
    </row>
    <row r="72677" spans="30:30">
      <c r="AD72677" s="9"/>
    </row>
    <row r="72678" spans="30:30">
      <c r="AD72678" s="9"/>
    </row>
    <row r="72679" spans="30:30">
      <c r="AD72679" s="9"/>
    </row>
    <row r="72680" spans="30:30">
      <c r="AD72680" s="9"/>
    </row>
    <row r="72681" spans="30:30">
      <c r="AD72681" s="9"/>
    </row>
    <row r="72682" spans="30:30">
      <c r="AD72682" s="9"/>
    </row>
    <row r="72683" spans="30:30">
      <c r="AD72683" s="9"/>
    </row>
    <row r="72684" spans="30:30">
      <c r="AD72684" s="9"/>
    </row>
    <row r="72685" spans="30:30">
      <c r="AD72685" s="9"/>
    </row>
    <row r="72686" spans="30:30">
      <c r="AD72686" s="9"/>
    </row>
    <row r="72687" spans="30:30">
      <c r="AD72687" s="9"/>
    </row>
    <row r="72688" spans="30:30">
      <c r="AD72688" s="9"/>
    </row>
    <row r="72689" spans="30:30">
      <c r="AD72689" s="9"/>
    </row>
    <row r="72690" spans="30:30">
      <c r="AD72690" s="9"/>
    </row>
    <row r="72691" spans="30:30">
      <c r="AD72691" s="9"/>
    </row>
    <row r="72692" spans="30:30">
      <c r="AD72692" s="9"/>
    </row>
    <row r="72693" spans="30:30">
      <c r="AD72693" s="9"/>
    </row>
    <row r="72694" spans="30:30">
      <c r="AD72694" s="9"/>
    </row>
    <row r="72695" spans="30:30">
      <c r="AD72695" s="9"/>
    </row>
    <row r="72696" spans="30:30">
      <c r="AD72696" s="9"/>
    </row>
    <row r="72697" spans="30:30">
      <c r="AD72697" s="9"/>
    </row>
    <row r="72698" spans="30:30">
      <c r="AD72698" s="9"/>
    </row>
    <row r="72699" spans="30:30">
      <c r="AD72699" s="9"/>
    </row>
    <row r="72700" spans="30:30">
      <c r="AD72700" s="9"/>
    </row>
    <row r="72701" spans="30:30">
      <c r="AD72701" s="9"/>
    </row>
    <row r="72702" spans="30:30">
      <c r="AD72702" s="9"/>
    </row>
    <row r="72703" spans="30:30">
      <c r="AD72703" s="9"/>
    </row>
    <row r="72704" spans="30:30">
      <c r="AD72704" s="9"/>
    </row>
    <row r="72705" spans="30:30">
      <c r="AD72705" s="9"/>
    </row>
    <row r="72706" spans="30:30">
      <c r="AD72706" s="9"/>
    </row>
    <row r="72707" spans="30:30">
      <c r="AD72707" s="9"/>
    </row>
    <row r="72708" spans="30:30">
      <c r="AD72708" s="9"/>
    </row>
    <row r="72709" spans="30:30">
      <c r="AD72709" s="9"/>
    </row>
    <row r="72710" spans="30:30">
      <c r="AD72710" s="9"/>
    </row>
    <row r="72711" spans="30:30">
      <c r="AD72711" s="9"/>
    </row>
    <row r="72712" spans="30:30">
      <c r="AD72712" s="9"/>
    </row>
    <row r="72713" spans="30:30">
      <c r="AD72713" s="9"/>
    </row>
    <row r="72714" spans="30:30">
      <c r="AD72714" s="9"/>
    </row>
    <row r="72715" spans="30:30">
      <c r="AD72715" s="9"/>
    </row>
    <row r="72716" spans="30:30">
      <c r="AD72716" s="9"/>
    </row>
    <row r="72717" spans="30:30">
      <c r="AD72717" s="9"/>
    </row>
    <row r="72718" spans="30:30">
      <c r="AD72718" s="9"/>
    </row>
    <row r="72719" spans="30:30">
      <c r="AD72719" s="9"/>
    </row>
    <row r="72720" spans="30:30">
      <c r="AD72720" s="9"/>
    </row>
    <row r="72721" spans="30:30">
      <c r="AD72721" s="9"/>
    </row>
    <row r="72722" spans="30:30">
      <c r="AD72722" s="9"/>
    </row>
    <row r="72723" spans="30:30">
      <c r="AD72723" s="9"/>
    </row>
    <row r="72724" spans="30:30">
      <c r="AD72724" s="9"/>
    </row>
    <row r="72725" spans="30:30">
      <c r="AD72725" s="9"/>
    </row>
    <row r="72726" spans="30:30">
      <c r="AD72726" s="9"/>
    </row>
    <row r="72727" spans="30:30">
      <c r="AD72727" s="9"/>
    </row>
    <row r="72728" spans="30:30">
      <c r="AD72728" s="9"/>
    </row>
    <row r="72729" spans="30:30">
      <c r="AD72729" s="9"/>
    </row>
    <row r="72730" spans="30:30">
      <c r="AD72730" s="9"/>
    </row>
    <row r="72731" spans="30:30">
      <c r="AD72731" s="9"/>
    </row>
    <row r="72732" spans="30:30">
      <c r="AD72732" s="9"/>
    </row>
    <row r="72733" spans="30:30">
      <c r="AD72733" s="9"/>
    </row>
    <row r="72734" spans="30:30">
      <c r="AD72734" s="9"/>
    </row>
    <row r="72735" spans="30:30">
      <c r="AD72735" s="9"/>
    </row>
    <row r="72736" spans="30:30">
      <c r="AD72736" s="9"/>
    </row>
    <row r="72737" spans="30:30">
      <c r="AD72737" s="9"/>
    </row>
    <row r="72738" spans="30:30">
      <c r="AD72738" s="9"/>
    </row>
    <row r="72739" spans="30:30">
      <c r="AD72739" s="9"/>
    </row>
    <row r="72740" spans="30:30">
      <c r="AD72740" s="9"/>
    </row>
    <row r="72741" spans="30:30">
      <c r="AD72741" s="9"/>
    </row>
    <row r="72742" spans="30:30">
      <c r="AD72742" s="9"/>
    </row>
    <row r="72743" spans="30:30">
      <c r="AD72743" s="9"/>
    </row>
    <row r="72744" spans="30:30">
      <c r="AD72744" s="9"/>
    </row>
    <row r="72745" spans="30:30">
      <c r="AD72745" s="9"/>
    </row>
    <row r="72746" spans="30:30">
      <c r="AD72746" s="9"/>
    </row>
    <row r="72747" spans="30:30">
      <c r="AD72747" s="9"/>
    </row>
    <row r="72748" spans="30:30">
      <c r="AD72748" s="9"/>
    </row>
    <row r="72749" spans="30:30">
      <c r="AD72749" s="9"/>
    </row>
    <row r="72750" spans="30:30">
      <c r="AD72750" s="9"/>
    </row>
    <row r="72751" spans="30:30">
      <c r="AD72751" s="9"/>
    </row>
    <row r="72752" spans="30:30">
      <c r="AD72752" s="9"/>
    </row>
    <row r="72753" spans="30:30">
      <c r="AD72753" s="9"/>
    </row>
    <row r="72754" spans="30:30">
      <c r="AD72754" s="9"/>
    </row>
    <row r="72755" spans="30:30">
      <c r="AD72755" s="9"/>
    </row>
    <row r="72756" spans="30:30">
      <c r="AD72756" s="9"/>
    </row>
    <row r="72757" spans="30:30">
      <c r="AD72757" s="9"/>
    </row>
    <row r="72758" spans="30:30">
      <c r="AD72758" s="9"/>
    </row>
    <row r="72759" spans="30:30">
      <c r="AD72759" s="9"/>
    </row>
    <row r="72760" spans="30:30">
      <c r="AD72760" s="9"/>
    </row>
    <row r="72761" spans="30:30">
      <c r="AD72761" s="9"/>
    </row>
    <row r="72762" spans="30:30">
      <c r="AD72762" s="9"/>
    </row>
    <row r="72763" spans="30:30">
      <c r="AD72763" s="9"/>
    </row>
    <row r="72764" spans="30:30">
      <c r="AD72764" s="9"/>
    </row>
    <row r="72765" spans="30:30">
      <c r="AD72765" s="9"/>
    </row>
    <row r="72766" spans="30:30">
      <c r="AD72766" s="9"/>
    </row>
    <row r="72767" spans="30:30">
      <c r="AD72767" s="9"/>
    </row>
    <row r="72768" spans="30:30">
      <c r="AD72768" s="9"/>
    </row>
    <row r="72769" spans="30:30">
      <c r="AD72769" s="9"/>
    </row>
    <row r="72770" spans="30:30">
      <c r="AD72770" s="9"/>
    </row>
    <row r="72771" spans="30:30">
      <c r="AD72771" s="9"/>
    </row>
    <row r="72772" spans="30:30">
      <c r="AD72772" s="9"/>
    </row>
    <row r="72773" spans="30:30">
      <c r="AD72773" s="9"/>
    </row>
    <row r="72774" spans="30:30">
      <c r="AD72774" s="9"/>
    </row>
    <row r="72775" spans="30:30">
      <c r="AD72775" s="9"/>
    </row>
    <row r="72776" spans="30:30">
      <c r="AD72776" s="9"/>
    </row>
    <row r="72777" spans="30:30">
      <c r="AD72777" s="9"/>
    </row>
    <row r="72778" spans="30:30">
      <c r="AD72778" s="9"/>
    </row>
    <row r="72779" spans="30:30">
      <c r="AD72779" s="9"/>
    </row>
    <row r="72780" spans="30:30">
      <c r="AD72780" s="9"/>
    </row>
    <row r="72781" spans="30:30">
      <c r="AD72781" s="9"/>
    </row>
    <row r="72782" spans="30:30">
      <c r="AD72782" s="9"/>
    </row>
    <row r="72783" spans="30:30">
      <c r="AD72783" s="9"/>
    </row>
    <row r="72784" spans="30:30">
      <c r="AD72784" s="9"/>
    </row>
    <row r="72785" spans="30:30">
      <c r="AD72785" s="9"/>
    </row>
    <row r="72786" spans="30:30">
      <c r="AD72786" s="9"/>
    </row>
    <row r="72787" spans="30:30">
      <c r="AD72787" s="9"/>
    </row>
    <row r="72788" spans="30:30">
      <c r="AD72788" s="9"/>
    </row>
    <row r="72789" spans="30:30">
      <c r="AD72789" s="9"/>
    </row>
    <row r="72790" spans="30:30">
      <c r="AD72790" s="9"/>
    </row>
    <row r="72791" spans="30:30">
      <c r="AD72791" s="9"/>
    </row>
    <row r="72792" spans="30:30">
      <c r="AD72792" s="9"/>
    </row>
    <row r="72793" spans="30:30">
      <c r="AD72793" s="9"/>
    </row>
    <row r="72794" spans="30:30">
      <c r="AD72794" s="9"/>
    </row>
    <row r="72795" spans="30:30">
      <c r="AD72795" s="9"/>
    </row>
    <row r="72796" spans="30:30">
      <c r="AD72796" s="9"/>
    </row>
    <row r="72797" spans="30:30">
      <c r="AD72797" s="9"/>
    </row>
    <row r="72798" spans="30:30">
      <c r="AD72798" s="9"/>
    </row>
    <row r="72799" spans="30:30">
      <c r="AD72799" s="9"/>
    </row>
    <row r="72800" spans="30:30">
      <c r="AD72800" s="9"/>
    </row>
    <row r="72801" spans="30:30">
      <c r="AD72801" s="9"/>
    </row>
    <row r="72802" spans="30:30">
      <c r="AD72802" s="9"/>
    </row>
    <row r="72803" spans="30:30">
      <c r="AD72803" s="9"/>
    </row>
    <row r="72804" spans="30:30">
      <c r="AD72804" s="9"/>
    </row>
    <row r="72805" spans="30:30">
      <c r="AD72805" s="9"/>
    </row>
    <row r="72806" spans="30:30">
      <c r="AD72806" s="9"/>
    </row>
    <row r="72807" spans="30:30">
      <c r="AD72807" s="9"/>
    </row>
    <row r="72808" spans="30:30">
      <c r="AD72808" s="9"/>
    </row>
    <row r="72809" spans="30:30">
      <c r="AD72809" s="9"/>
    </row>
    <row r="72810" spans="30:30">
      <c r="AD72810" s="9"/>
    </row>
    <row r="72811" spans="30:30">
      <c r="AD72811" s="9"/>
    </row>
    <row r="72812" spans="30:30">
      <c r="AD72812" s="9"/>
    </row>
    <row r="72813" spans="30:30">
      <c r="AD72813" s="9"/>
    </row>
    <row r="72814" spans="30:30">
      <c r="AD72814" s="9"/>
    </row>
    <row r="72815" spans="30:30">
      <c r="AD72815" s="9"/>
    </row>
    <row r="72816" spans="30:30">
      <c r="AD72816" s="9"/>
    </row>
    <row r="72817" spans="30:30">
      <c r="AD72817" s="9"/>
    </row>
    <row r="72818" spans="30:30">
      <c r="AD72818" s="9"/>
    </row>
    <row r="72819" spans="30:30">
      <c r="AD72819" s="9"/>
    </row>
    <row r="72820" spans="30:30">
      <c r="AD72820" s="9"/>
    </row>
    <row r="72821" spans="30:30">
      <c r="AD72821" s="9"/>
    </row>
    <row r="72822" spans="30:30">
      <c r="AD72822" s="9"/>
    </row>
    <row r="72823" spans="30:30">
      <c r="AD72823" s="9"/>
    </row>
    <row r="72824" spans="30:30">
      <c r="AD72824" s="9"/>
    </row>
    <row r="72825" spans="30:30">
      <c r="AD72825" s="9"/>
    </row>
    <row r="72826" spans="30:30">
      <c r="AD72826" s="9"/>
    </row>
    <row r="72827" spans="30:30">
      <c r="AD72827" s="9"/>
    </row>
    <row r="72828" spans="30:30">
      <c r="AD72828" s="9"/>
    </row>
    <row r="72829" spans="30:30">
      <c r="AD72829" s="9"/>
    </row>
    <row r="72830" spans="30:30">
      <c r="AD72830" s="9"/>
    </row>
    <row r="72831" spans="30:30">
      <c r="AD72831" s="9"/>
    </row>
    <row r="72832" spans="30:30">
      <c r="AD72832" s="9"/>
    </row>
    <row r="72833" spans="30:30">
      <c r="AD72833" s="9"/>
    </row>
    <row r="72834" spans="30:30">
      <c r="AD72834" s="9"/>
    </row>
    <row r="72835" spans="30:30">
      <c r="AD72835" s="9"/>
    </row>
    <row r="72836" spans="30:30">
      <c r="AD72836" s="9"/>
    </row>
    <row r="72837" spans="30:30">
      <c r="AD72837" s="9"/>
    </row>
    <row r="72838" spans="30:30">
      <c r="AD72838" s="9"/>
    </row>
    <row r="72839" spans="30:30">
      <c r="AD72839" s="9"/>
    </row>
    <row r="72840" spans="30:30">
      <c r="AD72840" s="9"/>
    </row>
    <row r="72841" spans="30:30">
      <c r="AD72841" s="9"/>
    </row>
    <row r="72842" spans="30:30">
      <c r="AD72842" s="9"/>
    </row>
    <row r="72843" spans="30:30">
      <c r="AD72843" s="9"/>
    </row>
    <row r="72844" spans="30:30">
      <c r="AD72844" s="9"/>
    </row>
    <row r="72845" spans="30:30">
      <c r="AD72845" s="9"/>
    </row>
    <row r="72846" spans="30:30">
      <c r="AD72846" s="9"/>
    </row>
    <row r="72847" spans="30:30">
      <c r="AD72847" s="9"/>
    </row>
    <row r="72848" spans="30:30">
      <c r="AD72848" s="9"/>
    </row>
    <row r="72849" spans="30:30">
      <c r="AD72849" s="9"/>
    </row>
    <row r="72850" spans="30:30">
      <c r="AD72850" s="9"/>
    </row>
    <row r="72851" spans="30:30">
      <c r="AD72851" s="9"/>
    </row>
    <row r="72852" spans="30:30">
      <c r="AD72852" s="9"/>
    </row>
    <row r="72853" spans="30:30">
      <c r="AD72853" s="9"/>
    </row>
    <row r="72854" spans="30:30">
      <c r="AD72854" s="9"/>
    </row>
    <row r="72855" spans="30:30">
      <c r="AD72855" s="9"/>
    </row>
    <row r="72856" spans="30:30">
      <c r="AD72856" s="9"/>
    </row>
    <row r="72857" spans="30:30">
      <c r="AD72857" s="9"/>
    </row>
    <row r="72858" spans="30:30">
      <c r="AD72858" s="9"/>
    </row>
    <row r="72859" spans="30:30">
      <c r="AD72859" s="9"/>
    </row>
    <row r="72860" spans="30:30">
      <c r="AD72860" s="9"/>
    </row>
    <row r="72861" spans="30:30">
      <c r="AD72861" s="9"/>
    </row>
    <row r="72862" spans="30:30">
      <c r="AD72862" s="9"/>
    </row>
    <row r="72863" spans="30:30">
      <c r="AD72863" s="9"/>
    </row>
    <row r="72864" spans="30:30">
      <c r="AD72864" s="9"/>
    </row>
    <row r="72865" spans="30:30">
      <c r="AD72865" s="9"/>
    </row>
    <row r="72866" spans="30:30">
      <c r="AD72866" s="9"/>
    </row>
    <row r="72867" spans="30:30">
      <c r="AD72867" s="9"/>
    </row>
    <row r="72868" spans="30:30">
      <c r="AD72868" s="9"/>
    </row>
    <row r="72869" spans="30:30">
      <c r="AD72869" s="9"/>
    </row>
    <row r="72870" spans="30:30">
      <c r="AD72870" s="9"/>
    </row>
    <row r="72871" spans="30:30">
      <c r="AD72871" s="9"/>
    </row>
    <row r="72872" spans="30:30">
      <c r="AD72872" s="9"/>
    </row>
    <row r="72873" spans="30:30">
      <c r="AD72873" s="9"/>
    </row>
    <row r="72874" spans="30:30">
      <c r="AD72874" s="9"/>
    </row>
    <row r="72875" spans="30:30">
      <c r="AD72875" s="9"/>
    </row>
    <row r="72876" spans="30:30">
      <c r="AD72876" s="9"/>
    </row>
    <row r="72877" spans="30:30">
      <c r="AD72877" s="9"/>
    </row>
    <row r="72878" spans="30:30">
      <c r="AD72878" s="9"/>
    </row>
    <row r="72879" spans="30:30">
      <c r="AD72879" s="9"/>
    </row>
    <row r="72880" spans="30:30">
      <c r="AD72880" s="9"/>
    </row>
    <row r="72881" spans="30:30">
      <c r="AD72881" s="9"/>
    </row>
    <row r="72882" spans="30:30">
      <c r="AD72882" s="9"/>
    </row>
    <row r="72883" spans="30:30">
      <c r="AD72883" s="9"/>
    </row>
    <row r="72884" spans="30:30">
      <c r="AD72884" s="9"/>
    </row>
    <row r="72885" spans="30:30">
      <c r="AD72885" s="9"/>
    </row>
    <row r="72886" spans="30:30">
      <c r="AD72886" s="9"/>
    </row>
    <row r="72887" spans="30:30">
      <c r="AD72887" s="9"/>
    </row>
    <row r="72888" spans="30:30">
      <c r="AD72888" s="9"/>
    </row>
    <row r="72889" spans="30:30">
      <c r="AD72889" s="9"/>
    </row>
    <row r="72890" spans="30:30">
      <c r="AD72890" s="9"/>
    </row>
    <row r="72891" spans="30:30">
      <c r="AD72891" s="9"/>
    </row>
    <row r="72892" spans="30:30">
      <c r="AD72892" s="9"/>
    </row>
    <row r="72893" spans="30:30">
      <c r="AD72893" s="9"/>
    </row>
    <row r="72894" spans="30:30">
      <c r="AD72894" s="9"/>
    </row>
    <row r="72895" spans="30:30">
      <c r="AD72895" s="9"/>
    </row>
    <row r="72896" spans="30:30">
      <c r="AD72896" s="9"/>
    </row>
    <row r="72897" spans="30:30">
      <c r="AD72897" s="9"/>
    </row>
    <row r="72898" spans="30:30">
      <c r="AD72898" s="9"/>
    </row>
    <row r="72899" spans="30:30">
      <c r="AD72899" s="9"/>
    </row>
    <row r="72900" spans="30:30">
      <c r="AD72900" s="9"/>
    </row>
    <row r="72901" spans="30:30">
      <c r="AD72901" s="9"/>
    </row>
    <row r="72902" spans="30:30">
      <c r="AD72902" s="9"/>
    </row>
    <row r="72903" spans="30:30">
      <c r="AD72903" s="9"/>
    </row>
    <row r="72904" spans="30:30">
      <c r="AD72904" s="9"/>
    </row>
    <row r="72905" spans="30:30">
      <c r="AD72905" s="9"/>
    </row>
    <row r="72906" spans="30:30">
      <c r="AD72906" s="9"/>
    </row>
    <row r="72907" spans="30:30">
      <c r="AD72907" s="9"/>
    </row>
    <row r="72908" spans="30:30">
      <c r="AD72908" s="9"/>
    </row>
    <row r="72909" spans="30:30">
      <c r="AD72909" s="9"/>
    </row>
    <row r="72910" spans="30:30">
      <c r="AD72910" s="9"/>
    </row>
    <row r="72911" spans="30:30">
      <c r="AD72911" s="9"/>
    </row>
    <row r="72912" spans="30:30">
      <c r="AD72912" s="9"/>
    </row>
    <row r="72913" spans="30:30">
      <c r="AD72913" s="9"/>
    </row>
    <row r="72914" spans="30:30">
      <c r="AD72914" s="9"/>
    </row>
    <row r="72915" spans="30:30">
      <c r="AD72915" s="9"/>
    </row>
    <row r="72916" spans="30:30">
      <c r="AD72916" s="9"/>
    </row>
    <row r="72917" spans="30:30">
      <c r="AD72917" s="9"/>
    </row>
    <row r="72918" spans="30:30">
      <c r="AD72918" s="9"/>
    </row>
    <row r="72919" spans="30:30">
      <c r="AD72919" s="9"/>
    </row>
    <row r="72920" spans="30:30">
      <c r="AD72920" s="9"/>
    </row>
    <row r="72921" spans="30:30">
      <c r="AD72921" s="9"/>
    </row>
    <row r="72922" spans="30:30">
      <c r="AD72922" s="9"/>
    </row>
    <row r="72923" spans="30:30">
      <c r="AD72923" s="9"/>
    </row>
    <row r="72924" spans="30:30">
      <c r="AD72924" s="9"/>
    </row>
    <row r="72925" spans="30:30">
      <c r="AD72925" s="9"/>
    </row>
    <row r="72926" spans="30:30">
      <c r="AD72926" s="9"/>
    </row>
    <row r="72927" spans="30:30">
      <c r="AD72927" s="9"/>
    </row>
    <row r="72928" spans="30:30">
      <c r="AD72928" s="9"/>
    </row>
    <row r="72929" spans="30:30">
      <c r="AD72929" s="9"/>
    </row>
    <row r="72930" spans="30:30">
      <c r="AD72930" s="9"/>
    </row>
    <row r="72931" spans="30:30">
      <c r="AD72931" s="9"/>
    </row>
    <row r="72932" spans="30:30">
      <c r="AD72932" s="9"/>
    </row>
    <row r="72933" spans="30:30">
      <c r="AD72933" s="9"/>
    </row>
    <row r="72934" spans="30:30">
      <c r="AD72934" s="9"/>
    </row>
    <row r="72935" spans="30:30">
      <c r="AD72935" s="9"/>
    </row>
    <row r="72936" spans="30:30">
      <c r="AD72936" s="9"/>
    </row>
    <row r="72937" spans="30:30">
      <c r="AD72937" s="9"/>
    </row>
    <row r="72938" spans="30:30">
      <c r="AD72938" s="9"/>
    </row>
    <row r="72939" spans="30:30">
      <c r="AD72939" s="9"/>
    </row>
    <row r="72940" spans="30:30">
      <c r="AD72940" s="9"/>
    </row>
    <row r="72941" spans="30:30">
      <c r="AD72941" s="9"/>
    </row>
    <row r="72942" spans="30:30">
      <c r="AD72942" s="9"/>
    </row>
    <row r="72943" spans="30:30">
      <c r="AD72943" s="9"/>
    </row>
    <row r="72944" spans="30:30">
      <c r="AD72944" s="9"/>
    </row>
    <row r="72945" spans="30:30">
      <c r="AD72945" s="9"/>
    </row>
    <row r="72946" spans="30:30">
      <c r="AD72946" s="9"/>
    </row>
    <row r="72947" spans="30:30">
      <c r="AD72947" s="9"/>
    </row>
    <row r="72948" spans="30:30">
      <c r="AD72948" s="9"/>
    </row>
    <row r="72949" spans="30:30">
      <c r="AD72949" s="9"/>
    </row>
    <row r="72950" spans="30:30">
      <c r="AD72950" s="9"/>
    </row>
    <row r="72951" spans="30:30">
      <c r="AD72951" s="9"/>
    </row>
    <row r="72952" spans="30:30">
      <c r="AD72952" s="9"/>
    </row>
    <row r="72953" spans="30:30">
      <c r="AD72953" s="9"/>
    </row>
    <row r="72954" spans="30:30">
      <c r="AD72954" s="9"/>
    </row>
    <row r="72955" spans="30:30">
      <c r="AD72955" s="9"/>
    </row>
    <row r="72956" spans="30:30">
      <c r="AD72956" s="9"/>
    </row>
    <row r="72957" spans="30:30">
      <c r="AD72957" s="9"/>
    </row>
    <row r="72958" spans="30:30">
      <c r="AD72958" s="9"/>
    </row>
    <row r="72959" spans="30:30">
      <c r="AD72959" s="9"/>
    </row>
    <row r="72960" spans="30:30">
      <c r="AD72960" s="9"/>
    </row>
    <row r="72961" spans="30:30">
      <c r="AD72961" s="9"/>
    </row>
    <row r="72962" spans="30:30">
      <c r="AD72962" s="9"/>
    </row>
    <row r="72963" spans="30:30">
      <c r="AD72963" s="9"/>
    </row>
    <row r="72964" spans="30:30">
      <c r="AD72964" s="9"/>
    </row>
    <row r="72965" spans="30:30">
      <c r="AD72965" s="9"/>
    </row>
    <row r="72966" spans="30:30">
      <c r="AD72966" s="9"/>
    </row>
    <row r="72967" spans="30:30">
      <c r="AD72967" s="9"/>
    </row>
    <row r="72968" spans="30:30">
      <c r="AD72968" s="9"/>
    </row>
    <row r="72969" spans="30:30">
      <c r="AD72969" s="9"/>
    </row>
    <row r="72970" spans="30:30">
      <c r="AD72970" s="9"/>
    </row>
    <row r="72971" spans="30:30">
      <c r="AD72971" s="9"/>
    </row>
    <row r="72972" spans="30:30">
      <c r="AD72972" s="9"/>
    </row>
    <row r="72973" spans="30:30">
      <c r="AD72973" s="9"/>
    </row>
    <row r="72974" spans="30:30">
      <c r="AD72974" s="9"/>
    </row>
    <row r="72975" spans="30:30">
      <c r="AD72975" s="9"/>
    </row>
    <row r="72976" spans="30:30">
      <c r="AD72976" s="9"/>
    </row>
    <row r="72977" spans="30:30">
      <c r="AD72977" s="9"/>
    </row>
    <row r="72978" spans="30:30">
      <c r="AD72978" s="9"/>
    </row>
    <row r="72979" spans="30:30">
      <c r="AD72979" s="9"/>
    </row>
    <row r="72980" spans="30:30">
      <c r="AD72980" s="9"/>
    </row>
    <row r="72981" spans="30:30">
      <c r="AD72981" s="9"/>
    </row>
    <row r="72982" spans="30:30">
      <c r="AD72982" s="9"/>
    </row>
    <row r="72983" spans="30:30">
      <c r="AD72983" s="9"/>
    </row>
    <row r="72984" spans="30:30">
      <c r="AD72984" s="9"/>
    </row>
    <row r="72985" spans="30:30">
      <c r="AD72985" s="9"/>
    </row>
    <row r="72986" spans="30:30">
      <c r="AD72986" s="9"/>
    </row>
    <row r="72987" spans="30:30">
      <c r="AD72987" s="9"/>
    </row>
    <row r="72988" spans="30:30">
      <c r="AD72988" s="9"/>
    </row>
    <row r="72989" spans="30:30">
      <c r="AD72989" s="9"/>
    </row>
    <row r="72990" spans="30:30">
      <c r="AD72990" s="9"/>
    </row>
    <row r="72991" spans="30:30">
      <c r="AD72991" s="9"/>
    </row>
    <row r="72992" spans="30:30">
      <c r="AD72992" s="9"/>
    </row>
    <row r="72993" spans="30:30">
      <c r="AD72993" s="9"/>
    </row>
    <row r="72994" spans="30:30">
      <c r="AD72994" s="9"/>
    </row>
    <row r="72995" spans="30:30">
      <c r="AD72995" s="9"/>
    </row>
    <row r="72996" spans="30:30">
      <c r="AD72996" s="9"/>
    </row>
    <row r="72997" spans="30:30">
      <c r="AD72997" s="9"/>
    </row>
    <row r="72998" spans="30:30">
      <c r="AD72998" s="9"/>
    </row>
    <row r="72999" spans="30:30">
      <c r="AD72999" s="9"/>
    </row>
    <row r="73000" spans="30:30">
      <c r="AD73000" s="9"/>
    </row>
    <row r="73001" spans="30:30">
      <c r="AD73001" s="9"/>
    </row>
    <row r="73002" spans="30:30">
      <c r="AD73002" s="9"/>
    </row>
    <row r="73003" spans="30:30">
      <c r="AD73003" s="9"/>
    </row>
    <row r="73004" spans="30:30">
      <c r="AD73004" s="9"/>
    </row>
    <row r="73005" spans="30:30">
      <c r="AD73005" s="9"/>
    </row>
    <row r="73006" spans="30:30">
      <c r="AD73006" s="9"/>
    </row>
    <row r="73007" spans="30:30">
      <c r="AD73007" s="9"/>
    </row>
    <row r="73008" spans="30:30">
      <c r="AD73008" s="9"/>
    </row>
    <row r="73009" spans="30:30">
      <c r="AD73009" s="9"/>
    </row>
    <row r="73010" spans="30:30">
      <c r="AD73010" s="9"/>
    </row>
    <row r="73011" spans="30:30">
      <c r="AD73011" s="9"/>
    </row>
    <row r="73012" spans="30:30">
      <c r="AD73012" s="9"/>
    </row>
    <row r="73013" spans="30:30">
      <c r="AD73013" s="9"/>
    </row>
    <row r="73014" spans="30:30">
      <c r="AD73014" s="9"/>
    </row>
    <row r="73015" spans="30:30">
      <c r="AD73015" s="9"/>
    </row>
    <row r="73016" spans="30:30">
      <c r="AD73016" s="9"/>
    </row>
    <row r="73017" spans="30:30">
      <c r="AD73017" s="9"/>
    </row>
    <row r="73018" spans="30:30">
      <c r="AD73018" s="9"/>
    </row>
    <row r="73019" spans="30:30">
      <c r="AD73019" s="9"/>
    </row>
    <row r="73020" spans="30:30">
      <c r="AD73020" s="9"/>
    </row>
    <row r="73021" spans="30:30">
      <c r="AD73021" s="9"/>
    </row>
    <row r="73022" spans="30:30">
      <c r="AD73022" s="9"/>
    </row>
    <row r="73023" spans="30:30">
      <c r="AD73023" s="9"/>
    </row>
    <row r="73024" spans="30:30">
      <c r="AD73024" s="9"/>
    </row>
    <row r="73025" spans="30:30">
      <c r="AD73025" s="9"/>
    </row>
    <row r="73026" spans="30:30">
      <c r="AD73026" s="9"/>
    </row>
    <row r="73027" spans="30:30">
      <c r="AD73027" s="9"/>
    </row>
    <row r="73028" spans="30:30">
      <c r="AD73028" s="9"/>
    </row>
    <row r="73029" spans="30:30">
      <c r="AD73029" s="9"/>
    </row>
    <row r="73030" spans="30:30">
      <c r="AD73030" s="9"/>
    </row>
    <row r="73031" spans="30:30">
      <c r="AD73031" s="9"/>
    </row>
    <row r="73032" spans="30:30">
      <c r="AD73032" s="9"/>
    </row>
    <row r="73033" spans="30:30">
      <c r="AD73033" s="9"/>
    </row>
    <row r="73034" spans="30:30">
      <c r="AD73034" s="9"/>
    </row>
    <row r="73035" spans="30:30">
      <c r="AD73035" s="9"/>
    </row>
    <row r="73036" spans="30:30">
      <c r="AD73036" s="9"/>
    </row>
    <row r="73037" spans="30:30">
      <c r="AD73037" s="9"/>
    </row>
    <row r="73038" spans="30:30">
      <c r="AD73038" s="9"/>
    </row>
    <row r="73039" spans="30:30">
      <c r="AD73039" s="9"/>
    </row>
    <row r="73040" spans="30:30">
      <c r="AD73040" s="9"/>
    </row>
    <row r="73041" spans="30:30">
      <c r="AD73041" s="9"/>
    </row>
    <row r="73042" spans="30:30">
      <c r="AD73042" s="9"/>
    </row>
    <row r="73043" spans="30:30">
      <c r="AD73043" s="9"/>
    </row>
    <row r="73044" spans="30:30">
      <c r="AD73044" s="9"/>
    </row>
    <row r="73045" spans="30:30">
      <c r="AD73045" s="9"/>
    </row>
    <row r="73046" spans="30:30">
      <c r="AD73046" s="9"/>
    </row>
    <row r="73047" spans="30:30">
      <c r="AD73047" s="9"/>
    </row>
    <row r="73048" spans="30:30">
      <c r="AD73048" s="9"/>
    </row>
    <row r="73049" spans="30:30">
      <c r="AD73049" s="9"/>
    </row>
    <row r="73050" spans="30:30">
      <c r="AD73050" s="9"/>
    </row>
    <row r="73051" spans="30:30">
      <c r="AD73051" s="9"/>
    </row>
    <row r="73052" spans="30:30">
      <c r="AD73052" s="9"/>
    </row>
    <row r="73053" spans="30:30">
      <c r="AD73053" s="9"/>
    </row>
    <row r="73054" spans="30:30">
      <c r="AD73054" s="9"/>
    </row>
    <row r="73055" spans="30:30">
      <c r="AD73055" s="9"/>
    </row>
    <row r="73056" spans="30:30">
      <c r="AD73056" s="9"/>
    </row>
    <row r="73057" spans="30:30">
      <c r="AD73057" s="9"/>
    </row>
    <row r="73058" spans="30:30">
      <c r="AD73058" s="9"/>
    </row>
    <row r="73059" spans="30:30">
      <c r="AD73059" s="9"/>
    </row>
    <row r="73060" spans="30:30">
      <c r="AD73060" s="9"/>
    </row>
    <row r="73061" spans="30:30">
      <c r="AD73061" s="9"/>
    </row>
    <row r="73062" spans="30:30">
      <c r="AD73062" s="9"/>
    </row>
    <row r="73063" spans="30:30">
      <c r="AD73063" s="9"/>
    </row>
    <row r="73064" spans="30:30">
      <c r="AD73064" s="9"/>
    </row>
    <row r="73065" spans="30:30">
      <c r="AD73065" s="9"/>
    </row>
    <row r="73066" spans="30:30">
      <c r="AD73066" s="9"/>
    </row>
    <row r="73067" spans="30:30">
      <c r="AD73067" s="9"/>
    </row>
    <row r="73068" spans="30:30">
      <c r="AD73068" s="9"/>
    </row>
    <row r="73069" spans="30:30">
      <c r="AD73069" s="9"/>
    </row>
    <row r="73070" spans="30:30">
      <c r="AD73070" s="9"/>
    </row>
    <row r="73071" spans="30:30">
      <c r="AD73071" s="9"/>
    </row>
    <row r="73072" spans="30:30">
      <c r="AD73072" s="9"/>
    </row>
    <row r="73073" spans="30:30">
      <c r="AD73073" s="9"/>
    </row>
    <row r="73074" spans="30:30">
      <c r="AD73074" s="9"/>
    </row>
    <row r="73075" spans="30:30">
      <c r="AD73075" s="9"/>
    </row>
    <row r="73076" spans="30:30">
      <c r="AD73076" s="9"/>
    </row>
    <row r="73077" spans="30:30">
      <c r="AD73077" s="9"/>
    </row>
    <row r="73078" spans="30:30">
      <c r="AD73078" s="9"/>
    </row>
    <row r="73079" spans="30:30">
      <c r="AD73079" s="9"/>
    </row>
    <row r="73080" spans="30:30">
      <c r="AD73080" s="9"/>
    </row>
    <row r="73081" spans="30:30">
      <c r="AD73081" s="9"/>
    </row>
    <row r="73082" spans="30:30">
      <c r="AD73082" s="9"/>
    </row>
    <row r="73083" spans="30:30">
      <c r="AD73083" s="9"/>
    </row>
    <row r="73084" spans="30:30">
      <c r="AD73084" s="9"/>
    </row>
    <row r="73085" spans="30:30">
      <c r="AD73085" s="9"/>
    </row>
    <row r="73086" spans="30:30">
      <c r="AD73086" s="9"/>
    </row>
    <row r="73087" spans="30:30">
      <c r="AD73087" s="9"/>
    </row>
    <row r="73088" spans="30:30">
      <c r="AD73088" s="9"/>
    </row>
    <row r="73089" spans="30:30">
      <c r="AD73089" s="9"/>
    </row>
    <row r="73090" spans="30:30">
      <c r="AD73090" s="9"/>
    </row>
    <row r="73091" spans="30:30">
      <c r="AD73091" s="9"/>
    </row>
    <row r="73092" spans="30:30">
      <c r="AD73092" s="9"/>
    </row>
    <row r="73093" spans="30:30">
      <c r="AD73093" s="9"/>
    </row>
    <row r="73094" spans="30:30">
      <c r="AD73094" s="9"/>
    </row>
    <row r="73095" spans="30:30">
      <c r="AD73095" s="9"/>
    </row>
    <row r="73096" spans="30:30">
      <c r="AD73096" s="9"/>
    </row>
    <row r="73097" spans="30:30">
      <c r="AD73097" s="9"/>
    </row>
    <row r="73098" spans="30:30">
      <c r="AD73098" s="9"/>
    </row>
    <row r="73099" spans="30:30">
      <c r="AD73099" s="9"/>
    </row>
    <row r="73100" spans="30:30">
      <c r="AD73100" s="9"/>
    </row>
    <row r="73101" spans="30:30">
      <c r="AD73101" s="9"/>
    </row>
    <row r="73102" spans="30:30">
      <c r="AD73102" s="9"/>
    </row>
    <row r="73103" spans="30:30">
      <c r="AD73103" s="9"/>
    </row>
    <row r="73104" spans="30:30">
      <c r="AD73104" s="9"/>
    </row>
    <row r="73105" spans="30:30">
      <c r="AD73105" s="9"/>
    </row>
    <row r="73106" spans="30:30">
      <c r="AD73106" s="9"/>
    </row>
    <row r="73107" spans="30:30">
      <c r="AD73107" s="9"/>
    </row>
    <row r="73108" spans="30:30">
      <c r="AD73108" s="9"/>
    </row>
    <row r="73109" spans="30:30">
      <c r="AD73109" s="9"/>
    </row>
    <row r="73110" spans="30:30">
      <c r="AD73110" s="9"/>
    </row>
    <row r="73111" spans="30:30">
      <c r="AD73111" s="9"/>
    </row>
    <row r="73112" spans="30:30">
      <c r="AD73112" s="9"/>
    </row>
    <row r="73113" spans="30:30">
      <c r="AD73113" s="9"/>
    </row>
    <row r="73114" spans="30:30">
      <c r="AD73114" s="9"/>
    </row>
    <row r="73115" spans="30:30">
      <c r="AD73115" s="9"/>
    </row>
    <row r="73116" spans="30:30">
      <c r="AD73116" s="9"/>
    </row>
    <row r="73117" spans="30:30">
      <c r="AD73117" s="9"/>
    </row>
    <row r="73118" spans="30:30">
      <c r="AD73118" s="9"/>
    </row>
    <row r="73119" spans="30:30">
      <c r="AD73119" s="9"/>
    </row>
    <row r="73120" spans="30:30">
      <c r="AD73120" s="9"/>
    </row>
    <row r="73121" spans="30:30">
      <c r="AD73121" s="9"/>
    </row>
    <row r="73122" spans="30:30">
      <c r="AD73122" s="9"/>
    </row>
    <row r="73123" spans="30:30">
      <c r="AD73123" s="9"/>
    </row>
    <row r="73124" spans="30:30">
      <c r="AD73124" s="9"/>
    </row>
    <row r="73125" spans="30:30">
      <c r="AD73125" s="9"/>
    </row>
    <row r="73126" spans="30:30">
      <c r="AD73126" s="9"/>
    </row>
    <row r="73127" spans="30:30">
      <c r="AD73127" s="9"/>
    </row>
    <row r="73128" spans="30:30">
      <c r="AD73128" s="9"/>
    </row>
    <row r="73129" spans="30:30">
      <c r="AD73129" s="9"/>
    </row>
    <row r="73130" spans="30:30">
      <c r="AD73130" s="9"/>
    </row>
    <row r="73131" spans="30:30">
      <c r="AD73131" s="9"/>
    </row>
    <row r="73132" spans="30:30">
      <c r="AD73132" s="9"/>
    </row>
    <row r="73133" spans="30:30">
      <c r="AD73133" s="9"/>
    </row>
    <row r="73134" spans="30:30">
      <c r="AD73134" s="9"/>
    </row>
    <row r="73135" spans="30:30">
      <c r="AD73135" s="9"/>
    </row>
    <row r="73136" spans="30:30">
      <c r="AD73136" s="9"/>
    </row>
    <row r="73137" spans="30:30">
      <c r="AD73137" s="9"/>
    </row>
    <row r="73138" spans="30:30">
      <c r="AD73138" s="9"/>
    </row>
    <row r="73139" spans="30:30">
      <c r="AD73139" s="9"/>
    </row>
    <row r="73140" spans="30:30">
      <c r="AD73140" s="9"/>
    </row>
    <row r="73141" spans="30:30">
      <c r="AD73141" s="9"/>
    </row>
    <row r="73142" spans="30:30">
      <c r="AD73142" s="9"/>
    </row>
    <row r="73143" spans="30:30">
      <c r="AD73143" s="9"/>
    </row>
    <row r="73144" spans="30:30">
      <c r="AD73144" s="9"/>
    </row>
    <row r="73145" spans="30:30">
      <c r="AD73145" s="9"/>
    </row>
    <row r="73146" spans="30:30">
      <c r="AD73146" s="9"/>
    </row>
    <row r="73147" spans="30:30">
      <c r="AD73147" s="9"/>
    </row>
    <row r="73148" spans="30:30">
      <c r="AD73148" s="9"/>
    </row>
    <row r="73149" spans="30:30">
      <c r="AD73149" s="9"/>
    </row>
    <row r="73150" spans="30:30">
      <c r="AD73150" s="9"/>
    </row>
    <row r="73151" spans="30:30">
      <c r="AD73151" s="9"/>
    </row>
    <row r="73152" spans="30:30">
      <c r="AD73152" s="9"/>
    </row>
    <row r="73153" spans="30:30">
      <c r="AD73153" s="9"/>
    </row>
    <row r="73154" spans="30:30">
      <c r="AD73154" s="9"/>
    </row>
    <row r="73155" spans="30:30">
      <c r="AD73155" s="9"/>
    </row>
    <row r="73156" spans="30:30">
      <c r="AD73156" s="9"/>
    </row>
    <row r="73157" spans="30:30">
      <c r="AD73157" s="9"/>
    </row>
    <row r="73158" spans="30:30">
      <c r="AD73158" s="9"/>
    </row>
    <row r="73159" spans="30:30">
      <c r="AD73159" s="9"/>
    </row>
    <row r="73160" spans="30:30">
      <c r="AD73160" s="9"/>
    </row>
    <row r="73161" spans="30:30">
      <c r="AD73161" s="9"/>
    </row>
    <row r="73162" spans="30:30">
      <c r="AD73162" s="9"/>
    </row>
    <row r="73163" spans="30:30">
      <c r="AD73163" s="9"/>
    </row>
    <row r="73164" spans="30:30">
      <c r="AD73164" s="9"/>
    </row>
    <row r="73165" spans="30:30">
      <c r="AD73165" s="9"/>
    </row>
    <row r="73166" spans="30:30">
      <c r="AD73166" s="9"/>
    </row>
    <row r="73167" spans="30:30">
      <c r="AD73167" s="9"/>
    </row>
    <row r="73168" spans="30:30">
      <c r="AD73168" s="9"/>
    </row>
    <row r="73169" spans="30:30">
      <c r="AD73169" s="9"/>
    </row>
    <row r="73170" spans="30:30">
      <c r="AD73170" s="9"/>
    </row>
    <row r="73171" spans="30:30">
      <c r="AD73171" s="9"/>
    </row>
    <row r="73172" spans="30:30">
      <c r="AD73172" s="9"/>
    </row>
    <row r="73173" spans="30:30">
      <c r="AD73173" s="9"/>
    </row>
    <row r="73174" spans="30:30">
      <c r="AD73174" s="9"/>
    </row>
    <row r="73175" spans="30:30">
      <c r="AD73175" s="9"/>
    </row>
    <row r="73176" spans="30:30">
      <c r="AD73176" s="9"/>
    </row>
    <row r="73177" spans="30:30">
      <c r="AD73177" s="9"/>
    </row>
    <row r="73178" spans="30:30">
      <c r="AD73178" s="9"/>
    </row>
    <row r="73179" spans="30:30">
      <c r="AD73179" s="9"/>
    </row>
    <row r="73180" spans="30:30">
      <c r="AD73180" s="9"/>
    </row>
    <row r="73181" spans="30:30">
      <c r="AD73181" s="9"/>
    </row>
    <row r="73182" spans="30:30">
      <c r="AD73182" s="9"/>
    </row>
    <row r="73183" spans="30:30">
      <c r="AD73183" s="9"/>
    </row>
    <row r="73184" spans="30:30">
      <c r="AD73184" s="9"/>
    </row>
    <row r="73185" spans="30:30">
      <c r="AD73185" s="9"/>
    </row>
    <row r="73186" spans="30:30">
      <c r="AD73186" s="9"/>
    </row>
    <row r="73187" spans="30:30">
      <c r="AD73187" s="9"/>
    </row>
    <row r="73188" spans="30:30">
      <c r="AD73188" s="9"/>
    </row>
    <row r="73189" spans="30:30">
      <c r="AD73189" s="9"/>
    </row>
    <row r="73190" spans="30:30">
      <c r="AD73190" s="9"/>
    </row>
    <row r="73191" spans="30:30">
      <c r="AD73191" s="9"/>
    </row>
    <row r="73192" spans="30:30">
      <c r="AD73192" s="9"/>
    </row>
    <row r="73193" spans="30:30">
      <c r="AD73193" s="9"/>
    </row>
    <row r="73194" spans="30:30">
      <c r="AD73194" s="9"/>
    </row>
    <row r="73195" spans="30:30">
      <c r="AD73195" s="9"/>
    </row>
    <row r="73196" spans="30:30">
      <c r="AD73196" s="9"/>
    </row>
    <row r="73197" spans="30:30">
      <c r="AD73197" s="9"/>
    </row>
    <row r="73198" spans="30:30">
      <c r="AD73198" s="9"/>
    </row>
    <row r="73199" spans="30:30">
      <c r="AD73199" s="9"/>
    </row>
    <row r="73200" spans="30:30">
      <c r="AD73200" s="9"/>
    </row>
    <row r="73201" spans="30:30">
      <c r="AD73201" s="9"/>
    </row>
    <row r="73202" spans="30:30">
      <c r="AD73202" s="9"/>
    </row>
    <row r="73203" spans="30:30">
      <c r="AD73203" s="9"/>
    </row>
    <row r="73204" spans="30:30">
      <c r="AD73204" s="9"/>
    </row>
    <row r="73205" spans="30:30">
      <c r="AD73205" s="9"/>
    </row>
    <row r="73206" spans="30:30">
      <c r="AD73206" s="9"/>
    </row>
    <row r="73207" spans="30:30">
      <c r="AD73207" s="9"/>
    </row>
    <row r="73208" spans="30:30">
      <c r="AD73208" s="9"/>
    </row>
    <row r="73209" spans="30:30">
      <c r="AD73209" s="9"/>
    </row>
    <row r="73210" spans="30:30">
      <c r="AD73210" s="9"/>
    </row>
    <row r="73211" spans="30:30">
      <c r="AD73211" s="9"/>
    </row>
    <row r="73212" spans="30:30">
      <c r="AD73212" s="9"/>
    </row>
    <row r="73213" spans="30:30">
      <c r="AD73213" s="9"/>
    </row>
    <row r="73214" spans="30:30">
      <c r="AD73214" s="9"/>
    </row>
    <row r="73215" spans="30:30">
      <c r="AD73215" s="9"/>
    </row>
    <row r="73216" spans="30:30">
      <c r="AD73216" s="9"/>
    </row>
    <row r="73217" spans="30:30">
      <c r="AD73217" s="9"/>
    </row>
    <row r="73218" spans="30:30">
      <c r="AD73218" s="9"/>
    </row>
    <row r="73219" spans="30:30">
      <c r="AD73219" s="9"/>
    </row>
    <row r="73220" spans="30:30">
      <c r="AD73220" s="9"/>
    </row>
    <row r="73221" spans="30:30">
      <c r="AD73221" s="9"/>
    </row>
    <row r="73222" spans="30:30">
      <c r="AD73222" s="9"/>
    </row>
    <row r="73223" spans="30:30">
      <c r="AD73223" s="9"/>
    </row>
    <row r="73224" spans="30:30">
      <c r="AD73224" s="9"/>
    </row>
    <row r="73225" spans="30:30">
      <c r="AD73225" s="9"/>
    </row>
    <row r="73226" spans="30:30">
      <c r="AD73226" s="9"/>
    </row>
    <row r="73227" spans="30:30">
      <c r="AD73227" s="9"/>
    </row>
    <row r="73228" spans="30:30">
      <c r="AD73228" s="9"/>
    </row>
    <row r="73229" spans="30:30">
      <c r="AD73229" s="9"/>
    </row>
    <row r="73230" spans="30:30">
      <c r="AD73230" s="9"/>
    </row>
    <row r="73231" spans="30:30">
      <c r="AD73231" s="9"/>
    </row>
    <row r="73232" spans="30:30">
      <c r="AD73232" s="9"/>
    </row>
    <row r="73233" spans="30:30">
      <c r="AD73233" s="9"/>
    </row>
    <row r="73234" spans="30:30">
      <c r="AD73234" s="9"/>
    </row>
    <row r="73235" spans="30:30">
      <c r="AD73235" s="9"/>
    </row>
    <row r="73236" spans="30:30">
      <c r="AD73236" s="9"/>
    </row>
    <row r="73237" spans="30:30">
      <c r="AD73237" s="9"/>
    </row>
    <row r="73238" spans="30:30">
      <c r="AD73238" s="9"/>
    </row>
    <row r="73239" spans="30:30">
      <c r="AD73239" s="9"/>
    </row>
    <row r="73240" spans="30:30">
      <c r="AD73240" s="9"/>
    </row>
    <row r="73241" spans="30:30">
      <c r="AD73241" s="9"/>
    </row>
    <row r="73242" spans="30:30">
      <c r="AD73242" s="9"/>
    </row>
    <row r="73243" spans="30:30">
      <c r="AD73243" s="9"/>
    </row>
    <row r="73244" spans="30:30">
      <c r="AD73244" s="9"/>
    </row>
    <row r="73245" spans="30:30">
      <c r="AD73245" s="9"/>
    </row>
    <row r="73246" spans="30:30">
      <c r="AD73246" s="9"/>
    </row>
    <row r="73247" spans="30:30">
      <c r="AD73247" s="9"/>
    </row>
    <row r="73248" spans="30:30">
      <c r="AD73248" s="9"/>
    </row>
    <row r="73249" spans="30:30">
      <c r="AD73249" s="9"/>
    </row>
    <row r="73250" spans="30:30">
      <c r="AD73250" s="9"/>
    </row>
    <row r="73251" spans="30:30">
      <c r="AD73251" s="9"/>
    </row>
    <row r="73252" spans="30:30">
      <c r="AD73252" s="9"/>
    </row>
    <row r="73253" spans="30:30">
      <c r="AD73253" s="9"/>
    </row>
    <row r="73254" spans="30:30">
      <c r="AD73254" s="9"/>
    </row>
    <row r="73255" spans="30:30">
      <c r="AD73255" s="9"/>
    </row>
    <row r="73256" spans="30:30">
      <c r="AD73256" s="9"/>
    </row>
    <row r="73257" spans="30:30">
      <c r="AD73257" s="9"/>
    </row>
    <row r="73258" spans="30:30">
      <c r="AD73258" s="9"/>
    </row>
    <row r="73259" spans="30:30">
      <c r="AD73259" s="9"/>
    </row>
    <row r="73260" spans="30:30">
      <c r="AD73260" s="9"/>
    </row>
    <row r="73261" spans="30:30">
      <c r="AD73261" s="9"/>
    </row>
    <row r="73262" spans="30:30">
      <c r="AD73262" s="9"/>
    </row>
    <row r="73263" spans="30:30">
      <c r="AD73263" s="9"/>
    </row>
    <row r="73264" spans="30:30">
      <c r="AD73264" s="9"/>
    </row>
    <row r="73265" spans="30:30">
      <c r="AD73265" s="9"/>
    </row>
    <row r="73266" spans="30:30">
      <c r="AD73266" s="9"/>
    </row>
    <row r="73267" spans="30:30">
      <c r="AD73267" s="9"/>
    </row>
    <row r="73268" spans="30:30">
      <c r="AD73268" s="9"/>
    </row>
    <row r="73269" spans="30:30">
      <c r="AD73269" s="9"/>
    </row>
    <row r="73270" spans="30:30">
      <c r="AD73270" s="9"/>
    </row>
    <row r="73271" spans="30:30">
      <c r="AD73271" s="9"/>
    </row>
    <row r="73272" spans="30:30">
      <c r="AD73272" s="9"/>
    </row>
    <row r="73273" spans="30:30">
      <c r="AD73273" s="9"/>
    </row>
    <row r="73274" spans="30:30">
      <c r="AD73274" s="9"/>
    </row>
    <row r="73275" spans="30:30">
      <c r="AD73275" s="9"/>
    </row>
    <row r="73276" spans="30:30">
      <c r="AD73276" s="9"/>
    </row>
    <row r="73277" spans="30:30">
      <c r="AD73277" s="9"/>
    </row>
    <row r="73278" spans="30:30">
      <c r="AD73278" s="9"/>
    </row>
    <row r="73279" spans="30:30">
      <c r="AD73279" s="9"/>
    </row>
    <row r="73280" spans="30:30">
      <c r="AD73280" s="9"/>
    </row>
    <row r="73281" spans="30:30">
      <c r="AD73281" s="9"/>
    </row>
    <row r="73282" spans="30:30">
      <c r="AD73282" s="9"/>
    </row>
    <row r="73283" spans="30:30">
      <c r="AD73283" s="9"/>
    </row>
    <row r="73284" spans="30:30">
      <c r="AD73284" s="9"/>
    </row>
    <row r="73285" spans="30:30">
      <c r="AD73285" s="9"/>
    </row>
    <row r="73286" spans="30:30">
      <c r="AD73286" s="9"/>
    </row>
    <row r="73287" spans="30:30">
      <c r="AD73287" s="9"/>
    </row>
    <row r="73288" spans="30:30">
      <c r="AD73288" s="9"/>
    </row>
    <row r="73289" spans="30:30">
      <c r="AD73289" s="9"/>
    </row>
    <row r="73290" spans="30:30">
      <c r="AD73290" s="9"/>
    </row>
    <row r="73291" spans="30:30">
      <c r="AD73291" s="9"/>
    </row>
    <row r="73292" spans="30:30">
      <c r="AD73292" s="9"/>
    </row>
    <row r="73293" spans="30:30">
      <c r="AD73293" s="9"/>
    </row>
    <row r="73294" spans="30:30">
      <c r="AD73294" s="9"/>
    </row>
    <row r="73295" spans="30:30">
      <c r="AD73295" s="9"/>
    </row>
    <row r="73296" spans="30:30">
      <c r="AD73296" s="9"/>
    </row>
    <row r="73297" spans="30:30">
      <c r="AD73297" s="9"/>
    </row>
    <row r="73298" spans="30:30">
      <c r="AD73298" s="9"/>
    </row>
    <row r="73299" spans="30:30">
      <c r="AD73299" s="9"/>
    </row>
    <row r="73300" spans="30:30">
      <c r="AD73300" s="9"/>
    </row>
    <row r="73301" spans="30:30">
      <c r="AD73301" s="9"/>
    </row>
    <row r="73302" spans="30:30">
      <c r="AD73302" s="9"/>
    </row>
    <row r="73303" spans="30:30">
      <c r="AD73303" s="9"/>
    </row>
    <row r="73304" spans="30:30">
      <c r="AD73304" s="9"/>
    </row>
    <row r="73305" spans="30:30">
      <c r="AD73305" s="9"/>
    </row>
    <row r="73306" spans="30:30">
      <c r="AD73306" s="9"/>
    </row>
    <row r="73307" spans="30:30">
      <c r="AD73307" s="9"/>
    </row>
    <row r="73308" spans="30:30">
      <c r="AD73308" s="9"/>
    </row>
    <row r="73309" spans="30:30">
      <c r="AD73309" s="9"/>
    </row>
    <row r="73310" spans="30:30">
      <c r="AD73310" s="9"/>
    </row>
    <row r="73311" spans="30:30">
      <c r="AD73311" s="9"/>
    </row>
    <row r="73312" spans="30:30">
      <c r="AD73312" s="9"/>
    </row>
    <row r="73313" spans="30:30">
      <c r="AD73313" s="9"/>
    </row>
    <row r="73314" spans="30:30">
      <c r="AD73314" s="9"/>
    </row>
    <row r="73315" spans="30:30">
      <c r="AD73315" s="9"/>
    </row>
    <row r="73316" spans="30:30">
      <c r="AD73316" s="9"/>
    </row>
    <row r="73317" spans="30:30">
      <c r="AD73317" s="9"/>
    </row>
    <row r="73318" spans="30:30">
      <c r="AD73318" s="9"/>
    </row>
    <row r="73319" spans="30:30">
      <c r="AD73319" s="9"/>
    </row>
    <row r="73320" spans="30:30">
      <c r="AD73320" s="9"/>
    </row>
    <row r="73321" spans="30:30">
      <c r="AD73321" s="9"/>
    </row>
    <row r="73322" spans="30:30">
      <c r="AD73322" s="9"/>
    </row>
    <row r="73323" spans="30:30">
      <c r="AD73323" s="9"/>
    </row>
    <row r="73324" spans="30:30">
      <c r="AD73324" s="9"/>
    </row>
    <row r="73325" spans="30:30">
      <c r="AD73325" s="9"/>
    </row>
    <row r="73326" spans="30:30">
      <c r="AD73326" s="9"/>
    </row>
    <row r="73327" spans="30:30">
      <c r="AD73327" s="9"/>
    </row>
    <row r="73328" spans="30:30">
      <c r="AD73328" s="9"/>
    </row>
    <row r="73329" spans="30:30">
      <c r="AD73329" s="9"/>
    </row>
    <row r="73330" spans="30:30">
      <c r="AD73330" s="9"/>
    </row>
    <row r="73331" spans="30:30">
      <c r="AD73331" s="9"/>
    </row>
    <row r="73332" spans="30:30">
      <c r="AD73332" s="9"/>
    </row>
    <row r="73333" spans="30:30">
      <c r="AD73333" s="9"/>
    </row>
    <row r="73334" spans="30:30">
      <c r="AD73334" s="9"/>
    </row>
    <row r="73335" spans="30:30">
      <c r="AD73335" s="9"/>
    </row>
    <row r="73336" spans="30:30">
      <c r="AD73336" s="9"/>
    </row>
    <row r="73337" spans="30:30">
      <c r="AD73337" s="9"/>
    </row>
    <row r="73338" spans="30:30">
      <c r="AD73338" s="9"/>
    </row>
    <row r="73339" spans="30:30">
      <c r="AD73339" s="9"/>
    </row>
    <row r="73340" spans="30:30">
      <c r="AD73340" s="9"/>
    </row>
    <row r="73341" spans="30:30">
      <c r="AD73341" s="9"/>
    </row>
    <row r="73342" spans="30:30">
      <c r="AD73342" s="9"/>
    </row>
    <row r="73343" spans="30:30">
      <c r="AD73343" s="9"/>
    </row>
    <row r="73344" spans="30:30">
      <c r="AD73344" s="9"/>
    </row>
    <row r="73345" spans="30:30">
      <c r="AD73345" s="9"/>
    </row>
    <row r="73346" spans="30:30">
      <c r="AD73346" s="9"/>
    </row>
    <row r="73347" spans="30:30">
      <c r="AD73347" s="9"/>
    </row>
    <row r="73348" spans="30:30">
      <c r="AD73348" s="9"/>
    </row>
    <row r="73349" spans="30:30">
      <c r="AD73349" s="9"/>
    </row>
    <row r="73350" spans="30:30">
      <c r="AD73350" s="9"/>
    </row>
    <row r="73351" spans="30:30">
      <c r="AD73351" s="9"/>
    </row>
    <row r="73352" spans="30:30">
      <c r="AD73352" s="9"/>
    </row>
    <row r="73353" spans="30:30">
      <c r="AD73353" s="9"/>
    </row>
    <row r="73354" spans="30:30">
      <c r="AD73354" s="9"/>
    </row>
    <row r="73355" spans="30:30">
      <c r="AD73355" s="9"/>
    </row>
    <row r="73356" spans="30:30">
      <c r="AD73356" s="9"/>
    </row>
    <row r="73357" spans="30:30">
      <c r="AD73357" s="9"/>
    </row>
    <row r="73358" spans="30:30">
      <c r="AD73358" s="9"/>
    </row>
    <row r="73359" spans="30:30">
      <c r="AD73359" s="9"/>
    </row>
    <row r="73360" spans="30:30">
      <c r="AD73360" s="9"/>
    </row>
    <row r="73361" spans="30:30">
      <c r="AD73361" s="9"/>
    </row>
    <row r="73362" spans="30:30">
      <c r="AD73362" s="9"/>
    </row>
    <row r="73363" spans="30:30">
      <c r="AD73363" s="9"/>
    </row>
    <row r="73364" spans="30:30">
      <c r="AD73364" s="9"/>
    </row>
    <row r="73365" spans="30:30">
      <c r="AD73365" s="9"/>
    </row>
    <row r="73366" spans="30:30">
      <c r="AD73366" s="9"/>
    </row>
    <row r="73367" spans="30:30">
      <c r="AD73367" s="9"/>
    </row>
    <row r="73368" spans="30:30">
      <c r="AD73368" s="9"/>
    </row>
    <row r="73369" spans="30:30">
      <c r="AD73369" s="9"/>
    </row>
    <row r="73370" spans="30:30">
      <c r="AD73370" s="9"/>
    </row>
    <row r="73371" spans="30:30">
      <c r="AD73371" s="9"/>
    </row>
    <row r="73372" spans="30:30">
      <c r="AD73372" s="9"/>
    </row>
    <row r="73373" spans="30:30">
      <c r="AD73373" s="9"/>
    </row>
    <row r="73374" spans="30:30">
      <c r="AD73374" s="9"/>
    </row>
    <row r="73375" spans="30:30">
      <c r="AD73375" s="9"/>
    </row>
    <row r="73376" spans="30:30">
      <c r="AD73376" s="9"/>
    </row>
    <row r="73377" spans="30:30">
      <c r="AD73377" s="9"/>
    </row>
    <row r="73378" spans="30:30">
      <c r="AD73378" s="9"/>
    </row>
    <row r="73379" spans="30:30">
      <c r="AD73379" s="9"/>
    </row>
    <row r="73380" spans="30:30">
      <c r="AD73380" s="9"/>
    </row>
    <row r="73381" spans="30:30">
      <c r="AD73381" s="9"/>
    </row>
    <row r="73382" spans="30:30">
      <c r="AD73382" s="9"/>
    </row>
    <row r="73383" spans="30:30">
      <c r="AD73383" s="9"/>
    </row>
    <row r="73384" spans="30:30">
      <c r="AD73384" s="9"/>
    </row>
    <row r="73385" spans="30:30">
      <c r="AD73385" s="9"/>
    </row>
    <row r="73386" spans="30:30">
      <c r="AD73386" s="9"/>
    </row>
    <row r="73387" spans="30:30">
      <c r="AD73387" s="9"/>
    </row>
    <row r="73388" spans="30:30">
      <c r="AD73388" s="9"/>
    </row>
    <row r="73389" spans="30:30">
      <c r="AD73389" s="9"/>
    </row>
    <row r="73390" spans="30:30">
      <c r="AD73390" s="9"/>
    </row>
    <row r="73391" spans="30:30">
      <c r="AD73391" s="9"/>
    </row>
    <row r="73392" spans="30:30">
      <c r="AD73392" s="9"/>
    </row>
    <row r="73393" spans="30:30">
      <c r="AD73393" s="9"/>
    </row>
    <row r="73394" spans="30:30">
      <c r="AD73394" s="9"/>
    </row>
    <row r="73395" spans="30:30">
      <c r="AD73395" s="9"/>
    </row>
    <row r="73396" spans="30:30">
      <c r="AD73396" s="9"/>
    </row>
    <row r="73397" spans="30:30">
      <c r="AD73397" s="9"/>
    </row>
    <row r="73398" spans="30:30">
      <c r="AD73398" s="9"/>
    </row>
    <row r="73399" spans="30:30">
      <c r="AD73399" s="9"/>
    </row>
    <row r="73400" spans="30:30">
      <c r="AD73400" s="9"/>
    </row>
    <row r="73401" spans="30:30">
      <c r="AD73401" s="9"/>
    </row>
    <row r="73402" spans="30:30">
      <c r="AD73402" s="9"/>
    </row>
    <row r="73403" spans="30:30">
      <c r="AD73403" s="9"/>
    </row>
    <row r="73404" spans="30:30">
      <c r="AD73404" s="9"/>
    </row>
    <row r="73405" spans="30:30">
      <c r="AD73405" s="9"/>
    </row>
    <row r="73406" spans="30:30">
      <c r="AD73406" s="9"/>
    </row>
    <row r="73407" spans="30:30">
      <c r="AD73407" s="9"/>
    </row>
    <row r="73408" spans="30:30">
      <c r="AD73408" s="9"/>
    </row>
    <row r="73409" spans="30:30">
      <c r="AD73409" s="9"/>
    </row>
    <row r="73410" spans="30:30">
      <c r="AD73410" s="9"/>
    </row>
    <row r="73411" spans="30:30">
      <c r="AD73411" s="9"/>
    </row>
    <row r="73412" spans="30:30">
      <c r="AD73412" s="9"/>
    </row>
    <row r="73413" spans="30:30">
      <c r="AD73413" s="9"/>
    </row>
    <row r="73414" spans="30:30">
      <c r="AD73414" s="9"/>
    </row>
    <row r="73415" spans="30:30">
      <c r="AD73415" s="9"/>
    </row>
    <row r="73416" spans="30:30">
      <c r="AD73416" s="9"/>
    </row>
    <row r="73417" spans="30:30">
      <c r="AD73417" s="9"/>
    </row>
    <row r="73418" spans="30:30">
      <c r="AD73418" s="9"/>
    </row>
    <row r="73419" spans="30:30">
      <c r="AD73419" s="9"/>
    </row>
    <row r="73420" spans="30:30">
      <c r="AD73420" s="9"/>
    </row>
    <row r="73421" spans="30:30">
      <c r="AD73421" s="9"/>
    </row>
    <row r="73422" spans="30:30">
      <c r="AD73422" s="9"/>
    </row>
    <row r="73423" spans="30:30">
      <c r="AD73423" s="9"/>
    </row>
    <row r="73424" spans="30:30">
      <c r="AD73424" s="9"/>
    </row>
    <row r="73425" spans="30:30">
      <c r="AD73425" s="9"/>
    </row>
    <row r="73426" spans="30:30">
      <c r="AD73426" s="9"/>
    </row>
    <row r="73427" spans="30:30">
      <c r="AD73427" s="9"/>
    </row>
    <row r="73428" spans="30:30">
      <c r="AD73428" s="9"/>
    </row>
    <row r="73429" spans="30:30">
      <c r="AD73429" s="9"/>
    </row>
    <row r="73430" spans="30:30">
      <c r="AD73430" s="9"/>
    </row>
    <row r="73431" spans="30:30">
      <c r="AD73431" s="9"/>
    </row>
    <row r="73432" spans="30:30">
      <c r="AD73432" s="9"/>
    </row>
    <row r="73433" spans="30:30">
      <c r="AD73433" s="9"/>
    </row>
    <row r="73434" spans="30:30">
      <c r="AD73434" s="9"/>
    </row>
    <row r="73435" spans="30:30">
      <c r="AD73435" s="9"/>
    </row>
    <row r="73436" spans="30:30">
      <c r="AD73436" s="9"/>
    </row>
    <row r="73437" spans="30:30">
      <c r="AD73437" s="9"/>
    </row>
    <row r="73438" spans="30:30">
      <c r="AD73438" s="9"/>
    </row>
    <row r="73439" spans="30:30">
      <c r="AD73439" s="9"/>
    </row>
    <row r="73440" spans="30:30">
      <c r="AD73440" s="9"/>
    </row>
    <row r="73441" spans="30:30">
      <c r="AD73441" s="9"/>
    </row>
    <row r="73442" spans="30:30">
      <c r="AD73442" s="9"/>
    </row>
    <row r="73443" spans="30:30">
      <c r="AD73443" s="9"/>
    </row>
    <row r="73444" spans="30:30">
      <c r="AD73444" s="9"/>
    </row>
    <row r="73445" spans="30:30">
      <c r="AD73445" s="9"/>
    </row>
    <row r="73446" spans="30:30">
      <c r="AD73446" s="9"/>
    </row>
    <row r="73447" spans="30:30">
      <c r="AD73447" s="9"/>
    </row>
    <row r="73448" spans="30:30">
      <c r="AD73448" s="9"/>
    </row>
    <row r="73449" spans="30:30">
      <c r="AD73449" s="9"/>
    </row>
    <row r="73450" spans="30:30">
      <c r="AD73450" s="9"/>
    </row>
    <row r="73451" spans="30:30">
      <c r="AD73451" s="9"/>
    </row>
    <row r="73452" spans="30:30">
      <c r="AD73452" s="9"/>
    </row>
    <row r="73453" spans="30:30">
      <c r="AD73453" s="9"/>
    </row>
    <row r="73454" spans="30:30">
      <c r="AD73454" s="9"/>
    </row>
    <row r="73455" spans="30:30">
      <c r="AD73455" s="9"/>
    </row>
    <row r="73456" spans="30:30">
      <c r="AD73456" s="9"/>
    </row>
    <row r="73457" spans="30:30">
      <c r="AD73457" s="9"/>
    </row>
    <row r="73458" spans="30:30">
      <c r="AD73458" s="9"/>
    </row>
    <row r="73459" spans="30:30">
      <c r="AD73459" s="9"/>
    </row>
    <row r="73460" spans="30:30">
      <c r="AD73460" s="9"/>
    </row>
    <row r="73461" spans="30:30">
      <c r="AD73461" s="9"/>
    </row>
    <row r="73462" spans="30:30">
      <c r="AD73462" s="9"/>
    </row>
    <row r="73463" spans="30:30">
      <c r="AD73463" s="9"/>
    </row>
    <row r="73464" spans="30:30">
      <c r="AD73464" s="9"/>
    </row>
    <row r="73465" spans="30:30">
      <c r="AD73465" s="9"/>
    </row>
    <row r="73466" spans="30:30">
      <c r="AD73466" s="9"/>
    </row>
    <row r="73467" spans="30:30">
      <c r="AD73467" s="9"/>
    </row>
    <row r="73468" spans="30:30">
      <c r="AD73468" s="9"/>
    </row>
    <row r="73469" spans="30:30">
      <c r="AD73469" s="9"/>
    </row>
    <row r="73470" spans="30:30">
      <c r="AD73470" s="9"/>
    </row>
    <row r="73471" spans="30:30">
      <c r="AD73471" s="9"/>
    </row>
    <row r="73472" spans="30:30">
      <c r="AD73472" s="9"/>
    </row>
    <row r="73473" spans="30:30">
      <c r="AD73473" s="9"/>
    </row>
    <row r="73474" spans="30:30">
      <c r="AD73474" s="9"/>
    </row>
    <row r="73475" spans="30:30">
      <c r="AD73475" s="9"/>
    </row>
    <row r="73476" spans="30:30">
      <c r="AD73476" s="9"/>
    </row>
    <row r="73477" spans="30:30">
      <c r="AD73477" s="9"/>
    </row>
    <row r="73478" spans="30:30">
      <c r="AD73478" s="9"/>
    </row>
    <row r="73479" spans="30:30">
      <c r="AD73479" s="9"/>
    </row>
    <row r="73480" spans="30:30">
      <c r="AD73480" s="9"/>
    </row>
    <row r="73481" spans="30:30">
      <c r="AD73481" s="9"/>
    </row>
    <row r="73482" spans="30:30">
      <c r="AD73482" s="9"/>
    </row>
    <row r="73483" spans="30:30">
      <c r="AD73483" s="9"/>
    </row>
    <row r="73484" spans="30:30">
      <c r="AD73484" s="9"/>
    </row>
    <row r="73485" spans="30:30">
      <c r="AD73485" s="9"/>
    </row>
    <row r="73486" spans="30:30">
      <c r="AD73486" s="9"/>
    </row>
    <row r="73487" spans="30:30">
      <c r="AD73487" s="9"/>
    </row>
    <row r="73488" spans="30:30">
      <c r="AD73488" s="9"/>
    </row>
    <row r="73489" spans="30:30">
      <c r="AD73489" s="9"/>
    </row>
    <row r="73490" spans="30:30">
      <c r="AD73490" s="9"/>
    </row>
    <row r="73491" spans="30:30">
      <c r="AD73491" s="9"/>
    </row>
    <row r="73492" spans="30:30">
      <c r="AD73492" s="9"/>
    </row>
    <row r="73493" spans="30:30">
      <c r="AD73493" s="9"/>
    </row>
    <row r="73494" spans="30:30">
      <c r="AD73494" s="9"/>
    </row>
    <row r="73495" spans="30:30">
      <c r="AD73495" s="9"/>
    </row>
    <row r="73496" spans="30:30">
      <c r="AD73496" s="9"/>
    </row>
    <row r="73497" spans="30:30">
      <c r="AD73497" s="9"/>
    </row>
    <row r="73498" spans="30:30">
      <c r="AD73498" s="9"/>
    </row>
    <row r="73499" spans="30:30">
      <c r="AD73499" s="9"/>
    </row>
    <row r="73500" spans="30:30">
      <c r="AD73500" s="9"/>
    </row>
    <row r="73501" spans="30:30">
      <c r="AD73501" s="9"/>
    </row>
    <row r="73502" spans="30:30">
      <c r="AD73502" s="9"/>
    </row>
    <row r="73503" spans="30:30">
      <c r="AD73503" s="9"/>
    </row>
    <row r="73504" spans="30:30">
      <c r="AD73504" s="9"/>
    </row>
    <row r="73505" spans="30:30">
      <c r="AD73505" s="9"/>
    </row>
    <row r="73506" spans="30:30">
      <c r="AD73506" s="9"/>
    </row>
    <row r="73507" spans="30:30">
      <c r="AD73507" s="9"/>
    </row>
    <row r="73508" spans="30:30">
      <c r="AD73508" s="9"/>
    </row>
    <row r="73509" spans="30:30">
      <c r="AD73509" s="9"/>
    </row>
    <row r="73510" spans="30:30">
      <c r="AD73510" s="9"/>
    </row>
    <row r="73511" spans="30:30">
      <c r="AD73511" s="9"/>
    </row>
    <row r="73512" spans="30:30">
      <c r="AD73512" s="9"/>
    </row>
    <row r="73513" spans="30:30">
      <c r="AD73513" s="9"/>
    </row>
    <row r="73514" spans="30:30">
      <c r="AD73514" s="9"/>
    </row>
    <row r="73515" spans="30:30">
      <c r="AD73515" s="9"/>
    </row>
    <row r="73516" spans="30:30">
      <c r="AD73516" s="9"/>
    </row>
    <row r="73517" spans="30:30">
      <c r="AD73517" s="9"/>
    </row>
    <row r="73518" spans="30:30">
      <c r="AD73518" s="9"/>
    </row>
    <row r="73519" spans="30:30">
      <c r="AD73519" s="9"/>
    </row>
    <row r="73520" spans="30:30">
      <c r="AD73520" s="9"/>
    </row>
    <row r="73521" spans="30:30">
      <c r="AD73521" s="9"/>
    </row>
    <row r="73522" spans="30:30">
      <c r="AD73522" s="9"/>
    </row>
    <row r="73523" spans="30:30">
      <c r="AD73523" s="9"/>
    </row>
    <row r="73524" spans="30:30">
      <c r="AD73524" s="9"/>
    </row>
    <row r="73525" spans="30:30">
      <c r="AD73525" s="9"/>
    </row>
    <row r="73526" spans="30:30">
      <c r="AD73526" s="9"/>
    </row>
    <row r="73527" spans="30:30">
      <c r="AD73527" s="9"/>
    </row>
    <row r="73528" spans="30:30">
      <c r="AD73528" s="9"/>
    </row>
    <row r="73529" spans="30:30">
      <c r="AD73529" s="9"/>
    </row>
    <row r="73530" spans="30:30">
      <c r="AD73530" s="9"/>
    </row>
    <row r="73531" spans="30:30">
      <c r="AD73531" s="9"/>
    </row>
    <row r="73532" spans="30:30">
      <c r="AD73532" s="9"/>
    </row>
    <row r="73533" spans="30:30">
      <c r="AD73533" s="9"/>
    </row>
    <row r="73534" spans="30:30">
      <c r="AD73534" s="9"/>
    </row>
    <row r="73535" spans="30:30">
      <c r="AD73535" s="9"/>
    </row>
    <row r="73536" spans="30:30">
      <c r="AD73536" s="9"/>
    </row>
    <row r="73537" spans="30:30">
      <c r="AD73537" s="9"/>
    </row>
    <row r="73538" spans="30:30">
      <c r="AD73538" s="9"/>
    </row>
    <row r="73539" spans="30:30">
      <c r="AD73539" s="9"/>
    </row>
    <row r="73540" spans="30:30">
      <c r="AD73540" s="9"/>
    </row>
    <row r="73541" spans="30:30">
      <c r="AD73541" s="9"/>
    </row>
    <row r="73542" spans="30:30">
      <c r="AD73542" s="9"/>
    </row>
    <row r="73543" spans="30:30">
      <c r="AD73543" s="9"/>
    </row>
    <row r="73544" spans="30:30">
      <c r="AD73544" s="9"/>
    </row>
    <row r="73545" spans="30:30">
      <c r="AD73545" s="9"/>
    </row>
    <row r="73546" spans="30:30">
      <c r="AD73546" s="9"/>
    </row>
    <row r="73547" spans="30:30">
      <c r="AD73547" s="9"/>
    </row>
    <row r="73548" spans="30:30">
      <c r="AD73548" s="9"/>
    </row>
    <row r="73549" spans="30:30">
      <c r="AD73549" s="9"/>
    </row>
    <row r="73550" spans="30:30">
      <c r="AD73550" s="9"/>
    </row>
    <row r="73551" spans="30:30">
      <c r="AD73551" s="9"/>
    </row>
    <row r="73552" spans="30:30">
      <c r="AD73552" s="9"/>
    </row>
    <row r="73553" spans="30:30">
      <c r="AD73553" s="9"/>
    </row>
    <row r="73554" spans="30:30">
      <c r="AD73554" s="9"/>
    </row>
    <row r="73555" spans="30:30">
      <c r="AD73555" s="9"/>
    </row>
    <row r="73556" spans="30:30">
      <c r="AD73556" s="9"/>
    </row>
    <row r="73557" spans="30:30">
      <c r="AD73557" s="9"/>
    </row>
    <row r="73558" spans="30:30">
      <c r="AD73558" s="9"/>
    </row>
    <row r="73559" spans="30:30">
      <c r="AD73559" s="9"/>
    </row>
    <row r="73560" spans="30:30">
      <c r="AD73560" s="9"/>
    </row>
    <row r="73561" spans="30:30">
      <c r="AD73561" s="9"/>
    </row>
    <row r="73562" spans="30:30">
      <c r="AD73562" s="9"/>
    </row>
    <row r="73563" spans="30:30">
      <c r="AD73563" s="9"/>
    </row>
    <row r="73564" spans="30:30">
      <c r="AD73564" s="9"/>
    </row>
    <row r="73565" spans="30:30">
      <c r="AD73565" s="9"/>
    </row>
    <row r="73566" spans="30:30">
      <c r="AD73566" s="9"/>
    </row>
    <row r="73567" spans="30:30">
      <c r="AD73567" s="9"/>
    </row>
    <row r="73568" spans="30:30">
      <c r="AD73568" s="9"/>
    </row>
    <row r="73569" spans="30:30">
      <c r="AD73569" s="9"/>
    </row>
    <row r="73570" spans="30:30">
      <c r="AD73570" s="9"/>
    </row>
    <row r="73571" spans="30:30">
      <c r="AD73571" s="9"/>
    </row>
    <row r="73572" spans="30:30">
      <c r="AD73572" s="9"/>
    </row>
    <row r="73573" spans="30:30">
      <c r="AD73573" s="9"/>
    </row>
    <row r="73574" spans="30:30">
      <c r="AD73574" s="9"/>
    </row>
    <row r="73575" spans="30:30">
      <c r="AD73575" s="9"/>
    </row>
    <row r="73576" spans="30:30">
      <c r="AD73576" s="9"/>
    </row>
    <row r="73577" spans="30:30">
      <c r="AD73577" s="9"/>
    </row>
    <row r="73578" spans="30:30">
      <c r="AD73578" s="9"/>
    </row>
    <row r="73579" spans="30:30">
      <c r="AD73579" s="9"/>
    </row>
    <row r="73580" spans="30:30">
      <c r="AD73580" s="9"/>
    </row>
    <row r="73581" spans="30:30">
      <c r="AD73581" s="9"/>
    </row>
    <row r="73582" spans="30:30">
      <c r="AD73582" s="9"/>
    </row>
    <row r="73583" spans="30:30">
      <c r="AD73583" s="9"/>
    </row>
    <row r="73584" spans="30:30">
      <c r="AD73584" s="9"/>
    </row>
    <row r="73585" spans="30:30">
      <c r="AD73585" s="9"/>
    </row>
    <row r="73586" spans="30:30">
      <c r="AD73586" s="9"/>
    </row>
    <row r="73587" spans="30:30">
      <c r="AD73587" s="9"/>
    </row>
    <row r="73588" spans="30:30">
      <c r="AD73588" s="9"/>
    </row>
    <row r="73589" spans="30:30">
      <c r="AD73589" s="9"/>
    </row>
    <row r="73590" spans="30:30">
      <c r="AD73590" s="9"/>
    </row>
    <row r="73591" spans="30:30">
      <c r="AD73591" s="9"/>
    </row>
    <row r="73592" spans="30:30">
      <c r="AD73592" s="9"/>
    </row>
    <row r="73593" spans="30:30">
      <c r="AD73593" s="9"/>
    </row>
    <row r="73594" spans="30:30">
      <c r="AD73594" s="9"/>
    </row>
    <row r="73595" spans="30:30">
      <c r="AD73595" s="9"/>
    </row>
    <row r="73596" spans="30:30">
      <c r="AD73596" s="9"/>
    </row>
    <row r="73597" spans="30:30">
      <c r="AD73597" s="9"/>
    </row>
    <row r="73598" spans="30:30">
      <c r="AD73598" s="9"/>
    </row>
    <row r="73599" spans="30:30">
      <c r="AD73599" s="9"/>
    </row>
    <row r="73600" spans="30:30">
      <c r="AD73600" s="9"/>
    </row>
    <row r="73601" spans="30:30">
      <c r="AD73601" s="9"/>
    </row>
    <row r="73602" spans="30:30">
      <c r="AD73602" s="9"/>
    </row>
    <row r="73603" spans="30:30">
      <c r="AD73603" s="9"/>
    </row>
    <row r="73604" spans="30:30">
      <c r="AD73604" s="9"/>
    </row>
    <row r="73605" spans="30:30">
      <c r="AD73605" s="9"/>
    </row>
    <row r="73606" spans="30:30">
      <c r="AD73606" s="9"/>
    </row>
    <row r="73607" spans="30:30">
      <c r="AD73607" s="9"/>
    </row>
    <row r="73608" spans="30:30">
      <c r="AD73608" s="9"/>
    </row>
    <row r="73609" spans="30:30">
      <c r="AD73609" s="9"/>
    </row>
    <row r="73610" spans="30:30">
      <c r="AD73610" s="9"/>
    </row>
    <row r="73611" spans="30:30">
      <c r="AD73611" s="9"/>
    </row>
    <row r="73612" spans="30:30">
      <c r="AD73612" s="9"/>
    </row>
    <row r="73613" spans="30:30">
      <c r="AD73613" s="9"/>
    </row>
    <row r="73614" spans="30:30">
      <c r="AD73614" s="9"/>
    </row>
    <row r="73615" spans="30:30">
      <c r="AD73615" s="9"/>
    </row>
    <row r="73616" spans="30:30">
      <c r="AD73616" s="9"/>
    </row>
    <row r="73617" spans="30:30">
      <c r="AD73617" s="9"/>
    </row>
    <row r="73618" spans="30:30">
      <c r="AD73618" s="9"/>
    </row>
    <row r="73619" spans="30:30">
      <c r="AD73619" s="9"/>
    </row>
    <row r="73620" spans="30:30">
      <c r="AD73620" s="9"/>
    </row>
    <row r="73621" spans="30:30">
      <c r="AD73621" s="9"/>
    </row>
    <row r="73622" spans="30:30">
      <c r="AD73622" s="9"/>
    </row>
    <row r="73623" spans="30:30">
      <c r="AD73623" s="9"/>
    </row>
    <row r="73624" spans="30:30">
      <c r="AD73624" s="9"/>
    </row>
    <row r="73625" spans="30:30">
      <c r="AD73625" s="9"/>
    </row>
    <row r="73626" spans="30:30">
      <c r="AD73626" s="9"/>
    </row>
    <row r="73627" spans="30:30">
      <c r="AD73627" s="9"/>
    </row>
    <row r="73628" spans="30:30">
      <c r="AD73628" s="9"/>
    </row>
    <row r="73629" spans="30:30">
      <c r="AD73629" s="9"/>
    </row>
    <row r="73630" spans="30:30">
      <c r="AD73630" s="9"/>
    </row>
    <row r="73631" spans="30:30">
      <c r="AD73631" s="9"/>
    </row>
    <row r="73632" spans="30:30">
      <c r="AD73632" s="9"/>
    </row>
    <row r="73633" spans="30:30">
      <c r="AD73633" s="9"/>
    </row>
    <row r="73634" spans="30:30">
      <c r="AD73634" s="9"/>
    </row>
    <row r="73635" spans="30:30">
      <c r="AD73635" s="9"/>
    </row>
    <row r="73636" spans="30:30">
      <c r="AD73636" s="9"/>
    </row>
    <row r="73637" spans="30:30">
      <c r="AD73637" s="9"/>
    </row>
    <row r="73638" spans="30:30">
      <c r="AD73638" s="9"/>
    </row>
    <row r="73639" spans="30:30">
      <c r="AD73639" s="9"/>
    </row>
    <row r="73640" spans="30:30">
      <c r="AD73640" s="9"/>
    </row>
    <row r="73641" spans="30:30">
      <c r="AD73641" s="9"/>
    </row>
    <row r="73642" spans="30:30">
      <c r="AD73642" s="9"/>
    </row>
    <row r="73643" spans="30:30">
      <c r="AD73643" s="9"/>
    </row>
    <row r="73644" spans="30:30">
      <c r="AD73644" s="9"/>
    </row>
    <row r="73645" spans="30:30">
      <c r="AD73645" s="9"/>
    </row>
    <row r="73646" spans="30:30">
      <c r="AD73646" s="9"/>
    </row>
    <row r="73647" spans="30:30">
      <c r="AD73647" s="9"/>
    </row>
    <row r="73648" spans="30:30">
      <c r="AD73648" s="9"/>
    </row>
    <row r="73649" spans="30:30">
      <c r="AD73649" s="9"/>
    </row>
    <row r="73650" spans="30:30">
      <c r="AD73650" s="9"/>
    </row>
    <row r="73651" spans="30:30">
      <c r="AD73651" s="9"/>
    </row>
    <row r="73652" spans="30:30">
      <c r="AD73652" s="9"/>
    </row>
    <row r="73653" spans="30:30">
      <c r="AD73653" s="9"/>
    </row>
    <row r="73654" spans="30:30">
      <c r="AD73654" s="9"/>
    </row>
    <row r="73655" spans="30:30">
      <c r="AD73655" s="9"/>
    </row>
    <row r="73656" spans="30:30">
      <c r="AD73656" s="9"/>
    </row>
    <row r="73657" spans="30:30">
      <c r="AD73657" s="9"/>
    </row>
    <row r="73658" spans="30:30">
      <c r="AD73658" s="9"/>
    </row>
    <row r="73659" spans="30:30">
      <c r="AD73659" s="9"/>
    </row>
    <row r="73660" spans="30:30">
      <c r="AD73660" s="9"/>
    </row>
    <row r="73661" spans="30:30">
      <c r="AD73661" s="9"/>
    </row>
    <row r="73662" spans="30:30">
      <c r="AD73662" s="9"/>
    </row>
    <row r="73663" spans="30:30">
      <c r="AD73663" s="9"/>
    </row>
    <row r="73664" spans="30:30">
      <c r="AD73664" s="9"/>
    </row>
    <row r="73665" spans="30:30">
      <c r="AD73665" s="9"/>
    </row>
    <row r="73666" spans="30:30">
      <c r="AD73666" s="9"/>
    </row>
    <row r="73667" spans="30:30">
      <c r="AD73667" s="9"/>
    </row>
    <row r="73668" spans="30:30">
      <c r="AD73668" s="9"/>
    </row>
    <row r="73669" spans="30:30">
      <c r="AD73669" s="9"/>
    </row>
    <row r="73670" spans="30:30">
      <c r="AD73670" s="9"/>
    </row>
    <row r="73671" spans="30:30">
      <c r="AD73671" s="9"/>
    </row>
    <row r="73672" spans="30:30">
      <c r="AD73672" s="9"/>
    </row>
    <row r="73673" spans="30:30">
      <c r="AD73673" s="9"/>
    </row>
    <row r="73674" spans="30:30">
      <c r="AD73674" s="9"/>
    </row>
    <row r="73675" spans="30:30">
      <c r="AD73675" s="9"/>
    </row>
    <row r="73676" spans="30:30">
      <c r="AD73676" s="9"/>
    </row>
    <row r="73677" spans="30:30">
      <c r="AD73677" s="9"/>
    </row>
    <row r="73678" spans="30:30">
      <c r="AD73678" s="9"/>
    </row>
    <row r="73679" spans="30:30">
      <c r="AD73679" s="9"/>
    </row>
    <row r="73680" spans="30:30">
      <c r="AD73680" s="9"/>
    </row>
    <row r="73681" spans="30:30">
      <c r="AD73681" s="9"/>
    </row>
    <row r="73682" spans="30:30">
      <c r="AD73682" s="9"/>
    </row>
    <row r="73683" spans="30:30">
      <c r="AD73683" s="9"/>
    </row>
    <row r="73684" spans="30:30">
      <c r="AD73684" s="9"/>
    </row>
    <row r="73685" spans="30:30">
      <c r="AD73685" s="9"/>
    </row>
    <row r="73686" spans="30:30">
      <c r="AD73686" s="9"/>
    </row>
    <row r="73687" spans="30:30">
      <c r="AD73687" s="9"/>
    </row>
    <row r="73688" spans="30:30">
      <c r="AD73688" s="9"/>
    </row>
    <row r="73689" spans="30:30">
      <c r="AD73689" s="9"/>
    </row>
    <row r="73690" spans="30:30">
      <c r="AD73690" s="9"/>
    </row>
    <row r="73691" spans="30:30">
      <c r="AD73691" s="9"/>
    </row>
    <row r="73692" spans="30:30">
      <c r="AD73692" s="9"/>
    </row>
    <row r="73693" spans="30:30">
      <c r="AD73693" s="9"/>
    </row>
    <row r="73694" spans="30:30">
      <c r="AD73694" s="9"/>
    </row>
    <row r="73695" spans="30:30">
      <c r="AD73695" s="9"/>
    </row>
    <row r="73696" spans="30:30">
      <c r="AD73696" s="9"/>
    </row>
    <row r="73697" spans="30:30">
      <c r="AD73697" s="9"/>
    </row>
    <row r="73698" spans="30:30">
      <c r="AD73698" s="9"/>
    </row>
    <row r="73699" spans="30:30">
      <c r="AD73699" s="9"/>
    </row>
    <row r="73700" spans="30:30">
      <c r="AD73700" s="9"/>
    </row>
    <row r="73701" spans="30:30">
      <c r="AD73701" s="9"/>
    </row>
    <row r="73702" spans="30:30">
      <c r="AD73702" s="9"/>
    </row>
    <row r="73703" spans="30:30">
      <c r="AD73703" s="9"/>
    </row>
    <row r="73704" spans="30:30">
      <c r="AD73704" s="9"/>
    </row>
    <row r="73705" spans="30:30">
      <c r="AD73705" s="9"/>
    </row>
    <row r="73706" spans="30:30">
      <c r="AD73706" s="9"/>
    </row>
    <row r="73707" spans="30:30">
      <c r="AD73707" s="9"/>
    </row>
    <row r="73708" spans="30:30">
      <c r="AD73708" s="9"/>
    </row>
    <row r="73709" spans="30:30">
      <c r="AD73709" s="9"/>
    </row>
    <row r="73710" spans="30:30">
      <c r="AD73710" s="9"/>
    </row>
    <row r="73711" spans="30:30">
      <c r="AD73711" s="9"/>
    </row>
    <row r="73712" spans="30:30">
      <c r="AD73712" s="9"/>
    </row>
    <row r="73713" spans="30:30">
      <c r="AD73713" s="9"/>
    </row>
    <row r="73714" spans="30:30">
      <c r="AD73714" s="9"/>
    </row>
    <row r="73715" spans="30:30">
      <c r="AD73715" s="9"/>
    </row>
    <row r="73716" spans="30:30">
      <c r="AD73716" s="9"/>
    </row>
    <row r="73717" spans="30:30">
      <c r="AD73717" s="9"/>
    </row>
    <row r="73718" spans="30:30">
      <c r="AD73718" s="9"/>
    </row>
    <row r="73719" spans="30:30">
      <c r="AD73719" s="9"/>
    </row>
    <row r="73720" spans="30:30">
      <c r="AD73720" s="9"/>
    </row>
    <row r="73721" spans="30:30">
      <c r="AD73721" s="9"/>
    </row>
    <row r="73722" spans="30:30">
      <c r="AD73722" s="9"/>
    </row>
    <row r="73723" spans="30:30">
      <c r="AD73723" s="9"/>
    </row>
    <row r="73724" spans="30:30">
      <c r="AD73724" s="9"/>
    </row>
    <row r="73725" spans="30:30">
      <c r="AD73725" s="9"/>
    </row>
    <row r="73726" spans="30:30">
      <c r="AD73726" s="9"/>
    </row>
    <row r="73727" spans="30:30">
      <c r="AD73727" s="9"/>
    </row>
    <row r="73728" spans="30:30">
      <c r="AD73728" s="9"/>
    </row>
    <row r="73729" spans="30:30">
      <c r="AD73729" s="9"/>
    </row>
    <row r="73730" spans="30:30">
      <c r="AD73730" s="9"/>
    </row>
    <row r="73731" spans="30:30">
      <c r="AD73731" s="9"/>
    </row>
    <row r="73732" spans="30:30">
      <c r="AD73732" s="9"/>
    </row>
    <row r="73733" spans="30:30">
      <c r="AD73733" s="9"/>
    </row>
    <row r="73734" spans="30:30">
      <c r="AD73734" s="9"/>
    </row>
    <row r="73735" spans="30:30">
      <c r="AD73735" s="9"/>
    </row>
    <row r="73736" spans="30:30">
      <c r="AD73736" s="9"/>
    </row>
    <row r="73737" spans="30:30">
      <c r="AD73737" s="9"/>
    </row>
    <row r="73738" spans="30:30">
      <c r="AD73738" s="9"/>
    </row>
    <row r="73739" spans="30:30">
      <c r="AD73739" s="9"/>
    </row>
    <row r="73740" spans="30:30">
      <c r="AD73740" s="9"/>
    </row>
    <row r="73741" spans="30:30">
      <c r="AD73741" s="9"/>
    </row>
    <row r="73742" spans="30:30">
      <c r="AD73742" s="9"/>
    </row>
    <row r="73743" spans="30:30">
      <c r="AD73743" s="9"/>
    </row>
    <row r="73744" spans="30:30">
      <c r="AD73744" s="9"/>
    </row>
    <row r="73745" spans="30:30">
      <c r="AD73745" s="9"/>
    </row>
    <row r="73746" spans="30:30">
      <c r="AD73746" s="9"/>
    </row>
    <row r="73747" spans="30:30">
      <c r="AD73747" s="9"/>
    </row>
    <row r="73748" spans="30:30">
      <c r="AD73748" s="9"/>
    </row>
    <row r="73749" spans="30:30">
      <c r="AD73749" s="9"/>
    </row>
    <row r="73750" spans="30:30">
      <c r="AD73750" s="9"/>
    </row>
    <row r="73751" spans="30:30">
      <c r="AD73751" s="9"/>
    </row>
    <row r="73752" spans="30:30">
      <c r="AD73752" s="9"/>
    </row>
    <row r="73753" spans="30:30">
      <c r="AD73753" s="9"/>
    </row>
    <row r="73754" spans="30:30">
      <c r="AD73754" s="9"/>
    </row>
    <row r="73755" spans="30:30">
      <c r="AD73755" s="9"/>
    </row>
    <row r="73756" spans="30:30">
      <c r="AD73756" s="9"/>
    </row>
    <row r="73757" spans="30:30">
      <c r="AD73757" s="9"/>
    </row>
    <row r="73758" spans="30:30">
      <c r="AD73758" s="9"/>
    </row>
    <row r="73759" spans="30:30">
      <c r="AD73759" s="9"/>
    </row>
    <row r="73760" spans="30:30">
      <c r="AD73760" s="9"/>
    </row>
    <row r="73761" spans="30:30">
      <c r="AD73761" s="9"/>
    </row>
    <row r="73762" spans="30:30">
      <c r="AD73762" s="9"/>
    </row>
    <row r="73763" spans="30:30">
      <c r="AD73763" s="9"/>
    </row>
    <row r="73764" spans="30:30">
      <c r="AD73764" s="9"/>
    </row>
    <row r="73765" spans="30:30">
      <c r="AD73765" s="9"/>
    </row>
    <row r="73766" spans="30:30">
      <c r="AD73766" s="9"/>
    </row>
    <row r="73767" spans="30:30">
      <c r="AD73767" s="9"/>
    </row>
    <row r="73768" spans="30:30">
      <c r="AD73768" s="9"/>
    </row>
    <row r="73769" spans="30:30">
      <c r="AD73769" s="9"/>
    </row>
    <row r="73770" spans="30:30">
      <c r="AD73770" s="9"/>
    </row>
    <row r="73771" spans="30:30">
      <c r="AD73771" s="9"/>
    </row>
    <row r="73772" spans="30:30">
      <c r="AD73772" s="9"/>
    </row>
    <row r="73773" spans="30:30">
      <c r="AD73773" s="9"/>
    </row>
    <row r="73774" spans="30:30">
      <c r="AD73774" s="9"/>
    </row>
    <row r="73775" spans="30:30">
      <c r="AD73775" s="9"/>
    </row>
    <row r="73776" spans="30:30">
      <c r="AD73776" s="9"/>
    </row>
    <row r="73777" spans="30:30">
      <c r="AD73777" s="9"/>
    </row>
    <row r="73778" spans="30:30">
      <c r="AD73778" s="9"/>
    </row>
    <row r="73779" spans="30:30">
      <c r="AD73779" s="9"/>
    </row>
    <row r="73780" spans="30:30">
      <c r="AD73780" s="9"/>
    </row>
    <row r="73781" spans="30:30">
      <c r="AD73781" s="9"/>
    </row>
    <row r="73782" spans="30:30">
      <c r="AD73782" s="9"/>
    </row>
    <row r="73783" spans="30:30">
      <c r="AD73783" s="9"/>
    </row>
    <row r="73784" spans="30:30">
      <c r="AD73784" s="9"/>
    </row>
    <row r="73785" spans="30:30">
      <c r="AD73785" s="9"/>
    </row>
    <row r="73786" spans="30:30">
      <c r="AD73786" s="9"/>
    </row>
    <row r="73787" spans="30:30">
      <c r="AD73787" s="9"/>
    </row>
    <row r="73788" spans="30:30">
      <c r="AD73788" s="9"/>
    </row>
    <row r="73789" spans="30:30">
      <c r="AD73789" s="9"/>
    </row>
    <row r="73790" spans="30:30">
      <c r="AD73790" s="9"/>
    </row>
    <row r="73791" spans="30:30">
      <c r="AD73791" s="9"/>
    </row>
    <row r="73792" spans="30:30">
      <c r="AD73792" s="9"/>
    </row>
    <row r="73793" spans="30:30">
      <c r="AD73793" s="9"/>
    </row>
    <row r="73794" spans="30:30">
      <c r="AD73794" s="9"/>
    </row>
    <row r="73795" spans="30:30">
      <c r="AD73795" s="9"/>
    </row>
    <row r="73796" spans="30:30">
      <c r="AD73796" s="9"/>
    </row>
    <row r="73797" spans="30:30">
      <c r="AD73797" s="9"/>
    </row>
    <row r="73798" spans="30:30">
      <c r="AD73798" s="9"/>
    </row>
    <row r="73799" spans="30:30">
      <c r="AD73799" s="9"/>
    </row>
    <row r="73800" spans="30:30">
      <c r="AD73800" s="9"/>
    </row>
    <row r="73801" spans="30:30">
      <c r="AD73801" s="9"/>
    </row>
    <row r="73802" spans="30:30">
      <c r="AD73802" s="9"/>
    </row>
    <row r="73803" spans="30:30">
      <c r="AD73803" s="9"/>
    </row>
    <row r="73804" spans="30:30">
      <c r="AD73804" s="9"/>
    </row>
    <row r="73805" spans="30:30">
      <c r="AD73805" s="9"/>
    </row>
    <row r="73806" spans="30:30">
      <c r="AD73806" s="9"/>
    </row>
    <row r="73807" spans="30:30">
      <c r="AD73807" s="9"/>
    </row>
    <row r="73808" spans="30:30">
      <c r="AD73808" s="9"/>
    </row>
    <row r="73809" spans="30:30">
      <c r="AD73809" s="9"/>
    </row>
    <row r="73810" spans="30:30">
      <c r="AD73810" s="9"/>
    </row>
    <row r="73811" spans="30:30">
      <c r="AD73811" s="9"/>
    </row>
    <row r="73812" spans="30:30">
      <c r="AD73812" s="9"/>
    </row>
    <row r="73813" spans="30:30">
      <c r="AD73813" s="9"/>
    </row>
    <row r="73814" spans="30:30">
      <c r="AD73814" s="9"/>
    </row>
    <row r="73815" spans="30:30">
      <c r="AD73815" s="9"/>
    </row>
    <row r="73816" spans="30:30">
      <c r="AD73816" s="9"/>
    </row>
    <row r="73817" spans="30:30">
      <c r="AD73817" s="9"/>
    </row>
    <row r="73818" spans="30:30">
      <c r="AD73818" s="9"/>
    </row>
    <row r="73819" spans="30:30">
      <c r="AD73819" s="9"/>
    </row>
    <row r="73820" spans="30:30">
      <c r="AD73820" s="9"/>
    </row>
    <row r="73821" spans="30:30">
      <c r="AD73821" s="9"/>
    </row>
    <row r="73822" spans="30:30">
      <c r="AD73822" s="9"/>
    </row>
    <row r="73823" spans="30:30">
      <c r="AD73823" s="9"/>
    </row>
    <row r="73824" spans="30:30">
      <c r="AD73824" s="9"/>
    </row>
    <row r="73825" spans="30:30">
      <c r="AD73825" s="9"/>
    </row>
    <row r="73826" spans="30:30">
      <c r="AD73826" s="9"/>
    </row>
    <row r="73827" spans="30:30">
      <c r="AD73827" s="9"/>
    </row>
    <row r="73828" spans="30:30">
      <c r="AD73828" s="9"/>
    </row>
    <row r="73829" spans="30:30">
      <c r="AD73829" s="9"/>
    </row>
    <row r="73830" spans="30:30">
      <c r="AD73830" s="9"/>
    </row>
    <row r="73831" spans="30:30">
      <c r="AD73831" s="9"/>
    </row>
    <row r="73832" spans="30:30">
      <c r="AD73832" s="9"/>
    </row>
    <row r="73833" spans="30:30">
      <c r="AD73833" s="9"/>
    </row>
    <row r="73834" spans="30:30">
      <c r="AD73834" s="9"/>
    </row>
    <row r="73835" spans="30:30">
      <c r="AD73835" s="9"/>
    </row>
    <row r="73836" spans="30:30">
      <c r="AD73836" s="9"/>
    </row>
    <row r="73837" spans="30:30">
      <c r="AD73837" s="9"/>
    </row>
    <row r="73838" spans="30:30">
      <c r="AD73838" s="9"/>
    </row>
    <row r="73839" spans="30:30">
      <c r="AD73839" s="9"/>
    </row>
    <row r="73840" spans="30:30">
      <c r="AD73840" s="9"/>
    </row>
    <row r="73841" spans="30:30">
      <c r="AD73841" s="9"/>
    </row>
    <row r="73842" spans="30:30">
      <c r="AD73842" s="9"/>
    </row>
    <row r="73843" spans="30:30">
      <c r="AD73843" s="9"/>
    </row>
    <row r="73844" spans="30:30">
      <c r="AD73844" s="9"/>
    </row>
    <row r="73845" spans="30:30">
      <c r="AD73845" s="9"/>
    </row>
    <row r="73846" spans="30:30">
      <c r="AD73846" s="9"/>
    </row>
    <row r="73847" spans="30:30">
      <c r="AD73847" s="9"/>
    </row>
    <row r="73848" spans="30:30">
      <c r="AD73848" s="9"/>
    </row>
    <row r="73849" spans="30:30">
      <c r="AD73849" s="9"/>
    </row>
    <row r="73850" spans="30:30">
      <c r="AD73850" s="9"/>
    </row>
    <row r="73851" spans="30:30">
      <c r="AD73851" s="9"/>
    </row>
    <row r="73852" spans="30:30">
      <c r="AD73852" s="9"/>
    </row>
    <row r="73853" spans="30:30">
      <c r="AD73853" s="9"/>
    </row>
    <row r="73854" spans="30:30">
      <c r="AD73854" s="9"/>
    </row>
    <row r="73855" spans="30:30">
      <c r="AD73855" s="9"/>
    </row>
    <row r="73856" spans="30:30">
      <c r="AD73856" s="9"/>
    </row>
    <row r="73857" spans="30:30">
      <c r="AD73857" s="9"/>
    </row>
    <row r="73858" spans="30:30">
      <c r="AD73858" s="9"/>
    </row>
    <row r="73859" spans="30:30">
      <c r="AD73859" s="9"/>
    </row>
    <row r="73860" spans="30:30">
      <c r="AD73860" s="9"/>
    </row>
    <row r="73861" spans="30:30">
      <c r="AD73861" s="9"/>
    </row>
    <row r="73862" spans="30:30">
      <c r="AD73862" s="9"/>
    </row>
    <row r="73863" spans="30:30">
      <c r="AD73863" s="9"/>
    </row>
    <row r="73864" spans="30:30">
      <c r="AD73864" s="9"/>
    </row>
    <row r="73865" spans="30:30">
      <c r="AD73865" s="9"/>
    </row>
    <row r="73866" spans="30:30">
      <c r="AD73866" s="9"/>
    </row>
    <row r="73867" spans="30:30">
      <c r="AD73867" s="9"/>
    </row>
    <row r="73868" spans="30:30">
      <c r="AD73868" s="9"/>
    </row>
    <row r="73869" spans="30:30">
      <c r="AD73869" s="9"/>
    </row>
    <row r="73870" spans="30:30">
      <c r="AD73870" s="9"/>
    </row>
    <row r="73871" spans="30:30">
      <c r="AD73871" s="9"/>
    </row>
    <row r="73872" spans="30:30">
      <c r="AD73872" s="9"/>
    </row>
    <row r="73873" spans="30:30">
      <c r="AD73873" s="9"/>
    </row>
    <row r="73874" spans="30:30">
      <c r="AD73874" s="9"/>
    </row>
    <row r="73875" spans="30:30">
      <c r="AD73875" s="9"/>
    </row>
    <row r="73876" spans="30:30">
      <c r="AD73876" s="9"/>
    </row>
    <row r="73877" spans="30:30">
      <c r="AD73877" s="9"/>
    </row>
    <row r="73878" spans="30:30">
      <c r="AD73878" s="9"/>
    </row>
    <row r="73879" spans="30:30">
      <c r="AD73879" s="9"/>
    </row>
    <row r="73880" spans="30:30">
      <c r="AD73880" s="9"/>
    </row>
    <row r="73881" spans="30:30">
      <c r="AD73881" s="9"/>
    </row>
    <row r="73882" spans="30:30">
      <c r="AD73882" s="9"/>
    </row>
    <row r="73883" spans="30:30">
      <c r="AD73883" s="9"/>
    </row>
    <row r="73884" spans="30:30">
      <c r="AD73884" s="9"/>
    </row>
    <row r="73885" spans="30:30">
      <c r="AD73885" s="9"/>
    </row>
    <row r="73886" spans="30:30">
      <c r="AD73886" s="9"/>
    </row>
    <row r="73887" spans="30:30">
      <c r="AD73887" s="9"/>
    </row>
    <row r="73888" spans="30:30">
      <c r="AD73888" s="9"/>
    </row>
    <row r="73889" spans="30:30">
      <c r="AD73889" s="9"/>
    </row>
    <row r="73890" spans="30:30">
      <c r="AD73890" s="9"/>
    </row>
    <row r="73891" spans="30:30">
      <c r="AD73891" s="9"/>
    </row>
    <row r="73892" spans="30:30">
      <c r="AD73892" s="9"/>
    </row>
    <row r="73893" spans="30:30">
      <c r="AD73893" s="9"/>
    </row>
    <row r="73894" spans="30:30">
      <c r="AD73894" s="9"/>
    </row>
    <row r="73895" spans="30:30">
      <c r="AD73895" s="9"/>
    </row>
    <row r="73896" spans="30:30">
      <c r="AD73896" s="9"/>
    </row>
    <row r="73897" spans="30:30">
      <c r="AD73897" s="9"/>
    </row>
    <row r="73898" spans="30:30">
      <c r="AD73898" s="9"/>
    </row>
    <row r="73899" spans="30:30">
      <c r="AD73899" s="9"/>
    </row>
    <row r="73900" spans="30:30">
      <c r="AD73900" s="9"/>
    </row>
    <row r="73901" spans="30:30">
      <c r="AD73901" s="9"/>
    </row>
    <row r="73902" spans="30:30">
      <c r="AD73902" s="9"/>
    </row>
    <row r="73903" spans="30:30">
      <c r="AD73903" s="9"/>
    </row>
    <row r="73904" spans="30:30">
      <c r="AD73904" s="9"/>
    </row>
    <row r="73905" spans="30:30">
      <c r="AD73905" s="9"/>
    </row>
    <row r="73906" spans="30:30">
      <c r="AD73906" s="9"/>
    </row>
    <row r="73907" spans="30:30">
      <c r="AD73907" s="9"/>
    </row>
    <row r="73908" spans="30:30">
      <c r="AD73908" s="9"/>
    </row>
    <row r="73909" spans="30:30">
      <c r="AD73909" s="9"/>
    </row>
    <row r="73910" spans="30:30">
      <c r="AD73910" s="9"/>
    </row>
    <row r="73911" spans="30:30">
      <c r="AD73911" s="9"/>
    </row>
    <row r="73912" spans="30:30">
      <c r="AD73912" s="9"/>
    </row>
    <row r="73913" spans="30:30">
      <c r="AD73913" s="9"/>
    </row>
    <row r="73914" spans="30:30">
      <c r="AD73914" s="9"/>
    </row>
    <row r="73915" spans="30:30">
      <c r="AD73915" s="9"/>
    </row>
    <row r="73916" spans="30:30">
      <c r="AD73916" s="9"/>
    </row>
    <row r="73917" spans="30:30">
      <c r="AD73917" s="9"/>
    </row>
    <row r="73918" spans="30:30">
      <c r="AD73918" s="9"/>
    </row>
    <row r="73919" spans="30:30">
      <c r="AD73919" s="9"/>
    </row>
    <row r="73920" spans="30:30">
      <c r="AD73920" s="9"/>
    </row>
    <row r="73921" spans="30:30">
      <c r="AD73921" s="9"/>
    </row>
    <row r="73922" spans="30:30">
      <c r="AD73922" s="9"/>
    </row>
    <row r="73923" spans="30:30">
      <c r="AD73923" s="9"/>
    </row>
    <row r="73924" spans="30:30">
      <c r="AD73924" s="9"/>
    </row>
    <row r="73925" spans="30:30">
      <c r="AD73925" s="9"/>
    </row>
    <row r="73926" spans="30:30">
      <c r="AD73926" s="9"/>
    </row>
    <row r="73927" spans="30:30">
      <c r="AD73927" s="9"/>
    </row>
    <row r="73928" spans="30:30">
      <c r="AD73928" s="9"/>
    </row>
    <row r="73929" spans="30:30">
      <c r="AD73929" s="9"/>
    </row>
    <row r="73930" spans="30:30">
      <c r="AD73930" s="9"/>
    </row>
    <row r="73931" spans="30:30">
      <c r="AD73931" s="9"/>
    </row>
    <row r="73932" spans="30:30">
      <c r="AD73932" s="9"/>
    </row>
    <row r="73933" spans="30:30">
      <c r="AD73933" s="9"/>
    </row>
    <row r="73934" spans="30:30">
      <c r="AD73934" s="9"/>
    </row>
    <row r="73935" spans="30:30">
      <c r="AD73935" s="9"/>
    </row>
    <row r="73936" spans="30:30">
      <c r="AD73936" s="9"/>
    </row>
    <row r="73937" spans="30:30">
      <c r="AD73937" s="9"/>
    </row>
    <row r="73938" spans="30:30">
      <c r="AD73938" s="9"/>
    </row>
    <row r="73939" spans="30:30">
      <c r="AD73939" s="9"/>
    </row>
    <row r="73940" spans="30:30">
      <c r="AD73940" s="9"/>
    </row>
    <row r="73941" spans="30:30">
      <c r="AD73941" s="9"/>
    </row>
    <row r="73942" spans="30:30">
      <c r="AD73942" s="9"/>
    </row>
    <row r="73943" spans="30:30">
      <c r="AD73943" s="9"/>
    </row>
    <row r="73944" spans="30:30">
      <c r="AD73944" s="9"/>
    </row>
    <row r="73945" spans="30:30">
      <c r="AD73945" s="9"/>
    </row>
    <row r="73946" spans="30:30">
      <c r="AD73946" s="9"/>
    </row>
    <row r="73947" spans="30:30">
      <c r="AD73947" s="9"/>
    </row>
    <row r="73948" spans="30:30">
      <c r="AD73948" s="9"/>
    </row>
    <row r="73949" spans="30:30">
      <c r="AD73949" s="9"/>
    </row>
    <row r="73950" spans="30:30">
      <c r="AD73950" s="9"/>
    </row>
    <row r="73951" spans="30:30">
      <c r="AD73951" s="9"/>
    </row>
    <row r="73952" spans="30:30">
      <c r="AD73952" s="9"/>
    </row>
    <row r="73953" spans="30:30">
      <c r="AD73953" s="9"/>
    </row>
    <row r="73954" spans="30:30">
      <c r="AD73954" s="9"/>
    </row>
    <row r="73955" spans="30:30">
      <c r="AD73955" s="9"/>
    </row>
    <row r="73956" spans="30:30">
      <c r="AD73956" s="9"/>
    </row>
    <row r="73957" spans="30:30">
      <c r="AD73957" s="9"/>
    </row>
    <row r="73958" spans="30:30">
      <c r="AD73958" s="9"/>
    </row>
    <row r="73959" spans="30:30">
      <c r="AD73959" s="9"/>
    </row>
    <row r="73960" spans="30:30">
      <c r="AD73960" s="9"/>
    </row>
    <row r="73961" spans="30:30">
      <c r="AD73961" s="9"/>
    </row>
    <row r="73962" spans="30:30">
      <c r="AD73962" s="9"/>
    </row>
    <row r="73963" spans="30:30">
      <c r="AD73963" s="9"/>
    </row>
    <row r="73964" spans="30:30">
      <c r="AD73964" s="9"/>
    </row>
    <row r="73965" spans="30:30">
      <c r="AD73965" s="9"/>
    </row>
    <row r="73966" spans="30:30">
      <c r="AD73966" s="9"/>
    </row>
    <row r="73967" spans="30:30">
      <c r="AD73967" s="9"/>
    </row>
    <row r="73968" spans="30:30">
      <c r="AD73968" s="9"/>
    </row>
    <row r="73969" spans="30:30">
      <c r="AD73969" s="9"/>
    </row>
    <row r="73970" spans="30:30">
      <c r="AD73970" s="9"/>
    </row>
    <row r="73971" spans="30:30">
      <c r="AD73971" s="9"/>
    </row>
    <row r="73972" spans="30:30">
      <c r="AD73972" s="9"/>
    </row>
    <row r="73973" spans="30:30">
      <c r="AD73973" s="9"/>
    </row>
    <row r="73974" spans="30:30">
      <c r="AD73974" s="9"/>
    </row>
    <row r="73975" spans="30:30">
      <c r="AD73975" s="9"/>
    </row>
    <row r="73976" spans="30:30">
      <c r="AD73976" s="9"/>
    </row>
    <row r="73977" spans="30:30">
      <c r="AD73977" s="9"/>
    </row>
    <row r="73978" spans="30:30">
      <c r="AD73978" s="9"/>
    </row>
    <row r="73979" spans="30:30">
      <c r="AD73979" s="9"/>
    </row>
    <row r="73980" spans="30:30">
      <c r="AD73980" s="9"/>
    </row>
    <row r="73981" spans="30:30">
      <c r="AD73981" s="9"/>
    </row>
    <row r="73982" spans="30:30">
      <c r="AD73982" s="9"/>
    </row>
    <row r="73983" spans="30:30">
      <c r="AD73983" s="9"/>
    </row>
    <row r="73984" spans="30:30">
      <c r="AD73984" s="9"/>
    </row>
    <row r="73985" spans="30:30">
      <c r="AD73985" s="9"/>
    </row>
    <row r="73986" spans="30:30">
      <c r="AD73986" s="9"/>
    </row>
    <row r="73987" spans="30:30">
      <c r="AD73987" s="9"/>
    </row>
    <row r="73988" spans="30:30">
      <c r="AD73988" s="9"/>
    </row>
    <row r="73989" spans="30:30">
      <c r="AD73989" s="9"/>
    </row>
    <row r="73990" spans="30:30">
      <c r="AD73990" s="9"/>
    </row>
    <row r="73991" spans="30:30">
      <c r="AD73991" s="9"/>
    </row>
    <row r="73992" spans="30:30">
      <c r="AD73992" s="9"/>
    </row>
    <row r="73993" spans="30:30">
      <c r="AD73993" s="9"/>
    </row>
    <row r="73994" spans="30:30">
      <c r="AD73994" s="9"/>
    </row>
    <row r="73995" spans="30:30">
      <c r="AD73995" s="9"/>
    </row>
    <row r="73996" spans="30:30">
      <c r="AD73996" s="9"/>
    </row>
    <row r="73997" spans="30:30">
      <c r="AD73997" s="9"/>
    </row>
    <row r="73998" spans="30:30">
      <c r="AD73998" s="9"/>
    </row>
    <row r="73999" spans="30:30">
      <c r="AD73999" s="9"/>
    </row>
    <row r="74000" spans="30:30">
      <c r="AD74000" s="9"/>
    </row>
    <row r="74001" spans="30:30">
      <c r="AD74001" s="9"/>
    </row>
    <row r="74002" spans="30:30">
      <c r="AD74002" s="9"/>
    </row>
    <row r="74003" spans="30:30">
      <c r="AD74003" s="9"/>
    </row>
    <row r="74004" spans="30:30">
      <c r="AD74004" s="9"/>
    </row>
    <row r="74005" spans="30:30">
      <c r="AD74005" s="9"/>
    </row>
    <row r="74006" spans="30:30">
      <c r="AD74006" s="9"/>
    </row>
    <row r="74007" spans="30:30">
      <c r="AD74007" s="9"/>
    </row>
    <row r="74008" spans="30:30">
      <c r="AD74008" s="9"/>
    </row>
    <row r="74009" spans="30:30">
      <c r="AD74009" s="9"/>
    </row>
    <row r="74010" spans="30:30">
      <c r="AD74010" s="9"/>
    </row>
    <row r="74011" spans="30:30">
      <c r="AD74011" s="9"/>
    </row>
    <row r="74012" spans="30:30">
      <c r="AD74012" s="9"/>
    </row>
    <row r="74013" spans="30:30">
      <c r="AD74013" s="9"/>
    </row>
    <row r="74014" spans="30:30">
      <c r="AD74014" s="9"/>
    </row>
    <row r="74015" spans="30:30">
      <c r="AD74015" s="9"/>
    </row>
    <row r="74016" spans="30:30">
      <c r="AD74016" s="9"/>
    </row>
    <row r="74017" spans="30:30">
      <c r="AD74017" s="9"/>
    </row>
    <row r="74018" spans="30:30">
      <c r="AD74018" s="9"/>
    </row>
    <row r="74019" spans="30:30">
      <c r="AD74019" s="9"/>
    </row>
    <row r="74020" spans="30:30">
      <c r="AD74020" s="9"/>
    </row>
    <row r="74021" spans="30:30">
      <c r="AD74021" s="9"/>
    </row>
    <row r="74022" spans="30:30">
      <c r="AD74022" s="9"/>
    </row>
    <row r="74023" spans="30:30">
      <c r="AD74023" s="9"/>
    </row>
    <row r="74024" spans="30:30">
      <c r="AD74024" s="9"/>
    </row>
    <row r="74025" spans="30:30">
      <c r="AD74025" s="9"/>
    </row>
    <row r="74026" spans="30:30">
      <c r="AD74026" s="9"/>
    </row>
    <row r="74027" spans="30:30">
      <c r="AD74027" s="9"/>
    </row>
    <row r="74028" spans="30:30">
      <c r="AD74028" s="9"/>
    </row>
    <row r="74029" spans="30:30">
      <c r="AD74029" s="9"/>
    </row>
    <row r="74030" spans="30:30">
      <c r="AD74030" s="9"/>
    </row>
    <row r="74031" spans="30:30">
      <c r="AD74031" s="9"/>
    </row>
    <row r="74032" spans="30:30">
      <c r="AD74032" s="9"/>
    </row>
    <row r="74033" spans="30:30">
      <c r="AD74033" s="9"/>
    </row>
    <row r="74034" spans="30:30">
      <c r="AD74034" s="9"/>
    </row>
    <row r="74035" spans="30:30">
      <c r="AD74035" s="9"/>
    </row>
    <row r="74036" spans="30:30">
      <c r="AD74036" s="9"/>
    </row>
    <row r="74037" spans="30:30">
      <c r="AD74037" s="9"/>
    </row>
    <row r="74038" spans="30:30">
      <c r="AD74038" s="9"/>
    </row>
    <row r="74039" spans="30:30">
      <c r="AD74039" s="9"/>
    </row>
    <row r="74040" spans="30:30">
      <c r="AD74040" s="9"/>
    </row>
    <row r="74041" spans="30:30">
      <c r="AD74041" s="9"/>
    </row>
    <row r="74042" spans="30:30">
      <c r="AD74042" s="9"/>
    </row>
    <row r="74043" spans="30:30">
      <c r="AD74043" s="9"/>
    </row>
    <row r="74044" spans="30:30">
      <c r="AD74044" s="9"/>
    </row>
    <row r="74045" spans="30:30">
      <c r="AD74045" s="9"/>
    </row>
    <row r="74046" spans="30:30">
      <c r="AD74046" s="9"/>
    </row>
    <row r="74047" spans="30:30">
      <c r="AD74047" s="9"/>
    </row>
    <row r="74048" spans="30:30">
      <c r="AD74048" s="9"/>
    </row>
    <row r="74049" spans="30:30">
      <c r="AD74049" s="9"/>
    </row>
    <row r="74050" spans="30:30">
      <c r="AD74050" s="9"/>
    </row>
    <row r="74051" spans="30:30">
      <c r="AD74051" s="9"/>
    </row>
    <row r="74052" spans="30:30">
      <c r="AD74052" s="9"/>
    </row>
    <row r="74053" spans="30:30">
      <c r="AD74053" s="9"/>
    </row>
    <row r="74054" spans="30:30">
      <c r="AD74054" s="9"/>
    </row>
    <row r="74055" spans="30:30">
      <c r="AD74055" s="9"/>
    </row>
    <row r="74056" spans="30:30">
      <c r="AD74056" s="9"/>
    </row>
    <row r="74057" spans="30:30">
      <c r="AD74057" s="9"/>
    </row>
    <row r="74058" spans="30:30">
      <c r="AD74058" s="9"/>
    </row>
    <row r="74059" spans="30:30">
      <c r="AD74059" s="9"/>
    </row>
    <row r="74060" spans="30:30">
      <c r="AD74060" s="9"/>
    </row>
    <row r="74061" spans="30:30">
      <c r="AD74061" s="9"/>
    </row>
    <row r="74062" spans="30:30">
      <c r="AD74062" s="9"/>
    </row>
    <row r="74063" spans="30:30">
      <c r="AD74063" s="9"/>
    </row>
    <row r="74064" spans="30:30">
      <c r="AD74064" s="9"/>
    </row>
    <row r="74065" spans="30:30">
      <c r="AD74065" s="9"/>
    </row>
    <row r="74066" spans="30:30">
      <c r="AD74066" s="9"/>
    </row>
    <row r="74067" spans="30:30">
      <c r="AD74067" s="9"/>
    </row>
    <row r="74068" spans="30:30">
      <c r="AD74068" s="9"/>
    </row>
    <row r="74069" spans="30:30">
      <c r="AD74069" s="9"/>
    </row>
    <row r="74070" spans="30:30">
      <c r="AD74070" s="9"/>
    </row>
    <row r="74071" spans="30:30">
      <c r="AD74071" s="9"/>
    </row>
    <row r="74072" spans="30:30">
      <c r="AD74072" s="9"/>
    </row>
    <row r="74073" spans="30:30">
      <c r="AD74073" s="9"/>
    </row>
    <row r="74074" spans="30:30">
      <c r="AD74074" s="9"/>
    </row>
    <row r="74075" spans="30:30">
      <c r="AD74075" s="9"/>
    </row>
    <row r="74076" spans="30:30">
      <c r="AD74076" s="9"/>
    </row>
    <row r="74077" spans="30:30">
      <c r="AD74077" s="9"/>
    </row>
    <row r="74078" spans="30:30">
      <c r="AD74078" s="9"/>
    </row>
    <row r="74079" spans="30:30">
      <c r="AD74079" s="9"/>
    </row>
    <row r="74080" spans="30:30">
      <c r="AD74080" s="9"/>
    </row>
    <row r="74081" spans="30:30">
      <c r="AD74081" s="9"/>
    </row>
    <row r="74082" spans="30:30">
      <c r="AD74082" s="9"/>
    </row>
    <row r="74083" spans="30:30">
      <c r="AD74083" s="9"/>
    </row>
    <row r="74084" spans="30:30">
      <c r="AD74084" s="9"/>
    </row>
    <row r="74085" spans="30:30">
      <c r="AD74085" s="9"/>
    </row>
    <row r="74086" spans="30:30">
      <c r="AD74086" s="9"/>
    </row>
    <row r="74087" spans="30:30">
      <c r="AD74087" s="9"/>
    </row>
    <row r="74088" spans="30:30">
      <c r="AD74088" s="9"/>
    </row>
    <row r="74089" spans="30:30">
      <c r="AD74089" s="9"/>
    </row>
    <row r="74090" spans="30:30">
      <c r="AD74090" s="9"/>
    </row>
    <row r="74091" spans="30:30">
      <c r="AD74091" s="9"/>
    </row>
    <row r="74092" spans="30:30">
      <c r="AD74092" s="9"/>
    </row>
    <row r="74093" spans="30:30">
      <c r="AD74093" s="9"/>
    </row>
    <row r="74094" spans="30:30">
      <c r="AD74094" s="9"/>
    </row>
    <row r="74095" spans="30:30">
      <c r="AD74095" s="9"/>
    </row>
    <row r="74096" spans="30:30">
      <c r="AD74096" s="9"/>
    </row>
    <row r="74097" spans="30:30">
      <c r="AD74097" s="9"/>
    </row>
    <row r="74098" spans="30:30">
      <c r="AD74098" s="9"/>
    </row>
    <row r="74099" spans="30:30">
      <c r="AD74099" s="9"/>
    </row>
    <row r="74100" spans="30:30">
      <c r="AD74100" s="9"/>
    </row>
    <row r="74101" spans="30:30">
      <c r="AD74101" s="9"/>
    </row>
    <row r="74102" spans="30:30">
      <c r="AD74102" s="9"/>
    </row>
    <row r="74103" spans="30:30">
      <c r="AD74103" s="9"/>
    </row>
    <row r="74104" spans="30:30">
      <c r="AD74104" s="9"/>
    </row>
    <row r="74105" spans="30:30">
      <c r="AD74105" s="9"/>
    </row>
    <row r="74106" spans="30:30">
      <c r="AD74106" s="9"/>
    </row>
    <row r="74107" spans="30:30">
      <c r="AD74107" s="9"/>
    </row>
    <row r="74108" spans="30:30">
      <c r="AD74108" s="9"/>
    </row>
    <row r="74109" spans="30:30">
      <c r="AD74109" s="9"/>
    </row>
    <row r="74110" spans="30:30">
      <c r="AD74110" s="9"/>
    </row>
    <row r="74111" spans="30:30">
      <c r="AD74111" s="9"/>
    </row>
    <row r="74112" spans="30:30">
      <c r="AD74112" s="9"/>
    </row>
    <row r="74113" spans="30:30">
      <c r="AD74113" s="9"/>
    </row>
    <row r="74114" spans="30:30">
      <c r="AD74114" s="9"/>
    </row>
    <row r="74115" spans="30:30">
      <c r="AD74115" s="9"/>
    </row>
    <row r="74116" spans="30:30">
      <c r="AD74116" s="9"/>
    </row>
    <row r="74117" spans="30:30">
      <c r="AD74117" s="9"/>
    </row>
    <row r="74118" spans="30:30">
      <c r="AD74118" s="9"/>
    </row>
    <row r="74119" spans="30:30">
      <c r="AD74119" s="9"/>
    </row>
    <row r="74120" spans="30:30">
      <c r="AD74120" s="9"/>
    </row>
    <row r="74121" spans="30:30">
      <c r="AD74121" s="9"/>
    </row>
    <row r="74122" spans="30:30">
      <c r="AD74122" s="9"/>
    </row>
    <row r="74123" spans="30:30">
      <c r="AD74123" s="9"/>
    </row>
    <row r="74124" spans="30:30">
      <c r="AD74124" s="9"/>
    </row>
    <row r="74125" spans="30:30">
      <c r="AD74125" s="9"/>
    </row>
    <row r="74126" spans="30:30">
      <c r="AD74126" s="9"/>
    </row>
    <row r="74127" spans="30:30">
      <c r="AD74127" s="9"/>
    </row>
    <row r="74128" spans="30:30">
      <c r="AD74128" s="9"/>
    </row>
    <row r="74129" spans="30:30">
      <c r="AD74129" s="9"/>
    </row>
    <row r="74130" spans="30:30">
      <c r="AD74130" s="9"/>
    </row>
    <row r="74131" spans="30:30">
      <c r="AD74131" s="9"/>
    </row>
    <row r="74132" spans="30:30">
      <c r="AD74132" s="9"/>
    </row>
    <row r="74133" spans="30:30">
      <c r="AD74133" s="9"/>
    </row>
    <row r="74134" spans="30:30">
      <c r="AD74134" s="9"/>
    </row>
    <row r="74135" spans="30:30">
      <c r="AD74135" s="9"/>
    </row>
    <row r="74136" spans="30:30">
      <c r="AD74136" s="9"/>
    </row>
    <row r="74137" spans="30:30">
      <c r="AD74137" s="9"/>
    </row>
    <row r="74138" spans="30:30">
      <c r="AD74138" s="9"/>
    </row>
    <row r="74139" spans="30:30">
      <c r="AD74139" s="9"/>
    </row>
    <row r="74140" spans="30:30">
      <c r="AD74140" s="9"/>
    </row>
    <row r="74141" spans="30:30">
      <c r="AD74141" s="9"/>
    </row>
    <row r="74142" spans="30:30">
      <c r="AD74142" s="9"/>
    </row>
    <row r="74143" spans="30:30">
      <c r="AD74143" s="9"/>
    </row>
    <row r="74144" spans="30:30">
      <c r="AD74144" s="9"/>
    </row>
    <row r="74145" spans="30:30">
      <c r="AD74145" s="9"/>
    </row>
    <row r="74146" spans="30:30">
      <c r="AD74146" s="9"/>
    </row>
    <row r="74147" spans="30:30">
      <c r="AD74147" s="9"/>
    </row>
    <row r="74148" spans="30:30">
      <c r="AD74148" s="9"/>
    </row>
    <row r="74149" spans="30:30">
      <c r="AD74149" s="9"/>
    </row>
    <row r="74150" spans="30:30">
      <c r="AD74150" s="9"/>
    </row>
    <row r="74151" spans="30:30">
      <c r="AD74151" s="9"/>
    </row>
    <row r="74152" spans="30:30">
      <c r="AD74152" s="9"/>
    </row>
    <row r="74153" spans="30:30">
      <c r="AD74153" s="9"/>
    </row>
    <row r="74154" spans="30:30">
      <c r="AD74154" s="9"/>
    </row>
    <row r="74155" spans="30:30">
      <c r="AD74155" s="9"/>
    </row>
    <row r="74156" spans="30:30">
      <c r="AD74156" s="9"/>
    </row>
    <row r="74157" spans="30:30">
      <c r="AD74157" s="9"/>
    </row>
    <row r="74158" spans="30:30">
      <c r="AD74158" s="9"/>
    </row>
    <row r="74159" spans="30:30">
      <c r="AD74159" s="9"/>
    </row>
    <row r="74160" spans="30:30">
      <c r="AD74160" s="9"/>
    </row>
    <row r="74161" spans="30:30">
      <c r="AD74161" s="9"/>
    </row>
    <row r="74162" spans="30:30">
      <c r="AD74162" s="9"/>
    </row>
    <row r="74163" spans="30:30">
      <c r="AD74163" s="9"/>
    </row>
    <row r="74164" spans="30:30">
      <c r="AD74164" s="9"/>
    </row>
    <row r="74165" spans="30:30">
      <c r="AD74165" s="9"/>
    </row>
    <row r="74166" spans="30:30">
      <c r="AD74166" s="9"/>
    </row>
    <row r="74167" spans="30:30">
      <c r="AD74167" s="9"/>
    </row>
    <row r="74168" spans="30:30">
      <c r="AD74168" s="9"/>
    </row>
    <row r="74169" spans="30:30">
      <c r="AD74169" s="9"/>
    </row>
    <row r="74170" spans="30:30">
      <c r="AD74170" s="9"/>
    </row>
    <row r="74171" spans="30:30">
      <c r="AD74171" s="9"/>
    </row>
    <row r="74172" spans="30:30">
      <c r="AD74172" s="9"/>
    </row>
    <row r="74173" spans="30:30">
      <c r="AD74173" s="9"/>
    </row>
    <row r="74174" spans="30:30">
      <c r="AD74174" s="9"/>
    </row>
    <row r="74175" spans="30:30">
      <c r="AD74175" s="9"/>
    </row>
    <row r="74176" spans="30:30">
      <c r="AD74176" s="9"/>
    </row>
    <row r="74177" spans="30:30">
      <c r="AD74177" s="9"/>
    </row>
    <row r="74178" spans="30:30">
      <c r="AD74178" s="9"/>
    </row>
    <row r="74179" spans="30:30">
      <c r="AD74179" s="9"/>
    </row>
    <row r="74180" spans="30:30">
      <c r="AD74180" s="9"/>
    </row>
    <row r="74181" spans="30:30">
      <c r="AD74181" s="9"/>
    </row>
    <row r="74182" spans="30:30">
      <c r="AD74182" s="9"/>
    </row>
    <row r="74183" spans="30:30">
      <c r="AD74183" s="9"/>
    </row>
    <row r="74184" spans="30:30">
      <c r="AD74184" s="9"/>
    </row>
    <row r="74185" spans="30:30">
      <c r="AD74185" s="9"/>
    </row>
    <row r="74186" spans="30:30">
      <c r="AD74186" s="9"/>
    </row>
    <row r="74187" spans="30:30">
      <c r="AD74187" s="9"/>
    </row>
    <row r="74188" spans="30:30">
      <c r="AD74188" s="9"/>
    </row>
    <row r="74189" spans="30:30">
      <c r="AD74189" s="9"/>
    </row>
    <row r="74190" spans="30:30">
      <c r="AD74190" s="9"/>
    </row>
    <row r="74191" spans="30:30">
      <c r="AD74191" s="9"/>
    </row>
    <row r="74192" spans="30:30">
      <c r="AD74192" s="9"/>
    </row>
    <row r="74193" spans="30:30">
      <c r="AD74193" s="9"/>
    </row>
    <row r="74194" spans="30:30">
      <c r="AD74194" s="9"/>
    </row>
    <row r="74195" spans="30:30">
      <c r="AD74195" s="9"/>
    </row>
    <row r="74196" spans="30:30">
      <c r="AD74196" s="9"/>
    </row>
    <row r="74197" spans="30:30">
      <c r="AD74197" s="9"/>
    </row>
    <row r="74198" spans="30:30">
      <c r="AD74198" s="9"/>
    </row>
    <row r="74199" spans="30:30">
      <c r="AD74199" s="9"/>
    </row>
    <row r="74200" spans="30:30">
      <c r="AD74200" s="9"/>
    </row>
    <row r="74201" spans="30:30">
      <c r="AD74201" s="9"/>
    </row>
    <row r="74202" spans="30:30">
      <c r="AD74202" s="9"/>
    </row>
    <row r="74203" spans="30:30">
      <c r="AD74203" s="9"/>
    </row>
    <row r="74204" spans="30:30">
      <c r="AD74204" s="9"/>
    </row>
    <row r="74205" spans="30:30">
      <c r="AD74205" s="9"/>
    </row>
    <row r="74206" spans="30:30">
      <c r="AD74206" s="9"/>
    </row>
    <row r="74207" spans="30:30">
      <c r="AD74207" s="9"/>
    </row>
    <row r="74208" spans="30:30">
      <c r="AD74208" s="9"/>
    </row>
    <row r="74209" spans="30:30">
      <c r="AD74209" s="9"/>
    </row>
    <row r="74210" spans="30:30">
      <c r="AD74210" s="9"/>
    </row>
    <row r="74211" spans="30:30">
      <c r="AD74211" s="9"/>
    </row>
    <row r="74212" spans="30:30">
      <c r="AD74212" s="9"/>
    </row>
    <row r="74213" spans="30:30">
      <c r="AD74213" s="9"/>
    </row>
    <row r="74214" spans="30:30">
      <c r="AD74214" s="9"/>
    </row>
    <row r="74215" spans="30:30">
      <c r="AD74215" s="9"/>
    </row>
    <row r="74216" spans="30:30">
      <c r="AD74216" s="9"/>
    </row>
    <row r="74217" spans="30:30">
      <c r="AD74217" s="9"/>
    </row>
    <row r="74218" spans="30:30">
      <c r="AD74218" s="9"/>
    </row>
    <row r="74219" spans="30:30">
      <c r="AD74219" s="9"/>
    </row>
    <row r="74220" spans="30:30">
      <c r="AD74220" s="9"/>
    </row>
    <row r="74221" spans="30:30">
      <c r="AD74221" s="9"/>
    </row>
    <row r="74222" spans="30:30">
      <c r="AD74222" s="9"/>
    </row>
    <row r="74223" spans="30:30">
      <c r="AD74223" s="9"/>
    </row>
    <row r="74224" spans="30:30">
      <c r="AD74224" s="9"/>
    </row>
    <row r="74225" spans="30:30">
      <c r="AD74225" s="9"/>
    </row>
    <row r="74226" spans="30:30">
      <c r="AD74226" s="9"/>
    </row>
    <row r="74227" spans="30:30">
      <c r="AD74227" s="9"/>
    </row>
    <row r="74228" spans="30:30">
      <c r="AD74228" s="9"/>
    </row>
    <row r="74229" spans="30:30">
      <c r="AD74229" s="9"/>
    </row>
    <row r="74230" spans="30:30">
      <c r="AD74230" s="9"/>
    </row>
    <row r="74231" spans="30:30">
      <c r="AD74231" s="9"/>
    </row>
    <row r="74232" spans="30:30">
      <c r="AD74232" s="9"/>
    </row>
    <row r="74233" spans="30:30">
      <c r="AD74233" s="9"/>
    </row>
    <row r="74234" spans="30:30">
      <c r="AD74234" s="9"/>
    </row>
    <row r="74235" spans="30:30">
      <c r="AD74235" s="9"/>
    </row>
    <row r="74236" spans="30:30">
      <c r="AD74236" s="9"/>
    </row>
    <row r="74237" spans="30:30">
      <c r="AD74237" s="9"/>
    </row>
    <row r="74238" spans="30:30">
      <c r="AD74238" s="9"/>
    </row>
    <row r="74239" spans="30:30">
      <c r="AD74239" s="9"/>
    </row>
    <row r="74240" spans="30:30">
      <c r="AD74240" s="9"/>
    </row>
    <row r="74241" spans="30:30">
      <c r="AD74241" s="9"/>
    </row>
    <row r="74242" spans="30:30">
      <c r="AD74242" s="9"/>
    </row>
    <row r="74243" spans="30:30">
      <c r="AD74243" s="9"/>
    </row>
    <row r="74244" spans="30:30">
      <c r="AD74244" s="9"/>
    </row>
    <row r="74245" spans="30:30">
      <c r="AD74245" s="9"/>
    </row>
    <row r="74246" spans="30:30">
      <c r="AD74246" s="9"/>
    </row>
    <row r="74247" spans="30:30">
      <c r="AD74247" s="9"/>
    </row>
    <row r="74248" spans="30:30">
      <c r="AD74248" s="9"/>
    </row>
    <row r="74249" spans="30:30">
      <c r="AD74249" s="9"/>
    </row>
    <row r="74250" spans="30:30">
      <c r="AD74250" s="9"/>
    </row>
    <row r="74251" spans="30:30">
      <c r="AD74251" s="9"/>
    </row>
    <row r="74252" spans="30:30">
      <c r="AD74252" s="9"/>
    </row>
    <row r="74253" spans="30:30">
      <c r="AD74253" s="9"/>
    </row>
    <row r="74254" spans="30:30">
      <c r="AD74254" s="9"/>
    </row>
    <row r="74255" spans="30:30">
      <c r="AD74255" s="9"/>
    </row>
    <row r="74256" spans="30:30">
      <c r="AD74256" s="9"/>
    </row>
    <row r="74257" spans="30:30">
      <c r="AD74257" s="9"/>
    </row>
    <row r="74258" spans="30:30">
      <c r="AD74258" s="9"/>
    </row>
    <row r="74259" spans="30:30">
      <c r="AD74259" s="9"/>
    </row>
    <row r="74260" spans="30:30">
      <c r="AD74260" s="9"/>
    </row>
    <row r="74261" spans="30:30">
      <c r="AD74261" s="9"/>
    </row>
    <row r="74262" spans="30:30">
      <c r="AD74262" s="9"/>
    </row>
    <row r="74263" spans="30:30">
      <c r="AD74263" s="9"/>
    </row>
    <row r="74264" spans="30:30">
      <c r="AD74264" s="9"/>
    </row>
    <row r="74265" spans="30:30">
      <c r="AD74265" s="9"/>
    </row>
    <row r="74266" spans="30:30">
      <c r="AD74266" s="9"/>
    </row>
    <row r="74267" spans="30:30">
      <c r="AD74267" s="9"/>
    </row>
    <row r="74268" spans="30:30">
      <c r="AD74268" s="9"/>
    </row>
    <row r="74269" spans="30:30">
      <c r="AD74269" s="9"/>
    </row>
    <row r="74270" spans="30:30">
      <c r="AD74270" s="9"/>
    </row>
    <row r="74271" spans="30:30">
      <c r="AD74271" s="9"/>
    </row>
    <row r="74272" spans="30:30">
      <c r="AD74272" s="9"/>
    </row>
    <row r="74273" spans="30:30">
      <c r="AD74273" s="9"/>
    </row>
    <row r="74274" spans="30:30">
      <c r="AD74274" s="9"/>
    </row>
    <row r="74275" spans="30:30">
      <c r="AD74275" s="9"/>
    </row>
    <row r="74276" spans="30:30">
      <c r="AD74276" s="9"/>
    </row>
    <row r="74277" spans="30:30">
      <c r="AD74277" s="9"/>
    </row>
    <row r="74278" spans="30:30">
      <c r="AD74278" s="9"/>
    </row>
    <row r="74279" spans="30:30">
      <c r="AD74279" s="9"/>
    </row>
    <row r="74280" spans="30:30">
      <c r="AD74280" s="9"/>
    </row>
    <row r="74281" spans="30:30">
      <c r="AD74281" s="9"/>
    </row>
    <row r="74282" spans="30:30">
      <c r="AD74282" s="9"/>
    </row>
    <row r="74283" spans="30:30">
      <c r="AD74283" s="9"/>
    </row>
    <row r="74284" spans="30:30">
      <c r="AD74284" s="9"/>
    </row>
    <row r="74285" spans="30:30">
      <c r="AD74285" s="9"/>
    </row>
    <row r="74286" spans="30:30">
      <c r="AD74286" s="9"/>
    </row>
    <row r="74287" spans="30:30">
      <c r="AD74287" s="9"/>
    </row>
    <row r="74288" spans="30:30">
      <c r="AD74288" s="9"/>
    </row>
    <row r="74289" spans="30:30">
      <c r="AD74289" s="9"/>
    </row>
    <row r="74290" spans="30:30">
      <c r="AD74290" s="9"/>
    </row>
    <row r="74291" spans="30:30">
      <c r="AD74291" s="9"/>
    </row>
    <row r="74292" spans="30:30">
      <c r="AD74292" s="9"/>
    </row>
    <row r="74293" spans="30:30">
      <c r="AD74293" s="9"/>
    </row>
    <row r="74294" spans="30:30">
      <c r="AD74294" s="9"/>
    </row>
    <row r="74295" spans="30:30">
      <c r="AD74295" s="9"/>
    </row>
    <row r="74296" spans="30:30">
      <c r="AD74296" s="9"/>
    </row>
    <row r="74297" spans="30:30">
      <c r="AD74297" s="9"/>
    </row>
    <row r="74298" spans="30:30">
      <c r="AD74298" s="9"/>
    </row>
    <row r="74299" spans="30:30">
      <c r="AD74299" s="9"/>
    </row>
    <row r="74300" spans="30:30">
      <c r="AD74300" s="9"/>
    </row>
    <row r="74301" spans="30:30">
      <c r="AD74301" s="9"/>
    </row>
    <row r="74302" spans="30:30">
      <c r="AD74302" s="9"/>
    </row>
    <row r="74303" spans="30:30">
      <c r="AD74303" s="9"/>
    </row>
    <row r="74304" spans="30:30">
      <c r="AD74304" s="9"/>
    </row>
    <row r="74305" spans="30:30">
      <c r="AD74305" s="9"/>
    </row>
    <row r="74306" spans="30:30">
      <c r="AD74306" s="9"/>
    </row>
    <row r="74307" spans="30:30">
      <c r="AD74307" s="9"/>
    </row>
    <row r="74308" spans="30:30">
      <c r="AD74308" s="9"/>
    </row>
    <row r="74309" spans="30:30">
      <c r="AD74309" s="9"/>
    </row>
    <row r="74310" spans="30:30">
      <c r="AD74310" s="9"/>
    </row>
    <row r="74311" spans="30:30">
      <c r="AD74311" s="9"/>
    </row>
    <row r="74312" spans="30:30">
      <c r="AD74312" s="9"/>
    </row>
    <row r="74313" spans="30:30">
      <c r="AD74313" s="9"/>
    </row>
    <row r="74314" spans="30:30">
      <c r="AD74314" s="9"/>
    </row>
    <row r="74315" spans="30:30">
      <c r="AD74315" s="9"/>
    </row>
    <row r="74316" spans="30:30">
      <c r="AD74316" s="9"/>
    </row>
    <row r="74317" spans="30:30">
      <c r="AD74317" s="9"/>
    </row>
    <row r="74318" spans="30:30">
      <c r="AD74318" s="9"/>
    </row>
    <row r="74319" spans="30:30">
      <c r="AD74319" s="9"/>
    </row>
    <row r="74320" spans="30:30">
      <c r="AD74320" s="9"/>
    </row>
    <row r="74321" spans="30:30">
      <c r="AD74321" s="9"/>
    </row>
    <row r="74322" spans="30:30">
      <c r="AD74322" s="9"/>
    </row>
    <row r="74323" spans="30:30">
      <c r="AD74323" s="9"/>
    </row>
    <row r="74324" spans="30:30">
      <c r="AD74324" s="9"/>
    </row>
    <row r="74325" spans="30:30">
      <c r="AD74325" s="9"/>
    </row>
    <row r="74326" spans="30:30">
      <c r="AD74326" s="9"/>
    </row>
    <row r="74327" spans="30:30">
      <c r="AD74327" s="9"/>
    </row>
    <row r="74328" spans="30:30">
      <c r="AD74328" s="9"/>
    </row>
    <row r="74329" spans="30:30">
      <c r="AD74329" s="9"/>
    </row>
    <row r="74330" spans="30:30">
      <c r="AD74330" s="9"/>
    </row>
    <row r="74331" spans="30:30">
      <c r="AD74331" s="9"/>
    </row>
    <row r="74332" spans="30:30">
      <c r="AD74332" s="9"/>
    </row>
    <row r="74333" spans="30:30">
      <c r="AD74333" s="9"/>
    </row>
    <row r="74334" spans="30:30">
      <c r="AD74334" s="9"/>
    </row>
    <row r="74335" spans="30:30">
      <c r="AD74335" s="9"/>
    </row>
    <row r="74336" spans="30:30">
      <c r="AD74336" s="9"/>
    </row>
    <row r="74337" spans="30:30">
      <c r="AD74337" s="9"/>
    </row>
    <row r="74338" spans="30:30">
      <c r="AD74338" s="9"/>
    </row>
    <row r="74339" spans="30:30">
      <c r="AD74339" s="9"/>
    </row>
    <row r="74340" spans="30:30">
      <c r="AD74340" s="9"/>
    </row>
    <row r="74341" spans="30:30">
      <c r="AD74341" s="9"/>
    </row>
    <row r="74342" spans="30:30">
      <c r="AD74342" s="9"/>
    </row>
    <row r="74343" spans="30:30">
      <c r="AD74343" s="9"/>
    </row>
    <row r="74344" spans="30:30">
      <c r="AD74344" s="9"/>
    </row>
    <row r="74345" spans="30:30">
      <c r="AD74345" s="9"/>
    </row>
    <row r="74346" spans="30:30">
      <c r="AD74346" s="9"/>
    </row>
    <row r="74347" spans="30:30">
      <c r="AD74347" s="9"/>
    </row>
    <row r="74348" spans="30:30">
      <c r="AD74348" s="9"/>
    </row>
    <row r="74349" spans="30:30">
      <c r="AD74349" s="9"/>
    </row>
    <row r="74350" spans="30:30">
      <c r="AD74350" s="9"/>
    </row>
    <row r="74351" spans="30:30">
      <c r="AD74351" s="9"/>
    </row>
    <row r="74352" spans="30:30">
      <c r="AD74352" s="9"/>
    </row>
    <row r="74353" spans="30:30">
      <c r="AD74353" s="9"/>
    </row>
    <row r="74354" spans="30:30">
      <c r="AD74354" s="9"/>
    </row>
    <row r="74355" spans="30:30">
      <c r="AD74355" s="9"/>
    </row>
    <row r="74356" spans="30:30">
      <c r="AD74356" s="9"/>
    </row>
    <row r="74357" spans="30:30">
      <c r="AD74357" s="9"/>
    </row>
    <row r="74358" spans="30:30">
      <c r="AD74358" s="9"/>
    </row>
    <row r="74359" spans="30:30">
      <c r="AD74359" s="9"/>
    </row>
    <row r="74360" spans="30:30">
      <c r="AD74360" s="9"/>
    </row>
    <row r="74361" spans="30:30">
      <c r="AD74361" s="9"/>
    </row>
    <row r="74362" spans="30:30">
      <c r="AD74362" s="9"/>
    </row>
    <row r="74363" spans="30:30">
      <c r="AD74363" s="9"/>
    </row>
    <row r="74364" spans="30:30">
      <c r="AD74364" s="9"/>
    </row>
    <row r="74365" spans="30:30">
      <c r="AD74365" s="9"/>
    </row>
    <row r="74366" spans="30:30">
      <c r="AD74366" s="9"/>
    </row>
    <row r="74367" spans="30:30">
      <c r="AD74367" s="9"/>
    </row>
    <row r="74368" spans="30:30">
      <c r="AD74368" s="9"/>
    </row>
    <row r="74369" spans="30:30">
      <c r="AD74369" s="9"/>
    </row>
    <row r="74370" spans="30:30">
      <c r="AD74370" s="9"/>
    </row>
    <row r="74371" spans="30:30">
      <c r="AD74371" s="9"/>
    </row>
    <row r="74372" spans="30:30">
      <c r="AD74372" s="9"/>
    </row>
    <row r="74373" spans="30:30">
      <c r="AD74373" s="9"/>
    </row>
    <row r="74374" spans="30:30">
      <c r="AD74374" s="9"/>
    </row>
    <row r="74375" spans="30:30">
      <c r="AD74375" s="9"/>
    </row>
    <row r="74376" spans="30:30">
      <c r="AD74376" s="9"/>
    </row>
    <row r="74377" spans="30:30">
      <c r="AD74377" s="9"/>
    </row>
    <row r="74378" spans="30:30">
      <c r="AD74378" s="9"/>
    </row>
    <row r="74379" spans="30:30">
      <c r="AD74379" s="9"/>
    </row>
    <row r="74380" spans="30:30">
      <c r="AD74380" s="9"/>
    </row>
    <row r="74381" spans="30:30">
      <c r="AD74381" s="9"/>
    </row>
    <row r="74382" spans="30:30">
      <c r="AD74382" s="9"/>
    </row>
    <row r="74383" spans="30:30">
      <c r="AD74383" s="9"/>
    </row>
    <row r="74384" spans="30:30">
      <c r="AD74384" s="9"/>
    </row>
    <row r="74385" spans="30:30">
      <c r="AD74385" s="9"/>
    </row>
    <row r="74386" spans="30:30">
      <c r="AD74386" s="9"/>
    </row>
    <row r="74387" spans="30:30">
      <c r="AD74387" s="9"/>
    </row>
    <row r="74388" spans="30:30">
      <c r="AD74388" s="9"/>
    </row>
    <row r="74389" spans="30:30">
      <c r="AD74389" s="9"/>
    </row>
    <row r="74390" spans="30:30">
      <c r="AD74390" s="9"/>
    </row>
    <row r="74391" spans="30:30">
      <c r="AD74391" s="9"/>
    </row>
    <row r="74392" spans="30:30">
      <c r="AD74392" s="9"/>
    </row>
    <row r="74393" spans="30:30">
      <c r="AD74393" s="9"/>
    </row>
    <row r="74394" spans="30:30">
      <c r="AD74394" s="9"/>
    </row>
    <row r="74395" spans="30:30">
      <c r="AD74395" s="9"/>
    </row>
    <row r="74396" spans="30:30">
      <c r="AD74396" s="9"/>
    </row>
    <row r="74397" spans="30:30">
      <c r="AD74397" s="9"/>
    </row>
    <row r="74398" spans="30:30">
      <c r="AD74398" s="9"/>
    </row>
    <row r="74399" spans="30:30">
      <c r="AD74399" s="9"/>
    </row>
    <row r="74400" spans="30:30">
      <c r="AD74400" s="9"/>
    </row>
    <row r="74401" spans="30:30">
      <c r="AD74401" s="9"/>
    </row>
    <row r="74402" spans="30:30">
      <c r="AD74402" s="9"/>
    </row>
    <row r="74403" spans="30:30">
      <c r="AD74403" s="9"/>
    </row>
    <row r="74404" spans="30:30">
      <c r="AD74404" s="9"/>
    </row>
    <row r="74405" spans="30:30">
      <c r="AD74405" s="9"/>
    </row>
    <row r="74406" spans="30:30">
      <c r="AD74406" s="9"/>
    </row>
    <row r="74407" spans="30:30">
      <c r="AD74407" s="9"/>
    </row>
    <row r="74408" spans="30:30">
      <c r="AD74408" s="9"/>
    </row>
    <row r="74409" spans="30:30">
      <c r="AD74409" s="9"/>
    </row>
    <row r="74410" spans="30:30">
      <c r="AD74410" s="9"/>
    </row>
    <row r="74411" spans="30:30">
      <c r="AD74411" s="9"/>
    </row>
    <row r="74412" spans="30:30">
      <c r="AD74412" s="9"/>
    </row>
    <row r="74413" spans="30:30">
      <c r="AD74413" s="9"/>
    </row>
    <row r="74414" spans="30:30">
      <c r="AD74414" s="9"/>
    </row>
    <row r="74415" spans="30:30">
      <c r="AD74415" s="9"/>
    </row>
    <row r="74416" spans="30:30">
      <c r="AD74416" s="9"/>
    </row>
    <row r="74417" spans="30:30">
      <c r="AD74417" s="9"/>
    </row>
    <row r="74418" spans="30:30">
      <c r="AD74418" s="9"/>
    </row>
    <row r="74419" spans="30:30">
      <c r="AD74419" s="9"/>
    </row>
    <row r="74420" spans="30:30">
      <c r="AD74420" s="9"/>
    </row>
    <row r="74421" spans="30:30">
      <c r="AD74421" s="9"/>
    </row>
    <row r="74422" spans="30:30">
      <c r="AD74422" s="9"/>
    </row>
    <row r="74423" spans="30:30">
      <c r="AD74423" s="9"/>
    </row>
    <row r="74424" spans="30:30">
      <c r="AD74424" s="9"/>
    </row>
    <row r="74425" spans="30:30">
      <c r="AD74425" s="9"/>
    </row>
    <row r="74426" spans="30:30">
      <c r="AD74426" s="9"/>
    </row>
    <row r="74427" spans="30:30">
      <c r="AD74427" s="9"/>
    </row>
    <row r="74428" spans="30:30">
      <c r="AD74428" s="9"/>
    </row>
    <row r="74429" spans="30:30">
      <c r="AD74429" s="9"/>
    </row>
    <row r="74430" spans="30:30">
      <c r="AD74430" s="9"/>
    </row>
    <row r="74431" spans="30:30">
      <c r="AD74431" s="9"/>
    </row>
    <row r="74432" spans="30:30">
      <c r="AD74432" s="9"/>
    </row>
    <row r="74433" spans="30:30">
      <c r="AD74433" s="9"/>
    </row>
    <row r="74434" spans="30:30">
      <c r="AD74434" s="9"/>
    </row>
    <row r="74435" spans="30:30">
      <c r="AD74435" s="9"/>
    </row>
    <row r="74436" spans="30:30">
      <c r="AD74436" s="9"/>
    </row>
    <row r="74437" spans="30:30">
      <c r="AD74437" s="9"/>
    </row>
    <row r="74438" spans="30:30">
      <c r="AD74438" s="9"/>
    </row>
    <row r="74439" spans="30:30">
      <c r="AD74439" s="9"/>
    </row>
    <row r="74440" spans="30:30">
      <c r="AD74440" s="9"/>
    </row>
    <row r="74441" spans="30:30">
      <c r="AD74441" s="9"/>
    </row>
    <row r="74442" spans="30:30">
      <c r="AD74442" s="9"/>
    </row>
    <row r="74443" spans="30:30">
      <c r="AD74443" s="9"/>
    </row>
    <row r="74444" spans="30:30">
      <c r="AD74444" s="9"/>
    </row>
    <row r="74445" spans="30:30">
      <c r="AD74445" s="9"/>
    </row>
    <row r="74446" spans="30:30">
      <c r="AD74446" s="9"/>
    </row>
    <row r="74447" spans="30:30">
      <c r="AD74447" s="9"/>
    </row>
    <row r="74448" spans="30:30">
      <c r="AD74448" s="9"/>
    </row>
    <row r="74449" spans="30:30">
      <c r="AD74449" s="9"/>
    </row>
    <row r="74450" spans="30:30">
      <c r="AD74450" s="9"/>
    </row>
    <row r="74451" spans="30:30">
      <c r="AD74451" s="9"/>
    </row>
    <row r="74452" spans="30:30">
      <c r="AD74452" s="9"/>
    </row>
    <row r="74453" spans="30:30">
      <c r="AD74453" s="9"/>
    </row>
    <row r="74454" spans="30:30">
      <c r="AD74454" s="9"/>
    </row>
    <row r="74455" spans="30:30">
      <c r="AD74455" s="9"/>
    </row>
    <row r="74456" spans="30:30">
      <c r="AD74456" s="9"/>
    </row>
    <row r="74457" spans="30:30">
      <c r="AD74457" s="9"/>
    </row>
    <row r="74458" spans="30:30">
      <c r="AD74458" s="9"/>
    </row>
    <row r="74459" spans="30:30">
      <c r="AD74459" s="9"/>
    </row>
    <row r="74460" spans="30:30">
      <c r="AD74460" s="9"/>
    </row>
    <row r="74461" spans="30:30">
      <c r="AD74461" s="9"/>
    </row>
    <row r="74462" spans="30:30">
      <c r="AD74462" s="9"/>
    </row>
    <row r="74463" spans="30:30">
      <c r="AD74463" s="9"/>
    </row>
    <row r="74464" spans="30:30">
      <c r="AD74464" s="9"/>
    </row>
    <row r="74465" spans="30:30">
      <c r="AD74465" s="9"/>
    </row>
    <row r="74466" spans="30:30">
      <c r="AD74466" s="9"/>
    </row>
    <row r="74467" spans="30:30">
      <c r="AD74467" s="9"/>
    </row>
    <row r="74468" spans="30:30">
      <c r="AD74468" s="9"/>
    </row>
    <row r="74469" spans="30:30">
      <c r="AD74469" s="9"/>
    </row>
    <row r="74470" spans="30:30">
      <c r="AD74470" s="9"/>
    </row>
    <row r="74471" spans="30:30">
      <c r="AD74471" s="9"/>
    </row>
    <row r="74472" spans="30:30">
      <c r="AD74472" s="9"/>
    </row>
    <row r="74473" spans="30:30">
      <c r="AD74473" s="9"/>
    </row>
    <row r="74474" spans="30:30">
      <c r="AD74474" s="9"/>
    </row>
    <row r="74475" spans="30:30">
      <c r="AD74475" s="9"/>
    </row>
    <row r="74476" spans="30:30">
      <c r="AD74476" s="9"/>
    </row>
    <row r="74477" spans="30:30">
      <c r="AD74477" s="9"/>
    </row>
    <row r="74478" spans="30:30">
      <c r="AD74478" s="9"/>
    </row>
    <row r="74479" spans="30:30">
      <c r="AD74479" s="9"/>
    </row>
    <row r="74480" spans="30:30">
      <c r="AD74480" s="9"/>
    </row>
    <row r="74481" spans="30:30">
      <c r="AD74481" s="9"/>
    </row>
    <row r="74482" spans="30:30">
      <c r="AD74482" s="9"/>
    </row>
    <row r="74483" spans="30:30">
      <c r="AD74483" s="9"/>
    </row>
    <row r="74484" spans="30:30">
      <c r="AD74484" s="9"/>
    </row>
    <row r="74485" spans="30:30">
      <c r="AD74485" s="9"/>
    </row>
    <row r="74486" spans="30:30">
      <c r="AD74486" s="9"/>
    </row>
    <row r="74487" spans="30:30">
      <c r="AD74487" s="9"/>
    </row>
    <row r="74488" spans="30:30">
      <c r="AD74488" s="9"/>
    </row>
    <row r="74489" spans="30:30">
      <c r="AD74489" s="9"/>
    </row>
    <row r="74490" spans="30:30">
      <c r="AD74490" s="9"/>
    </row>
    <row r="74491" spans="30:30">
      <c r="AD74491" s="9"/>
    </row>
    <row r="74492" spans="30:30">
      <c r="AD74492" s="9"/>
    </row>
    <row r="74493" spans="30:30">
      <c r="AD74493" s="9"/>
    </row>
    <row r="74494" spans="30:30">
      <c r="AD74494" s="9"/>
    </row>
    <row r="74495" spans="30:30">
      <c r="AD74495" s="9"/>
    </row>
    <row r="74496" spans="30:30">
      <c r="AD74496" s="9"/>
    </row>
    <row r="74497" spans="30:30">
      <c r="AD74497" s="9"/>
    </row>
    <row r="74498" spans="30:30">
      <c r="AD74498" s="9"/>
    </row>
    <row r="74499" spans="30:30">
      <c r="AD74499" s="9"/>
    </row>
    <row r="74500" spans="30:30">
      <c r="AD74500" s="9"/>
    </row>
    <row r="74501" spans="30:30">
      <c r="AD74501" s="9"/>
    </row>
    <row r="74502" spans="30:30">
      <c r="AD74502" s="9"/>
    </row>
    <row r="74503" spans="30:30">
      <c r="AD74503" s="9"/>
    </row>
    <row r="74504" spans="30:30">
      <c r="AD74504" s="9"/>
    </row>
    <row r="74505" spans="30:30">
      <c r="AD74505" s="9"/>
    </row>
    <row r="74506" spans="30:30">
      <c r="AD74506" s="9"/>
    </row>
    <row r="74507" spans="30:30">
      <c r="AD74507" s="9"/>
    </row>
    <row r="74508" spans="30:30">
      <c r="AD74508" s="9"/>
    </row>
    <row r="74509" spans="30:30">
      <c r="AD74509" s="9"/>
    </row>
    <row r="74510" spans="30:30">
      <c r="AD74510" s="9"/>
    </row>
    <row r="74511" spans="30:30">
      <c r="AD74511" s="9"/>
    </row>
    <row r="74512" spans="30:30">
      <c r="AD74512" s="9"/>
    </row>
    <row r="74513" spans="30:30">
      <c r="AD74513" s="9"/>
    </row>
    <row r="74514" spans="30:30">
      <c r="AD74514" s="9"/>
    </row>
    <row r="74515" spans="30:30">
      <c r="AD74515" s="9"/>
    </row>
    <row r="74516" spans="30:30">
      <c r="AD74516" s="9"/>
    </row>
    <row r="74517" spans="30:30">
      <c r="AD74517" s="9"/>
    </row>
    <row r="74518" spans="30:30">
      <c r="AD74518" s="9"/>
    </row>
    <row r="74519" spans="30:30">
      <c r="AD74519" s="9"/>
    </row>
    <row r="74520" spans="30:30">
      <c r="AD74520" s="9"/>
    </row>
    <row r="74521" spans="30:30">
      <c r="AD74521" s="9"/>
    </row>
    <row r="74522" spans="30:30">
      <c r="AD74522" s="9"/>
    </row>
    <row r="74523" spans="30:30">
      <c r="AD74523" s="9"/>
    </row>
    <row r="74524" spans="30:30">
      <c r="AD74524" s="9"/>
    </row>
    <row r="74525" spans="30:30">
      <c r="AD74525" s="9"/>
    </row>
    <row r="74526" spans="30:30">
      <c r="AD74526" s="9"/>
    </row>
    <row r="74527" spans="30:30">
      <c r="AD74527" s="9"/>
    </row>
    <row r="74528" spans="30:30">
      <c r="AD74528" s="9"/>
    </row>
    <row r="74529" spans="30:30">
      <c r="AD74529" s="9"/>
    </row>
    <row r="74530" spans="30:30">
      <c r="AD74530" s="9"/>
    </row>
    <row r="74531" spans="30:30">
      <c r="AD74531" s="9"/>
    </row>
    <row r="74532" spans="30:30">
      <c r="AD74532" s="9"/>
    </row>
    <row r="74533" spans="30:30">
      <c r="AD74533" s="9"/>
    </row>
    <row r="74534" spans="30:30">
      <c r="AD74534" s="9"/>
    </row>
    <row r="74535" spans="30:30">
      <c r="AD74535" s="9"/>
    </row>
    <row r="74536" spans="30:30">
      <c r="AD74536" s="9"/>
    </row>
    <row r="74537" spans="30:30">
      <c r="AD74537" s="9"/>
    </row>
    <row r="74538" spans="30:30">
      <c r="AD74538" s="9"/>
    </row>
    <row r="74539" spans="30:30">
      <c r="AD74539" s="9"/>
    </row>
    <row r="74540" spans="30:30">
      <c r="AD74540" s="9"/>
    </row>
    <row r="74541" spans="30:30">
      <c r="AD74541" s="9"/>
    </row>
    <row r="74542" spans="30:30">
      <c r="AD74542" s="9"/>
    </row>
    <row r="74543" spans="30:30">
      <c r="AD74543" s="9"/>
    </row>
    <row r="74544" spans="30:30">
      <c r="AD74544" s="9"/>
    </row>
    <row r="74545" spans="30:30">
      <c r="AD74545" s="9"/>
    </row>
    <row r="74546" spans="30:30">
      <c r="AD74546" s="9"/>
    </row>
    <row r="74547" spans="30:30">
      <c r="AD74547" s="9"/>
    </row>
    <row r="74548" spans="30:30">
      <c r="AD74548" s="9"/>
    </row>
    <row r="74549" spans="30:30">
      <c r="AD74549" s="9"/>
    </row>
    <row r="74550" spans="30:30">
      <c r="AD74550" s="9"/>
    </row>
    <row r="74551" spans="30:30">
      <c r="AD74551" s="9"/>
    </row>
    <row r="74552" spans="30:30">
      <c r="AD74552" s="9"/>
    </row>
    <row r="74553" spans="30:30">
      <c r="AD74553" s="9"/>
    </row>
    <row r="74554" spans="30:30">
      <c r="AD74554" s="9"/>
    </row>
    <row r="74555" spans="30:30">
      <c r="AD74555" s="9"/>
    </row>
    <row r="74556" spans="30:30">
      <c r="AD74556" s="9"/>
    </row>
    <row r="74557" spans="30:30">
      <c r="AD74557" s="9"/>
    </row>
    <row r="74558" spans="30:30">
      <c r="AD74558" s="9"/>
    </row>
    <row r="74559" spans="30:30">
      <c r="AD74559" s="9"/>
    </row>
    <row r="74560" spans="30:30">
      <c r="AD74560" s="9"/>
    </row>
    <row r="74561" spans="30:30">
      <c r="AD74561" s="9"/>
    </row>
    <row r="74562" spans="30:30">
      <c r="AD74562" s="9"/>
    </row>
    <row r="74563" spans="30:30">
      <c r="AD74563" s="9"/>
    </row>
    <row r="74564" spans="30:30">
      <c r="AD74564" s="9"/>
    </row>
    <row r="74565" spans="30:30">
      <c r="AD74565" s="9"/>
    </row>
    <row r="74566" spans="30:30">
      <c r="AD74566" s="9"/>
    </row>
    <row r="74567" spans="30:30">
      <c r="AD74567" s="9"/>
    </row>
    <row r="74568" spans="30:30">
      <c r="AD74568" s="9"/>
    </row>
    <row r="74569" spans="30:30">
      <c r="AD74569" s="9"/>
    </row>
    <row r="74570" spans="30:30">
      <c r="AD74570" s="9"/>
    </row>
    <row r="74571" spans="30:30">
      <c r="AD74571" s="9"/>
    </row>
    <row r="74572" spans="30:30">
      <c r="AD74572" s="9"/>
    </row>
    <row r="74573" spans="30:30">
      <c r="AD74573" s="9"/>
    </row>
    <row r="74574" spans="30:30">
      <c r="AD74574" s="9"/>
    </row>
    <row r="74575" spans="30:30">
      <c r="AD74575" s="9"/>
    </row>
    <row r="74576" spans="30:30">
      <c r="AD74576" s="9"/>
    </row>
    <row r="74577" spans="30:30">
      <c r="AD74577" s="9"/>
    </row>
    <row r="74578" spans="30:30">
      <c r="AD74578" s="9"/>
    </row>
    <row r="74579" spans="30:30">
      <c r="AD74579" s="9"/>
    </row>
    <row r="74580" spans="30:30">
      <c r="AD74580" s="9"/>
    </row>
    <row r="74581" spans="30:30">
      <c r="AD74581" s="9"/>
    </row>
    <row r="74582" spans="30:30">
      <c r="AD74582" s="9"/>
    </row>
    <row r="74583" spans="30:30">
      <c r="AD74583" s="9"/>
    </row>
    <row r="74584" spans="30:30">
      <c r="AD74584" s="9"/>
    </row>
    <row r="74585" spans="30:30">
      <c r="AD74585" s="9"/>
    </row>
    <row r="74586" spans="30:30">
      <c r="AD74586" s="9"/>
    </row>
    <row r="74587" spans="30:30">
      <c r="AD74587" s="9"/>
    </row>
    <row r="74588" spans="30:30">
      <c r="AD74588" s="9"/>
    </row>
    <row r="74589" spans="30:30">
      <c r="AD74589" s="9"/>
    </row>
    <row r="74590" spans="30:30">
      <c r="AD74590" s="9"/>
    </row>
    <row r="74591" spans="30:30">
      <c r="AD74591" s="9"/>
    </row>
    <row r="74592" spans="30:30">
      <c r="AD74592" s="9"/>
    </row>
    <row r="74593" spans="30:30">
      <c r="AD74593" s="9"/>
    </row>
    <row r="74594" spans="30:30">
      <c r="AD74594" s="9"/>
    </row>
    <row r="74595" spans="30:30">
      <c r="AD74595" s="9"/>
    </row>
    <row r="74596" spans="30:30">
      <c r="AD74596" s="9"/>
    </row>
    <row r="74597" spans="30:30">
      <c r="AD74597" s="9"/>
    </row>
    <row r="74598" spans="30:30">
      <c r="AD74598" s="9"/>
    </row>
    <row r="74599" spans="30:30">
      <c r="AD74599" s="9"/>
    </row>
    <row r="74600" spans="30:30">
      <c r="AD74600" s="9"/>
    </row>
    <row r="74601" spans="30:30">
      <c r="AD74601" s="9"/>
    </row>
    <row r="74602" spans="30:30">
      <c r="AD74602" s="9"/>
    </row>
    <row r="74603" spans="30:30">
      <c r="AD74603" s="9"/>
    </row>
    <row r="74604" spans="30:30">
      <c r="AD74604" s="9"/>
    </row>
    <row r="74605" spans="30:30">
      <c r="AD74605" s="9"/>
    </row>
    <row r="74606" spans="30:30">
      <c r="AD74606" s="9"/>
    </row>
    <row r="74607" spans="30:30">
      <c r="AD74607" s="9"/>
    </row>
    <row r="74608" spans="30:30">
      <c r="AD74608" s="9"/>
    </row>
    <row r="74609" spans="30:30">
      <c r="AD74609" s="9"/>
    </row>
    <row r="74610" spans="30:30">
      <c r="AD74610" s="9"/>
    </row>
    <row r="74611" spans="30:30">
      <c r="AD74611" s="9"/>
    </row>
    <row r="74612" spans="30:30">
      <c r="AD74612" s="9"/>
    </row>
    <row r="74613" spans="30:30">
      <c r="AD74613" s="9"/>
    </row>
    <row r="74614" spans="30:30">
      <c r="AD74614" s="9"/>
    </row>
    <row r="74615" spans="30:30">
      <c r="AD74615" s="9"/>
    </row>
    <row r="74616" spans="30:30">
      <c r="AD74616" s="9"/>
    </row>
    <row r="74617" spans="30:30">
      <c r="AD74617" s="9"/>
    </row>
    <row r="74618" spans="30:30">
      <c r="AD74618" s="9"/>
    </row>
    <row r="74619" spans="30:30">
      <c r="AD74619" s="9"/>
    </row>
    <row r="74620" spans="30:30">
      <c r="AD74620" s="9"/>
    </row>
    <row r="74621" spans="30:30">
      <c r="AD74621" s="9"/>
    </row>
    <row r="74622" spans="30:30">
      <c r="AD74622" s="9"/>
    </row>
    <row r="74623" spans="30:30">
      <c r="AD74623" s="9"/>
    </row>
    <row r="74624" spans="30:30">
      <c r="AD74624" s="9"/>
    </row>
    <row r="74625" spans="30:30">
      <c r="AD74625" s="9"/>
    </row>
    <row r="74626" spans="30:30">
      <c r="AD74626" s="9"/>
    </row>
    <row r="74627" spans="30:30">
      <c r="AD74627" s="9"/>
    </row>
    <row r="74628" spans="30:30">
      <c r="AD74628" s="9"/>
    </row>
    <row r="74629" spans="30:30">
      <c r="AD74629" s="9"/>
    </row>
    <row r="74630" spans="30:30">
      <c r="AD74630" s="9"/>
    </row>
    <row r="74631" spans="30:30">
      <c r="AD74631" s="9"/>
    </row>
    <row r="74632" spans="30:30">
      <c r="AD74632" s="9"/>
    </row>
    <row r="74633" spans="30:30">
      <c r="AD74633" s="9"/>
    </row>
    <row r="74634" spans="30:30">
      <c r="AD74634" s="9"/>
    </row>
    <row r="74635" spans="30:30">
      <c r="AD74635" s="9"/>
    </row>
    <row r="74636" spans="30:30">
      <c r="AD74636" s="9"/>
    </row>
    <row r="74637" spans="30:30">
      <c r="AD74637" s="9"/>
    </row>
    <row r="74638" spans="30:30">
      <c r="AD74638" s="9"/>
    </row>
    <row r="74639" spans="30:30">
      <c r="AD74639" s="9"/>
    </row>
    <row r="74640" spans="30:30">
      <c r="AD74640" s="9"/>
    </row>
    <row r="74641" spans="30:30">
      <c r="AD74641" s="9"/>
    </row>
    <row r="74642" spans="30:30">
      <c r="AD74642" s="9"/>
    </row>
    <row r="74643" spans="30:30">
      <c r="AD74643" s="9"/>
    </row>
    <row r="74644" spans="30:30">
      <c r="AD74644" s="9"/>
    </row>
    <row r="74645" spans="30:30">
      <c r="AD74645" s="9"/>
    </row>
    <row r="74646" spans="30:30">
      <c r="AD74646" s="9"/>
    </row>
    <row r="74647" spans="30:30">
      <c r="AD74647" s="9"/>
    </row>
    <row r="74648" spans="30:30">
      <c r="AD74648" s="9"/>
    </row>
    <row r="74649" spans="30:30">
      <c r="AD74649" s="9"/>
    </row>
    <row r="74650" spans="30:30">
      <c r="AD74650" s="9"/>
    </row>
    <row r="74651" spans="30:30">
      <c r="AD74651" s="9"/>
    </row>
    <row r="74652" spans="30:30">
      <c r="AD74652" s="9"/>
    </row>
    <row r="74653" spans="30:30">
      <c r="AD74653" s="9"/>
    </row>
    <row r="74654" spans="30:30">
      <c r="AD74654" s="9"/>
    </row>
    <row r="74655" spans="30:30">
      <c r="AD74655" s="9"/>
    </row>
    <row r="74656" spans="30:30">
      <c r="AD74656" s="9"/>
    </row>
    <row r="74657" spans="30:30">
      <c r="AD74657" s="9"/>
    </row>
    <row r="74658" spans="30:30">
      <c r="AD74658" s="9"/>
    </row>
    <row r="74659" spans="30:30">
      <c r="AD74659" s="9"/>
    </row>
    <row r="74660" spans="30:30">
      <c r="AD74660" s="9"/>
    </row>
    <row r="74661" spans="30:30">
      <c r="AD74661" s="9"/>
    </row>
    <row r="74662" spans="30:30">
      <c r="AD74662" s="9"/>
    </row>
    <row r="74663" spans="30:30">
      <c r="AD74663" s="9"/>
    </row>
    <row r="74664" spans="30:30">
      <c r="AD74664" s="9"/>
    </row>
    <row r="74665" spans="30:30">
      <c r="AD74665" s="9"/>
    </row>
    <row r="74666" spans="30:30">
      <c r="AD74666" s="9"/>
    </row>
    <row r="74667" spans="30:30">
      <c r="AD74667" s="9"/>
    </row>
    <row r="74668" spans="30:30">
      <c r="AD74668" s="9"/>
    </row>
    <row r="74669" spans="30:30">
      <c r="AD74669" s="9"/>
    </row>
    <row r="74670" spans="30:30">
      <c r="AD74670" s="9"/>
    </row>
    <row r="74671" spans="30:30">
      <c r="AD74671" s="9"/>
    </row>
    <row r="74672" spans="30:30">
      <c r="AD74672" s="9"/>
    </row>
    <row r="74673" spans="30:30">
      <c r="AD74673" s="9"/>
    </row>
    <row r="74674" spans="30:30">
      <c r="AD74674" s="9"/>
    </row>
    <row r="74675" spans="30:30">
      <c r="AD74675" s="9"/>
    </row>
    <row r="74676" spans="30:30">
      <c r="AD74676" s="9"/>
    </row>
    <row r="74677" spans="30:30">
      <c r="AD74677" s="9"/>
    </row>
    <row r="74678" spans="30:30">
      <c r="AD74678" s="9"/>
    </row>
    <row r="74679" spans="30:30">
      <c r="AD74679" s="9"/>
    </row>
    <row r="74680" spans="30:30">
      <c r="AD74680" s="9"/>
    </row>
    <row r="74681" spans="30:30">
      <c r="AD74681" s="9"/>
    </row>
    <row r="74682" spans="30:30">
      <c r="AD74682" s="9"/>
    </row>
    <row r="74683" spans="30:30">
      <c r="AD74683" s="9"/>
    </row>
    <row r="74684" spans="30:30">
      <c r="AD74684" s="9"/>
    </row>
    <row r="74685" spans="30:30">
      <c r="AD74685" s="9"/>
    </row>
    <row r="74686" spans="30:30">
      <c r="AD74686" s="9"/>
    </row>
    <row r="74687" spans="30:30">
      <c r="AD74687" s="9"/>
    </row>
    <row r="74688" spans="30:30">
      <c r="AD74688" s="9"/>
    </row>
    <row r="74689" spans="30:30">
      <c r="AD74689" s="9"/>
    </row>
    <row r="74690" spans="30:30">
      <c r="AD74690" s="9"/>
    </row>
    <row r="74691" spans="30:30">
      <c r="AD74691" s="9"/>
    </row>
    <row r="74692" spans="30:30">
      <c r="AD74692" s="9"/>
    </row>
    <row r="74693" spans="30:30">
      <c r="AD74693" s="9"/>
    </row>
    <row r="74694" spans="30:30">
      <c r="AD74694" s="9"/>
    </row>
    <row r="74695" spans="30:30">
      <c r="AD74695" s="9"/>
    </row>
    <row r="74696" spans="30:30">
      <c r="AD74696" s="9"/>
    </row>
    <row r="74697" spans="30:30">
      <c r="AD74697" s="9"/>
    </row>
    <row r="74698" spans="30:30">
      <c r="AD74698" s="9"/>
    </row>
    <row r="74699" spans="30:30">
      <c r="AD74699" s="9"/>
    </row>
    <row r="74700" spans="30:30">
      <c r="AD74700" s="9"/>
    </row>
    <row r="74701" spans="30:30">
      <c r="AD74701" s="9"/>
    </row>
    <row r="74702" spans="30:30">
      <c r="AD74702" s="9"/>
    </row>
    <row r="74703" spans="30:30">
      <c r="AD74703" s="9"/>
    </row>
    <row r="74704" spans="30:30">
      <c r="AD74704" s="9"/>
    </row>
    <row r="74705" spans="30:30">
      <c r="AD74705" s="9"/>
    </row>
    <row r="74706" spans="30:30">
      <c r="AD74706" s="9"/>
    </row>
    <row r="74707" spans="30:30">
      <c r="AD74707" s="9"/>
    </row>
    <row r="74708" spans="30:30">
      <c r="AD74708" s="9"/>
    </row>
    <row r="74709" spans="30:30">
      <c r="AD74709" s="9"/>
    </row>
    <row r="74710" spans="30:30">
      <c r="AD74710" s="9"/>
    </row>
    <row r="74711" spans="30:30">
      <c r="AD74711" s="9"/>
    </row>
    <row r="74712" spans="30:30">
      <c r="AD74712" s="9"/>
    </row>
    <row r="74713" spans="30:30">
      <c r="AD74713" s="9"/>
    </row>
    <row r="74714" spans="30:30">
      <c r="AD74714" s="9"/>
    </row>
    <row r="74715" spans="30:30">
      <c r="AD74715" s="9"/>
    </row>
    <row r="74716" spans="30:30">
      <c r="AD74716" s="9"/>
    </row>
    <row r="74717" spans="30:30">
      <c r="AD74717" s="9"/>
    </row>
    <row r="74718" spans="30:30">
      <c r="AD74718" s="9"/>
    </row>
    <row r="74719" spans="30:30">
      <c r="AD74719" s="9"/>
    </row>
    <row r="74720" spans="30:30">
      <c r="AD74720" s="9"/>
    </row>
    <row r="74721" spans="30:30">
      <c r="AD74721" s="9"/>
    </row>
    <row r="74722" spans="30:30">
      <c r="AD74722" s="9"/>
    </row>
    <row r="74723" spans="30:30">
      <c r="AD74723" s="9"/>
    </row>
    <row r="74724" spans="30:30">
      <c r="AD74724" s="9"/>
    </row>
    <row r="74725" spans="30:30">
      <c r="AD74725" s="9"/>
    </row>
    <row r="74726" spans="30:30">
      <c r="AD74726" s="9"/>
    </row>
    <row r="74727" spans="30:30">
      <c r="AD74727" s="9"/>
    </row>
    <row r="74728" spans="30:30">
      <c r="AD74728" s="9"/>
    </row>
    <row r="74729" spans="30:30">
      <c r="AD74729" s="9"/>
    </row>
    <row r="74730" spans="30:30">
      <c r="AD74730" s="9"/>
    </row>
    <row r="74731" spans="30:30">
      <c r="AD74731" s="9"/>
    </row>
    <row r="74732" spans="30:30">
      <c r="AD74732" s="9"/>
    </row>
    <row r="74733" spans="30:30">
      <c r="AD74733" s="9"/>
    </row>
    <row r="74734" spans="30:30">
      <c r="AD74734" s="9"/>
    </row>
    <row r="74735" spans="30:30">
      <c r="AD74735" s="9"/>
    </row>
    <row r="74736" spans="30:30">
      <c r="AD74736" s="9"/>
    </row>
    <row r="74737" spans="30:30">
      <c r="AD74737" s="9"/>
    </row>
    <row r="74738" spans="30:30">
      <c r="AD74738" s="9"/>
    </row>
    <row r="74739" spans="30:30">
      <c r="AD74739" s="9"/>
    </row>
    <row r="74740" spans="30:30">
      <c r="AD74740" s="9"/>
    </row>
    <row r="74741" spans="30:30">
      <c r="AD74741" s="9"/>
    </row>
    <row r="74742" spans="30:30">
      <c r="AD74742" s="9"/>
    </row>
    <row r="74743" spans="30:30">
      <c r="AD74743" s="9"/>
    </row>
    <row r="74744" spans="30:30">
      <c r="AD74744" s="9"/>
    </row>
    <row r="74745" spans="30:30">
      <c r="AD74745" s="9"/>
    </row>
    <row r="74746" spans="30:30">
      <c r="AD74746" s="9"/>
    </row>
    <row r="74747" spans="30:30">
      <c r="AD74747" s="9"/>
    </row>
    <row r="74748" spans="30:30">
      <c r="AD74748" s="9"/>
    </row>
    <row r="74749" spans="30:30">
      <c r="AD74749" s="9"/>
    </row>
    <row r="74750" spans="30:30">
      <c r="AD74750" s="9"/>
    </row>
    <row r="74751" spans="30:30">
      <c r="AD74751" s="9"/>
    </row>
    <row r="74752" spans="30:30">
      <c r="AD74752" s="9"/>
    </row>
    <row r="74753" spans="30:30">
      <c r="AD74753" s="9"/>
    </row>
    <row r="74754" spans="30:30">
      <c r="AD74754" s="9"/>
    </row>
    <row r="74755" spans="30:30">
      <c r="AD74755" s="9"/>
    </row>
    <row r="74756" spans="30:30">
      <c r="AD74756" s="9"/>
    </row>
    <row r="74757" spans="30:30">
      <c r="AD74757" s="9"/>
    </row>
    <row r="74758" spans="30:30">
      <c r="AD74758" s="9"/>
    </row>
    <row r="74759" spans="30:30">
      <c r="AD74759" s="9"/>
    </row>
    <row r="74760" spans="30:30">
      <c r="AD74760" s="9"/>
    </row>
    <row r="74761" spans="30:30">
      <c r="AD74761" s="9"/>
    </row>
    <row r="74762" spans="30:30">
      <c r="AD74762" s="9"/>
    </row>
    <row r="74763" spans="30:30">
      <c r="AD74763" s="9"/>
    </row>
    <row r="74764" spans="30:30">
      <c r="AD74764" s="9"/>
    </row>
    <row r="74765" spans="30:30">
      <c r="AD74765" s="9"/>
    </row>
    <row r="74766" spans="30:30">
      <c r="AD74766" s="9"/>
    </row>
    <row r="74767" spans="30:30">
      <c r="AD74767" s="9"/>
    </row>
    <row r="74768" spans="30:30">
      <c r="AD74768" s="9"/>
    </row>
    <row r="74769" spans="30:30">
      <c r="AD74769" s="9"/>
    </row>
    <row r="74770" spans="30:30">
      <c r="AD74770" s="9"/>
    </row>
    <row r="74771" spans="30:30">
      <c r="AD74771" s="9"/>
    </row>
    <row r="74772" spans="30:30">
      <c r="AD74772" s="9"/>
    </row>
    <row r="74773" spans="30:30">
      <c r="AD74773" s="9"/>
    </row>
    <row r="74774" spans="30:30">
      <c r="AD74774" s="9"/>
    </row>
    <row r="74775" spans="30:30">
      <c r="AD74775" s="9"/>
    </row>
    <row r="74776" spans="30:30">
      <c r="AD74776" s="9"/>
    </row>
    <row r="74777" spans="30:30">
      <c r="AD74777" s="9"/>
    </row>
    <row r="74778" spans="30:30">
      <c r="AD74778" s="9"/>
    </row>
    <row r="74779" spans="30:30">
      <c r="AD74779" s="9"/>
    </row>
    <row r="74780" spans="30:30">
      <c r="AD74780" s="9"/>
    </row>
    <row r="74781" spans="30:30">
      <c r="AD74781" s="9"/>
    </row>
    <row r="74782" spans="30:30">
      <c r="AD74782" s="9"/>
    </row>
    <row r="74783" spans="30:30">
      <c r="AD74783" s="9"/>
    </row>
    <row r="74784" spans="30:30">
      <c r="AD74784" s="9"/>
    </row>
    <row r="74785" spans="30:30">
      <c r="AD74785" s="9"/>
    </row>
    <row r="74786" spans="30:30">
      <c r="AD74786" s="9"/>
    </row>
    <row r="74787" spans="30:30">
      <c r="AD74787" s="9"/>
    </row>
    <row r="74788" spans="30:30">
      <c r="AD74788" s="9"/>
    </row>
    <row r="74789" spans="30:30">
      <c r="AD74789" s="9"/>
    </row>
    <row r="74790" spans="30:30">
      <c r="AD74790" s="9"/>
    </row>
    <row r="74791" spans="30:30">
      <c r="AD74791" s="9"/>
    </row>
    <row r="74792" spans="30:30">
      <c r="AD74792" s="9"/>
    </row>
    <row r="74793" spans="30:30">
      <c r="AD74793" s="9"/>
    </row>
    <row r="74794" spans="30:30">
      <c r="AD74794" s="9"/>
    </row>
    <row r="74795" spans="30:30">
      <c r="AD74795" s="9"/>
    </row>
    <row r="74796" spans="30:30">
      <c r="AD74796" s="9"/>
    </row>
    <row r="74797" spans="30:30">
      <c r="AD74797" s="9"/>
    </row>
    <row r="74798" spans="30:30">
      <c r="AD74798" s="9"/>
    </row>
    <row r="74799" spans="30:30">
      <c r="AD74799" s="9"/>
    </row>
    <row r="74800" spans="30:30">
      <c r="AD74800" s="9"/>
    </row>
    <row r="74801" spans="30:30">
      <c r="AD74801" s="9"/>
    </row>
    <row r="74802" spans="30:30">
      <c r="AD74802" s="9"/>
    </row>
    <row r="74803" spans="30:30">
      <c r="AD74803" s="9"/>
    </row>
    <row r="74804" spans="30:30">
      <c r="AD74804" s="9"/>
    </row>
    <row r="74805" spans="30:30">
      <c r="AD74805" s="9"/>
    </row>
    <row r="74806" spans="30:30">
      <c r="AD74806" s="9"/>
    </row>
    <row r="74807" spans="30:30">
      <c r="AD74807" s="9"/>
    </row>
    <row r="74808" spans="30:30">
      <c r="AD74808" s="9"/>
    </row>
    <row r="74809" spans="30:30">
      <c r="AD74809" s="9"/>
    </row>
    <row r="74810" spans="30:30">
      <c r="AD74810" s="9"/>
    </row>
    <row r="74811" spans="30:30">
      <c r="AD74811" s="9"/>
    </row>
    <row r="74812" spans="30:30">
      <c r="AD74812" s="9"/>
    </row>
    <row r="74813" spans="30:30">
      <c r="AD74813" s="9"/>
    </row>
    <row r="74814" spans="30:30">
      <c r="AD74814" s="9"/>
    </row>
    <row r="74815" spans="30:30">
      <c r="AD74815" s="9"/>
    </row>
    <row r="74816" spans="30:30">
      <c r="AD74816" s="9"/>
    </row>
    <row r="74817" spans="30:30">
      <c r="AD74817" s="9"/>
    </row>
    <row r="74818" spans="30:30">
      <c r="AD74818" s="9"/>
    </row>
    <row r="74819" spans="30:30">
      <c r="AD74819" s="9"/>
    </row>
    <row r="74820" spans="30:30">
      <c r="AD74820" s="9"/>
    </row>
    <row r="74821" spans="30:30">
      <c r="AD74821" s="9"/>
    </row>
    <row r="74822" spans="30:30">
      <c r="AD74822" s="9"/>
    </row>
    <row r="74823" spans="30:30">
      <c r="AD74823" s="9"/>
    </row>
    <row r="74824" spans="30:30">
      <c r="AD74824" s="9"/>
    </row>
    <row r="74825" spans="30:30">
      <c r="AD74825" s="9"/>
    </row>
    <row r="74826" spans="30:30">
      <c r="AD74826" s="9"/>
    </row>
    <row r="74827" spans="30:30">
      <c r="AD74827" s="9"/>
    </row>
    <row r="74828" spans="30:30">
      <c r="AD74828" s="9"/>
    </row>
    <row r="74829" spans="30:30">
      <c r="AD74829" s="9"/>
    </row>
    <row r="74830" spans="30:30">
      <c r="AD74830" s="9"/>
    </row>
    <row r="74831" spans="30:30">
      <c r="AD74831" s="9"/>
    </row>
    <row r="74832" spans="30:30">
      <c r="AD74832" s="9"/>
    </row>
    <row r="74833" spans="30:30">
      <c r="AD74833" s="9"/>
    </row>
    <row r="74834" spans="30:30">
      <c r="AD74834" s="9"/>
    </row>
    <row r="74835" spans="30:30">
      <c r="AD74835" s="9"/>
    </row>
    <row r="74836" spans="30:30">
      <c r="AD74836" s="9"/>
    </row>
    <row r="74837" spans="30:30">
      <c r="AD74837" s="9"/>
    </row>
    <row r="74838" spans="30:30">
      <c r="AD74838" s="9"/>
    </row>
    <row r="74839" spans="30:30">
      <c r="AD74839" s="9"/>
    </row>
    <row r="74840" spans="30:30">
      <c r="AD74840" s="9"/>
    </row>
    <row r="74841" spans="30:30">
      <c r="AD74841" s="9"/>
    </row>
    <row r="74842" spans="30:30">
      <c r="AD74842" s="9"/>
    </row>
    <row r="74843" spans="30:30">
      <c r="AD74843" s="9"/>
    </row>
    <row r="74844" spans="30:30">
      <c r="AD74844" s="9"/>
    </row>
    <row r="74845" spans="30:30">
      <c r="AD74845" s="9"/>
    </row>
    <row r="74846" spans="30:30">
      <c r="AD74846" s="9"/>
    </row>
    <row r="74847" spans="30:30">
      <c r="AD74847" s="9"/>
    </row>
    <row r="74848" spans="30:30">
      <c r="AD74848" s="9"/>
    </row>
    <row r="74849" spans="30:30">
      <c r="AD74849" s="9"/>
    </row>
    <row r="74850" spans="30:30">
      <c r="AD74850" s="9"/>
    </row>
    <row r="74851" spans="30:30">
      <c r="AD74851" s="9"/>
    </row>
    <row r="74852" spans="30:30">
      <c r="AD74852" s="9"/>
    </row>
    <row r="74853" spans="30:30">
      <c r="AD74853" s="9"/>
    </row>
    <row r="74854" spans="30:30">
      <c r="AD74854" s="9"/>
    </row>
    <row r="74855" spans="30:30">
      <c r="AD74855" s="9"/>
    </row>
    <row r="74856" spans="30:30">
      <c r="AD74856" s="9"/>
    </row>
    <row r="74857" spans="30:30">
      <c r="AD74857" s="9"/>
    </row>
    <row r="74858" spans="30:30">
      <c r="AD74858" s="9"/>
    </row>
    <row r="74859" spans="30:30">
      <c r="AD74859" s="9"/>
    </row>
    <row r="74860" spans="30:30">
      <c r="AD74860" s="9"/>
    </row>
    <row r="74861" spans="30:30">
      <c r="AD74861" s="9"/>
    </row>
    <row r="74862" spans="30:30">
      <c r="AD74862" s="9"/>
    </row>
    <row r="74863" spans="30:30">
      <c r="AD74863" s="9"/>
    </row>
    <row r="74864" spans="30:30">
      <c r="AD74864" s="9"/>
    </row>
    <row r="74865" spans="30:30">
      <c r="AD74865" s="9"/>
    </row>
    <row r="74866" spans="30:30">
      <c r="AD74866" s="9"/>
    </row>
    <row r="74867" spans="30:30">
      <c r="AD74867" s="9"/>
    </row>
    <row r="74868" spans="30:30">
      <c r="AD74868" s="9"/>
    </row>
    <row r="74869" spans="30:30">
      <c r="AD74869" s="9"/>
    </row>
    <row r="74870" spans="30:30">
      <c r="AD74870" s="9"/>
    </row>
    <row r="74871" spans="30:30">
      <c r="AD74871" s="9"/>
    </row>
    <row r="74872" spans="30:30">
      <c r="AD74872" s="9"/>
    </row>
    <row r="74873" spans="30:30">
      <c r="AD74873" s="9"/>
    </row>
    <row r="74874" spans="30:30">
      <c r="AD74874" s="9"/>
    </row>
    <row r="74875" spans="30:30">
      <c r="AD74875" s="9"/>
    </row>
    <row r="74876" spans="30:30">
      <c r="AD74876" s="9"/>
    </row>
    <row r="74877" spans="30:30">
      <c r="AD74877" s="9"/>
    </row>
    <row r="74878" spans="30:30">
      <c r="AD74878" s="9"/>
    </row>
    <row r="74879" spans="30:30">
      <c r="AD74879" s="9"/>
    </row>
    <row r="74880" spans="30:30">
      <c r="AD74880" s="9"/>
    </row>
    <row r="74881" spans="30:30">
      <c r="AD74881" s="9"/>
    </row>
    <row r="74882" spans="30:30">
      <c r="AD74882" s="9"/>
    </row>
    <row r="74883" spans="30:30">
      <c r="AD74883" s="9"/>
    </row>
    <row r="74884" spans="30:30">
      <c r="AD74884" s="9"/>
    </row>
    <row r="74885" spans="30:30">
      <c r="AD74885" s="9"/>
    </row>
    <row r="74886" spans="30:30">
      <c r="AD74886" s="9"/>
    </row>
    <row r="74887" spans="30:30">
      <c r="AD74887" s="9"/>
    </row>
    <row r="74888" spans="30:30">
      <c r="AD74888" s="9"/>
    </row>
    <row r="74889" spans="30:30">
      <c r="AD74889" s="9"/>
    </row>
    <row r="74890" spans="30:30">
      <c r="AD74890" s="9"/>
    </row>
    <row r="74891" spans="30:30">
      <c r="AD74891" s="9"/>
    </row>
    <row r="74892" spans="30:30">
      <c r="AD74892" s="9"/>
    </row>
    <row r="74893" spans="30:30">
      <c r="AD74893" s="9"/>
    </row>
    <row r="74894" spans="30:30">
      <c r="AD74894" s="9"/>
    </row>
    <row r="74895" spans="30:30">
      <c r="AD74895" s="9"/>
    </row>
    <row r="74896" spans="30:30">
      <c r="AD74896" s="9"/>
    </row>
    <row r="74897" spans="30:30">
      <c r="AD74897" s="9"/>
    </row>
    <row r="74898" spans="30:30">
      <c r="AD74898" s="9"/>
    </row>
    <row r="74899" spans="30:30">
      <c r="AD74899" s="9"/>
    </row>
    <row r="74900" spans="30:30">
      <c r="AD74900" s="9"/>
    </row>
    <row r="74901" spans="30:30">
      <c r="AD74901" s="9"/>
    </row>
    <row r="74902" spans="30:30">
      <c r="AD74902" s="9"/>
    </row>
    <row r="74903" spans="30:30">
      <c r="AD74903" s="9"/>
    </row>
    <row r="74904" spans="30:30">
      <c r="AD74904" s="9"/>
    </row>
    <row r="74905" spans="30:30">
      <c r="AD74905" s="9"/>
    </row>
    <row r="74906" spans="30:30">
      <c r="AD74906" s="9"/>
    </row>
    <row r="74907" spans="30:30">
      <c r="AD74907" s="9"/>
    </row>
    <row r="74908" spans="30:30">
      <c r="AD74908" s="9"/>
    </row>
    <row r="74909" spans="30:30">
      <c r="AD74909" s="9"/>
    </row>
    <row r="74910" spans="30:30">
      <c r="AD74910" s="9"/>
    </row>
    <row r="74911" spans="30:30">
      <c r="AD74911" s="9"/>
    </row>
    <row r="74912" spans="30:30">
      <c r="AD74912" s="9"/>
    </row>
    <row r="74913" spans="30:30">
      <c r="AD74913" s="9"/>
    </row>
    <row r="74914" spans="30:30">
      <c r="AD74914" s="9"/>
    </row>
    <row r="74915" spans="30:30">
      <c r="AD74915" s="9"/>
    </row>
    <row r="74916" spans="30:30">
      <c r="AD74916" s="9"/>
    </row>
    <row r="74917" spans="30:30">
      <c r="AD74917" s="9"/>
    </row>
    <row r="74918" spans="30:30">
      <c r="AD74918" s="9"/>
    </row>
    <row r="74919" spans="30:30">
      <c r="AD74919" s="9"/>
    </row>
    <row r="74920" spans="30:30">
      <c r="AD74920" s="9"/>
    </row>
    <row r="74921" spans="30:30">
      <c r="AD74921" s="9"/>
    </row>
    <row r="74922" spans="30:30">
      <c r="AD74922" s="9"/>
    </row>
    <row r="74923" spans="30:30">
      <c r="AD74923" s="9"/>
    </row>
    <row r="74924" spans="30:30">
      <c r="AD74924" s="9"/>
    </row>
    <row r="74925" spans="30:30">
      <c r="AD74925" s="9"/>
    </row>
    <row r="74926" spans="30:30">
      <c r="AD74926" s="9"/>
    </row>
    <row r="74927" spans="30:30">
      <c r="AD74927" s="9"/>
    </row>
    <row r="74928" spans="30:30">
      <c r="AD74928" s="9"/>
    </row>
    <row r="74929" spans="30:30">
      <c r="AD74929" s="9"/>
    </row>
    <row r="74930" spans="30:30">
      <c r="AD74930" s="9"/>
    </row>
    <row r="74931" spans="30:30">
      <c r="AD74931" s="9"/>
    </row>
    <row r="74932" spans="30:30">
      <c r="AD74932" s="9"/>
    </row>
    <row r="74933" spans="30:30">
      <c r="AD74933" s="9"/>
    </row>
    <row r="74934" spans="30:30">
      <c r="AD74934" s="9"/>
    </row>
    <row r="74935" spans="30:30">
      <c r="AD74935" s="9"/>
    </row>
    <row r="74936" spans="30:30">
      <c r="AD74936" s="9"/>
    </row>
    <row r="74937" spans="30:30">
      <c r="AD74937" s="9"/>
    </row>
    <row r="74938" spans="30:30">
      <c r="AD74938" s="9"/>
    </row>
    <row r="74939" spans="30:30">
      <c r="AD74939" s="9"/>
    </row>
    <row r="74940" spans="30:30">
      <c r="AD74940" s="9"/>
    </row>
    <row r="74941" spans="30:30">
      <c r="AD74941" s="9"/>
    </row>
    <row r="74942" spans="30:30">
      <c r="AD74942" s="9"/>
    </row>
    <row r="74943" spans="30:30">
      <c r="AD74943" s="9"/>
    </row>
    <row r="74944" spans="30:30">
      <c r="AD74944" s="9"/>
    </row>
    <row r="74945" spans="30:30">
      <c r="AD74945" s="9"/>
    </row>
    <row r="74946" spans="30:30">
      <c r="AD74946" s="9"/>
    </row>
    <row r="74947" spans="30:30">
      <c r="AD74947" s="9"/>
    </row>
    <row r="74948" spans="30:30">
      <c r="AD74948" s="9"/>
    </row>
    <row r="74949" spans="30:30">
      <c r="AD74949" s="9"/>
    </row>
    <row r="74950" spans="30:30">
      <c r="AD74950" s="9"/>
    </row>
    <row r="74951" spans="30:30">
      <c r="AD74951" s="9"/>
    </row>
    <row r="74952" spans="30:30">
      <c r="AD74952" s="9"/>
    </row>
    <row r="74953" spans="30:30">
      <c r="AD74953" s="9"/>
    </row>
    <row r="74954" spans="30:30">
      <c r="AD74954" s="9"/>
    </row>
    <row r="74955" spans="30:30">
      <c r="AD74955" s="9"/>
    </row>
    <row r="74956" spans="30:30">
      <c r="AD74956" s="9"/>
    </row>
    <row r="74957" spans="30:30">
      <c r="AD74957" s="9"/>
    </row>
    <row r="74958" spans="30:30">
      <c r="AD74958" s="9"/>
    </row>
    <row r="74959" spans="30:30">
      <c r="AD74959" s="9"/>
    </row>
    <row r="74960" spans="30:30">
      <c r="AD74960" s="9"/>
    </row>
    <row r="74961" spans="30:30">
      <c r="AD74961" s="9"/>
    </row>
    <row r="74962" spans="30:30">
      <c r="AD74962" s="9"/>
    </row>
    <row r="74963" spans="30:30">
      <c r="AD74963" s="9"/>
    </row>
    <row r="74964" spans="30:30">
      <c r="AD74964" s="9"/>
    </row>
    <row r="74965" spans="30:30">
      <c r="AD74965" s="9"/>
    </row>
    <row r="74966" spans="30:30">
      <c r="AD74966" s="9"/>
    </row>
    <row r="74967" spans="30:30">
      <c r="AD74967" s="9"/>
    </row>
    <row r="74968" spans="30:30">
      <c r="AD74968" s="9"/>
    </row>
    <row r="74969" spans="30:30">
      <c r="AD74969" s="9"/>
    </row>
    <row r="74970" spans="30:30">
      <c r="AD74970" s="9"/>
    </row>
    <row r="74971" spans="30:30">
      <c r="AD74971" s="9"/>
    </row>
    <row r="74972" spans="30:30">
      <c r="AD74972" s="9"/>
    </row>
    <row r="74973" spans="30:30">
      <c r="AD74973" s="9"/>
    </row>
    <row r="74974" spans="30:30">
      <c r="AD74974" s="9"/>
    </row>
    <row r="74975" spans="30:30">
      <c r="AD74975" s="9"/>
    </row>
    <row r="74976" spans="30:30">
      <c r="AD74976" s="9"/>
    </row>
    <row r="74977" spans="30:30">
      <c r="AD74977" s="9"/>
    </row>
    <row r="74978" spans="30:30">
      <c r="AD74978" s="9"/>
    </row>
    <row r="74979" spans="30:30">
      <c r="AD74979" s="9"/>
    </row>
    <row r="74980" spans="30:30">
      <c r="AD74980" s="9"/>
    </row>
    <row r="74981" spans="30:30">
      <c r="AD74981" s="9"/>
    </row>
    <row r="74982" spans="30:30">
      <c r="AD74982" s="9"/>
    </row>
    <row r="74983" spans="30:30">
      <c r="AD74983" s="9"/>
    </row>
    <row r="74984" spans="30:30">
      <c r="AD74984" s="9"/>
    </row>
    <row r="74985" spans="30:30">
      <c r="AD74985" s="9"/>
    </row>
    <row r="74986" spans="30:30">
      <c r="AD74986" s="9"/>
    </row>
    <row r="74987" spans="30:30">
      <c r="AD74987" s="9"/>
    </row>
    <row r="74988" spans="30:30">
      <c r="AD74988" s="9"/>
    </row>
    <row r="74989" spans="30:30">
      <c r="AD74989" s="9"/>
    </row>
    <row r="74990" spans="30:30">
      <c r="AD74990" s="9"/>
    </row>
    <row r="74991" spans="30:30">
      <c r="AD74991" s="9"/>
    </row>
    <row r="74992" spans="30:30">
      <c r="AD74992" s="9"/>
    </row>
    <row r="74993" spans="30:30">
      <c r="AD74993" s="9"/>
    </row>
    <row r="74994" spans="30:30">
      <c r="AD74994" s="9"/>
    </row>
    <row r="74995" spans="30:30">
      <c r="AD74995" s="9"/>
    </row>
    <row r="74996" spans="30:30">
      <c r="AD74996" s="9"/>
    </row>
    <row r="74997" spans="30:30">
      <c r="AD74997" s="9"/>
    </row>
    <row r="74998" spans="30:30">
      <c r="AD74998" s="9"/>
    </row>
    <row r="74999" spans="30:30">
      <c r="AD74999" s="9"/>
    </row>
    <row r="75000" spans="30:30">
      <c r="AD75000" s="9"/>
    </row>
    <row r="75001" spans="30:30">
      <c r="AD75001" s="9"/>
    </row>
    <row r="75002" spans="30:30">
      <c r="AD75002" s="9"/>
    </row>
    <row r="75003" spans="30:30">
      <c r="AD75003" s="9"/>
    </row>
    <row r="75004" spans="30:30">
      <c r="AD75004" s="9"/>
    </row>
    <row r="75005" spans="30:30">
      <c r="AD75005" s="9"/>
    </row>
    <row r="75006" spans="30:30">
      <c r="AD75006" s="9"/>
    </row>
    <row r="75007" spans="30:30">
      <c r="AD75007" s="9"/>
    </row>
    <row r="75008" spans="30:30">
      <c r="AD75008" s="9"/>
    </row>
    <row r="75009" spans="30:30">
      <c r="AD75009" s="9"/>
    </row>
    <row r="75010" spans="30:30">
      <c r="AD75010" s="9"/>
    </row>
    <row r="75011" spans="30:30">
      <c r="AD75011" s="9"/>
    </row>
    <row r="75012" spans="30:30">
      <c r="AD75012" s="9"/>
    </row>
    <row r="75013" spans="30:30">
      <c r="AD75013" s="9"/>
    </row>
    <row r="75014" spans="30:30">
      <c r="AD75014" s="9"/>
    </row>
    <row r="75015" spans="30:30">
      <c r="AD75015" s="9"/>
    </row>
    <row r="75016" spans="30:30">
      <c r="AD75016" s="9"/>
    </row>
    <row r="75017" spans="30:30">
      <c r="AD75017" s="9"/>
    </row>
    <row r="75018" spans="30:30">
      <c r="AD75018" s="9"/>
    </row>
    <row r="75019" spans="30:30">
      <c r="AD75019" s="9"/>
    </row>
    <row r="75020" spans="30:30">
      <c r="AD75020" s="9"/>
    </row>
    <row r="75021" spans="30:30">
      <c r="AD75021" s="9"/>
    </row>
    <row r="75022" spans="30:30">
      <c r="AD75022" s="9"/>
    </row>
    <row r="75023" spans="30:30">
      <c r="AD75023" s="9"/>
    </row>
    <row r="75024" spans="30:30">
      <c r="AD75024" s="9"/>
    </row>
    <row r="75025" spans="30:30">
      <c r="AD75025" s="9"/>
    </row>
    <row r="75026" spans="30:30">
      <c r="AD75026" s="9"/>
    </row>
    <row r="75027" spans="30:30">
      <c r="AD75027" s="9"/>
    </row>
    <row r="75028" spans="30:30">
      <c r="AD75028" s="9"/>
    </row>
    <row r="75029" spans="30:30">
      <c r="AD75029" s="9"/>
    </row>
    <row r="75030" spans="30:30">
      <c r="AD75030" s="9"/>
    </row>
    <row r="75031" spans="30:30">
      <c r="AD75031" s="9"/>
    </row>
    <row r="75032" spans="30:30">
      <c r="AD75032" s="9"/>
    </row>
    <row r="75033" spans="30:30">
      <c r="AD75033" s="9"/>
    </row>
    <row r="75034" spans="30:30">
      <c r="AD75034" s="9"/>
    </row>
    <row r="75035" spans="30:30">
      <c r="AD75035" s="9"/>
    </row>
    <row r="75036" spans="30:30">
      <c r="AD75036" s="9"/>
    </row>
    <row r="75037" spans="30:30">
      <c r="AD75037" s="9"/>
    </row>
    <row r="75038" spans="30:30">
      <c r="AD75038" s="9"/>
    </row>
    <row r="75039" spans="30:30">
      <c r="AD75039" s="9"/>
    </row>
    <row r="75040" spans="30:30">
      <c r="AD75040" s="9"/>
    </row>
    <row r="75041" spans="30:30">
      <c r="AD75041" s="9"/>
    </row>
    <row r="75042" spans="30:30">
      <c r="AD75042" s="9"/>
    </row>
    <row r="75043" spans="30:30">
      <c r="AD75043" s="9"/>
    </row>
    <row r="75044" spans="30:30">
      <c r="AD75044" s="9"/>
    </row>
    <row r="75045" spans="30:30">
      <c r="AD75045" s="9"/>
    </row>
    <row r="75046" spans="30:30">
      <c r="AD75046" s="9"/>
    </row>
    <row r="75047" spans="30:30">
      <c r="AD75047" s="9"/>
    </row>
    <row r="75048" spans="30:30">
      <c r="AD75048" s="9"/>
    </row>
    <row r="75049" spans="30:30">
      <c r="AD75049" s="9"/>
    </row>
    <row r="75050" spans="30:30">
      <c r="AD75050" s="9"/>
    </row>
    <row r="75051" spans="30:30">
      <c r="AD75051" s="9"/>
    </row>
    <row r="75052" spans="30:30">
      <c r="AD75052" s="9"/>
    </row>
    <row r="75053" spans="30:30">
      <c r="AD75053" s="9"/>
    </row>
    <row r="75054" spans="30:30">
      <c r="AD75054" s="9"/>
    </row>
    <row r="75055" spans="30:30">
      <c r="AD75055" s="9"/>
    </row>
    <row r="75056" spans="30:30">
      <c r="AD75056" s="9"/>
    </row>
    <row r="75057" spans="30:30">
      <c r="AD75057" s="9"/>
    </row>
    <row r="75058" spans="30:30">
      <c r="AD75058" s="9"/>
    </row>
    <row r="75059" spans="30:30">
      <c r="AD75059" s="9"/>
    </row>
    <row r="75060" spans="30:30">
      <c r="AD75060" s="9"/>
    </row>
    <row r="75061" spans="30:30">
      <c r="AD75061" s="9"/>
    </row>
    <row r="75062" spans="30:30">
      <c r="AD75062" s="9"/>
    </row>
    <row r="75063" spans="30:30">
      <c r="AD75063" s="9"/>
    </row>
    <row r="75064" spans="30:30">
      <c r="AD75064" s="9"/>
    </row>
    <row r="75065" spans="30:30">
      <c r="AD75065" s="9"/>
    </row>
    <row r="75066" spans="30:30">
      <c r="AD75066" s="9"/>
    </row>
    <row r="75067" spans="30:30">
      <c r="AD75067" s="9"/>
    </row>
    <row r="75068" spans="30:30">
      <c r="AD75068" s="9"/>
    </row>
    <row r="75069" spans="30:30">
      <c r="AD75069" s="9"/>
    </row>
    <row r="75070" spans="30:30">
      <c r="AD75070" s="9"/>
    </row>
    <row r="75071" spans="30:30">
      <c r="AD75071" s="9"/>
    </row>
    <row r="75072" spans="30:30">
      <c r="AD75072" s="9"/>
    </row>
    <row r="75073" spans="30:30">
      <c r="AD75073" s="9"/>
    </row>
    <row r="75074" spans="30:30">
      <c r="AD75074" s="9"/>
    </row>
    <row r="75075" spans="30:30">
      <c r="AD75075" s="9"/>
    </row>
    <row r="75076" spans="30:30">
      <c r="AD75076" s="9"/>
    </row>
    <row r="75077" spans="30:30">
      <c r="AD75077" s="9"/>
    </row>
    <row r="75078" spans="30:30">
      <c r="AD75078" s="9"/>
    </row>
    <row r="75079" spans="30:30">
      <c r="AD75079" s="9"/>
    </row>
    <row r="75080" spans="30:30">
      <c r="AD75080" s="9"/>
    </row>
    <row r="75081" spans="30:30">
      <c r="AD75081" s="9"/>
    </row>
    <row r="75082" spans="30:30">
      <c r="AD75082" s="9"/>
    </row>
    <row r="75083" spans="30:30">
      <c r="AD75083" s="9"/>
    </row>
    <row r="75084" spans="30:30">
      <c r="AD75084" s="9"/>
    </row>
    <row r="75085" spans="30:30">
      <c r="AD75085" s="9"/>
    </row>
    <row r="75086" spans="30:30">
      <c r="AD75086" s="9"/>
    </row>
    <row r="75087" spans="30:30">
      <c r="AD75087" s="9"/>
    </row>
    <row r="75088" spans="30:30">
      <c r="AD75088" s="9"/>
    </row>
    <row r="75089" spans="30:30">
      <c r="AD75089" s="9"/>
    </row>
    <row r="75090" spans="30:30">
      <c r="AD75090" s="9"/>
    </row>
    <row r="75091" spans="30:30">
      <c r="AD75091" s="9"/>
    </row>
    <row r="75092" spans="30:30">
      <c r="AD75092" s="9"/>
    </row>
    <row r="75093" spans="30:30">
      <c r="AD75093" s="9"/>
    </row>
    <row r="75094" spans="30:30">
      <c r="AD75094" s="9"/>
    </row>
    <row r="75095" spans="30:30">
      <c r="AD75095" s="9"/>
    </row>
    <row r="75096" spans="30:30">
      <c r="AD75096" s="9"/>
    </row>
    <row r="75097" spans="30:30">
      <c r="AD75097" s="9"/>
    </row>
    <row r="75098" spans="30:30">
      <c r="AD75098" s="9"/>
    </row>
    <row r="75099" spans="30:30">
      <c r="AD75099" s="9"/>
    </row>
    <row r="75100" spans="30:30">
      <c r="AD75100" s="9"/>
    </row>
    <row r="75101" spans="30:30">
      <c r="AD75101" s="9"/>
    </row>
    <row r="75102" spans="30:30">
      <c r="AD75102" s="9"/>
    </row>
    <row r="75103" spans="30:30">
      <c r="AD75103" s="9"/>
    </row>
    <row r="75104" spans="30:30">
      <c r="AD75104" s="9"/>
    </row>
    <row r="75105" spans="30:30">
      <c r="AD75105" s="9"/>
    </row>
    <row r="75106" spans="30:30">
      <c r="AD75106" s="9"/>
    </row>
    <row r="75107" spans="30:30">
      <c r="AD75107" s="9"/>
    </row>
    <row r="75108" spans="30:30">
      <c r="AD75108" s="9"/>
    </row>
    <row r="75109" spans="30:30">
      <c r="AD75109" s="9"/>
    </row>
    <row r="75110" spans="30:30">
      <c r="AD75110" s="9"/>
    </row>
    <row r="75111" spans="30:30">
      <c r="AD75111" s="9"/>
    </row>
    <row r="75112" spans="30:30">
      <c r="AD75112" s="9"/>
    </row>
    <row r="75113" spans="30:30">
      <c r="AD75113" s="9"/>
    </row>
    <row r="75114" spans="30:30">
      <c r="AD75114" s="9"/>
    </row>
    <row r="75115" spans="30:30">
      <c r="AD75115" s="9"/>
    </row>
    <row r="75116" spans="30:30">
      <c r="AD75116" s="9"/>
    </row>
    <row r="75117" spans="30:30">
      <c r="AD75117" s="9"/>
    </row>
    <row r="75118" spans="30:30">
      <c r="AD75118" s="9"/>
    </row>
    <row r="75119" spans="30:30">
      <c r="AD75119" s="9"/>
    </row>
    <row r="75120" spans="30:30">
      <c r="AD75120" s="9"/>
    </row>
    <row r="75121" spans="30:30">
      <c r="AD75121" s="9"/>
    </row>
    <row r="75122" spans="30:30">
      <c r="AD75122" s="9"/>
    </row>
    <row r="75123" spans="30:30">
      <c r="AD75123" s="9"/>
    </row>
    <row r="75124" spans="30:30">
      <c r="AD75124" s="9"/>
    </row>
    <row r="75125" spans="30:30">
      <c r="AD75125" s="9"/>
    </row>
    <row r="75126" spans="30:30">
      <c r="AD75126" s="9"/>
    </row>
    <row r="75127" spans="30:30">
      <c r="AD75127" s="9"/>
    </row>
    <row r="75128" spans="30:30">
      <c r="AD75128" s="9"/>
    </row>
    <row r="75129" spans="30:30">
      <c r="AD75129" s="9"/>
    </row>
    <row r="75130" spans="30:30">
      <c r="AD75130" s="9"/>
    </row>
    <row r="75131" spans="30:30">
      <c r="AD75131" s="9"/>
    </row>
    <row r="75132" spans="30:30">
      <c r="AD75132" s="9"/>
    </row>
    <row r="75133" spans="30:30">
      <c r="AD75133" s="9"/>
    </row>
    <row r="75134" spans="30:30">
      <c r="AD75134" s="9"/>
    </row>
    <row r="75135" spans="30:30">
      <c r="AD75135" s="9"/>
    </row>
    <row r="75136" spans="30:30">
      <c r="AD75136" s="9"/>
    </row>
    <row r="75137" spans="30:30">
      <c r="AD75137" s="9"/>
    </row>
    <row r="75138" spans="30:30">
      <c r="AD75138" s="9"/>
    </row>
    <row r="75139" spans="30:30">
      <c r="AD75139" s="9"/>
    </row>
    <row r="75140" spans="30:30">
      <c r="AD75140" s="9"/>
    </row>
    <row r="75141" spans="30:30">
      <c r="AD75141" s="9"/>
    </row>
    <row r="75142" spans="30:30">
      <c r="AD75142" s="9"/>
    </row>
    <row r="75143" spans="30:30">
      <c r="AD75143" s="9"/>
    </row>
    <row r="75144" spans="30:30">
      <c r="AD75144" s="9"/>
    </row>
    <row r="75145" spans="30:30">
      <c r="AD75145" s="9"/>
    </row>
    <row r="75146" spans="30:30">
      <c r="AD75146" s="9"/>
    </row>
    <row r="75147" spans="30:30">
      <c r="AD75147" s="9"/>
    </row>
    <row r="75148" spans="30:30">
      <c r="AD75148" s="9"/>
    </row>
    <row r="75149" spans="30:30">
      <c r="AD75149" s="9"/>
    </row>
    <row r="75150" spans="30:30">
      <c r="AD75150" s="9"/>
    </row>
    <row r="75151" spans="30:30">
      <c r="AD75151" s="9"/>
    </row>
    <row r="75152" spans="30:30">
      <c r="AD75152" s="9"/>
    </row>
    <row r="75153" spans="30:30">
      <c r="AD75153" s="9"/>
    </row>
    <row r="75154" spans="30:30">
      <c r="AD75154" s="9"/>
    </row>
    <row r="75155" spans="30:30">
      <c r="AD75155" s="9"/>
    </row>
    <row r="75156" spans="30:30">
      <c r="AD75156" s="9"/>
    </row>
    <row r="75157" spans="30:30">
      <c r="AD75157" s="9"/>
    </row>
    <row r="75158" spans="30:30">
      <c r="AD75158" s="9"/>
    </row>
    <row r="75159" spans="30:30">
      <c r="AD75159" s="9"/>
    </row>
    <row r="75160" spans="30:30">
      <c r="AD75160" s="9"/>
    </row>
    <row r="75161" spans="30:30">
      <c r="AD75161" s="9"/>
    </row>
    <row r="75162" spans="30:30">
      <c r="AD75162" s="9"/>
    </row>
    <row r="75163" spans="30:30">
      <c r="AD75163" s="9"/>
    </row>
    <row r="75164" spans="30:30">
      <c r="AD75164" s="9"/>
    </row>
    <row r="75165" spans="30:30">
      <c r="AD75165" s="9"/>
    </row>
    <row r="75166" spans="30:30">
      <c r="AD75166" s="9"/>
    </row>
    <row r="75167" spans="30:30">
      <c r="AD75167" s="9"/>
    </row>
    <row r="75168" spans="30:30">
      <c r="AD75168" s="9"/>
    </row>
    <row r="75169" spans="30:30">
      <c r="AD75169" s="9"/>
    </row>
    <row r="75170" spans="30:30">
      <c r="AD75170" s="9"/>
    </row>
    <row r="75171" spans="30:30">
      <c r="AD75171" s="9"/>
    </row>
    <row r="75172" spans="30:30">
      <c r="AD75172" s="9"/>
    </row>
    <row r="75173" spans="30:30">
      <c r="AD75173" s="9"/>
    </row>
    <row r="75174" spans="30:30">
      <c r="AD75174" s="9"/>
    </row>
    <row r="75175" spans="30:30">
      <c r="AD75175" s="9"/>
    </row>
    <row r="75176" spans="30:30">
      <c r="AD75176" s="9"/>
    </row>
    <row r="75177" spans="30:30">
      <c r="AD75177" s="9"/>
    </row>
    <row r="75178" spans="30:30">
      <c r="AD75178" s="9"/>
    </row>
    <row r="75179" spans="30:30">
      <c r="AD75179" s="9"/>
    </row>
    <row r="75180" spans="30:30">
      <c r="AD75180" s="9"/>
    </row>
    <row r="75181" spans="30:30">
      <c r="AD75181" s="9"/>
    </row>
    <row r="75182" spans="30:30">
      <c r="AD75182" s="9"/>
    </row>
    <row r="75183" spans="30:30">
      <c r="AD75183" s="9"/>
    </row>
    <row r="75184" spans="30:30">
      <c r="AD75184" s="9"/>
    </row>
    <row r="75185" spans="30:30">
      <c r="AD75185" s="9"/>
    </row>
    <row r="75186" spans="30:30">
      <c r="AD75186" s="9"/>
    </row>
    <row r="75187" spans="30:30">
      <c r="AD75187" s="9"/>
    </row>
    <row r="75188" spans="30:30">
      <c r="AD75188" s="9"/>
    </row>
    <row r="75189" spans="30:30">
      <c r="AD75189" s="9"/>
    </row>
    <row r="75190" spans="30:30">
      <c r="AD75190" s="9"/>
    </row>
    <row r="75191" spans="30:30">
      <c r="AD75191" s="9"/>
    </row>
    <row r="75192" spans="30:30">
      <c r="AD75192" s="9"/>
    </row>
    <row r="75193" spans="30:30">
      <c r="AD75193" s="9"/>
    </row>
    <row r="75194" spans="30:30">
      <c r="AD75194" s="9"/>
    </row>
    <row r="75195" spans="30:30">
      <c r="AD75195" s="9"/>
    </row>
    <row r="75196" spans="30:30">
      <c r="AD75196" s="9"/>
    </row>
    <row r="75197" spans="30:30">
      <c r="AD75197" s="9"/>
    </row>
    <row r="75198" spans="30:30">
      <c r="AD75198" s="9"/>
    </row>
    <row r="75199" spans="30:30">
      <c r="AD75199" s="9"/>
    </row>
    <row r="75200" spans="30:30">
      <c r="AD75200" s="9"/>
    </row>
    <row r="75201" spans="30:30">
      <c r="AD75201" s="9"/>
    </row>
    <row r="75202" spans="30:30">
      <c r="AD75202" s="9"/>
    </row>
    <row r="75203" spans="30:30">
      <c r="AD75203" s="9"/>
    </row>
    <row r="75204" spans="30:30">
      <c r="AD75204" s="9"/>
    </row>
    <row r="75205" spans="30:30">
      <c r="AD75205" s="9"/>
    </row>
    <row r="75206" spans="30:30">
      <c r="AD75206" s="9"/>
    </row>
    <row r="75207" spans="30:30">
      <c r="AD75207" s="9"/>
    </row>
    <row r="75208" spans="30:30">
      <c r="AD75208" s="9"/>
    </row>
    <row r="75209" spans="30:30">
      <c r="AD75209" s="9"/>
    </row>
    <row r="75210" spans="30:30">
      <c r="AD75210" s="9"/>
    </row>
    <row r="75211" spans="30:30">
      <c r="AD75211" s="9"/>
    </row>
    <row r="75212" spans="30:30">
      <c r="AD75212" s="9"/>
    </row>
    <row r="75213" spans="30:30">
      <c r="AD75213" s="9"/>
    </row>
    <row r="75214" spans="30:30">
      <c r="AD75214" s="9"/>
    </row>
    <row r="75215" spans="30:30">
      <c r="AD75215" s="9"/>
    </row>
    <row r="75216" spans="30:30">
      <c r="AD75216" s="9"/>
    </row>
    <row r="75217" spans="30:30">
      <c r="AD75217" s="9"/>
    </row>
    <row r="75218" spans="30:30">
      <c r="AD75218" s="9"/>
    </row>
    <row r="75219" spans="30:30">
      <c r="AD75219" s="9"/>
    </row>
    <row r="75220" spans="30:30">
      <c r="AD75220" s="9"/>
    </row>
    <row r="75221" spans="30:30">
      <c r="AD75221" s="9"/>
    </row>
    <row r="75222" spans="30:30">
      <c r="AD75222" s="9"/>
    </row>
    <row r="75223" spans="30:30">
      <c r="AD75223" s="9"/>
    </row>
    <row r="75224" spans="30:30">
      <c r="AD75224" s="9"/>
    </row>
    <row r="75225" spans="30:30">
      <c r="AD75225" s="9"/>
    </row>
    <row r="75226" spans="30:30">
      <c r="AD75226" s="9"/>
    </row>
    <row r="75227" spans="30:30">
      <c r="AD75227" s="9"/>
    </row>
    <row r="75228" spans="30:30">
      <c r="AD75228" s="9"/>
    </row>
    <row r="75229" spans="30:30">
      <c r="AD75229" s="9"/>
    </row>
    <row r="75230" spans="30:30">
      <c r="AD75230" s="9"/>
    </row>
    <row r="75231" spans="30:30">
      <c r="AD75231" s="9"/>
    </row>
    <row r="75232" spans="30:30">
      <c r="AD75232" s="9"/>
    </row>
    <row r="75233" spans="30:30">
      <c r="AD75233" s="9"/>
    </row>
    <row r="75234" spans="30:30">
      <c r="AD75234" s="9"/>
    </row>
    <row r="75235" spans="30:30">
      <c r="AD75235" s="9"/>
    </row>
    <row r="75236" spans="30:30">
      <c r="AD75236" s="9"/>
    </row>
    <row r="75237" spans="30:30">
      <c r="AD75237" s="9"/>
    </row>
    <row r="75238" spans="30:30">
      <c r="AD75238" s="9"/>
    </row>
    <row r="75239" spans="30:30">
      <c r="AD75239" s="9"/>
    </row>
    <row r="75240" spans="30:30">
      <c r="AD75240" s="9"/>
    </row>
    <row r="75241" spans="30:30">
      <c r="AD75241" s="9"/>
    </row>
    <row r="75242" spans="30:30">
      <c r="AD75242" s="9"/>
    </row>
    <row r="75243" spans="30:30">
      <c r="AD75243" s="9"/>
    </row>
    <row r="75244" spans="30:30">
      <c r="AD75244" s="9"/>
    </row>
    <row r="75245" spans="30:30">
      <c r="AD75245" s="9"/>
    </row>
    <row r="75246" spans="30:30">
      <c r="AD75246" s="9"/>
    </row>
    <row r="75247" spans="30:30">
      <c r="AD75247" s="9"/>
    </row>
    <row r="75248" spans="30:30">
      <c r="AD75248" s="9"/>
    </row>
    <row r="75249" spans="30:30">
      <c r="AD75249" s="9"/>
    </row>
    <row r="75250" spans="30:30">
      <c r="AD75250" s="9"/>
    </row>
    <row r="75251" spans="30:30">
      <c r="AD75251" s="9"/>
    </row>
    <row r="75252" spans="30:30">
      <c r="AD75252" s="9"/>
    </row>
    <row r="75253" spans="30:30">
      <c r="AD75253" s="9"/>
    </row>
    <row r="75254" spans="30:30">
      <c r="AD75254" s="9"/>
    </row>
    <row r="75255" spans="30:30">
      <c r="AD75255" s="9"/>
    </row>
    <row r="75256" spans="30:30">
      <c r="AD75256" s="9"/>
    </row>
    <row r="75257" spans="30:30">
      <c r="AD75257" s="9"/>
    </row>
    <row r="75258" spans="30:30">
      <c r="AD75258" s="9"/>
    </row>
    <row r="75259" spans="30:30">
      <c r="AD75259" s="9"/>
    </row>
    <row r="75260" spans="30:30">
      <c r="AD75260" s="9"/>
    </row>
    <row r="75261" spans="30:30">
      <c r="AD75261" s="9"/>
    </row>
    <row r="75262" spans="30:30">
      <c r="AD75262" s="9"/>
    </row>
    <row r="75263" spans="30:30">
      <c r="AD75263" s="9"/>
    </row>
    <row r="75264" spans="30:30">
      <c r="AD75264" s="9"/>
    </row>
    <row r="75265" spans="30:30">
      <c r="AD75265" s="9"/>
    </row>
    <row r="75266" spans="30:30">
      <c r="AD75266" s="9"/>
    </row>
    <row r="75267" spans="30:30">
      <c r="AD75267" s="9"/>
    </row>
    <row r="75268" spans="30:30">
      <c r="AD75268" s="9"/>
    </row>
    <row r="75269" spans="30:30">
      <c r="AD75269" s="9"/>
    </row>
    <row r="75270" spans="30:30">
      <c r="AD75270" s="9"/>
    </row>
    <row r="75271" spans="30:30">
      <c r="AD75271" s="9"/>
    </row>
    <row r="75272" spans="30:30">
      <c r="AD75272" s="9"/>
    </row>
    <row r="75273" spans="30:30">
      <c r="AD75273" s="9"/>
    </row>
    <row r="75274" spans="30:30">
      <c r="AD75274" s="9"/>
    </row>
    <row r="75275" spans="30:30">
      <c r="AD75275" s="9"/>
    </row>
    <row r="75276" spans="30:30">
      <c r="AD75276" s="9"/>
    </row>
    <row r="75277" spans="30:30">
      <c r="AD75277" s="9"/>
    </row>
    <row r="75278" spans="30:30">
      <c r="AD75278" s="9"/>
    </row>
    <row r="75279" spans="30:30">
      <c r="AD75279" s="9"/>
    </row>
    <row r="75280" spans="30:30">
      <c r="AD75280" s="9"/>
    </row>
    <row r="75281" spans="30:30">
      <c r="AD75281" s="9"/>
    </row>
    <row r="75282" spans="30:30">
      <c r="AD75282" s="9"/>
    </row>
    <row r="75283" spans="30:30">
      <c r="AD75283" s="9"/>
    </row>
    <row r="75284" spans="30:30">
      <c r="AD75284" s="9"/>
    </row>
    <row r="75285" spans="30:30">
      <c r="AD75285" s="9"/>
    </row>
    <row r="75286" spans="30:30">
      <c r="AD75286" s="9"/>
    </row>
    <row r="75287" spans="30:30">
      <c r="AD75287" s="9"/>
    </row>
    <row r="75288" spans="30:30">
      <c r="AD75288" s="9"/>
    </row>
    <row r="75289" spans="30:30">
      <c r="AD75289" s="9"/>
    </row>
    <row r="75290" spans="30:30">
      <c r="AD75290" s="9"/>
    </row>
    <row r="75291" spans="30:30">
      <c r="AD75291" s="9"/>
    </row>
    <row r="75292" spans="30:30">
      <c r="AD75292" s="9"/>
    </row>
    <row r="75293" spans="30:30">
      <c r="AD75293" s="9"/>
    </row>
    <row r="75294" spans="30:30">
      <c r="AD75294" s="9"/>
    </row>
    <row r="75295" spans="30:30">
      <c r="AD75295" s="9"/>
    </row>
    <row r="75296" spans="30:30">
      <c r="AD75296" s="9"/>
    </row>
    <row r="75297" spans="30:30">
      <c r="AD75297" s="9"/>
    </row>
    <row r="75298" spans="30:30">
      <c r="AD75298" s="9"/>
    </row>
    <row r="75299" spans="30:30">
      <c r="AD75299" s="9"/>
    </row>
    <row r="75300" spans="30:30">
      <c r="AD75300" s="9"/>
    </row>
    <row r="75301" spans="30:30">
      <c r="AD75301" s="9"/>
    </row>
    <row r="75302" spans="30:30">
      <c r="AD75302" s="9"/>
    </row>
    <row r="75303" spans="30:30">
      <c r="AD75303" s="9"/>
    </row>
    <row r="75304" spans="30:30">
      <c r="AD75304" s="9"/>
    </row>
    <row r="75305" spans="30:30">
      <c r="AD75305" s="9"/>
    </row>
    <row r="75306" spans="30:30">
      <c r="AD75306" s="9"/>
    </row>
    <row r="75307" spans="30:30">
      <c r="AD75307" s="9"/>
    </row>
    <row r="75308" spans="30:30">
      <c r="AD75308" s="9"/>
    </row>
    <row r="75309" spans="30:30">
      <c r="AD75309" s="9"/>
    </row>
    <row r="75310" spans="30:30">
      <c r="AD75310" s="9"/>
    </row>
    <row r="75311" spans="30:30">
      <c r="AD75311" s="9"/>
    </row>
    <row r="75312" spans="30:30">
      <c r="AD75312" s="9"/>
    </row>
    <row r="75313" spans="30:30">
      <c r="AD75313" s="9"/>
    </row>
    <row r="75314" spans="30:30">
      <c r="AD75314" s="9"/>
    </row>
    <row r="75315" spans="30:30">
      <c r="AD75315" s="9"/>
    </row>
    <row r="75316" spans="30:30">
      <c r="AD75316" s="9"/>
    </row>
    <row r="75317" spans="30:30">
      <c r="AD75317" s="9"/>
    </row>
    <row r="75318" spans="30:30">
      <c r="AD75318" s="9"/>
    </row>
    <row r="75319" spans="30:30">
      <c r="AD75319" s="9"/>
    </row>
    <row r="75320" spans="30:30">
      <c r="AD75320" s="9"/>
    </row>
    <row r="75321" spans="30:30">
      <c r="AD75321" s="9"/>
    </row>
    <row r="75322" spans="30:30">
      <c r="AD75322" s="9"/>
    </row>
    <row r="75323" spans="30:30">
      <c r="AD75323" s="9"/>
    </row>
    <row r="75324" spans="30:30">
      <c r="AD75324" s="9"/>
    </row>
    <row r="75325" spans="30:30">
      <c r="AD75325" s="9"/>
    </row>
    <row r="75326" spans="30:30">
      <c r="AD75326" s="9"/>
    </row>
    <row r="75327" spans="30:30">
      <c r="AD75327" s="9"/>
    </row>
    <row r="75328" spans="30:30">
      <c r="AD75328" s="9"/>
    </row>
    <row r="75329" spans="30:30">
      <c r="AD75329" s="9"/>
    </row>
    <row r="75330" spans="30:30">
      <c r="AD75330" s="9"/>
    </row>
    <row r="75331" spans="30:30">
      <c r="AD75331" s="9"/>
    </row>
    <row r="75332" spans="30:30">
      <c r="AD75332" s="9"/>
    </row>
    <row r="75333" spans="30:30">
      <c r="AD75333" s="9"/>
    </row>
    <row r="75334" spans="30:30">
      <c r="AD75334" s="9"/>
    </row>
    <row r="75335" spans="30:30">
      <c r="AD75335" s="9"/>
    </row>
    <row r="75336" spans="30:30">
      <c r="AD75336" s="9"/>
    </row>
    <row r="75337" spans="30:30">
      <c r="AD75337" s="9"/>
    </row>
    <row r="75338" spans="30:30">
      <c r="AD75338" s="9"/>
    </row>
    <row r="75339" spans="30:30">
      <c r="AD75339" s="9"/>
    </row>
    <row r="75340" spans="30:30">
      <c r="AD75340" s="9"/>
    </row>
    <row r="75341" spans="30:30">
      <c r="AD75341" s="9"/>
    </row>
    <row r="75342" spans="30:30">
      <c r="AD75342" s="9"/>
    </row>
    <row r="75343" spans="30:30">
      <c r="AD75343" s="9"/>
    </row>
    <row r="75344" spans="30:30">
      <c r="AD75344" s="9"/>
    </row>
    <row r="75345" spans="30:30">
      <c r="AD75345" s="9"/>
    </row>
    <row r="75346" spans="30:30">
      <c r="AD75346" s="9"/>
    </row>
    <row r="75347" spans="30:30">
      <c r="AD75347" s="9"/>
    </row>
    <row r="75348" spans="30:30">
      <c r="AD75348" s="9"/>
    </row>
    <row r="75349" spans="30:30">
      <c r="AD75349" s="9"/>
    </row>
    <row r="75350" spans="30:30">
      <c r="AD75350" s="9"/>
    </row>
    <row r="75351" spans="30:30">
      <c r="AD75351" s="9"/>
    </row>
    <row r="75352" spans="30:30">
      <c r="AD75352" s="9"/>
    </row>
    <row r="75353" spans="30:30">
      <c r="AD75353" s="9"/>
    </row>
    <row r="75354" spans="30:30">
      <c r="AD75354" s="9"/>
    </row>
    <row r="75355" spans="30:30">
      <c r="AD75355" s="9"/>
    </row>
    <row r="75356" spans="30:30">
      <c r="AD75356" s="9"/>
    </row>
    <row r="75357" spans="30:30">
      <c r="AD75357" s="9"/>
    </row>
    <row r="75358" spans="30:30">
      <c r="AD75358" s="9"/>
    </row>
    <row r="75359" spans="30:30">
      <c r="AD75359" s="9"/>
    </row>
    <row r="75360" spans="30:30">
      <c r="AD75360" s="9"/>
    </row>
    <row r="75361" spans="30:30">
      <c r="AD75361" s="9"/>
    </row>
    <row r="75362" spans="30:30">
      <c r="AD75362" s="9"/>
    </row>
    <row r="75363" spans="30:30">
      <c r="AD75363" s="9"/>
    </row>
    <row r="75364" spans="30:30">
      <c r="AD75364" s="9"/>
    </row>
    <row r="75365" spans="30:30">
      <c r="AD75365" s="9"/>
    </row>
    <row r="75366" spans="30:30">
      <c r="AD75366" s="9"/>
    </row>
    <row r="75367" spans="30:30">
      <c r="AD75367" s="9"/>
    </row>
    <row r="75368" spans="30:30">
      <c r="AD75368" s="9"/>
    </row>
    <row r="75369" spans="30:30">
      <c r="AD75369" s="9"/>
    </row>
    <row r="75370" spans="30:30">
      <c r="AD75370" s="9"/>
    </row>
    <row r="75371" spans="30:30">
      <c r="AD75371" s="9"/>
    </row>
    <row r="75372" spans="30:30">
      <c r="AD75372" s="9"/>
    </row>
    <row r="75373" spans="30:30">
      <c r="AD75373" s="9"/>
    </row>
    <row r="75374" spans="30:30">
      <c r="AD75374" s="9"/>
    </row>
    <row r="75375" spans="30:30">
      <c r="AD75375" s="9"/>
    </row>
    <row r="75376" spans="30:30">
      <c r="AD75376" s="9"/>
    </row>
    <row r="75377" spans="30:30">
      <c r="AD75377" s="9"/>
    </row>
    <row r="75378" spans="30:30">
      <c r="AD75378" s="9"/>
    </row>
    <row r="75379" spans="30:30">
      <c r="AD75379" s="9"/>
    </row>
    <row r="75380" spans="30:30">
      <c r="AD75380" s="9"/>
    </row>
    <row r="75381" spans="30:30">
      <c r="AD75381" s="9"/>
    </row>
    <row r="75382" spans="30:30">
      <c r="AD75382" s="9"/>
    </row>
    <row r="75383" spans="30:30">
      <c r="AD75383" s="9"/>
    </row>
    <row r="75384" spans="30:30">
      <c r="AD75384" s="9"/>
    </row>
    <row r="75385" spans="30:30">
      <c r="AD75385" s="9"/>
    </row>
    <row r="75386" spans="30:30">
      <c r="AD75386" s="9"/>
    </row>
    <row r="75387" spans="30:30">
      <c r="AD75387" s="9"/>
    </row>
    <row r="75388" spans="30:30">
      <c r="AD75388" s="9"/>
    </row>
    <row r="75389" spans="30:30">
      <c r="AD75389" s="9"/>
    </row>
    <row r="75390" spans="30:30">
      <c r="AD75390" s="9"/>
    </row>
    <row r="75391" spans="30:30">
      <c r="AD75391" s="9"/>
    </row>
    <row r="75392" spans="30:30">
      <c r="AD75392" s="9"/>
    </row>
    <row r="75393" spans="30:30">
      <c r="AD75393" s="9"/>
    </row>
    <row r="75394" spans="30:30">
      <c r="AD75394" s="9"/>
    </row>
    <row r="75395" spans="30:30">
      <c r="AD75395" s="9"/>
    </row>
    <row r="75396" spans="30:30">
      <c r="AD75396" s="9"/>
    </row>
    <row r="75397" spans="30:30">
      <c r="AD75397" s="9"/>
    </row>
    <row r="75398" spans="30:30">
      <c r="AD75398" s="9"/>
    </row>
    <row r="75399" spans="30:30">
      <c r="AD75399" s="9"/>
    </row>
    <row r="75400" spans="30:30">
      <c r="AD75400" s="9"/>
    </row>
    <row r="75401" spans="30:30">
      <c r="AD75401" s="9"/>
    </row>
    <row r="75402" spans="30:30">
      <c r="AD75402" s="9"/>
    </row>
    <row r="75403" spans="30:30">
      <c r="AD75403" s="9"/>
    </row>
    <row r="75404" spans="30:30">
      <c r="AD75404" s="9"/>
    </row>
    <row r="75405" spans="30:30">
      <c r="AD75405" s="9"/>
    </row>
    <row r="75406" spans="30:30">
      <c r="AD75406" s="9"/>
    </row>
    <row r="75407" spans="30:30">
      <c r="AD75407" s="9"/>
    </row>
    <row r="75408" spans="30:30">
      <c r="AD75408" s="9"/>
    </row>
    <row r="75409" spans="30:30">
      <c r="AD75409" s="9"/>
    </row>
    <row r="75410" spans="30:30">
      <c r="AD75410" s="9"/>
    </row>
    <row r="75411" spans="30:30">
      <c r="AD75411" s="9"/>
    </row>
    <row r="75412" spans="30:30">
      <c r="AD75412" s="9"/>
    </row>
    <row r="75413" spans="30:30">
      <c r="AD75413" s="9"/>
    </row>
    <row r="75414" spans="30:30">
      <c r="AD75414" s="9"/>
    </row>
    <row r="75415" spans="30:30">
      <c r="AD75415" s="9"/>
    </row>
    <row r="75416" spans="30:30">
      <c r="AD75416" s="9"/>
    </row>
    <row r="75417" spans="30:30">
      <c r="AD75417" s="9"/>
    </row>
    <row r="75418" spans="30:30">
      <c r="AD75418" s="9"/>
    </row>
    <row r="75419" spans="30:30">
      <c r="AD75419" s="9"/>
    </row>
    <row r="75420" spans="30:30">
      <c r="AD75420" s="9"/>
    </row>
    <row r="75421" spans="30:30">
      <c r="AD75421" s="9"/>
    </row>
    <row r="75422" spans="30:30">
      <c r="AD75422" s="9"/>
    </row>
    <row r="75423" spans="30:30">
      <c r="AD75423" s="9"/>
    </row>
    <row r="75424" spans="30:30">
      <c r="AD75424" s="9"/>
    </row>
    <row r="75425" spans="30:30">
      <c r="AD75425" s="9"/>
    </row>
    <row r="75426" spans="30:30">
      <c r="AD75426" s="9"/>
    </row>
    <row r="75427" spans="30:30">
      <c r="AD75427" s="9"/>
    </row>
    <row r="75428" spans="30:30">
      <c r="AD75428" s="9"/>
    </row>
    <row r="75429" spans="30:30">
      <c r="AD75429" s="9"/>
    </row>
    <row r="75430" spans="30:30">
      <c r="AD75430" s="9"/>
    </row>
    <row r="75431" spans="30:30">
      <c r="AD75431" s="9"/>
    </row>
    <row r="75432" spans="30:30">
      <c r="AD75432" s="9"/>
    </row>
    <row r="75433" spans="30:30">
      <c r="AD75433" s="9"/>
    </row>
    <row r="75434" spans="30:30">
      <c r="AD75434" s="9"/>
    </row>
    <row r="75435" spans="30:30">
      <c r="AD75435" s="9"/>
    </row>
    <row r="75436" spans="30:30">
      <c r="AD75436" s="9"/>
    </row>
    <row r="75437" spans="30:30">
      <c r="AD75437" s="9"/>
    </row>
    <row r="75438" spans="30:30">
      <c r="AD75438" s="9"/>
    </row>
    <row r="75439" spans="30:30">
      <c r="AD75439" s="9"/>
    </row>
    <row r="75440" spans="30:30">
      <c r="AD75440" s="9"/>
    </row>
    <row r="75441" spans="30:30">
      <c r="AD75441" s="9"/>
    </row>
    <row r="75442" spans="30:30">
      <c r="AD75442" s="9"/>
    </row>
    <row r="75443" spans="30:30">
      <c r="AD75443" s="9"/>
    </row>
    <row r="75444" spans="30:30">
      <c r="AD75444" s="9"/>
    </row>
    <row r="75445" spans="30:30">
      <c r="AD75445" s="9"/>
    </row>
    <row r="75446" spans="30:30">
      <c r="AD75446" s="9"/>
    </row>
    <row r="75447" spans="30:30">
      <c r="AD75447" s="9"/>
    </row>
    <row r="75448" spans="30:30">
      <c r="AD75448" s="9"/>
    </row>
    <row r="75449" spans="30:30">
      <c r="AD75449" s="9"/>
    </row>
    <row r="75450" spans="30:30">
      <c r="AD75450" s="9"/>
    </row>
    <row r="75451" spans="30:30">
      <c r="AD75451" s="9"/>
    </row>
    <row r="75452" spans="30:30">
      <c r="AD75452" s="9"/>
    </row>
    <row r="75453" spans="30:30">
      <c r="AD75453" s="9"/>
    </row>
    <row r="75454" spans="30:30">
      <c r="AD75454" s="9"/>
    </row>
    <row r="75455" spans="30:30">
      <c r="AD75455" s="9"/>
    </row>
    <row r="75456" spans="30:30">
      <c r="AD75456" s="9"/>
    </row>
    <row r="75457" spans="30:30">
      <c r="AD75457" s="9"/>
    </row>
    <row r="75458" spans="30:30">
      <c r="AD75458" s="9"/>
    </row>
    <row r="75459" spans="30:30">
      <c r="AD75459" s="9"/>
    </row>
    <row r="75460" spans="30:30">
      <c r="AD75460" s="9"/>
    </row>
    <row r="75461" spans="30:30">
      <c r="AD75461" s="9"/>
    </row>
    <row r="75462" spans="30:30">
      <c r="AD75462" s="9"/>
    </row>
    <row r="75463" spans="30:30">
      <c r="AD75463" s="9"/>
    </row>
    <row r="75464" spans="30:30">
      <c r="AD75464" s="9"/>
    </row>
    <row r="75465" spans="30:30">
      <c r="AD75465" s="9"/>
    </row>
    <row r="75466" spans="30:30">
      <c r="AD75466" s="9"/>
    </row>
    <row r="75467" spans="30:30">
      <c r="AD75467" s="9"/>
    </row>
    <row r="75468" spans="30:30">
      <c r="AD75468" s="9"/>
    </row>
    <row r="75469" spans="30:30">
      <c r="AD75469" s="9"/>
    </row>
    <row r="75470" spans="30:30">
      <c r="AD75470" s="9"/>
    </row>
    <row r="75471" spans="30:30">
      <c r="AD75471" s="9"/>
    </row>
    <row r="75472" spans="30:30">
      <c r="AD75472" s="9"/>
    </row>
    <row r="75473" spans="30:30">
      <c r="AD75473" s="9"/>
    </row>
    <row r="75474" spans="30:30">
      <c r="AD75474" s="9"/>
    </row>
    <row r="75475" spans="30:30">
      <c r="AD75475" s="9"/>
    </row>
    <row r="75476" spans="30:30">
      <c r="AD75476" s="9"/>
    </row>
    <row r="75477" spans="30:30">
      <c r="AD75477" s="9"/>
    </row>
    <row r="75478" spans="30:30">
      <c r="AD75478" s="9"/>
    </row>
    <row r="75479" spans="30:30">
      <c r="AD75479" s="9"/>
    </row>
    <row r="75480" spans="30:30">
      <c r="AD75480" s="9"/>
    </row>
    <row r="75481" spans="30:30">
      <c r="AD75481" s="9"/>
    </row>
    <row r="75482" spans="30:30">
      <c r="AD75482" s="9"/>
    </row>
    <row r="75483" spans="30:30">
      <c r="AD75483" s="9"/>
    </row>
    <row r="75484" spans="30:30">
      <c r="AD75484" s="9"/>
    </row>
    <row r="75485" spans="30:30">
      <c r="AD75485" s="9"/>
    </row>
    <row r="75486" spans="30:30">
      <c r="AD75486" s="9"/>
    </row>
    <row r="75487" spans="30:30">
      <c r="AD75487" s="9"/>
    </row>
    <row r="75488" spans="30:30">
      <c r="AD75488" s="9"/>
    </row>
    <row r="75489" spans="30:30">
      <c r="AD75489" s="9"/>
    </row>
    <row r="75490" spans="30:30">
      <c r="AD75490" s="9"/>
    </row>
    <row r="75491" spans="30:30">
      <c r="AD75491" s="9"/>
    </row>
    <row r="75492" spans="30:30">
      <c r="AD75492" s="9"/>
    </row>
    <row r="75493" spans="30:30">
      <c r="AD75493" s="9"/>
    </row>
    <row r="75494" spans="30:30">
      <c r="AD75494" s="9"/>
    </row>
    <row r="75495" spans="30:30">
      <c r="AD75495" s="9"/>
    </row>
    <row r="75496" spans="30:30">
      <c r="AD75496" s="9"/>
    </row>
    <row r="75497" spans="30:30">
      <c r="AD75497" s="9"/>
    </row>
    <row r="75498" spans="30:30">
      <c r="AD75498" s="9"/>
    </row>
    <row r="75499" spans="30:30">
      <c r="AD75499" s="9"/>
    </row>
    <row r="75500" spans="30:30">
      <c r="AD75500" s="9"/>
    </row>
    <row r="75501" spans="30:30">
      <c r="AD75501" s="9"/>
    </row>
    <row r="75502" spans="30:30">
      <c r="AD75502" s="9"/>
    </row>
    <row r="75503" spans="30:30">
      <c r="AD75503" s="9"/>
    </row>
    <row r="75504" spans="30:30">
      <c r="AD75504" s="9"/>
    </row>
    <row r="75505" spans="30:30">
      <c r="AD75505" s="9"/>
    </row>
    <row r="75506" spans="30:30">
      <c r="AD75506" s="9"/>
    </row>
    <row r="75507" spans="30:30">
      <c r="AD75507" s="9"/>
    </row>
    <row r="75508" spans="30:30">
      <c r="AD75508" s="9"/>
    </row>
    <row r="75509" spans="30:30">
      <c r="AD75509" s="9"/>
    </row>
    <row r="75510" spans="30:30">
      <c r="AD75510" s="9"/>
    </row>
    <row r="75511" spans="30:30">
      <c r="AD75511" s="9"/>
    </row>
    <row r="75512" spans="30:30">
      <c r="AD75512" s="9"/>
    </row>
    <row r="75513" spans="30:30">
      <c r="AD75513" s="9"/>
    </row>
    <row r="75514" spans="30:30">
      <c r="AD75514" s="9"/>
    </row>
    <row r="75515" spans="30:30">
      <c r="AD75515" s="9"/>
    </row>
    <row r="75516" spans="30:30">
      <c r="AD75516" s="9"/>
    </row>
    <row r="75517" spans="30:30">
      <c r="AD75517" s="9"/>
    </row>
    <row r="75518" spans="30:30">
      <c r="AD75518" s="9"/>
    </row>
    <row r="75519" spans="30:30">
      <c r="AD75519" s="9"/>
    </row>
    <row r="75520" spans="30:30">
      <c r="AD75520" s="9"/>
    </row>
    <row r="75521" spans="30:30">
      <c r="AD75521" s="9"/>
    </row>
    <row r="75522" spans="30:30">
      <c r="AD75522" s="9"/>
    </row>
    <row r="75523" spans="30:30">
      <c r="AD75523" s="9"/>
    </row>
    <row r="75524" spans="30:30">
      <c r="AD75524" s="9"/>
    </row>
    <row r="75525" spans="30:30">
      <c r="AD75525" s="9"/>
    </row>
    <row r="75526" spans="30:30">
      <c r="AD75526" s="9"/>
    </row>
    <row r="75527" spans="30:30">
      <c r="AD75527" s="9"/>
    </row>
    <row r="75528" spans="30:30">
      <c r="AD75528" s="9"/>
    </row>
    <row r="75529" spans="30:30">
      <c r="AD75529" s="9"/>
    </row>
    <row r="75530" spans="30:30">
      <c r="AD75530" s="9"/>
    </row>
    <row r="75531" spans="30:30">
      <c r="AD75531" s="9"/>
    </row>
    <row r="75532" spans="30:30">
      <c r="AD75532" s="9"/>
    </row>
    <row r="75533" spans="30:30">
      <c r="AD75533" s="9"/>
    </row>
    <row r="75534" spans="30:30">
      <c r="AD75534" s="9"/>
    </row>
    <row r="75535" spans="30:30">
      <c r="AD75535" s="9"/>
    </row>
    <row r="75536" spans="30:30">
      <c r="AD75536" s="9"/>
    </row>
    <row r="75537" spans="30:30">
      <c r="AD75537" s="9"/>
    </row>
    <row r="75538" spans="30:30">
      <c r="AD75538" s="9"/>
    </row>
    <row r="75539" spans="30:30">
      <c r="AD75539" s="9"/>
    </row>
    <row r="75540" spans="30:30">
      <c r="AD75540" s="9"/>
    </row>
    <row r="75541" spans="30:30">
      <c r="AD75541" s="9"/>
    </row>
    <row r="75542" spans="30:30">
      <c r="AD75542" s="9"/>
    </row>
    <row r="75543" spans="30:30">
      <c r="AD75543" s="9"/>
    </row>
    <row r="75544" spans="30:30">
      <c r="AD75544" s="9"/>
    </row>
    <row r="75545" spans="30:30">
      <c r="AD75545" s="9"/>
    </row>
    <row r="75546" spans="30:30">
      <c r="AD75546" s="9"/>
    </row>
    <row r="75547" spans="30:30">
      <c r="AD75547" s="9"/>
    </row>
    <row r="75548" spans="30:30">
      <c r="AD75548" s="9"/>
    </row>
    <row r="75549" spans="30:30">
      <c r="AD75549" s="9"/>
    </row>
    <row r="75550" spans="30:30">
      <c r="AD75550" s="9"/>
    </row>
    <row r="75551" spans="30:30">
      <c r="AD75551" s="9"/>
    </row>
    <row r="75552" spans="30:30">
      <c r="AD75552" s="9"/>
    </row>
    <row r="75553" spans="30:30">
      <c r="AD75553" s="9"/>
    </row>
    <row r="75554" spans="30:30">
      <c r="AD75554" s="9"/>
    </row>
    <row r="75555" spans="30:30">
      <c r="AD75555" s="9"/>
    </row>
    <row r="75556" spans="30:30">
      <c r="AD75556" s="9"/>
    </row>
    <row r="75557" spans="30:30">
      <c r="AD75557" s="9"/>
    </row>
    <row r="75558" spans="30:30">
      <c r="AD75558" s="9"/>
    </row>
    <row r="75559" spans="30:30">
      <c r="AD75559" s="9"/>
    </row>
    <row r="75560" spans="30:30">
      <c r="AD75560" s="9"/>
    </row>
    <row r="75561" spans="30:30">
      <c r="AD75561" s="9"/>
    </row>
    <row r="75562" spans="30:30">
      <c r="AD75562" s="9"/>
    </row>
    <row r="75563" spans="30:30">
      <c r="AD75563" s="9"/>
    </row>
    <row r="75564" spans="30:30">
      <c r="AD75564" s="9"/>
    </row>
    <row r="75565" spans="30:30">
      <c r="AD75565" s="9"/>
    </row>
    <row r="75566" spans="30:30">
      <c r="AD75566" s="9"/>
    </row>
    <row r="75567" spans="30:30">
      <c r="AD75567" s="9"/>
    </row>
    <row r="75568" spans="30:30">
      <c r="AD75568" s="9"/>
    </row>
    <row r="75569" spans="30:30">
      <c r="AD75569" s="9"/>
    </row>
    <row r="75570" spans="30:30">
      <c r="AD75570" s="9"/>
    </row>
    <row r="75571" spans="30:30">
      <c r="AD75571" s="9"/>
    </row>
    <row r="75572" spans="30:30">
      <c r="AD75572" s="9"/>
    </row>
    <row r="75573" spans="30:30">
      <c r="AD75573" s="9"/>
    </row>
    <row r="75574" spans="30:30">
      <c r="AD75574" s="9"/>
    </row>
    <row r="75575" spans="30:30">
      <c r="AD75575" s="9"/>
    </row>
    <row r="75576" spans="30:30">
      <c r="AD75576" s="9"/>
    </row>
    <row r="75577" spans="30:30">
      <c r="AD75577" s="9"/>
    </row>
    <row r="75578" spans="30:30">
      <c r="AD75578" s="9"/>
    </row>
    <row r="75579" spans="30:30">
      <c r="AD75579" s="9"/>
    </row>
    <row r="75580" spans="30:30">
      <c r="AD75580" s="9"/>
    </row>
    <row r="75581" spans="30:30">
      <c r="AD75581" s="9"/>
    </row>
    <row r="75582" spans="30:30">
      <c r="AD75582" s="9"/>
    </row>
    <row r="75583" spans="30:30">
      <c r="AD75583" s="9"/>
    </row>
    <row r="75584" spans="30:30">
      <c r="AD75584" s="9"/>
    </row>
    <row r="75585" spans="30:30">
      <c r="AD75585" s="9"/>
    </row>
    <row r="75586" spans="30:30">
      <c r="AD75586" s="9"/>
    </row>
    <row r="75587" spans="30:30">
      <c r="AD75587" s="9"/>
    </row>
    <row r="75588" spans="30:30">
      <c r="AD75588" s="9"/>
    </row>
    <row r="75589" spans="30:30">
      <c r="AD75589" s="9"/>
    </row>
    <row r="75590" spans="30:30">
      <c r="AD75590" s="9"/>
    </row>
    <row r="75591" spans="30:30">
      <c r="AD75591" s="9"/>
    </row>
    <row r="75592" spans="30:30">
      <c r="AD75592" s="9"/>
    </row>
    <row r="75593" spans="30:30">
      <c r="AD75593" s="9"/>
    </row>
    <row r="75594" spans="30:30">
      <c r="AD75594" s="9"/>
    </row>
    <row r="75595" spans="30:30">
      <c r="AD75595" s="9"/>
    </row>
    <row r="75596" spans="30:30">
      <c r="AD75596" s="9"/>
    </row>
    <row r="75597" spans="30:30">
      <c r="AD75597" s="9"/>
    </row>
    <row r="75598" spans="30:30">
      <c r="AD75598" s="9"/>
    </row>
    <row r="75599" spans="30:30">
      <c r="AD75599" s="9"/>
    </row>
    <row r="75600" spans="30:30">
      <c r="AD75600" s="9"/>
    </row>
    <row r="75601" spans="30:30">
      <c r="AD75601" s="9"/>
    </row>
    <row r="75602" spans="30:30">
      <c r="AD75602" s="9"/>
    </row>
    <row r="75603" spans="30:30">
      <c r="AD75603" s="9"/>
    </row>
    <row r="75604" spans="30:30">
      <c r="AD75604" s="9"/>
    </row>
    <row r="75605" spans="30:30">
      <c r="AD75605" s="9"/>
    </row>
    <row r="75606" spans="30:30">
      <c r="AD75606" s="9"/>
    </row>
    <row r="75607" spans="30:30">
      <c r="AD75607" s="9"/>
    </row>
    <row r="75608" spans="30:30">
      <c r="AD75608" s="9"/>
    </row>
    <row r="75609" spans="30:30">
      <c r="AD75609" s="9"/>
    </row>
    <row r="75610" spans="30:30">
      <c r="AD75610" s="9"/>
    </row>
    <row r="75611" spans="30:30">
      <c r="AD75611" s="9"/>
    </row>
    <row r="75612" spans="30:30">
      <c r="AD75612" s="9"/>
    </row>
    <row r="75613" spans="30:30">
      <c r="AD75613" s="9"/>
    </row>
    <row r="75614" spans="30:30">
      <c r="AD75614" s="9"/>
    </row>
    <row r="75615" spans="30:30">
      <c r="AD75615" s="9"/>
    </row>
    <row r="75616" spans="30:30">
      <c r="AD75616" s="9"/>
    </row>
    <row r="75617" spans="30:30">
      <c r="AD75617" s="9"/>
    </row>
    <row r="75618" spans="30:30">
      <c r="AD75618" s="9"/>
    </row>
    <row r="75619" spans="30:30">
      <c r="AD75619" s="9"/>
    </row>
    <row r="75620" spans="30:30">
      <c r="AD75620" s="9"/>
    </row>
    <row r="75621" spans="30:30">
      <c r="AD75621" s="9"/>
    </row>
    <row r="75622" spans="30:30">
      <c r="AD75622" s="9"/>
    </row>
    <row r="75623" spans="30:30">
      <c r="AD75623" s="9"/>
    </row>
    <row r="75624" spans="30:30">
      <c r="AD75624" s="9"/>
    </row>
    <row r="75625" spans="30:30">
      <c r="AD75625" s="9"/>
    </row>
    <row r="75626" spans="30:30">
      <c r="AD75626" s="9"/>
    </row>
    <row r="75627" spans="30:30">
      <c r="AD75627" s="9"/>
    </row>
    <row r="75628" spans="30:30">
      <c r="AD75628" s="9"/>
    </row>
    <row r="75629" spans="30:30">
      <c r="AD75629" s="9"/>
    </row>
    <row r="75630" spans="30:30">
      <c r="AD75630" s="9"/>
    </row>
    <row r="75631" spans="30:30">
      <c r="AD75631" s="9"/>
    </row>
    <row r="75632" spans="30:30">
      <c r="AD75632" s="9"/>
    </row>
    <row r="75633" spans="30:30">
      <c r="AD75633" s="9"/>
    </row>
    <row r="75634" spans="30:30">
      <c r="AD75634" s="9"/>
    </row>
    <row r="75635" spans="30:30">
      <c r="AD75635" s="9"/>
    </row>
    <row r="75636" spans="30:30">
      <c r="AD75636" s="9"/>
    </row>
    <row r="75637" spans="30:30">
      <c r="AD75637" s="9"/>
    </row>
    <row r="75638" spans="30:30">
      <c r="AD75638" s="9"/>
    </row>
    <row r="75639" spans="30:30">
      <c r="AD75639" s="9"/>
    </row>
    <row r="75640" spans="30:30">
      <c r="AD75640" s="9"/>
    </row>
    <row r="75641" spans="30:30">
      <c r="AD75641" s="9"/>
    </row>
    <row r="75642" spans="30:30">
      <c r="AD75642" s="9"/>
    </row>
    <row r="75643" spans="30:30">
      <c r="AD75643" s="9"/>
    </row>
    <row r="75644" spans="30:30">
      <c r="AD75644" s="9"/>
    </row>
    <row r="75645" spans="30:30">
      <c r="AD75645" s="9"/>
    </row>
    <row r="75646" spans="30:30">
      <c r="AD75646" s="9"/>
    </row>
    <row r="75647" spans="30:30">
      <c r="AD75647" s="9"/>
    </row>
    <row r="75648" spans="30:30">
      <c r="AD75648" s="9"/>
    </row>
    <row r="75649" spans="30:30">
      <c r="AD75649" s="9"/>
    </row>
    <row r="75650" spans="30:30">
      <c r="AD75650" s="9"/>
    </row>
    <row r="75651" spans="30:30">
      <c r="AD75651" s="9"/>
    </row>
    <row r="75652" spans="30:30">
      <c r="AD75652" s="9"/>
    </row>
    <row r="75653" spans="30:30">
      <c r="AD75653" s="9"/>
    </row>
    <row r="75654" spans="30:30">
      <c r="AD75654" s="9"/>
    </row>
    <row r="75655" spans="30:30">
      <c r="AD75655" s="9"/>
    </row>
    <row r="75656" spans="30:30">
      <c r="AD75656" s="9"/>
    </row>
    <row r="75657" spans="30:30">
      <c r="AD75657" s="9"/>
    </row>
    <row r="75658" spans="30:30">
      <c r="AD75658" s="9"/>
    </row>
    <row r="75659" spans="30:30">
      <c r="AD75659" s="9"/>
    </row>
    <row r="75660" spans="30:30">
      <c r="AD75660" s="9"/>
    </row>
    <row r="75661" spans="30:30">
      <c r="AD75661" s="9"/>
    </row>
    <row r="75662" spans="30:30">
      <c r="AD75662" s="9"/>
    </row>
    <row r="75663" spans="30:30">
      <c r="AD75663" s="9"/>
    </row>
    <row r="75664" spans="30:30">
      <c r="AD75664" s="9"/>
    </row>
    <row r="75665" spans="30:30">
      <c r="AD75665" s="9"/>
    </row>
    <row r="75666" spans="30:30">
      <c r="AD75666" s="9"/>
    </row>
    <row r="75667" spans="30:30">
      <c r="AD75667" s="9"/>
    </row>
    <row r="75668" spans="30:30">
      <c r="AD75668" s="9"/>
    </row>
    <row r="75669" spans="30:30">
      <c r="AD75669" s="9"/>
    </row>
    <row r="75670" spans="30:30">
      <c r="AD75670" s="9"/>
    </row>
    <row r="75671" spans="30:30">
      <c r="AD75671" s="9"/>
    </row>
    <row r="75672" spans="30:30">
      <c r="AD75672" s="9"/>
    </row>
    <row r="75673" spans="30:30">
      <c r="AD75673" s="9"/>
    </row>
    <row r="75674" spans="30:30">
      <c r="AD75674" s="9"/>
    </row>
    <row r="75675" spans="30:30">
      <c r="AD75675" s="9"/>
    </row>
    <row r="75676" spans="30:30">
      <c r="AD75676" s="9"/>
    </row>
    <row r="75677" spans="30:30">
      <c r="AD75677" s="9"/>
    </row>
    <row r="75678" spans="30:30">
      <c r="AD75678" s="9"/>
    </row>
    <row r="75679" spans="30:30">
      <c r="AD75679" s="9"/>
    </row>
    <row r="75680" spans="30:30">
      <c r="AD75680" s="9"/>
    </row>
    <row r="75681" spans="30:30">
      <c r="AD75681" s="9"/>
    </row>
    <row r="75682" spans="30:30">
      <c r="AD75682" s="9"/>
    </row>
    <row r="75683" spans="30:30">
      <c r="AD75683" s="9"/>
    </row>
    <row r="75684" spans="30:30">
      <c r="AD75684" s="9"/>
    </row>
    <row r="75685" spans="30:30">
      <c r="AD75685" s="9"/>
    </row>
    <row r="75686" spans="30:30">
      <c r="AD75686" s="9"/>
    </row>
    <row r="75687" spans="30:30">
      <c r="AD75687" s="9"/>
    </row>
    <row r="75688" spans="30:30">
      <c r="AD75688" s="9"/>
    </row>
    <row r="75689" spans="30:30">
      <c r="AD75689" s="9"/>
    </row>
    <row r="75690" spans="30:30">
      <c r="AD75690" s="9"/>
    </row>
    <row r="75691" spans="30:30">
      <c r="AD75691" s="9"/>
    </row>
    <row r="75692" spans="30:30">
      <c r="AD75692" s="9"/>
    </row>
    <row r="75693" spans="30:30">
      <c r="AD75693" s="9"/>
    </row>
    <row r="75694" spans="30:30">
      <c r="AD75694" s="9"/>
    </row>
    <row r="75695" spans="30:30">
      <c r="AD75695" s="9"/>
    </row>
    <row r="75696" spans="30:30">
      <c r="AD75696" s="9"/>
    </row>
    <row r="75697" spans="30:30">
      <c r="AD75697" s="9"/>
    </row>
    <row r="75698" spans="30:30">
      <c r="AD75698" s="9"/>
    </row>
    <row r="75699" spans="30:30">
      <c r="AD75699" s="9"/>
    </row>
    <row r="75700" spans="30:30">
      <c r="AD75700" s="9"/>
    </row>
    <row r="75701" spans="30:30">
      <c r="AD75701" s="9"/>
    </row>
    <row r="75702" spans="30:30">
      <c r="AD75702" s="9"/>
    </row>
    <row r="75703" spans="30:30">
      <c r="AD75703" s="9"/>
    </row>
    <row r="75704" spans="30:30">
      <c r="AD75704" s="9"/>
    </row>
    <row r="75705" spans="30:30">
      <c r="AD75705" s="9"/>
    </row>
    <row r="75706" spans="30:30">
      <c r="AD75706" s="9"/>
    </row>
    <row r="75707" spans="30:30">
      <c r="AD75707" s="9"/>
    </row>
    <row r="75708" spans="30:30">
      <c r="AD75708" s="9"/>
    </row>
    <row r="75709" spans="30:30">
      <c r="AD75709" s="9"/>
    </row>
    <row r="75710" spans="30:30">
      <c r="AD75710" s="9"/>
    </row>
    <row r="75711" spans="30:30">
      <c r="AD75711" s="9"/>
    </row>
    <row r="75712" spans="30:30">
      <c r="AD75712" s="9"/>
    </row>
    <row r="75713" spans="30:30">
      <c r="AD75713" s="9"/>
    </row>
    <row r="75714" spans="30:30">
      <c r="AD75714" s="9"/>
    </row>
    <row r="75715" spans="30:30">
      <c r="AD75715" s="9"/>
    </row>
    <row r="75716" spans="30:30">
      <c r="AD75716" s="9"/>
    </row>
    <row r="75717" spans="30:30">
      <c r="AD75717" s="9"/>
    </row>
    <row r="75718" spans="30:30">
      <c r="AD75718" s="9"/>
    </row>
    <row r="75719" spans="30:30">
      <c r="AD75719" s="9"/>
    </row>
    <row r="75720" spans="30:30">
      <c r="AD75720" s="9"/>
    </row>
    <row r="75721" spans="30:30">
      <c r="AD75721" s="9"/>
    </row>
    <row r="75722" spans="30:30">
      <c r="AD75722" s="9"/>
    </row>
    <row r="75723" spans="30:30">
      <c r="AD75723" s="9"/>
    </row>
    <row r="75724" spans="30:30">
      <c r="AD75724" s="9"/>
    </row>
    <row r="75725" spans="30:30">
      <c r="AD75725" s="9"/>
    </row>
    <row r="75726" spans="30:30">
      <c r="AD75726" s="9"/>
    </row>
    <row r="75727" spans="30:30">
      <c r="AD75727" s="9"/>
    </row>
    <row r="75728" spans="30:30">
      <c r="AD75728" s="9"/>
    </row>
    <row r="75729" spans="30:30">
      <c r="AD75729" s="9"/>
    </row>
    <row r="75730" spans="30:30">
      <c r="AD75730" s="9"/>
    </row>
    <row r="75731" spans="30:30">
      <c r="AD75731" s="9"/>
    </row>
    <row r="75732" spans="30:30">
      <c r="AD75732" s="9"/>
    </row>
    <row r="75733" spans="30:30">
      <c r="AD75733" s="9"/>
    </row>
    <row r="75734" spans="30:30">
      <c r="AD75734" s="9"/>
    </row>
    <row r="75735" spans="30:30">
      <c r="AD75735" s="9"/>
    </row>
    <row r="75736" spans="30:30">
      <c r="AD75736" s="9"/>
    </row>
    <row r="75737" spans="30:30">
      <c r="AD75737" s="9"/>
    </row>
    <row r="75738" spans="30:30">
      <c r="AD75738" s="9"/>
    </row>
    <row r="75739" spans="30:30">
      <c r="AD75739" s="9"/>
    </row>
    <row r="75740" spans="30:30">
      <c r="AD75740" s="9"/>
    </row>
    <row r="75741" spans="30:30">
      <c r="AD75741" s="9"/>
    </row>
    <row r="75742" spans="30:30">
      <c r="AD75742" s="9"/>
    </row>
    <row r="75743" spans="30:30">
      <c r="AD75743" s="9"/>
    </row>
    <row r="75744" spans="30:30">
      <c r="AD75744" s="9"/>
    </row>
    <row r="75745" spans="30:30">
      <c r="AD75745" s="9"/>
    </row>
    <row r="75746" spans="30:30">
      <c r="AD75746" s="9"/>
    </row>
    <row r="75747" spans="30:30">
      <c r="AD75747" s="9"/>
    </row>
    <row r="75748" spans="30:30">
      <c r="AD75748" s="9"/>
    </row>
    <row r="75749" spans="30:30">
      <c r="AD75749" s="9"/>
    </row>
    <row r="75750" spans="30:30">
      <c r="AD75750" s="9"/>
    </row>
    <row r="75751" spans="30:30">
      <c r="AD75751" s="9"/>
    </row>
    <row r="75752" spans="30:30">
      <c r="AD75752" s="9"/>
    </row>
    <row r="75753" spans="30:30">
      <c r="AD75753" s="9"/>
    </row>
    <row r="75754" spans="30:30">
      <c r="AD75754" s="9"/>
    </row>
    <row r="75755" spans="30:30">
      <c r="AD75755" s="9"/>
    </row>
    <row r="75756" spans="30:30">
      <c r="AD75756" s="9"/>
    </row>
    <row r="75757" spans="30:30">
      <c r="AD75757" s="9"/>
    </row>
    <row r="75758" spans="30:30">
      <c r="AD75758" s="9"/>
    </row>
    <row r="75759" spans="30:30">
      <c r="AD75759" s="9"/>
    </row>
    <row r="75760" spans="30:30">
      <c r="AD75760" s="9"/>
    </row>
    <row r="75761" spans="30:30">
      <c r="AD75761" s="9"/>
    </row>
    <row r="75762" spans="30:30">
      <c r="AD75762" s="9"/>
    </row>
    <row r="75763" spans="30:30">
      <c r="AD75763" s="9"/>
    </row>
    <row r="75764" spans="30:30">
      <c r="AD75764" s="9"/>
    </row>
    <row r="75765" spans="30:30">
      <c r="AD75765" s="9"/>
    </row>
    <row r="75766" spans="30:30">
      <c r="AD75766" s="9"/>
    </row>
    <row r="75767" spans="30:30">
      <c r="AD75767" s="9"/>
    </row>
    <row r="75768" spans="30:30">
      <c r="AD75768" s="9"/>
    </row>
    <row r="75769" spans="30:30">
      <c r="AD75769" s="9"/>
    </row>
    <row r="75770" spans="30:30">
      <c r="AD75770" s="9"/>
    </row>
    <row r="75771" spans="30:30">
      <c r="AD75771" s="9"/>
    </row>
    <row r="75772" spans="30:30">
      <c r="AD75772" s="9"/>
    </row>
    <row r="75773" spans="30:30">
      <c r="AD75773" s="9"/>
    </row>
    <row r="75774" spans="30:30">
      <c r="AD75774" s="9"/>
    </row>
    <row r="75775" spans="30:30">
      <c r="AD75775" s="9"/>
    </row>
    <row r="75776" spans="30:30">
      <c r="AD75776" s="9"/>
    </row>
    <row r="75777" spans="30:30">
      <c r="AD75777" s="9"/>
    </row>
    <row r="75778" spans="30:30">
      <c r="AD75778" s="9"/>
    </row>
    <row r="75779" spans="30:30">
      <c r="AD75779" s="9"/>
    </row>
    <row r="75780" spans="30:30">
      <c r="AD75780" s="9"/>
    </row>
    <row r="75781" spans="30:30">
      <c r="AD75781" s="9"/>
    </row>
    <row r="75782" spans="30:30">
      <c r="AD75782" s="9"/>
    </row>
    <row r="75783" spans="30:30">
      <c r="AD75783" s="9"/>
    </row>
    <row r="75784" spans="30:30">
      <c r="AD75784" s="9"/>
    </row>
    <row r="75785" spans="30:30">
      <c r="AD75785" s="9"/>
    </row>
    <row r="75786" spans="30:30">
      <c r="AD75786" s="9"/>
    </row>
    <row r="75787" spans="30:30">
      <c r="AD75787" s="9"/>
    </row>
    <row r="75788" spans="30:30">
      <c r="AD75788" s="9"/>
    </row>
    <row r="75789" spans="30:30">
      <c r="AD75789" s="9"/>
    </row>
    <row r="75790" spans="30:30">
      <c r="AD75790" s="9"/>
    </row>
    <row r="75791" spans="30:30">
      <c r="AD75791" s="9"/>
    </row>
    <row r="75792" spans="30:30">
      <c r="AD75792" s="9"/>
    </row>
    <row r="75793" spans="30:30">
      <c r="AD75793" s="9"/>
    </row>
    <row r="75794" spans="30:30">
      <c r="AD75794" s="9"/>
    </row>
    <row r="75795" spans="30:30">
      <c r="AD75795" s="9"/>
    </row>
    <row r="75796" spans="30:30">
      <c r="AD75796" s="9"/>
    </row>
    <row r="75797" spans="30:30">
      <c r="AD75797" s="9"/>
    </row>
    <row r="75798" spans="30:30">
      <c r="AD75798" s="9"/>
    </row>
    <row r="75799" spans="30:30">
      <c r="AD75799" s="9"/>
    </row>
    <row r="75800" spans="30:30">
      <c r="AD75800" s="9"/>
    </row>
    <row r="75801" spans="30:30">
      <c r="AD75801" s="9"/>
    </row>
    <row r="75802" spans="30:30">
      <c r="AD75802" s="9"/>
    </row>
    <row r="75803" spans="30:30">
      <c r="AD75803" s="9"/>
    </row>
    <row r="75804" spans="30:30">
      <c r="AD75804" s="9"/>
    </row>
    <row r="75805" spans="30:30">
      <c r="AD75805" s="9"/>
    </row>
    <row r="75806" spans="30:30">
      <c r="AD75806" s="9"/>
    </row>
    <row r="75807" spans="30:30">
      <c r="AD75807" s="9"/>
    </row>
    <row r="75808" spans="30:30">
      <c r="AD75808" s="9"/>
    </row>
    <row r="75809" spans="30:30">
      <c r="AD75809" s="9"/>
    </row>
    <row r="75810" spans="30:30">
      <c r="AD75810" s="9"/>
    </row>
    <row r="75811" spans="30:30">
      <c r="AD75811" s="9"/>
    </row>
    <row r="75812" spans="30:30">
      <c r="AD75812" s="9"/>
    </row>
    <row r="75813" spans="30:30">
      <c r="AD75813" s="9"/>
    </row>
    <row r="75814" spans="30:30">
      <c r="AD75814" s="9"/>
    </row>
    <row r="75815" spans="30:30">
      <c r="AD75815" s="9"/>
    </row>
    <row r="75816" spans="30:30">
      <c r="AD75816" s="9"/>
    </row>
    <row r="75817" spans="30:30">
      <c r="AD75817" s="9"/>
    </row>
    <row r="75818" spans="30:30">
      <c r="AD75818" s="9"/>
    </row>
    <row r="75819" spans="30:30">
      <c r="AD75819" s="9"/>
    </row>
    <row r="75820" spans="30:30">
      <c r="AD75820" s="9"/>
    </row>
    <row r="75821" spans="30:30">
      <c r="AD75821" s="9"/>
    </row>
    <row r="75822" spans="30:30">
      <c r="AD75822" s="9"/>
    </row>
    <row r="75823" spans="30:30">
      <c r="AD75823" s="9"/>
    </row>
    <row r="75824" spans="30:30">
      <c r="AD75824" s="9"/>
    </row>
    <row r="75825" spans="30:30">
      <c r="AD75825" s="9"/>
    </row>
    <row r="75826" spans="30:30">
      <c r="AD75826" s="9"/>
    </row>
    <row r="75827" spans="30:30">
      <c r="AD75827" s="9"/>
    </row>
    <row r="75828" spans="30:30">
      <c r="AD75828" s="9"/>
    </row>
    <row r="75829" spans="30:30">
      <c r="AD75829" s="9"/>
    </row>
    <row r="75830" spans="30:30">
      <c r="AD75830" s="9"/>
    </row>
    <row r="75831" spans="30:30">
      <c r="AD75831" s="9"/>
    </row>
    <row r="75832" spans="30:30">
      <c r="AD75832" s="9"/>
    </row>
    <row r="75833" spans="30:30">
      <c r="AD75833" s="9"/>
    </row>
    <row r="75834" spans="30:30">
      <c r="AD75834" s="9"/>
    </row>
    <row r="75835" spans="30:30">
      <c r="AD75835" s="9"/>
    </row>
    <row r="75836" spans="30:30">
      <c r="AD75836" s="9"/>
    </row>
    <row r="75837" spans="30:30">
      <c r="AD75837" s="9"/>
    </row>
    <row r="75838" spans="30:30">
      <c r="AD75838" s="9"/>
    </row>
    <row r="75839" spans="30:30">
      <c r="AD75839" s="9"/>
    </row>
    <row r="75840" spans="30:30">
      <c r="AD75840" s="9"/>
    </row>
    <row r="75841" spans="30:30">
      <c r="AD75841" s="9"/>
    </row>
    <row r="75842" spans="30:30">
      <c r="AD75842" s="9"/>
    </row>
    <row r="75843" spans="30:30">
      <c r="AD75843" s="9"/>
    </row>
    <row r="75844" spans="30:30">
      <c r="AD75844" s="9"/>
    </row>
    <row r="75845" spans="30:30">
      <c r="AD75845" s="9"/>
    </row>
    <row r="75846" spans="30:30">
      <c r="AD75846" s="9"/>
    </row>
    <row r="75847" spans="30:30">
      <c r="AD75847" s="9"/>
    </row>
    <row r="75848" spans="30:30">
      <c r="AD75848" s="9"/>
    </row>
    <row r="75849" spans="30:30">
      <c r="AD75849" s="9"/>
    </row>
    <row r="75850" spans="30:30">
      <c r="AD75850" s="9"/>
    </row>
    <row r="75851" spans="30:30">
      <c r="AD75851" s="9"/>
    </row>
    <row r="75852" spans="30:30">
      <c r="AD75852" s="9"/>
    </row>
    <row r="75853" spans="30:30">
      <c r="AD75853" s="9"/>
    </row>
    <row r="75854" spans="30:30">
      <c r="AD75854" s="9"/>
    </row>
    <row r="75855" spans="30:30">
      <c r="AD75855" s="9"/>
    </row>
    <row r="75856" spans="30:30">
      <c r="AD75856" s="9"/>
    </row>
    <row r="75857" spans="30:30">
      <c r="AD75857" s="9"/>
    </row>
    <row r="75858" spans="30:30">
      <c r="AD75858" s="9"/>
    </row>
    <row r="75859" spans="30:30">
      <c r="AD75859" s="9"/>
    </row>
    <row r="75860" spans="30:30">
      <c r="AD75860" s="9"/>
    </row>
    <row r="75861" spans="30:30">
      <c r="AD75861" s="9"/>
    </row>
    <row r="75862" spans="30:30">
      <c r="AD75862" s="9"/>
    </row>
    <row r="75863" spans="30:30">
      <c r="AD75863" s="9"/>
    </row>
    <row r="75864" spans="30:30">
      <c r="AD75864" s="9"/>
    </row>
    <row r="75865" spans="30:30">
      <c r="AD75865" s="9"/>
    </row>
    <row r="75866" spans="30:30">
      <c r="AD75866" s="9"/>
    </row>
    <row r="75867" spans="30:30">
      <c r="AD75867" s="9"/>
    </row>
    <row r="75868" spans="30:30">
      <c r="AD75868" s="9"/>
    </row>
    <row r="75869" spans="30:30">
      <c r="AD75869" s="9"/>
    </row>
    <row r="75870" spans="30:30">
      <c r="AD75870" s="9"/>
    </row>
    <row r="75871" spans="30:30">
      <c r="AD75871" s="9"/>
    </row>
    <row r="75872" spans="30:30">
      <c r="AD75872" s="9"/>
    </row>
    <row r="75873" spans="30:30">
      <c r="AD75873" s="9"/>
    </row>
    <row r="75874" spans="30:30">
      <c r="AD75874" s="9"/>
    </row>
    <row r="75875" spans="30:30">
      <c r="AD75875" s="9"/>
    </row>
    <row r="75876" spans="30:30">
      <c r="AD75876" s="9"/>
    </row>
    <row r="75877" spans="30:30">
      <c r="AD75877" s="9"/>
    </row>
    <row r="75878" spans="30:30">
      <c r="AD75878" s="9"/>
    </row>
    <row r="75879" spans="30:30">
      <c r="AD75879" s="9"/>
    </row>
    <row r="75880" spans="30:30">
      <c r="AD75880" s="9"/>
    </row>
    <row r="75881" spans="30:30">
      <c r="AD75881" s="9"/>
    </row>
    <row r="75882" spans="30:30">
      <c r="AD75882" s="9"/>
    </row>
    <row r="75883" spans="30:30">
      <c r="AD75883" s="9"/>
    </row>
    <row r="75884" spans="30:30">
      <c r="AD75884" s="9"/>
    </row>
    <row r="75885" spans="30:30">
      <c r="AD75885" s="9"/>
    </row>
    <row r="75886" spans="30:30">
      <c r="AD75886" s="9"/>
    </row>
    <row r="75887" spans="30:30">
      <c r="AD75887" s="9"/>
    </row>
    <row r="75888" spans="30:30">
      <c r="AD75888" s="9"/>
    </row>
    <row r="75889" spans="30:30">
      <c r="AD75889" s="9"/>
    </row>
    <row r="75890" spans="30:30">
      <c r="AD75890" s="9"/>
    </row>
    <row r="75891" spans="30:30">
      <c r="AD75891" s="9"/>
    </row>
    <row r="75892" spans="30:30">
      <c r="AD75892" s="9"/>
    </row>
    <row r="75893" spans="30:30">
      <c r="AD75893" s="9"/>
    </row>
    <row r="75894" spans="30:30">
      <c r="AD75894" s="9"/>
    </row>
    <row r="75895" spans="30:30">
      <c r="AD75895" s="9"/>
    </row>
    <row r="75896" spans="30:30">
      <c r="AD75896" s="9"/>
    </row>
    <row r="75897" spans="30:30">
      <c r="AD75897" s="9"/>
    </row>
    <row r="75898" spans="30:30">
      <c r="AD75898" s="9"/>
    </row>
    <row r="75899" spans="30:30">
      <c r="AD75899" s="9"/>
    </row>
    <row r="75900" spans="30:30">
      <c r="AD75900" s="9"/>
    </row>
    <row r="75901" spans="30:30">
      <c r="AD75901" s="9"/>
    </row>
    <row r="75902" spans="30:30">
      <c r="AD75902" s="9"/>
    </row>
    <row r="75903" spans="30:30">
      <c r="AD75903" s="9"/>
    </row>
    <row r="75904" spans="30:30">
      <c r="AD75904" s="9"/>
    </row>
    <row r="75905" spans="30:30">
      <c r="AD75905" s="9"/>
    </row>
    <row r="75906" spans="30:30">
      <c r="AD75906" s="9"/>
    </row>
    <row r="75907" spans="30:30">
      <c r="AD75907" s="9"/>
    </row>
    <row r="75908" spans="30:30">
      <c r="AD75908" s="9"/>
    </row>
    <row r="75909" spans="30:30">
      <c r="AD75909" s="9"/>
    </row>
    <row r="75910" spans="30:30">
      <c r="AD75910" s="9"/>
    </row>
    <row r="75911" spans="30:30">
      <c r="AD75911" s="9"/>
    </row>
    <row r="75912" spans="30:30">
      <c r="AD75912" s="9"/>
    </row>
    <row r="75913" spans="30:30">
      <c r="AD75913" s="9"/>
    </row>
    <row r="75914" spans="30:30">
      <c r="AD75914" s="9"/>
    </row>
    <row r="75915" spans="30:30">
      <c r="AD75915" s="9"/>
    </row>
    <row r="75916" spans="30:30">
      <c r="AD75916" s="9"/>
    </row>
    <row r="75917" spans="30:30">
      <c r="AD75917" s="9"/>
    </row>
    <row r="75918" spans="30:30">
      <c r="AD75918" s="9"/>
    </row>
    <row r="75919" spans="30:30">
      <c r="AD75919" s="9"/>
    </row>
    <row r="75920" spans="30:30">
      <c r="AD75920" s="9"/>
    </row>
    <row r="75921" spans="30:30">
      <c r="AD75921" s="9"/>
    </row>
    <row r="75922" spans="30:30">
      <c r="AD75922" s="9"/>
    </row>
    <row r="75923" spans="30:30">
      <c r="AD75923" s="9"/>
    </row>
    <row r="75924" spans="30:30">
      <c r="AD75924" s="9"/>
    </row>
    <row r="75925" spans="30:30">
      <c r="AD75925" s="9"/>
    </row>
    <row r="75926" spans="30:30">
      <c r="AD75926" s="9"/>
    </row>
    <row r="75927" spans="30:30">
      <c r="AD75927" s="9"/>
    </row>
    <row r="75928" spans="30:30">
      <c r="AD75928" s="9"/>
    </row>
    <row r="75929" spans="30:30">
      <c r="AD75929" s="9"/>
    </row>
    <row r="75930" spans="30:30">
      <c r="AD75930" s="9"/>
    </row>
    <row r="75931" spans="30:30">
      <c r="AD75931" s="9"/>
    </row>
    <row r="75932" spans="30:30">
      <c r="AD75932" s="9"/>
    </row>
    <row r="75933" spans="30:30">
      <c r="AD75933" s="9"/>
    </row>
    <row r="75934" spans="30:30">
      <c r="AD75934" s="9"/>
    </row>
    <row r="75935" spans="30:30">
      <c r="AD75935" s="9"/>
    </row>
    <row r="75936" spans="30:30">
      <c r="AD75936" s="9"/>
    </row>
    <row r="75937" spans="30:30">
      <c r="AD75937" s="9"/>
    </row>
    <row r="75938" spans="30:30">
      <c r="AD75938" s="9"/>
    </row>
    <row r="75939" spans="30:30">
      <c r="AD75939" s="9"/>
    </row>
    <row r="75940" spans="30:30">
      <c r="AD75940" s="9"/>
    </row>
    <row r="75941" spans="30:30">
      <c r="AD75941" s="9"/>
    </row>
    <row r="75942" spans="30:30">
      <c r="AD75942" s="9"/>
    </row>
    <row r="75943" spans="30:30">
      <c r="AD75943" s="9"/>
    </row>
    <row r="75944" spans="30:30">
      <c r="AD75944" s="9"/>
    </row>
    <row r="75945" spans="30:30">
      <c r="AD75945" s="9"/>
    </row>
    <row r="75946" spans="30:30">
      <c r="AD75946" s="9"/>
    </row>
    <row r="75947" spans="30:30">
      <c r="AD75947" s="9"/>
    </row>
    <row r="75948" spans="30:30">
      <c r="AD75948" s="9"/>
    </row>
    <row r="75949" spans="30:30">
      <c r="AD75949" s="9"/>
    </row>
    <row r="75950" spans="30:30">
      <c r="AD75950" s="9"/>
    </row>
    <row r="75951" spans="30:30">
      <c r="AD75951" s="9"/>
    </row>
    <row r="75952" spans="30:30">
      <c r="AD75952" s="9"/>
    </row>
    <row r="75953" spans="30:30">
      <c r="AD75953" s="9"/>
    </row>
    <row r="75954" spans="30:30">
      <c r="AD75954" s="9"/>
    </row>
    <row r="75955" spans="30:30">
      <c r="AD75955" s="9"/>
    </row>
    <row r="75956" spans="30:30">
      <c r="AD75956" s="9"/>
    </row>
    <row r="75957" spans="30:30">
      <c r="AD75957" s="9"/>
    </row>
    <row r="75958" spans="30:30">
      <c r="AD75958" s="9"/>
    </row>
    <row r="75959" spans="30:30">
      <c r="AD75959" s="9"/>
    </row>
    <row r="75960" spans="30:30">
      <c r="AD75960" s="9"/>
    </row>
    <row r="75961" spans="30:30">
      <c r="AD75961" s="9"/>
    </row>
    <row r="75962" spans="30:30">
      <c r="AD75962" s="9"/>
    </row>
    <row r="75963" spans="30:30">
      <c r="AD75963" s="9"/>
    </row>
    <row r="75964" spans="30:30">
      <c r="AD75964" s="9"/>
    </row>
    <row r="75965" spans="30:30">
      <c r="AD75965" s="9"/>
    </row>
    <row r="75966" spans="30:30">
      <c r="AD75966" s="9"/>
    </row>
    <row r="75967" spans="30:30">
      <c r="AD75967" s="9"/>
    </row>
    <row r="75968" spans="30:30">
      <c r="AD75968" s="9"/>
    </row>
    <row r="75969" spans="30:30">
      <c r="AD75969" s="9"/>
    </row>
    <row r="75970" spans="30:30">
      <c r="AD75970" s="9"/>
    </row>
    <row r="75971" spans="30:30">
      <c r="AD75971" s="9"/>
    </row>
    <row r="75972" spans="30:30">
      <c r="AD75972" s="9"/>
    </row>
    <row r="75973" spans="30:30">
      <c r="AD75973" s="9"/>
    </row>
    <row r="75974" spans="30:30">
      <c r="AD75974" s="9"/>
    </row>
    <row r="75975" spans="30:30">
      <c r="AD75975" s="9"/>
    </row>
    <row r="75976" spans="30:30">
      <c r="AD75976" s="9"/>
    </row>
    <row r="75977" spans="30:30">
      <c r="AD75977" s="9"/>
    </row>
    <row r="75978" spans="30:30">
      <c r="AD75978" s="9"/>
    </row>
    <row r="75979" spans="30:30">
      <c r="AD75979" s="9"/>
    </row>
    <row r="75980" spans="30:30">
      <c r="AD75980" s="9"/>
    </row>
    <row r="75981" spans="30:30">
      <c r="AD75981" s="9"/>
    </row>
    <row r="75982" spans="30:30">
      <c r="AD75982" s="9"/>
    </row>
    <row r="75983" spans="30:30">
      <c r="AD75983" s="9"/>
    </row>
    <row r="75984" spans="30:30">
      <c r="AD75984" s="9"/>
    </row>
    <row r="75985" spans="30:30">
      <c r="AD75985" s="9"/>
    </row>
    <row r="75986" spans="30:30">
      <c r="AD75986" s="9"/>
    </row>
    <row r="75987" spans="30:30">
      <c r="AD75987" s="9"/>
    </row>
    <row r="75988" spans="30:30">
      <c r="AD75988" s="9"/>
    </row>
    <row r="75989" spans="30:30">
      <c r="AD75989" s="9"/>
    </row>
    <row r="75990" spans="30:30">
      <c r="AD75990" s="9"/>
    </row>
    <row r="75991" spans="30:30">
      <c r="AD75991" s="9"/>
    </row>
    <row r="75992" spans="30:30">
      <c r="AD75992" s="9"/>
    </row>
    <row r="75993" spans="30:30">
      <c r="AD75993" s="9"/>
    </row>
    <row r="75994" spans="30:30">
      <c r="AD75994" s="9"/>
    </row>
    <row r="75995" spans="30:30">
      <c r="AD75995" s="9"/>
    </row>
    <row r="75996" spans="30:30">
      <c r="AD75996" s="9"/>
    </row>
    <row r="75997" spans="30:30">
      <c r="AD75997" s="9"/>
    </row>
    <row r="75998" spans="30:30">
      <c r="AD75998" s="9"/>
    </row>
    <row r="75999" spans="30:30">
      <c r="AD75999" s="9"/>
    </row>
    <row r="76000" spans="30:30">
      <c r="AD76000" s="9"/>
    </row>
    <row r="76001" spans="30:30">
      <c r="AD76001" s="9"/>
    </row>
    <row r="76002" spans="30:30">
      <c r="AD76002" s="9"/>
    </row>
    <row r="76003" spans="30:30">
      <c r="AD76003" s="9"/>
    </row>
    <row r="76004" spans="30:30">
      <c r="AD76004" s="9"/>
    </row>
    <row r="76005" spans="30:30">
      <c r="AD76005" s="9"/>
    </row>
    <row r="76006" spans="30:30">
      <c r="AD76006" s="9"/>
    </row>
    <row r="76007" spans="30:30">
      <c r="AD76007" s="9"/>
    </row>
    <row r="76008" spans="30:30">
      <c r="AD76008" s="9"/>
    </row>
    <row r="76009" spans="30:30">
      <c r="AD76009" s="9"/>
    </row>
    <row r="76010" spans="30:30">
      <c r="AD76010" s="9"/>
    </row>
    <row r="76011" spans="30:30">
      <c r="AD76011" s="9"/>
    </row>
    <row r="76012" spans="30:30">
      <c r="AD76012" s="9"/>
    </row>
    <row r="76013" spans="30:30">
      <c r="AD76013" s="9"/>
    </row>
    <row r="76014" spans="30:30">
      <c r="AD76014" s="9"/>
    </row>
    <row r="76015" spans="30:30">
      <c r="AD76015" s="9"/>
    </row>
    <row r="76016" spans="30:30">
      <c r="AD76016" s="9"/>
    </row>
    <row r="76017" spans="30:30">
      <c r="AD76017" s="9"/>
    </row>
    <row r="76018" spans="30:30">
      <c r="AD76018" s="9"/>
    </row>
    <row r="76019" spans="30:30">
      <c r="AD76019" s="9"/>
    </row>
    <row r="76020" spans="30:30">
      <c r="AD76020" s="9"/>
    </row>
    <row r="76021" spans="30:30">
      <c r="AD76021" s="9"/>
    </row>
    <row r="76022" spans="30:30">
      <c r="AD76022" s="9"/>
    </row>
    <row r="76023" spans="30:30">
      <c r="AD76023" s="9"/>
    </row>
    <row r="76024" spans="30:30">
      <c r="AD76024" s="9"/>
    </row>
    <row r="76025" spans="30:30">
      <c r="AD76025" s="9"/>
    </row>
    <row r="76026" spans="30:30">
      <c r="AD76026" s="9"/>
    </row>
    <row r="76027" spans="30:30">
      <c r="AD76027" s="9"/>
    </row>
    <row r="76028" spans="30:30">
      <c r="AD76028" s="9"/>
    </row>
    <row r="76029" spans="30:30">
      <c r="AD76029" s="9"/>
    </row>
    <row r="76030" spans="30:30">
      <c r="AD76030" s="9"/>
    </row>
    <row r="76031" spans="30:30">
      <c r="AD76031" s="9"/>
    </row>
    <row r="76032" spans="30:30">
      <c r="AD76032" s="9"/>
    </row>
    <row r="76033" spans="30:30">
      <c r="AD76033" s="9"/>
    </row>
    <row r="76034" spans="30:30">
      <c r="AD76034" s="9"/>
    </row>
    <row r="76035" spans="30:30">
      <c r="AD76035" s="9"/>
    </row>
    <row r="76036" spans="30:30">
      <c r="AD76036" s="9"/>
    </row>
    <row r="76037" spans="30:30">
      <c r="AD76037" s="9"/>
    </row>
    <row r="76038" spans="30:30">
      <c r="AD76038" s="9"/>
    </row>
    <row r="76039" spans="30:30">
      <c r="AD76039" s="9"/>
    </row>
    <row r="76040" spans="30:30">
      <c r="AD76040" s="9"/>
    </row>
    <row r="76041" spans="30:30">
      <c r="AD76041" s="9"/>
    </row>
    <row r="76042" spans="30:30">
      <c r="AD76042" s="9"/>
    </row>
    <row r="76043" spans="30:30">
      <c r="AD76043" s="9"/>
    </row>
    <row r="76044" spans="30:30">
      <c r="AD76044" s="9"/>
    </row>
    <row r="76045" spans="30:30">
      <c r="AD76045" s="9"/>
    </row>
    <row r="76046" spans="30:30">
      <c r="AD76046" s="9"/>
    </row>
    <row r="76047" spans="30:30">
      <c r="AD76047" s="9"/>
    </row>
    <row r="76048" spans="30:30">
      <c r="AD76048" s="9"/>
    </row>
    <row r="76049" spans="30:30">
      <c r="AD76049" s="9"/>
    </row>
    <row r="76050" spans="30:30">
      <c r="AD76050" s="9"/>
    </row>
    <row r="76051" spans="30:30">
      <c r="AD76051" s="9"/>
    </row>
    <row r="76052" spans="30:30">
      <c r="AD76052" s="9"/>
    </row>
    <row r="76053" spans="30:30">
      <c r="AD76053" s="9"/>
    </row>
    <row r="76054" spans="30:30">
      <c r="AD76054" s="9"/>
    </row>
    <row r="76055" spans="30:30">
      <c r="AD76055" s="9"/>
    </row>
    <row r="76056" spans="30:30">
      <c r="AD76056" s="9"/>
    </row>
    <row r="76057" spans="30:30">
      <c r="AD76057" s="9"/>
    </row>
    <row r="76058" spans="30:30">
      <c r="AD76058" s="9"/>
    </row>
    <row r="76059" spans="30:30">
      <c r="AD76059" s="9"/>
    </row>
    <row r="76060" spans="30:30">
      <c r="AD76060" s="9"/>
    </row>
    <row r="76061" spans="30:30">
      <c r="AD76061" s="9"/>
    </row>
    <row r="76062" spans="30:30">
      <c r="AD76062" s="9"/>
    </row>
    <row r="76063" spans="30:30">
      <c r="AD76063" s="9"/>
    </row>
    <row r="76064" spans="30:30">
      <c r="AD76064" s="9"/>
    </row>
    <row r="76065" spans="30:30">
      <c r="AD76065" s="9"/>
    </row>
    <row r="76066" spans="30:30">
      <c r="AD76066" s="9"/>
    </row>
    <row r="76067" spans="30:30">
      <c r="AD76067" s="9"/>
    </row>
    <row r="76068" spans="30:30">
      <c r="AD76068" s="9"/>
    </row>
    <row r="76069" spans="30:30">
      <c r="AD76069" s="9"/>
    </row>
    <row r="76070" spans="30:30">
      <c r="AD76070" s="9"/>
    </row>
    <row r="76071" spans="30:30">
      <c r="AD76071" s="9"/>
    </row>
    <row r="76072" spans="30:30">
      <c r="AD76072" s="9"/>
    </row>
    <row r="76073" spans="30:30">
      <c r="AD76073" s="9"/>
    </row>
    <row r="76074" spans="30:30">
      <c r="AD76074" s="9"/>
    </row>
    <row r="76075" spans="30:30">
      <c r="AD76075" s="9"/>
    </row>
    <row r="76076" spans="30:30">
      <c r="AD76076" s="9"/>
    </row>
    <row r="76077" spans="30:30">
      <c r="AD76077" s="9"/>
    </row>
    <row r="76078" spans="30:30">
      <c r="AD76078" s="9"/>
    </row>
    <row r="76079" spans="30:30">
      <c r="AD76079" s="9"/>
    </row>
    <row r="76080" spans="30:30">
      <c r="AD76080" s="9"/>
    </row>
    <row r="76081" spans="30:30">
      <c r="AD76081" s="9"/>
    </row>
    <row r="76082" spans="30:30">
      <c r="AD76082" s="9"/>
    </row>
    <row r="76083" spans="30:30">
      <c r="AD76083" s="9"/>
    </row>
    <row r="76084" spans="30:30">
      <c r="AD76084" s="9"/>
    </row>
    <row r="76085" spans="30:30">
      <c r="AD76085" s="9"/>
    </row>
    <row r="76086" spans="30:30">
      <c r="AD76086" s="9"/>
    </row>
    <row r="76087" spans="30:30">
      <c r="AD76087" s="9"/>
    </row>
    <row r="76088" spans="30:30">
      <c r="AD76088" s="9"/>
    </row>
    <row r="76089" spans="30:30">
      <c r="AD76089" s="9"/>
    </row>
    <row r="76090" spans="30:30">
      <c r="AD76090" s="9"/>
    </row>
    <row r="76091" spans="30:30">
      <c r="AD76091" s="9"/>
    </row>
    <row r="76092" spans="30:30">
      <c r="AD76092" s="9"/>
    </row>
    <row r="76093" spans="30:30">
      <c r="AD76093" s="9"/>
    </row>
    <row r="76094" spans="30:30">
      <c r="AD76094" s="9"/>
    </row>
    <row r="76095" spans="30:30">
      <c r="AD76095" s="9"/>
    </row>
    <row r="76096" spans="30:30">
      <c r="AD76096" s="9"/>
    </row>
    <row r="76097" spans="30:30">
      <c r="AD76097" s="9"/>
    </row>
    <row r="76098" spans="30:30">
      <c r="AD76098" s="9"/>
    </row>
    <row r="76099" spans="30:30">
      <c r="AD76099" s="9"/>
    </row>
    <row r="76100" spans="30:30">
      <c r="AD76100" s="9"/>
    </row>
    <row r="76101" spans="30:30">
      <c r="AD76101" s="9"/>
    </row>
    <row r="76102" spans="30:30">
      <c r="AD76102" s="9"/>
    </row>
    <row r="76103" spans="30:30">
      <c r="AD76103" s="9"/>
    </row>
    <row r="76104" spans="30:30">
      <c r="AD76104" s="9"/>
    </row>
    <row r="76105" spans="30:30">
      <c r="AD76105" s="9"/>
    </row>
    <row r="76106" spans="30:30">
      <c r="AD76106" s="9"/>
    </row>
    <row r="76107" spans="30:30">
      <c r="AD76107" s="9"/>
    </row>
    <row r="76108" spans="30:30">
      <c r="AD76108" s="9"/>
    </row>
    <row r="76109" spans="30:30">
      <c r="AD76109" s="9"/>
    </row>
    <row r="76110" spans="30:30">
      <c r="AD76110" s="9"/>
    </row>
    <row r="76111" spans="30:30">
      <c r="AD76111" s="9"/>
    </row>
    <row r="76112" spans="30:30">
      <c r="AD76112" s="9"/>
    </row>
    <row r="76113" spans="30:30">
      <c r="AD76113" s="9"/>
    </row>
    <row r="76114" spans="30:30">
      <c r="AD76114" s="9"/>
    </row>
    <row r="76115" spans="30:30">
      <c r="AD76115" s="9"/>
    </row>
    <row r="76116" spans="30:30">
      <c r="AD76116" s="9"/>
    </row>
    <row r="76117" spans="30:30">
      <c r="AD76117" s="9"/>
    </row>
    <row r="76118" spans="30:30">
      <c r="AD76118" s="9"/>
    </row>
    <row r="76119" spans="30:30">
      <c r="AD76119" s="9"/>
    </row>
    <row r="76120" spans="30:30">
      <c r="AD76120" s="9"/>
    </row>
    <row r="76121" spans="30:30">
      <c r="AD76121" s="9"/>
    </row>
    <row r="76122" spans="30:30">
      <c r="AD76122" s="9"/>
    </row>
    <row r="76123" spans="30:30">
      <c r="AD76123" s="9"/>
    </row>
    <row r="76124" spans="30:30">
      <c r="AD76124" s="9"/>
    </row>
    <row r="76125" spans="30:30">
      <c r="AD76125" s="9"/>
    </row>
    <row r="76126" spans="30:30">
      <c r="AD76126" s="9"/>
    </row>
    <row r="76127" spans="30:30">
      <c r="AD76127" s="9"/>
    </row>
    <row r="76128" spans="30:30">
      <c r="AD76128" s="9"/>
    </row>
    <row r="76129" spans="30:30">
      <c r="AD76129" s="9"/>
    </row>
    <row r="76130" spans="30:30">
      <c r="AD76130" s="9"/>
    </row>
    <row r="76131" spans="30:30">
      <c r="AD76131" s="9"/>
    </row>
    <row r="76132" spans="30:30">
      <c r="AD76132" s="9"/>
    </row>
    <row r="76133" spans="30:30">
      <c r="AD76133" s="9"/>
    </row>
    <row r="76134" spans="30:30">
      <c r="AD76134" s="9"/>
    </row>
    <row r="76135" spans="30:30">
      <c r="AD76135" s="9"/>
    </row>
    <row r="76136" spans="30:30">
      <c r="AD76136" s="9"/>
    </row>
    <row r="76137" spans="30:30">
      <c r="AD76137" s="9"/>
    </row>
    <row r="76138" spans="30:30">
      <c r="AD76138" s="9"/>
    </row>
    <row r="76139" spans="30:30">
      <c r="AD76139" s="9"/>
    </row>
    <row r="76140" spans="30:30">
      <c r="AD76140" s="9"/>
    </row>
    <row r="76141" spans="30:30">
      <c r="AD76141" s="9"/>
    </row>
    <row r="76142" spans="30:30">
      <c r="AD76142" s="9"/>
    </row>
    <row r="76143" spans="30:30">
      <c r="AD76143" s="9"/>
    </row>
    <row r="76144" spans="30:30">
      <c r="AD76144" s="9"/>
    </row>
    <row r="76145" spans="30:30">
      <c r="AD76145" s="9"/>
    </row>
    <row r="76146" spans="30:30">
      <c r="AD76146" s="9"/>
    </row>
    <row r="76147" spans="30:30">
      <c r="AD76147" s="9"/>
    </row>
    <row r="76148" spans="30:30">
      <c r="AD76148" s="9"/>
    </row>
    <row r="76149" spans="30:30">
      <c r="AD76149" s="9"/>
    </row>
    <row r="76150" spans="30:30">
      <c r="AD76150" s="9"/>
    </row>
    <row r="76151" spans="30:30">
      <c r="AD76151" s="9"/>
    </row>
    <row r="76152" spans="30:30">
      <c r="AD76152" s="9"/>
    </row>
    <row r="76153" spans="30:30">
      <c r="AD76153" s="9"/>
    </row>
    <row r="76154" spans="30:30">
      <c r="AD76154" s="9"/>
    </row>
    <row r="76155" spans="30:30">
      <c r="AD76155" s="9"/>
    </row>
    <row r="76156" spans="30:30">
      <c r="AD76156" s="9"/>
    </row>
    <row r="76157" spans="30:30">
      <c r="AD76157" s="9"/>
    </row>
    <row r="76158" spans="30:30">
      <c r="AD76158" s="9"/>
    </row>
    <row r="76159" spans="30:30">
      <c r="AD76159" s="9"/>
    </row>
    <row r="76160" spans="30:30">
      <c r="AD76160" s="9"/>
    </row>
    <row r="76161" spans="30:30">
      <c r="AD76161" s="9"/>
    </row>
    <row r="76162" spans="30:30">
      <c r="AD76162" s="9"/>
    </row>
    <row r="76163" spans="30:30">
      <c r="AD76163" s="9"/>
    </row>
    <row r="76164" spans="30:30">
      <c r="AD76164" s="9"/>
    </row>
    <row r="76165" spans="30:30">
      <c r="AD76165" s="9"/>
    </row>
    <row r="76166" spans="30:30">
      <c r="AD76166" s="9"/>
    </row>
    <row r="76167" spans="30:30">
      <c r="AD76167" s="9"/>
    </row>
    <row r="76168" spans="30:30">
      <c r="AD76168" s="9"/>
    </row>
    <row r="76169" spans="30:30">
      <c r="AD76169" s="9"/>
    </row>
    <row r="76170" spans="30:30">
      <c r="AD76170" s="9"/>
    </row>
    <row r="76171" spans="30:30">
      <c r="AD76171" s="9"/>
    </row>
    <row r="76172" spans="30:30">
      <c r="AD76172" s="9"/>
    </row>
    <row r="76173" spans="30:30">
      <c r="AD76173" s="9"/>
    </row>
    <row r="76174" spans="30:30">
      <c r="AD76174" s="9"/>
    </row>
    <row r="76175" spans="30:30">
      <c r="AD76175" s="9"/>
    </row>
    <row r="76176" spans="30:30">
      <c r="AD76176" s="9"/>
    </row>
    <row r="76177" spans="30:30">
      <c r="AD76177" s="9"/>
    </row>
    <row r="76178" spans="30:30">
      <c r="AD76178" s="9"/>
    </row>
    <row r="76179" spans="30:30">
      <c r="AD76179" s="9"/>
    </row>
    <row r="76180" spans="30:30">
      <c r="AD76180" s="9"/>
    </row>
    <row r="76181" spans="30:30">
      <c r="AD76181" s="9"/>
    </row>
    <row r="76182" spans="30:30">
      <c r="AD76182" s="9"/>
    </row>
    <row r="76183" spans="30:30">
      <c r="AD76183" s="9"/>
    </row>
    <row r="76184" spans="30:30">
      <c r="AD76184" s="9"/>
    </row>
    <row r="76185" spans="30:30">
      <c r="AD76185" s="9"/>
    </row>
    <row r="76186" spans="30:30">
      <c r="AD76186" s="9"/>
    </row>
    <row r="76187" spans="30:30">
      <c r="AD76187" s="9"/>
    </row>
    <row r="76188" spans="30:30">
      <c r="AD76188" s="9"/>
    </row>
    <row r="76189" spans="30:30">
      <c r="AD76189" s="9"/>
    </row>
    <row r="76190" spans="30:30">
      <c r="AD76190" s="9"/>
    </row>
    <row r="76191" spans="30:30">
      <c r="AD76191" s="9"/>
    </row>
    <row r="76192" spans="30:30">
      <c r="AD76192" s="9"/>
    </row>
    <row r="76193" spans="30:30">
      <c r="AD76193" s="9"/>
    </row>
    <row r="76194" spans="30:30">
      <c r="AD76194" s="9"/>
    </row>
    <row r="76195" spans="30:30">
      <c r="AD76195" s="9"/>
    </row>
    <row r="76196" spans="30:30">
      <c r="AD76196" s="9"/>
    </row>
    <row r="76197" spans="30:30">
      <c r="AD76197" s="9"/>
    </row>
    <row r="76198" spans="30:30">
      <c r="AD76198" s="9"/>
    </row>
    <row r="76199" spans="30:30">
      <c r="AD76199" s="9"/>
    </row>
    <row r="76200" spans="30:30">
      <c r="AD76200" s="9"/>
    </row>
    <row r="76201" spans="30:30">
      <c r="AD76201" s="9"/>
    </row>
    <row r="76202" spans="30:30">
      <c r="AD76202" s="9"/>
    </row>
    <row r="76203" spans="30:30">
      <c r="AD76203" s="9"/>
    </row>
    <row r="76204" spans="30:30">
      <c r="AD76204" s="9"/>
    </row>
    <row r="76205" spans="30:30">
      <c r="AD76205" s="9"/>
    </row>
    <row r="76206" spans="30:30">
      <c r="AD76206" s="9"/>
    </row>
    <row r="76207" spans="30:30">
      <c r="AD76207" s="9"/>
    </row>
    <row r="76208" spans="30:30">
      <c r="AD76208" s="9"/>
    </row>
    <row r="76209" spans="30:30">
      <c r="AD76209" s="9"/>
    </row>
    <row r="76210" spans="30:30">
      <c r="AD76210" s="9"/>
    </row>
    <row r="76211" spans="30:30">
      <c r="AD76211" s="9"/>
    </row>
    <row r="76212" spans="30:30">
      <c r="AD76212" s="9"/>
    </row>
    <row r="76213" spans="30:30">
      <c r="AD76213" s="9"/>
    </row>
    <row r="76214" spans="30:30">
      <c r="AD76214" s="9"/>
    </row>
    <row r="76215" spans="30:30">
      <c r="AD76215" s="9"/>
    </row>
    <row r="76216" spans="30:30">
      <c r="AD76216" s="9"/>
    </row>
    <row r="76217" spans="30:30">
      <c r="AD76217" s="9"/>
    </row>
    <row r="76218" spans="30:30">
      <c r="AD76218" s="9"/>
    </row>
    <row r="76219" spans="30:30">
      <c r="AD76219" s="9"/>
    </row>
    <row r="76220" spans="30:30">
      <c r="AD76220" s="9"/>
    </row>
    <row r="76221" spans="30:30">
      <c r="AD76221" s="9"/>
    </row>
    <row r="76222" spans="30:30">
      <c r="AD76222" s="9"/>
    </row>
    <row r="76223" spans="30:30">
      <c r="AD76223" s="9"/>
    </row>
    <row r="76224" spans="30:30">
      <c r="AD76224" s="9"/>
    </row>
    <row r="76225" spans="30:30">
      <c r="AD76225" s="9"/>
    </row>
    <row r="76226" spans="30:30">
      <c r="AD76226" s="9"/>
    </row>
    <row r="76227" spans="30:30">
      <c r="AD76227" s="9"/>
    </row>
    <row r="76228" spans="30:30">
      <c r="AD76228" s="9"/>
    </row>
    <row r="76229" spans="30:30">
      <c r="AD76229" s="9"/>
    </row>
    <row r="76230" spans="30:30">
      <c r="AD76230" s="9"/>
    </row>
    <row r="76231" spans="30:30">
      <c r="AD76231" s="9"/>
    </row>
    <row r="76232" spans="30:30">
      <c r="AD76232" s="9"/>
    </row>
    <row r="76233" spans="30:30">
      <c r="AD76233" s="9"/>
    </row>
    <row r="76234" spans="30:30">
      <c r="AD76234" s="9"/>
    </row>
    <row r="76235" spans="30:30">
      <c r="AD76235" s="9"/>
    </row>
    <row r="76236" spans="30:30">
      <c r="AD76236" s="9"/>
    </row>
    <row r="76237" spans="30:30">
      <c r="AD76237" s="9"/>
    </row>
    <row r="76238" spans="30:30">
      <c r="AD76238" s="9"/>
    </row>
    <row r="76239" spans="30:30">
      <c r="AD76239" s="9"/>
    </row>
    <row r="76240" spans="30:30">
      <c r="AD76240" s="9"/>
    </row>
    <row r="76241" spans="30:30">
      <c r="AD76241" s="9"/>
    </row>
    <row r="76242" spans="30:30">
      <c r="AD76242" s="9"/>
    </row>
    <row r="76243" spans="30:30">
      <c r="AD76243" s="9"/>
    </row>
    <row r="76244" spans="30:30">
      <c r="AD76244" s="9"/>
    </row>
    <row r="76245" spans="30:30">
      <c r="AD76245" s="9"/>
    </row>
    <row r="76246" spans="30:30">
      <c r="AD76246" s="9"/>
    </row>
    <row r="76247" spans="30:30">
      <c r="AD76247" s="9"/>
    </row>
    <row r="76248" spans="30:30">
      <c r="AD76248" s="9"/>
    </row>
    <row r="76249" spans="30:30">
      <c r="AD76249" s="9"/>
    </row>
    <row r="76250" spans="30:30">
      <c r="AD76250" s="9"/>
    </row>
    <row r="76251" spans="30:30">
      <c r="AD76251" s="9"/>
    </row>
    <row r="76252" spans="30:30">
      <c r="AD76252" s="9"/>
    </row>
    <row r="76253" spans="30:30">
      <c r="AD76253" s="9"/>
    </row>
    <row r="76254" spans="30:30">
      <c r="AD76254" s="9"/>
    </row>
    <row r="76255" spans="30:30">
      <c r="AD76255" s="9"/>
    </row>
    <row r="76256" spans="30:30">
      <c r="AD76256" s="9"/>
    </row>
    <row r="76257" spans="30:30">
      <c r="AD76257" s="9"/>
    </row>
    <row r="76258" spans="30:30">
      <c r="AD76258" s="9"/>
    </row>
    <row r="76259" spans="30:30">
      <c r="AD76259" s="9"/>
    </row>
    <row r="76260" spans="30:30">
      <c r="AD76260" s="9"/>
    </row>
    <row r="76261" spans="30:30">
      <c r="AD76261" s="9"/>
    </row>
    <row r="76262" spans="30:30">
      <c r="AD76262" s="9"/>
    </row>
    <row r="76263" spans="30:30">
      <c r="AD76263" s="9"/>
    </row>
    <row r="76264" spans="30:30">
      <c r="AD76264" s="9"/>
    </row>
    <row r="76265" spans="30:30">
      <c r="AD76265" s="9"/>
    </row>
    <row r="76266" spans="30:30">
      <c r="AD76266" s="9"/>
    </row>
    <row r="76267" spans="30:30">
      <c r="AD76267" s="9"/>
    </row>
    <row r="76268" spans="30:30">
      <c r="AD76268" s="9"/>
    </row>
    <row r="76269" spans="30:30">
      <c r="AD76269" s="9"/>
    </row>
    <row r="76270" spans="30:30">
      <c r="AD76270" s="9"/>
    </row>
    <row r="76271" spans="30:30">
      <c r="AD76271" s="9"/>
    </row>
    <row r="76272" spans="30:30">
      <c r="AD76272" s="9"/>
    </row>
    <row r="76273" spans="30:30">
      <c r="AD76273" s="9"/>
    </row>
    <row r="76274" spans="30:30">
      <c r="AD76274" s="9"/>
    </row>
    <row r="76275" spans="30:30">
      <c r="AD76275" s="9"/>
    </row>
    <row r="76276" spans="30:30">
      <c r="AD76276" s="9"/>
    </row>
    <row r="76277" spans="30:30">
      <c r="AD76277" s="9"/>
    </row>
    <row r="76278" spans="30:30">
      <c r="AD76278" s="9"/>
    </row>
    <row r="76279" spans="30:30">
      <c r="AD76279" s="9"/>
    </row>
    <row r="76280" spans="30:30">
      <c r="AD76280" s="9"/>
    </row>
    <row r="76281" spans="30:30">
      <c r="AD76281" s="9"/>
    </row>
    <row r="76282" spans="30:30">
      <c r="AD76282" s="9"/>
    </row>
    <row r="76283" spans="30:30">
      <c r="AD76283" s="9"/>
    </row>
    <row r="76284" spans="30:30">
      <c r="AD76284" s="9"/>
    </row>
    <row r="76285" spans="30:30">
      <c r="AD76285" s="9"/>
    </row>
    <row r="76286" spans="30:30">
      <c r="AD76286" s="9"/>
    </row>
    <row r="76287" spans="30:30">
      <c r="AD76287" s="9"/>
    </row>
    <row r="76288" spans="30:30">
      <c r="AD76288" s="9"/>
    </row>
    <row r="76289" spans="30:30">
      <c r="AD76289" s="9"/>
    </row>
    <row r="76290" spans="30:30">
      <c r="AD76290" s="9"/>
    </row>
    <row r="76291" spans="30:30">
      <c r="AD76291" s="9"/>
    </row>
    <row r="76292" spans="30:30">
      <c r="AD76292" s="9"/>
    </row>
    <row r="76293" spans="30:30">
      <c r="AD76293" s="9"/>
    </row>
    <row r="76294" spans="30:30">
      <c r="AD76294" s="9"/>
    </row>
    <row r="76295" spans="30:30">
      <c r="AD76295" s="9"/>
    </row>
    <row r="76296" spans="30:30">
      <c r="AD76296" s="9"/>
    </row>
    <row r="76297" spans="30:30">
      <c r="AD76297" s="9"/>
    </row>
    <row r="76298" spans="30:30">
      <c r="AD76298" s="9"/>
    </row>
    <row r="76299" spans="30:30">
      <c r="AD76299" s="9"/>
    </row>
    <row r="76300" spans="30:30">
      <c r="AD76300" s="9"/>
    </row>
    <row r="76301" spans="30:30">
      <c r="AD76301" s="9"/>
    </row>
    <row r="76302" spans="30:30">
      <c r="AD76302" s="9"/>
    </row>
    <row r="76303" spans="30:30">
      <c r="AD76303" s="9"/>
    </row>
    <row r="76304" spans="30:30">
      <c r="AD76304" s="9"/>
    </row>
    <row r="76305" spans="30:30">
      <c r="AD76305" s="9"/>
    </row>
    <row r="76306" spans="30:30">
      <c r="AD76306" s="9"/>
    </row>
    <row r="76307" spans="30:30">
      <c r="AD76307" s="9"/>
    </row>
    <row r="76308" spans="30:30">
      <c r="AD76308" s="9"/>
    </row>
    <row r="76309" spans="30:30">
      <c r="AD76309" s="9"/>
    </row>
    <row r="76310" spans="30:30">
      <c r="AD76310" s="9"/>
    </row>
    <row r="76311" spans="30:30">
      <c r="AD76311" s="9"/>
    </row>
    <row r="76312" spans="30:30">
      <c r="AD76312" s="9"/>
    </row>
    <row r="76313" spans="30:30">
      <c r="AD76313" s="9"/>
    </row>
    <row r="76314" spans="30:30">
      <c r="AD76314" s="9"/>
    </row>
    <row r="76315" spans="30:30">
      <c r="AD76315" s="9"/>
    </row>
    <row r="76316" spans="30:30">
      <c r="AD76316" s="9"/>
    </row>
    <row r="76317" spans="30:30">
      <c r="AD76317" s="9"/>
    </row>
    <row r="76318" spans="30:30">
      <c r="AD76318" s="9"/>
    </row>
    <row r="76319" spans="30:30">
      <c r="AD76319" s="9"/>
    </row>
    <row r="76320" spans="30:30">
      <c r="AD76320" s="9"/>
    </row>
    <row r="76321" spans="30:30">
      <c r="AD76321" s="9"/>
    </row>
    <row r="76322" spans="30:30">
      <c r="AD76322" s="9"/>
    </row>
    <row r="76323" spans="30:30">
      <c r="AD76323" s="9"/>
    </row>
    <row r="76324" spans="30:30">
      <c r="AD76324" s="9"/>
    </row>
    <row r="76325" spans="30:30">
      <c r="AD76325" s="9"/>
    </row>
    <row r="76326" spans="30:30">
      <c r="AD76326" s="9"/>
    </row>
    <row r="76327" spans="30:30">
      <c r="AD76327" s="9"/>
    </row>
    <row r="76328" spans="30:30">
      <c r="AD76328" s="9"/>
    </row>
    <row r="76329" spans="30:30">
      <c r="AD76329" s="9"/>
    </row>
    <row r="76330" spans="30:30">
      <c r="AD76330" s="9"/>
    </row>
    <row r="76331" spans="30:30">
      <c r="AD76331" s="9"/>
    </row>
    <row r="76332" spans="30:30">
      <c r="AD76332" s="9"/>
    </row>
    <row r="76333" spans="30:30">
      <c r="AD76333" s="9"/>
    </row>
    <row r="76334" spans="30:30">
      <c r="AD76334" s="9"/>
    </row>
    <row r="76335" spans="30:30">
      <c r="AD76335" s="9"/>
    </row>
    <row r="76336" spans="30:30">
      <c r="AD76336" s="9"/>
    </row>
    <row r="76337" spans="30:30">
      <c r="AD76337" s="9"/>
    </row>
    <row r="76338" spans="30:30">
      <c r="AD76338" s="9"/>
    </row>
    <row r="76339" spans="30:30">
      <c r="AD76339" s="9"/>
    </row>
    <row r="76340" spans="30:30">
      <c r="AD76340" s="9"/>
    </row>
    <row r="76341" spans="30:30">
      <c r="AD76341" s="9"/>
    </row>
    <row r="76342" spans="30:30">
      <c r="AD76342" s="9"/>
    </row>
    <row r="76343" spans="30:30">
      <c r="AD76343" s="9"/>
    </row>
    <row r="76344" spans="30:30">
      <c r="AD76344" s="9"/>
    </row>
    <row r="76345" spans="30:30">
      <c r="AD76345" s="9"/>
    </row>
    <row r="76346" spans="30:30">
      <c r="AD76346" s="9"/>
    </row>
    <row r="76347" spans="30:30">
      <c r="AD76347" s="9"/>
    </row>
    <row r="76348" spans="30:30">
      <c r="AD76348" s="9"/>
    </row>
    <row r="76349" spans="30:30">
      <c r="AD76349" s="9"/>
    </row>
    <row r="76350" spans="30:30">
      <c r="AD76350" s="9"/>
    </row>
    <row r="76351" spans="30:30">
      <c r="AD76351" s="9"/>
    </row>
    <row r="76352" spans="30:30">
      <c r="AD76352" s="9"/>
    </row>
    <row r="76353" spans="30:30">
      <c r="AD76353" s="9"/>
    </row>
    <row r="76354" spans="30:30">
      <c r="AD76354" s="9"/>
    </row>
    <row r="76355" spans="30:30">
      <c r="AD76355" s="9"/>
    </row>
    <row r="76356" spans="30:30">
      <c r="AD76356" s="9"/>
    </row>
    <row r="76357" spans="30:30">
      <c r="AD76357" s="9"/>
    </row>
    <row r="76358" spans="30:30">
      <c r="AD76358" s="9"/>
    </row>
    <row r="76359" spans="30:30">
      <c r="AD76359" s="9"/>
    </row>
    <row r="76360" spans="30:30">
      <c r="AD76360" s="9"/>
    </row>
    <row r="76361" spans="30:30">
      <c r="AD76361" s="9"/>
    </row>
    <row r="76362" spans="30:30">
      <c r="AD76362" s="9"/>
    </row>
    <row r="76363" spans="30:30">
      <c r="AD76363" s="9"/>
    </row>
    <row r="76364" spans="30:30">
      <c r="AD76364" s="9"/>
    </row>
    <row r="76365" spans="30:30">
      <c r="AD76365" s="9"/>
    </row>
    <row r="76366" spans="30:30">
      <c r="AD76366" s="9"/>
    </row>
    <row r="76367" spans="30:30">
      <c r="AD76367" s="9"/>
    </row>
    <row r="76368" spans="30:30">
      <c r="AD76368" s="9"/>
    </row>
    <row r="76369" spans="30:30">
      <c r="AD76369" s="9"/>
    </row>
    <row r="76370" spans="30:30">
      <c r="AD76370" s="9"/>
    </row>
    <row r="76371" spans="30:30">
      <c r="AD76371" s="9"/>
    </row>
    <row r="76372" spans="30:30">
      <c r="AD76372" s="9"/>
    </row>
    <row r="76373" spans="30:30">
      <c r="AD76373" s="9"/>
    </row>
    <row r="76374" spans="30:30">
      <c r="AD76374" s="9"/>
    </row>
    <row r="76375" spans="30:30">
      <c r="AD76375" s="9"/>
    </row>
    <row r="76376" spans="30:30">
      <c r="AD76376" s="9"/>
    </row>
    <row r="76377" spans="30:30">
      <c r="AD76377" s="9"/>
    </row>
    <row r="76378" spans="30:30">
      <c r="AD76378" s="9"/>
    </row>
    <row r="76379" spans="30:30">
      <c r="AD76379" s="9"/>
    </row>
    <row r="76380" spans="30:30">
      <c r="AD76380" s="9"/>
    </row>
    <row r="76381" spans="30:30">
      <c r="AD76381" s="9"/>
    </row>
    <row r="76382" spans="30:30">
      <c r="AD76382" s="9"/>
    </row>
    <row r="76383" spans="30:30">
      <c r="AD76383" s="9"/>
    </row>
    <row r="76384" spans="30:30">
      <c r="AD76384" s="9"/>
    </row>
    <row r="76385" spans="30:30">
      <c r="AD76385" s="9"/>
    </row>
    <row r="76386" spans="30:30">
      <c r="AD76386" s="9"/>
    </row>
    <row r="76387" spans="30:30">
      <c r="AD76387" s="9"/>
    </row>
    <row r="76388" spans="30:30">
      <c r="AD76388" s="9"/>
    </row>
    <row r="76389" spans="30:30">
      <c r="AD76389" s="9"/>
    </row>
    <row r="76390" spans="30:30">
      <c r="AD76390" s="9"/>
    </row>
    <row r="76391" spans="30:30">
      <c r="AD76391" s="9"/>
    </row>
    <row r="76392" spans="30:30">
      <c r="AD76392" s="9"/>
    </row>
    <row r="76393" spans="30:30">
      <c r="AD76393" s="9"/>
    </row>
    <row r="76394" spans="30:30">
      <c r="AD76394" s="9"/>
    </row>
    <row r="76395" spans="30:30">
      <c r="AD76395" s="9"/>
    </row>
    <row r="76396" spans="30:30">
      <c r="AD76396" s="9"/>
    </row>
    <row r="76397" spans="30:30">
      <c r="AD76397" s="9"/>
    </row>
    <row r="76398" spans="30:30">
      <c r="AD76398" s="9"/>
    </row>
    <row r="76399" spans="30:30">
      <c r="AD76399" s="9"/>
    </row>
    <row r="76400" spans="30:30">
      <c r="AD76400" s="9"/>
    </row>
    <row r="76401" spans="30:30">
      <c r="AD76401" s="9"/>
    </row>
    <row r="76402" spans="30:30">
      <c r="AD76402" s="9"/>
    </row>
    <row r="76403" spans="30:30">
      <c r="AD76403" s="9"/>
    </row>
    <row r="76404" spans="30:30">
      <c r="AD76404" s="9"/>
    </row>
    <row r="76405" spans="30:30">
      <c r="AD76405" s="9"/>
    </row>
    <row r="76406" spans="30:30">
      <c r="AD76406" s="9"/>
    </row>
    <row r="76407" spans="30:30">
      <c r="AD76407" s="9"/>
    </row>
    <row r="76408" spans="30:30">
      <c r="AD76408" s="9"/>
    </row>
    <row r="76409" spans="30:30">
      <c r="AD76409" s="9"/>
    </row>
    <row r="76410" spans="30:30">
      <c r="AD76410" s="9"/>
    </row>
    <row r="76411" spans="30:30">
      <c r="AD76411" s="9"/>
    </row>
    <row r="76412" spans="30:30">
      <c r="AD76412" s="9"/>
    </row>
    <row r="76413" spans="30:30">
      <c r="AD76413" s="9"/>
    </row>
    <row r="76414" spans="30:30">
      <c r="AD76414" s="9"/>
    </row>
    <row r="76415" spans="30:30">
      <c r="AD76415" s="9"/>
    </row>
    <row r="76416" spans="30:30">
      <c r="AD76416" s="9"/>
    </row>
    <row r="76417" spans="30:30">
      <c r="AD76417" s="9"/>
    </row>
    <row r="76418" spans="30:30">
      <c r="AD76418" s="9"/>
    </row>
    <row r="76419" spans="30:30">
      <c r="AD76419" s="9"/>
    </row>
    <row r="76420" spans="30:30">
      <c r="AD76420" s="9"/>
    </row>
    <row r="76421" spans="30:30">
      <c r="AD76421" s="9"/>
    </row>
    <row r="76422" spans="30:30">
      <c r="AD76422" s="9"/>
    </row>
    <row r="76423" spans="30:30">
      <c r="AD76423" s="9"/>
    </row>
    <row r="76424" spans="30:30">
      <c r="AD76424" s="9"/>
    </row>
    <row r="76425" spans="30:30">
      <c r="AD76425" s="9"/>
    </row>
    <row r="76426" spans="30:30">
      <c r="AD76426" s="9"/>
    </row>
    <row r="76427" spans="30:30">
      <c r="AD76427" s="9"/>
    </row>
    <row r="76428" spans="30:30">
      <c r="AD76428" s="9"/>
    </row>
    <row r="76429" spans="30:30">
      <c r="AD76429" s="9"/>
    </row>
    <row r="76430" spans="30:30">
      <c r="AD76430" s="9"/>
    </row>
    <row r="76431" spans="30:30">
      <c r="AD76431" s="9"/>
    </row>
    <row r="76432" spans="30:30">
      <c r="AD76432" s="9"/>
    </row>
    <row r="76433" spans="30:30">
      <c r="AD76433" s="9"/>
    </row>
    <row r="76434" spans="30:30">
      <c r="AD76434" s="9"/>
    </row>
    <row r="76435" spans="30:30">
      <c r="AD76435" s="9"/>
    </row>
    <row r="76436" spans="30:30">
      <c r="AD76436" s="9"/>
    </row>
    <row r="76437" spans="30:30">
      <c r="AD76437" s="9"/>
    </row>
    <row r="76438" spans="30:30">
      <c r="AD76438" s="9"/>
    </row>
    <row r="76439" spans="30:30">
      <c r="AD76439" s="9"/>
    </row>
    <row r="76440" spans="30:30">
      <c r="AD76440" s="9"/>
    </row>
    <row r="76441" spans="30:30">
      <c r="AD76441" s="9"/>
    </row>
    <row r="76442" spans="30:30">
      <c r="AD76442" s="9"/>
    </row>
    <row r="76443" spans="30:30">
      <c r="AD76443" s="9"/>
    </row>
    <row r="76444" spans="30:30">
      <c r="AD76444" s="9"/>
    </row>
    <row r="76445" spans="30:30">
      <c r="AD76445" s="9"/>
    </row>
    <row r="76446" spans="30:30">
      <c r="AD76446" s="9"/>
    </row>
    <row r="76447" spans="30:30">
      <c r="AD76447" s="9"/>
    </row>
    <row r="76448" spans="30:30">
      <c r="AD76448" s="9"/>
    </row>
    <row r="76449" spans="30:30">
      <c r="AD76449" s="9"/>
    </row>
    <row r="76450" spans="30:30">
      <c r="AD76450" s="9"/>
    </row>
    <row r="76451" spans="30:30">
      <c r="AD76451" s="9"/>
    </row>
    <row r="76452" spans="30:30">
      <c r="AD76452" s="9"/>
    </row>
    <row r="76453" spans="30:30">
      <c r="AD76453" s="9"/>
    </row>
    <row r="76454" spans="30:30">
      <c r="AD76454" s="9"/>
    </row>
    <row r="76455" spans="30:30">
      <c r="AD76455" s="9"/>
    </row>
    <row r="76456" spans="30:30">
      <c r="AD76456" s="9"/>
    </row>
    <row r="76457" spans="30:30">
      <c r="AD76457" s="9"/>
    </row>
    <row r="76458" spans="30:30">
      <c r="AD76458" s="9"/>
    </row>
    <row r="76459" spans="30:30">
      <c r="AD76459" s="9"/>
    </row>
    <row r="76460" spans="30:30">
      <c r="AD76460" s="9"/>
    </row>
    <row r="76461" spans="30:30">
      <c r="AD76461" s="9"/>
    </row>
    <row r="76462" spans="30:30">
      <c r="AD76462" s="9"/>
    </row>
    <row r="76463" spans="30:30">
      <c r="AD76463" s="9"/>
    </row>
    <row r="76464" spans="30:30">
      <c r="AD76464" s="9"/>
    </row>
    <row r="76465" spans="30:30">
      <c r="AD76465" s="9"/>
    </row>
    <row r="76466" spans="30:30">
      <c r="AD76466" s="9"/>
    </row>
    <row r="76467" spans="30:30">
      <c r="AD76467" s="9"/>
    </row>
    <row r="76468" spans="30:30">
      <c r="AD76468" s="9"/>
    </row>
    <row r="76469" spans="30:30">
      <c r="AD76469" s="9"/>
    </row>
    <row r="76470" spans="30:30">
      <c r="AD76470" s="9"/>
    </row>
    <row r="76471" spans="30:30">
      <c r="AD76471" s="9"/>
    </row>
    <row r="76472" spans="30:30">
      <c r="AD76472" s="9"/>
    </row>
    <row r="76473" spans="30:30">
      <c r="AD76473" s="9"/>
    </row>
    <row r="76474" spans="30:30">
      <c r="AD76474" s="9"/>
    </row>
    <row r="76475" spans="30:30">
      <c r="AD76475" s="9"/>
    </row>
    <row r="76476" spans="30:30">
      <c r="AD76476" s="9"/>
    </row>
    <row r="76477" spans="30:30">
      <c r="AD76477" s="9"/>
    </row>
    <row r="76478" spans="30:30">
      <c r="AD76478" s="9"/>
    </row>
    <row r="76479" spans="30:30">
      <c r="AD76479" s="9"/>
    </row>
    <row r="76480" spans="30:30">
      <c r="AD76480" s="9"/>
    </row>
    <row r="76481" spans="30:30">
      <c r="AD76481" s="9"/>
    </row>
    <row r="76482" spans="30:30">
      <c r="AD76482" s="9"/>
    </row>
    <row r="76483" spans="30:30">
      <c r="AD76483" s="9"/>
    </row>
    <row r="76484" spans="30:30">
      <c r="AD76484" s="9"/>
    </row>
    <row r="76485" spans="30:30">
      <c r="AD76485" s="9"/>
    </row>
    <row r="76486" spans="30:30">
      <c r="AD76486" s="9"/>
    </row>
    <row r="76487" spans="30:30">
      <c r="AD76487" s="9"/>
    </row>
    <row r="76488" spans="30:30">
      <c r="AD76488" s="9"/>
    </row>
    <row r="76489" spans="30:30">
      <c r="AD76489" s="9"/>
    </row>
    <row r="76490" spans="30:30">
      <c r="AD76490" s="9"/>
    </row>
    <row r="76491" spans="30:30">
      <c r="AD76491" s="9"/>
    </row>
    <row r="76492" spans="30:30">
      <c r="AD76492" s="9"/>
    </row>
    <row r="76493" spans="30:30">
      <c r="AD76493" s="9"/>
    </row>
    <row r="76494" spans="30:30">
      <c r="AD76494" s="9"/>
    </row>
    <row r="76495" spans="30:30">
      <c r="AD76495" s="9"/>
    </row>
    <row r="76496" spans="30:30">
      <c r="AD76496" s="9"/>
    </row>
    <row r="76497" spans="30:30">
      <c r="AD76497" s="9"/>
    </row>
    <row r="76498" spans="30:30">
      <c r="AD76498" s="9"/>
    </row>
    <row r="76499" spans="30:30">
      <c r="AD76499" s="9"/>
    </row>
    <row r="76500" spans="30:30">
      <c r="AD76500" s="9"/>
    </row>
    <row r="76501" spans="30:30">
      <c r="AD76501" s="9"/>
    </row>
    <row r="76502" spans="30:30">
      <c r="AD76502" s="9"/>
    </row>
    <row r="76503" spans="30:30">
      <c r="AD76503" s="9"/>
    </row>
    <row r="76504" spans="30:30">
      <c r="AD76504" s="9"/>
    </row>
    <row r="76505" spans="30:30">
      <c r="AD76505" s="9"/>
    </row>
    <row r="76506" spans="30:30">
      <c r="AD76506" s="9"/>
    </row>
    <row r="76507" spans="30:30">
      <c r="AD76507" s="9"/>
    </row>
    <row r="76508" spans="30:30">
      <c r="AD76508" s="9"/>
    </row>
    <row r="76509" spans="30:30">
      <c r="AD76509" s="9"/>
    </row>
    <row r="76510" spans="30:30">
      <c r="AD76510" s="9"/>
    </row>
    <row r="76511" spans="30:30">
      <c r="AD76511" s="9"/>
    </row>
    <row r="76512" spans="30:30">
      <c r="AD76512" s="9"/>
    </row>
    <row r="76513" spans="30:30">
      <c r="AD76513" s="9"/>
    </row>
    <row r="76514" spans="30:30">
      <c r="AD76514" s="9"/>
    </row>
    <row r="76515" spans="30:30">
      <c r="AD76515" s="9"/>
    </row>
    <row r="76516" spans="30:30">
      <c r="AD76516" s="9"/>
    </row>
    <row r="76517" spans="30:30">
      <c r="AD76517" s="9"/>
    </row>
    <row r="76518" spans="30:30">
      <c r="AD76518" s="9"/>
    </row>
    <row r="76519" spans="30:30">
      <c r="AD76519" s="9"/>
    </row>
    <row r="76520" spans="30:30">
      <c r="AD76520" s="9"/>
    </row>
    <row r="76521" spans="30:30">
      <c r="AD76521" s="9"/>
    </row>
    <row r="76522" spans="30:30">
      <c r="AD76522" s="9"/>
    </row>
    <row r="76523" spans="30:30">
      <c r="AD76523" s="9"/>
    </row>
    <row r="76524" spans="30:30">
      <c r="AD76524" s="9"/>
    </row>
    <row r="76525" spans="30:30">
      <c r="AD76525" s="9"/>
    </row>
    <row r="76526" spans="30:30">
      <c r="AD76526" s="9"/>
    </row>
    <row r="76527" spans="30:30">
      <c r="AD76527" s="9"/>
    </row>
    <row r="76528" spans="30:30">
      <c r="AD76528" s="9"/>
    </row>
    <row r="76529" spans="30:30">
      <c r="AD76529" s="9"/>
    </row>
    <row r="76530" spans="30:30">
      <c r="AD76530" s="9"/>
    </row>
    <row r="76531" spans="30:30">
      <c r="AD76531" s="9"/>
    </row>
    <row r="76532" spans="30:30">
      <c r="AD76532" s="9"/>
    </row>
    <row r="76533" spans="30:30">
      <c r="AD76533" s="9"/>
    </row>
    <row r="76534" spans="30:30">
      <c r="AD76534" s="9"/>
    </row>
    <row r="76535" spans="30:30">
      <c r="AD76535" s="9"/>
    </row>
    <row r="76536" spans="30:30">
      <c r="AD76536" s="9"/>
    </row>
    <row r="76537" spans="30:30">
      <c r="AD76537" s="9"/>
    </row>
    <row r="76538" spans="30:30">
      <c r="AD76538" s="9"/>
    </row>
    <row r="76539" spans="30:30">
      <c r="AD76539" s="9"/>
    </row>
    <row r="76540" spans="30:30">
      <c r="AD76540" s="9"/>
    </row>
    <row r="76541" spans="30:30">
      <c r="AD76541" s="9"/>
    </row>
    <row r="76542" spans="30:30">
      <c r="AD76542" s="9"/>
    </row>
    <row r="76543" spans="30:30">
      <c r="AD76543" s="9"/>
    </row>
    <row r="76544" spans="30:30">
      <c r="AD76544" s="9"/>
    </row>
    <row r="76545" spans="30:30">
      <c r="AD76545" s="9"/>
    </row>
    <row r="76546" spans="30:30">
      <c r="AD76546" s="9"/>
    </row>
    <row r="76547" spans="30:30">
      <c r="AD76547" s="9"/>
    </row>
    <row r="76548" spans="30:30">
      <c r="AD76548" s="9"/>
    </row>
    <row r="76549" spans="30:30">
      <c r="AD76549" s="9"/>
    </row>
    <row r="76550" spans="30:30">
      <c r="AD76550" s="9"/>
    </row>
    <row r="76551" spans="30:30">
      <c r="AD76551" s="9"/>
    </row>
    <row r="76552" spans="30:30">
      <c r="AD76552" s="9"/>
    </row>
    <row r="76553" spans="30:30">
      <c r="AD76553" s="9"/>
    </row>
    <row r="76554" spans="30:30">
      <c r="AD76554" s="9"/>
    </row>
    <row r="76555" spans="30:30">
      <c r="AD76555" s="9"/>
    </row>
    <row r="76556" spans="30:30">
      <c r="AD76556" s="9"/>
    </row>
    <row r="76557" spans="30:30">
      <c r="AD76557" s="9"/>
    </row>
    <row r="76558" spans="30:30">
      <c r="AD76558" s="9"/>
    </row>
    <row r="76559" spans="30:30">
      <c r="AD76559" s="9"/>
    </row>
    <row r="76560" spans="30:30">
      <c r="AD76560" s="9"/>
    </row>
    <row r="76561" spans="30:30">
      <c r="AD76561" s="9"/>
    </row>
    <row r="76562" spans="30:30">
      <c r="AD76562" s="9"/>
    </row>
    <row r="76563" spans="30:30">
      <c r="AD76563" s="9"/>
    </row>
    <row r="76564" spans="30:30">
      <c r="AD76564" s="9"/>
    </row>
    <row r="76565" spans="30:30">
      <c r="AD76565" s="9"/>
    </row>
    <row r="76566" spans="30:30">
      <c r="AD76566" s="9"/>
    </row>
    <row r="76567" spans="30:30">
      <c r="AD76567" s="9"/>
    </row>
    <row r="76568" spans="30:30">
      <c r="AD76568" s="9"/>
    </row>
    <row r="76569" spans="30:30">
      <c r="AD76569" s="9"/>
    </row>
    <row r="76570" spans="30:30">
      <c r="AD76570" s="9"/>
    </row>
    <row r="76571" spans="30:30">
      <c r="AD76571" s="9"/>
    </row>
    <row r="76572" spans="30:30">
      <c r="AD76572" s="9"/>
    </row>
    <row r="76573" spans="30:30">
      <c r="AD76573" s="9"/>
    </row>
    <row r="76574" spans="30:30">
      <c r="AD76574" s="9"/>
    </row>
    <row r="76575" spans="30:30">
      <c r="AD76575" s="9"/>
    </row>
    <row r="76576" spans="30:30">
      <c r="AD76576" s="9"/>
    </row>
    <row r="76577" spans="30:30">
      <c r="AD76577" s="9"/>
    </row>
    <row r="76578" spans="30:30">
      <c r="AD76578" s="9"/>
    </row>
    <row r="76579" spans="30:30">
      <c r="AD76579" s="9"/>
    </row>
    <row r="76580" spans="30:30">
      <c r="AD76580" s="9"/>
    </row>
    <row r="76581" spans="30:30">
      <c r="AD76581" s="9"/>
    </row>
    <row r="76582" spans="30:30">
      <c r="AD76582" s="9"/>
    </row>
    <row r="76583" spans="30:30">
      <c r="AD76583" s="9"/>
    </row>
    <row r="76584" spans="30:30">
      <c r="AD76584" s="9"/>
    </row>
    <row r="76585" spans="30:30">
      <c r="AD76585" s="9"/>
    </row>
    <row r="76586" spans="30:30">
      <c r="AD76586" s="9"/>
    </row>
    <row r="76587" spans="30:30">
      <c r="AD76587" s="9"/>
    </row>
    <row r="76588" spans="30:30">
      <c r="AD76588" s="9"/>
    </row>
    <row r="76589" spans="30:30">
      <c r="AD76589" s="9"/>
    </row>
    <row r="76590" spans="30:30">
      <c r="AD76590" s="9"/>
    </row>
    <row r="76591" spans="30:30">
      <c r="AD76591" s="9"/>
    </row>
    <row r="76592" spans="30:30">
      <c r="AD76592" s="9"/>
    </row>
    <row r="76593" spans="30:30">
      <c r="AD76593" s="9"/>
    </row>
    <row r="76594" spans="30:30">
      <c r="AD76594" s="9"/>
    </row>
    <row r="76595" spans="30:30">
      <c r="AD76595" s="9"/>
    </row>
    <row r="76596" spans="30:30">
      <c r="AD76596" s="9"/>
    </row>
    <row r="76597" spans="30:30">
      <c r="AD76597" s="9"/>
    </row>
    <row r="76598" spans="30:30">
      <c r="AD76598" s="9"/>
    </row>
    <row r="76599" spans="30:30">
      <c r="AD76599" s="9"/>
    </row>
    <row r="76600" spans="30:30">
      <c r="AD76600" s="9"/>
    </row>
    <row r="76601" spans="30:30">
      <c r="AD76601" s="9"/>
    </row>
    <row r="76602" spans="30:30">
      <c r="AD76602" s="9"/>
    </row>
    <row r="76603" spans="30:30">
      <c r="AD76603" s="9"/>
    </row>
    <row r="76604" spans="30:30">
      <c r="AD76604" s="9"/>
    </row>
    <row r="76605" spans="30:30">
      <c r="AD76605" s="9"/>
    </row>
    <row r="76606" spans="30:30">
      <c r="AD76606" s="9"/>
    </row>
    <row r="76607" spans="30:30">
      <c r="AD76607" s="9"/>
    </row>
    <row r="76608" spans="30:30">
      <c r="AD76608" s="9"/>
    </row>
    <row r="76609" spans="30:30">
      <c r="AD76609" s="9"/>
    </row>
    <row r="76610" spans="30:30">
      <c r="AD76610" s="9"/>
    </row>
    <row r="76611" spans="30:30">
      <c r="AD76611" s="9"/>
    </row>
    <row r="76612" spans="30:30">
      <c r="AD76612" s="9"/>
    </row>
    <row r="76613" spans="30:30">
      <c r="AD76613" s="9"/>
    </row>
    <row r="76614" spans="30:30">
      <c r="AD76614" s="9"/>
    </row>
    <row r="76615" spans="30:30">
      <c r="AD76615" s="9"/>
    </row>
    <row r="76616" spans="30:30">
      <c r="AD76616" s="9"/>
    </row>
    <row r="76617" spans="30:30">
      <c r="AD76617" s="9"/>
    </row>
    <row r="76618" spans="30:30">
      <c r="AD76618" s="9"/>
    </row>
    <row r="76619" spans="30:30">
      <c r="AD76619" s="9"/>
    </row>
    <row r="76620" spans="30:30">
      <c r="AD76620" s="9"/>
    </row>
    <row r="76621" spans="30:30">
      <c r="AD76621" s="9"/>
    </row>
    <row r="76622" spans="30:30">
      <c r="AD76622" s="9"/>
    </row>
    <row r="76623" spans="30:30">
      <c r="AD76623" s="9"/>
    </row>
    <row r="76624" spans="30:30">
      <c r="AD76624" s="9"/>
    </row>
    <row r="76625" spans="30:30">
      <c r="AD76625" s="9"/>
    </row>
    <row r="76626" spans="30:30">
      <c r="AD76626" s="9"/>
    </row>
    <row r="76627" spans="30:30">
      <c r="AD76627" s="9"/>
    </row>
    <row r="76628" spans="30:30">
      <c r="AD76628" s="9"/>
    </row>
    <row r="76629" spans="30:30">
      <c r="AD76629" s="9"/>
    </row>
    <row r="76630" spans="30:30">
      <c r="AD76630" s="9"/>
    </row>
    <row r="76631" spans="30:30">
      <c r="AD76631" s="9"/>
    </row>
    <row r="76632" spans="30:30">
      <c r="AD76632" s="9"/>
    </row>
    <row r="76633" spans="30:30">
      <c r="AD76633" s="9"/>
    </row>
    <row r="76634" spans="30:30">
      <c r="AD76634" s="9"/>
    </row>
    <row r="76635" spans="30:30">
      <c r="AD76635" s="9"/>
    </row>
    <row r="76636" spans="30:30">
      <c r="AD76636" s="9"/>
    </row>
    <row r="76637" spans="30:30">
      <c r="AD76637" s="9"/>
    </row>
    <row r="76638" spans="30:30">
      <c r="AD76638" s="9"/>
    </row>
    <row r="76639" spans="30:30">
      <c r="AD76639" s="9"/>
    </row>
    <row r="76640" spans="30:30">
      <c r="AD76640" s="9"/>
    </row>
    <row r="76641" spans="30:30">
      <c r="AD76641" s="9"/>
    </row>
    <row r="76642" spans="30:30">
      <c r="AD76642" s="9"/>
    </row>
    <row r="76643" spans="30:30">
      <c r="AD76643" s="9"/>
    </row>
    <row r="76644" spans="30:30">
      <c r="AD76644" s="9"/>
    </row>
    <row r="76645" spans="30:30">
      <c r="AD76645" s="9"/>
    </row>
    <row r="76646" spans="30:30">
      <c r="AD76646" s="9"/>
    </row>
    <row r="76647" spans="30:30">
      <c r="AD76647" s="9"/>
    </row>
    <row r="76648" spans="30:30">
      <c r="AD76648" s="9"/>
    </row>
    <row r="76649" spans="30:30">
      <c r="AD76649" s="9"/>
    </row>
    <row r="76650" spans="30:30">
      <c r="AD76650" s="9"/>
    </row>
    <row r="76651" spans="30:30">
      <c r="AD76651" s="9"/>
    </row>
    <row r="76652" spans="30:30">
      <c r="AD76652" s="9"/>
    </row>
    <row r="76653" spans="30:30">
      <c r="AD76653" s="9"/>
    </row>
    <row r="76654" spans="30:30">
      <c r="AD76654" s="9"/>
    </row>
    <row r="76655" spans="30:30">
      <c r="AD76655" s="9"/>
    </row>
    <row r="76656" spans="30:30">
      <c r="AD76656" s="9"/>
    </row>
    <row r="76657" spans="30:30">
      <c r="AD76657" s="9"/>
    </row>
    <row r="76658" spans="30:30">
      <c r="AD76658" s="9"/>
    </row>
    <row r="76659" spans="30:30">
      <c r="AD76659" s="9"/>
    </row>
    <row r="76660" spans="30:30">
      <c r="AD76660" s="9"/>
    </row>
    <row r="76661" spans="30:30">
      <c r="AD76661" s="9"/>
    </row>
    <row r="76662" spans="30:30">
      <c r="AD76662" s="9"/>
    </row>
    <row r="76663" spans="30:30">
      <c r="AD76663" s="9"/>
    </row>
    <row r="76664" spans="30:30">
      <c r="AD76664" s="9"/>
    </row>
    <row r="76665" spans="30:30">
      <c r="AD76665" s="9"/>
    </row>
    <row r="76666" spans="30:30">
      <c r="AD76666" s="9"/>
    </row>
    <row r="76667" spans="30:30">
      <c r="AD76667" s="9"/>
    </row>
    <row r="76668" spans="30:30">
      <c r="AD76668" s="9"/>
    </row>
    <row r="76669" spans="30:30">
      <c r="AD76669" s="9"/>
    </row>
    <row r="76670" spans="30:30">
      <c r="AD76670" s="9"/>
    </row>
    <row r="76671" spans="30:30">
      <c r="AD76671" s="9"/>
    </row>
    <row r="76672" spans="30:30">
      <c r="AD76672" s="9"/>
    </row>
    <row r="76673" spans="30:30">
      <c r="AD76673" s="9"/>
    </row>
    <row r="76674" spans="30:30">
      <c r="AD76674" s="9"/>
    </row>
    <row r="76675" spans="30:30">
      <c r="AD76675" s="9"/>
    </row>
    <row r="76676" spans="30:30">
      <c r="AD76676" s="9"/>
    </row>
    <row r="76677" spans="30:30">
      <c r="AD76677" s="9"/>
    </row>
    <row r="76678" spans="30:30">
      <c r="AD76678" s="9"/>
    </row>
    <row r="76679" spans="30:30">
      <c r="AD76679" s="9"/>
    </row>
    <row r="76680" spans="30:30">
      <c r="AD76680" s="9"/>
    </row>
    <row r="76681" spans="30:30">
      <c r="AD76681" s="9"/>
    </row>
    <row r="76682" spans="30:30">
      <c r="AD76682" s="9"/>
    </row>
    <row r="76683" spans="30:30">
      <c r="AD76683" s="9"/>
    </row>
    <row r="76684" spans="30:30">
      <c r="AD76684" s="9"/>
    </row>
    <row r="76685" spans="30:30">
      <c r="AD76685" s="9"/>
    </row>
    <row r="76686" spans="30:30">
      <c r="AD76686" s="9"/>
    </row>
    <row r="76687" spans="30:30">
      <c r="AD76687" s="9"/>
    </row>
    <row r="76688" spans="30:30">
      <c r="AD76688" s="9"/>
    </row>
    <row r="76689" spans="30:30">
      <c r="AD76689" s="9"/>
    </row>
    <row r="76690" spans="30:30">
      <c r="AD76690" s="9"/>
    </row>
    <row r="76691" spans="30:30">
      <c r="AD76691" s="9"/>
    </row>
    <row r="76692" spans="30:30">
      <c r="AD76692" s="9"/>
    </row>
    <row r="76693" spans="30:30">
      <c r="AD76693" s="9"/>
    </row>
    <row r="76694" spans="30:30">
      <c r="AD76694" s="9"/>
    </row>
    <row r="76695" spans="30:30">
      <c r="AD76695" s="9"/>
    </row>
    <row r="76696" spans="30:30">
      <c r="AD76696" s="9"/>
    </row>
    <row r="76697" spans="30:30">
      <c r="AD76697" s="9"/>
    </row>
    <row r="76698" spans="30:30">
      <c r="AD76698" s="9"/>
    </row>
    <row r="76699" spans="30:30">
      <c r="AD76699" s="9"/>
    </row>
    <row r="76700" spans="30:30">
      <c r="AD76700" s="9"/>
    </row>
    <row r="76701" spans="30:30">
      <c r="AD76701" s="9"/>
    </row>
    <row r="76702" spans="30:30">
      <c r="AD76702" s="9"/>
    </row>
    <row r="76703" spans="30:30">
      <c r="AD76703" s="9"/>
    </row>
    <row r="76704" spans="30:30">
      <c r="AD76704" s="9"/>
    </row>
    <row r="76705" spans="30:30">
      <c r="AD76705" s="9"/>
    </row>
    <row r="76706" spans="30:30">
      <c r="AD76706" s="9"/>
    </row>
    <row r="76707" spans="30:30">
      <c r="AD76707" s="9"/>
    </row>
    <row r="76708" spans="30:30">
      <c r="AD76708" s="9"/>
    </row>
    <row r="76709" spans="30:30">
      <c r="AD76709" s="9"/>
    </row>
    <row r="76710" spans="30:30">
      <c r="AD76710" s="9"/>
    </row>
    <row r="76711" spans="30:30">
      <c r="AD76711" s="9"/>
    </row>
    <row r="76712" spans="30:30">
      <c r="AD76712" s="9"/>
    </row>
    <row r="76713" spans="30:30">
      <c r="AD76713" s="9"/>
    </row>
    <row r="76714" spans="30:30">
      <c r="AD76714" s="9"/>
    </row>
    <row r="76715" spans="30:30">
      <c r="AD76715" s="9"/>
    </row>
    <row r="76716" spans="30:30">
      <c r="AD76716" s="9"/>
    </row>
    <row r="76717" spans="30:30">
      <c r="AD76717" s="9"/>
    </row>
    <row r="76718" spans="30:30">
      <c r="AD76718" s="9"/>
    </row>
    <row r="76719" spans="30:30">
      <c r="AD76719" s="9"/>
    </row>
    <row r="76720" spans="30:30">
      <c r="AD76720" s="9"/>
    </row>
    <row r="76721" spans="30:30">
      <c r="AD76721" s="9"/>
    </row>
    <row r="76722" spans="30:30">
      <c r="AD76722" s="9"/>
    </row>
    <row r="76723" spans="30:30">
      <c r="AD76723" s="9"/>
    </row>
    <row r="76724" spans="30:30">
      <c r="AD76724" s="9"/>
    </row>
    <row r="76725" spans="30:30">
      <c r="AD76725" s="9"/>
    </row>
    <row r="76726" spans="30:30">
      <c r="AD76726" s="9"/>
    </row>
    <row r="76727" spans="30:30">
      <c r="AD76727" s="9"/>
    </row>
    <row r="76728" spans="30:30">
      <c r="AD76728" s="9"/>
    </row>
    <row r="76729" spans="30:30">
      <c r="AD76729" s="9"/>
    </row>
    <row r="76730" spans="30:30">
      <c r="AD76730" s="9"/>
    </row>
    <row r="76731" spans="30:30">
      <c r="AD76731" s="9"/>
    </row>
    <row r="76732" spans="30:30">
      <c r="AD76732" s="9"/>
    </row>
    <row r="76733" spans="30:30">
      <c r="AD76733" s="9"/>
    </row>
    <row r="76734" spans="30:30">
      <c r="AD76734" s="9"/>
    </row>
    <row r="76735" spans="30:30">
      <c r="AD76735" s="9"/>
    </row>
    <row r="76736" spans="30:30">
      <c r="AD76736" s="9"/>
    </row>
    <row r="76737" spans="30:30">
      <c r="AD76737" s="9"/>
    </row>
    <row r="76738" spans="30:30">
      <c r="AD76738" s="9"/>
    </row>
    <row r="76739" spans="30:30">
      <c r="AD76739" s="9"/>
    </row>
    <row r="76740" spans="30:30">
      <c r="AD76740" s="9"/>
    </row>
    <row r="76741" spans="30:30">
      <c r="AD76741" s="9"/>
    </row>
    <row r="76742" spans="30:30">
      <c r="AD76742" s="9"/>
    </row>
    <row r="76743" spans="30:30">
      <c r="AD76743" s="9"/>
    </row>
    <row r="76744" spans="30:30">
      <c r="AD76744" s="9"/>
    </row>
    <row r="76745" spans="30:30">
      <c r="AD76745" s="9"/>
    </row>
    <row r="76746" spans="30:30">
      <c r="AD76746" s="9"/>
    </row>
    <row r="76747" spans="30:30">
      <c r="AD76747" s="9"/>
    </row>
    <row r="76748" spans="30:30">
      <c r="AD76748" s="9"/>
    </row>
    <row r="76749" spans="30:30">
      <c r="AD76749" s="9"/>
    </row>
    <row r="76750" spans="30:30">
      <c r="AD76750" s="9"/>
    </row>
    <row r="76751" spans="30:30">
      <c r="AD76751" s="9"/>
    </row>
    <row r="76752" spans="30:30">
      <c r="AD76752" s="9"/>
    </row>
    <row r="76753" spans="30:30">
      <c r="AD76753" s="9"/>
    </row>
    <row r="76754" spans="30:30">
      <c r="AD76754" s="9"/>
    </row>
    <row r="76755" spans="30:30">
      <c r="AD76755" s="9"/>
    </row>
    <row r="76756" spans="30:30">
      <c r="AD76756" s="9"/>
    </row>
    <row r="76757" spans="30:30">
      <c r="AD76757" s="9"/>
    </row>
    <row r="76758" spans="30:30">
      <c r="AD76758" s="9"/>
    </row>
    <row r="76759" spans="30:30">
      <c r="AD76759" s="9"/>
    </row>
    <row r="76760" spans="30:30">
      <c r="AD76760" s="9"/>
    </row>
    <row r="76761" spans="30:30">
      <c r="AD76761" s="9"/>
    </row>
    <row r="76762" spans="30:30">
      <c r="AD76762" s="9"/>
    </row>
    <row r="76763" spans="30:30">
      <c r="AD76763" s="9"/>
    </row>
    <row r="76764" spans="30:30">
      <c r="AD76764" s="9"/>
    </row>
    <row r="76765" spans="30:30">
      <c r="AD76765" s="9"/>
    </row>
    <row r="76766" spans="30:30">
      <c r="AD76766" s="9"/>
    </row>
    <row r="76767" spans="30:30">
      <c r="AD76767" s="9"/>
    </row>
    <row r="76768" spans="30:30">
      <c r="AD76768" s="9"/>
    </row>
    <row r="76769" spans="30:30">
      <c r="AD76769" s="9"/>
    </row>
    <row r="76770" spans="30:30">
      <c r="AD76770" s="9"/>
    </row>
    <row r="76771" spans="30:30">
      <c r="AD76771" s="9"/>
    </row>
    <row r="76772" spans="30:30">
      <c r="AD76772" s="9"/>
    </row>
    <row r="76773" spans="30:30">
      <c r="AD76773" s="9"/>
    </row>
    <row r="76774" spans="30:30">
      <c r="AD76774" s="9"/>
    </row>
    <row r="76775" spans="30:30">
      <c r="AD76775" s="9"/>
    </row>
    <row r="76776" spans="30:30">
      <c r="AD76776" s="9"/>
    </row>
    <row r="76777" spans="30:30">
      <c r="AD76777" s="9"/>
    </row>
    <row r="76778" spans="30:30">
      <c r="AD76778" s="9"/>
    </row>
    <row r="76779" spans="30:30">
      <c r="AD76779" s="9"/>
    </row>
    <row r="76780" spans="30:30">
      <c r="AD76780" s="9"/>
    </row>
    <row r="76781" spans="30:30">
      <c r="AD76781" s="9"/>
    </row>
    <row r="76782" spans="30:30">
      <c r="AD76782" s="9"/>
    </row>
    <row r="76783" spans="30:30">
      <c r="AD76783" s="9"/>
    </row>
    <row r="76784" spans="30:30">
      <c r="AD76784" s="9"/>
    </row>
    <row r="76785" spans="30:30">
      <c r="AD76785" s="9"/>
    </row>
    <row r="76786" spans="30:30">
      <c r="AD76786" s="9"/>
    </row>
    <row r="76787" spans="30:30">
      <c r="AD76787" s="9"/>
    </row>
    <row r="76788" spans="30:30">
      <c r="AD76788" s="9"/>
    </row>
    <row r="76789" spans="30:30">
      <c r="AD76789" s="9"/>
    </row>
    <row r="76790" spans="30:30">
      <c r="AD76790" s="9"/>
    </row>
    <row r="76791" spans="30:30">
      <c r="AD76791" s="9"/>
    </row>
    <row r="76792" spans="30:30">
      <c r="AD76792" s="9"/>
    </row>
    <row r="76793" spans="30:30">
      <c r="AD76793" s="9"/>
    </row>
    <row r="76794" spans="30:30">
      <c r="AD76794" s="9"/>
    </row>
    <row r="76795" spans="30:30">
      <c r="AD76795" s="9"/>
    </row>
    <row r="76796" spans="30:30">
      <c r="AD76796" s="9"/>
    </row>
    <row r="76797" spans="30:30">
      <c r="AD76797" s="9"/>
    </row>
    <row r="76798" spans="30:30">
      <c r="AD76798" s="9"/>
    </row>
    <row r="76799" spans="30:30">
      <c r="AD76799" s="9"/>
    </row>
    <row r="76800" spans="30:30">
      <c r="AD76800" s="9"/>
    </row>
    <row r="76801" spans="30:30">
      <c r="AD76801" s="9"/>
    </row>
    <row r="76802" spans="30:30">
      <c r="AD76802" s="9"/>
    </row>
    <row r="76803" spans="30:30">
      <c r="AD76803" s="9"/>
    </row>
    <row r="76804" spans="30:30">
      <c r="AD76804" s="9"/>
    </row>
    <row r="76805" spans="30:30">
      <c r="AD76805" s="9"/>
    </row>
    <row r="76806" spans="30:30">
      <c r="AD76806" s="9"/>
    </row>
    <row r="76807" spans="30:30">
      <c r="AD76807" s="9"/>
    </row>
    <row r="76808" spans="30:30">
      <c r="AD76808" s="9"/>
    </row>
    <row r="76809" spans="30:30">
      <c r="AD76809" s="9"/>
    </row>
    <row r="76810" spans="30:30">
      <c r="AD76810" s="9"/>
    </row>
    <row r="76811" spans="30:30">
      <c r="AD76811" s="9"/>
    </row>
    <row r="76812" spans="30:30">
      <c r="AD76812" s="9"/>
    </row>
    <row r="76813" spans="30:30">
      <c r="AD76813" s="9"/>
    </row>
    <row r="76814" spans="30:30">
      <c r="AD76814" s="9"/>
    </row>
    <row r="76815" spans="30:30">
      <c r="AD76815" s="9"/>
    </row>
    <row r="76816" spans="30:30">
      <c r="AD76816" s="9"/>
    </row>
    <row r="76817" spans="30:30">
      <c r="AD76817" s="9"/>
    </row>
    <row r="76818" spans="30:30">
      <c r="AD76818" s="9"/>
    </row>
    <row r="76819" spans="30:30">
      <c r="AD76819" s="9"/>
    </row>
    <row r="76820" spans="30:30">
      <c r="AD76820" s="9"/>
    </row>
    <row r="76821" spans="30:30">
      <c r="AD76821" s="9"/>
    </row>
    <row r="76822" spans="30:30">
      <c r="AD76822" s="9"/>
    </row>
    <row r="76823" spans="30:30">
      <c r="AD76823" s="9"/>
    </row>
    <row r="76824" spans="30:30">
      <c r="AD76824" s="9"/>
    </row>
    <row r="76825" spans="30:30">
      <c r="AD76825" s="9"/>
    </row>
    <row r="76826" spans="30:30">
      <c r="AD76826" s="9"/>
    </row>
    <row r="76827" spans="30:30">
      <c r="AD76827" s="9"/>
    </row>
    <row r="76828" spans="30:30">
      <c r="AD76828" s="9"/>
    </row>
    <row r="76829" spans="30:30">
      <c r="AD76829" s="9"/>
    </row>
    <row r="76830" spans="30:30">
      <c r="AD76830" s="9"/>
    </row>
    <row r="76831" spans="30:30">
      <c r="AD76831" s="9"/>
    </row>
    <row r="76832" spans="30:30">
      <c r="AD76832" s="9"/>
    </row>
    <row r="76833" spans="30:30">
      <c r="AD76833" s="9"/>
    </row>
    <row r="76834" spans="30:30">
      <c r="AD76834" s="9"/>
    </row>
    <row r="76835" spans="30:30">
      <c r="AD76835" s="9"/>
    </row>
    <row r="76836" spans="30:30">
      <c r="AD76836" s="9"/>
    </row>
    <row r="76837" spans="30:30">
      <c r="AD76837" s="9"/>
    </row>
    <row r="76838" spans="30:30">
      <c r="AD76838" s="9"/>
    </row>
    <row r="76839" spans="30:30">
      <c r="AD76839" s="9"/>
    </row>
    <row r="76840" spans="30:30">
      <c r="AD76840" s="9"/>
    </row>
    <row r="76841" spans="30:30">
      <c r="AD76841" s="9"/>
    </row>
    <row r="76842" spans="30:30">
      <c r="AD76842" s="9"/>
    </row>
    <row r="76843" spans="30:30">
      <c r="AD76843" s="9"/>
    </row>
    <row r="76844" spans="30:30">
      <c r="AD76844" s="9"/>
    </row>
    <row r="76845" spans="30:30">
      <c r="AD76845" s="9"/>
    </row>
    <row r="76846" spans="30:30">
      <c r="AD76846" s="9"/>
    </row>
    <row r="76847" spans="30:30">
      <c r="AD76847" s="9"/>
    </row>
    <row r="76848" spans="30:30">
      <c r="AD76848" s="9"/>
    </row>
    <row r="76849" spans="30:30">
      <c r="AD76849" s="9"/>
    </row>
    <row r="76850" spans="30:30">
      <c r="AD76850" s="9"/>
    </row>
    <row r="76851" spans="30:30">
      <c r="AD76851" s="9"/>
    </row>
    <row r="76852" spans="30:30">
      <c r="AD76852" s="9"/>
    </row>
    <row r="76853" spans="30:30">
      <c r="AD76853" s="9"/>
    </row>
    <row r="76854" spans="30:30">
      <c r="AD76854" s="9"/>
    </row>
    <row r="76855" spans="30:30">
      <c r="AD76855" s="9"/>
    </row>
    <row r="76856" spans="30:30">
      <c r="AD76856" s="9"/>
    </row>
    <row r="76857" spans="30:30">
      <c r="AD76857" s="9"/>
    </row>
    <row r="76858" spans="30:30">
      <c r="AD76858" s="9"/>
    </row>
    <row r="76859" spans="30:30">
      <c r="AD76859" s="9"/>
    </row>
    <row r="76860" spans="30:30">
      <c r="AD76860" s="9"/>
    </row>
    <row r="76861" spans="30:30">
      <c r="AD76861" s="9"/>
    </row>
    <row r="76862" spans="30:30">
      <c r="AD76862" s="9"/>
    </row>
    <row r="76863" spans="30:30">
      <c r="AD76863" s="9"/>
    </row>
    <row r="76864" spans="30:30">
      <c r="AD76864" s="9"/>
    </row>
    <row r="76865" spans="30:30">
      <c r="AD76865" s="9"/>
    </row>
    <row r="76866" spans="30:30">
      <c r="AD76866" s="9"/>
    </row>
    <row r="76867" spans="30:30">
      <c r="AD76867" s="9"/>
    </row>
    <row r="76868" spans="30:30">
      <c r="AD76868" s="9"/>
    </row>
    <row r="76869" spans="30:30">
      <c r="AD76869" s="9"/>
    </row>
    <row r="76870" spans="30:30">
      <c r="AD76870" s="9"/>
    </row>
    <row r="76871" spans="30:30">
      <c r="AD76871" s="9"/>
    </row>
    <row r="76872" spans="30:30">
      <c r="AD76872" s="9"/>
    </row>
    <row r="76873" spans="30:30">
      <c r="AD76873" s="9"/>
    </row>
    <row r="76874" spans="30:30">
      <c r="AD76874" s="9"/>
    </row>
    <row r="76875" spans="30:30">
      <c r="AD76875" s="9"/>
    </row>
    <row r="76876" spans="30:30">
      <c r="AD76876" s="9"/>
    </row>
    <row r="76877" spans="30:30">
      <c r="AD76877" s="9"/>
    </row>
    <row r="76878" spans="30:30">
      <c r="AD76878" s="9"/>
    </row>
    <row r="76879" spans="30:30">
      <c r="AD76879" s="9"/>
    </row>
    <row r="76880" spans="30:30">
      <c r="AD76880" s="9"/>
    </row>
    <row r="76881" spans="30:30">
      <c r="AD76881" s="9"/>
    </row>
    <row r="76882" spans="30:30">
      <c r="AD76882" s="9"/>
    </row>
    <row r="76883" spans="30:30">
      <c r="AD76883" s="9"/>
    </row>
    <row r="76884" spans="30:30">
      <c r="AD76884" s="9"/>
    </row>
    <row r="76885" spans="30:30">
      <c r="AD76885" s="9"/>
    </row>
    <row r="76886" spans="30:30">
      <c r="AD76886" s="9"/>
    </row>
    <row r="76887" spans="30:30">
      <c r="AD76887" s="9"/>
    </row>
    <row r="76888" spans="30:30">
      <c r="AD76888" s="9"/>
    </row>
    <row r="76889" spans="30:30">
      <c r="AD76889" s="9"/>
    </row>
    <row r="76890" spans="30:30">
      <c r="AD76890" s="9"/>
    </row>
    <row r="76891" spans="30:30">
      <c r="AD76891" s="9"/>
    </row>
    <row r="76892" spans="30:30">
      <c r="AD76892" s="9"/>
    </row>
    <row r="76893" spans="30:30">
      <c r="AD76893" s="9"/>
    </row>
    <row r="76894" spans="30:30">
      <c r="AD76894" s="9"/>
    </row>
    <row r="76895" spans="30:30">
      <c r="AD76895" s="9"/>
    </row>
    <row r="76896" spans="30:30">
      <c r="AD76896" s="9"/>
    </row>
    <row r="76897" spans="30:30">
      <c r="AD76897" s="9"/>
    </row>
    <row r="76898" spans="30:30">
      <c r="AD76898" s="9"/>
    </row>
    <row r="76899" spans="30:30">
      <c r="AD76899" s="9"/>
    </row>
    <row r="76900" spans="30:30">
      <c r="AD76900" s="9"/>
    </row>
    <row r="76901" spans="30:30">
      <c r="AD76901" s="9"/>
    </row>
    <row r="76902" spans="30:30">
      <c r="AD76902" s="9"/>
    </row>
    <row r="76903" spans="30:30">
      <c r="AD76903" s="9"/>
    </row>
    <row r="76904" spans="30:30">
      <c r="AD76904" s="9"/>
    </row>
    <row r="76905" spans="30:30">
      <c r="AD76905" s="9"/>
    </row>
    <row r="76906" spans="30:30">
      <c r="AD76906" s="9"/>
    </row>
    <row r="76907" spans="30:30">
      <c r="AD76907" s="9"/>
    </row>
    <row r="76908" spans="30:30">
      <c r="AD76908" s="9"/>
    </row>
    <row r="76909" spans="30:30">
      <c r="AD76909" s="9"/>
    </row>
    <row r="76910" spans="30:30">
      <c r="AD76910" s="9"/>
    </row>
    <row r="76911" spans="30:30">
      <c r="AD76911" s="9"/>
    </row>
    <row r="76912" spans="30:30">
      <c r="AD76912" s="9"/>
    </row>
    <row r="76913" spans="30:30">
      <c r="AD76913" s="9"/>
    </row>
    <row r="76914" spans="30:30">
      <c r="AD76914" s="9"/>
    </row>
    <row r="76915" spans="30:30">
      <c r="AD76915" s="9"/>
    </row>
    <row r="76916" spans="30:30">
      <c r="AD76916" s="9"/>
    </row>
    <row r="76917" spans="30:30">
      <c r="AD76917" s="9"/>
    </row>
    <row r="76918" spans="30:30">
      <c r="AD76918" s="9"/>
    </row>
    <row r="76919" spans="30:30">
      <c r="AD76919" s="9"/>
    </row>
    <row r="76920" spans="30:30">
      <c r="AD76920" s="9"/>
    </row>
    <row r="76921" spans="30:30">
      <c r="AD76921" s="9"/>
    </row>
    <row r="76922" spans="30:30">
      <c r="AD76922" s="9"/>
    </row>
    <row r="76923" spans="30:30">
      <c r="AD76923" s="9"/>
    </row>
    <row r="76924" spans="30:30">
      <c r="AD76924" s="9"/>
    </row>
    <row r="76925" spans="30:30">
      <c r="AD76925" s="9"/>
    </row>
    <row r="76926" spans="30:30">
      <c r="AD76926" s="9"/>
    </row>
    <row r="76927" spans="30:30">
      <c r="AD76927" s="9"/>
    </row>
    <row r="76928" spans="30:30">
      <c r="AD76928" s="9"/>
    </row>
    <row r="76929" spans="30:30">
      <c r="AD76929" s="9"/>
    </row>
    <row r="76930" spans="30:30">
      <c r="AD76930" s="9"/>
    </row>
    <row r="76931" spans="30:30">
      <c r="AD76931" s="9"/>
    </row>
    <row r="76932" spans="30:30">
      <c r="AD76932" s="9"/>
    </row>
    <row r="76933" spans="30:30">
      <c r="AD76933" s="9"/>
    </row>
    <row r="76934" spans="30:30">
      <c r="AD76934" s="9"/>
    </row>
    <row r="76935" spans="30:30">
      <c r="AD76935" s="9"/>
    </row>
    <row r="76936" spans="30:30">
      <c r="AD76936" s="9"/>
    </row>
    <row r="76937" spans="30:30">
      <c r="AD76937" s="9"/>
    </row>
    <row r="76938" spans="30:30">
      <c r="AD76938" s="9"/>
    </row>
    <row r="76939" spans="30:30">
      <c r="AD76939" s="9"/>
    </row>
    <row r="76940" spans="30:30">
      <c r="AD76940" s="9"/>
    </row>
    <row r="76941" spans="30:30">
      <c r="AD76941" s="9"/>
    </row>
    <row r="76942" spans="30:30">
      <c r="AD76942" s="9"/>
    </row>
    <row r="76943" spans="30:30">
      <c r="AD76943" s="9"/>
    </row>
    <row r="76944" spans="30:30">
      <c r="AD76944" s="9"/>
    </row>
    <row r="76945" spans="30:30">
      <c r="AD76945" s="9"/>
    </row>
    <row r="76946" spans="30:30">
      <c r="AD76946" s="9"/>
    </row>
    <row r="76947" spans="30:30">
      <c r="AD76947" s="9"/>
    </row>
    <row r="76948" spans="30:30">
      <c r="AD76948" s="9"/>
    </row>
    <row r="76949" spans="30:30">
      <c r="AD76949" s="9"/>
    </row>
    <row r="76950" spans="30:30">
      <c r="AD76950" s="9"/>
    </row>
    <row r="76951" spans="30:30">
      <c r="AD76951" s="9"/>
    </row>
    <row r="76952" spans="30:30">
      <c r="AD76952" s="9"/>
    </row>
    <row r="76953" spans="30:30">
      <c r="AD76953" s="9"/>
    </row>
    <row r="76954" spans="30:30">
      <c r="AD76954" s="9"/>
    </row>
    <row r="76955" spans="30:30">
      <c r="AD76955" s="9"/>
    </row>
    <row r="76956" spans="30:30">
      <c r="AD76956" s="9"/>
    </row>
    <row r="76957" spans="30:30">
      <c r="AD76957" s="9"/>
    </row>
    <row r="76958" spans="30:30">
      <c r="AD76958" s="9"/>
    </row>
    <row r="76959" spans="30:30">
      <c r="AD76959" s="9"/>
    </row>
    <row r="76960" spans="30:30">
      <c r="AD76960" s="9"/>
    </row>
    <row r="76961" spans="30:30">
      <c r="AD76961" s="9"/>
    </row>
    <row r="76962" spans="30:30">
      <c r="AD76962" s="9"/>
    </row>
    <row r="76963" spans="30:30">
      <c r="AD76963" s="9"/>
    </row>
    <row r="76964" spans="30:30">
      <c r="AD76964" s="9"/>
    </row>
    <row r="76965" spans="30:30">
      <c r="AD76965" s="9"/>
    </row>
    <row r="76966" spans="30:30">
      <c r="AD76966" s="9"/>
    </row>
    <row r="76967" spans="30:30">
      <c r="AD76967" s="9"/>
    </row>
    <row r="76968" spans="30:30">
      <c r="AD76968" s="9"/>
    </row>
    <row r="76969" spans="30:30">
      <c r="AD76969" s="9"/>
    </row>
    <row r="76970" spans="30:30">
      <c r="AD76970" s="9"/>
    </row>
    <row r="76971" spans="30:30">
      <c r="AD76971" s="9"/>
    </row>
    <row r="76972" spans="30:30">
      <c r="AD76972" s="9"/>
    </row>
    <row r="76973" spans="30:30">
      <c r="AD76973" s="9"/>
    </row>
    <row r="76974" spans="30:30">
      <c r="AD76974" s="9"/>
    </row>
    <row r="76975" spans="30:30">
      <c r="AD76975" s="9"/>
    </row>
    <row r="76976" spans="30:30">
      <c r="AD76976" s="9"/>
    </row>
    <row r="76977" spans="30:30">
      <c r="AD76977" s="9"/>
    </row>
    <row r="76978" spans="30:30">
      <c r="AD76978" s="9"/>
    </row>
    <row r="76979" spans="30:30">
      <c r="AD76979" s="9"/>
    </row>
    <row r="76980" spans="30:30">
      <c r="AD76980" s="9"/>
    </row>
    <row r="76981" spans="30:30">
      <c r="AD76981" s="9"/>
    </row>
    <row r="76982" spans="30:30">
      <c r="AD76982" s="9"/>
    </row>
    <row r="76983" spans="30:30">
      <c r="AD76983" s="9"/>
    </row>
    <row r="76984" spans="30:30">
      <c r="AD76984" s="9"/>
    </row>
    <row r="76985" spans="30:30">
      <c r="AD76985" s="9"/>
    </row>
    <row r="76986" spans="30:30">
      <c r="AD76986" s="9"/>
    </row>
    <row r="76987" spans="30:30">
      <c r="AD76987" s="9"/>
    </row>
    <row r="76988" spans="30:30">
      <c r="AD76988" s="9"/>
    </row>
    <row r="76989" spans="30:30">
      <c r="AD76989" s="9"/>
    </row>
    <row r="76990" spans="30:30">
      <c r="AD76990" s="9"/>
    </row>
    <row r="76991" spans="30:30">
      <c r="AD76991" s="9"/>
    </row>
    <row r="76992" spans="30:30">
      <c r="AD76992" s="9"/>
    </row>
    <row r="76993" spans="30:30">
      <c r="AD76993" s="9"/>
    </row>
    <row r="76994" spans="30:30">
      <c r="AD76994" s="9"/>
    </row>
    <row r="76995" spans="30:30">
      <c r="AD76995" s="9"/>
    </row>
    <row r="76996" spans="30:30">
      <c r="AD76996" s="9"/>
    </row>
    <row r="76997" spans="30:30">
      <c r="AD76997" s="9"/>
    </row>
    <row r="76998" spans="30:30">
      <c r="AD76998" s="9"/>
    </row>
    <row r="76999" spans="30:30">
      <c r="AD76999" s="9"/>
    </row>
    <row r="77000" spans="30:30">
      <c r="AD77000" s="9"/>
    </row>
    <row r="77001" spans="30:30">
      <c r="AD77001" s="9"/>
    </row>
    <row r="77002" spans="30:30">
      <c r="AD77002" s="9"/>
    </row>
    <row r="77003" spans="30:30">
      <c r="AD77003" s="9"/>
    </row>
    <row r="77004" spans="30:30">
      <c r="AD77004" s="9"/>
    </row>
    <row r="77005" spans="30:30">
      <c r="AD77005" s="9"/>
    </row>
    <row r="77006" spans="30:30">
      <c r="AD77006" s="9"/>
    </row>
    <row r="77007" spans="30:30">
      <c r="AD77007" s="9"/>
    </row>
    <row r="77008" spans="30:30">
      <c r="AD77008" s="9"/>
    </row>
    <row r="77009" spans="30:30">
      <c r="AD77009" s="9"/>
    </row>
    <row r="77010" spans="30:30">
      <c r="AD77010" s="9"/>
    </row>
    <row r="77011" spans="30:30">
      <c r="AD77011" s="9"/>
    </row>
    <row r="77012" spans="30:30">
      <c r="AD77012" s="9"/>
    </row>
    <row r="77013" spans="30:30">
      <c r="AD77013" s="9"/>
    </row>
    <row r="77014" spans="30:30">
      <c r="AD77014" s="9"/>
    </row>
    <row r="77015" spans="30:30">
      <c r="AD77015" s="9"/>
    </row>
    <row r="77016" spans="30:30">
      <c r="AD77016" s="9"/>
    </row>
    <row r="77017" spans="30:30">
      <c r="AD77017" s="9"/>
    </row>
    <row r="77018" spans="30:30">
      <c r="AD77018" s="9"/>
    </row>
    <row r="77019" spans="30:30">
      <c r="AD77019" s="9"/>
    </row>
    <row r="77020" spans="30:30">
      <c r="AD77020" s="9"/>
    </row>
    <row r="77021" spans="30:30">
      <c r="AD77021" s="9"/>
    </row>
    <row r="77022" spans="30:30">
      <c r="AD77022" s="9"/>
    </row>
    <row r="77023" spans="30:30">
      <c r="AD77023" s="9"/>
    </row>
    <row r="77024" spans="30:30">
      <c r="AD77024" s="9"/>
    </row>
    <row r="77025" spans="30:30">
      <c r="AD77025" s="9"/>
    </row>
    <row r="77026" spans="30:30">
      <c r="AD77026" s="9"/>
    </row>
    <row r="77027" spans="30:30">
      <c r="AD77027" s="9"/>
    </row>
    <row r="77028" spans="30:30">
      <c r="AD77028" s="9"/>
    </row>
    <row r="77029" spans="30:30">
      <c r="AD77029" s="9"/>
    </row>
    <row r="77030" spans="30:30">
      <c r="AD77030" s="9"/>
    </row>
    <row r="77031" spans="30:30">
      <c r="AD77031" s="9"/>
    </row>
    <row r="77032" spans="30:30">
      <c r="AD77032" s="9"/>
    </row>
    <row r="77033" spans="30:30">
      <c r="AD77033" s="9"/>
    </row>
    <row r="77034" spans="30:30">
      <c r="AD77034" s="9"/>
    </row>
    <row r="77035" spans="30:30">
      <c r="AD77035" s="9"/>
    </row>
    <row r="77036" spans="30:30">
      <c r="AD77036" s="9"/>
    </row>
    <row r="77037" spans="30:30">
      <c r="AD77037" s="9"/>
    </row>
    <row r="77038" spans="30:30">
      <c r="AD77038" s="9"/>
    </row>
    <row r="77039" spans="30:30">
      <c r="AD77039" s="9"/>
    </row>
    <row r="77040" spans="30:30">
      <c r="AD77040" s="9"/>
    </row>
    <row r="77041" spans="30:30">
      <c r="AD77041" s="9"/>
    </row>
    <row r="77042" spans="30:30">
      <c r="AD77042" s="9"/>
    </row>
    <row r="77043" spans="30:30">
      <c r="AD77043" s="9"/>
    </row>
    <row r="77044" spans="30:30">
      <c r="AD77044" s="9"/>
    </row>
    <row r="77045" spans="30:30">
      <c r="AD77045" s="9"/>
    </row>
    <row r="77046" spans="30:30">
      <c r="AD77046" s="9"/>
    </row>
    <row r="77047" spans="30:30">
      <c r="AD77047" s="9"/>
    </row>
    <row r="77048" spans="30:30">
      <c r="AD77048" s="9"/>
    </row>
    <row r="77049" spans="30:30">
      <c r="AD77049" s="9"/>
    </row>
    <row r="77050" spans="30:30">
      <c r="AD77050" s="9"/>
    </row>
    <row r="77051" spans="30:30">
      <c r="AD77051" s="9"/>
    </row>
    <row r="77052" spans="30:30">
      <c r="AD77052" s="9"/>
    </row>
    <row r="77053" spans="30:30">
      <c r="AD77053" s="9"/>
    </row>
    <row r="77054" spans="30:30">
      <c r="AD77054" s="9"/>
    </row>
    <row r="77055" spans="30:30">
      <c r="AD77055" s="9"/>
    </row>
    <row r="77056" spans="30:30">
      <c r="AD77056" s="9"/>
    </row>
    <row r="77057" spans="30:30">
      <c r="AD77057" s="9"/>
    </row>
    <row r="77058" spans="30:30">
      <c r="AD77058" s="9"/>
    </row>
    <row r="77059" spans="30:30">
      <c r="AD77059" s="9"/>
    </row>
    <row r="77060" spans="30:30">
      <c r="AD77060" s="9"/>
    </row>
    <row r="77061" spans="30:30">
      <c r="AD77061" s="9"/>
    </row>
    <row r="77062" spans="30:30">
      <c r="AD77062" s="9"/>
    </row>
    <row r="77063" spans="30:30">
      <c r="AD77063" s="9"/>
    </row>
    <row r="77064" spans="30:30">
      <c r="AD77064" s="9"/>
    </row>
    <row r="77065" spans="30:30">
      <c r="AD77065" s="9"/>
    </row>
    <row r="77066" spans="30:30">
      <c r="AD77066" s="9"/>
    </row>
    <row r="77067" spans="30:30">
      <c r="AD77067" s="9"/>
    </row>
    <row r="77068" spans="30:30">
      <c r="AD77068" s="9"/>
    </row>
    <row r="77069" spans="30:30">
      <c r="AD77069" s="9"/>
    </row>
    <row r="77070" spans="30:30">
      <c r="AD77070" s="9"/>
    </row>
    <row r="77071" spans="30:30">
      <c r="AD77071" s="9"/>
    </row>
    <row r="77072" spans="30:30">
      <c r="AD77072" s="9"/>
    </row>
    <row r="77073" spans="30:30">
      <c r="AD77073" s="9"/>
    </row>
    <row r="77074" spans="30:30">
      <c r="AD77074" s="9"/>
    </row>
    <row r="77075" spans="30:30">
      <c r="AD77075" s="9"/>
    </row>
    <row r="77076" spans="30:30">
      <c r="AD77076" s="9"/>
    </row>
    <row r="77077" spans="30:30">
      <c r="AD77077" s="9"/>
    </row>
    <row r="77078" spans="30:30">
      <c r="AD77078" s="9"/>
    </row>
    <row r="77079" spans="30:30">
      <c r="AD77079" s="9"/>
    </row>
    <row r="77080" spans="30:30">
      <c r="AD77080" s="9"/>
    </row>
    <row r="77081" spans="30:30">
      <c r="AD77081" s="9"/>
    </row>
    <row r="77082" spans="30:30">
      <c r="AD77082" s="9"/>
    </row>
    <row r="77083" spans="30:30">
      <c r="AD77083" s="9"/>
    </row>
    <row r="77084" spans="30:30">
      <c r="AD77084" s="9"/>
    </row>
    <row r="77085" spans="30:30">
      <c r="AD77085" s="9"/>
    </row>
    <row r="77086" spans="30:30">
      <c r="AD77086" s="9"/>
    </row>
    <row r="77087" spans="30:30">
      <c r="AD77087" s="9"/>
    </row>
    <row r="77088" spans="30:30">
      <c r="AD77088" s="9"/>
    </row>
    <row r="77089" spans="30:30">
      <c r="AD77089" s="9"/>
    </row>
    <row r="77090" spans="30:30">
      <c r="AD77090" s="9"/>
    </row>
    <row r="77091" spans="30:30">
      <c r="AD77091" s="9"/>
    </row>
    <row r="77092" spans="30:30">
      <c r="AD77092" s="9"/>
    </row>
    <row r="77093" spans="30:30">
      <c r="AD77093" s="9"/>
    </row>
    <row r="77094" spans="30:30">
      <c r="AD77094" s="9"/>
    </row>
    <row r="77095" spans="30:30">
      <c r="AD77095" s="9"/>
    </row>
    <row r="77096" spans="30:30">
      <c r="AD77096" s="9"/>
    </row>
    <row r="77097" spans="30:30">
      <c r="AD77097" s="9"/>
    </row>
    <row r="77098" spans="30:30">
      <c r="AD77098" s="9"/>
    </row>
    <row r="77099" spans="30:30">
      <c r="AD77099" s="9"/>
    </row>
    <row r="77100" spans="30:30">
      <c r="AD77100" s="9"/>
    </row>
    <row r="77101" spans="30:30">
      <c r="AD77101" s="9"/>
    </row>
    <row r="77102" spans="30:30">
      <c r="AD77102" s="9"/>
    </row>
    <row r="77103" spans="30:30">
      <c r="AD77103" s="9"/>
    </row>
    <row r="77104" spans="30:30">
      <c r="AD77104" s="9"/>
    </row>
    <row r="77105" spans="30:30">
      <c r="AD77105" s="9"/>
    </row>
    <row r="77106" spans="30:30">
      <c r="AD77106" s="9"/>
    </row>
    <row r="77107" spans="30:30">
      <c r="AD77107" s="9"/>
    </row>
    <row r="77108" spans="30:30">
      <c r="AD77108" s="9"/>
    </row>
    <row r="77109" spans="30:30">
      <c r="AD77109" s="9"/>
    </row>
    <row r="77110" spans="30:30">
      <c r="AD77110" s="9"/>
    </row>
    <row r="77111" spans="30:30">
      <c r="AD77111" s="9"/>
    </row>
    <row r="77112" spans="30:30">
      <c r="AD77112" s="9"/>
    </row>
    <row r="77113" spans="30:30">
      <c r="AD77113" s="9"/>
    </row>
    <row r="77114" spans="30:30">
      <c r="AD77114" s="9"/>
    </row>
    <row r="77115" spans="30:30">
      <c r="AD77115" s="9"/>
    </row>
    <row r="77116" spans="30:30">
      <c r="AD77116" s="9"/>
    </row>
    <row r="77117" spans="30:30">
      <c r="AD77117" s="9"/>
    </row>
    <row r="77118" spans="30:30">
      <c r="AD77118" s="9"/>
    </row>
    <row r="77119" spans="30:30">
      <c r="AD77119" s="9"/>
    </row>
    <row r="77120" spans="30:30">
      <c r="AD77120" s="9"/>
    </row>
    <row r="77121" spans="30:30">
      <c r="AD77121" s="9"/>
    </row>
    <row r="77122" spans="30:30">
      <c r="AD77122" s="9"/>
    </row>
    <row r="77123" spans="30:30">
      <c r="AD77123" s="9"/>
    </row>
    <row r="77124" spans="30:30">
      <c r="AD77124" s="9"/>
    </row>
    <row r="77125" spans="30:30">
      <c r="AD77125" s="9"/>
    </row>
    <row r="77126" spans="30:30">
      <c r="AD77126" s="9"/>
    </row>
    <row r="77127" spans="30:30">
      <c r="AD77127" s="9"/>
    </row>
    <row r="77128" spans="30:30">
      <c r="AD77128" s="9"/>
    </row>
    <row r="77129" spans="30:30">
      <c r="AD77129" s="9"/>
    </row>
    <row r="77130" spans="30:30">
      <c r="AD77130" s="9"/>
    </row>
    <row r="77131" spans="30:30">
      <c r="AD77131" s="9"/>
    </row>
    <row r="77132" spans="30:30">
      <c r="AD77132" s="9"/>
    </row>
    <row r="77133" spans="30:30">
      <c r="AD77133" s="9"/>
    </row>
    <row r="77134" spans="30:30">
      <c r="AD77134" s="9"/>
    </row>
    <row r="77135" spans="30:30">
      <c r="AD77135" s="9"/>
    </row>
    <row r="77136" spans="30:30">
      <c r="AD77136" s="9"/>
    </row>
    <row r="77137" spans="30:30">
      <c r="AD77137" s="9"/>
    </row>
    <row r="77138" spans="30:30">
      <c r="AD77138" s="9"/>
    </row>
    <row r="77139" spans="30:30">
      <c r="AD77139" s="9"/>
    </row>
    <row r="77140" spans="30:30">
      <c r="AD77140" s="9"/>
    </row>
    <row r="77141" spans="30:30">
      <c r="AD77141" s="9"/>
    </row>
    <row r="77142" spans="30:30">
      <c r="AD77142" s="9"/>
    </row>
    <row r="77143" spans="30:30">
      <c r="AD77143" s="9"/>
    </row>
    <row r="77144" spans="30:30">
      <c r="AD77144" s="9"/>
    </row>
    <row r="77145" spans="30:30">
      <c r="AD77145" s="9"/>
    </row>
    <row r="77146" spans="30:30">
      <c r="AD77146" s="9"/>
    </row>
    <row r="77147" spans="30:30">
      <c r="AD77147" s="9"/>
    </row>
    <row r="77148" spans="30:30">
      <c r="AD77148" s="9"/>
    </row>
    <row r="77149" spans="30:30">
      <c r="AD77149" s="9"/>
    </row>
    <row r="77150" spans="30:30">
      <c r="AD77150" s="9"/>
    </row>
    <row r="77151" spans="30:30">
      <c r="AD77151" s="9"/>
    </row>
    <row r="77152" spans="30:30">
      <c r="AD77152" s="9"/>
    </row>
    <row r="77153" spans="30:30">
      <c r="AD77153" s="9"/>
    </row>
    <row r="77154" spans="30:30">
      <c r="AD77154" s="9"/>
    </row>
    <row r="77155" spans="30:30">
      <c r="AD77155" s="9"/>
    </row>
    <row r="77156" spans="30:30">
      <c r="AD77156" s="9"/>
    </row>
    <row r="77157" spans="30:30">
      <c r="AD77157" s="9"/>
    </row>
    <row r="77158" spans="30:30">
      <c r="AD77158" s="9"/>
    </row>
    <row r="77159" spans="30:30">
      <c r="AD77159" s="9"/>
    </row>
    <row r="77160" spans="30:30">
      <c r="AD77160" s="9"/>
    </row>
    <row r="77161" spans="30:30">
      <c r="AD77161" s="9"/>
    </row>
    <row r="77162" spans="30:30">
      <c r="AD77162" s="9"/>
    </row>
    <row r="77163" spans="30:30">
      <c r="AD77163" s="9"/>
    </row>
    <row r="77164" spans="30:30">
      <c r="AD77164" s="9"/>
    </row>
    <row r="77165" spans="30:30">
      <c r="AD77165" s="9"/>
    </row>
    <row r="77166" spans="30:30">
      <c r="AD77166" s="9"/>
    </row>
    <row r="77167" spans="30:30">
      <c r="AD77167" s="9"/>
    </row>
    <row r="77168" spans="30:30">
      <c r="AD77168" s="9"/>
    </row>
    <row r="77169" spans="30:30">
      <c r="AD77169" s="9"/>
    </row>
    <row r="77170" spans="30:30">
      <c r="AD77170" s="9"/>
    </row>
    <row r="77171" spans="30:30">
      <c r="AD77171" s="9"/>
    </row>
    <row r="77172" spans="30:30">
      <c r="AD77172" s="9"/>
    </row>
    <row r="77173" spans="30:30">
      <c r="AD77173" s="9"/>
    </row>
    <row r="77174" spans="30:30">
      <c r="AD77174" s="9"/>
    </row>
    <row r="77175" spans="30:30">
      <c r="AD77175" s="9"/>
    </row>
    <row r="77176" spans="30:30">
      <c r="AD77176" s="9"/>
    </row>
    <row r="77177" spans="30:30">
      <c r="AD77177" s="9"/>
    </row>
    <row r="77178" spans="30:30">
      <c r="AD77178" s="9"/>
    </row>
    <row r="77179" spans="30:30">
      <c r="AD77179" s="9"/>
    </row>
    <row r="77180" spans="30:30">
      <c r="AD77180" s="9"/>
    </row>
    <row r="77181" spans="30:30">
      <c r="AD77181" s="9"/>
    </row>
    <row r="77182" spans="30:30">
      <c r="AD77182" s="9"/>
    </row>
    <row r="77183" spans="30:30">
      <c r="AD77183" s="9"/>
    </row>
    <row r="77184" spans="30:30">
      <c r="AD77184" s="9"/>
    </row>
    <row r="77185" spans="30:30">
      <c r="AD77185" s="9"/>
    </row>
    <row r="77186" spans="30:30">
      <c r="AD77186" s="9"/>
    </row>
    <row r="77187" spans="30:30">
      <c r="AD77187" s="9"/>
    </row>
    <row r="77188" spans="30:30">
      <c r="AD77188" s="9"/>
    </row>
    <row r="77189" spans="30:30">
      <c r="AD77189" s="9"/>
    </row>
    <row r="77190" spans="30:30">
      <c r="AD77190" s="9"/>
    </row>
    <row r="77191" spans="30:30">
      <c r="AD77191" s="9"/>
    </row>
    <row r="77192" spans="30:30">
      <c r="AD77192" s="9"/>
    </row>
    <row r="77193" spans="30:30">
      <c r="AD77193" s="9"/>
    </row>
    <row r="77194" spans="30:30">
      <c r="AD77194" s="9"/>
    </row>
    <row r="77195" spans="30:30">
      <c r="AD77195" s="9"/>
    </row>
    <row r="77196" spans="30:30">
      <c r="AD77196" s="9"/>
    </row>
    <row r="77197" spans="30:30">
      <c r="AD77197" s="9"/>
    </row>
    <row r="77198" spans="30:30">
      <c r="AD77198" s="9"/>
    </row>
    <row r="77199" spans="30:30">
      <c r="AD77199" s="9"/>
    </row>
    <row r="77200" spans="30:30">
      <c r="AD77200" s="9"/>
    </row>
    <row r="77201" spans="30:30">
      <c r="AD77201" s="9"/>
    </row>
    <row r="77202" spans="30:30">
      <c r="AD77202" s="9"/>
    </row>
    <row r="77203" spans="30:30">
      <c r="AD77203" s="9"/>
    </row>
    <row r="77204" spans="30:30">
      <c r="AD77204" s="9"/>
    </row>
    <row r="77205" spans="30:30">
      <c r="AD77205" s="9"/>
    </row>
    <row r="77206" spans="30:30">
      <c r="AD77206" s="9"/>
    </row>
    <row r="77207" spans="30:30">
      <c r="AD77207" s="9"/>
    </row>
    <row r="77208" spans="30:30">
      <c r="AD77208" s="9"/>
    </row>
    <row r="77209" spans="30:30">
      <c r="AD77209" s="9"/>
    </row>
    <row r="77210" spans="30:30">
      <c r="AD77210" s="9"/>
    </row>
    <row r="77211" spans="30:30">
      <c r="AD77211" s="9"/>
    </row>
    <row r="77212" spans="30:30">
      <c r="AD77212" s="9"/>
    </row>
    <row r="77213" spans="30:30">
      <c r="AD77213" s="9"/>
    </row>
    <row r="77214" spans="30:30">
      <c r="AD77214" s="9"/>
    </row>
    <row r="77215" spans="30:30">
      <c r="AD77215" s="9"/>
    </row>
    <row r="77216" spans="30:30">
      <c r="AD77216" s="9"/>
    </row>
    <row r="77217" spans="30:30">
      <c r="AD77217" s="9"/>
    </row>
    <row r="77218" spans="30:30">
      <c r="AD77218" s="9"/>
    </row>
    <row r="77219" spans="30:30">
      <c r="AD77219" s="9"/>
    </row>
    <row r="77220" spans="30:30">
      <c r="AD77220" s="9"/>
    </row>
    <row r="77221" spans="30:30">
      <c r="AD77221" s="9"/>
    </row>
    <row r="77222" spans="30:30">
      <c r="AD77222" s="9"/>
    </row>
    <row r="77223" spans="30:30">
      <c r="AD77223" s="9"/>
    </row>
    <row r="77224" spans="30:30">
      <c r="AD77224" s="9"/>
    </row>
    <row r="77225" spans="30:30">
      <c r="AD77225" s="9"/>
    </row>
    <row r="77226" spans="30:30">
      <c r="AD77226" s="9"/>
    </row>
    <row r="77227" spans="30:30">
      <c r="AD77227" s="9"/>
    </row>
    <row r="77228" spans="30:30">
      <c r="AD77228" s="9"/>
    </row>
    <row r="77229" spans="30:30">
      <c r="AD77229" s="9"/>
    </row>
    <row r="77230" spans="30:30">
      <c r="AD77230" s="9"/>
    </row>
    <row r="77231" spans="30:30">
      <c r="AD77231" s="9"/>
    </row>
    <row r="77232" spans="30:30">
      <c r="AD77232" s="9"/>
    </row>
    <row r="77233" spans="30:30">
      <c r="AD77233" s="9"/>
    </row>
    <row r="77234" spans="30:30">
      <c r="AD77234" s="9"/>
    </row>
    <row r="77235" spans="30:30">
      <c r="AD77235" s="9"/>
    </row>
    <row r="77236" spans="30:30">
      <c r="AD77236" s="9"/>
    </row>
    <row r="77237" spans="30:30">
      <c r="AD77237" s="9"/>
    </row>
    <row r="77238" spans="30:30">
      <c r="AD77238" s="9"/>
    </row>
    <row r="77239" spans="30:30">
      <c r="AD77239" s="9"/>
    </row>
    <row r="77240" spans="30:30">
      <c r="AD77240" s="9"/>
    </row>
    <row r="77241" spans="30:30">
      <c r="AD77241" s="9"/>
    </row>
    <row r="77242" spans="30:30">
      <c r="AD77242" s="9"/>
    </row>
    <row r="77243" spans="30:30">
      <c r="AD77243" s="9"/>
    </row>
    <row r="77244" spans="30:30">
      <c r="AD77244" s="9"/>
    </row>
    <row r="77245" spans="30:30">
      <c r="AD77245" s="9"/>
    </row>
    <row r="77246" spans="30:30">
      <c r="AD77246" s="9"/>
    </row>
    <row r="77247" spans="30:30">
      <c r="AD77247" s="9"/>
    </row>
    <row r="77248" spans="30:30">
      <c r="AD77248" s="9"/>
    </row>
    <row r="77249" spans="30:30">
      <c r="AD77249" s="9"/>
    </row>
    <row r="77250" spans="30:30">
      <c r="AD77250" s="9"/>
    </row>
    <row r="77251" spans="30:30">
      <c r="AD77251" s="9"/>
    </row>
    <row r="77252" spans="30:30">
      <c r="AD77252" s="9"/>
    </row>
    <row r="77253" spans="30:30">
      <c r="AD77253" s="9"/>
    </row>
    <row r="77254" spans="30:30">
      <c r="AD77254" s="9"/>
    </row>
    <row r="77255" spans="30:30">
      <c r="AD77255" s="9"/>
    </row>
    <row r="77256" spans="30:30">
      <c r="AD77256" s="9"/>
    </row>
    <row r="77257" spans="30:30">
      <c r="AD77257" s="9"/>
    </row>
    <row r="77258" spans="30:30">
      <c r="AD77258" s="9"/>
    </row>
    <row r="77259" spans="30:30">
      <c r="AD77259" s="9"/>
    </row>
    <row r="77260" spans="30:30">
      <c r="AD77260" s="9"/>
    </row>
    <row r="77261" spans="30:30">
      <c r="AD77261" s="9"/>
    </row>
    <row r="77262" spans="30:30">
      <c r="AD77262" s="9"/>
    </row>
    <row r="77263" spans="30:30">
      <c r="AD77263" s="9"/>
    </row>
    <row r="77264" spans="30:30">
      <c r="AD77264" s="9"/>
    </row>
    <row r="77265" spans="30:30">
      <c r="AD77265" s="9"/>
    </row>
    <row r="77266" spans="30:30">
      <c r="AD77266" s="9"/>
    </row>
    <row r="77267" spans="30:30">
      <c r="AD77267" s="9"/>
    </row>
    <row r="77268" spans="30:30">
      <c r="AD77268" s="9"/>
    </row>
    <row r="77269" spans="30:30">
      <c r="AD77269" s="9"/>
    </row>
    <row r="77270" spans="30:30">
      <c r="AD77270" s="9"/>
    </row>
    <row r="77271" spans="30:30">
      <c r="AD77271" s="9"/>
    </row>
    <row r="77272" spans="30:30">
      <c r="AD77272" s="9"/>
    </row>
    <row r="77273" spans="30:30">
      <c r="AD77273" s="9"/>
    </row>
    <row r="77274" spans="30:30">
      <c r="AD77274" s="9"/>
    </row>
    <row r="77275" spans="30:30">
      <c r="AD77275" s="9"/>
    </row>
    <row r="77276" spans="30:30">
      <c r="AD77276" s="9"/>
    </row>
    <row r="77277" spans="30:30">
      <c r="AD77277" s="9"/>
    </row>
    <row r="77278" spans="30:30">
      <c r="AD77278" s="9"/>
    </row>
    <row r="77279" spans="30:30">
      <c r="AD77279" s="9"/>
    </row>
    <row r="77280" spans="30:30">
      <c r="AD77280" s="9"/>
    </row>
    <row r="77281" spans="30:30">
      <c r="AD77281" s="9"/>
    </row>
    <row r="77282" spans="30:30">
      <c r="AD77282" s="9"/>
    </row>
    <row r="77283" spans="30:30">
      <c r="AD77283" s="9"/>
    </row>
    <row r="77284" spans="30:30">
      <c r="AD77284" s="9"/>
    </row>
    <row r="77285" spans="30:30">
      <c r="AD77285" s="9"/>
    </row>
    <row r="77286" spans="30:30">
      <c r="AD77286" s="9"/>
    </row>
    <row r="77287" spans="30:30">
      <c r="AD77287" s="9"/>
    </row>
    <row r="77288" spans="30:30">
      <c r="AD77288" s="9"/>
    </row>
    <row r="77289" spans="30:30">
      <c r="AD77289" s="9"/>
    </row>
    <row r="77290" spans="30:30">
      <c r="AD77290" s="9"/>
    </row>
    <row r="77291" spans="30:30">
      <c r="AD77291" s="9"/>
    </row>
    <row r="77292" spans="30:30">
      <c r="AD77292" s="9"/>
    </row>
    <row r="77293" spans="30:30">
      <c r="AD77293" s="9"/>
    </row>
    <row r="77294" spans="30:30">
      <c r="AD77294" s="9"/>
    </row>
    <row r="77295" spans="30:30">
      <c r="AD77295" s="9"/>
    </row>
    <row r="77296" spans="30:30">
      <c r="AD77296" s="9"/>
    </row>
    <row r="77297" spans="30:30">
      <c r="AD77297" s="9"/>
    </row>
    <row r="77298" spans="30:30">
      <c r="AD77298" s="9"/>
    </row>
    <row r="77299" spans="30:30">
      <c r="AD77299" s="9"/>
    </row>
    <row r="77300" spans="30:30">
      <c r="AD77300" s="9"/>
    </row>
    <row r="77301" spans="30:30">
      <c r="AD77301" s="9"/>
    </row>
    <row r="77302" spans="30:30">
      <c r="AD77302" s="9"/>
    </row>
    <row r="77303" spans="30:30">
      <c r="AD77303" s="9"/>
    </row>
    <row r="77304" spans="30:30">
      <c r="AD77304" s="9"/>
    </row>
    <row r="77305" spans="30:30">
      <c r="AD77305" s="9"/>
    </row>
    <row r="77306" spans="30:30">
      <c r="AD77306" s="9"/>
    </row>
    <row r="77307" spans="30:30">
      <c r="AD77307" s="9"/>
    </row>
    <row r="77308" spans="30:30">
      <c r="AD77308" s="9"/>
    </row>
    <row r="77309" spans="30:30">
      <c r="AD77309" s="9"/>
    </row>
    <row r="77310" spans="30:30">
      <c r="AD77310" s="9"/>
    </row>
    <row r="77311" spans="30:30">
      <c r="AD77311" s="9"/>
    </row>
    <row r="77312" spans="30:30">
      <c r="AD77312" s="9"/>
    </row>
    <row r="77313" spans="30:30">
      <c r="AD77313" s="9"/>
    </row>
    <row r="77314" spans="30:30">
      <c r="AD77314" s="9"/>
    </row>
    <row r="77315" spans="30:30">
      <c r="AD77315" s="9"/>
    </row>
    <row r="77316" spans="30:30">
      <c r="AD77316" s="9"/>
    </row>
    <row r="77317" spans="30:30">
      <c r="AD77317" s="9"/>
    </row>
    <row r="77318" spans="30:30">
      <c r="AD77318" s="9"/>
    </row>
    <row r="77319" spans="30:30">
      <c r="AD77319" s="9"/>
    </row>
    <row r="77320" spans="30:30">
      <c r="AD77320" s="9"/>
    </row>
    <row r="77321" spans="30:30">
      <c r="AD77321" s="9"/>
    </row>
    <row r="77322" spans="30:30">
      <c r="AD77322" s="9"/>
    </row>
    <row r="77323" spans="30:30">
      <c r="AD77323" s="9"/>
    </row>
    <row r="77324" spans="30:30">
      <c r="AD77324" s="9"/>
    </row>
    <row r="77325" spans="30:30">
      <c r="AD77325" s="9"/>
    </row>
    <row r="77326" spans="30:30">
      <c r="AD77326" s="9"/>
    </row>
    <row r="77327" spans="30:30">
      <c r="AD77327" s="9"/>
    </row>
    <row r="77328" spans="30:30">
      <c r="AD77328" s="9"/>
    </row>
    <row r="77329" spans="30:30">
      <c r="AD77329" s="9"/>
    </row>
    <row r="77330" spans="30:30">
      <c r="AD77330" s="9"/>
    </row>
    <row r="77331" spans="30:30">
      <c r="AD77331" s="9"/>
    </row>
    <row r="77332" spans="30:30">
      <c r="AD77332" s="9"/>
    </row>
    <row r="77333" spans="30:30">
      <c r="AD77333" s="9"/>
    </row>
    <row r="77334" spans="30:30">
      <c r="AD77334" s="9"/>
    </row>
    <row r="77335" spans="30:30">
      <c r="AD77335" s="9"/>
    </row>
    <row r="77336" spans="30:30">
      <c r="AD77336" s="9"/>
    </row>
    <row r="77337" spans="30:30">
      <c r="AD77337" s="9"/>
    </row>
    <row r="77338" spans="30:30">
      <c r="AD77338" s="9"/>
    </row>
    <row r="77339" spans="30:30">
      <c r="AD77339" s="9"/>
    </row>
    <row r="77340" spans="30:30">
      <c r="AD77340" s="9"/>
    </row>
    <row r="77341" spans="30:30">
      <c r="AD77341" s="9"/>
    </row>
    <row r="77342" spans="30:30">
      <c r="AD77342" s="9"/>
    </row>
    <row r="77343" spans="30:30">
      <c r="AD77343" s="9"/>
    </row>
    <row r="77344" spans="30:30">
      <c r="AD77344" s="9"/>
    </row>
    <row r="77345" spans="30:30">
      <c r="AD77345" s="9"/>
    </row>
    <row r="77346" spans="30:30">
      <c r="AD77346" s="9"/>
    </row>
    <row r="77347" spans="30:30">
      <c r="AD77347" s="9"/>
    </row>
    <row r="77348" spans="30:30">
      <c r="AD77348" s="9"/>
    </row>
    <row r="77349" spans="30:30">
      <c r="AD77349" s="9"/>
    </row>
    <row r="77350" spans="30:30">
      <c r="AD77350" s="9"/>
    </row>
    <row r="77351" spans="30:30">
      <c r="AD77351" s="9"/>
    </row>
    <row r="77352" spans="30:30">
      <c r="AD77352" s="9"/>
    </row>
    <row r="77353" spans="30:30">
      <c r="AD77353" s="9"/>
    </row>
    <row r="77354" spans="30:30">
      <c r="AD77354" s="9"/>
    </row>
    <row r="77355" spans="30:30">
      <c r="AD77355" s="9"/>
    </row>
    <row r="77356" spans="30:30">
      <c r="AD77356" s="9"/>
    </row>
    <row r="77357" spans="30:30">
      <c r="AD77357" s="9"/>
    </row>
    <row r="77358" spans="30:30">
      <c r="AD77358" s="9"/>
    </row>
    <row r="77359" spans="30:30">
      <c r="AD77359" s="9"/>
    </row>
    <row r="77360" spans="30:30">
      <c r="AD77360" s="9"/>
    </row>
    <row r="77361" spans="30:30">
      <c r="AD77361" s="9"/>
    </row>
    <row r="77362" spans="30:30">
      <c r="AD77362" s="9"/>
    </row>
    <row r="77363" spans="30:30">
      <c r="AD77363" s="9"/>
    </row>
    <row r="77364" spans="30:30">
      <c r="AD77364" s="9"/>
    </row>
    <row r="77365" spans="30:30">
      <c r="AD77365" s="9"/>
    </row>
    <row r="77366" spans="30:30">
      <c r="AD77366" s="9"/>
    </row>
    <row r="77367" spans="30:30">
      <c r="AD77367" s="9"/>
    </row>
    <row r="77368" spans="30:30">
      <c r="AD77368" s="9"/>
    </row>
    <row r="77369" spans="30:30">
      <c r="AD77369" s="9"/>
    </row>
    <row r="77370" spans="30:30">
      <c r="AD77370" s="9"/>
    </row>
    <row r="77371" spans="30:30">
      <c r="AD77371" s="9"/>
    </row>
    <row r="77372" spans="30:30">
      <c r="AD77372" s="9"/>
    </row>
    <row r="77373" spans="30:30">
      <c r="AD77373" s="9"/>
    </row>
    <row r="77374" spans="30:30">
      <c r="AD77374" s="9"/>
    </row>
    <row r="77375" spans="30:30">
      <c r="AD77375" s="9"/>
    </row>
    <row r="77376" spans="30:30">
      <c r="AD77376" s="9"/>
    </row>
    <row r="77377" spans="30:30">
      <c r="AD77377" s="9"/>
    </row>
    <row r="77378" spans="30:30">
      <c r="AD77378" s="9"/>
    </row>
    <row r="77379" spans="30:30">
      <c r="AD77379" s="9"/>
    </row>
    <row r="77380" spans="30:30">
      <c r="AD77380" s="9"/>
    </row>
    <row r="77381" spans="30:30">
      <c r="AD77381" s="9"/>
    </row>
    <row r="77382" spans="30:30">
      <c r="AD77382" s="9"/>
    </row>
    <row r="77383" spans="30:30">
      <c r="AD77383" s="9"/>
    </row>
    <row r="77384" spans="30:30">
      <c r="AD77384" s="9"/>
    </row>
    <row r="77385" spans="30:30">
      <c r="AD77385" s="9"/>
    </row>
    <row r="77386" spans="30:30">
      <c r="AD77386" s="9"/>
    </row>
    <row r="77387" spans="30:30">
      <c r="AD77387" s="9"/>
    </row>
    <row r="77388" spans="30:30">
      <c r="AD77388" s="9"/>
    </row>
    <row r="77389" spans="30:30">
      <c r="AD77389" s="9"/>
    </row>
    <row r="77390" spans="30:30">
      <c r="AD77390" s="9"/>
    </row>
    <row r="77391" spans="30:30">
      <c r="AD77391" s="9"/>
    </row>
    <row r="77392" spans="30:30">
      <c r="AD77392" s="9"/>
    </row>
    <row r="77393" spans="30:30">
      <c r="AD77393" s="9"/>
    </row>
    <row r="77394" spans="30:30">
      <c r="AD77394" s="9"/>
    </row>
    <row r="77395" spans="30:30">
      <c r="AD77395" s="9"/>
    </row>
    <row r="77396" spans="30:30">
      <c r="AD77396" s="9"/>
    </row>
    <row r="77397" spans="30:30">
      <c r="AD77397" s="9"/>
    </row>
    <row r="77398" spans="30:30">
      <c r="AD77398" s="9"/>
    </row>
    <row r="77399" spans="30:30">
      <c r="AD77399" s="9"/>
    </row>
    <row r="77400" spans="30:30">
      <c r="AD77400" s="9"/>
    </row>
    <row r="77401" spans="30:30">
      <c r="AD77401" s="9"/>
    </row>
    <row r="77402" spans="30:30">
      <c r="AD77402" s="9"/>
    </row>
    <row r="77403" spans="30:30">
      <c r="AD77403" s="9"/>
    </row>
    <row r="77404" spans="30:30">
      <c r="AD77404" s="9"/>
    </row>
    <row r="77405" spans="30:30">
      <c r="AD77405" s="9"/>
    </row>
    <row r="77406" spans="30:30">
      <c r="AD77406" s="9"/>
    </row>
    <row r="77407" spans="30:30">
      <c r="AD77407" s="9"/>
    </row>
    <row r="77408" spans="30:30">
      <c r="AD77408" s="9"/>
    </row>
    <row r="77409" spans="30:30">
      <c r="AD77409" s="9"/>
    </row>
    <row r="77410" spans="30:30">
      <c r="AD77410" s="9"/>
    </row>
    <row r="77411" spans="30:30">
      <c r="AD77411" s="9"/>
    </row>
    <row r="77412" spans="30:30">
      <c r="AD77412" s="9"/>
    </row>
    <row r="77413" spans="30:30">
      <c r="AD77413" s="9"/>
    </row>
    <row r="77414" spans="30:30">
      <c r="AD77414" s="9"/>
    </row>
    <row r="77415" spans="30:30">
      <c r="AD77415" s="9"/>
    </row>
    <row r="77416" spans="30:30">
      <c r="AD77416" s="9"/>
    </row>
    <row r="77417" spans="30:30">
      <c r="AD77417" s="9"/>
    </row>
    <row r="77418" spans="30:30">
      <c r="AD77418" s="9"/>
    </row>
    <row r="77419" spans="30:30">
      <c r="AD77419" s="9"/>
    </row>
    <row r="77420" spans="30:30">
      <c r="AD77420" s="9"/>
    </row>
    <row r="77421" spans="30:30">
      <c r="AD77421" s="9"/>
    </row>
    <row r="77422" spans="30:30">
      <c r="AD77422" s="9"/>
    </row>
    <row r="77423" spans="30:30">
      <c r="AD77423" s="9"/>
    </row>
    <row r="77424" spans="30:30">
      <c r="AD77424" s="9"/>
    </row>
    <row r="77425" spans="30:30">
      <c r="AD77425" s="9"/>
    </row>
    <row r="77426" spans="30:30">
      <c r="AD77426" s="9"/>
    </row>
    <row r="77427" spans="30:30">
      <c r="AD77427" s="9"/>
    </row>
    <row r="77428" spans="30:30">
      <c r="AD77428" s="9"/>
    </row>
    <row r="77429" spans="30:30">
      <c r="AD77429" s="9"/>
    </row>
    <row r="77430" spans="30:30">
      <c r="AD77430" s="9"/>
    </row>
    <row r="77431" spans="30:30">
      <c r="AD77431" s="9"/>
    </row>
    <row r="77432" spans="30:30">
      <c r="AD77432" s="9"/>
    </row>
    <row r="77433" spans="30:30">
      <c r="AD77433" s="9"/>
    </row>
    <row r="77434" spans="30:30">
      <c r="AD77434" s="9"/>
    </row>
    <row r="77435" spans="30:30">
      <c r="AD77435" s="9"/>
    </row>
    <row r="77436" spans="30:30">
      <c r="AD77436" s="9"/>
    </row>
    <row r="77437" spans="30:30">
      <c r="AD77437" s="9"/>
    </row>
    <row r="77438" spans="30:30">
      <c r="AD77438" s="9"/>
    </row>
    <row r="77439" spans="30:30">
      <c r="AD77439" s="9"/>
    </row>
    <row r="77440" spans="30:30">
      <c r="AD77440" s="9"/>
    </row>
    <row r="77441" spans="30:30">
      <c r="AD77441" s="9"/>
    </row>
    <row r="77442" spans="30:30">
      <c r="AD77442" s="9"/>
    </row>
    <row r="77443" spans="30:30">
      <c r="AD77443" s="9"/>
    </row>
    <row r="77444" spans="30:30">
      <c r="AD77444" s="9"/>
    </row>
    <row r="77445" spans="30:30">
      <c r="AD77445" s="9"/>
    </row>
    <row r="77446" spans="30:30">
      <c r="AD77446" s="9"/>
    </row>
    <row r="77447" spans="30:30">
      <c r="AD77447" s="9"/>
    </row>
    <row r="77448" spans="30:30">
      <c r="AD77448" s="9"/>
    </row>
    <row r="77449" spans="30:30">
      <c r="AD77449" s="9"/>
    </row>
    <row r="77450" spans="30:30">
      <c r="AD77450" s="9"/>
    </row>
    <row r="77451" spans="30:30">
      <c r="AD77451" s="9"/>
    </row>
    <row r="77452" spans="30:30">
      <c r="AD77452" s="9"/>
    </row>
    <row r="77453" spans="30:30">
      <c r="AD77453" s="9"/>
    </row>
    <row r="77454" spans="30:30">
      <c r="AD77454" s="9"/>
    </row>
    <row r="77455" spans="30:30">
      <c r="AD77455" s="9"/>
    </row>
    <row r="77456" spans="30:30">
      <c r="AD77456" s="9"/>
    </row>
    <row r="77457" spans="30:30">
      <c r="AD77457" s="9"/>
    </row>
    <row r="77458" spans="30:30">
      <c r="AD77458" s="9"/>
    </row>
    <row r="77459" spans="30:30">
      <c r="AD77459" s="9"/>
    </row>
    <row r="77460" spans="30:30">
      <c r="AD77460" s="9"/>
    </row>
    <row r="77461" spans="30:30">
      <c r="AD77461" s="9"/>
    </row>
    <row r="77462" spans="30:30">
      <c r="AD77462" s="9"/>
    </row>
    <row r="77463" spans="30:30">
      <c r="AD77463" s="9"/>
    </row>
    <row r="77464" spans="30:30">
      <c r="AD77464" s="9"/>
    </row>
    <row r="77465" spans="30:30">
      <c r="AD77465" s="9"/>
    </row>
    <row r="77466" spans="30:30">
      <c r="AD77466" s="9"/>
    </row>
    <row r="77467" spans="30:30">
      <c r="AD77467" s="9"/>
    </row>
    <row r="77468" spans="30:30">
      <c r="AD77468" s="9"/>
    </row>
    <row r="77469" spans="30:30">
      <c r="AD77469" s="9"/>
    </row>
    <row r="77470" spans="30:30">
      <c r="AD77470" s="9"/>
    </row>
    <row r="77471" spans="30:30">
      <c r="AD77471" s="9"/>
    </row>
    <row r="77472" spans="30:30">
      <c r="AD77472" s="9"/>
    </row>
    <row r="77473" spans="30:30">
      <c r="AD77473" s="9"/>
    </row>
    <row r="77474" spans="30:30">
      <c r="AD77474" s="9"/>
    </row>
    <row r="77475" spans="30:30">
      <c r="AD77475" s="9"/>
    </row>
    <row r="77476" spans="30:30">
      <c r="AD77476" s="9"/>
    </row>
    <row r="77477" spans="30:30">
      <c r="AD77477" s="9"/>
    </row>
    <row r="77478" spans="30:30">
      <c r="AD77478" s="9"/>
    </row>
    <row r="77479" spans="30:30">
      <c r="AD77479" s="9"/>
    </row>
    <row r="77480" spans="30:30">
      <c r="AD77480" s="9"/>
    </row>
    <row r="77481" spans="30:30">
      <c r="AD77481" s="9"/>
    </row>
    <row r="77482" spans="30:30">
      <c r="AD77482" s="9"/>
    </row>
    <row r="77483" spans="30:30">
      <c r="AD77483" s="9"/>
    </row>
    <row r="77484" spans="30:30">
      <c r="AD77484" s="9"/>
    </row>
    <row r="77485" spans="30:30">
      <c r="AD77485" s="9"/>
    </row>
    <row r="77486" spans="30:30">
      <c r="AD77486" s="9"/>
    </row>
    <row r="77487" spans="30:30">
      <c r="AD77487" s="9"/>
    </row>
    <row r="77488" spans="30:30">
      <c r="AD77488" s="9"/>
    </row>
    <row r="77489" spans="30:30">
      <c r="AD77489" s="9"/>
    </row>
    <row r="77490" spans="30:30">
      <c r="AD77490" s="9"/>
    </row>
    <row r="77491" spans="30:30">
      <c r="AD77491" s="9"/>
    </row>
    <row r="77492" spans="30:30">
      <c r="AD77492" s="9"/>
    </row>
    <row r="77493" spans="30:30">
      <c r="AD77493" s="9"/>
    </row>
    <row r="77494" spans="30:30">
      <c r="AD77494" s="9"/>
    </row>
    <row r="77495" spans="30:30">
      <c r="AD77495" s="9"/>
    </row>
    <row r="77496" spans="30:30">
      <c r="AD77496" s="9"/>
    </row>
    <row r="77497" spans="30:30">
      <c r="AD77497" s="9"/>
    </row>
    <row r="77498" spans="30:30">
      <c r="AD77498" s="9"/>
    </row>
    <row r="77499" spans="30:30">
      <c r="AD77499" s="9"/>
    </row>
    <row r="77500" spans="30:30">
      <c r="AD77500" s="9"/>
    </row>
    <row r="77501" spans="30:30">
      <c r="AD77501" s="9"/>
    </row>
    <row r="77502" spans="30:30">
      <c r="AD77502" s="9"/>
    </row>
    <row r="77503" spans="30:30">
      <c r="AD77503" s="9"/>
    </row>
    <row r="77504" spans="30:30">
      <c r="AD77504" s="9"/>
    </row>
    <row r="77505" spans="30:30">
      <c r="AD77505" s="9"/>
    </row>
    <row r="77506" spans="30:30">
      <c r="AD77506" s="9"/>
    </row>
    <row r="77507" spans="30:30">
      <c r="AD77507" s="9"/>
    </row>
    <row r="77508" spans="30:30">
      <c r="AD77508" s="9"/>
    </row>
    <row r="77509" spans="30:30">
      <c r="AD77509" s="9"/>
    </row>
    <row r="77510" spans="30:30">
      <c r="AD77510" s="9"/>
    </row>
    <row r="77511" spans="30:30">
      <c r="AD77511" s="9"/>
    </row>
    <row r="77512" spans="30:30">
      <c r="AD77512" s="9"/>
    </row>
    <row r="77513" spans="30:30">
      <c r="AD77513" s="9"/>
    </row>
    <row r="77514" spans="30:30">
      <c r="AD77514" s="9"/>
    </row>
    <row r="77515" spans="30:30">
      <c r="AD77515" s="9"/>
    </row>
    <row r="77516" spans="30:30">
      <c r="AD77516" s="9"/>
    </row>
    <row r="77517" spans="30:30">
      <c r="AD77517" s="9"/>
    </row>
    <row r="77518" spans="30:30">
      <c r="AD77518" s="9"/>
    </row>
    <row r="77519" spans="30:30">
      <c r="AD77519" s="9"/>
    </row>
    <row r="77520" spans="30:30">
      <c r="AD77520" s="9"/>
    </row>
    <row r="77521" spans="30:30">
      <c r="AD77521" s="9"/>
    </row>
    <row r="77522" spans="30:30">
      <c r="AD77522" s="9"/>
    </row>
    <row r="77523" spans="30:30">
      <c r="AD77523" s="9"/>
    </row>
    <row r="77524" spans="30:30">
      <c r="AD77524" s="9"/>
    </row>
    <row r="77525" spans="30:30">
      <c r="AD77525" s="9"/>
    </row>
    <row r="77526" spans="30:30">
      <c r="AD77526" s="9"/>
    </row>
    <row r="77527" spans="30:30">
      <c r="AD77527" s="9"/>
    </row>
    <row r="77528" spans="30:30">
      <c r="AD77528" s="9"/>
    </row>
    <row r="77529" spans="30:30">
      <c r="AD77529" s="9"/>
    </row>
    <row r="77530" spans="30:30">
      <c r="AD77530" s="9"/>
    </row>
    <row r="77531" spans="30:30">
      <c r="AD77531" s="9"/>
    </row>
    <row r="77532" spans="30:30">
      <c r="AD77532" s="9"/>
    </row>
    <row r="77533" spans="30:30">
      <c r="AD77533" s="9"/>
    </row>
    <row r="77534" spans="30:30">
      <c r="AD77534" s="9"/>
    </row>
    <row r="77535" spans="30:30">
      <c r="AD77535" s="9"/>
    </row>
    <row r="77536" spans="30:30">
      <c r="AD77536" s="9"/>
    </row>
    <row r="77537" spans="30:30">
      <c r="AD77537" s="9"/>
    </row>
    <row r="77538" spans="30:30">
      <c r="AD77538" s="9"/>
    </row>
    <row r="77539" spans="30:30">
      <c r="AD77539" s="9"/>
    </row>
    <row r="77540" spans="30:30">
      <c r="AD77540" s="9"/>
    </row>
    <row r="77541" spans="30:30">
      <c r="AD77541" s="9"/>
    </row>
    <row r="77542" spans="30:30">
      <c r="AD77542" s="9"/>
    </row>
    <row r="77543" spans="30:30">
      <c r="AD77543" s="9"/>
    </row>
    <row r="77544" spans="30:30">
      <c r="AD77544" s="9"/>
    </row>
    <row r="77545" spans="30:30">
      <c r="AD77545" s="9"/>
    </row>
    <row r="77546" spans="30:30">
      <c r="AD77546" s="9"/>
    </row>
    <row r="77547" spans="30:30">
      <c r="AD77547" s="9"/>
    </row>
    <row r="77548" spans="30:30">
      <c r="AD77548" s="9"/>
    </row>
    <row r="77549" spans="30:30">
      <c r="AD77549" s="9"/>
    </row>
    <row r="77550" spans="30:30">
      <c r="AD77550" s="9"/>
    </row>
    <row r="77551" spans="30:30">
      <c r="AD77551" s="9"/>
    </row>
    <row r="77552" spans="30:30">
      <c r="AD77552" s="9"/>
    </row>
    <row r="77553" spans="30:30">
      <c r="AD77553" s="9"/>
    </row>
    <row r="77554" spans="30:30">
      <c r="AD77554" s="9"/>
    </row>
    <row r="77555" spans="30:30">
      <c r="AD77555" s="9"/>
    </row>
    <row r="77556" spans="30:30">
      <c r="AD77556" s="9"/>
    </row>
    <row r="77557" spans="30:30">
      <c r="AD77557" s="9"/>
    </row>
    <row r="77558" spans="30:30">
      <c r="AD77558" s="9"/>
    </row>
    <row r="77559" spans="30:30">
      <c r="AD77559" s="9"/>
    </row>
    <row r="77560" spans="30:30">
      <c r="AD77560" s="9"/>
    </row>
    <row r="77561" spans="30:30">
      <c r="AD77561" s="9"/>
    </row>
    <row r="77562" spans="30:30">
      <c r="AD77562" s="9"/>
    </row>
    <row r="77563" spans="30:30">
      <c r="AD77563" s="9"/>
    </row>
    <row r="77564" spans="30:30">
      <c r="AD77564" s="9"/>
    </row>
    <row r="77565" spans="30:30">
      <c r="AD77565" s="9"/>
    </row>
    <row r="77566" spans="30:30">
      <c r="AD77566" s="9"/>
    </row>
    <row r="77567" spans="30:30">
      <c r="AD77567" s="9"/>
    </row>
    <row r="77568" spans="30:30">
      <c r="AD77568" s="9"/>
    </row>
    <row r="77569" spans="30:30">
      <c r="AD77569" s="9"/>
    </row>
    <row r="77570" spans="30:30">
      <c r="AD77570" s="9"/>
    </row>
    <row r="77571" spans="30:30">
      <c r="AD77571" s="9"/>
    </row>
    <row r="77572" spans="30:30">
      <c r="AD77572" s="9"/>
    </row>
    <row r="77573" spans="30:30">
      <c r="AD77573" s="9"/>
    </row>
    <row r="77574" spans="30:30">
      <c r="AD77574" s="9"/>
    </row>
    <row r="77575" spans="30:30">
      <c r="AD77575" s="9"/>
    </row>
    <row r="77576" spans="30:30">
      <c r="AD77576" s="9"/>
    </row>
    <row r="77577" spans="30:30">
      <c r="AD77577" s="9"/>
    </row>
    <row r="77578" spans="30:30">
      <c r="AD77578" s="9"/>
    </row>
    <row r="77579" spans="30:30">
      <c r="AD77579" s="9"/>
    </row>
    <row r="77580" spans="30:30">
      <c r="AD77580" s="9"/>
    </row>
    <row r="77581" spans="30:30">
      <c r="AD77581" s="9"/>
    </row>
    <row r="77582" spans="30:30">
      <c r="AD77582" s="9"/>
    </row>
    <row r="77583" spans="30:30">
      <c r="AD77583" s="9"/>
    </row>
    <row r="77584" spans="30:30">
      <c r="AD77584" s="9"/>
    </row>
    <row r="77585" spans="30:30">
      <c r="AD77585" s="9"/>
    </row>
    <row r="77586" spans="30:30">
      <c r="AD77586" s="9"/>
    </row>
    <row r="77587" spans="30:30">
      <c r="AD77587" s="9"/>
    </row>
    <row r="77588" spans="30:30">
      <c r="AD77588" s="9"/>
    </row>
    <row r="77589" spans="30:30">
      <c r="AD77589" s="9"/>
    </row>
    <row r="77590" spans="30:30">
      <c r="AD77590" s="9"/>
    </row>
    <row r="77591" spans="30:30">
      <c r="AD77591" s="9"/>
    </row>
    <row r="77592" spans="30:30">
      <c r="AD77592" s="9"/>
    </row>
    <row r="77593" spans="30:30">
      <c r="AD77593" s="9"/>
    </row>
    <row r="77594" spans="30:30">
      <c r="AD77594" s="9"/>
    </row>
    <row r="77595" spans="30:30">
      <c r="AD77595" s="9"/>
    </row>
    <row r="77596" spans="30:30">
      <c r="AD77596" s="9"/>
    </row>
    <row r="77597" spans="30:30">
      <c r="AD77597" s="9"/>
    </row>
    <row r="77598" spans="30:30">
      <c r="AD77598" s="9"/>
    </row>
    <row r="77599" spans="30:30">
      <c r="AD77599" s="9"/>
    </row>
    <row r="77600" spans="30:30">
      <c r="AD77600" s="9"/>
    </row>
    <row r="77601" spans="30:30">
      <c r="AD77601" s="9"/>
    </row>
    <row r="77602" spans="30:30">
      <c r="AD77602" s="9"/>
    </row>
    <row r="77603" spans="30:30">
      <c r="AD77603" s="9"/>
    </row>
    <row r="77604" spans="30:30">
      <c r="AD77604" s="9"/>
    </row>
    <row r="77605" spans="30:30">
      <c r="AD77605" s="9"/>
    </row>
    <row r="77606" spans="30:30">
      <c r="AD77606" s="9"/>
    </row>
    <row r="77607" spans="30:30">
      <c r="AD77607" s="9"/>
    </row>
    <row r="77608" spans="30:30">
      <c r="AD77608" s="9"/>
    </row>
    <row r="77609" spans="30:30">
      <c r="AD77609" s="9"/>
    </row>
    <row r="77610" spans="30:30">
      <c r="AD77610" s="9"/>
    </row>
    <row r="77611" spans="30:30">
      <c r="AD77611" s="9"/>
    </row>
    <row r="77612" spans="30:30">
      <c r="AD77612" s="9"/>
    </row>
    <row r="77613" spans="30:30">
      <c r="AD77613" s="9"/>
    </row>
    <row r="77614" spans="30:30">
      <c r="AD77614" s="9"/>
    </row>
    <row r="77615" spans="30:30">
      <c r="AD77615" s="9"/>
    </row>
    <row r="77616" spans="30:30">
      <c r="AD77616" s="9"/>
    </row>
    <row r="77617" spans="30:30">
      <c r="AD77617" s="9"/>
    </row>
    <row r="77618" spans="30:30">
      <c r="AD77618" s="9"/>
    </row>
    <row r="77619" spans="30:30">
      <c r="AD77619" s="9"/>
    </row>
    <row r="77620" spans="30:30">
      <c r="AD77620" s="9"/>
    </row>
    <row r="77621" spans="30:30">
      <c r="AD77621" s="9"/>
    </row>
    <row r="77622" spans="30:30">
      <c r="AD77622" s="9"/>
    </row>
    <row r="77623" spans="30:30">
      <c r="AD77623" s="9"/>
    </row>
    <row r="77624" spans="30:30">
      <c r="AD77624" s="9"/>
    </row>
    <row r="77625" spans="30:30">
      <c r="AD77625" s="9"/>
    </row>
    <row r="77626" spans="30:30">
      <c r="AD77626" s="9"/>
    </row>
    <row r="77627" spans="30:30">
      <c r="AD77627" s="9"/>
    </row>
    <row r="77628" spans="30:30">
      <c r="AD77628" s="9"/>
    </row>
    <row r="77629" spans="30:30">
      <c r="AD77629" s="9"/>
    </row>
    <row r="77630" spans="30:30">
      <c r="AD77630" s="9"/>
    </row>
    <row r="77631" spans="30:30">
      <c r="AD77631" s="9"/>
    </row>
    <row r="77632" spans="30:30">
      <c r="AD77632" s="9"/>
    </row>
    <row r="77633" spans="30:30">
      <c r="AD77633" s="9"/>
    </row>
    <row r="77634" spans="30:30">
      <c r="AD77634" s="9"/>
    </row>
    <row r="77635" spans="30:30">
      <c r="AD77635" s="9"/>
    </row>
    <row r="77636" spans="30:30">
      <c r="AD77636" s="9"/>
    </row>
    <row r="77637" spans="30:30">
      <c r="AD77637" s="9"/>
    </row>
    <row r="77638" spans="30:30">
      <c r="AD77638" s="9"/>
    </row>
    <row r="77639" spans="30:30">
      <c r="AD77639" s="9"/>
    </row>
    <row r="77640" spans="30:30">
      <c r="AD77640" s="9"/>
    </row>
    <row r="77641" spans="30:30">
      <c r="AD77641" s="9"/>
    </row>
    <row r="77642" spans="30:30">
      <c r="AD77642" s="9"/>
    </row>
    <row r="77643" spans="30:30">
      <c r="AD77643" s="9"/>
    </row>
    <row r="77644" spans="30:30">
      <c r="AD77644" s="9"/>
    </row>
    <row r="77645" spans="30:30">
      <c r="AD77645" s="9"/>
    </row>
    <row r="77646" spans="30:30">
      <c r="AD77646" s="9"/>
    </row>
    <row r="77647" spans="30:30">
      <c r="AD77647" s="9"/>
    </row>
    <row r="77648" spans="30:30">
      <c r="AD77648" s="9"/>
    </row>
    <row r="77649" spans="30:30">
      <c r="AD77649" s="9"/>
    </row>
    <row r="77650" spans="30:30">
      <c r="AD77650" s="9"/>
    </row>
    <row r="77651" spans="30:30">
      <c r="AD77651" s="9"/>
    </row>
    <row r="77652" spans="30:30">
      <c r="AD77652" s="9"/>
    </row>
    <row r="77653" spans="30:30">
      <c r="AD77653" s="9"/>
    </row>
    <row r="77654" spans="30:30">
      <c r="AD77654" s="9"/>
    </row>
    <row r="77655" spans="30:30">
      <c r="AD77655" s="9"/>
    </row>
    <row r="77656" spans="30:30">
      <c r="AD77656" s="9"/>
    </row>
    <row r="77657" spans="30:30">
      <c r="AD77657" s="9"/>
    </row>
    <row r="77658" spans="30:30">
      <c r="AD77658" s="9"/>
    </row>
    <row r="77659" spans="30:30">
      <c r="AD77659" s="9"/>
    </row>
    <row r="77660" spans="30:30">
      <c r="AD77660" s="9"/>
    </row>
    <row r="77661" spans="30:30">
      <c r="AD77661" s="9"/>
    </row>
    <row r="77662" spans="30:30">
      <c r="AD77662" s="9"/>
    </row>
    <row r="77663" spans="30:30">
      <c r="AD77663" s="9"/>
    </row>
    <row r="77664" spans="30:30">
      <c r="AD77664" s="9"/>
    </row>
    <row r="77665" spans="30:30">
      <c r="AD77665" s="9"/>
    </row>
    <row r="77666" spans="30:30">
      <c r="AD77666" s="9"/>
    </row>
    <row r="77667" spans="30:30">
      <c r="AD77667" s="9"/>
    </row>
    <row r="77668" spans="30:30">
      <c r="AD77668" s="9"/>
    </row>
    <row r="77669" spans="30:30">
      <c r="AD77669" s="9"/>
    </row>
    <row r="77670" spans="30:30">
      <c r="AD77670" s="9"/>
    </row>
    <row r="77671" spans="30:30">
      <c r="AD77671" s="9"/>
    </row>
    <row r="77672" spans="30:30">
      <c r="AD77672" s="9"/>
    </row>
    <row r="77673" spans="30:30">
      <c r="AD77673" s="9"/>
    </row>
    <row r="77674" spans="30:30">
      <c r="AD77674" s="9"/>
    </row>
    <row r="77675" spans="30:30">
      <c r="AD77675" s="9"/>
    </row>
    <row r="77676" spans="30:30">
      <c r="AD77676" s="9"/>
    </row>
    <row r="77677" spans="30:30">
      <c r="AD77677" s="9"/>
    </row>
    <row r="77678" spans="30:30">
      <c r="AD77678" s="9"/>
    </row>
    <row r="77679" spans="30:30">
      <c r="AD77679" s="9"/>
    </row>
    <row r="77680" spans="30:30">
      <c r="AD77680" s="9"/>
    </row>
    <row r="77681" spans="30:30">
      <c r="AD77681" s="9"/>
    </row>
    <row r="77682" spans="30:30">
      <c r="AD77682" s="9"/>
    </row>
    <row r="77683" spans="30:30">
      <c r="AD77683" s="9"/>
    </row>
    <row r="77684" spans="30:30">
      <c r="AD77684" s="9"/>
    </row>
    <row r="77685" spans="30:30">
      <c r="AD77685" s="9"/>
    </row>
    <row r="77686" spans="30:30">
      <c r="AD77686" s="9"/>
    </row>
    <row r="77687" spans="30:30">
      <c r="AD77687" s="9"/>
    </row>
    <row r="77688" spans="30:30">
      <c r="AD77688" s="9"/>
    </row>
    <row r="77689" spans="30:30">
      <c r="AD77689" s="9"/>
    </row>
    <row r="77690" spans="30:30">
      <c r="AD77690" s="9"/>
    </row>
    <row r="77691" spans="30:30">
      <c r="AD77691" s="9"/>
    </row>
    <row r="77692" spans="30:30">
      <c r="AD77692" s="9"/>
    </row>
    <row r="77693" spans="30:30">
      <c r="AD77693" s="9"/>
    </row>
    <row r="77694" spans="30:30">
      <c r="AD77694" s="9"/>
    </row>
    <row r="77695" spans="30:30">
      <c r="AD77695" s="9"/>
    </row>
    <row r="77696" spans="30:30">
      <c r="AD77696" s="9"/>
    </row>
    <row r="77697" spans="30:30">
      <c r="AD77697" s="9"/>
    </row>
    <row r="77698" spans="30:30">
      <c r="AD77698" s="9"/>
    </row>
    <row r="77699" spans="30:30">
      <c r="AD77699" s="9"/>
    </row>
    <row r="77700" spans="30:30">
      <c r="AD77700" s="9"/>
    </row>
    <row r="77701" spans="30:30">
      <c r="AD77701" s="9"/>
    </row>
    <row r="77702" spans="30:30">
      <c r="AD77702" s="9"/>
    </row>
    <row r="77703" spans="30:30">
      <c r="AD77703" s="9"/>
    </row>
    <row r="77704" spans="30:30">
      <c r="AD77704" s="9"/>
    </row>
    <row r="77705" spans="30:30">
      <c r="AD77705" s="9"/>
    </row>
    <row r="77706" spans="30:30">
      <c r="AD77706" s="9"/>
    </row>
    <row r="77707" spans="30:30">
      <c r="AD77707" s="9"/>
    </row>
    <row r="77708" spans="30:30">
      <c r="AD77708" s="9"/>
    </row>
    <row r="77709" spans="30:30">
      <c r="AD77709" s="9"/>
    </row>
    <row r="77710" spans="30:30">
      <c r="AD77710" s="9"/>
    </row>
    <row r="77711" spans="30:30">
      <c r="AD77711" s="9"/>
    </row>
    <row r="77712" spans="30:30">
      <c r="AD77712" s="9"/>
    </row>
    <row r="77713" spans="30:30">
      <c r="AD77713" s="9"/>
    </row>
    <row r="77714" spans="30:30">
      <c r="AD77714" s="9"/>
    </row>
    <row r="77715" spans="30:30">
      <c r="AD77715" s="9"/>
    </row>
    <row r="77716" spans="30:30">
      <c r="AD77716" s="9"/>
    </row>
    <row r="77717" spans="30:30">
      <c r="AD77717" s="9"/>
    </row>
    <row r="77718" spans="30:30">
      <c r="AD77718" s="9"/>
    </row>
    <row r="77719" spans="30:30">
      <c r="AD77719" s="9"/>
    </row>
    <row r="77720" spans="30:30">
      <c r="AD77720" s="9"/>
    </row>
    <row r="77721" spans="30:30">
      <c r="AD77721" s="9"/>
    </row>
    <row r="77722" spans="30:30">
      <c r="AD77722" s="9"/>
    </row>
    <row r="77723" spans="30:30">
      <c r="AD77723" s="9"/>
    </row>
    <row r="77724" spans="30:30">
      <c r="AD77724" s="9"/>
    </row>
    <row r="77725" spans="30:30">
      <c r="AD77725" s="9"/>
    </row>
    <row r="77726" spans="30:30">
      <c r="AD77726" s="9"/>
    </row>
    <row r="77727" spans="30:30">
      <c r="AD77727" s="9"/>
    </row>
    <row r="77728" spans="30:30">
      <c r="AD77728" s="9"/>
    </row>
    <row r="77729" spans="30:30">
      <c r="AD77729" s="9"/>
    </row>
    <row r="77730" spans="30:30">
      <c r="AD77730" s="9"/>
    </row>
    <row r="77731" spans="30:30">
      <c r="AD77731" s="9"/>
    </row>
    <row r="77732" spans="30:30">
      <c r="AD77732" s="9"/>
    </row>
    <row r="77733" spans="30:30">
      <c r="AD77733" s="9"/>
    </row>
    <row r="77734" spans="30:30">
      <c r="AD77734" s="9"/>
    </row>
    <row r="77735" spans="30:30">
      <c r="AD77735" s="9"/>
    </row>
    <row r="77736" spans="30:30">
      <c r="AD77736" s="9"/>
    </row>
    <row r="77737" spans="30:30">
      <c r="AD77737" s="9"/>
    </row>
    <row r="77738" spans="30:30">
      <c r="AD77738" s="9"/>
    </row>
    <row r="77739" spans="30:30">
      <c r="AD77739" s="9"/>
    </row>
    <row r="77740" spans="30:30">
      <c r="AD77740" s="9"/>
    </row>
    <row r="77741" spans="30:30">
      <c r="AD77741" s="9"/>
    </row>
    <row r="77742" spans="30:30">
      <c r="AD77742" s="9"/>
    </row>
    <row r="77743" spans="30:30">
      <c r="AD77743" s="9"/>
    </row>
    <row r="77744" spans="30:30">
      <c r="AD77744" s="9"/>
    </row>
    <row r="77745" spans="30:30">
      <c r="AD77745" s="9"/>
    </row>
    <row r="77746" spans="30:30">
      <c r="AD77746" s="9"/>
    </row>
    <row r="77747" spans="30:30">
      <c r="AD77747" s="9"/>
    </row>
    <row r="77748" spans="30:30">
      <c r="AD77748" s="9"/>
    </row>
    <row r="77749" spans="30:30">
      <c r="AD77749" s="9"/>
    </row>
    <row r="77750" spans="30:30">
      <c r="AD77750" s="9"/>
    </row>
    <row r="77751" spans="30:30">
      <c r="AD77751" s="9"/>
    </row>
    <row r="77752" spans="30:30">
      <c r="AD77752" s="9"/>
    </row>
    <row r="77753" spans="30:30">
      <c r="AD77753" s="9"/>
    </row>
    <row r="77754" spans="30:30">
      <c r="AD77754" s="9"/>
    </row>
    <row r="77755" spans="30:30">
      <c r="AD77755" s="9"/>
    </row>
    <row r="77756" spans="30:30">
      <c r="AD77756" s="9"/>
    </row>
    <row r="77757" spans="30:30">
      <c r="AD77757" s="9"/>
    </row>
    <row r="77758" spans="30:30">
      <c r="AD77758" s="9"/>
    </row>
    <row r="77759" spans="30:30">
      <c r="AD77759" s="9"/>
    </row>
    <row r="77760" spans="30:30">
      <c r="AD77760" s="9"/>
    </row>
    <row r="77761" spans="30:30">
      <c r="AD77761" s="9"/>
    </row>
    <row r="77762" spans="30:30">
      <c r="AD77762" s="9"/>
    </row>
    <row r="77763" spans="30:30">
      <c r="AD77763" s="9"/>
    </row>
    <row r="77764" spans="30:30">
      <c r="AD77764" s="9"/>
    </row>
    <row r="77765" spans="30:30">
      <c r="AD77765" s="9"/>
    </row>
    <row r="77766" spans="30:30">
      <c r="AD77766" s="9"/>
    </row>
    <row r="77767" spans="30:30">
      <c r="AD77767" s="9"/>
    </row>
    <row r="77768" spans="30:30">
      <c r="AD77768" s="9"/>
    </row>
    <row r="77769" spans="30:30">
      <c r="AD77769" s="9"/>
    </row>
    <row r="77770" spans="30:30">
      <c r="AD77770" s="9"/>
    </row>
    <row r="77771" spans="30:30">
      <c r="AD77771" s="9"/>
    </row>
    <row r="77772" spans="30:30">
      <c r="AD77772" s="9"/>
    </row>
    <row r="77773" spans="30:30">
      <c r="AD77773" s="9"/>
    </row>
    <row r="77774" spans="30:30">
      <c r="AD77774" s="9"/>
    </row>
    <row r="77775" spans="30:30">
      <c r="AD77775" s="9"/>
    </row>
    <row r="77776" spans="30:30">
      <c r="AD77776" s="9"/>
    </row>
    <row r="77777" spans="30:30">
      <c r="AD77777" s="9"/>
    </row>
    <row r="77778" spans="30:30">
      <c r="AD77778" s="9"/>
    </row>
    <row r="77779" spans="30:30">
      <c r="AD77779" s="9"/>
    </row>
    <row r="77780" spans="30:30">
      <c r="AD77780" s="9"/>
    </row>
    <row r="77781" spans="30:30">
      <c r="AD77781" s="9"/>
    </row>
    <row r="77782" spans="30:30">
      <c r="AD77782" s="9"/>
    </row>
    <row r="77783" spans="30:30">
      <c r="AD77783" s="9"/>
    </row>
    <row r="77784" spans="30:30">
      <c r="AD77784" s="9"/>
    </row>
    <row r="77785" spans="30:30">
      <c r="AD77785" s="9"/>
    </row>
    <row r="77786" spans="30:30">
      <c r="AD77786" s="9"/>
    </row>
    <row r="77787" spans="30:30">
      <c r="AD77787" s="9"/>
    </row>
    <row r="77788" spans="30:30">
      <c r="AD77788" s="9"/>
    </row>
    <row r="77789" spans="30:30">
      <c r="AD77789" s="9"/>
    </row>
    <row r="77790" spans="30:30">
      <c r="AD77790" s="9"/>
    </row>
    <row r="77791" spans="30:30">
      <c r="AD77791" s="9"/>
    </row>
    <row r="77792" spans="30:30">
      <c r="AD77792" s="9"/>
    </row>
    <row r="77793" spans="30:30">
      <c r="AD77793" s="9"/>
    </row>
    <row r="77794" spans="30:30">
      <c r="AD77794" s="9"/>
    </row>
    <row r="77795" spans="30:30">
      <c r="AD77795" s="9"/>
    </row>
    <row r="77796" spans="30:30">
      <c r="AD77796" s="9"/>
    </row>
    <row r="77797" spans="30:30">
      <c r="AD77797" s="9"/>
    </row>
    <row r="77798" spans="30:30">
      <c r="AD77798" s="9"/>
    </row>
    <row r="77799" spans="30:30">
      <c r="AD77799" s="9"/>
    </row>
    <row r="77800" spans="30:30">
      <c r="AD77800" s="9"/>
    </row>
    <row r="77801" spans="30:30">
      <c r="AD77801" s="9"/>
    </row>
    <row r="77802" spans="30:30">
      <c r="AD77802" s="9"/>
    </row>
    <row r="77803" spans="30:30">
      <c r="AD77803" s="9"/>
    </row>
    <row r="77804" spans="30:30">
      <c r="AD77804" s="9"/>
    </row>
    <row r="77805" spans="30:30">
      <c r="AD77805" s="9"/>
    </row>
    <row r="77806" spans="30:30">
      <c r="AD77806" s="9"/>
    </row>
    <row r="77807" spans="30:30">
      <c r="AD77807" s="9"/>
    </row>
    <row r="77808" spans="30:30">
      <c r="AD77808" s="9"/>
    </row>
    <row r="77809" spans="30:30">
      <c r="AD77809" s="9"/>
    </row>
    <row r="77810" spans="30:30">
      <c r="AD77810" s="9"/>
    </row>
    <row r="77811" spans="30:30">
      <c r="AD77811" s="9"/>
    </row>
    <row r="77812" spans="30:30">
      <c r="AD77812" s="9"/>
    </row>
    <row r="77813" spans="30:30">
      <c r="AD77813" s="9"/>
    </row>
    <row r="77814" spans="30:30">
      <c r="AD77814" s="9"/>
    </row>
    <row r="77815" spans="30:30">
      <c r="AD77815" s="9"/>
    </row>
    <row r="77816" spans="30:30">
      <c r="AD77816" s="9"/>
    </row>
    <row r="77817" spans="30:30">
      <c r="AD77817" s="9"/>
    </row>
    <row r="77818" spans="30:30">
      <c r="AD77818" s="9"/>
    </row>
    <row r="77819" spans="30:30">
      <c r="AD77819" s="9"/>
    </row>
    <row r="77820" spans="30:30">
      <c r="AD77820" s="9"/>
    </row>
    <row r="77821" spans="30:30">
      <c r="AD77821" s="9"/>
    </row>
    <row r="77822" spans="30:30">
      <c r="AD77822" s="9"/>
    </row>
    <row r="77823" spans="30:30">
      <c r="AD77823" s="9"/>
    </row>
    <row r="77824" spans="30:30">
      <c r="AD77824" s="9"/>
    </row>
    <row r="77825" spans="30:30">
      <c r="AD77825" s="9"/>
    </row>
    <row r="77826" spans="30:30">
      <c r="AD77826" s="9"/>
    </row>
    <row r="77827" spans="30:30">
      <c r="AD77827" s="9"/>
    </row>
    <row r="77828" spans="30:30">
      <c r="AD77828" s="9"/>
    </row>
    <row r="77829" spans="30:30">
      <c r="AD77829" s="9"/>
    </row>
    <row r="77830" spans="30:30">
      <c r="AD77830" s="9"/>
    </row>
    <row r="77831" spans="30:30">
      <c r="AD77831" s="9"/>
    </row>
    <row r="77832" spans="30:30">
      <c r="AD77832" s="9"/>
    </row>
    <row r="77833" spans="30:30">
      <c r="AD77833" s="9"/>
    </row>
    <row r="77834" spans="30:30">
      <c r="AD77834" s="9"/>
    </row>
    <row r="77835" spans="30:30">
      <c r="AD77835" s="9"/>
    </row>
    <row r="77836" spans="30:30">
      <c r="AD77836" s="9"/>
    </row>
    <row r="77837" spans="30:30">
      <c r="AD77837" s="9"/>
    </row>
    <row r="77838" spans="30:30">
      <c r="AD77838" s="9"/>
    </row>
    <row r="77839" spans="30:30">
      <c r="AD77839" s="9"/>
    </row>
    <row r="77840" spans="30:30">
      <c r="AD77840" s="9"/>
    </row>
    <row r="77841" spans="30:30">
      <c r="AD77841" s="9"/>
    </row>
    <row r="77842" spans="30:30">
      <c r="AD77842" s="9"/>
    </row>
    <row r="77843" spans="30:30">
      <c r="AD77843" s="9"/>
    </row>
    <row r="77844" spans="30:30">
      <c r="AD77844" s="9"/>
    </row>
    <row r="77845" spans="30:30">
      <c r="AD77845" s="9"/>
    </row>
    <row r="77846" spans="30:30">
      <c r="AD77846" s="9"/>
    </row>
    <row r="77847" spans="30:30">
      <c r="AD77847" s="9"/>
    </row>
    <row r="77848" spans="30:30">
      <c r="AD77848" s="9"/>
    </row>
    <row r="77849" spans="30:30">
      <c r="AD77849" s="9"/>
    </row>
    <row r="77850" spans="30:30">
      <c r="AD77850" s="9"/>
    </row>
    <row r="77851" spans="30:30">
      <c r="AD77851" s="9"/>
    </row>
    <row r="77852" spans="30:30">
      <c r="AD77852" s="9"/>
    </row>
    <row r="77853" spans="30:30">
      <c r="AD77853" s="9"/>
    </row>
    <row r="77854" spans="30:30">
      <c r="AD77854" s="9"/>
    </row>
    <row r="77855" spans="30:30">
      <c r="AD77855" s="9"/>
    </row>
    <row r="77856" spans="30:30">
      <c r="AD77856" s="9"/>
    </row>
    <row r="77857" spans="30:30">
      <c r="AD77857" s="9"/>
    </row>
    <row r="77858" spans="30:30">
      <c r="AD77858" s="9"/>
    </row>
    <row r="77859" spans="30:30">
      <c r="AD77859" s="9"/>
    </row>
    <row r="77860" spans="30:30">
      <c r="AD77860" s="9"/>
    </row>
    <row r="77861" spans="30:30">
      <c r="AD77861" s="9"/>
    </row>
    <row r="77862" spans="30:30">
      <c r="AD77862" s="9"/>
    </row>
    <row r="77863" spans="30:30">
      <c r="AD77863" s="9"/>
    </row>
    <row r="77864" spans="30:30">
      <c r="AD77864" s="9"/>
    </row>
    <row r="77865" spans="30:30">
      <c r="AD77865" s="9"/>
    </row>
    <row r="77866" spans="30:30">
      <c r="AD77866" s="9"/>
    </row>
    <row r="77867" spans="30:30">
      <c r="AD77867" s="9"/>
    </row>
    <row r="77868" spans="30:30">
      <c r="AD77868" s="9"/>
    </row>
    <row r="77869" spans="30:30">
      <c r="AD77869" s="9"/>
    </row>
    <row r="77870" spans="30:30">
      <c r="AD77870" s="9"/>
    </row>
    <row r="77871" spans="30:30">
      <c r="AD77871" s="9"/>
    </row>
    <row r="77872" spans="30:30">
      <c r="AD77872" s="9"/>
    </row>
    <row r="77873" spans="30:30">
      <c r="AD77873" s="9"/>
    </row>
    <row r="77874" spans="30:30">
      <c r="AD77874" s="9"/>
    </row>
    <row r="77875" spans="30:30">
      <c r="AD77875" s="9"/>
    </row>
    <row r="77876" spans="30:30">
      <c r="AD77876" s="9"/>
    </row>
    <row r="77877" spans="30:30">
      <c r="AD77877" s="9"/>
    </row>
    <row r="77878" spans="30:30">
      <c r="AD77878" s="9"/>
    </row>
    <row r="77879" spans="30:30">
      <c r="AD77879" s="9"/>
    </row>
    <row r="77880" spans="30:30">
      <c r="AD77880" s="9"/>
    </row>
    <row r="77881" spans="30:30">
      <c r="AD77881" s="9"/>
    </row>
    <row r="77882" spans="30:30">
      <c r="AD77882" s="9"/>
    </row>
    <row r="77883" spans="30:30">
      <c r="AD77883" s="9"/>
    </row>
    <row r="77884" spans="30:30">
      <c r="AD77884" s="9"/>
    </row>
    <row r="77885" spans="30:30">
      <c r="AD77885" s="9"/>
    </row>
    <row r="77886" spans="30:30">
      <c r="AD77886" s="9"/>
    </row>
    <row r="77887" spans="30:30">
      <c r="AD77887" s="9"/>
    </row>
    <row r="77888" spans="30:30">
      <c r="AD77888" s="9"/>
    </row>
    <row r="77889" spans="30:30">
      <c r="AD77889" s="9"/>
    </row>
    <row r="77890" spans="30:30">
      <c r="AD77890" s="9"/>
    </row>
    <row r="77891" spans="30:30">
      <c r="AD77891" s="9"/>
    </row>
    <row r="77892" spans="30:30">
      <c r="AD77892" s="9"/>
    </row>
    <row r="77893" spans="30:30">
      <c r="AD77893" s="9"/>
    </row>
    <row r="77894" spans="30:30">
      <c r="AD77894" s="9"/>
    </row>
    <row r="77895" spans="30:30">
      <c r="AD77895" s="9"/>
    </row>
    <row r="77896" spans="30:30">
      <c r="AD77896" s="9"/>
    </row>
    <row r="77897" spans="30:30">
      <c r="AD77897" s="9"/>
    </row>
    <row r="77898" spans="30:30">
      <c r="AD77898" s="9"/>
    </row>
    <row r="77899" spans="30:30">
      <c r="AD77899" s="9"/>
    </row>
    <row r="77900" spans="30:30">
      <c r="AD77900" s="9"/>
    </row>
    <row r="77901" spans="30:30">
      <c r="AD77901" s="9"/>
    </row>
    <row r="77902" spans="30:30">
      <c r="AD77902" s="9"/>
    </row>
    <row r="77903" spans="30:30">
      <c r="AD77903" s="9"/>
    </row>
    <row r="77904" spans="30:30">
      <c r="AD77904" s="9"/>
    </row>
    <row r="77905" spans="30:30">
      <c r="AD77905" s="9"/>
    </row>
    <row r="77906" spans="30:30">
      <c r="AD77906" s="9"/>
    </row>
    <row r="77907" spans="30:30">
      <c r="AD77907" s="9"/>
    </row>
    <row r="77908" spans="30:30">
      <c r="AD77908" s="9"/>
    </row>
    <row r="77909" spans="30:30">
      <c r="AD77909" s="9"/>
    </row>
    <row r="77910" spans="30:30">
      <c r="AD77910" s="9"/>
    </row>
    <row r="77911" spans="30:30">
      <c r="AD77911" s="9"/>
    </row>
    <row r="77912" spans="30:30">
      <c r="AD77912" s="9"/>
    </row>
    <row r="77913" spans="30:30">
      <c r="AD77913" s="9"/>
    </row>
    <row r="77914" spans="30:30">
      <c r="AD77914" s="9"/>
    </row>
    <row r="77915" spans="30:30">
      <c r="AD77915" s="9"/>
    </row>
    <row r="77916" spans="30:30">
      <c r="AD77916" s="9"/>
    </row>
    <row r="77917" spans="30:30">
      <c r="AD77917" s="9"/>
    </row>
    <row r="77918" spans="30:30">
      <c r="AD77918" s="9"/>
    </row>
    <row r="77919" spans="30:30">
      <c r="AD77919" s="9"/>
    </row>
    <row r="77920" spans="30:30">
      <c r="AD77920" s="9"/>
    </row>
    <row r="77921" spans="30:30">
      <c r="AD77921" s="9"/>
    </row>
    <row r="77922" spans="30:30">
      <c r="AD77922" s="9"/>
    </row>
    <row r="77923" spans="30:30">
      <c r="AD77923" s="9"/>
    </row>
    <row r="77924" spans="30:30">
      <c r="AD77924" s="9"/>
    </row>
    <row r="77925" spans="30:30">
      <c r="AD77925" s="9"/>
    </row>
    <row r="77926" spans="30:30">
      <c r="AD77926" s="9"/>
    </row>
    <row r="77927" spans="30:30">
      <c r="AD77927" s="9"/>
    </row>
    <row r="77928" spans="30:30">
      <c r="AD77928" s="9"/>
    </row>
    <row r="77929" spans="30:30">
      <c r="AD77929" s="9"/>
    </row>
    <row r="77930" spans="30:30">
      <c r="AD77930" s="9"/>
    </row>
    <row r="77931" spans="30:30">
      <c r="AD77931" s="9"/>
    </row>
    <row r="77932" spans="30:30">
      <c r="AD77932" s="9"/>
    </row>
    <row r="77933" spans="30:30">
      <c r="AD77933" s="9"/>
    </row>
    <row r="77934" spans="30:30">
      <c r="AD77934" s="9"/>
    </row>
    <row r="77935" spans="30:30">
      <c r="AD77935" s="9"/>
    </row>
    <row r="77936" spans="30:30">
      <c r="AD77936" s="9"/>
    </row>
    <row r="77937" spans="30:30">
      <c r="AD77937" s="9"/>
    </row>
    <row r="77938" spans="30:30">
      <c r="AD77938" s="9"/>
    </row>
    <row r="77939" spans="30:30">
      <c r="AD77939" s="9"/>
    </row>
    <row r="77940" spans="30:30">
      <c r="AD77940" s="9"/>
    </row>
    <row r="77941" spans="30:30">
      <c r="AD77941" s="9"/>
    </row>
    <row r="77942" spans="30:30">
      <c r="AD77942" s="9"/>
    </row>
    <row r="77943" spans="30:30">
      <c r="AD77943" s="9"/>
    </row>
    <row r="77944" spans="30:30">
      <c r="AD77944" s="9"/>
    </row>
    <row r="77945" spans="30:30">
      <c r="AD77945" s="9"/>
    </row>
    <row r="77946" spans="30:30">
      <c r="AD77946" s="9"/>
    </row>
    <row r="77947" spans="30:30">
      <c r="AD77947" s="9"/>
    </row>
    <row r="77948" spans="30:30">
      <c r="AD77948" s="9"/>
    </row>
    <row r="77949" spans="30:30">
      <c r="AD77949" s="9"/>
    </row>
    <row r="77950" spans="30:30">
      <c r="AD77950" s="9"/>
    </row>
    <row r="77951" spans="30:30">
      <c r="AD77951" s="9"/>
    </row>
    <row r="77952" spans="30:30">
      <c r="AD77952" s="9"/>
    </row>
    <row r="77953" spans="30:30">
      <c r="AD77953" s="9"/>
    </row>
    <row r="77954" spans="30:30">
      <c r="AD77954" s="9"/>
    </row>
    <row r="77955" spans="30:30">
      <c r="AD77955" s="9"/>
    </row>
    <row r="77956" spans="30:30">
      <c r="AD77956" s="9"/>
    </row>
    <row r="77957" spans="30:30">
      <c r="AD77957" s="9"/>
    </row>
    <row r="77958" spans="30:30">
      <c r="AD77958" s="9"/>
    </row>
    <row r="77959" spans="30:30">
      <c r="AD77959" s="9"/>
    </row>
    <row r="77960" spans="30:30">
      <c r="AD77960" s="9"/>
    </row>
    <row r="77961" spans="30:30">
      <c r="AD77961" s="9"/>
    </row>
    <row r="77962" spans="30:30">
      <c r="AD77962" s="9"/>
    </row>
    <row r="77963" spans="30:30">
      <c r="AD77963" s="9"/>
    </row>
    <row r="77964" spans="30:30">
      <c r="AD77964" s="9"/>
    </row>
    <row r="77965" spans="30:30">
      <c r="AD77965" s="9"/>
    </row>
    <row r="77966" spans="30:30">
      <c r="AD77966" s="9"/>
    </row>
    <row r="77967" spans="30:30">
      <c r="AD77967" s="9"/>
    </row>
    <row r="77968" spans="30:30">
      <c r="AD77968" s="9"/>
    </row>
    <row r="77969" spans="30:30">
      <c r="AD77969" s="9"/>
    </row>
    <row r="77970" spans="30:30">
      <c r="AD77970" s="9"/>
    </row>
    <row r="77971" spans="30:30">
      <c r="AD77971" s="9"/>
    </row>
    <row r="77972" spans="30:30">
      <c r="AD77972" s="9"/>
    </row>
    <row r="77973" spans="30:30">
      <c r="AD77973" s="9"/>
    </row>
    <row r="77974" spans="30:30">
      <c r="AD77974" s="9"/>
    </row>
    <row r="77975" spans="30:30">
      <c r="AD77975" s="9"/>
    </row>
    <row r="77976" spans="30:30">
      <c r="AD77976" s="9"/>
    </row>
    <row r="77977" spans="30:30">
      <c r="AD77977" s="9"/>
    </row>
    <row r="77978" spans="30:30">
      <c r="AD77978" s="9"/>
    </row>
    <row r="77979" spans="30:30">
      <c r="AD77979" s="9"/>
    </row>
    <row r="77980" spans="30:30">
      <c r="AD77980" s="9"/>
    </row>
    <row r="77981" spans="30:30">
      <c r="AD77981" s="9"/>
    </row>
    <row r="77982" spans="30:30">
      <c r="AD77982" s="9"/>
    </row>
    <row r="77983" spans="30:30">
      <c r="AD77983" s="9"/>
    </row>
    <row r="77984" spans="30:30">
      <c r="AD77984" s="9"/>
    </row>
    <row r="77985" spans="30:30">
      <c r="AD77985" s="9"/>
    </row>
    <row r="77986" spans="30:30">
      <c r="AD77986" s="9"/>
    </row>
    <row r="77987" spans="30:30">
      <c r="AD77987" s="9"/>
    </row>
    <row r="77988" spans="30:30">
      <c r="AD77988" s="9"/>
    </row>
    <row r="77989" spans="30:30">
      <c r="AD77989" s="9"/>
    </row>
    <row r="77990" spans="30:30">
      <c r="AD77990" s="9"/>
    </row>
    <row r="77991" spans="30:30">
      <c r="AD77991" s="9"/>
    </row>
    <row r="77992" spans="30:30">
      <c r="AD77992" s="9"/>
    </row>
    <row r="77993" spans="30:30">
      <c r="AD77993" s="9"/>
    </row>
    <row r="77994" spans="30:30">
      <c r="AD77994" s="9"/>
    </row>
    <row r="77995" spans="30:30">
      <c r="AD77995" s="9"/>
    </row>
    <row r="77996" spans="30:30">
      <c r="AD77996" s="9"/>
    </row>
    <row r="77997" spans="30:30">
      <c r="AD77997" s="9"/>
    </row>
    <row r="77998" spans="30:30">
      <c r="AD77998" s="9"/>
    </row>
    <row r="77999" spans="30:30">
      <c r="AD77999" s="9"/>
    </row>
    <row r="78000" spans="30:30">
      <c r="AD78000" s="9"/>
    </row>
    <row r="78001" spans="30:30">
      <c r="AD78001" s="9"/>
    </row>
    <row r="78002" spans="30:30">
      <c r="AD78002" s="9"/>
    </row>
    <row r="78003" spans="30:30">
      <c r="AD78003" s="9"/>
    </row>
    <row r="78004" spans="30:30">
      <c r="AD78004" s="9"/>
    </row>
    <row r="78005" spans="30:30">
      <c r="AD78005" s="9"/>
    </row>
    <row r="78006" spans="30:30">
      <c r="AD78006" s="9"/>
    </row>
    <row r="78007" spans="30:30">
      <c r="AD78007" s="9"/>
    </row>
    <row r="78008" spans="30:30">
      <c r="AD78008" s="9"/>
    </row>
    <row r="78009" spans="30:30">
      <c r="AD78009" s="9"/>
    </row>
    <row r="78010" spans="30:30">
      <c r="AD78010" s="9"/>
    </row>
    <row r="78011" spans="30:30">
      <c r="AD78011" s="9"/>
    </row>
    <row r="78012" spans="30:30">
      <c r="AD78012" s="9"/>
    </row>
    <row r="78013" spans="30:30">
      <c r="AD78013" s="9"/>
    </row>
    <row r="78014" spans="30:30">
      <c r="AD78014" s="9"/>
    </row>
    <row r="78015" spans="30:30">
      <c r="AD78015" s="9"/>
    </row>
    <row r="78016" spans="30:30">
      <c r="AD78016" s="9"/>
    </row>
    <row r="78017" spans="30:30">
      <c r="AD78017" s="9"/>
    </row>
    <row r="78018" spans="30:30">
      <c r="AD78018" s="9"/>
    </row>
    <row r="78019" spans="30:30">
      <c r="AD78019" s="9"/>
    </row>
    <row r="78020" spans="30:30">
      <c r="AD78020" s="9"/>
    </row>
    <row r="78021" spans="30:30">
      <c r="AD78021" s="9"/>
    </row>
    <row r="78022" spans="30:30">
      <c r="AD78022" s="9"/>
    </row>
    <row r="78023" spans="30:30">
      <c r="AD78023" s="9"/>
    </row>
    <row r="78024" spans="30:30">
      <c r="AD78024" s="9"/>
    </row>
    <row r="78025" spans="30:30">
      <c r="AD78025" s="9"/>
    </row>
    <row r="78026" spans="30:30">
      <c r="AD78026" s="9"/>
    </row>
    <row r="78027" spans="30:30">
      <c r="AD78027" s="9"/>
    </row>
    <row r="78028" spans="30:30">
      <c r="AD78028" s="9"/>
    </row>
    <row r="78029" spans="30:30">
      <c r="AD78029" s="9"/>
    </row>
    <row r="78030" spans="30:30">
      <c r="AD78030" s="9"/>
    </row>
    <row r="78031" spans="30:30">
      <c r="AD78031" s="9"/>
    </row>
    <row r="78032" spans="30:30">
      <c r="AD78032" s="9"/>
    </row>
    <row r="78033" spans="30:30">
      <c r="AD78033" s="9"/>
    </row>
    <row r="78034" spans="30:30">
      <c r="AD78034" s="9"/>
    </row>
    <row r="78035" spans="30:30">
      <c r="AD78035" s="9"/>
    </row>
    <row r="78036" spans="30:30">
      <c r="AD78036" s="9"/>
    </row>
    <row r="78037" spans="30:30">
      <c r="AD78037" s="9"/>
    </row>
    <row r="78038" spans="30:30">
      <c r="AD78038" s="9"/>
    </row>
    <row r="78039" spans="30:30">
      <c r="AD78039" s="9"/>
    </row>
    <row r="78040" spans="30:30">
      <c r="AD78040" s="9"/>
    </row>
    <row r="78041" spans="30:30">
      <c r="AD78041" s="9"/>
    </row>
    <row r="78042" spans="30:30">
      <c r="AD78042" s="9"/>
    </row>
    <row r="78043" spans="30:30">
      <c r="AD78043" s="9"/>
    </row>
    <row r="78044" spans="30:30">
      <c r="AD78044" s="9"/>
    </row>
    <row r="78045" spans="30:30">
      <c r="AD78045" s="9"/>
    </row>
    <row r="78046" spans="30:30">
      <c r="AD78046" s="9"/>
    </row>
    <row r="78047" spans="30:30">
      <c r="AD78047" s="9"/>
    </row>
    <row r="78048" spans="30:30">
      <c r="AD78048" s="9"/>
    </row>
    <row r="78049" spans="30:30">
      <c r="AD78049" s="9"/>
    </row>
    <row r="78050" spans="30:30">
      <c r="AD78050" s="9"/>
    </row>
    <row r="78051" spans="30:30">
      <c r="AD78051" s="9"/>
    </row>
    <row r="78052" spans="30:30">
      <c r="AD78052" s="9"/>
    </row>
    <row r="78053" spans="30:30">
      <c r="AD78053" s="9"/>
    </row>
    <row r="78054" spans="30:30">
      <c r="AD78054" s="9"/>
    </row>
    <row r="78055" spans="30:30">
      <c r="AD78055" s="9"/>
    </row>
    <row r="78056" spans="30:30">
      <c r="AD78056" s="9"/>
    </row>
    <row r="78057" spans="30:30">
      <c r="AD78057" s="9"/>
    </row>
    <row r="78058" spans="30:30">
      <c r="AD78058" s="9"/>
    </row>
    <row r="78059" spans="30:30">
      <c r="AD78059" s="9"/>
    </row>
    <row r="78060" spans="30:30">
      <c r="AD78060" s="9"/>
    </row>
    <row r="78061" spans="30:30">
      <c r="AD78061" s="9"/>
    </row>
    <row r="78062" spans="30:30">
      <c r="AD78062" s="9"/>
    </row>
    <row r="78063" spans="30:30">
      <c r="AD78063" s="9"/>
    </row>
    <row r="78064" spans="30:30">
      <c r="AD78064" s="9"/>
    </row>
    <row r="78065" spans="30:30">
      <c r="AD78065" s="9"/>
    </row>
    <row r="78066" spans="30:30">
      <c r="AD78066" s="9"/>
    </row>
    <row r="78067" spans="30:30">
      <c r="AD78067" s="9"/>
    </row>
    <row r="78068" spans="30:30">
      <c r="AD78068" s="9"/>
    </row>
    <row r="78069" spans="30:30">
      <c r="AD78069" s="9"/>
    </row>
    <row r="78070" spans="30:30">
      <c r="AD78070" s="9"/>
    </row>
    <row r="78071" spans="30:30">
      <c r="AD78071" s="9"/>
    </row>
    <row r="78072" spans="30:30">
      <c r="AD78072" s="9"/>
    </row>
    <row r="78073" spans="30:30">
      <c r="AD78073" s="9"/>
    </row>
    <row r="78074" spans="30:30">
      <c r="AD78074" s="9"/>
    </row>
    <row r="78075" spans="30:30">
      <c r="AD78075" s="9"/>
    </row>
    <row r="78076" spans="30:30">
      <c r="AD78076" s="9"/>
    </row>
    <row r="78077" spans="30:30">
      <c r="AD78077" s="9"/>
    </row>
    <row r="78078" spans="30:30">
      <c r="AD78078" s="9"/>
    </row>
    <row r="78079" spans="30:30">
      <c r="AD78079" s="9"/>
    </row>
    <row r="78080" spans="30:30">
      <c r="AD78080" s="9"/>
    </row>
    <row r="78081" spans="30:30">
      <c r="AD78081" s="9"/>
    </row>
    <row r="78082" spans="30:30">
      <c r="AD78082" s="9"/>
    </row>
    <row r="78083" spans="30:30">
      <c r="AD78083" s="9"/>
    </row>
    <row r="78084" spans="30:30">
      <c r="AD78084" s="9"/>
    </row>
    <row r="78085" spans="30:30">
      <c r="AD78085" s="9"/>
    </row>
    <row r="78086" spans="30:30">
      <c r="AD78086" s="9"/>
    </row>
    <row r="78087" spans="30:30">
      <c r="AD78087" s="9"/>
    </row>
    <row r="78088" spans="30:30">
      <c r="AD78088" s="9"/>
    </row>
    <row r="78089" spans="30:30">
      <c r="AD78089" s="9"/>
    </row>
    <row r="78090" spans="30:30">
      <c r="AD78090" s="9"/>
    </row>
    <row r="78091" spans="30:30">
      <c r="AD78091" s="9"/>
    </row>
    <row r="78092" spans="30:30">
      <c r="AD78092" s="9"/>
    </row>
    <row r="78093" spans="30:30">
      <c r="AD78093" s="9"/>
    </row>
    <row r="78094" spans="30:30">
      <c r="AD78094" s="9"/>
    </row>
    <row r="78095" spans="30:30">
      <c r="AD78095" s="9"/>
    </row>
    <row r="78096" spans="30:30">
      <c r="AD78096" s="9"/>
    </row>
    <row r="78097" spans="30:30">
      <c r="AD78097" s="9"/>
    </row>
    <row r="78098" spans="30:30">
      <c r="AD78098" s="9"/>
    </row>
    <row r="78099" spans="30:30">
      <c r="AD78099" s="9"/>
    </row>
    <row r="78100" spans="30:30">
      <c r="AD78100" s="9"/>
    </row>
    <row r="78101" spans="30:30">
      <c r="AD78101" s="9"/>
    </row>
    <row r="78102" spans="30:30">
      <c r="AD78102" s="9"/>
    </row>
    <row r="78103" spans="30:30">
      <c r="AD78103" s="9"/>
    </row>
    <row r="78104" spans="30:30">
      <c r="AD78104" s="9"/>
    </row>
    <row r="78105" spans="30:30">
      <c r="AD78105" s="9"/>
    </row>
    <row r="78106" spans="30:30">
      <c r="AD78106" s="9"/>
    </row>
    <row r="78107" spans="30:30">
      <c r="AD78107" s="9"/>
    </row>
    <row r="78108" spans="30:30">
      <c r="AD78108" s="9"/>
    </row>
    <row r="78109" spans="30:30">
      <c r="AD78109" s="9"/>
    </row>
    <row r="78110" spans="30:30">
      <c r="AD78110" s="9"/>
    </row>
    <row r="78111" spans="30:30">
      <c r="AD78111" s="9"/>
    </row>
    <row r="78112" spans="30:30">
      <c r="AD78112" s="9"/>
    </row>
    <row r="78113" spans="30:30">
      <c r="AD78113" s="9"/>
    </row>
    <row r="78114" spans="30:30">
      <c r="AD78114" s="9"/>
    </row>
    <row r="78115" spans="30:30">
      <c r="AD78115" s="9"/>
    </row>
    <row r="78116" spans="30:30">
      <c r="AD78116" s="9"/>
    </row>
    <row r="78117" spans="30:30">
      <c r="AD78117" s="9"/>
    </row>
    <row r="78118" spans="30:30">
      <c r="AD78118" s="9"/>
    </row>
    <row r="78119" spans="30:30">
      <c r="AD78119" s="9"/>
    </row>
    <row r="78120" spans="30:30">
      <c r="AD78120" s="9"/>
    </row>
    <row r="78121" spans="30:30">
      <c r="AD78121" s="9"/>
    </row>
    <row r="78122" spans="30:30">
      <c r="AD78122" s="9"/>
    </row>
    <row r="78123" spans="30:30">
      <c r="AD78123" s="9"/>
    </row>
    <row r="78124" spans="30:30">
      <c r="AD78124" s="9"/>
    </row>
    <row r="78125" spans="30:30">
      <c r="AD78125" s="9"/>
    </row>
    <row r="78126" spans="30:30">
      <c r="AD78126" s="9"/>
    </row>
    <row r="78127" spans="30:30">
      <c r="AD78127" s="9"/>
    </row>
    <row r="78128" spans="30:30">
      <c r="AD78128" s="9"/>
    </row>
    <row r="78129" spans="30:30">
      <c r="AD78129" s="9"/>
    </row>
    <row r="78130" spans="30:30">
      <c r="AD78130" s="9"/>
    </row>
    <row r="78131" spans="30:30">
      <c r="AD78131" s="9"/>
    </row>
    <row r="78132" spans="30:30">
      <c r="AD78132" s="9"/>
    </row>
    <row r="78133" spans="30:30">
      <c r="AD78133" s="9"/>
    </row>
    <row r="78134" spans="30:30">
      <c r="AD78134" s="9"/>
    </row>
    <row r="78135" spans="30:30">
      <c r="AD78135" s="9"/>
    </row>
    <row r="78136" spans="30:30">
      <c r="AD78136" s="9"/>
    </row>
    <row r="78137" spans="30:30">
      <c r="AD78137" s="9"/>
    </row>
    <row r="78138" spans="30:30">
      <c r="AD78138" s="9"/>
    </row>
    <row r="78139" spans="30:30">
      <c r="AD78139" s="9"/>
    </row>
    <row r="78140" spans="30:30">
      <c r="AD78140" s="9"/>
    </row>
    <row r="78141" spans="30:30">
      <c r="AD78141" s="9"/>
    </row>
    <row r="78142" spans="30:30">
      <c r="AD78142" s="9"/>
    </row>
    <row r="78143" spans="30:30">
      <c r="AD78143" s="9"/>
    </row>
    <row r="78144" spans="30:30">
      <c r="AD78144" s="9"/>
    </row>
    <row r="78145" spans="30:30">
      <c r="AD78145" s="9"/>
    </row>
    <row r="78146" spans="30:30">
      <c r="AD78146" s="9"/>
    </row>
    <row r="78147" spans="30:30">
      <c r="AD78147" s="9"/>
    </row>
    <row r="78148" spans="30:30">
      <c r="AD78148" s="9"/>
    </row>
    <row r="78149" spans="30:30">
      <c r="AD78149" s="9"/>
    </row>
    <row r="78150" spans="30:30">
      <c r="AD78150" s="9"/>
    </row>
    <row r="78151" spans="30:30">
      <c r="AD78151" s="9"/>
    </row>
    <row r="78152" spans="30:30">
      <c r="AD78152" s="9"/>
    </row>
    <row r="78153" spans="30:30">
      <c r="AD78153" s="9"/>
    </row>
    <row r="78154" spans="30:30">
      <c r="AD78154" s="9"/>
    </row>
    <row r="78155" spans="30:30">
      <c r="AD78155" s="9"/>
    </row>
    <row r="78156" spans="30:30">
      <c r="AD78156" s="9"/>
    </row>
    <row r="78157" spans="30:30">
      <c r="AD78157" s="9"/>
    </row>
    <row r="78158" spans="30:30">
      <c r="AD78158" s="9"/>
    </row>
    <row r="78159" spans="30:30">
      <c r="AD78159" s="9"/>
    </row>
    <row r="78160" spans="30:30">
      <c r="AD78160" s="9"/>
    </row>
    <row r="78161" spans="30:30">
      <c r="AD78161" s="9"/>
    </row>
    <row r="78162" spans="30:30">
      <c r="AD78162" s="9"/>
    </row>
    <row r="78163" spans="30:30">
      <c r="AD78163" s="9"/>
    </row>
    <row r="78164" spans="30:30">
      <c r="AD78164" s="9"/>
    </row>
    <row r="78165" spans="30:30">
      <c r="AD78165" s="9"/>
    </row>
    <row r="78166" spans="30:30">
      <c r="AD78166" s="9"/>
    </row>
    <row r="78167" spans="30:30">
      <c r="AD78167" s="9"/>
    </row>
    <row r="78168" spans="30:30">
      <c r="AD78168" s="9"/>
    </row>
    <row r="78169" spans="30:30">
      <c r="AD78169" s="9"/>
    </row>
    <row r="78170" spans="30:30">
      <c r="AD78170" s="9"/>
    </row>
    <row r="78171" spans="30:30">
      <c r="AD78171" s="9"/>
    </row>
    <row r="78172" spans="30:30">
      <c r="AD78172" s="9"/>
    </row>
    <row r="78173" spans="30:30">
      <c r="AD78173" s="9"/>
    </row>
    <row r="78174" spans="30:30">
      <c r="AD78174" s="9"/>
    </row>
    <row r="78175" spans="30:30">
      <c r="AD78175" s="9"/>
    </row>
    <row r="78176" spans="30:30">
      <c r="AD78176" s="9"/>
    </row>
    <row r="78177" spans="30:30">
      <c r="AD78177" s="9"/>
    </row>
    <row r="78178" spans="30:30">
      <c r="AD78178" s="9"/>
    </row>
    <row r="78179" spans="30:30">
      <c r="AD78179" s="9"/>
    </row>
    <row r="78180" spans="30:30">
      <c r="AD78180" s="9"/>
    </row>
    <row r="78181" spans="30:30">
      <c r="AD78181" s="9"/>
    </row>
    <row r="78182" spans="30:30">
      <c r="AD78182" s="9"/>
    </row>
    <row r="78183" spans="30:30">
      <c r="AD78183" s="9"/>
    </row>
    <row r="78184" spans="30:30">
      <c r="AD78184" s="9"/>
    </row>
    <row r="78185" spans="30:30">
      <c r="AD78185" s="9"/>
    </row>
    <row r="78186" spans="30:30">
      <c r="AD78186" s="9"/>
    </row>
    <row r="78187" spans="30:30">
      <c r="AD78187" s="9"/>
    </row>
    <row r="78188" spans="30:30">
      <c r="AD78188" s="9"/>
    </row>
    <row r="78189" spans="30:30">
      <c r="AD78189" s="9"/>
    </row>
    <row r="78190" spans="30:30">
      <c r="AD78190" s="9"/>
    </row>
    <row r="78191" spans="30:30">
      <c r="AD78191" s="9"/>
    </row>
    <row r="78192" spans="30:30">
      <c r="AD78192" s="9"/>
    </row>
    <row r="78193" spans="30:30">
      <c r="AD78193" s="9"/>
    </row>
    <row r="78194" spans="30:30">
      <c r="AD78194" s="9"/>
    </row>
    <row r="78195" spans="30:30">
      <c r="AD78195" s="9"/>
    </row>
    <row r="78196" spans="30:30">
      <c r="AD78196" s="9"/>
    </row>
    <row r="78197" spans="30:30">
      <c r="AD78197" s="9"/>
    </row>
    <row r="78198" spans="30:30">
      <c r="AD78198" s="9"/>
    </row>
    <row r="78199" spans="30:30">
      <c r="AD78199" s="9"/>
    </row>
    <row r="78200" spans="30:30">
      <c r="AD78200" s="9"/>
    </row>
    <row r="78201" spans="30:30">
      <c r="AD78201" s="9"/>
    </row>
    <row r="78202" spans="30:30">
      <c r="AD78202" s="9"/>
    </row>
    <row r="78203" spans="30:30">
      <c r="AD78203" s="9"/>
    </row>
    <row r="78204" spans="30:30">
      <c r="AD78204" s="9"/>
    </row>
    <row r="78205" spans="30:30">
      <c r="AD78205" s="9"/>
    </row>
    <row r="78206" spans="30:30">
      <c r="AD78206" s="9"/>
    </row>
    <row r="78207" spans="30:30">
      <c r="AD78207" s="9"/>
    </row>
    <row r="78208" spans="30:30">
      <c r="AD78208" s="9"/>
    </row>
    <row r="78209" spans="30:30">
      <c r="AD78209" s="9"/>
    </row>
    <row r="78210" spans="30:30">
      <c r="AD78210" s="9"/>
    </row>
    <row r="78211" spans="30:30">
      <c r="AD78211" s="9"/>
    </row>
    <row r="78212" spans="30:30">
      <c r="AD78212" s="9"/>
    </row>
    <row r="78213" spans="30:30">
      <c r="AD78213" s="9"/>
    </row>
    <row r="78214" spans="30:30">
      <c r="AD78214" s="9"/>
    </row>
    <row r="78215" spans="30:30">
      <c r="AD78215" s="9"/>
    </row>
    <row r="78216" spans="30:30">
      <c r="AD78216" s="9"/>
    </row>
    <row r="78217" spans="30:30">
      <c r="AD78217" s="9"/>
    </row>
    <row r="78218" spans="30:30">
      <c r="AD78218" s="9"/>
    </row>
    <row r="78219" spans="30:30">
      <c r="AD78219" s="9"/>
    </row>
    <row r="78220" spans="30:30">
      <c r="AD78220" s="9"/>
    </row>
    <row r="78221" spans="30:30">
      <c r="AD78221" s="9"/>
    </row>
    <row r="78222" spans="30:30">
      <c r="AD78222" s="9"/>
    </row>
    <row r="78223" spans="30:30">
      <c r="AD78223" s="9"/>
    </row>
    <row r="78224" spans="30:30">
      <c r="AD78224" s="9"/>
    </row>
    <row r="78225" spans="30:30">
      <c r="AD78225" s="9"/>
    </row>
    <row r="78226" spans="30:30">
      <c r="AD78226" s="9"/>
    </row>
    <row r="78227" spans="30:30">
      <c r="AD78227" s="9"/>
    </row>
    <row r="78228" spans="30:30">
      <c r="AD78228" s="9"/>
    </row>
    <row r="78229" spans="30:30">
      <c r="AD78229" s="9"/>
    </row>
    <row r="78230" spans="30:30">
      <c r="AD78230" s="9"/>
    </row>
    <row r="78231" spans="30:30">
      <c r="AD78231" s="9"/>
    </row>
    <row r="78232" spans="30:30">
      <c r="AD78232" s="9"/>
    </row>
    <row r="78233" spans="30:30">
      <c r="AD78233" s="9"/>
    </row>
    <row r="78234" spans="30:30">
      <c r="AD78234" s="9"/>
    </row>
    <row r="78235" spans="30:30">
      <c r="AD78235" s="9"/>
    </row>
    <row r="78236" spans="30:30">
      <c r="AD78236" s="9"/>
    </row>
    <row r="78237" spans="30:30">
      <c r="AD78237" s="9"/>
    </row>
    <row r="78238" spans="30:30">
      <c r="AD78238" s="9"/>
    </row>
    <row r="78239" spans="30:30">
      <c r="AD78239" s="9"/>
    </row>
    <row r="78240" spans="30:30">
      <c r="AD78240" s="9"/>
    </row>
    <row r="78241" spans="30:30">
      <c r="AD78241" s="9"/>
    </row>
    <row r="78242" spans="30:30">
      <c r="AD78242" s="9"/>
    </row>
    <row r="78243" spans="30:30">
      <c r="AD78243" s="9"/>
    </row>
    <row r="78244" spans="30:30">
      <c r="AD78244" s="9"/>
    </row>
    <row r="78245" spans="30:30">
      <c r="AD78245" s="9"/>
    </row>
    <row r="78246" spans="30:30">
      <c r="AD78246" s="9"/>
    </row>
    <row r="78247" spans="30:30">
      <c r="AD78247" s="9"/>
    </row>
    <row r="78248" spans="30:30">
      <c r="AD78248" s="9"/>
    </row>
    <row r="78249" spans="30:30">
      <c r="AD78249" s="9"/>
    </row>
    <row r="78250" spans="30:30">
      <c r="AD78250" s="9"/>
    </row>
    <row r="78251" spans="30:30">
      <c r="AD78251" s="9"/>
    </row>
    <row r="78252" spans="30:30">
      <c r="AD78252" s="9"/>
    </row>
    <row r="78253" spans="30:30">
      <c r="AD78253" s="9"/>
    </row>
    <row r="78254" spans="30:30">
      <c r="AD78254" s="9"/>
    </row>
    <row r="78255" spans="30:30">
      <c r="AD78255" s="9"/>
    </row>
    <row r="78256" spans="30:30">
      <c r="AD78256" s="9"/>
    </row>
    <row r="78257" spans="30:30">
      <c r="AD78257" s="9"/>
    </row>
    <row r="78258" spans="30:30">
      <c r="AD78258" s="9"/>
    </row>
    <row r="78259" spans="30:30">
      <c r="AD78259" s="9"/>
    </row>
    <row r="78260" spans="30:30">
      <c r="AD78260" s="9"/>
    </row>
    <row r="78261" spans="30:30">
      <c r="AD78261" s="9"/>
    </row>
    <row r="78262" spans="30:30">
      <c r="AD78262" s="9"/>
    </row>
    <row r="78263" spans="30:30">
      <c r="AD78263" s="9"/>
    </row>
    <row r="78264" spans="30:30">
      <c r="AD78264" s="9"/>
    </row>
    <row r="78265" spans="30:30">
      <c r="AD78265" s="9"/>
    </row>
    <row r="78266" spans="30:30">
      <c r="AD78266" s="9"/>
    </row>
    <row r="78267" spans="30:30">
      <c r="AD78267" s="9"/>
    </row>
    <row r="78268" spans="30:30">
      <c r="AD78268" s="9"/>
    </row>
    <row r="78269" spans="30:30">
      <c r="AD78269" s="9"/>
    </row>
    <row r="78270" spans="30:30">
      <c r="AD78270" s="9"/>
    </row>
    <row r="78271" spans="30:30">
      <c r="AD78271" s="9"/>
    </row>
    <row r="78272" spans="30:30">
      <c r="AD78272" s="9"/>
    </row>
    <row r="78273" spans="30:30">
      <c r="AD78273" s="9"/>
    </row>
    <row r="78274" spans="30:30">
      <c r="AD78274" s="9"/>
    </row>
    <row r="78275" spans="30:30">
      <c r="AD78275" s="9"/>
    </row>
    <row r="78276" spans="30:30">
      <c r="AD78276" s="9"/>
    </row>
    <row r="78277" spans="30:30">
      <c r="AD78277" s="9"/>
    </row>
    <row r="78278" spans="30:30">
      <c r="AD78278" s="9"/>
    </row>
    <row r="78279" spans="30:30">
      <c r="AD78279" s="9"/>
    </row>
    <row r="78280" spans="30:30">
      <c r="AD78280" s="9"/>
    </row>
    <row r="78281" spans="30:30">
      <c r="AD78281" s="9"/>
    </row>
    <row r="78282" spans="30:30">
      <c r="AD78282" s="9"/>
    </row>
    <row r="78283" spans="30:30">
      <c r="AD78283" s="9"/>
    </row>
    <row r="78284" spans="30:30">
      <c r="AD78284" s="9"/>
    </row>
    <row r="78285" spans="30:30">
      <c r="AD78285" s="9"/>
    </row>
    <row r="78286" spans="30:30">
      <c r="AD78286" s="9"/>
    </row>
    <row r="78287" spans="30:30">
      <c r="AD78287" s="9"/>
    </row>
    <row r="78288" spans="30:30">
      <c r="AD78288" s="9"/>
    </row>
    <row r="78289" spans="30:30">
      <c r="AD78289" s="9"/>
    </row>
    <row r="78290" spans="30:30">
      <c r="AD78290" s="9"/>
    </row>
    <row r="78291" spans="30:30">
      <c r="AD78291" s="9"/>
    </row>
    <row r="78292" spans="30:30">
      <c r="AD78292" s="9"/>
    </row>
    <row r="78293" spans="30:30">
      <c r="AD78293" s="9"/>
    </row>
    <row r="78294" spans="30:30">
      <c r="AD78294" s="9"/>
    </row>
    <row r="78295" spans="30:30">
      <c r="AD78295" s="9"/>
    </row>
    <row r="78296" spans="30:30">
      <c r="AD78296" s="9"/>
    </row>
    <row r="78297" spans="30:30">
      <c r="AD78297" s="9"/>
    </row>
    <row r="78298" spans="30:30">
      <c r="AD78298" s="9"/>
    </row>
    <row r="78299" spans="30:30">
      <c r="AD78299" s="9"/>
    </row>
    <row r="78300" spans="30:30">
      <c r="AD78300" s="9"/>
    </row>
    <row r="78301" spans="30:30">
      <c r="AD78301" s="9"/>
    </row>
    <row r="78302" spans="30:30">
      <c r="AD78302" s="9"/>
    </row>
    <row r="78303" spans="30:30">
      <c r="AD78303" s="9"/>
    </row>
    <row r="78304" spans="30:30">
      <c r="AD78304" s="9"/>
    </row>
    <row r="78305" spans="30:30">
      <c r="AD78305" s="9"/>
    </row>
    <row r="78306" spans="30:30">
      <c r="AD78306" s="9"/>
    </row>
    <row r="78307" spans="30:30">
      <c r="AD78307" s="9"/>
    </row>
    <row r="78308" spans="30:30">
      <c r="AD78308" s="9"/>
    </row>
    <row r="78309" spans="30:30">
      <c r="AD78309" s="9"/>
    </row>
    <row r="78310" spans="30:30">
      <c r="AD78310" s="9"/>
    </row>
    <row r="78311" spans="30:30">
      <c r="AD78311" s="9"/>
    </row>
    <row r="78312" spans="30:30">
      <c r="AD78312" s="9"/>
    </row>
    <row r="78313" spans="30:30">
      <c r="AD78313" s="9"/>
    </row>
    <row r="78314" spans="30:30">
      <c r="AD78314" s="9"/>
    </row>
    <row r="78315" spans="30:30">
      <c r="AD78315" s="9"/>
    </row>
    <row r="78316" spans="30:30">
      <c r="AD78316" s="9"/>
    </row>
    <row r="78317" spans="30:30">
      <c r="AD78317" s="9"/>
    </row>
    <row r="78318" spans="30:30">
      <c r="AD78318" s="9"/>
    </row>
    <row r="78319" spans="30:30">
      <c r="AD78319" s="9"/>
    </row>
    <row r="78320" spans="30:30">
      <c r="AD78320" s="9"/>
    </row>
    <row r="78321" spans="30:30">
      <c r="AD78321" s="9"/>
    </row>
    <row r="78322" spans="30:30">
      <c r="AD78322" s="9"/>
    </row>
    <row r="78323" spans="30:30">
      <c r="AD78323" s="9"/>
    </row>
    <row r="78324" spans="30:30">
      <c r="AD78324" s="9"/>
    </row>
    <row r="78325" spans="30:30">
      <c r="AD78325" s="9"/>
    </row>
    <row r="78326" spans="30:30">
      <c r="AD78326" s="9"/>
    </row>
    <row r="78327" spans="30:30">
      <c r="AD78327" s="9"/>
    </row>
    <row r="78328" spans="30:30">
      <c r="AD78328" s="9"/>
    </row>
    <row r="78329" spans="30:30">
      <c r="AD78329" s="9"/>
    </row>
    <row r="78330" spans="30:30">
      <c r="AD78330" s="9"/>
    </row>
    <row r="78331" spans="30:30">
      <c r="AD78331" s="9"/>
    </row>
    <row r="78332" spans="30:30">
      <c r="AD78332" s="9"/>
    </row>
    <row r="78333" spans="30:30">
      <c r="AD78333" s="9"/>
    </row>
    <row r="78334" spans="30:30">
      <c r="AD78334" s="9"/>
    </row>
    <row r="78335" spans="30:30">
      <c r="AD78335" s="9"/>
    </row>
    <row r="78336" spans="30:30">
      <c r="AD78336" s="9"/>
    </row>
    <row r="78337" spans="30:30">
      <c r="AD78337" s="9"/>
    </row>
    <row r="78338" spans="30:30">
      <c r="AD78338" s="9"/>
    </row>
    <row r="78339" spans="30:30">
      <c r="AD78339" s="9"/>
    </row>
    <row r="78340" spans="30:30">
      <c r="AD78340" s="9"/>
    </row>
    <row r="78341" spans="30:30">
      <c r="AD78341" s="9"/>
    </row>
    <row r="78342" spans="30:30">
      <c r="AD78342" s="9"/>
    </row>
    <row r="78343" spans="30:30">
      <c r="AD78343" s="9"/>
    </row>
    <row r="78344" spans="30:30">
      <c r="AD78344" s="9"/>
    </row>
    <row r="78345" spans="30:30">
      <c r="AD78345" s="9"/>
    </row>
    <row r="78346" spans="30:30">
      <c r="AD78346" s="9"/>
    </row>
    <row r="78347" spans="30:30">
      <c r="AD78347" s="9"/>
    </row>
    <row r="78348" spans="30:30">
      <c r="AD78348" s="9"/>
    </row>
    <row r="78349" spans="30:30">
      <c r="AD78349" s="9"/>
    </row>
    <row r="78350" spans="30:30">
      <c r="AD78350" s="9"/>
    </row>
    <row r="78351" spans="30:30">
      <c r="AD78351" s="9"/>
    </row>
    <row r="78352" spans="30:30">
      <c r="AD78352" s="9"/>
    </row>
    <row r="78353" spans="30:30">
      <c r="AD78353" s="9"/>
    </row>
    <row r="78354" spans="30:30">
      <c r="AD78354" s="9"/>
    </row>
    <row r="78355" spans="30:30">
      <c r="AD78355" s="9"/>
    </row>
    <row r="78356" spans="30:30">
      <c r="AD78356" s="9"/>
    </row>
    <row r="78357" spans="30:30">
      <c r="AD78357" s="9"/>
    </row>
    <row r="78358" spans="30:30">
      <c r="AD78358" s="9"/>
    </row>
    <row r="78359" spans="30:30">
      <c r="AD78359" s="9"/>
    </row>
    <row r="78360" spans="30:30">
      <c r="AD78360" s="9"/>
    </row>
    <row r="78361" spans="30:30">
      <c r="AD78361" s="9"/>
    </row>
    <row r="78362" spans="30:30">
      <c r="AD78362" s="9"/>
    </row>
    <row r="78363" spans="30:30">
      <c r="AD78363" s="9"/>
    </row>
    <row r="78364" spans="30:30">
      <c r="AD78364" s="9"/>
    </row>
    <row r="78365" spans="30:30">
      <c r="AD78365" s="9"/>
    </row>
    <row r="78366" spans="30:30">
      <c r="AD78366" s="9"/>
    </row>
    <row r="78367" spans="30:30">
      <c r="AD78367" s="9"/>
    </row>
    <row r="78368" spans="30:30">
      <c r="AD78368" s="9"/>
    </row>
    <row r="78369" spans="30:30">
      <c r="AD78369" s="9"/>
    </row>
    <row r="78370" spans="30:30">
      <c r="AD78370" s="9"/>
    </row>
    <row r="78371" spans="30:30">
      <c r="AD78371" s="9"/>
    </row>
    <row r="78372" spans="30:30">
      <c r="AD78372" s="9"/>
    </row>
    <row r="78373" spans="30:30">
      <c r="AD78373" s="9"/>
    </row>
    <row r="78374" spans="30:30">
      <c r="AD78374" s="9"/>
    </row>
    <row r="78375" spans="30:30">
      <c r="AD78375" s="9"/>
    </row>
    <row r="78376" spans="30:30">
      <c r="AD78376" s="9"/>
    </row>
    <row r="78377" spans="30:30">
      <c r="AD78377" s="9"/>
    </row>
    <row r="78378" spans="30:30">
      <c r="AD78378" s="9"/>
    </row>
    <row r="78379" spans="30:30">
      <c r="AD78379" s="9"/>
    </row>
    <row r="78380" spans="30:30">
      <c r="AD78380" s="9"/>
    </row>
    <row r="78381" spans="30:30">
      <c r="AD78381" s="9"/>
    </row>
    <row r="78382" spans="30:30">
      <c r="AD78382" s="9"/>
    </row>
    <row r="78383" spans="30:30">
      <c r="AD78383" s="9"/>
    </row>
    <row r="78384" spans="30:30">
      <c r="AD78384" s="9"/>
    </row>
    <row r="78385" spans="30:30">
      <c r="AD78385" s="9"/>
    </row>
    <row r="78386" spans="30:30">
      <c r="AD78386" s="9"/>
    </row>
    <row r="78387" spans="30:30">
      <c r="AD78387" s="9"/>
    </row>
    <row r="78388" spans="30:30">
      <c r="AD78388" s="9"/>
    </row>
    <row r="78389" spans="30:30">
      <c r="AD78389" s="9"/>
    </row>
    <row r="78390" spans="30:30">
      <c r="AD78390" s="9"/>
    </row>
    <row r="78391" spans="30:30">
      <c r="AD78391" s="9"/>
    </row>
    <row r="78392" spans="30:30">
      <c r="AD78392" s="9"/>
    </row>
    <row r="78393" spans="30:30">
      <c r="AD78393" s="9"/>
    </row>
    <row r="78394" spans="30:30">
      <c r="AD78394" s="9"/>
    </row>
    <row r="78395" spans="30:30">
      <c r="AD78395" s="9"/>
    </row>
    <row r="78396" spans="30:30">
      <c r="AD78396" s="9"/>
    </row>
    <row r="78397" spans="30:30">
      <c r="AD78397" s="9"/>
    </row>
    <row r="78398" spans="30:30">
      <c r="AD78398" s="9"/>
    </row>
    <row r="78399" spans="30:30">
      <c r="AD78399" s="9"/>
    </row>
    <row r="78400" spans="30:30">
      <c r="AD78400" s="9"/>
    </row>
    <row r="78401" spans="30:30">
      <c r="AD78401" s="9"/>
    </row>
    <row r="78402" spans="30:30">
      <c r="AD78402" s="9"/>
    </row>
    <row r="78403" spans="30:30">
      <c r="AD78403" s="9"/>
    </row>
    <row r="78404" spans="30:30">
      <c r="AD78404" s="9"/>
    </row>
    <row r="78405" spans="30:30">
      <c r="AD78405" s="9"/>
    </row>
    <row r="78406" spans="30:30">
      <c r="AD78406" s="9"/>
    </row>
    <row r="78407" spans="30:30">
      <c r="AD78407" s="9"/>
    </row>
    <row r="78408" spans="30:30">
      <c r="AD78408" s="9"/>
    </row>
    <row r="78409" spans="30:30">
      <c r="AD78409" s="9"/>
    </row>
    <row r="78410" spans="30:30">
      <c r="AD78410" s="9"/>
    </row>
    <row r="78411" spans="30:30">
      <c r="AD78411" s="9"/>
    </row>
    <row r="78412" spans="30:30">
      <c r="AD78412" s="9"/>
    </row>
    <row r="78413" spans="30:30">
      <c r="AD78413" s="9"/>
    </row>
    <row r="78414" spans="30:30">
      <c r="AD78414" s="9"/>
    </row>
    <row r="78415" spans="30:30">
      <c r="AD78415" s="9"/>
    </row>
    <row r="78416" spans="30:30">
      <c r="AD78416" s="9"/>
    </row>
    <row r="78417" spans="30:30">
      <c r="AD78417" s="9"/>
    </row>
    <row r="78418" spans="30:30">
      <c r="AD78418" s="9"/>
    </row>
    <row r="78419" spans="30:30">
      <c r="AD78419" s="9"/>
    </row>
    <row r="78420" spans="30:30">
      <c r="AD78420" s="9"/>
    </row>
    <row r="78421" spans="30:30">
      <c r="AD78421" s="9"/>
    </row>
    <row r="78422" spans="30:30">
      <c r="AD78422" s="9"/>
    </row>
    <row r="78423" spans="30:30">
      <c r="AD78423" s="9"/>
    </row>
    <row r="78424" spans="30:30">
      <c r="AD78424" s="9"/>
    </row>
    <row r="78425" spans="30:30">
      <c r="AD78425" s="9"/>
    </row>
    <row r="78426" spans="30:30">
      <c r="AD78426" s="9"/>
    </row>
    <row r="78427" spans="30:30">
      <c r="AD78427" s="9"/>
    </row>
    <row r="78428" spans="30:30">
      <c r="AD78428" s="9"/>
    </row>
    <row r="78429" spans="30:30">
      <c r="AD78429" s="9"/>
    </row>
    <row r="78430" spans="30:30">
      <c r="AD78430" s="9"/>
    </row>
    <row r="78431" spans="30:30">
      <c r="AD78431" s="9"/>
    </row>
    <row r="78432" spans="30:30">
      <c r="AD78432" s="9"/>
    </row>
    <row r="78433" spans="30:30">
      <c r="AD78433" s="9"/>
    </row>
    <row r="78434" spans="30:30">
      <c r="AD78434" s="9"/>
    </row>
    <row r="78435" spans="30:30">
      <c r="AD78435" s="9"/>
    </row>
    <row r="78436" spans="30:30">
      <c r="AD78436" s="9"/>
    </row>
    <row r="78437" spans="30:30">
      <c r="AD78437" s="9"/>
    </row>
    <row r="78438" spans="30:30">
      <c r="AD78438" s="9"/>
    </row>
    <row r="78439" spans="30:30">
      <c r="AD78439" s="9"/>
    </row>
    <row r="78440" spans="30:30">
      <c r="AD78440" s="9"/>
    </row>
    <row r="78441" spans="30:30">
      <c r="AD78441" s="9"/>
    </row>
    <row r="78442" spans="30:30">
      <c r="AD78442" s="9"/>
    </row>
    <row r="78443" spans="30:30">
      <c r="AD78443" s="9"/>
    </row>
    <row r="78444" spans="30:30">
      <c r="AD78444" s="9"/>
    </row>
    <row r="78445" spans="30:30">
      <c r="AD78445" s="9"/>
    </row>
    <row r="78446" spans="30:30">
      <c r="AD78446" s="9"/>
    </row>
    <row r="78447" spans="30:30">
      <c r="AD78447" s="9"/>
    </row>
    <row r="78448" spans="30:30">
      <c r="AD78448" s="9"/>
    </row>
    <row r="78449" spans="30:30">
      <c r="AD78449" s="9"/>
    </row>
    <row r="78450" spans="30:30">
      <c r="AD78450" s="9"/>
    </row>
    <row r="78451" spans="30:30">
      <c r="AD78451" s="9"/>
    </row>
    <row r="78452" spans="30:30">
      <c r="AD78452" s="9"/>
    </row>
    <row r="78453" spans="30:30">
      <c r="AD78453" s="9"/>
    </row>
    <row r="78454" spans="30:30">
      <c r="AD78454" s="9"/>
    </row>
    <row r="78455" spans="30:30">
      <c r="AD78455" s="9"/>
    </row>
    <row r="78456" spans="30:30">
      <c r="AD78456" s="9"/>
    </row>
    <row r="78457" spans="30:30">
      <c r="AD78457" s="9"/>
    </row>
    <row r="78458" spans="30:30">
      <c r="AD78458" s="9"/>
    </row>
    <row r="78459" spans="30:30">
      <c r="AD78459" s="9"/>
    </row>
    <row r="78460" spans="30:30">
      <c r="AD78460" s="9"/>
    </row>
    <row r="78461" spans="30:30">
      <c r="AD78461" s="9"/>
    </row>
    <row r="78462" spans="30:30">
      <c r="AD78462" s="9"/>
    </row>
    <row r="78463" spans="30:30">
      <c r="AD78463" s="9"/>
    </row>
    <row r="78464" spans="30:30">
      <c r="AD78464" s="9"/>
    </row>
    <row r="78465" spans="30:30">
      <c r="AD78465" s="9"/>
    </row>
    <row r="78466" spans="30:30">
      <c r="AD78466" s="9"/>
    </row>
    <row r="78467" spans="30:30">
      <c r="AD78467" s="9"/>
    </row>
    <row r="78468" spans="30:30">
      <c r="AD78468" s="9"/>
    </row>
    <row r="78469" spans="30:30">
      <c r="AD78469" s="9"/>
    </row>
    <row r="78470" spans="30:30">
      <c r="AD78470" s="9"/>
    </row>
    <row r="78471" spans="30:30">
      <c r="AD78471" s="9"/>
    </row>
    <row r="78472" spans="30:30">
      <c r="AD78472" s="9"/>
    </row>
    <row r="78473" spans="30:30">
      <c r="AD78473" s="9"/>
    </row>
    <row r="78474" spans="30:30">
      <c r="AD78474" s="9"/>
    </row>
    <row r="78475" spans="30:30">
      <c r="AD78475" s="9"/>
    </row>
    <row r="78476" spans="30:30">
      <c r="AD78476" s="9"/>
    </row>
    <row r="78477" spans="30:30">
      <c r="AD78477" s="9"/>
    </row>
    <row r="78478" spans="30:30">
      <c r="AD78478" s="9"/>
    </row>
    <row r="78479" spans="30:30">
      <c r="AD78479" s="9"/>
    </row>
    <row r="78480" spans="30:30">
      <c r="AD78480" s="9"/>
    </row>
    <row r="78481" spans="30:30">
      <c r="AD78481" s="9"/>
    </row>
    <row r="78482" spans="30:30">
      <c r="AD78482" s="9"/>
    </row>
    <row r="78483" spans="30:30">
      <c r="AD78483" s="9"/>
    </row>
    <row r="78484" spans="30:30">
      <c r="AD78484" s="9"/>
    </row>
    <row r="78485" spans="30:30">
      <c r="AD78485" s="9"/>
    </row>
    <row r="78486" spans="30:30">
      <c r="AD78486" s="9"/>
    </row>
    <row r="78487" spans="30:30">
      <c r="AD78487" s="9"/>
    </row>
    <row r="78488" spans="30:30">
      <c r="AD78488" s="9"/>
    </row>
    <row r="78489" spans="30:30">
      <c r="AD78489" s="9"/>
    </row>
    <row r="78490" spans="30:30">
      <c r="AD78490" s="9"/>
    </row>
    <row r="78491" spans="30:30">
      <c r="AD78491" s="9"/>
    </row>
    <row r="78492" spans="30:30">
      <c r="AD78492" s="9"/>
    </row>
    <row r="78493" spans="30:30">
      <c r="AD78493" s="9"/>
    </row>
    <row r="78494" spans="30:30">
      <c r="AD78494" s="9"/>
    </row>
    <row r="78495" spans="30:30">
      <c r="AD78495" s="9"/>
    </row>
    <row r="78496" spans="30:30">
      <c r="AD78496" s="9"/>
    </row>
    <row r="78497" spans="30:30">
      <c r="AD78497" s="9"/>
    </row>
    <row r="78498" spans="30:30">
      <c r="AD78498" s="9"/>
    </row>
    <row r="78499" spans="30:30">
      <c r="AD78499" s="9"/>
    </row>
    <row r="78500" spans="30:30">
      <c r="AD78500" s="9"/>
    </row>
    <row r="78501" spans="30:30">
      <c r="AD78501" s="9"/>
    </row>
    <row r="78502" spans="30:30">
      <c r="AD78502" s="9"/>
    </row>
    <row r="78503" spans="30:30">
      <c r="AD78503" s="9"/>
    </row>
    <row r="78504" spans="30:30">
      <c r="AD78504" s="9"/>
    </row>
    <row r="78505" spans="30:30">
      <c r="AD78505" s="9"/>
    </row>
    <row r="78506" spans="30:30">
      <c r="AD78506" s="9"/>
    </row>
    <row r="78507" spans="30:30">
      <c r="AD78507" s="9"/>
    </row>
    <row r="78508" spans="30:30">
      <c r="AD78508" s="9"/>
    </row>
    <row r="78509" spans="30:30">
      <c r="AD78509" s="9"/>
    </row>
    <row r="78510" spans="30:30">
      <c r="AD78510" s="9"/>
    </row>
    <row r="78511" spans="30:30">
      <c r="AD78511" s="9"/>
    </row>
    <row r="78512" spans="30:30">
      <c r="AD78512" s="9"/>
    </row>
    <row r="78513" spans="30:30">
      <c r="AD78513" s="9"/>
    </row>
    <row r="78514" spans="30:30">
      <c r="AD78514" s="9"/>
    </row>
    <row r="78515" spans="30:30">
      <c r="AD78515" s="9"/>
    </row>
    <row r="78516" spans="30:30">
      <c r="AD78516" s="9"/>
    </row>
    <row r="78517" spans="30:30">
      <c r="AD78517" s="9"/>
    </row>
    <row r="78518" spans="30:30">
      <c r="AD78518" s="9"/>
    </row>
    <row r="78519" spans="30:30">
      <c r="AD78519" s="9"/>
    </row>
    <row r="78520" spans="30:30">
      <c r="AD78520" s="9"/>
    </row>
    <row r="78521" spans="30:30">
      <c r="AD78521" s="9"/>
    </row>
    <row r="78522" spans="30:30">
      <c r="AD78522" s="9"/>
    </row>
    <row r="78523" spans="30:30">
      <c r="AD78523" s="9"/>
    </row>
    <row r="78524" spans="30:30">
      <c r="AD78524" s="9"/>
    </row>
    <row r="78525" spans="30:30">
      <c r="AD78525" s="9"/>
    </row>
    <row r="78526" spans="30:30">
      <c r="AD78526" s="9"/>
    </row>
    <row r="78527" spans="30:30">
      <c r="AD78527" s="9"/>
    </row>
    <row r="78528" spans="30:30">
      <c r="AD78528" s="9"/>
    </row>
    <row r="78529" spans="30:30">
      <c r="AD78529" s="9"/>
    </row>
    <row r="78530" spans="30:30">
      <c r="AD78530" s="9"/>
    </row>
    <row r="78531" spans="30:30">
      <c r="AD78531" s="9"/>
    </row>
    <row r="78532" spans="30:30">
      <c r="AD78532" s="9"/>
    </row>
    <row r="78533" spans="30:30">
      <c r="AD78533" s="9"/>
    </row>
    <row r="78534" spans="30:30">
      <c r="AD78534" s="9"/>
    </row>
    <row r="78535" spans="30:30">
      <c r="AD78535" s="9"/>
    </row>
    <row r="78536" spans="30:30">
      <c r="AD78536" s="9"/>
    </row>
    <row r="78537" spans="30:30">
      <c r="AD78537" s="9"/>
    </row>
    <row r="78538" spans="30:30">
      <c r="AD78538" s="9"/>
    </row>
    <row r="78539" spans="30:30">
      <c r="AD78539" s="9"/>
    </row>
    <row r="78540" spans="30:30">
      <c r="AD78540" s="9"/>
    </row>
    <row r="78541" spans="30:30">
      <c r="AD78541" s="9"/>
    </row>
    <row r="78542" spans="30:30">
      <c r="AD78542" s="9"/>
    </row>
    <row r="78543" spans="30:30">
      <c r="AD78543" s="9"/>
    </row>
    <row r="78544" spans="30:30">
      <c r="AD78544" s="9"/>
    </row>
    <row r="78545" spans="30:30">
      <c r="AD78545" s="9"/>
    </row>
    <row r="78546" spans="30:30">
      <c r="AD78546" s="9"/>
    </row>
    <row r="78547" spans="30:30">
      <c r="AD78547" s="9"/>
    </row>
    <row r="78548" spans="30:30">
      <c r="AD78548" s="9"/>
    </row>
    <row r="78549" spans="30:30">
      <c r="AD78549" s="9"/>
    </row>
    <row r="78550" spans="30:30">
      <c r="AD78550" s="9"/>
    </row>
    <row r="78551" spans="30:30">
      <c r="AD78551" s="9"/>
    </row>
    <row r="78552" spans="30:30">
      <c r="AD78552" s="9"/>
    </row>
    <row r="78553" spans="30:30">
      <c r="AD78553" s="9"/>
    </row>
    <row r="78554" spans="30:30">
      <c r="AD78554" s="9"/>
    </row>
    <row r="78555" spans="30:30">
      <c r="AD78555" s="9"/>
    </row>
    <row r="78556" spans="30:30">
      <c r="AD78556" s="9"/>
    </row>
    <row r="78557" spans="30:30">
      <c r="AD78557" s="9"/>
    </row>
    <row r="78558" spans="30:30">
      <c r="AD78558" s="9"/>
    </row>
    <row r="78559" spans="30:30">
      <c r="AD78559" s="9"/>
    </row>
    <row r="78560" spans="30:30">
      <c r="AD78560" s="9"/>
    </row>
    <row r="78561" spans="30:30">
      <c r="AD78561" s="9"/>
    </row>
    <row r="78562" spans="30:30">
      <c r="AD78562" s="9"/>
    </row>
    <row r="78563" spans="30:30">
      <c r="AD78563" s="9"/>
    </row>
    <row r="78564" spans="30:30">
      <c r="AD78564" s="9"/>
    </row>
    <row r="78565" spans="30:30">
      <c r="AD78565" s="9"/>
    </row>
    <row r="78566" spans="30:30">
      <c r="AD78566" s="9"/>
    </row>
    <row r="78567" spans="30:30">
      <c r="AD78567" s="9"/>
    </row>
    <row r="78568" spans="30:30">
      <c r="AD78568" s="9"/>
    </row>
    <row r="78569" spans="30:30">
      <c r="AD78569" s="9"/>
    </row>
    <row r="78570" spans="30:30">
      <c r="AD78570" s="9"/>
    </row>
    <row r="78571" spans="30:30">
      <c r="AD78571" s="9"/>
    </row>
    <row r="78572" spans="30:30">
      <c r="AD78572" s="9"/>
    </row>
    <row r="78573" spans="30:30">
      <c r="AD78573" s="9"/>
    </row>
    <row r="78574" spans="30:30">
      <c r="AD78574" s="9"/>
    </row>
    <row r="78575" spans="30:30">
      <c r="AD78575" s="9"/>
    </row>
    <row r="78576" spans="30:30">
      <c r="AD78576" s="9"/>
    </row>
    <row r="78577" spans="30:30">
      <c r="AD78577" s="9"/>
    </row>
    <row r="78578" spans="30:30">
      <c r="AD78578" s="9"/>
    </row>
    <row r="78579" spans="30:30">
      <c r="AD78579" s="9"/>
    </row>
    <row r="78580" spans="30:30">
      <c r="AD78580" s="9"/>
    </row>
    <row r="78581" spans="30:30">
      <c r="AD78581" s="9"/>
    </row>
    <row r="78582" spans="30:30">
      <c r="AD78582" s="9"/>
    </row>
    <row r="78583" spans="30:30">
      <c r="AD78583" s="9"/>
    </row>
    <row r="78584" spans="30:30">
      <c r="AD78584" s="9"/>
    </row>
    <row r="78585" spans="30:30">
      <c r="AD78585" s="9"/>
    </row>
    <row r="78586" spans="30:30">
      <c r="AD78586" s="9"/>
    </row>
    <row r="78587" spans="30:30">
      <c r="AD78587" s="9"/>
    </row>
    <row r="78588" spans="30:30">
      <c r="AD78588" s="9"/>
    </row>
    <row r="78589" spans="30:30">
      <c r="AD78589" s="9"/>
    </row>
    <row r="78590" spans="30:30">
      <c r="AD78590" s="9"/>
    </row>
    <row r="78591" spans="30:30">
      <c r="AD78591" s="9"/>
    </row>
    <row r="78592" spans="30:30">
      <c r="AD78592" s="9"/>
    </row>
    <row r="78593" spans="30:30">
      <c r="AD78593" s="9"/>
    </row>
    <row r="78594" spans="30:30">
      <c r="AD78594" s="9"/>
    </row>
    <row r="78595" spans="30:30">
      <c r="AD78595" s="9"/>
    </row>
    <row r="78596" spans="30:30">
      <c r="AD78596" s="9"/>
    </row>
    <row r="78597" spans="30:30">
      <c r="AD78597" s="9"/>
    </row>
    <row r="78598" spans="30:30">
      <c r="AD78598" s="9"/>
    </row>
    <row r="78599" spans="30:30">
      <c r="AD78599" s="9"/>
    </row>
    <row r="78600" spans="30:30">
      <c r="AD78600" s="9"/>
    </row>
    <row r="78601" spans="30:30">
      <c r="AD78601" s="9"/>
    </row>
    <row r="78602" spans="30:30">
      <c r="AD78602" s="9"/>
    </row>
    <row r="78603" spans="30:30">
      <c r="AD78603" s="9"/>
    </row>
    <row r="78604" spans="30:30">
      <c r="AD78604" s="9"/>
    </row>
    <row r="78605" spans="30:30">
      <c r="AD78605" s="9"/>
    </row>
    <row r="78606" spans="30:30">
      <c r="AD78606" s="9"/>
    </row>
    <row r="78607" spans="30:30">
      <c r="AD78607" s="9"/>
    </row>
    <row r="78608" spans="30:30">
      <c r="AD78608" s="9"/>
    </row>
    <row r="78609" spans="30:30">
      <c r="AD78609" s="9"/>
    </row>
    <row r="78610" spans="30:30">
      <c r="AD78610" s="9"/>
    </row>
    <row r="78611" spans="30:30">
      <c r="AD78611" s="9"/>
    </row>
    <row r="78612" spans="30:30">
      <c r="AD78612" s="9"/>
    </row>
    <row r="78613" spans="30:30">
      <c r="AD78613" s="9"/>
    </row>
    <row r="78614" spans="30:30">
      <c r="AD78614" s="9"/>
    </row>
    <row r="78615" spans="30:30">
      <c r="AD78615" s="9"/>
    </row>
    <row r="78616" spans="30:30">
      <c r="AD78616" s="9"/>
    </row>
    <row r="78617" spans="30:30">
      <c r="AD78617" s="9"/>
    </row>
    <row r="78618" spans="30:30">
      <c r="AD78618" s="9"/>
    </row>
    <row r="78619" spans="30:30">
      <c r="AD78619" s="9"/>
    </row>
    <row r="78620" spans="30:30">
      <c r="AD78620" s="9"/>
    </row>
    <row r="78621" spans="30:30">
      <c r="AD78621" s="9"/>
    </row>
    <row r="78622" spans="30:30">
      <c r="AD78622" s="9"/>
    </row>
    <row r="78623" spans="30:30">
      <c r="AD78623" s="9"/>
    </row>
    <row r="78624" spans="30:30">
      <c r="AD78624" s="9"/>
    </row>
    <row r="78625" spans="30:30">
      <c r="AD78625" s="9"/>
    </row>
    <row r="78626" spans="30:30">
      <c r="AD78626" s="9"/>
    </row>
    <row r="78627" spans="30:30">
      <c r="AD78627" s="9"/>
    </row>
    <row r="78628" spans="30:30">
      <c r="AD78628" s="9"/>
    </row>
    <row r="78629" spans="30:30">
      <c r="AD78629" s="9"/>
    </row>
    <row r="78630" spans="30:30">
      <c r="AD78630" s="9"/>
    </row>
    <row r="78631" spans="30:30">
      <c r="AD78631" s="9"/>
    </row>
    <row r="78632" spans="30:30">
      <c r="AD78632" s="9"/>
    </row>
    <row r="78633" spans="30:30">
      <c r="AD78633" s="9"/>
    </row>
    <row r="78634" spans="30:30">
      <c r="AD78634" s="9"/>
    </row>
    <row r="78635" spans="30:30">
      <c r="AD78635" s="9"/>
    </row>
    <row r="78636" spans="30:30">
      <c r="AD78636" s="9"/>
    </row>
    <row r="78637" spans="30:30">
      <c r="AD78637" s="9"/>
    </row>
    <row r="78638" spans="30:30">
      <c r="AD78638" s="9"/>
    </row>
    <row r="78639" spans="30:30">
      <c r="AD78639" s="9"/>
    </row>
    <row r="78640" spans="30:30">
      <c r="AD78640" s="9"/>
    </row>
    <row r="78641" spans="30:30">
      <c r="AD78641" s="9"/>
    </row>
    <row r="78642" spans="30:30">
      <c r="AD78642" s="9"/>
    </row>
    <row r="78643" spans="30:30">
      <c r="AD78643" s="9"/>
    </row>
    <row r="78644" spans="30:30">
      <c r="AD78644" s="9"/>
    </row>
    <row r="78645" spans="30:30">
      <c r="AD78645" s="9"/>
    </row>
    <row r="78646" spans="30:30">
      <c r="AD78646" s="9"/>
    </row>
    <row r="78647" spans="30:30">
      <c r="AD78647" s="9"/>
    </row>
    <row r="78648" spans="30:30">
      <c r="AD78648" s="9"/>
    </row>
    <row r="78649" spans="30:30">
      <c r="AD78649" s="9"/>
    </row>
    <row r="78650" spans="30:30">
      <c r="AD78650" s="9"/>
    </row>
    <row r="78651" spans="30:30">
      <c r="AD78651" s="9"/>
    </row>
    <row r="78652" spans="30:30">
      <c r="AD78652" s="9"/>
    </row>
    <row r="78653" spans="30:30">
      <c r="AD78653" s="9"/>
    </row>
    <row r="78654" spans="30:30">
      <c r="AD78654" s="9"/>
    </row>
    <row r="78655" spans="30:30">
      <c r="AD78655" s="9"/>
    </row>
    <row r="78656" spans="30:30">
      <c r="AD78656" s="9"/>
    </row>
    <row r="78657" spans="30:30">
      <c r="AD78657" s="9"/>
    </row>
    <row r="78658" spans="30:30">
      <c r="AD78658" s="9"/>
    </row>
    <row r="78659" spans="30:30">
      <c r="AD78659" s="9"/>
    </row>
    <row r="78660" spans="30:30">
      <c r="AD78660" s="9"/>
    </row>
    <row r="78661" spans="30:30">
      <c r="AD78661" s="9"/>
    </row>
    <row r="78662" spans="30:30">
      <c r="AD78662" s="9"/>
    </row>
    <row r="78663" spans="30:30">
      <c r="AD78663" s="9"/>
    </row>
    <row r="78664" spans="30:30">
      <c r="AD78664" s="9"/>
    </row>
    <row r="78665" spans="30:30">
      <c r="AD78665" s="9"/>
    </row>
    <row r="78666" spans="30:30">
      <c r="AD78666" s="9"/>
    </row>
    <row r="78667" spans="30:30">
      <c r="AD78667" s="9"/>
    </row>
    <row r="78668" spans="30:30">
      <c r="AD78668" s="9"/>
    </row>
    <row r="78669" spans="30:30">
      <c r="AD78669" s="9"/>
    </row>
    <row r="78670" spans="30:30">
      <c r="AD78670" s="9"/>
    </row>
    <row r="78671" spans="30:30">
      <c r="AD78671" s="9"/>
    </row>
    <row r="78672" spans="30:30">
      <c r="AD78672" s="9"/>
    </row>
    <row r="78673" spans="30:30">
      <c r="AD78673" s="9"/>
    </row>
    <row r="78674" spans="30:30">
      <c r="AD78674" s="9"/>
    </row>
    <row r="78675" spans="30:30">
      <c r="AD78675" s="9"/>
    </row>
    <row r="78676" spans="30:30">
      <c r="AD78676" s="9"/>
    </row>
    <row r="78677" spans="30:30">
      <c r="AD78677" s="9"/>
    </row>
    <row r="78678" spans="30:30">
      <c r="AD78678" s="9"/>
    </row>
    <row r="78679" spans="30:30">
      <c r="AD78679" s="9"/>
    </row>
    <row r="78680" spans="30:30">
      <c r="AD78680" s="9"/>
    </row>
    <row r="78681" spans="30:30">
      <c r="AD78681" s="9"/>
    </row>
    <row r="78682" spans="30:30">
      <c r="AD78682" s="9"/>
    </row>
    <row r="78683" spans="30:30">
      <c r="AD78683" s="9"/>
    </row>
    <row r="78684" spans="30:30">
      <c r="AD78684" s="9"/>
    </row>
    <row r="78685" spans="30:30">
      <c r="AD78685" s="9"/>
    </row>
    <row r="78686" spans="30:30">
      <c r="AD78686" s="9"/>
    </row>
    <row r="78687" spans="30:30">
      <c r="AD78687" s="9"/>
    </row>
    <row r="78688" spans="30:30">
      <c r="AD78688" s="9"/>
    </row>
    <row r="78689" spans="30:30">
      <c r="AD78689" s="9"/>
    </row>
    <row r="78690" spans="30:30">
      <c r="AD78690" s="9"/>
    </row>
    <row r="78691" spans="30:30">
      <c r="AD78691" s="9"/>
    </row>
    <row r="78692" spans="30:30">
      <c r="AD78692" s="9"/>
    </row>
    <row r="78693" spans="30:30">
      <c r="AD78693" s="9"/>
    </row>
    <row r="78694" spans="30:30">
      <c r="AD78694" s="9"/>
    </row>
    <row r="78695" spans="30:30">
      <c r="AD78695" s="9"/>
    </row>
    <row r="78696" spans="30:30">
      <c r="AD78696" s="9"/>
    </row>
    <row r="78697" spans="30:30">
      <c r="AD78697" s="9"/>
    </row>
    <row r="78698" spans="30:30">
      <c r="AD78698" s="9"/>
    </row>
    <row r="78699" spans="30:30">
      <c r="AD78699" s="9"/>
    </row>
    <row r="78700" spans="30:30">
      <c r="AD78700" s="9"/>
    </row>
    <row r="78701" spans="30:30">
      <c r="AD78701" s="9"/>
    </row>
    <row r="78702" spans="30:30">
      <c r="AD78702" s="9"/>
    </row>
    <row r="78703" spans="30:30">
      <c r="AD78703" s="9"/>
    </row>
    <row r="78704" spans="30:30">
      <c r="AD78704" s="9"/>
    </row>
    <row r="78705" spans="30:30">
      <c r="AD78705" s="9"/>
    </row>
    <row r="78706" spans="30:30">
      <c r="AD78706" s="9"/>
    </row>
    <row r="78707" spans="30:30">
      <c r="AD78707" s="9"/>
    </row>
    <row r="78708" spans="30:30">
      <c r="AD78708" s="9"/>
    </row>
    <row r="78709" spans="30:30">
      <c r="AD78709" s="9"/>
    </row>
    <row r="78710" spans="30:30">
      <c r="AD78710" s="9"/>
    </row>
    <row r="78711" spans="30:30">
      <c r="AD78711" s="9"/>
    </row>
    <row r="78712" spans="30:30">
      <c r="AD78712" s="9"/>
    </row>
    <row r="78713" spans="30:30">
      <c r="AD78713" s="9"/>
    </row>
    <row r="78714" spans="30:30">
      <c r="AD78714" s="9"/>
    </row>
    <row r="78715" spans="30:30">
      <c r="AD78715" s="9"/>
    </row>
    <row r="78716" spans="30:30">
      <c r="AD78716" s="9"/>
    </row>
    <row r="78717" spans="30:30">
      <c r="AD78717" s="9"/>
    </row>
    <row r="78718" spans="30:30">
      <c r="AD78718" s="9"/>
    </row>
    <row r="78719" spans="30:30">
      <c r="AD78719" s="9"/>
    </row>
    <row r="78720" spans="30:30">
      <c r="AD78720" s="9"/>
    </row>
    <row r="78721" spans="30:30">
      <c r="AD78721" s="9"/>
    </row>
    <row r="78722" spans="30:30">
      <c r="AD78722" s="9"/>
    </row>
    <row r="78723" spans="30:30">
      <c r="AD78723" s="9"/>
    </row>
    <row r="78724" spans="30:30">
      <c r="AD78724" s="9"/>
    </row>
    <row r="78725" spans="30:30">
      <c r="AD78725" s="9"/>
    </row>
    <row r="78726" spans="30:30">
      <c r="AD78726" s="9"/>
    </row>
    <row r="78727" spans="30:30">
      <c r="AD78727" s="9"/>
    </row>
    <row r="78728" spans="30:30">
      <c r="AD78728" s="9"/>
    </row>
    <row r="78729" spans="30:30">
      <c r="AD78729" s="9"/>
    </row>
    <row r="78730" spans="30:30">
      <c r="AD78730" s="9"/>
    </row>
    <row r="78731" spans="30:30">
      <c r="AD78731" s="9"/>
    </row>
    <row r="78732" spans="30:30">
      <c r="AD78732" s="9"/>
    </row>
    <row r="78733" spans="30:30">
      <c r="AD78733" s="9"/>
    </row>
    <row r="78734" spans="30:30">
      <c r="AD78734" s="9"/>
    </row>
    <row r="78735" spans="30:30">
      <c r="AD78735" s="9"/>
    </row>
    <row r="78736" spans="30:30">
      <c r="AD78736" s="9"/>
    </row>
    <row r="78737" spans="30:30">
      <c r="AD78737" s="9"/>
    </row>
    <row r="78738" spans="30:30">
      <c r="AD78738" s="9"/>
    </row>
    <row r="78739" spans="30:30">
      <c r="AD78739" s="9"/>
    </row>
    <row r="78740" spans="30:30">
      <c r="AD78740" s="9"/>
    </row>
    <row r="78741" spans="30:30">
      <c r="AD78741" s="9"/>
    </row>
    <row r="78742" spans="30:30">
      <c r="AD78742" s="9"/>
    </row>
    <row r="78743" spans="30:30">
      <c r="AD78743" s="9"/>
    </row>
    <row r="78744" spans="30:30">
      <c r="AD78744" s="9"/>
    </row>
    <row r="78745" spans="30:30">
      <c r="AD78745" s="9"/>
    </row>
    <row r="78746" spans="30:30">
      <c r="AD78746" s="9"/>
    </row>
    <row r="78747" spans="30:30">
      <c r="AD78747" s="9"/>
    </row>
    <row r="78748" spans="30:30">
      <c r="AD78748" s="9"/>
    </row>
    <row r="78749" spans="30:30">
      <c r="AD78749" s="9"/>
    </row>
    <row r="78750" spans="30:30">
      <c r="AD78750" s="9"/>
    </row>
    <row r="78751" spans="30:30">
      <c r="AD78751" s="9"/>
    </row>
    <row r="78752" spans="30:30">
      <c r="AD78752" s="9"/>
    </row>
    <row r="78753" spans="30:30">
      <c r="AD78753" s="9"/>
    </row>
    <row r="78754" spans="30:30">
      <c r="AD78754" s="9"/>
    </row>
    <row r="78755" spans="30:30">
      <c r="AD78755" s="9"/>
    </row>
    <row r="78756" spans="30:30">
      <c r="AD78756" s="9"/>
    </row>
    <row r="78757" spans="30:30">
      <c r="AD78757" s="9"/>
    </row>
    <row r="78758" spans="30:30">
      <c r="AD78758" s="9"/>
    </row>
    <row r="78759" spans="30:30">
      <c r="AD78759" s="9"/>
    </row>
    <row r="78760" spans="30:30">
      <c r="AD78760" s="9"/>
    </row>
    <row r="78761" spans="30:30">
      <c r="AD78761" s="9"/>
    </row>
    <row r="78762" spans="30:30">
      <c r="AD78762" s="9"/>
    </row>
    <row r="78763" spans="30:30">
      <c r="AD78763" s="9"/>
    </row>
    <row r="78764" spans="30:30">
      <c r="AD78764" s="9"/>
    </row>
    <row r="78765" spans="30:30">
      <c r="AD78765" s="9"/>
    </row>
    <row r="78766" spans="30:30">
      <c r="AD78766" s="9"/>
    </row>
    <row r="78767" spans="30:30">
      <c r="AD78767" s="9"/>
    </row>
    <row r="78768" spans="30:30">
      <c r="AD78768" s="9"/>
    </row>
    <row r="78769" spans="30:30">
      <c r="AD78769" s="9"/>
    </row>
    <row r="78770" spans="30:30">
      <c r="AD78770" s="9"/>
    </row>
    <row r="78771" spans="30:30">
      <c r="AD78771" s="9"/>
    </row>
    <row r="78772" spans="30:30">
      <c r="AD78772" s="9"/>
    </row>
    <row r="78773" spans="30:30">
      <c r="AD78773" s="9"/>
    </row>
    <row r="78774" spans="30:30">
      <c r="AD78774" s="9"/>
    </row>
    <row r="78775" spans="30:30">
      <c r="AD78775" s="9"/>
    </row>
    <row r="78776" spans="30:30">
      <c r="AD78776" s="9"/>
    </row>
    <row r="78777" spans="30:30">
      <c r="AD78777" s="9"/>
    </row>
    <row r="78778" spans="30:30">
      <c r="AD78778" s="9"/>
    </row>
    <row r="78779" spans="30:30">
      <c r="AD78779" s="9"/>
    </row>
    <row r="78780" spans="30:30">
      <c r="AD78780" s="9"/>
    </row>
    <row r="78781" spans="30:30">
      <c r="AD78781" s="9"/>
    </row>
    <row r="78782" spans="30:30">
      <c r="AD78782" s="9"/>
    </row>
    <row r="78783" spans="30:30">
      <c r="AD78783" s="9"/>
    </row>
    <row r="78784" spans="30:30">
      <c r="AD78784" s="9"/>
    </row>
    <row r="78785" spans="30:30">
      <c r="AD78785" s="9"/>
    </row>
    <row r="78786" spans="30:30">
      <c r="AD78786" s="9"/>
    </row>
    <row r="78787" spans="30:30">
      <c r="AD78787" s="9"/>
    </row>
    <row r="78788" spans="30:30">
      <c r="AD78788" s="9"/>
    </row>
    <row r="78789" spans="30:30">
      <c r="AD78789" s="9"/>
    </row>
    <row r="78790" spans="30:30">
      <c r="AD78790" s="9"/>
    </row>
    <row r="78791" spans="30:30">
      <c r="AD78791" s="9"/>
    </row>
    <row r="78792" spans="30:30">
      <c r="AD78792" s="9"/>
    </row>
    <row r="78793" spans="30:30">
      <c r="AD78793" s="9"/>
    </row>
    <row r="78794" spans="30:30">
      <c r="AD78794" s="9"/>
    </row>
    <row r="78795" spans="30:30">
      <c r="AD78795" s="9"/>
    </row>
    <row r="78796" spans="30:30">
      <c r="AD78796" s="9"/>
    </row>
    <row r="78797" spans="30:30">
      <c r="AD78797" s="9"/>
    </row>
    <row r="78798" spans="30:30">
      <c r="AD78798" s="9"/>
    </row>
    <row r="78799" spans="30:30">
      <c r="AD78799" s="9"/>
    </row>
    <row r="78800" spans="30:30">
      <c r="AD78800" s="9"/>
    </row>
    <row r="78801" spans="30:30">
      <c r="AD78801" s="9"/>
    </row>
    <row r="78802" spans="30:30">
      <c r="AD78802" s="9"/>
    </row>
    <row r="78803" spans="30:30">
      <c r="AD78803" s="9"/>
    </row>
    <row r="78804" spans="30:30">
      <c r="AD78804" s="9"/>
    </row>
    <row r="78805" spans="30:30">
      <c r="AD78805" s="9"/>
    </row>
    <row r="78806" spans="30:30">
      <c r="AD78806" s="9"/>
    </row>
    <row r="78807" spans="30:30">
      <c r="AD78807" s="9"/>
    </row>
    <row r="78808" spans="30:30">
      <c r="AD78808" s="9"/>
    </row>
    <row r="78809" spans="30:30">
      <c r="AD78809" s="9"/>
    </row>
    <row r="78810" spans="30:30">
      <c r="AD78810" s="9"/>
    </row>
    <row r="78811" spans="30:30">
      <c r="AD78811" s="9"/>
    </row>
    <row r="78812" spans="30:30">
      <c r="AD78812" s="9"/>
    </row>
    <row r="78813" spans="30:30">
      <c r="AD78813" s="9"/>
    </row>
    <row r="78814" spans="30:30">
      <c r="AD78814" s="9"/>
    </row>
    <row r="78815" spans="30:30">
      <c r="AD78815" s="9"/>
    </row>
    <row r="78816" spans="30:30">
      <c r="AD78816" s="9"/>
    </row>
    <row r="78817" spans="30:30">
      <c r="AD78817" s="9"/>
    </row>
    <row r="78818" spans="30:30">
      <c r="AD78818" s="9"/>
    </row>
    <row r="78819" spans="30:30">
      <c r="AD78819" s="9"/>
    </row>
    <row r="78820" spans="30:30">
      <c r="AD78820" s="9"/>
    </row>
    <row r="78821" spans="30:30">
      <c r="AD78821" s="9"/>
    </row>
    <row r="78822" spans="30:30">
      <c r="AD78822" s="9"/>
    </row>
    <row r="78823" spans="30:30">
      <c r="AD78823" s="9"/>
    </row>
    <row r="78824" spans="30:30">
      <c r="AD78824" s="9"/>
    </row>
    <row r="78825" spans="30:30">
      <c r="AD78825" s="9"/>
    </row>
    <row r="78826" spans="30:30">
      <c r="AD78826" s="9"/>
    </row>
    <row r="78827" spans="30:30">
      <c r="AD78827" s="9"/>
    </row>
    <row r="78828" spans="30:30">
      <c r="AD78828" s="9"/>
    </row>
    <row r="78829" spans="30:30">
      <c r="AD78829" s="9"/>
    </row>
    <row r="78830" spans="30:30">
      <c r="AD78830" s="9"/>
    </row>
    <row r="78831" spans="30:30">
      <c r="AD78831" s="9"/>
    </row>
    <row r="78832" spans="30:30">
      <c r="AD78832" s="9"/>
    </row>
    <row r="78833" spans="30:30">
      <c r="AD78833" s="9"/>
    </row>
    <row r="78834" spans="30:30">
      <c r="AD78834" s="9"/>
    </row>
    <row r="78835" spans="30:30">
      <c r="AD78835" s="9"/>
    </row>
    <row r="78836" spans="30:30">
      <c r="AD78836" s="9"/>
    </row>
    <row r="78837" spans="30:30">
      <c r="AD78837" s="9"/>
    </row>
    <row r="78838" spans="30:30">
      <c r="AD78838" s="9"/>
    </row>
    <row r="78839" spans="30:30">
      <c r="AD78839" s="9"/>
    </row>
    <row r="78840" spans="30:30">
      <c r="AD78840" s="9"/>
    </row>
    <row r="78841" spans="30:30">
      <c r="AD78841" s="9"/>
    </row>
    <row r="78842" spans="30:30">
      <c r="AD78842" s="9"/>
    </row>
    <row r="78843" spans="30:30">
      <c r="AD78843" s="9"/>
    </row>
    <row r="78844" spans="30:30">
      <c r="AD78844" s="9"/>
    </row>
    <row r="78845" spans="30:30">
      <c r="AD78845" s="9"/>
    </row>
    <row r="78846" spans="30:30">
      <c r="AD78846" s="9"/>
    </row>
    <row r="78847" spans="30:30">
      <c r="AD78847" s="9"/>
    </row>
    <row r="78848" spans="30:30">
      <c r="AD78848" s="9"/>
    </row>
    <row r="78849" spans="30:30">
      <c r="AD78849" s="9"/>
    </row>
    <row r="78850" spans="30:30">
      <c r="AD78850" s="9"/>
    </row>
    <row r="78851" spans="30:30">
      <c r="AD78851" s="9"/>
    </row>
    <row r="78852" spans="30:30">
      <c r="AD78852" s="9"/>
    </row>
    <row r="78853" spans="30:30">
      <c r="AD78853" s="9"/>
    </row>
    <row r="78854" spans="30:30">
      <c r="AD78854" s="9"/>
    </row>
    <row r="78855" spans="30:30">
      <c r="AD78855" s="9"/>
    </row>
    <row r="78856" spans="30:30">
      <c r="AD78856" s="9"/>
    </row>
    <row r="78857" spans="30:30">
      <c r="AD78857" s="9"/>
    </row>
    <row r="78858" spans="30:30">
      <c r="AD78858" s="9"/>
    </row>
    <row r="78859" spans="30:30">
      <c r="AD78859" s="9"/>
    </row>
    <row r="78860" spans="30:30">
      <c r="AD78860" s="9"/>
    </row>
    <row r="78861" spans="30:30">
      <c r="AD78861" s="9"/>
    </row>
    <row r="78862" spans="30:30">
      <c r="AD78862" s="9"/>
    </row>
    <row r="78863" spans="30:30">
      <c r="AD78863" s="9"/>
    </row>
    <row r="78864" spans="30:30">
      <c r="AD78864" s="9"/>
    </row>
    <row r="78865" spans="30:30">
      <c r="AD78865" s="9"/>
    </row>
    <row r="78866" spans="30:30">
      <c r="AD78866" s="9"/>
    </row>
    <row r="78867" spans="30:30">
      <c r="AD78867" s="9"/>
    </row>
    <row r="78868" spans="30:30">
      <c r="AD78868" s="9"/>
    </row>
    <row r="78869" spans="30:30">
      <c r="AD78869" s="9"/>
    </row>
    <row r="78870" spans="30:30">
      <c r="AD78870" s="9"/>
    </row>
    <row r="78871" spans="30:30">
      <c r="AD78871" s="9"/>
    </row>
    <row r="78872" spans="30:30">
      <c r="AD78872" s="9"/>
    </row>
    <row r="78873" spans="30:30">
      <c r="AD78873" s="9"/>
    </row>
    <row r="78874" spans="30:30">
      <c r="AD78874" s="9"/>
    </row>
    <row r="78875" spans="30:30">
      <c r="AD78875" s="9"/>
    </row>
    <row r="78876" spans="30:30">
      <c r="AD78876" s="9"/>
    </row>
    <row r="78877" spans="30:30">
      <c r="AD78877" s="9"/>
    </row>
    <row r="78878" spans="30:30">
      <c r="AD78878" s="9"/>
    </row>
    <row r="78879" spans="30:30">
      <c r="AD78879" s="9"/>
    </row>
    <row r="78880" spans="30:30">
      <c r="AD78880" s="9"/>
    </row>
    <row r="78881" spans="30:30">
      <c r="AD78881" s="9"/>
    </row>
    <row r="78882" spans="30:30">
      <c r="AD78882" s="9"/>
    </row>
    <row r="78883" spans="30:30">
      <c r="AD78883" s="9"/>
    </row>
    <row r="78884" spans="30:30">
      <c r="AD78884" s="9"/>
    </row>
    <row r="78885" spans="30:30">
      <c r="AD78885" s="9"/>
    </row>
    <row r="78886" spans="30:30">
      <c r="AD78886" s="9"/>
    </row>
    <row r="78887" spans="30:30">
      <c r="AD78887" s="9"/>
    </row>
    <row r="78888" spans="30:30">
      <c r="AD78888" s="9"/>
    </row>
    <row r="78889" spans="30:30">
      <c r="AD78889" s="9"/>
    </row>
    <row r="78890" spans="30:30">
      <c r="AD78890" s="9"/>
    </row>
    <row r="78891" spans="30:30">
      <c r="AD78891" s="9"/>
    </row>
    <row r="78892" spans="30:30">
      <c r="AD78892" s="9"/>
    </row>
    <row r="78893" spans="30:30">
      <c r="AD78893" s="9"/>
    </row>
    <row r="78894" spans="30:30">
      <c r="AD78894" s="9"/>
    </row>
    <row r="78895" spans="30:30">
      <c r="AD78895" s="9"/>
    </row>
    <row r="78896" spans="30:30">
      <c r="AD78896" s="9"/>
    </row>
    <row r="78897" spans="30:30">
      <c r="AD78897" s="9"/>
    </row>
    <row r="78898" spans="30:30">
      <c r="AD78898" s="9"/>
    </row>
    <row r="78899" spans="30:30">
      <c r="AD78899" s="9"/>
    </row>
    <row r="78900" spans="30:30">
      <c r="AD78900" s="9"/>
    </row>
    <row r="78901" spans="30:30">
      <c r="AD78901" s="9"/>
    </row>
    <row r="78902" spans="30:30">
      <c r="AD78902" s="9"/>
    </row>
    <row r="78903" spans="30:30">
      <c r="AD78903" s="9"/>
    </row>
    <row r="78904" spans="30:30">
      <c r="AD78904" s="9"/>
    </row>
    <row r="78905" spans="30:30">
      <c r="AD78905" s="9"/>
    </row>
    <row r="78906" spans="30:30">
      <c r="AD78906" s="9"/>
    </row>
    <row r="78907" spans="30:30">
      <c r="AD78907" s="9"/>
    </row>
    <row r="78908" spans="30:30">
      <c r="AD78908" s="9"/>
    </row>
    <row r="78909" spans="30:30">
      <c r="AD78909" s="9"/>
    </row>
    <row r="78910" spans="30:30">
      <c r="AD78910" s="9"/>
    </row>
    <row r="78911" spans="30:30">
      <c r="AD78911" s="9"/>
    </row>
    <row r="78912" spans="30:30">
      <c r="AD78912" s="9"/>
    </row>
    <row r="78913" spans="30:30">
      <c r="AD78913" s="9"/>
    </row>
    <row r="78914" spans="30:30">
      <c r="AD78914" s="9"/>
    </row>
    <row r="78915" spans="30:30">
      <c r="AD78915" s="9"/>
    </row>
    <row r="78916" spans="30:30">
      <c r="AD78916" s="9"/>
    </row>
    <row r="78917" spans="30:30">
      <c r="AD78917" s="9"/>
    </row>
    <row r="78918" spans="30:30">
      <c r="AD78918" s="9"/>
    </row>
    <row r="78919" spans="30:30">
      <c r="AD78919" s="9"/>
    </row>
    <row r="78920" spans="30:30">
      <c r="AD78920" s="9"/>
    </row>
    <row r="78921" spans="30:30">
      <c r="AD78921" s="9"/>
    </row>
    <row r="78922" spans="30:30">
      <c r="AD78922" s="9"/>
    </row>
    <row r="78923" spans="30:30">
      <c r="AD78923" s="9"/>
    </row>
    <row r="78924" spans="30:30">
      <c r="AD78924" s="9"/>
    </row>
    <row r="78925" spans="30:30">
      <c r="AD78925" s="9"/>
    </row>
    <row r="78926" spans="30:30">
      <c r="AD78926" s="9"/>
    </row>
    <row r="78927" spans="30:30">
      <c r="AD78927" s="9"/>
    </row>
    <row r="78928" spans="30:30">
      <c r="AD78928" s="9"/>
    </row>
    <row r="78929" spans="30:30">
      <c r="AD78929" s="9"/>
    </row>
    <row r="78930" spans="30:30">
      <c r="AD78930" s="9"/>
    </row>
    <row r="78931" spans="30:30">
      <c r="AD78931" s="9"/>
    </row>
    <row r="78932" spans="30:30">
      <c r="AD78932" s="9"/>
    </row>
    <row r="78933" spans="30:30">
      <c r="AD78933" s="9"/>
    </row>
    <row r="78934" spans="30:30">
      <c r="AD78934" s="9"/>
    </row>
    <row r="78935" spans="30:30">
      <c r="AD78935" s="9"/>
    </row>
    <row r="78936" spans="30:30">
      <c r="AD78936" s="9"/>
    </row>
    <row r="78937" spans="30:30">
      <c r="AD78937" s="9"/>
    </row>
    <row r="78938" spans="30:30">
      <c r="AD78938" s="9"/>
    </row>
    <row r="78939" spans="30:30">
      <c r="AD78939" s="9"/>
    </row>
    <row r="78940" spans="30:30">
      <c r="AD78940" s="9"/>
    </row>
    <row r="78941" spans="30:30">
      <c r="AD78941" s="9"/>
    </row>
    <row r="78942" spans="30:30">
      <c r="AD78942" s="9"/>
    </row>
    <row r="78943" spans="30:30">
      <c r="AD78943" s="9"/>
    </row>
    <row r="78944" spans="30:30">
      <c r="AD78944" s="9"/>
    </row>
    <row r="78945" spans="30:30">
      <c r="AD78945" s="9"/>
    </row>
    <row r="78946" spans="30:30">
      <c r="AD78946" s="9"/>
    </row>
    <row r="78947" spans="30:30">
      <c r="AD78947" s="9"/>
    </row>
    <row r="78948" spans="30:30">
      <c r="AD78948" s="9"/>
    </row>
    <row r="78949" spans="30:30">
      <c r="AD78949" s="9"/>
    </row>
    <row r="78950" spans="30:30">
      <c r="AD78950" s="9"/>
    </row>
    <row r="78951" spans="30:30">
      <c r="AD78951" s="9"/>
    </row>
    <row r="78952" spans="30:30">
      <c r="AD78952" s="9"/>
    </row>
    <row r="78953" spans="30:30">
      <c r="AD78953" s="9"/>
    </row>
    <row r="78954" spans="30:30">
      <c r="AD78954" s="9"/>
    </row>
    <row r="78955" spans="30:30">
      <c r="AD78955" s="9"/>
    </row>
    <row r="78956" spans="30:30">
      <c r="AD78956" s="9"/>
    </row>
    <row r="78957" spans="30:30">
      <c r="AD78957" s="9"/>
    </row>
    <row r="78958" spans="30:30">
      <c r="AD78958" s="9"/>
    </row>
    <row r="78959" spans="30:30">
      <c r="AD78959" s="9"/>
    </row>
    <row r="78960" spans="30:30">
      <c r="AD78960" s="9"/>
    </row>
    <row r="78961" spans="30:30">
      <c r="AD78961" s="9"/>
    </row>
    <row r="78962" spans="30:30">
      <c r="AD78962" s="9"/>
    </row>
    <row r="78963" spans="30:30">
      <c r="AD78963" s="9"/>
    </row>
    <row r="78964" spans="30:30">
      <c r="AD78964" s="9"/>
    </row>
    <row r="78965" spans="30:30">
      <c r="AD78965" s="9"/>
    </row>
    <row r="78966" spans="30:30">
      <c r="AD78966" s="9"/>
    </row>
    <row r="78967" spans="30:30">
      <c r="AD78967" s="9"/>
    </row>
    <row r="78968" spans="30:30">
      <c r="AD78968" s="9"/>
    </row>
    <row r="78969" spans="30:30">
      <c r="AD78969" s="9"/>
    </row>
    <row r="78970" spans="30:30">
      <c r="AD78970" s="9"/>
    </row>
    <row r="78971" spans="30:30">
      <c r="AD78971" s="9"/>
    </row>
    <row r="78972" spans="30:30">
      <c r="AD78972" s="9"/>
    </row>
    <row r="78973" spans="30:30">
      <c r="AD78973" s="9"/>
    </row>
    <row r="78974" spans="30:30">
      <c r="AD78974" s="9"/>
    </row>
    <row r="78975" spans="30:30">
      <c r="AD78975" s="9"/>
    </row>
    <row r="78976" spans="30:30">
      <c r="AD78976" s="9"/>
    </row>
    <row r="78977" spans="30:30">
      <c r="AD78977" s="9"/>
    </row>
    <row r="78978" spans="30:30">
      <c r="AD78978" s="9"/>
    </row>
    <row r="78979" spans="30:30">
      <c r="AD78979" s="9"/>
    </row>
    <row r="78980" spans="30:30">
      <c r="AD78980" s="9"/>
    </row>
    <row r="78981" spans="30:30">
      <c r="AD78981" s="9"/>
    </row>
    <row r="78982" spans="30:30">
      <c r="AD78982" s="9"/>
    </row>
    <row r="78983" spans="30:30">
      <c r="AD78983" s="9"/>
    </row>
    <row r="78984" spans="30:30">
      <c r="AD78984" s="9"/>
    </row>
    <row r="78985" spans="30:30">
      <c r="AD78985" s="9"/>
    </row>
    <row r="78986" spans="30:30">
      <c r="AD78986" s="9"/>
    </row>
    <row r="78987" spans="30:30">
      <c r="AD78987" s="9"/>
    </row>
    <row r="78988" spans="30:30">
      <c r="AD78988" s="9"/>
    </row>
    <row r="78989" spans="30:30">
      <c r="AD78989" s="9"/>
    </row>
    <row r="78990" spans="30:30">
      <c r="AD78990" s="9"/>
    </row>
    <row r="78991" spans="30:30">
      <c r="AD78991" s="9"/>
    </row>
    <row r="78992" spans="30:30">
      <c r="AD78992" s="9"/>
    </row>
    <row r="78993" spans="30:30">
      <c r="AD78993" s="9"/>
    </row>
    <row r="78994" spans="30:30">
      <c r="AD78994" s="9"/>
    </row>
    <row r="78995" spans="30:30">
      <c r="AD78995" s="9"/>
    </row>
    <row r="78996" spans="30:30">
      <c r="AD78996" s="9"/>
    </row>
    <row r="78997" spans="30:30">
      <c r="AD78997" s="9"/>
    </row>
    <row r="78998" spans="30:30">
      <c r="AD78998" s="9"/>
    </row>
    <row r="78999" spans="30:30">
      <c r="AD78999" s="9"/>
    </row>
    <row r="79000" spans="30:30">
      <c r="AD79000" s="9"/>
    </row>
    <row r="79001" spans="30:30">
      <c r="AD79001" s="9"/>
    </row>
    <row r="79002" spans="30:30">
      <c r="AD79002" s="9"/>
    </row>
    <row r="79003" spans="30:30">
      <c r="AD79003" s="9"/>
    </row>
    <row r="79004" spans="30:30">
      <c r="AD79004" s="9"/>
    </row>
    <row r="79005" spans="30:30">
      <c r="AD79005" s="9"/>
    </row>
    <row r="79006" spans="30:30">
      <c r="AD79006" s="9"/>
    </row>
    <row r="79007" spans="30:30">
      <c r="AD79007" s="9"/>
    </row>
    <row r="79008" spans="30:30">
      <c r="AD79008" s="9"/>
    </row>
    <row r="79009" spans="30:30">
      <c r="AD79009" s="9"/>
    </row>
    <row r="79010" spans="30:30">
      <c r="AD79010" s="9"/>
    </row>
    <row r="79011" spans="30:30">
      <c r="AD79011" s="9"/>
    </row>
    <row r="79012" spans="30:30">
      <c r="AD79012" s="9"/>
    </row>
    <row r="79013" spans="30:30">
      <c r="AD79013" s="9"/>
    </row>
    <row r="79014" spans="30:30">
      <c r="AD79014" s="9"/>
    </row>
    <row r="79015" spans="30:30">
      <c r="AD79015" s="9"/>
    </row>
    <row r="79016" spans="30:30">
      <c r="AD79016" s="9"/>
    </row>
    <row r="79017" spans="30:30">
      <c r="AD79017" s="9"/>
    </row>
    <row r="79018" spans="30:30">
      <c r="AD79018" s="9"/>
    </row>
    <row r="79019" spans="30:30">
      <c r="AD79019" s="9"/>
    </row>
    <row r="79020" spans="30:30">
      <c r="AD79020" s="9"/>
    </row>
    <row r="79021" spans="30:30">
      <c r="AD79021" s="9"/>
    </row>
    <row r="79022" spans="30:30">
      <c r="AD79022" s="9"/>
    </row>
    <row r="79023" spans="30:30">
      <c r="AD79023" s="9"/>
    </row>
    <row r="79024" spans="30:30">
      <c r="AD79024" s="9"/>
    </row>
    <row r="79025" spans="30:30">
      <c r="AD79025" s="9"/>
    </row>
    <row r="79026" spans="30:30">
      <c r="AD79026" s="9"/>
    </row>
    <row r="79027" spans="30:30">
      <c r="AD79027" s="9"/>
    </row>
    <row r="79028" spans="30:30">
      <c r="AD79028" s="9"/>
    </row>
    <row r="79029" spans="30:30">
      <c r="AD79029" s="9"/>
    </row>
    <row r="79030" spans="30:30">
      <c r="AD79030" s="9"/>
    </row>
    <row r="79031" spans="30:30">
      <c r="AD79031" s="9"/>
    </row>
    <row r="79032" spans="30:30">
      <c r="AD79032" s="9"/>
    </row>
    <row r="79033" spans="30:30">
      <c r="AD79033" s="9"/>
    </row>
    <row r="79034" spans="30:30">
      <c r="AD79034" s="9"/>
    </row>
    <row r="79035" spans="30:30">
      <c r="AD79035" s="9"/>
    </row>
    <row r="79036" spans="30:30">
      <c r="AD79036" s="9"/>
    </row>
    <row r="79037" spans="30:30">
      <c r="AD79037" s="9"/>
    </row>
    <row r="79038" spans="30:30">
      <c r="AD79038" s="9"/>
    </row>
    <row r="79039" spans="30:30">
      <c r="AD79039" s="9"/>
    </row>
    <row r="79040" spans="30:30">
      <c r="AD79040" s="9"/>
    </row>
    <row r="79041" spans="30:30">
      <c r="AD79041" s="9"/>
    </row>
    <row r="79042" spans="30:30">
      <c r="AD79042" s="9"/>
    </row>
    <row r="79043" spans="30:30">
      <c r="AD79043" s="9"/>
    </row>
    <row r="79044" spans="30:30">
      <c r="AD79044" s="9"/>
    </row>
    <row r="79045" spans="30:30">
      <c r="AD79045" s="9"/>
    </row>
    <row r="79046" spans="30:30">
      <c r="AD79046" s="9"/>
    </row>
    <row r="79047" spans="30:30">
      <c r="AD79047" s="9"/>
    </row>
    <row r="79048" spans="30:30">
      <c r="AD79048" s="9"/>
    </row>
    <row r="79049" spans="30:30">
      <c r="AD79049" s="9"/>
    </row>
    <row r="79050" spans="30:30">
      <c r="AD79050" s="9"/>
    </row>
    <row r="79051" spans="30:30">
      <c r="AD79051" s="9"/>
    </row>
    <row r="79052" spans="30:30">
      <c r="AD79052" s="9"/>
    </row>
    <row r="79053" spans="30:30">
      <c r="AD79053" s="9"/>
    </row>
    <row r="79054" spans="30:30">
      <c r="AD79054" s="9"/>
    </row>
    <row r="79055" spans="30:30">
      <c r="AD79055" s="9"/>
    </row>
    <row r="79056" spans="30:30">
      <c r="AD79056" s="9"/>
    </row>
    <row r="79057" spans="30:30">
      <c r="AD79057" s="9"/>
    </row>
    <row r="79058" spans="30:30">
      <c r="AD79058" s="9"/>
    </row>
    <row r="79059" spans="30:30">
      <c r="AD79059" s="9"/>
    </row>
    <row r="79060" spans="30:30">
      <c r="AD79060" s="9"/>
    </row>
    <row r="79061" spans="30:30">
      <c r="AD79061" s="9"/>
    </row>
    <row r="79062" spans="30:30">
      <c r="AD79062" s="9"/>
    </row>
    <row r="79063" spans="30:30">
      <c r="AD79063" s="9"/>
    </row>
    <row r="79064" spans="30:30">
      <c r="AD79064" s="9"/>
    </row>
    <row r="79065" spans="30:30">
      <c r="AD79065" s="9"/>
    </row>
    <row r="79066" spans="30:30">
      <c r="AD79066" s="9"/>
    </row>
    <row r="79067" spans="30:30">
      <c r="AD79067" s="9"/>
    </row>
    <row r="79068" spans="30:30">
      <c r="AD79068" s="9"/>
    </row>
    <row r="79069" spans="30:30">
      <c r="AD79069" s="9"/>
    </row>
    <row r="79070" spans="30:30">
      <c r="AD79070" s="9"/>
    </row>
    <row r="79071" spans="30:30">
      <c r="AD79071" s="9"/>
    </row>
    <row r="79072" spans="30:30">
      <c r="AD79072" s="9"/>
    </row>
    <row r="79073" spans="30:30">
      <c r="AD79073" s="9"/>
    </row>
    <row r="79074" spans="30:30">
      <c r="AD79074" s="9"/>
    </row>
    <row r="79075" spans="30:30">
      <c r="AD79075" s="9"/>
    </row>
    <row r="79076" spans="30:30">
      <c r="AD79076" s="9"/>
    </row>
    <row r="79077" spans="30:30">
      <c r="AD79077" s="9"/>
    </row>
    <row r="79078" spans="30:30">
      <c r="AD79078" s="9"/>
    </row>
    <row r="79079" spans="30:30">
      <c r="AD79079" s="9"/>
    </row>
    <row r="79080" spans="30:30">
      <c r="AD79080" s="9"/>
    </row>
    <row r="79081" spans="30:30">
      <c r="AD79081" s="9"/>
    </row>
    <row r="79082" spans="30:30">
      <c r="AD79082" s="9"/>
    </row>
    <row r="79083" spans="30:30">
      <c r="AD79083" s="9"/>
    </row>
    <row r="79084" spans="30:30">
      <c r="AD79084" s="9"/>
    </row>
    <row r="79085" spans="30:30">
      <c r="AD79085" s="9"/>
    </row>
    <row r="79086" spans="30:30">
      <c r="AD79086" s="9"/>
    </row>
    <row r="79087" spans="30:30">
      <c r="AD79087" s="9"/>
    </row>
    <row r="79088" spans="30:30">
      <c r="AD79088" s="9"/>
    </row>
    <row r="79089" spans="30:30">
      <c r="AD79089" s="9"/>
    </row>
    <row r="79090" spans="30:30">
      <c r="AD79090" s="9"/>
    </row>
    <row r="79091" spans="30:30">
      <c r="AD79091" s="9"/>
    </row>
    <row r="79092" spans="30:30">
      <c r="AD79092" s="9"/>
    </row>
    <row r="79093" spans="30:30">
      <c r="AD79093" s="9"/>
    </row>
    <row r="79094" spans="30:30">
      <c r="AD79094" s="9"/>
    </row>
    <row r="79095" spans="30:30">
      <c r="AD79095" s="9"/>
    </row>
    <row r="79096" spans="30:30">
      <c r="AD79096" s="9"/>
    </row>
    <row r="79097" spans="30:30">
      <c r="AD79097" s="9"/>
    </row>
    <row r="79098" spans="30:30">
      <c r="AD79098" s="9"/>
    </row>
    <row r="79099" spans="30:30">
      <c r="AD79099" s="9"/>
    </row>
    <row r="79100" spans="30:30">
      <c r="AD79100" s="9"/>
    </row>
    <row r="79101" spans="30:30">
      <c r="AD79101" s="9"/>
    </row>
    <row r="79102" spans="30:30">
      <c r="AD79102" s="9"/>
    </row>
    <row r="79103" spans="30:30">
      <c r="AD79103" s="9"/>
    </row>
    <row r="79104" spans="30:30">
      <c r="AD79104" s="9"/>
    </row>
    <row r="79105" spans="30:30">
      <c r="AD79105" s="9"/>
    </row>
    <row r="79106" spans="30:30">
      <c r="AD79106" s="9"/>
    </row>
    <row r="79107" spans="30:30">
      <c r="AD79107" s="9"/>
    </row>
    <row r="79108" spans="30:30">
      <c r="AD79108" s="9"/>
    </row>
    <row r="79109" spans="30:30">
      <c r="AD79109" s="9"/>
    </row>
    <row r="79110" spans="30:30">
      <c r="AD79110" s="9"/>
    </row>
    <row r="79111" spans="30:30">
      <c r="AD79111" s="9"/>
    </row>
    <row r="79112" spans="30:30">
      <c r="AD79112" s="9"/>
    </row>
    <row r="79113" spans="30:30">
      <c r="AD79113" s="9"/>
    </row>
    <row r="79114" spans="30:30">
      <c r="AD79114" s="9"/>
    </row>
    <row r="79115" spans="30:30">
      <c r="AD79115" s="9"/>
    </row>
    <row r="79116" spans="30:30">
      <c r="AD79116" s="9"/>
    </row>
    <row r="79117" spans="30:30">
      <c r="AD79117" s="9"/>
    </row>
    <row r="79118" spans="30:30">
      <c r="AD79118" s="9"/>
    </row>
    <row r="79119" spans="30:30">
      <c r="AD79119" s="9"/>
    </row>
    <row r="79120" spans="30:30">
      <c r="AD79120" s="9"/>
    </row>
    <row r="79121" spans="30:30">
      <c r="AD79121" s="9"/>
    </row>
    <row r="79122" spans="30:30">
      <c r="AD79122" s="9"/>
    </row>
    <row r="79123" spans="30:30">
      <c r="AD79123" s="9"/>
    </row>
    <row r="79124" spans="30:30">
      <c r="AD79124" s="9"/>
    </row>
    <row r="79125" spans="30:30">
      <c r="AD79125" s="9"/>
    </row>
    <row r="79126" spans="30:30">
      <c r="AD79126" s="9"/>
    </row>
    <row r="79127" spans="30:30">
      <c r="AD79127" s="9"/>
    </row>
    <row r="79128" spans="30:30">
      <c r="AD79128" s="9"/>
    </row>
    <row r="79129" spans="30:30">
      <c r="AD79129" s="9"/>
    </row>
    <row r="79130" spans="30:30">
      <c r="AD79130" s="9"/>
    </row>
    <row r="79131" spans="30:30">
      <c r="AD79131" s="9"/>
    </row>
    <row r="79132" spans="30:30">
      <c r="AD79132" s="9"/>
    </row>
    <row r="79133" spans="30:30">
      <c r="AD79133" s="9"/>
    </row>
    <row r="79134" spans="30:30">
      <c r="AD79134" s="9"/>
    </row>
    <row r="79135" spans="30:30">
      <c r="AD79135" s="9"/>
    </row>
    <row r="79136" spans="30:30">
      <c r="AD79136" s="9"/>
    </row>
    <row r="79137" spans="30:30">
      <c r="AD79137" s="9"/>
    </row>
    <row r="79138" spans="30:30">
      <c r="AD79138" s="9"/>
    </row>
    <row r="79139" spans="30:30">
      <c r="AD79139" s="9"/>
    </row>
    <row r="79140" spans="30:30">
      <c r="AD79140" s="9"/>
    </row>
    <row r="79141" spans="30:30">
      <c r="AD79141" s="9"/>
    </row>
    <row r="79142" spans="30:30">
      <c r="AD79142" s="9"/>
    </row>
    <row r="79143" spans="30:30">
      <c r="AD79143" s="9"/>
    </row>
    <row r="79144" spans="30:30">
      <c r="AD79144" s="9"/>
    </row>
    <row r="79145" spans="30:30">
      <c r="AD79145" s="9"/>
    </row>
    <row r="79146" spans="30:30">
      <c r="AD79146" s="9"/>
    </row>
    <row r="79147" spans="30:30">
      <c r="AD79147" s="9"/>
    </row>
    <row r="79148" spans="30:30">
      <c r="AD79148" s="9"/>
    </row>
    <row r="79149" spans="30:30">
      <c r="AD79149" s="9"/>
    </row>
    <row r="79150" spans="30:30">
      <c r="AD79150" s="9"/>
    </row>
    <row r="79151" spans="30:30">
      <c r="AD79151" s="9"/>
    </row>
    <row r="79152" spans="30:30">
      <c r="AD79152" s="9"/>
    </row>
    <row r="79153" spans="30:30">
      <c r="AD79153" s="9"/>
    </row>
    <row r="79154" spans="30:30">
      <c r="AD79154" s="9"/>
    </row>
    <row r="79155" spans="30:30">
      <c r="AD79155" s="9"/>
    </row>
    <row r="79156" spans="30:30">
      <c r="AD79156" s="9"/>
    </row>
    <row r="79157" spans="30:30">
      <c r="AD79157" s="9"/>
    </row>
    <row r="79158" spans="30:30">
      <c r="AD79158" s="9"/>
    </row>
    <row r="79159" spans="30:30">
      <c r="AD79159" s="9"/>
    </row>
    <row r="79160" spans="30:30">
      <c r="AD79160" s="9"/>
    </row>
    <row r="79161" spans="30:30">
      <c r="AD79161" s="9"/>
    </row>
    <row r="79162" spans="30:30">
      <c r="AD79162" s="9"/>
    </row>
    <row r="79163" spans="30:30">
      <c r="AD79163" s="9"/>
    </row>
    <row r="79164" spans="30:30">
      <c r="AD79164" s="9"/>
    </row>
    <row r="79165" spans="30:30">
      <c r="AD79165" s="9"/>
    </row>
    <row r="79166" spans="30:30">
      <c r="AD79166" s="9"/>
    </row>
    <row r="79167" spans="30:30">
      <c r="AD79167" s="9"/>
    </row>
    <row r="79168" spans="30:30">
      <c r="AD79168" s="9"/>
    </row>
    <row r="79169" spans="30:30">
      <c r="AD79169" s="9"/>
    </row>
    <row r="79170" spans="30:30">
      <c r="AD79170" s="9"/>
    </row>
    <row r="79171" spans="30:30">
      <c r="AD79171" s="9"/>
    </row>
    <row r="79172" spans="30:30">
      <c r="AD79172" s="9"/>
    </row>
    <row r="79173" spans="30:30">
      <c r="AD79173" s="9"/>
    </row>
    <row r="79174" spans="30:30">
      <c r="AD79174" s="9"/>
    </row>
    <row r="79175" spans="30:30">
      <c r="AD79175" s="9"/>
    </row>
    <row r="79176" spans="30:30">
      <c r="AD79176" s="9"/>
    </row>
    <row r="79177" spans="30:30">
      <c r="AD79177" s="9"/>
    </row>
    <row r="79178" spans="30:30">
      <c r="AD79178" s="9"/>
    </row>
    <row r="79179" spans="30:30">
      <c r="AD79179" s="9"/>
    </row>
    <row r="79180" spans="30:30">
      <c r="AD79180" s="9"/>
    </row>
    <row r="79181" spans="30:30">
      <c r="AD79181" s="9"/>
    </row>
    <row r="79182" spans="30:30">
      <c r="AD79182" s="9"/>
    </row>
    <row r="79183" spans="30:30">
      <c r="AD79183" s="9"/>
    </row>
    <row r="79184" spans="30:30">
      <c r="AD79184" s="9"/>
    </row>
    <row r="79185" spans="30:30">
      <c r="AD79185" s="9"/>
    </row>
    <row r="79186" spans="30:30">
      <c r="AD79186" s="9"/>
    </row>
    <row r="79187" spans="30:30">
      <c r="AD79187" s="9"/>
    </row>
    <row r="79188" spans="30:30">
      <c r="AD79188" s="9"/>
    </row>
    <row r="79189" spans="30:30">
      <c r="AD79189" s="9"/>
    </row>
    <row r="79190" spans="30:30">
      <c r="AD79190" s="9"/>
    </row>
    <row r="79191" spans="30:30">
      <c r="AD79191" s="9"/>
    </row>
    <row r="79192" spans="30:30">
      <c r="AD79192" s="9"/>
    </row>
    <row r="79193" spans="30:30">
      <c r="AD79193" s="9"/>
    </row>
    <row r="79194" spans="30:30">
      <c r="AD79194" s="9"/>
    </row>
    <row r="79195" spans="30:30">
      <c r="AD79195" s="9"/>
    </row>
    <row r="79196" spans="30:30">
      <c r="AD79196" s="9"/>
    </row>
    <row r="79197" spans="30:30">
      <c r="AD79197" s="9"/>
    </row>
    <row r="79198" spans="30:30">
      <c r="AD79198" s="9"/>
    </row>
    <row r="79199" spans="30:30">
      <c r="AD79199" s="9"/>
    </row>
    <row r="79200" spans="30:30">
      <c r="AD79200" s="9"/>
    </row>
    <row r="79201" spans="30:30">
      <c r="AD79201" s="9"/>
    </row>
    <row r="79202" spans="30:30">
      <c r="AD79202" s="9"/>
    </row>
    <row r="79203" spans="30:30">
      <c r="AD79203" s="9"/>
    </row>
    <row r="79204" spans="30:30">
      <c r="AD79204" s="9"/>
    </row>
    <row r="79205" spans="30:30">
      <c r="AD79205" s="9"/>
    </row>
    <row r="79206" spans="30:30">
      <c r="AD79206" s="9"/>
    </row>
    <row r="79207" spans="30:30">
      <c r="AD79207" s="9"/>
    </row>
    <row r="79208" spans="30:30">
      <c r="AD79208" s="9"/>
    </row>
    <row r="79209" spans="30:30">
      <c r="AD79209" s="9"/>
    </row>
    <row r="79210" spans="30:30">
      <c r="AD79210" s="9"/>
    </row>
    <row r="79211" spans="30:30">
      <c r="AD79211" s="9"/>
    </row>
    <row r="79212" spans="30:30">
      <c r="AD79212" s="9"/>
    </row>
    <row r="79213" spans="30:30">
      <c r="AD79213" s="9"/>
    </row>
    <row r="79214" spans="30:30">
      <c r="AD79214" s="9"/>
    </row>
    <row r="79215" spans="30:30">
      <c r="AD79215" s="9"/>
    </row>
    <row r="79216" spans="30:30">
      <c r="AD79216" s="9"/>
    </row>
    <row r="79217" spans="30:30">
      <c r="AD79217" s="9"/>
    </row>
    <row r="79218" spans="30:30">
      <c r="AD79218" s="9"/>
    </row>
    <row r="79219" spans="30:30">
      <c r="AD79219" s="9"/>
    </row>
    <row r="79220" spans="30:30">
      <c r="AD79220" s="9"/>
    </row>
    <row r="79221" spans="30:30">
      <c r="AD79221" s="9"/>
    </row>
    <row r="79222" spans="30:30">
      <c r="AD79222" s="9"/>
    </row>
    <row r="79223" spans="30:30">
      <c r="AD79223" s="9"/>
    </row>
    <row r="79224" spans="30:30">
      <c r="AD79224" s="9"/>
    </row>
    <row r="79225" spans="30:30">
      <c r="AD79225" s="9"/>
    </row>
    <row r="79226" spans="30:30">
      <c r="AD79226" s="9"/>
    </row>
    <row r="79227" spans="30:30">
      <c r="AD79227" s="9"/>
    </row>
    <row r="79228" spans="30:30">
      <c r="AD79228" s="9"/>
    </row>
    <row r="79229" spans="30:30">
      <c r="AD79229" s="9"/>
    </row>
    <row r="79230" spans="30:30">
      <c r="AD79230" s="9"/>
    </row>
    <row r="79231" spans="30:30">
      <c r="AD79231" s="9"/>
    </row>
    <row r="79232" spans="30:30">
      <c r="AD79232" s="9"/>
    </row>
    <row r="79233" spans="30:30">
      <c r="AD79233" s="9"/>
    </row>
    <row r="79234" spans="30:30">
      <c r="AD79234" s="9"/>
    </row>
    <row r="79235" spans="30:30">
      <c r="AD79235" s="9"/>
    </row>
    <row r="79236" spans="30:30">
      <c r="AD79236" s="9"/>
    </row>
    <row r="79237" spans="30:30">
      <c r="AD79237" s="9"/>
    </row>
    <row r="79238" spans="30:30">
      <c r="AD79238" s="9"/>
    </row>
    <row r="79239" spans="30:30">
      <c r="AD79239" s="9"/>
    </row>
    <row r="79240" spans="30:30">
      <c r="AD79240" s="9"/>
    </row>
    <row r="79241" spans="30:30">
      <c r="AD79241" s="9"/>
    </row>
    <row r="79242" spans="30:30">
      <c r="AD79242" s="9"/>
    </row>
    <row r="79243" spans="30:30">
      <c r="AD79243" s="9"/>
    </row>
    <row r="79244" spans="30:30">
      <c r="AD79244" s="9"/>
    </row>
    <row r="79245" spans="30:30">
      <c r="AD79245" s="9"/>
    </row>
    <row r="79246" spans="30:30">
      <c r="AD79246" s="9"/>
    </row>
    <row r="79247" spans="30:30">
      <c r="AD79247" s="9"/>
    </row>
    <row r="79248" spans="30:30">
      <c r="AD79248" s="9"/>
    </row>
    <row r="79249" spans="30:30">
      <c r="AD79249" s="9"/>
    </row>
    <row r="79250" spans="30:30">
      <c r="AD79250" s="9"/>
    </row>
    <row r="79251" spans="30:30">
      <c r="AD79251" s="9"/>
    </row>
    <row r="79252" spans="30:30">
      <c r="AD79252" s="9"/>
    </row>
    <row r="79253" spans="30:30">
      <c r="AD79253" s="9"/>
    </row>
    <row r="79254" spans="30:30">
      <c r="AD79254" s="9"/>
    </row>
    <row r="79255" spans="30:30">
      <c r="AD79255" s="9"/>
    </row>
    <row r="79256" spans="30:30">
      <c r="AD79256" s="9"/>
    </row>
    <row r="79257" spans="30:30">
      <c r="AD79257" s="9"/>
    </row>
    <row r="79258" spans="30:30">
      <c r="AD79258" s="9"/>
    </row>
    <row r="79259" spans="30:30">
      <c r="AD79259" s="9"/>
    </row>
    <row r="79260" spans="30:30">
      <c r="AD79260" s="9"/>
    </row>
    <row r="79261" spans="30:30">
      <c r="AD79261" s="9"/>
    </row>
    <row r="79262" spans="30:30">
      <c r="AD79262" s="9"/>
    </row>
    <row r="79263" spans="30:30">
      <c r="AD79263" s="9"/>
    </row>
    <row r="79264" spans="30:30">
      <c r="AD79264" s="9"/>
    </row>
    <row r="79265" spans="30:30">
      <c r="AD79265" s="9"/>
    </row>
    <row r="79266" spans="30:30">
      <c r="AD79266" s="9"/>
    </row>
    <row r="79267" spans="30:30">
      <c r="AD79267" s="9"/>
    </row>
    <row r="79268" spans="30:30">
      <c r="AD79268" s="9"/>
    </row>
    <row r="79269" spans="30:30">
      <c r="AD79269" s="9"/>
    </row>
    <row r="79270" spans="30:30">
      <c r="AD79270" s="9"/>
    </row>
    <row r="79271" spans="30:30">
      <c r="AD79271" s="9"/>
    </row>
    <row r="79272" spans="30:30">
      <c r="AD79272" s="9"/>
    </row>
    <row r="79273" spans="30:30">
      <c r="AD79273" s="9"/>
    </row>
    <row r="79274" spans="30:30">
      <c r="AD79274" s="9"/>
    </row>
    <row r="79275" spans="30:30">
      <c r="AD79275" s="9"/>
    </row>
    <row r="79276" spans="30:30">
      <c r="AD79276" s="9"/>
    </row>
    <row r="79277" spans="30:30">
      <c r="AD79277" s="9"/>
    </row>
    <row r="79278" spans="30:30">
      <c r="AD79278" s="9"/>
    </row>
    <row r="79279" spans="30:30">
      <c r="AD79279" s="9"/>
    </row>
    <row r="79280" spans="30:30">
      <c r="AD79280" s="9"/>
    </row>
    <row r="79281" spans="30:30">
      <c r="AD79281" s="9"/>
    </row>
    <row r="79282" spans="30:30">
      <c r="AD79282" s="9"/>
    </row>
    <row r="79283" spans="30:30">
      <c r="AD79283" s="9"/>
    </row>
    <row r="79284" spans="30:30">
      <c r="AD79284" s="9"/>
    </row>
    <row r="79285" spans="30:30">
      <c r="AD79285" s="9"/>
    </row>
    <row r="79286" spans="30:30">
      <c r="AD79286" s="9"/>
    </row>
    <row r="79287" spans="30:30">
      <c r="AD79287" s="9"/>
    </row>
    <row r="79288" spans="30:30">
      <c r="AD79288" s="9"/>
    </row>
    <row r="79289" spans="30:30">
      <c r="AD79289" s="9"/>
    </row>
    <row r="79290" spans="30:30">
      <c r="AD79290" s="9"/>
    </row>
    <row r="79291" spans="30:30">
      <c r="AD79291" s="9"/>
    </row>
    <row r="79292" spans="30:30">
      <c r="AD79292" s="9"/>
    </row>
    <row r="79293" spans="30:30">
      <c r="AD79293" s="9"/>
    </row>
    <row r="79294" spans="30:30">
      <c r="AD79294" s="9"/>
    </row>
    <row r="79295" spans="30:30">
      <c r="AD79295" s="9"/>
    </row>
    <row r="79296" spans="30:30">
      <c r="AD79296" s="9"/>
    </row>
    <row r="79297" spans="30:30">
      <c r="AD79297" s="9"/>
    </row>
    <row r="79298" spans="30:30">
      <c r="AD79298" s="9"/>
    </row>
    <row r="79299" spans="30:30">
      <c r="AD79299" s="9"/>
    </row>
    <row r="79300" spans="30:30">
      <c r="AD79300" s="9"/>
    </row>
    <row r="79301" spans="30:30">
      <c r="AD79301" s="9"/>
    </row>
    <row r="79302" spans="30:30">
      <c r="AD79302" s="9"/>
    </row>
    <row r="79303" spans="30:30">
      <c r="AD79303" s="9"/>
    </row>
    <row r="79304" spans="30:30">
      <c r="AD79304" s="9"/>
    </row>
    <row r="79305" spans="30:30">
      <c r="AD79305" s="9"/>
    </row>
    <row r="79306" spans="30:30">
      <c r="AD79306" s="9"/>
    </row>
    <row r="79307" spans="30:30">
      <c r="AD79307" s="9"/>
    </row>
    <row r="79308" spans="30:30">
      <c r="AD79308" s="9"/>
    </row>
    <row r="79309" spans="30:30">
      <c r="AD79309" s="9"/>
    </row>
    <row r="79310" spans="30:30">
      <c r="AD79310" s="9"/>
    </row>
    <row r="79311" spans="30:30">
      <c r="AD79311" s="9"/>
    </row>
    <row r="79312" spans="30:30">
      <c r="AD79312" s="9"/>
    </row>
    <row r="79313" spans="30:30">
      <c r="AD79313" s="9"/>
    </row>
    <row r="79314" spans="30:30">
      <c r="AD79314" s="9"/>
    </row>
    <row r="79315" spans="30:30">
      <c r="AD79315" s="9"/>
    </row>
    <row r="79316" spans="30:30">
      <c r="AD79316" s="9"/>
    </row>
    <row r="79317" spans="30:30">
      <c r="AD79317" s="9"/>
    </row>
    <row r="79318" spans="30:30">
      <c r="AD79318" s="9"/>
    </row>
    <row r="79319" spans="30:30">
      <c r="AD79319" s="9"/>
    </row>
    <row r="79320" spans="30:30">
      <c r="AD79320" s="9"/>
    </row>
    <row r="79321" spans="30:30">
      <c r="AD79321" s="9"/>
    </row>
    <row r="79322" spans="30:30">
      <c r="AD79322" s="9"/>
    </row>
    <row r="79323" spans="30:30">
      <c r="AD79323" s="9"/>
    </row>
    <row r="79324" spans="30:30">
      <c r="AD79324" s="9"/>
    </row>
    <row r="79325" spans="30:30">
      <c r="AD79325" s="9"/>
    </row>
    <row r="79326" spans="30:30">
      <c r="AD79326" s="9"/>
    </row>
    <row r="79327" spans="30:30">
      <c r="AD79327" s="9"/>
    </row>
    <row r="79328" spans="30:30">
      <c r="AD79328" s="9"/>
    </row>
    <row r="79329" spans="30:30">
      <c r="AD79329" s="9"/>
    </row>
    <row r="79330" spans="30:30">
      <c r="AD79330" s="9"/>
    </row>
    <row r="79331" spans="30:30">
      <c r="AD79331" s="9"/>
    </row>
    <row r="79332" spans="30:30">
      <c r="AD79332" s="9"/>
    </row>
    <row r="79333" spans="30:30">
      <c r="AD79333" s="9"/>
    </row>
    <row r="79334" spans="30:30">
      <c r="AD79334" s="9"/>
    </row>
    <row r="79335" spans="30:30">
      <c r="AD79335" s="9"/>
    </row>
    <row r="79336" spans="30:30">
      <c r="AD79336" s="9"/>
    </row>
    <row r="79337" spans="30:30">
      <c r="AD79337" s="9"/>
    </row>
    <row r="79338" spans="30:30">
      <c r="AD79338" s="9"/>
    </row>
    <row r="79339" spans="30:30">
      <c r="AD79339" s="9"/>
    </row>
    <row r="79340" spans="30:30">
      <c r="AD79340" s="9"/>
    </row>
    <row r="79341" spans="30:30">
      <c r="AD79341" s="9"/>
    </row>
    <row r="79342" spans="30:30">
      <c r="AD79342" s="9"/>
    </row>
    <row r="79343" spans="30:30">
      <c r="AD79343" s="9"/>
    </row>
    <row r="79344" spans="30:30">
      <c r="AD79344" s="9"/>
    </row>
    <row r="79345" spans="30:30">
      <c r="AD79345" s="9"/>
    </row>
    <row r="79346" spans="30:30">
      <c r="AD79346" s="9"/>
    </row>
    <row r="79347" spans="30:30">
      <c r="AD79347" s="9"/>
    </row>
    <row r="79348" spans="30:30">
      <c r="AD79348" s="9"/>
    </row>
    <row r="79349" spans="30:30">
      <c r="AD79349" s="9"/>
    </row>
    <row r="79350" spans="30:30">
      <c r="AD79350" s="9"/>
    </row>
    <row r="79351" spans="30:30">
      <c r="AD79351" s="9"/>
    </row>
    <row r="79352" spans="30:30">
      <c r="AD79352" s="9"/>
    </row>
    <row r="79353" spans="30:30">
      <c r="AD79353" s="9"/>
    </row>
    <row r="79354" spans="30:30">
      <c r="AD79354" s="9"/>
    </row>
    <row r="79355" spans="30:30">
      <c r="AD79355" s="9"/>
    </row>
    <row r="79356" spans="30:30">
      <c r="AD79356" s="9"/>
    </row>
    <row r="79357" spans="30:30">
      <c r="AD79357" s="9"/>
    </row>
    <row r="79358" spans="30:30">
      <c r="AD79358" s="9"/>
    </row>
    <row r="79359" spans="30:30">
      <c r="AD79359" s="9"/>
    </row>
    <row r="79360" spans="30:30">
      <c r="AD79360" s="9"/>
    </row>
    <row r="79361" spans="30:30">
      <c r="AD79361" s="9"/>
    </row>
    <row r="79362" spans="30:30">
      <c r="AD79362" s="9"/>
    </row>
    <row r="79363" spans="30:30">
      <c r="AD79363" s="9"/>
    </row>
    <row r="79364" spans="30:30">
      <c r="AD79364" s="9"/>
    </row>
    <row r="79365" spans="30:30">
      <c r="AD79365" s="9"/>
    </row>
    <row r="79366" spans="30:30">
      <c r="AD79366" s="9"/>
    </row>
    <row r="79367" spans="30:30">
      <c r="AD79367" s="9"/>
    </row>
    <row r="79368" spans="30:30">
      <c r="AD79368" s="9"/>
    </row>
    <row r="79369" spans="30:30">
      <c r="AD79369" s="9"/>
    </row>
    <row r="79370" spans="30:30">
      <c r="AD79370" s="9"/>
    </row>
    <row r="79371" spans="30:30">
      <c r="AD79371" s="9"/>
    </row>
    <row r="79372" spans="30:30">
      <c r="AD79372" s="9"/>
    </row>
    <row r="79373" spans="30:30">
      <c r="AD79373" s="9"/>
    </row>
    <row r="79374" spans="30:30">
      <c r="AD79374" s="9"/>
    </row>
    <row r="79375" spans="30:30">
      <c r="AD79375" s="9"/>
    </row>
    <row r="79376" spans="30:30">
      <c r="AD79376" s="9"/>
    </row>
    <row r="79377" spans="30:30">
      <c r="AD79377" s="9"/>
    </row>
    <row r="79378" spans="30:30">
      <c r="AD79378" s="9"/>
    </row>
    <row r="79379" spans="30:30">
      <c r="AD79379" s="9"/>
    </row>
    <row r="79380" spans="30:30">
      <c r="AD79380" s="9"/>
    </row>
    <row r="79381" spans="30:30">
      <c r="AD79381" s="9"/>
    </row>
    <row r="79382" spans="30:30">
      <c r="AD79382" s="9"/>
    </row>
    <row r="79383" spans="30:30">
      <c r="AD79383" s="9"/>
    </row>
    <row r="79384" spans="30:30">
      <c r="AD79384" s="9"/>
    </row>
    <row r="79385" spans="30:30">
      <c r="AD79385" s="9"/>
    </row>
    <row r="79386" spans="30:30">
      <c r="AD79386" s="9"/>
    </row>
    <row r="79387" spans="30:30">
      <c r="AD79387" s="9"/>
    </row>
    <row r="79388" spans="30:30">
      <c r="AD79388" s="9"/>
    </row>
    <row r="79389" spans="30:30">
      <c r="AD79389" s="9"/>
    </row>
    <row r="79390" spans="30:30">
      <c r="AD79390" s="9"/>
    </row>
    <row r="79391" spans="30:30">
      <c r="AD79391" s="9"/>
    </row>
    <row r="79392" spans="30:30">
      <c r="AD79392" s="9"/>
    </row>
    <row r="79393" spans="30:30">
      <c r="AD79393" s="9"/>
    </row>
    <row r="79394" spans="30:30">
      <c r="AD79394" s="9"/>
    </row>
    <row r="79395" spans="30:30">
      <c r="AD79395" s="9"/>
    </row>
    <row r="79396" spans="30:30">
      <c r="AD79396" s="9"/>
    </row>
    <row r="79397" spans="30:30">
      <c r="AD79397" s="9"/>
    </row>
    <row r="79398" spans="30:30">
      <c r="AD79398" s="9"/>
    </row>
    <row r="79399" spans="30:30">
      <c r="AD79399" s="9"/>
    </row>
    <row r="79400" spans="30:30">
      <c r="AD79400" s="9"/>
    </row>
    <row r="79401" spans="30:30">
      <c r="AD79401" s="9"/>
    </row>
    <row r="79402" spans="30:30">
      <c r="AD79402" s="9"/>
    </row>
    <row r="79403" spans="30:30">
      <c r="AD79403" s="9"/>
    </row>
    <row r="79404" spans="30:30">
      <c r="AD79404" s="9"/>
    </row>
    <row r="79405" spans="30:30">
      <c r="AD79405" s="9"/>
    </row>
    <row r="79406" spans="30:30">
      <c r="AD79406" s="9"/>
    </row>
    <row r="79407" spans="30:30">
      <c r="AD79407" s="9"/>
    </row>
    <row r="79408" spans="30:30">
      <c r="AD79408" s="9"/>
    </row>
    <row r="79409" spans="30:30">
      <c r="AD79409" s="9"/>
    </row>
    <row r="79410" spans="30:30">
      <c r="AD79410" s="9"/>
    </row>
    <row r="79411" spans="30:30">
      <c r="AD79411" s="9"/>
    </row>
    <row r="79412" spans="30:30">
      <c r="AD79412" s="9"/>
    </row>
    <row r="79413" spans="30:30">
      <c r="AD79413" s="9"/>
    </row>
    <row r="79414" spans="30:30">
      <c r="AD79414" s="9"/>
    </row>
    <row r="79415" spans="30:30">
      <c r="AD79415" s="9"/>
    </row>
    <row r="79416" spans="30:30">
      <c r="AD79416" s="9"/>
    </row>
    <row r="79417" spans="30:30">
      <c r="AD79417" s="9"/>
    </row>
    <row r="79418" spans="30:30">
      <c r="AD79418" s="9"/>
    </row>
    <row r="79419" spans="30:30">
      <c r="AD79419" s="9"/>
    </row>
    <row r="79420" spans="30:30">
      <c r="AD79420" s="9"/>
    </row>
    <row r="79421" spans="30:30">
      <c r="AD79421" s="9"/>
    </row>
    <row r="79422" spans="30:30">
      <c r="AD79422" s="9"/>
    </row>
    <row r="79423" spans="30:30">
      <c r="AD79423" s="9"/>
    </row>
    <row r="79424" spans="30:30">
      <c r="AD79424" s="9"/>
    </row>
    <row r="79425" spans="30:30">
      <c r="AD79425" s="9"/>
    </row>
    <row r="79426" spans="30:30">
      <c r="AD79426" s="9"/>
    </row>
    <row r="79427" spans="30:30">
      <c r="AD79427" s="9"/>
    </row>
    <row r="79428" spans="30:30">
      <c r="AD79428" s="9"/>
    </row>
    <row r="79429" spans="30:30">
      <c r="AD79429" s="9"/>
    </row>
    <row r="79430" spans="30:30">
      <c r="AD79430" s="9"/>
    </row>
    <row r="79431" spans="30:30">
      <c r="AD79431" s="9"/>
    </row>
    <row r="79432" spans="30:30">
      <c r="AD79432" s="9"/>
    </row>
    <row r="79433" spans="30:30">
      <c r="AD79433" s="9"/>
    </row>
    <row r="79434" spans="30:30">
      <c r="AD79434" s="9"/>
    </row>
    <row r="79435" spans="30:30">
      <c r="AD79435" s="9"/>
    </row>
    <row r="79436" spans="30:30">
      <c r="AD79436" s="9"/>
    </row>
    <row r="79437" spans="30:30">
      <c r="AD79437" s="9"/>
    </row>
    <row r="79438" spans="30:30">
      <c r="AD79438" s="9"/>
    </row>
    <row r="79439" spans="30:30">
      <c r="AD79439" s="9"/>
    </row>
    <row r="79440" spans="30:30">
      <c r="AD79440" s="9"/>
    </row>
    <row r="79441" spans="30:30">
      <c r="AD79441" s="9"/>
    </row>
    <row r="79442" spans="30:30">
      <c r="AD79442" s="9"/>
    </row>
    <row r="79443" spans="30:30">
      <c r="AD79443" s="9"/>
    </row>
    <row r="79444" spans="30:30">
      <c r="AD79444" s="9"/>
    </row>
    <row r="79445" spans="30:30">
      <c r="AD79445" s="9"/>
    </row>
    <row r="79446" spans="30:30">
      <c r="AD79446" s="9"/>
    </row>
    <row r="79447" spans="30:30">
      <c r="AD79447" s="9"/>
    </row>
    <row r="79448" spans="30:30">
      <c r="AD79448" s="9"/>
    </row>
    <row r="79449" spans="30:30">
      <c r="AD79449" s="9"/>
    </row>
    <row r="79450" spans="30:30">
      <c r="AD79450" s="9"/>
    </row>
    <row r="79451" spans="30:30">
      <c r="AD79451" s="9"/>
    </row>
    <row r="79452" spans="30:30">
      <c r="AD79452" s="9"/>
    </row>
    <row r="79453" spans="30:30">
      <c r="AD79453" s="9"/>
    </row>
    <row r="79454" spans="30:30">
      <c r="AD79454" s="9"/>
    </row>
    <row r="79455" spans="30:30">
      <c r="AD79455" s="9"/>
    </row>
    <row r="79456" spans="30:30">
      <c r="AD79456" s="9"/>
    </row>
    <row r="79457" spans="30:30">
      <c r="AD79457" s="9"/>
    </row>
    <row r="79458" spans="30:30">
      <c r="AD79458" s="9"/>
    </row>
    <row r="79459" spans="30:30">
      <c r="AD79459" s="9"/>
    </row>
    <row r="79460" spans="30:30">
      <c r="AD79460" s="9"/>
    </row>
    <row r="79461" spans="30:30">
      <c r="AD79461" s="9"/>
    </row>
    <row r="79462" spans="30:30">
      <c r="AD79462" s="9"/>
    </row>
    <row r="79463" spans="30:30">
      <c r="AD79463" s="9"/>
    </row>
    <row r="79464" spans="30:30">
      <c r="AD79464" s="9"/>
    </row>
    <row r="79465" spans="30:30">
      <c r="AD79465" s="9"/>
    </row>
    <row r="79466" spans="30:30">
      <c r="AD79466" s="9"/>
    </row>
    <row r="79467" spans="30:30">
      <c r="AD79467" s="9"/>
    </row>
    <row r="79468" spans="30:30">
      <c r="AD79468" s="9"/>
    </row>
    <row r="79469" spans="30:30">
      <c r="AD79469" s="9"/>
    </row>
    <row r="79470" spans="30:30">
      <c r="AD79470" s="9"/>
    </row>
    <row r="79471" spans="30:30">
      <c r="AD79471" s="9"/>
    </row>
    <row r="79472" spans="30:30">
      <c r="AD79472" s="9"/>
    </row>
    <row r="79473" spans="30:30">
      <c r="AD79473" s="9"/>
    </row>
    <row r="79474" spans="30:30">
      <c r="AD79474" s="9"/>
    </row>
    <row r="79475" spans="30:30">
      <c r="AD79475" s="9"/>
    </row>
    <row r="79476" spans="30:30">
      <c r="AD79476" s="9"/>
    </row>
    <row r="79477" spans="30:30">
      <c r="AD79477" s="9"/>
    </row>
    <row r="79478" spans="30:30">
      <c r="AD79478" s="9"/>
    </row>
    <row r="79479" spans="30:30">
      <c r="AD79479" s="9"/>
    </row>
    <row r="79480" spans="30:30">
      <c r="AD79480" s="9"/>
    </row>
    <row r="79481" spans="30:30">
      <c r="AD79481" s="9"/>
    </row>
    <row r="79482" spans="30:30">
      <c r="AD79482" s="9"/>
    </row>
    <row r="79483" spans="30:30">
      <c r="AD79483" s="9"/>
    </row>
    <row r="79484" spans="30:30">
      <c r="AD79484" s="9"/>
    </row>
    <row r="79485" spans="30:30">
      <c r="AD79485" s="9"/>
    </row>
    <row r="79486" spans="30:30">
      <c r="AD79486" s="9"/>
    </row>
    <row r="79487" spans="30:30">
      <c r="AD79487" s="9"/>
    </row>
    <row r="79488" spans="30:30">
      <c r="AD79488" s="9"/>
    </row>
    <row r="79489" spans="30:30">
      <c r="AD79489" s="9"/>
    </row>
    <row r="79490" spans="30:30">
      <c r="AD79490" s="9"/>
    </row>
    <row r="79491" spans="30:30">
      <c r="AD79491" s="9"/>
    </row>
    <row r="79492" spans="30:30">
      <c r="AD79492" s="9"/>
    </row>
    <row r="79493" spans="30:30">
      <c r="AD79493" s="9"/>
    </row>
    <row r="79494" spans="30:30">
      <c r="AD79494" s="9"/>
    </row>
    <row r="79495" spans="30:30">
      <c r="AD79495" s="9"/>
    </row>
    <row r="79496" spans="30:30">
      <c r="AD79496" s="9"/>
    </row>
    <row r="79497" spans="30:30">
      <c r="AD79497" s="9"/>
    </row>
    <row r="79498" spans="30:30">
      <c r="AD79498" s="9"/>
    </row>
    <row r="79499" spans="30:30">
      <c r="AD79499" s="9"/>
    </row>
    <row r="79500" spans="30:30">
      <c r="AD79500" s="9"/>
    </row>
    <row r="79501" spans="30:30">
      <c r="AD79501" s="9"/>
    </row>
    <row r="79502" spans="30:30">
      <c r="AD79502" s="9"/>
    </row>
    <row r="79503" spans="30:30">
      <c r="AD79503" s="9"/>
    </row>
    <row r="79504" spans="30:30">
      <c r="AD79504" s="9"/>
    </row>
    <row r="79505" spans="30:30">
      <c r="AD79505" s="9"/>
    </row>
    <row r="79506" spans="30:30">
      <c r="AD79506" s="9"/>
    </row>
    <row r="79507" spans="30:30">
      <c r="AD79507" s="9"/>
    </row>
    <row r="79508" spans="30:30">
      <c r="AD79508" s="9"/>
    </row>
    <row r="79509" spans="30:30">
      <c r="AD79509" s="9"/>
    </row>
    <row r="79510" spans="30:30">
      <c r="AD79510" s="9"/>
    </row>
    <row r="79511" spans="30:30">
      <c r="AD79511" s="9"/>
    </row>
    <row r="79512" spans="30:30">
      <c r="AD79512" s="9"/>
    </row>
    <row r="79513" spans="30:30">
      <c r="AD79513" s="9"/>
    </row>
    <row r="79514" spans="30:30">
      <c r="AD79514" s="9"/>
    </row>
    <row r="79515" spans="30:30">
      <c r="AD79515" s="9"/>
    </row>
    <row r="79516" spans="30:30">
      <c r="AD79516" s="9"/>
    </row>
    <row r="79517" spans="30:30">
      <c r="AD79517" s="9"/>
    </row>
    <row r="79518" spans="30:30">
      <c r="AD79518" s="9"/>
    </row>
    <row r="79519" spans="30:30">
      <c r="AD79519" s="9"/>
    </row>
    <row r="79520" spans="30:30">
      <c r="AD79520" s="9"/>
    </row>
    <row r="79521" spans="30:30">
      <c r="AD79521" s="9"/>
    </row>
    <row r="79522" spans="30:30">
      <c r="AD79522" s="9"/>
    </row>
    <row r="79523" spans="30:30">
      <c r="AD79523" s="9"/>
    </row>
    <row r="79524" spans="30:30">
      <c r="AD79524" s="9"/>
    </row>
    <row r="79525" spans="30:30">
      <c r="AD79525" s="9"/>
    </row>
    <row r="79526" spans="30:30">
      <c r="AD79526" s="9"/>
    </row>
    <row r="79527" spans="30:30">
      <c r="AD79527" s="9"/>
    </row>
    <row r="79528" spans="30:30">
      <c r="AD79528" s="9"/>
    </row>
    <row r="79529" spans="30:30">
      <c r="AD79529" s="9"/>
    </row>
    <row r="79530" spans="30:30">
      <c r="AD79530" s="9"/>
    </row>
    <row r="79531" spans="30:30">
      <c r="AD79531" s="9"/>
    </row>
    <row r="79532" spans="30:30">
      <c r="AD79532" s="9"/>
    </row>
    <row r="79533" spans="30:30">
      <c r="AD79533" s="9"/>
    </row>
    <row r="79534" spans="30:30">
      <c r="AD79534" s="9"/>
    </row>
    <row r="79535" spans="30:30">
      <c r="AD79535" s="9"/>
    </row>
    <row r="79536" spans="30:30">
      <c r="AD79536" s="9"/>
    </row>
    <row r="79537" spans="30:30">
      <c r="AD79537" s="9"/>
    </row>
    <row r="79538" spans="30:30">
      <c r="AD79538" s="9"/>
    </row>
    <row r="79539" spans="30:30">
      <c r="AD79539" s="9"/>
    </row>
    <row r="79540" spans="30:30">
      <c r="AD79540" s="9"/>
    </row>
    <row r="79541" spans="30:30">
      <c r="AD79541" s="9"/>
    </row>
    <row r="79542" spans="30:30">
      <c r="AD79542" s="9"/>
    </row>
    <row r="79543" spans="30:30">
      <c r="AD79543" s="9"/>
    </row>
    <row r="79544" spans="30:30">
      <c r="AD79544" s="9"/>
    </row>
    <row r="79545" spans="30:30">
      <c r="AD79545" s="9"/>
    </row>
    <row r="79546" spans="30:30">
      <c r="AD79546" s="9"/>
    </row>
    <row r="79547" spans="30:30">
      <c r="AD79547" s="9"/>
    </row>
    <row r="79548" spans="30:30">
      <c r="AD79548" s="9"/>
    </row>
    <row r="79549" spans="30:30">
      <c r="AD79549" s="9"/>
    </row>
    <row r="79550" spans="30:30">
      <c r="AD79550" s="9"/>
    </row>
    <row r="79551" spans="30:30">
      <c r="AD79551" s="9"/>
    </row>
    <row r="79552" spans="30:30">
      <c r="AD79552" s="9"/>
    </row>
    <row r="79553" spans="30:30">
      <c r="AD79553" s="9"/>
    </row>
    <row r="79554" spans="30:30">
      <c r="AD79554" s="9"/>
    </row>
    <row r="79555" spans="30:30">
      <c r="AD79555" s="9"/>
    </row>
    <row r="79556" spans="30:30">
      <c r="AD79556" s="9"/>
    </row>
    <row r="79557" spans="30:30">
      <c r="AD79557" s="9"/>
    </row>
    <row r="79558" spans="30:30">
      <c r="AD79558" s="9"/>
    </row>
    <row r="79559" spans="30:30">
      <c r="AD79559" s="9"/>
    </row>
    <row r="79560" spans="30:30">
      <c r="AD79560" s="9"/>
    </row>
    <row r="79561" spans="30:30">
      <c r="AD79561" s="9"/>
    </row>
    <row r="79562" spans="30:30">
      <c r="AD79562" s="9"/>
    </row>
    <row r="79563" spans="30:30">
      <c r="AD79563" s="9"/>
    </row>
    <row r="79564" spans="30:30">
      <c r="AD79564" s="9"/>
    </row>
    <row r="79565" spans="30:30">
      <c r="AD79565" s="9"/>
    </row>
    <row r="79566" spans="30:30">
      <c r="AD79566" s="9"/>
    </row>
    <row r="79567" spans="30:30">
      <c r="AD79567" s="9"/>
    </row>
    <row r="79568" spans="30:30">
      <c r="AD79568" s="9"/>
    </row>
    <row r="79569" spans="30:30">
      <c r="AD79569" s="9"/>
    </row>
    <row r="79570" spans="30:30">
      <c r="AD79570" s="9"/>
    </row>
    <row r="79571" spans="30:30">
      <c r="AD79571" s="9"/>
    </row>
    <row r="79572" spans="30:30">
      <c r="AD79572" s="9"/>
    </row>
    <row r="79573" spans="30:30">
      <c r="AD79573" s="9"/>
    </row>
    <row r="79574" spans="30:30">
      <c r="AD79574" s="9"/>
    </row>
    <row r="79575" spans="30:30">
      <c r="AD79575" s="9"/>
    </row>
    <row r="79576" spans="30:30">
      <c r="AD79576" s="9"/>
    </row>
    <row r="79577" spans="30:30">
      <c r="AD79577" s="9"/>
    </row>
    <row r="79578" spans="30:30">
      <c r="AD79578" s="9"/>
    </row>
    <row r="79579" spans="30:30">
      <c r="AD79579" s="9"/>
    </row>
    <row r="79580" spans="30:30">
      <c r="AD79580" s="9"/>
    </row>
    <row r="79581" spans="30:30">
      <c r="AD79581" s="9"/>
    </row>
    <row r="79582" spans="30:30">
      <c r="AD79582" s="9"/>
    </row>
    <row r="79583" spans="30:30">
      <c r="AD79583" s="9"/>
    </row>
    <row r="79584" spans="30:30">
      <c r="AD79584" s="9"/>
    </row>
    <row r="79585" spans="30:30">
      <c r="AD79585" s="9"/>
    </row>
    <row r="79586" spans="30:30">
      <c r="AD79586" s="9"/>
    </row>
    <row r="79587" spans="30:30">
      <c r="AD79587" s="9"/>
    </row>
    <row r="79588" spans="30:30">
      <c r="AD79588" s="9"/>
    </row>
    <row r="79589" spans="30:30">
      <c r="AD79589" s="9"/>
    </row>
    <row r="79590" spans="30:30">
      <c r="AD79590" s="9"/>
    </row>
    <row r="79591" spans="30:30">
      <c r="AD79591" s="9"/>
    </row>
    <row r="79592" spans="30:30">
      <c r="AD79592" s="9"/>
    </row>
    <row r="79593" spans="30:30">
      <c r="AD79593" s="9"/>
    </row>
    <row r="79594" spans="30:30">
      <c r="AD79594" s="9"/>
    </row>
    <row r="79595" spans="30:30">
      <c r="AD79595" s="9"/>
    </row>
    <row r="79596" spans="30:30">
      <c r="AD79596" s="9"/>
    </row>
    <row r="79597" spans="30:30">
      <c r="AD79597" s="9"/>
    </row>
    <row r="79598" spans="30:30">
      <c r="AD79598" s="9"/>
    </row>
    <row r="79599" spans="30:30">
      <c r="AD79599" s="9"/>
    </row>
    <row r="79600" spans="30:30">
      <c r="AD79600" s="9"/>
    </row>
    <row r="79601" spans="30:30">
      <c r="AD79601" s="9"/>
    </row>
    <row r="79602" spans="30:30">
      <c r="AD79602" s="9"/>
    </row>
    <row r="79603" spans="30:30">
      <c r="AD79603" s="9"/>
    </row>
    <row r="79604" spans="30:30">
      <c r="AD79604" s="9"/>
    </row>
    <row r="79605" spans="30:30">
      <c r="AD79605" s="9"/>
    </row>
    <row r="79606" spans="30:30">
      <c r="AD79606" s="9"/>
    </row>
    <row r="79607" spans="30:30">
      <c r="AD79607" s="9"/>
    </row>
    <row r="79608" spans="30:30">
      <c r="AD79608" s="9"/>
    </row>
    <row r="79609" spans="30:30">
      <c r="AD79609" s="9"/>
    </row>
    <row r="79610" spans="30:30">
      <c r="AD79610" s="9"/>
    </row>
    <row r="79611" spans="30:30">
      <c r="AD79611" s="9"/>
    </row>
    <row r="79612" spans="30:30">
      <c r="AD79612" s="9"/>
    </row>
    <row r="79613" spans="30:30">
      <c r="AD79613" s="9"/>
    </row>
    <row r="79614" spans="30:30">
      <c r="AD79614" s="9"/>
    </row>
    <row r="79615" spans="30:30">
      <c r="AD79615" s="9"/>
    </row>
    <row r="79616" spans="30:30">
      <c r="AD79616" s="9"/>
    </row>
    <row r="79617" spans="30:30">
      <c r="AD79617" s="9"/>
    </row>
    <row r="79618" spans="30:30">
      <c r="AD79618" s="9"/>
    </row>
    <row r="79619" spans="30:30">
      <c r="AD79619" s="9"/>
    </row>
    <row r="79620" spans="30:30">
      <c r="AD79620" s="9"/>
    </row>
    <row r="79621" spans="30:30">
      <c r="AD79621" s="9"/>
    </row>
    <row r="79622" spans="30:30">
      <c r="AD79622" s="9"/>
    </row>
    <row r="79623" spans="30:30">
      <c r="AD79623" s="9"/>
    </row>
    <row r="79624" spans="30:30">
      <c r="AD79624" s="9"/>
    </row>
    <row r="79625" spans="30:30">
      <c r="AD79625" s="9"/>
    </row>
    <row r="79626" spans="30:30">
      <c r="AD79626" s="9"/>
    </row>
    <row r="79627" spans="30:30">
      <c r="AD79627" s="9"/>
    </row>
    <row r="79628" spans="30:30">
      <c r="AD79628" s="9"/>
    </row>
    <row r="79629" spans="30:30">
      <c r="AD79629" s="9"/>
    </row>
    <row r="79630" spans="30:30">
      <c r="AD79630" s="9"/>
    </row>
    <row r="79631" spans="30:30">
      <c r="AD79631" s="9"/>
    </row>
    <row r="79632" spans="30:30">
      <c r="AD79632" s="9"/>
    </row>
    <row r="79633" spans="30:30">
      <c r="AD79633" s="9"/>
    </row>
    <row r="79634" spans="30:30">
      <c r="AD79634" s="9"/>
    </row>
    <row r="79635" spans="30:30">
      <c r="AD79635" s="9"/>
    </row>
    <row r="79636" spans="30:30">
      <c r="AD79636" s="9"/>
    </row>
    <row r="79637" spans="30:30">
      <c r="AD79637" s="9"/>
    </row>
    <row r="79638" spans="30:30">
      <c r="AD79638" s="9"/>
    </row>
    <row r="79639" spans="30:30">
      <c r="AD79639" s="9"/>
    </row>
    <row r="79640" spans="30:30">
      <c r="AD79640" s="9"/>
    </row>
    <row r="79641" spans="30:30">
      <c r="AD79641" s="9"/>
    </row>
    <row r="79642" spans="30:30">
      <c r="AD79642" s="9"/>
    </row>
    <row r="79643" spans="30:30">
      <c r="AD79643" s="9"/>
    </row>
    <row r="79644" spans="30:30">
      <c r="AD79644" s="9"/>
    </row>
    <row r="79645" spans="30:30">
      <c r="AD79645" s="9"/>
    </row>
    <row r="79646" spans="30:30">
      <c r="AD79646" s="9"/>
    </row>
    <row r="79647" spans="30:30">
      <c r="AD79647" s="9"/>
    </row>
    <row r="79648" spans="30:30">
      <c r="AD79648" s="9"/>
    </row>
    <row r="79649" spans="30:30">
      <c r="AD79649" s="9"/>
    </row>
    <row r="79650" spans="30:30">
      <c r="AD79650" s="9"/>
    </row>
    <row r="79651" spans="30:30">
      <c r="AD79651" s="9"/>
    </row>
    <row r="79652" spans="30:30">
      <c r="AD79652" s="9"/>
    </row>
    <row r="79653" spans="30:30">
      <c r="AD79653" s="9"/>
    </row>
    <row r="79654" spans="30:30">
      <c r="AD79654" s="9"/>
    </row>
    <row r="79655" spans="30:30">
      <c r="AD79655" s="9"/>
    </row>
    <row r="79656" spans="30:30">
      <c r="AD79656" s="9"/>
    </row>
    <row r="79657" spans="30:30">
      <c r="AD79657" s="9"/>
    </row>
    <row r="79658" spans="30:30">
      <c r="AD79658" s="9"/>
    </row>
    <row r="79659" spans="30:30">
      <c r="AD79659" s="9"/>
    </row>
    <row r="79660" spans="30:30">
      <c r="AD79660" s="9"/>
    </row>
    <row r="79661" spans="30:30">
      <c r="AD79661" s="9"/>
    </row>
    <row r="79662" spans="30:30">
      <c r="AD79662" s="9"/>
    </row>
    <row r="79663" spans="30:30">
      <c r="AD79663" s="9"/>
    </row>
    <row r="79664" spans="30:30">
      <c r="AD79664" s="9"/>
    </row>
    <row r="79665" spans="30:30">
      <c r="AD79665" s="9"/>
    </row>
    <row r="79666" spans="30:30">
      <c r="AD79666" s="9"/>
    </row>
    <row r="79667" spans="30:30">
      <c r="AD79667" s="9"/>
    </row>
    <row r="79668" spans="30:30">
      <c r="AD79668" s="9"/>
    </row>
    <row r="79669" spans="30:30">
      <c r="AD79669" s="9"/>
    </row>
    <row r="79670" spans="30:30">
      <c r="AD79670" s="9"/>
    </row>
    <row r="79671" spans="30:30">
      <c r="AD79671" s="9"/>
    </row>
    <row r="79672" spans="30:30">
      <c r="AD79672" s="9"/>
    </row>
    <row r="79673" spans="30:30">
      <c r="AD79673" s="9"/>
    </row>
    <row r="79674" spans="30:30">
      <c r="AD79674" s="9"/>
    </row>
    <row r="79675" spans="30:30">
      <c r="AD79675" s="9"/>
    </row>
    <row r="79676" spans="30:30">
      <c r="AD79676" s="9"/>
    </row>
    <row r="79677" spans="30:30">
      <c r="AD79677" s="9"/>
    </row>
    <row r="79678" spans="30:30">
      <c r="AD79678" s="9"/>
    </row>
    <row r="79679" spans="30:30">
      <c r="AD79679" s="9"/>
    </row>
    <row r="79680" spans="30:30">
      <c r="AD79680" s="9"/>
    </row>
    <row r="79681" spans="30:30">
      <c r="AD79681" s="9"/>
    </row>
    <row r="79682" spans="30:30">
      <c r="AD79682" s="9"/>
    </row>
    <row r="79683" spans="30:30">
      <c r="AD79683" s="9"/>
    </row>
    <row r="79684" spans="30:30">
      <c r="AD79684" s="9"/>
    </row>
    <row r="79685" spans="30:30">
      <c r="AD79685" s="9"/>
    </row>
    <row r="79686" spans="30:30">
      <c r="AD79686" s="9"/>
    </row>
    <row r="79687" spans="30:30">
      <c r="AD79687" s="9"/>
    </row>
    <row r="79688" spans="30:30">
      <c r="AD79688" s="9"/>
    </row>
    <row r="79689" spans="30:30">
      <c r="AD79689" s="9"/>
    </row>
    <row r="79690" spans="30:30">
      <c r="AD79690" s="9"/>
    </row>
    <row r="79691" spans="30:30">
      <c r="AD79691" s="9"/>
    </row>
    <row r="79692" spans="30:30">
      <c r="AD79692" s="9"/>
    </row>
    <row r="79693" spans="30:30">
      <c r="AD79693" s="9"/>
    </row>
    <row r="79694" spans="30:30">
      <c r="AD79694" s="9"/>
    </row>
    <row r="79695" spans="30:30">
      <c r="AD79695" s="9"/>
    </row>
    <row r="79696" spans="30:30">
      <c r="AD79696" s="9"/>
    </row>
    <row r="79697" spans="30:30">
      <c r="AD79697" s="9"/>
    </row>
    <row r="79698" spans="30:30">
      <c r="AD79698" s="9"/>
    </row>
    <row r="79699" spans="30:30">
      <c r="AD79699" s="9"/>
    </row>
    <row r="79700" spans="30:30">
      <c r="AD79700" s="9"/>
    </row>
    <row r="79701" spans="30:30">
      <c r="AD79701" s="9"/>
    </row>
    <row r="79702" spans="30:30">
      <c r="AD79702" s="9"/>
    </row>
    <row r="79703" spans="30:30">
      <c r="AD79703" s="9"/>
    </row>
    <row r="79704" spans="30:30">
      <c r="AD79704" s="9"/>
    </row>
    <row r="79705" spans="30:30">
      <c r="AD79705" s="9"/>
    </row>
    <row r="79706" spans="30:30">
      <c r="AD79706" s="9"/>
    </row>
    <row r="79707" spans="30:30">
      <c r="AD79707" s="9"/>
    </row>
    <row r="79708" spans="30:30">
      <c r="AD79708" s="9"/>
    </row>
    <row r="79709" spans="30:30">
      <c r="AD79709" s="9"/>
    </row>
    <row r="79710" spans="30:30">
      <c r="AD79710" s="9"/>
    </row>
    <row r="79711" spans="30:30">
      <c r="AD79711" s="9"/>
    </row>
    <row r="79712" spans="30:30">
      <c r="AD79712" s="9"/>
    </row>
    <row r="79713" spans="30:30">
      <c r="AD79713" s="9"/>
    </row>
    <row r="79714" spans="30:30">
      <c r="AD79714" s="9"/>
    </row>
    <row r="79715" spans="30:30">
      <c r="AD79715" s="9"/>
    </row>
    <row r="79716" spans="30:30">
      <c r="AD79716" s="9"/>
    </row>
    <row r="79717" spans="30:30">
      <c r="AD79717" s="9"/>
    </row>
    <row r="79718" spans="30:30">
      <c r="AD79718" s="9"/>
    </row>
    <row r="79719" spans="30:30">
      <c r="AD79719" s="9"/>
    </row>
    <row r="79720" spans="30:30">
      <c r="AD79720" s="9"/>
    </row>
    <row r="79721" spans="30:30">
      <c r="AD79721" s="9"/>
    </row>
    <row r="79722" spans="30:30">
      <c r="AD79722" s="9"/>
    </row>
    <row r="79723" spans="30:30">
      <c r="AD79723" s="9"/>
    </row>
    <row r="79724" spans="30:30">
      <c r="AD79724" s="9"/>
    </row>
    <row r="79725" spans="30:30">
      <c r="AD79725" s="9"/>
    </row>
    <row r="79726" spans="30:30">
      <c r="AD79726" s="9"/>
    </row>
    <row r="79727" spans="30:30">
      <c r="AD79727" s="9"/>
    </row>
    <row r="79728" spans="30:30">
      <c r="AD79728" s="9"/>
    </row>
    <row r="79729" spans="30:30">
      <c r="AD79729" s="9"/>
    </row>
    <row r="79730" spans="30:30">
      <c r="AD79730" s="9"/>
    </row>
    <row r="79731" spans="30:30">
      <c r="AD79731" s="9"/>
    </row>
    <row r="79732" spans="30:30">
      <c r="AD79732" s="9"/>
    </row>
    <row r="79733" spans="30:30">
      <c r="AD79733" s="9"/>
    </row>
    <row r="79734" spans="30:30">
      <c r="AD79734" s="9"/>
    </row>
    <row r="79735" spans="30:30">
      <c r="AD79735" s="9"/>
    </row>
    <row r="79736" spans="30:30">
      <c r="AD79736" s="9"/>
    </row>
    <row r="79737" spans="30:30">
      <c r="AD79737" s="9"/>
    </row>
    <row r="79738" spans="30:30">
      <c r="AD79738" s="9"/>
    </row>
    <row r="79739" spans="30:30">
      <c r="AD79739" s="9"/>
    </row>
    <row r="79740" spans="30:30">
      <c r="AD79740" s="9"/>
    </row>
    <row r="79741" spans="30:30">
      <c r="AD79741" s="9"/>
    </row>
    <row r="79742" spans="30:30">
      <c r="AD79742" s="9"/>
    </row>
    <row r="79743" spans="30:30">
      <c r="AD79743" s="9"/>
    </row>
    <row r="79744" spans="30:30">
      <c r="AD79744" s="9"/>
    </row>
    <row r="79745" spans="30:30">
      <c r="AD79745" s="9"/>
    </row>
    <row r="79746" spans="30:30">
      <c r="AD79746" s="9"/>
    </row>
    <row r="79747" spans="30:30">
      <c r="AD79747" s="9"/>
    </row>
    <row r="79748" spans="30:30">
      <c r="AD79748" s="9"/>
    </row>
    <row r="79749" spans="30:30">
      <c r="AD79749" s="9"/>
    </row>
    <row r="79750" spans="30:30">
      <c r="AD79750" s="9"/>
    </row>
    <row r="79751" spans="30:30">
      <c r="AD79751" s="9"/>
    </row>
    <row r="79752" spans="30:30">
      <c r="AD79752" s="9"/>
    </row>
    <row r="79753" spans="30:30">
      <c r="AD79753" s="9"/>
    </row>
    <row r="79754" spans="30:30">
      <c r="AD79754" s="9"/>
    </row>
    <row r="79755" spans="30:30">
      <c r="AD79755" s="9"/>
    </row>
    <row r="79756" spans="30:30">
      <c r="AD79756" s="9"/>
    </row>
    <row r="79757" spans="30:30">
      <c r="AD79757" s="9"/>
    </row>
    <row r="79758" spans="30:30">
      <c r="AD79758" s="9"/>
    </row>
    <row r="79759" spans="30:30">
      <c r="AD79759" s="9"/>
    </row>
    <row r="79760" spans="30:30">
      <c r="AD79760" s="9"/>
    </row>
    <row r="79761" spans="30:30">
      <c r="AD79761" s="9"/>
    </row>
    <row r="79762" spans="30:30">
      <c r="AD79762" s="9"/>
    </row>
    <row r="79763" spans="30:30">
      <c r="AD79763" s="9"/>
    </row>
    <row r="79764" spans="30:30">
      <c r="AD79764" s="9"/>
    </row>
    <row r="79765" spans="30:30">
      <c r="AD79765" s="9"/>
    </row>
    <row r="79766" spans="30:30">
      <c r="AD79766" s="9"/>
    </row>
    <row r="79767" spans="30:30">
      <c r="AD79767" s="9"/>
    </row>
    <row r="79768" spans="30:30">
      <c r="AD79768" s="9"/>
    </row>
    <row r="79769" spans="30:30">
      <c r="AD79769" s="9"/>
    </row>
    <row r="79770" spans="30:30">
      <c r="AD79770" s="9"/>
    </row>
    <row r="79771" spans="30:30">
      <c r="AD79771" s="9"/>
    </row>
    <row r="79772" spans="30:30">
      <c r="AD79772" s="9"/>
    </row>
    <row r="79773" spans="30:30">
      <c r="AD79773" s="9"/>
    </row>
    <row r="79774" spans="30:30">
      <c r="AD79774" s="9"/>
    </row>
    <row r="79775" spans="30:30">
      <c r="AD79775" s="9"/>
    </row>
    <row r="79776" spans="30:30">
      <c r="AD79776" s="9"/>
    </row>
    <row r="79777" spans="30:30">
      <c r="AD79777" s="9"/>
    </row>
    <row r="79778" spans="30:30">
      <c r="AD79778" s="9"/>
    </row>
    <row r="79779" spans="30:30">
      <c r="AD79779" s="9"/>
    </row>
    <row r="79780" spans="30:30">
      <c r="AD79780" s="9"/>
    </row>
    <row r="79781" spans="30:30">
      <c r="AD79781" s="9"/>
    </row>
    <row r="79782" spans="30:30">
      <c r="AD79782" s="9"/>
    </row>
    <row r="79783" spans="30:30">
      <c r="AD79783" s="9"/>
    </row>
    <row r="79784" spans="30:30">
      <c r="AD79784" s="9"/>
    </row>
    <row r="79785" spans="30:30">
      <c r="AD79785" s="9"/>
    </row>
    <row r="79786" spans="30:30">
      <c r="AD79786" s="9"/>
    </row>
    <row r="79787" spans="30:30">
      <c r="AD79787" s="9"/>
    </row>
    <row r="79788" spans="30:30">
      <c r="AD79788" s="9"/>
    </row>
    <row r="79789" spans="30:30">
      <c r="AD79789" s="9"/>
    </row>
    <row r="79790" spans="30:30">
      <c r="AD79790" s="9"/>
    </row>
    <row r="79791" spans="30:30">
      <c r="AD79791" s="9"/>
    </row>
    <row r="79792" spans="30:30">
      <c r="AD79792" s="9"/>
    </row>
    <row r="79793" spans="30:30">
      <c r="AD79793" s="9"/>
    </row>
    <row r="79794" spans="30:30">
      <c r="AD79794" s="9"/>
    </row>
    <row r="79795" spans="30:30">
      <c r="AD79795" s="9"/>
    </row>
    <row r="79796" spans="30:30">
      <c r="AD79796" s="9"/>
    </row>
    <row r="79797" spans="30:30">
      <c r="AD79797" s="9"/>
    </row>
    <row r="79798" spans="30:30">
      <c r="AD79798" s="9"/>
    </row>
    <row r="79799" spans="30:30">
      <c r="AD79799" s="9"/>
    </row>
    <row r="79800" spans="30:30">
      <c r="AD79800" s="9"/>
    </row>
    <row r="79801" spans="30:30">
      <c r="AD79801" s="9"/>
    </row>
    <row r="79802" spans="30:30">
      <c r="AD79802" s="9"/>
    </row>
    <row r="79803" spans="30:30">
      <c r="AD79803" s="9"/>
    </row>
    <row r="79804" spans="30:30">
      <c r="AD79804" s="9"/>
    </row>
    <row r="79805" spans="30:30">
      <c r="AD79805" s="9"/>
    </row>
    <row r="79806" spans="30:30">
      <c r="AD79806" s="9"/>
    </row>
    <row r="79807" spans="30:30">
      <c r="AD79807" s="9"/>
    </row>
    <row r="79808" spans="30:30">
      <c r="AD79808" s="9"/>
    </row>
    <row r="79809" spans="30:30">
      <c r="AD79809" s="9"/>
    </row>
    <row r="79810" spans="30:30">
      <c r="AD79810" s="9"/>
    </row>
    <row r="79811" spans="30:30">
      <c r="AD79811" s="9"/>
    </row>
    <row r="79812" spans="30:30">
      <c r="AD79812" s="9"/>
    </row>
    <row r="79813" spans="30:30">
      <c r="AD79813" s="9"/>
    </row>
    <row r="79814" spans="30:30">
      <c r="AD79814" s="9"/>
    </row>
    <row r="79815" spans="30:30">
      <c r="AD79815" s="9"/>
    </row>
    <row r="79816" spans="30:30">
      <c r="AD79816" s="9"/>
    </row>
    <row r="79817" spans="30:30">
      <c r="AD79817" s="9"/>
    </row>
    <row r="79818" spans="30:30">
      <c r="AD79818" s="9"/>
    </row>
    <row r="79819" spans="30:30">
      <c r="AD79819" s="9"/>
    </row>
    <row r="79820" spans="30:30">
      <c r="AD79820" s="9"/>
    </row>
    <row r="79821" spans="30:30">
      <c r="AD79821" s="9"/>
    </row>
    <row r="79822" spans="30:30">
      <c r="AD79822" s="9"/>
    </row>
    <row r="79823" spans="30:30">
      <c r="AD79823" s="9"/>
    </row>
    <row r="79824" spans="30:30">
      <c r="AD79824" s="9"/>
    </row>
    <row r="79825" spans="30:30">
      <c r="AD79825" s="9"/>
    </row>
    <row r="79826" spans="30:30">
      <c r="AD79826" s="9"/>
    </row>
    <row r="79827" spans="30:30">
      <c r="AD79827" s="9"/>
    </row>
    <row r="79828" spans="30:30">
      <c r="AD79828" s="9"/>
    </row>
    <row r="79829" spans="30:30">
      <c r="AD79829" s="9"/>
    </row>
    <row r="79830" spans="30:30">
      <c r="AD79830" s="9"/>
    </row>
    <row r="79831" spans="30:30">
      <c r="AD79831" s="9"/>
    </row>
    <row r="79832" spans="30:30">
      <c r="AD79832" s="9"/>
    </row>
    <row r="79833" spans="30:30">
      <c r="AD79833" s="9"/>
    </row>
    <row r="79834" spans="30:30">
      <c r="AD79834" s="9"/>
    </row>
    <row r="79835" spans="30:30">
      <c r="AD79835" s="9"/>
    </row>
    <row r="79836" spans="30:30">
      <c r="AD79836" s="9"/>
    </row>
    <row r="79837" spans="30:30">
      <c r="AD79837" s="9"/>
    </row>
    <row r="79838" spans="30:30">
      <c r="AD79838" s="9"/>
    </row>
    <row r="79839" spans="30:30">
      <c r="AD79839" s="9"/>
    </row>
    <row r="79840" spans="30:30">
      <c r="AD79840" s="9"/>
    </row>
    <row r="79841" spans="30:30">
      <c r="AD79841" s="9"/>
    </row>
    <row r="79842" spans="30:30">
      <c r="AD79842" s="9"/>
    </row>
    <row r="79843" spans="30:30">
      <c r="AD79843" s="9"/>
    </row>
    <row r="79844" spans="30:30">
      <c r="AD79844" s="9"/>
    </row>
    <row r="79845" spans="30:30">
      <c r="AD79845" s="9"/>
    </row>
    <row r="79846" spans="30:30">
      <c r="AD79846" s="9"/>
    </row>
    <row r="79847" spans="30:30">
      <c r="AD79847" s="9"/>
    </row>
    <row r="79848" spans="30:30">
      <c r="AD79848" s="9"/>
    </row>
    <row r="79849" spans="30:30">
      <c r="AD79849" s="9"/>
    </row>
    <row r="79850" spans="30:30">
      <c r="AD79850" s="9"/>
    </row>
    <row r="79851" spans="30:30">
      <c r="AD79851" s="9"/>
    </row>
    <row r="79852" spans="30:30">
      <c r="AD79852" s="9"/>
    </row>
    <row r="79853" spans="30:30">
      <c r="AD79853" s="9"/>
    </row>
    <row r="79854" spans="30:30">
      <c r="AD79854" s="9"/>
    </row>
    <row r="79855" spans="30:30">
      <c r="AD79855" s="9"/>
    </row>
    <row r="79856" spans="30:30">
      <c r="AD79856" s="9"/>
    </row>
    <row r="79857" spans="30:30">
      <c r="AD79857" s="9"/>
    </row>
    <row r="79858" spans="30:30">
      <c r="AD79858" s="9"/>
    </row>
    <row r="79859" spans="30:30">
      <c r="AD79859" s="9"/>
    </row>
    <row r="79860" spans="30:30">
      <c r="AD79860" s="9"/>
    </row>
    <row r="79861" spans="30:30">
      <c r="AD79861" s="9"/>
    </row>
    <row r="79862" spans="30:30">
      <c r="AD79862" s="9"/>
    </row>
    <row r="79863" spans="30:30">
      <c r="AD79863" s="9"/>
    </row>
    <row r="79864" spans="30:30">
      <c r="AD79864" s="9"/>
    </row>
    <row r="79865" spans="30:30">
      <c r="AD79865" s="9"/>
    </row>
    <row r="79866" spans="30:30">
      <c r="AD79866" s="9"/>
    </row>
    <row r="79867" spans="30:30">
      <c r="AD79867" s="9"/>
    </row>
    <row r="79868" spans="30:30">
      <c r="AD79868" s="9"/>
    </row>
    <row r="79869" spans="30:30">
      <c r="AD79869" s="9"/>
    </row>
    <row r="79870" spans="30:30">
      <c r="AD79870" s="9"/>
    </row>
    <row r="79871" spans="30:30">
      <c r="AD79871" s="9"/>
    </row>
    <row r="79872" spans="30:30">
      <c r="AD79872" s="9"/>
    </row>
    <row r="79873" spans="30:30">
      <c r="AD79873" s="9"/>
    </row>
    <row r="79874" spans="30:30">
      <c r="AD79874" s="9"/>
    </row>
    <row r="79875" spans="30:30">
      <c r="AD79875" s="9"/>
    </row>
    <row r="79876" spans="30:30">
      <c r="AD79876" s="9"/>
    </row>
    <row r="79877" spans="30:30">
      <c r="AD79877" s="9"/>
    </row>
    <row r="79878" spans="30:30">
      <c r="AD79878" s="9"/>
    </row>
    <row r="79879" spans="30:30">
      <c r="AD79879" s="9"/>
    </row>
    <row r="79880" spans="30:30">
      <c r="AD79880" s="9"/>
    </row>
    <row r="79881" spans="30:30">
      <c r="AD79881" s="9"/>
    </row>
    <row r="79882" spans="30:30">
      <c r="AD79882" s="9"/>
    </row>
    <row r="79883" spans="30:30">
      <c r="AD79883" s="9"/>
    </row>
    <row r="79884" spans="30:30">
      <c r="AD79884" s="9"/>
    </row>
    <row r="79885" spans="30:30">
      <c r="AD79885" s="9"/>
    </row>
    <row r="79886" spans="30:30">
      <c r="AD79886" s="9"/>
    </row>
    <row r="79887" spans="30:30">
      <c r="AD79887" s="9"/>
    </row>
    <row r="79888" spans="30:30">
      <c r="AD79888" s="9"/>
    </row>
    <row r="79889" spans="30:30">
      <c r="AD79889" s="9"/>
    </row>
    <row r="79890" spans="30:30">
      <c r="AD79890" s="9"/>
    </row>
    <row r="79891" spans="30:30">
      <c r="AD79891" s="9"/>
    </row>
    <row r="79892" spans="30:30">
      <c r="AD79892" s="9"/>
    </row>
    <row r="79893" spans="30:30">
      <c r="AD79893" s="9"/>
    </row>
    <row r="79894" spans="30:30">
      <c r="AD79894" s="9"/>
    </row>
    <row r="79895" spans="30:30">
      <c r="AD79895" s="9"/>
    </row>
    <row r="79896" spans="30:30">
      <c r="AD79896" s="9"/>
    </row>
    <row r="79897" spans="30:30">
      <c r="AD79897" s="9"/>
    </row>
    <row r="79898" spans="30:30">
      <c r="AD79898" s="9"/>
    </row>
    <row r="79899" spans="30:30">
      <c r="AD79899" s="9"/>
    </row>
    <row r="79900" spans="30:30">
      <c r="AD79900" s="9"/>
    </row>
    <row r="79901" spans="30:30">
      <c r="AD79901" s="9"/>
    </row>
    <row r="79902" spans="30:30">
      <c r="AD79902" s="9"/>
    </row>
    <row r="79903" spans="30:30">
      <c r="AD79903" s="9"/>
    </row>
    <row r="79904" spans="30:30">
      <c r="AD79904" s="9"/>
    </row>
    <row r="79905" spans="30:30">
      <c r="AD79905" s="9"/>
    </row>
    <row r="79906" spans="30:30">
      <c r="AD79906" s="9"/>
    </row>
    <row r="79907" spans="30:30">
      <c r="AD79907" s="9"/>
    </row>
    <row r="79908" spans="30:30">
      <c r="AD79908" s="9"/>
    </row>
    <row r="79909" spans="30:30">
      <c r="AD79909" s="9"/>
    </row>
    <row r="79910" spans="30:30">
      <c r="AD79910" s="9"/>
    </row>
    <row r="79911" spans="30:30">
      <c r="AD79911" s="9"/>
    </row>
    <row r="79912" spans="30:30">
      <c r="AD79912" s="9"/>
    </row>
    <row r="79913" spans="30:30">
      <c r="AD79913" s="9"/>
    </row>
    <row r="79914" spans="30:30">
      <c r="AD79914" s="9"/>
    </row>
    <row r="79915" spans="30:30">
      <c r="AD79915" s="9"/>
    </row>
    <row r="79916" spans="30:30">
      <c r="AD79916" s="9"/>
    </row>
    <row r="79917" spans="30:30">
      <c r="AD79917" s="9"/>
    </row>
    <row r="79918" spans="30:30">
      <c r="AD79918" s="9"/>
    </row>
    <row r="79919" spans="30:30">
      <c r="AD79919" s="9"/>
    </row>
    <row r="79920" spans="30:30">
      <c r="AD79920" s="9"/>
    </row>
    <row r="79921" spans="30:30">
      <c r="AD79921" s="9"/>
    </row>
    <row r="79922" spans="30:30">
      <c r="AD79922" s="9"/>
    </row>
    <row r="79923" spans="30:30">
      <c r="AD79923" s="9"/>
    </row>
    <row r="79924" spans="30:30">
      <c r="AD79924" s="9"/>
    </row>
    <row r="79925" spans="30:30">
      <c r="AD79925" s="9"/>
    </row>
    <row r="79926" spans="30:30">
      <c r="AD79926" s="9"/>
    </row>
    <row r="79927" spans="30:30">
      <c r="AD79927" s="9"/>
    </row>
    <row r="79928" spans="30:30">
      <c r="AD79928" s="9"/>
    </row>
    <row r="79929" spans="30:30">
      <c r="AD79929" s="9"/>
    </row>
    <row r="79930" spans="30:30">
      <c r="AD79930" s="9"/>
    </row>
    <row r="79931" spans="30:30">
      <c r="AD79931" s="9"/>
    </row>
    <row r="79932" spans="30:30">
      <c r="AD79932" s="9"/>
    </row>
    <row r="79933" spans="30:30">
      <c r="AD79933" s="9"/>
    </row>
    <row r="79934" spans="30:30">
      <c r="AD79934" s="9"/>
    </row>
    <row r="79935" spans="30:30">
      <c r="AD79935" s="9"/>
    </row>
    <row r="79936" spans="30:30">
      <c r="AD79936" s="9"/>
    </row>
    <row r="79937" spans="30:30">
      <c r="AD79937" s="9"/>
    </row>
    <row r="79938" spans="30:30">
      <c r="AD79938" s="9"/>
    </row>
    <row r="79939" spans="30:30">
      <c r="AD79939" s="9"/>
    </row>
    <row r="79940" spans="30:30">
      <c r="AD79940" s="9"/>
    </row>
    <row r="79941" spans="30:30">
      <c r="AD79941" s="9"/>
    </row>
    <row r="79942" spans="30:30">
      <c r="AD79942" s="9"/>
    </row>
    <row r="79943" spans="30:30">
      <c r="AD79943" s="9"/>
    </row>
    <row r="79944" spans="30:30">
      <c r="AD79944" s="9"/>
    </row>
    <row r="79945" spans="30:30">
      <c r="AD79945" s="9"/>
    </row>
    <row r="79946" spans="30:30">
      <c r="AD79946" s="9"/>
    </row>
    <row r="79947" spans="30:30">
      <c r="AD79947" s="9"/>
    </row>
    <row r="79948" spans="30:30">
      <c r="AD79948" s="9"/>
    </row>
    <row r="79949" spans="30:30">
      <c r="AD79949" s="9"/>
    </row>
    <row r="79950" spans="30:30">
      <c r="AD79950" s="9"/>
    </row>
    <row r="79951" spans="30:30">
      <c r="AD79951" s="9"/>
    </row>
    <row r="79952" spans="30:30">
      <c r="AD79952" s="9"/>
    </row>
    <row r="79953" spans="30:30">
      <c r="AD79953" s="9"/>
    </row>
    <row r="79954" spans="30:30">
      <c r="AD79954" s="9"/>
    </row>
    <row r="79955" spans="30:30">
      <c r="AD79955" s="9"/>
    </row>
    <row r="79956" spans="30:30">
      <c r="AD79956" s="9"/>
    </row>
    <row r="79957" spans="30:30">
      <c r="AD79957" s="9"/>
    </row>
    <row r="79958" spans="30:30">
      <c r="AD79958" s="9"/>
    </row>
    <row r="79959" spans="30:30">
      <c r="AD79959" s="9"/>
    </row>
    <row r="79960" spans="30:30">
      <c r="AD79960" s="9"/>
    </row>
    <row r="79961" spans="30:30">
      <c r="AD79961" s="9"/>
    </row>
    <row r="79962" spans="30:30">
      <c r="AD79962" s="9"/>
    </row>
    <row r="79963" spans="30:30">
      <c r="AD79963" s="9"/>
    </row>
    <row r="79964" spans="30:30">
      <c r="AD79964" s="9"/>
    </row>
    <row r="79965" spans="30:30">
      <c r="AD79965" s="9"/>
    </row>
    <row r="79966" spans="30:30">
      <c r="AD79966" s="9"/>
    </row>
    <row r="79967" spans="30:30">
      <c r="AD79967" s="9"/>
    </row>
    <row r="79968" spans="30:30">
      <c r="AD79968" s="9"/>
    </row>
    <row r="79969" spans="30:30">
      <c r="AD79969" s="9"/>
    </row>
    <row r="79970" spans="30:30">
      <c r="AD79970" s="9"/>
    </row>
    <row r="79971" spans="30:30">
      <c r="AD79971" s="9"/>
    </row>
    <row r="79972" spans="30:30">
      <c r="AD79972" s="9"/>
    </row>
    <row r="79973" spans="30:30">
      <c r="AD79973" s="9"/>
    </row>
    <row r="79974" spans="30:30">
      <c r="AD79974" s="9"/>
    </row>
    <row r="79975" spans="30:30">
      <c r="AD79975" s="9"/>
    </row>
    <row r="79976" spans="30:30">
      <c r="AD79976" s="9"/>
    </row>
    <row r="79977" spans="30:30">
      <c r="AD79977" s="9"/>
    </row>
    <row r="79978" spans="30:30">
      <c r="AD79978" s="9"/>
    </row>
    <row r="79979" spans="30:30">
      <c r="AD79979" s="9"/>
    </row>
    <row r="79980" spans="30:30">
      <c r="AD79980" s="9"/>
    </row>
    <row r="79981" spans="30:30">
      <c r="AD79981" s="9"/>
    </row>
    <row r="79982" spans="30:30">
      <c r="AD79982" s="9"/>
    </row>
    <row r="79983" spans="30:30">
      <c r="AD79983" s="9"/>
    </row>
    <row r="79984" spans="30:30">
      <c r="AD79984" s="9"/>
    </row>
    <row r="79985" spans="30:30">
      <c r="AD79985" s="9"/>
    </row>
    <row r="79986" spans="30:30">
      <c r="AD79986" s="9"/>
    </row>
    <row r="79987" spans="30:30">
      <c r="AD79987" s="9"/>
    </row>
    <row r="79988" spans="30:30">
      <c r="AD79988" s="9"/>
    </row>
    <row r="79989" spans="30:30">
      <c r="AD79989" s="9"/>
    </row>
    <row r="79990" spans="30:30">
      <c r="AD79990" s="9"/>
    </row>
    <row r="79991" spans="30:30">
      <c r="AD79991" s="9"/>
    </row>
    <row r="79992" spans="30:30">
      <c r="AD79992" s="9"/>
    </row>
    <row r="79993" spans="30:30">
      <c r="AD79993" s="9"/>
    </row>
    <row r="79994" spans="30:30">
      <c r="AD79994" s="9"/>
    </row>
    <row r="79995" spans="30:30">
      <c r="AD79995" s="9"/>
    </row>
    <row r="79996" spans="30:30">
      <c r="AD79996" s="9"/>
    </row>
    <row r="79997" spans="30:30">
      <c r="AD79997" s="9"/>
    </row>
    <row r="79998" spans="30:30">
      <c r="AD79998" s="9"/>
    </row>
    <row r="79999" spans="30:30">
      <c r="AD79999" s="9"/>
    </row>
    <row r="80000" spans="30:30">
      <c r="AD80000" s="9"/>
    </row>
    <row r="80001" spans="30:30">
      <c r="AD80001" s="9"/>
    </row>
    <row r="80002" spans="30:30">
      <c r="AD80002" s="9"/>
    </row>
    <row r="80003" spans="30:30">
      <c r="AD80003" s="9"/>
    </row>
    <row r="80004" spans="30:30">
      <c r="AD80004" s="9"/>
    </row>
    <row r="80005" spans="30:30">
      <c r="AD80005" s="9"/>
    </row>
    <row r="80006" spans="30:30">
      <c r="AD80006" s="9"/>
    </row>
    <row r="80007" spans="30:30">
      <c r="AD80007" s="9"/>
    </row>
    <row r="80008" spans="30:30">
      <c r="AD80008" s="9"/>
    </row>
    <row r="80009" spans="30:30">
      <c r="AD80009" s="9"/>
    </row>
    <row r="80010" spans="30:30">
      <c r="AD80010" s="9"/>
    </row>
    <row r="80011" spans="30:30">
      <c r="AD80011" s="9"/>
    </row>
    <row r="80012" spans="30:30">
      <c r="AD80012" s="9"/>
    </row>
    <row r="80013" spans="30:30">
      <c r="AD80013" s="9"/>
    </row>
    <row r="80014" spans="30:30">
      <c r="AD80014" s="9"/>
    </row>
    <row r="80015" spans="30:30">
      <c r="AD80015" s="9"/>
    </row>
    <row r="80016" spans="30:30">
      <c r="AD80016" s="9"/>
    </row>
    <row r="80017" spans="30:30">
      <c r="AD80017" s="9"/>
    </row>
    <row r="80018" spans="30:30">
      <c r="AD80018" s="9"/>
    </row>
    <row r="80019" spans="30:30">
      <c r="AD80019" s="9"/>
    </row>
    <row r="80020" spans="30:30">
      <c r="AD80020" s="9"/>
    </row>
    <row r="80021" spans="30:30">
      <c r="AD80021" s="9"/>
    </row>
    <row r="80022" spans="30:30">
      <c r="AD80022" s="9"/>
    </row>
    <row r="80023" spans="30:30">
      <c r="AD80023" s="9"/>
    </row>
    <row r="80024" spans="30:30">
      <c r="AD80024" s="9"/>
    </row>
    <row r="80025" spans="30:30">
      <c r="AD80025" s="9"/>
    </row>
    <row r="80026" spans="30:30">
      <c r="AD80026" s="9"/>
    </row>
    <row r="80027" spans="30:30">
      <c r="AD80027" s="9"/>
    </row>
    <row r="80028" spans="30:30">
      <c r="AD80028" s="9"/>
    </row>
    <row r="80029" spans="30:30">
      <c r="AD80029" s="9"/>
    </row>
    <row r="80030" spans="30:30">
      <c r="AD80030" s="9"/>
    </row>
    <row r="80031" spans="30:30">
      <c r="AD80031" s="9"/>
    </row>
    <row r="80032" spans="30:30">
      <c r="AD80032" s="9"/>
    </row>
    <row r="80033" spans="30:30">
      <c r="AD80033" s="9"/>
    </row>
    <row r="80034" spans="30:30">
      <c r="AD80034" s="9"/>
    </row>
    <row r="80035" spans="30:30">
      <c r="AD80035" s="9"/>
    </row>
    <row r="80036" spans="30:30">
      <c r="AD80036" s="9"/>
    </row>
    <row r="80037" spans="30:30">
      <c r="AD80037" s="9"/>
    </row>
    <row r="80038" spans="30:30">
      <c r="AD80038" s="9"/>
    </row>
    <row r="80039" spans="30:30">
      <c r="AD80039" s="9"/>
    </row>
    <row r="80040" spans="30:30">
      <c r="AD80040" s="9"/>
    </row>
    <row r="80041" spans="30:30">
      <c r="AD80041" s="9"/>
    </row>
    <row r="80042" spans="30:30">
      <c r="AD80042" s="9"/>
    </row>
    <row r="80043" spans="30:30">
      <c r="AD80043" s="9"/>
    </row>
    <row r="80044" spans="30:30">
      <c r="AD80044" s="9"/>
    </row>
    <row r="80045" spans="30:30">
      <c r="AD80045" s="9"/>
    </row>
    <row r="80046" spans="30:30">
      <c r="AD80046" s="9"/>
    </row>
    <row r="80047" spans="30:30">
      <c r="AD80047" s="9"/>
    </row>
    <row r="80048" spans="30:30">
      <c r="AD80048" s="9"/>
    </row>
    <row r="80049" spans="30:30">
      <c r="AD80049" s="9"/>
    </row>
    <row r="80050" spans="30:30">
      <c r="AD80050" s="9"/>
    </row>
    <row r="80051" spans="30:30">
      <c r="AD80051" s="9"/>
    </row>
    <row r="80052" spans="30:30">
      <c r="AD80052" s="9"/>
    </row>
    <row r="80053" spans="30:30">
      <c r="AD80053" s="9"/>
    </row>
    <row r="80054" spans="30:30">
      <c r="AD80054" s="9"/>
    </row>
    <row r="80055" spans="30:30">
      <c r="AD80055" s="9"/>
    </row>
    <row r="80056" spans="30:30">
      <c r="AD80056" s="9"/>
    </row>
    <row r="80057" spans="30:30">
      <c r="AD80057" s="9"/>
    </row>
    <row r="80058" spans="30:30">
      <c r="AD80058" s="9"/>
    </row>
    <row r="80059" spans="30:30">
      <c r="AD80059" s="9"/>
    </row>
    <row r="80060" spans="30:30">
      <c r="AD80060" s="9"/>
    </row>
    <row r="80061" spans="30:30">
      <c r="AD80061" s="9"/>
    </row>
    <row r="80062" spans="30:30">
      <c r="AD80062" s="9"/>
    </row>
    <row r="80063" spans="30:30">
      <c r="AD80063" s="9"/>
    </row>
    <row r="80064" spans="30:30">
      <c r="AD80064" s="9"/>
    </row>
    <row r="80065" spans="30:30">
      <c r="AD80065" s="9"/>
    </row>
    <row r="80066" spans="30:30">
      <c r="AD80066" s="9"/>
    </row>
    <row r="80067" spans="30:30">
      <c r="AD80067" s="9"/>
    </row>
    <row r="80068" spans="30:30">
      <c r="AD80068" s="9"/>
    </row>
    <row r="80069" spans="30:30">
      <c r="AD80069" s="9"/>
    </row>
    <row r="80070" spans="30:30">
      <c r="AD80070" s="9"/>
    </row>
    <row r="80071" spans="30:30">
      <c r="AD80071" s="9"/>
    </row>
    <row r="80072" spans="30:30">
      <c r="AD80072" s="9"/>
    </row>
    <row r="80073" spans="30:30">
      <c r="AD80073" s="9"/>
    </row>
    <row r="80074" spans="30:30">
      <c r="AD80074" s="9"/>
    </row>
    <row r="80075" spans="30:30">
      <c r="AD80075" s="9"/>
    </row>
    <row r="80076" spans="30:30">
      <c r="AD80076" s="9"/>
    </row>
    <row r="80077" spans="30:30">
      <c r="AD80077" s="9"/>
    </row>
    <row r="80078" spans="30:30">
      <c r="AD80078" s="9"/>
    </row>
    <row r="80079" spans="30:30">
      <c r="AD80079" s="9"/>
    </row>
    <row r="80080" spans="30:30">
      <c r="AD80080" s="9"/>
    </row>
    <row r="80081" spans="30:30">
      <c r="AD80081" s="9"/>
    </row>
    <row r="80082" spans="30:30">
      <c r="AD80082" s="9"/>
    </row>
    <row r="80083" spans="30:30">
      <c r="AD80083" s="9"/>
    </row>
    <row r="80084" spans="30:30">
      <c r="AD80084" s="9"/>
    </row>
    <row r="80085" spans="30:30">
      <c r="AD80085" s="9"/>
    </row>
    <row r="80086" spans="30:30">
      <c r="AD80086" s="9"/>
    </row>
    <row r="80087" spans="30:30">
      <c r="AD80087" s="9"/>
    </row>
    <row r="80088" spans="30:30">
      <c r="AD80088" s="9"/>
    </row>
    <row r="80089" spans="30:30">
      <c r="AD80089" s="9"/>
    </row>
    <row r="80090" spans="30:30">
      <c r="AD80090" s="9"/>
    </row>
    <row r="80091" spans="30:30">
      <c r="AD80091" s="9"/>
    </row>
    <row r="80092" spans="30:30">
      <c r="AD80092" s="9"/>
    </row>
    <row r="80093" spans="30:30">
      <c r="AD80093" s="9"/>
    </row>
    <row r="80094" spans="30:30">
      <c r="AD80094" s="9"/>
    </row>
    <row r="80095" spans="30:30">
      <c r="AD80095" s="9"/>
    </row>
    <row r="80096" spans="30:30">
      <c r="AD80096" s="9"/>
    </row>
    <row r="80097" spans="30:30">
      <c r="AD80097" s="9"/>
    </row>
    <row r="80098" spans="30:30">
      <c r="AD80098" s="9"/>
    </row>
    <row r="80099" spans="30:30">
      <c r="AD80099" s="9"/>
    </row>
    <row r="80100" spans="30:30">
      <c r="AD80100" s="9"/>
    </row>
    <row r="80101" spans="30:30">
      <c r="AD80101" s="9"/>
    </row>
    <row r="80102" spans="30:30">
      <c r="AD80102" s="9"/>
    </row>
    <row r="80103" spans="30:30">
      <c r="AD80103" s="9"/>
    </row>
    <row r="80104" spans="30:30">
      <c r="AD80104" s="9"/>
    </row>
    <row r="80105" spans="30:30">
      <c r="AD80105" s="9"/>
    </row>
    <row r="80106" spans="30:30">
      <c r="AD80106" s="9"/>
    </row>
    <row r="80107" spans="30:30">
      <c r="AD80107" s="9"/>
    </row>
    <row r="80108" spans="30:30">
      <c r="AD80108" s="9"/>
    </row>
    <row r="80109" spans="30:30">
      <c r="AD80109" s="9"/>
    </row>
    <row r="80110" spans="30:30">
      <c r="AD80110" s="9"/>
    </row>
    <row r="80111" spans="30:30">
      <c r="AD80111" s="9"/>
    </row>
    <row r="80112" spans="30:30">
      <c r="AD80112" s="9"/>
    </row>
    <row r="80113" spans="30:30">
      <c r="AD80113" s="9"/>
    </row>
    <row r="80114" spans="30:30">
      <c r="AD80114" s="9"/>
    </row>
    <row r="80115" spans="30:30">
      <c r="AD80115" s="9"/>
    </row>
    <row r="80116" spans="30:30">
      <c r="AD80116" s="9"/>
    </row>
    <row r="80117" spans="30:30">
      <c r="AD80117" s="9"/>
    </row>
    <row r="80118" spans="30:30">
      <c r="AD80118" s="9"/>
    </row>
    <row r="80119" spans="30:30">
      <c r="AD80119" s="9"/>
    </row>
    <row r="80120" spans="30:30">
      <c r="AD80120" s="9"/>
    </row>
    <row r="80121" spans="30:30">
      <c r="AD80121" s="9"/>
    </row>
    <row r="80122" spans="30:30">
      <c r="AD80122" s="9"/>
    </row>
    <row r="80123" spans="30:30">
      <c r="AD80123" s="9"/>
    </row>
    <row r="80124" spans="30:30">
      <c r="AD80124" s="9"/>
    </row>
    <row r="80125" spans="30:30">
      <c r="AD80125" s="9"/>
    </row>
    <row r="80126" spans="30:30">
      <c r="AD80126" s="9"/>
    </row>
    <row r="80127" spans="30:30">
      <c r="AD80127" s="9"/>
    </row>
    <row r="80128" spans="30:30">
      <c r="AD80128" s="9"/>
    </row>
    <row r="80129" spans="30:30">
      <c r="AD80129" s="9"/>
    </row>
    <row r="80130" spans="30:30">
      <c r="AD80130" s="9"/>
    </row>
    <row r="80131" spans="30:30">
      <c r="AD80131" s="9"/>
    </row>
    <row r="80132" spans="30:30">
      <c r="AD80132" s="9"/>
    </row>
    <row r="80133" spans="30:30">
      <c r="AD80133" s="9"/>
    </row>
    <row r="80134" spans="30:30">
      <c r="AD80134" s="9"/>
    </row>
    <row r="80135" spans="30:30">
      <c r="AD80135" s="9"/>
    </row>
    <row r="80136" spans="30:30">
      <c r="AD80136" s="9"/>
    </row>
    <row r="80137" spans="30:30">
      <c r="AD80137" s="9"/>
    </row>
    <row r="80138" spans="30:30">
      <c r="AD80138" s="9"/>
    </row>
    <row r="80139" spans="30:30">
      <c r="AD80139" s="9"/>
    </row>
    <row r="80140" spans="30:30">
      <c r="AD80140" s="9"/>
    </row>
    <row r="80141" spans="30:30">
      <c r="AD80141" s="9"/>
    </row>
    <row r="80142" spans="30:30">
      <c r="AD80142" s="9"/>
    </row>
    <row r="80143" spans="30:30">
      <c r="AD80143" s="9"/>
    </row>
    <row r="80144" spans="30:30">
      <c r="AD80144" s="9"/>
    </row>
    <row r="80145" spans="30:30">
      <c r="AD80145" s="9"/>
    </row>
    <row r="80146" spans="30:30">
      <c r="AD80146" s="9"/>
    </row>
    <row r="80147" spans="30:30">
      <c r="AD80147" s="9"/>
    </row>
    <row r="80148" spans="30:30">
      <c r="AD80148" s="9"/>
    </row>
    <row r="80149" spans="30:30">
      <c r="AD80149" s="9"/>
    </row>
    <row r="80150" spans="30:30">
      <c r="AD80150" s="9"/>
    </row>
    <row r="80151" spans="30:30">
      <c r="AD80151" s="9"/>
    </row>
    <row r="80152" spans="30:30">
      <c r="AD80152" s="9"/>
    </row>
    <row r="80153" spans="30:30">
      <c r="AD80153" s="9"/>
    </row>
    <row r="80154" spans="30:30">
      <c r="AD80154" s="9"/>
    </row>
    <row r="80155" spans="30:30">
      <c r="AD80155" s="9"/>
    </row>
    <row r="80156" spans="30:30">
      <c r="AD80156" s="9"/>
    </row>
    <row r="80157" spans="30:30">
      <c r="AD80157" s="9"/>
    </row>
    <row r="80158" spans="30:30">
      <c r="AD80158" s="9"/>
    </row>
    <row r="80159" spans="30:30">
      <c r="AD80159" s="9"/>
    </row>
    <row r="80160" spans="30:30">
      <c r="AD80160" s="9"/>
    </row>
    <row r="80161" spans="30:30">
      <c r="AD80161" s="9"/>
    </row>
    <row r="80162" spans="30:30">
      <c r="AD80162" s="9"/>
    </row>
    <row r="80163" spans="30:30">
      <c r="AD80163" s="9"/>
    </row>
    <row r="80164" spans="30:30">
      <c r="AD80164" s="9"/>
    </row>
    <row r="80165" spans="30:30">
      <c r="AD80165" s="9"/>
    </row>
    <row r="80166" spans="30:30">
      <c r="AD80166" s="9"/>
    </row>
    <row r="80167" spans="30:30">
      <c r="AD80167" s="9"/>
    </row>
    <row r="80168" spans="30:30">
      <c r="AD80168" s="9"/>
    </row>
    <row r="80169" spans="30:30">
      <c r="AD80169" s="9"/>
    </row>
    <row r="80170" spans="30:30">
      <c r="AD80170" s="9"/>
    </row>
    <row r="80171" spans="30:30">
      <c r="AD80171" s="9"/>
    </row>
    <row r="80172" spans="30:30">
      <c r="AD80172" s="9"/>
    </row>
    <row r="80173" spans="30:30">
      <c r="AD80173" s="9"/>
    </row>
    <row r="80174" spans="30:30">
      <c r="AD80174" s="9"/>
    </row>
    <row r="80175" spans="30:30">
      <c r="AD80175" s="9"/>
    </row>
    <row r="80176" spans="30:30">
      <c r="AD80176" s="9"/>
    </row>
    <row r="80177" spans="30:30">
      <c r="AD80177" s="9"/>
    </row>
    <row r="80178" spans="30:30">
      <c r="AD80178" s="9"/>
    </row>
    <row r="80179" spans="30:30">
      <c r="AD80179" s="9"/>
    </row>
    <row r="80180" spans="30:30">
      <c r="AD80180" s="9"/>
    </row>
    <row r="80181" spans="30:30">
      <c r="AD80181" s="9"/>
    </row>
    <row r="80182" spans="30:30">
      <c r="AD80182" s="9"/>
    </row>
    <row r="80183" spans="30:30">
      <c r="AD80183" s="9"/>
    </row>
    <row r="80184" spans="30:30">
      <c r="AD80184" s="9"/>
    </row>
    <row r="80185" spans="30:30">
      <c r="AD80185" s="9"/>
    </row>
    <row r="80186" spans="30:30">
      <c r="AD80186" s="9"/>
    </row>
    <row r="80187" spans="30:30">
      <c r="AD80187" s="9"/>
    </row>
    <row r="80188" spans="30:30">
      <c r="AD80188" s="9"/>
    </row>
    <row r="80189" spans="30:30">
      <c r="AD80189" s="9"/>
    </row>
    <row r="80190" spans="30:30">
      <c r="AD80190" s="9"/>
    </row>
    <row r="80191" spans="30:30">
      <c r="AD80191" s="9"/>
    </row>
    <row r="80192" spans="30:30">
      <c r="AD80192" s="9"/>
    </row>
    <row r="80193" spans="30:30">
      <c r="AD80193" s="9"/>
    </row>
    <row r="80194" spans="30:30">
      <c r="AD80194" s="9"/>
    </row>
    <row r="80195" spans="30:30">
      <c r="AD80195" s="9"/>
    </row>
    <row r="80196" spans="30:30">
      <c r="AD80196" s="9"/>
    </row>
    <row r="80197" spans="30:30">
      <c r="AD80197" s="9"/>
    </row>
    <row r="80198" spans="30:30">
      <c r="AD80198" s="9"/>
    </row>
    <row r="80199" spans="30:30">
      <c r="AD80199" s="9"/>
    </row>
    <row r="80200" spans="30:30">
      <c r="AD80200" s="9"/>
    </row>
    <row r="80201" spans="30:30">
      <c r="AD80201" s="9"/>
    </row>
    <row r="80202" spans="30:30">
      <c r="AD80202" s="9"/>
    </row>
    <row r="80203" spans="30:30">
      <c r="AD80203" s="9"/>
    </row>
    <row r="80204" spans="30:30">
      <c r="AD80204" s="9"/>
    </row>
    <row r="80205" spans="30:30">
      <c r="AD80205" s="9"/>
    </row>
    <row r="80206" spans="30:30">
      <c r="AD80206" s="9"/>
    </row>
    <row r="80207" spans="30:30">
      <c r="AD80207" s="9"/>
    </row>
    <row r="80208" spans="30:30">
      <c r="AD80208" s="9"/>
    </row>
    <row r="80209" spans="30:30">
      <c r="AD80209" s="9"/>
    </row>
    <row r="80210" spans="30:30">
      <c r="AD80210" s="9"/>
    </row>
    <row r="80211" spans="30:30">
      <c r="AD80211" s="9"/>
    </row>
    <row r="80212" spans="30:30">
      <c r="AD80212" s="9"/>
    </row>
    <row r="80213" spans="30:30">
      <c r="AD80213" s="9"/>
    </row>
    <row r="80214" spans="30:30">
      <c r="AD80214" s="9"/>
    </row>
    <row r="80215" spans="30:30">
      <c r="AD80215" s="9"/>
    </row>
    <row r="80216" spans="30:30">
      <c r="AD80216" s="9"/>
    </row>
    <row r="80217" spans="30:30">
      <c r="AD80217" s="9"/>
    </row>
    <row r="80218" spans="30:30">
      <c r="AD80218" s="9"/>
    </row>
    <row r="80219" spans="30:30">
      <c r="AD80219" s="9"/>
    </row>
    <row r="80220" spans="30:30">
      <c r="AD80220" s="9"/>
    </row>
    <row r="80221" spans="30:30">
      <c r="AD80221" s="9"/>
    </row>
    <row r="80222" spans="30:30">
      <c r="AD80222" s="9"/>
    </row>
    <row r="80223" spans="30:30">
      <c r="AD80223" s="9"/>
    </row>
    <row r="80224" spans="30:30">
      <c r="AD80224" s="9"/>
    </row>
    <row r="80225" spans="30:30">
      <c r="AD80225" s="9"/>
    </row>
    <row r="80226" spans="30:30">
      <c r="AD80226" s="9"/>
    </row>
    <row r="80227" spans="30:30">
      <c r="AD80227" s="9"/>
    </row>
    <row r="80228" spans="30:30">
      <c r="AD80228" s="9"/>
    </row>
    <row r="80229" spans="30:30">
      <c r="AD80229" s="9"/>
    </row>
    <row r="80230" spans="30:30">
      <c r="AD80230" s="9"/>
    </row>
    <row r="80231" spans="30:30">
      <c r="AD80231" s="9"/>
    </row>
    <row r="80232" spans="30:30">
      <c r="AD80232" s="9"/>
    </row>
    <row r="80233" spans="30:30">
      <c r="AD80233" s="9"/>
    </row>
    <row r="80234" spans="30:30">
      <c r="AD80234" s="9"/>
    </row>
    <row r="80235" spans="30:30">
      <c r="AD80235" s="9"/>
    </row>
    <row r="80236" spans="30:30">
      <c r="AD80236" s="9"/>
    </row>
    <row r="80237" spans="30:30">
      <c r="AD80237" s="9"/>
    </row>
    <row r="80238" spans="30:30">
      <c r="AD80238" s="9"/>
    </row>
    <row r="80239" spans="30:30">
      <c r="AD80239" s="9"/>
    </row>
    <row r="80240" spans="30:30">
      <c r="AD80240" s="9"/>
    </row>
    <row r="80241" spans="30:30">
      <c r="AD80241" s="9"/>
    </row>
    <row r="80242" spans="30:30">
      <c r="AD80242" s="9"/>
    </row>
    <row r="80243" spans="30:30">
      <c r="AD80243" s="9"/>
    </row>
    <row r="80244" spans="30:30">
      <c r="AD80244" s="9"/>
    </row>
    <row r="80245" spans="30:30">
      <c r="AD80245" s="9"/>
    </row>
    <row r="80246" spans="30:30">
      <c r="AD80246" s="9"/>
    </row>
    <row r="80247" spans="30:30">
      <c r="AD80247" s="9"/>
    </row>
    <row r="80248" spans="30:30">
      <c r="AD80248" s="9"/>
    </row>
    <row r="80249" spans="30:30">
      <c r="AD80249" s="9"/>
    </row>
    <row r="80250" spans="30:30">
      <c r="AD80250" s="9"/>
    </row>
    <row r="80251" spans="30:30">
      <c r="AD80251" s="9"/>
    </row>
    <row r="80252" spans="30:30">
      <c r="AD80252" s="9"/>
    </row>
    <row r="80253" spans="30:30">
      <c r="AD80253" s="9"/>
    </row>
    <row r="80254" spans="30:30">
      <c r="AD80254" s="9"/>
    </row>
    <row r="80255" spans="30:30">
      <c r="AD80255" s="9"/>
    </row>
    <row r="80256" spans="30:30">
      <c r="AD80256" s="9"/>
    </row>
    <row r="80257" spans="30:30">
      <c r="AD80257" s="9"/>
    </row>
    <row r="80258" spans="30:30">
      <c r="AD80258" s="9"/>
    </row>
    <row r="80259" spans="30:30">
      <c r="AD80259" s="9"/>
    </row>
    <row r="80260" spans="30:30">
      <c r="AD80260" s="9"/>
    </row>
    <row r="80261" spans="30:30">
      <c r="AD80261" s="9"/>
    </row>
    <row r="80262" spans="30:30">
      <c r="AD80262" s="9"/>
    </row>
    <row r="80263" spans="30:30">
      <c r="AD80263" s="9"/>
    </row>
    <row r="80264" spans="30:30">
      <c r="AD80264" s="9"/>
    </row>
    <row r="80265" spans="30:30">
      <c r="AD80265" s="9"/>
    </row>
    <row r="80266" spans="30:30">
      <c r="AD80266" s="9"/>
    </row>
    <row r="80267" spans="30:30">
      <c r="AD80267" s="9"/>
    </row>
    <row r="80268" spans="30:30">
      <c r="AD80268" s="9"/>
    </row>
    <row r="80269" spans="30:30">
      <c r="AD80269" s="9"/>
    </row>
    <row r="80270" spans="30:30">
      <c r="AD80270" s="9"/>
    </row>
    <row r="80271" spans="30:30">
      <c r="AD80271" s="9"/>
    </row>
    <row r="80272" spans="30:30">
      <c r="AD80272" s="9"/>
    </row>
    <row r="80273" spans="30:30">
      <c r="AD80273" s="9"/>
    </row>
    <row r="80274" spans="30:30">
      <c r="AD80274" s="9"/>
    </row>
    <row r="80275" spans="30:30">
      <c r="AD80275" s="9"/>
    </row>
    <row r="80276" spans="30:30">
      <c r="AD80276" s="9"/>
    </row>
    <row r="80277" spans="30:30">
      <c r="AD80277" s="9"/>
    </row>
    <row r="80278" spans="30:30">
      <c r="AD80278" s="9"/>
    </row>
    <row r="80279" spans="30:30">
      <c r="AD80279" s="9"/>
    </row>
    <row r="80280" spans="30:30">
      <c r="AD80280" s="9"/>
    </row>
    <row r="80281" spans="30:30">
      <c r="AD80281" s="9"/>
    </row>
    <row r="80282" spans="30:30">
      <c r="AD80282" s="9"/>
    </row>
    <row r="80283" spans="30:30">
      <c r="AD80283" s="9"/>
    </row>
    <row r="80284" spans="30:30">
      <c r="AD80284" s="9"/>
    </row>
    <row r="80285" spans="30:30">
      <c r="AD80285" s="9"/>
    </row>
    <row r="80286" spans="30:30">
      <c r="AD80286" s="9"/>
    </row>
    <row r="80287" spans="30:30">
      <c r="AD80287" s="9"/>
    </row>
    <row r="80288" spans="30:30">
      <c r="AD80288" s="9"/>
    </row>
    <row r="80289" spans="30:30">
      <c r="AD80289" s="9"/>
    </row>
    <row r="80290" spans="30:30">
      <c r="AD80290" s="9"/>
    </row>
    <row r="80291" spans="30:30">
      <c r="AD80291" s="9"/>
    </row>
    <row r="80292" spans="30:30">
      <c r="AD80292" s="9"/>
    </row>
    <row r="80293" spans="30:30">
      <c r="AD80293" s="9"/>
    </row>
    <row r="80294" spans="30:30">
      <c r="AD80294" s="9"/>
    </row>
    <row r="80295" spans="30:30">
      <c r="AD80295" s="9"/>
    </row>
    <row r="80296" spans="30:30">
      <c r="AD80296" s="9"/>
    </row>
    <row r="80297" spans="30:30">
      <c r="AD80297" s="9"/>
    </row>
    <row r="80298" spans="30:30">
      <c r="AD80298" s="9"/>
    </row>
    <row r="80299" spans="30:30">
      <c r="AD80299" s="9"/>
    </row>
    <row r="80300" spans="30:30">
      <c r="AD80300" s="9"/>
    </row>
    <row r="80301" spans="30:30">
      <c r="AD80301" s="9"/>
    </row>
    <row r="80302" spans="30:30">
      <c r="AD80302" s="9"/>
    </row>
    <row r="80303" spans="30:30">
      <c r="AD80303" s="9"/>
    </row>
    <row r="80304" spans="30:30">
      <c r="AD80304" s="9"/>
    </row>
    <row r="80305" spans="30:30">
      <c r="AD80305" s="9"/>
    </row>
    <row r="80306" spans="30:30">
      <c r="AD80306" s="9"/>
    </row>
    <row r="80307" spans="30:30">
      <c r="AD80307" s="9"/>
    </row>
    <row r="80308" spans="30:30">
      <c r="AD80308" s="9"/>
    </row>
    <row r="80309" spans="30:30">
      <c r="AD80309" s="9"/>
    </row>
    <row r="80310" spans="30:30">
      <c r="AD80310" s="9"/>
    </row>
    <row r="80311" spans="30:30">
      <c r="AD80311" s="9"/>
    </row>
    <row r="80312" spans="30:30">
      <c r="AD80312" s="9"/>
    </row>
    <row r="80313" spans="30:30">
      <c r="AD80313" s="9"/>
    </row>
    <row r="80314" spans="30:30">
      <c r="AD80314" s="9"/>
    </row>
    <row r="80315" spans="30:30">
      <c r="AD80315" s="9"/>
    </row>
    <row r="80316" spans="30:30">
      <c r="AD80316" s="9"/>
    </row>
    <row r="80317" spans="30:30">
      <c r="AD80317" s="9"/>
    </row>
    <row r="80318" spans="30:30">
      <c r="AD80318" s="9"/>
    </row>
    <row r="80319" spans="30:30">
      <c r="AD80319" s="9"/>
    </row>
    <row r="80320" spans="30:30">
      <c r="AD80320" s="9"/>
    </row>
    <row r="80321" spans="30:30">
      <c r="AD80321" s="9"/>
    </row>
    <row r="80322" spans="30:30">
      <c r="AD80322" s="9"/>
    </row>
    <row r="80323" spans="30:30">
      <c r="AD80323" s="9"/>
    </row>
    <row r="80324" spans="30:30">
      <c r="AD80324" s="9"/>
    </row>
    <row r="80325" spans="30:30">
      <c r="AD80325" s="9"/>
    </row>
    <row r="80326" spans="30:30">
      <c r="AD80326" s="9"/>
    </row>
    <row r="80327" spans="30:30">
      <c r="AD80327" s="9"/>
    </row>
    <row r="80328" spans="30:30">
      <c r="AD80328" s="9"/>
    </row>
    <row r="80329" spans="30:30">
      <c r="AD80329" s="9"/>
    </row>
    <row r="80330" spans="30:30">
      <c r="AD80330" s="9"/>
    </row>
    <row r="80331" spans="30:30">
      <c r="AD80331" s="9"/>
    </row>
    <row r="80332" spans="30:30">
      <c r="AD80332" s="9"/>
    </row>
    <row r="80333" spans="30:30">
      <c r="AD80333" s="9"/>
    </row>
    <row r="80334" spans="30:30">
      <c r="AD80334" s="9"/>
    </row>
    <row r="80335" spans="30:30">
      <c r="AD80335" s="9"/>
    </row>
    <row r="80336" spans="30:30">
      <c r="AD80336" s="9"/>
    </row>
    <row r="80337" spans="30:30">
      <c r="AD80337" s="9"/>
    </row>
    <row r="80338" spans="30:30">
      <c r="AD80338" s="9"/>
    </row>
    <row r="80339" spans="30:30">
      <c r="AD80339" s="9"/>
    </row>
    <row r="80340" spans="30:30">
      <c r="AD80340" s="9"/>
    </row>
    <row r="80341" spans="30:30">
      <c r="AD80341" s="9"/>
    </row>
    <row r="80342" spans="30:30">
      <c r="AD80342" s="9"/>
    </row>
    <row r="80343" spans="30:30">
      <c r="AD80343" s="9"/>
    </row>
    <row r="80344" spans="30:30">
      <c r="AD80344" s="9"/>
    </row>
    <row r="80345" spans="30:30">
      <c r="AD80345" s="9"/>
    </row>
    <row r="80346" spans="30:30">
      <c r="AD80346" s="9"/>
    </row>
    <row r="80347" spans="30:30">
      <c r="AD80347" s="9"/>
    </row>
    <row r="80348" spans="30:30">
      <c r="AD80348" s="9"/>
    </row>
    <row r="80349" spans="30:30">
      <c r="AD80349" s="9"/>
    </row>
    <row r="80350" spans="30:30">
      <c r="AD80350" s="9"/>
    </row>
    <row r="80351" spans="30:30">
      <c r="AD80351" s="9"/>
    </row>
    <row r="80352" spans="30:30">
      <c r="AD80352" s="9"/>
    </row>
    <row r="80353" spans="30:30">
      <c r="AD80353" s="9"/>
    </row>
    <row r="80354" spans="30:30">
      <c r="AD80354" s="9"/>
    </row>
    <row r="80355" spans="30:30">
      <c r="AD80355" s="9"/>
    </row>
    <row r="80356" spans="30:30">
      <c r="AD80356" s="9"/>
    </row>
    <row r="80357" spans="30:30">
      <c r="AD80357" s="9"/>
    </row>
    <row r="80358" spans="30:30">
      <c r="AD80358" s="9"/>
    </row>
    <row r="80359" spans="30:30">
      <c r="AD80359" s="9"/>
    </row>
    <row r="80360" spans="30:30">
      <c r="AD80360" s="9"/>
    </row>
    <row r="80361" spans="30:30">
      <c r="AD80361" s="9"/>
    </row>
    <row r="80362" spans="30:30">
      <c r="AD80362" s="9"/>
    </row>
    <row r="80363" spans="30:30">
      <c r="AD80363" s="9"/>
    </row>
    <row r="80364" spans="30:30">
      <c r="AD80364" s="9"/>
    </row>
    <row r="80365" spans="30:30">
      <c r="AD80365" s="9"/>
    </row>
    <row r="80366" spans="30:30">
      <c r="AD80366" s="9"/>
    </row>
    <row r="80367" spans="30:30">
      <c r="AD80367" s="9"/>
    </row>
    <row r="80368" spans="30:30">
      <c r="AD80368" s="9"/>
    </row>
    <row r="80369" spans="30:30">
      <c r="AD80369" s="9"/>
    </row>
    <row r="80370" spans="30:30">
      <c r="AD80370" s="9"/>
    </row>
    <row r="80371" spans="30:30">
      <c r="AD80371" s="9"/>
    </row>
    <row r="80372" spans="30:30">
      <c r="AD80372" s="9"/>
    </row>
    <row r="80373" spans="30:30">
      <c r="AD80373" s="9"/>
    </row>
    <row r="80374" spans="30:30">
      <c r="AD80374" s="9"/>
    </row>
    <row r="80375" spans="30:30">
      <c r="AD80375" s="9"/>
    </row>
    <row r="80376" spans="30:30">
      <c r="AD80376" s="9"/>
    </row>
    <row r="80377" spans="30:30">
      <c r="AD80377" s="9"/>
    </row>
    <row r="80378" spans="30:30">
      <c r="AD80378" s="9"/>
    </row>
    <row r="80379" spans="30:30">
      <c r="AD80379" s="9"/>
    </row>
    <row r="80380" spans="30:30">
      <c r="AD80380" s="9"/>
    </row>
    <row r="80381" spans="30:30">
      <c r="AD80381" s="9"/>
    </row>
    <row r="80382" spans="30:30">
      <c r="AD80382" s="9"/>
    </row>
    <row r="80383" spans="30:30">
      <c r="AD80383" s="9"/>
    </row>
    <row r="80384" spans="30:30">
      <c r="AD80384" s="9"/>
    </row>
    <row r="80385" spans="30:30">
      <c r="AD80385" s="9"/>
    </row>
    <row r="80386" spans="30:30">
      <c r="AD80386" s="9"/>
    </row>
    <row r="80387" spans="30:30">
      <c r="AD80387" s="9"/>
    </row>
    <row r="80388" spans="30:30">
      <c r="AD80388" s="9"/>
    </row>
    <row r="80389" spans="30:30">
      <c r="AD80389" s="9"/>
    </row>
    <row r="80390" spans="30:30">
      <c r="AD80390" s="9"/>
    </row>
    <row r="80391" spans="30:30">
      <c r="AD80391" s="9"/>
    </row>
    <row r="80392" spans="30:30">
      <c r="AD80392" s="9"/>
    </row>
    <row r="80393" spans="30:30">
      <c r="AD80393" s="9"/>
    </row>
    <row r="80394" spans="30:30">
      <c r="AD80394" s="9"/>
    </row>
    <row r="80395" spans="30:30">
      <c r="AD80395" s="9"/>
    </row>
    <row r="80396" spans="30:30">
      <c r="AD80396" s="9"/>
    </row>
    <row r="80397" spans="30:30">
      <c r="AD80397" s="9"/>
    </row>
    <row r="80398" spans="30:30">
      <c r="AD80398" s="9"/>
    </row>
    <row r="80399" spans="30:30">
      <c r="AD80399" s="9"/>
    </row>
    <row r="80400" spans="30:30">
      <c r="AD80400" s="9"/>
    </row>
    <row r="80401" spans="30:30">
      <c r="AD80401" s="9"/>
    </row>
    <row r="80402" spans="30:30">
      <c r="AD80402" s="9"/>
    </row>
    <row r="80403" spans="30:30">
      <c r="AD80403" s="9"/>
    </row>
    <row r="80404" spans="30:30">
      <c r="AD80404" s="9"/>
    </row>
    <row r="80405" spans="30:30">
      <c r="AD80405" s="9"/>
    </row>
    <row r="80406" spans="30:30">
      <c r="AD80406" s="9"/>
    </row>
    <row r="80407" spans="30:30">
      <c r="AD80407" s="9"/>
    </row>
    <row r="80408" spans="30:30">
      <c r="AD80408" s="9"/>
    </row>
    <row r="80409" spans="30:30">
      <c r="AD80409" s="9"/>
    </row>
    <row r="80410" spans="30:30">
      <c r="AD80410" s="9"/>
    </row>
    <row r="80411" spans="30:30">
      <c r="AD80411" s="9"/>
    </row>
    <row r="80412" spans="30:30">
      <c r="AD80412" s="9"/>
    </row>
    <row r="80413" spans="30:30">
      <c r="AD80413" s="9"/>
    </row>
    <row r="80414" spans="30:30">
      <c r="AD80414" s="9"/>
    </row>
    <row r="80415" spans="30:30">
      <c r="AD80415" s="9"/>
    </row>
    <row r="80416" spans="30:30">
      <c r="AD80416" s="9"/>
    </row>
    <row r="80417" spans="30:30">
      <c r="AD80417" s="9"/>
    </row>
    <row r="80418" spans="30:30">
      <c r="AD80418" s="9"/>
    </row>
    <row r="80419" spans="30:30">
      <c r="AD80419" s="9"/>
    </row>
    <row r="80420" spans="30:30">
      <c r="AD80420" s="9"/>
    </row>
    <row r="80421" spans="30:30">
      <c r="AD80421" s="9"/>
    </row>
    <row r="80422" spans="30:30">
      <c r="AD80422" s="9"/>
    </row>
    <row r="80423" spans="30:30">
      <c r="AD80423" s="9"/>
    </row>
    <row r="80424" spans="30:30">
      <c r="AD80424" s="9"/>
    </row>
    <row r="80425" spans="30:30">
      <c r="AD80425" s="9"/>
    </row>
    <row r="80426" spans="30:30">
      <c r="AD80426" s="9"/>
    </row>
    <row r="80427" spans="30:30">
      <c r="AD80427" s="9"/>
    </row>
    <row r="80428" spans="30:30">
      <c r="AD80428" s="9"/>
    </row>
    <row r="80429" spans="30:30">
      <c r="AD80429" s="9"/>
    </row>
    <row r="80430" spans="30:30">
      <c r="AD80430" s="9"/>
    </row>
    <row r="80431" spans="30:30">
      <c r="AD80431" s="9"/>
    </row>
    <row r="80432" spans="30:30">
      <c r="AD80432" s="9"/>
    </row>
    <row r="80433" spans="30:30">
      <c r="AD80433" s="9"/>
    </row>
    <row r="80434" spans="30:30">
      <c r="AD80434" s="9"/>
    </row>
    <row r="80435" spans="30:30">
      <c r="AD80435" s="9"/>
    </row>
    <row r="80436" spans="30:30">
      <c r="AD80436" s="9"/>
    </row>
    <row r="80437" spans="30:30">
      <c r="AD80437" s="9"/>
    </row>
    <row r="80438" spans="30:30">
      <c r="AD80438" s="9"/>
    </row>
    <row r="80439" spans="30:30">
      <c r="AD80439" s="9"/>
    </row>
    <row r="80440" spans="30:30">
      <c r="AD80440" s="9"/>
    </row>
    <row r="80441" spans="30:30">
      <c r="AD80441" s="9"/>
    </row>
    <row r="80442" spans="30:30">
      <c r="AD80442" s="9"/>
    </row>
    <row r="80443" spans="30:30">
      <c r="AD80443" s="9"/>
    </row>
    <row r="80444" spans="30:30">
      <c r="AD80444" s="9"/>
    </row>
    <row r="80445" spans="30:30">
      <c r="AD80445" s="9"/>
    </row>
    <row r="80446" spans="30:30">
      <c r="AD80446" s="9"/>
    </row>
    <row r="80447" spans="30:30">
      <c r="AD80447" s="9"/>
    </row>
    <row r="80448" spans="30:30">
      <c r="AD80448" s="9"/>
    </row>
    <row r="80449" spans="30:30">
      <c r="AD80449" s="9"/>
    </row>
    <row r="80450" spans="30:30">
      <c r="AD80450" s="9"/>
    </row>
    <row r="80451" spans="30:30">
      <c r="AD80451" s="9"/>
    </row>
    <row r="80452" spans="30:30">
      <c r="AD80452" s="9"/>
    </row>
    <row r="80453" spans="30:30">
      <c r="AD80453" s="9"/>
    </row>
    <row r="80454" spans="30:30">
      <c r="AD80454" s="9"/>
    </row>
    <row r="80455" spans="30:30">
      <c r="AD80455" s="9"/>
    </row>
    <row r="80456" spans="30:30">
      <c r="AD80456" s="9"/>
    </row>
    <row r="80457" spans="30:30">
      <c r="AD80457" s="9"/>
    </row>
    <row r="80458" spans="30:30">
      <c r="AD80458" s="9"/>
    </row>
    <row r="80459" spans="30:30">
      <c r="AD80459" s="9"/>
    </row>
    <row r="80460" spans="30:30">
      <c r="AD80460" s="9"/>
    </row>
    <row r="80461" spans="30:30">
      <c r="AD80461" s="9"/>
    </row>
    <row r="80462" spans="30:30">
      <c r="AD80462" s="9"/>
    </row>
    <row r="80463" spans="30:30">
      <c r="AD80463" s="9"/>
    </row>
    <row r="80464" spans="30:30">
      <c r="AD80464" s="9"/>
    </row>
    <row r="80465" spans="30:30">
      <c r="AD80465" s="9"/>
    </row>
    <row r="80466" spans="30:30">
      <c r="AD80466" s="9"/>
    </row>
    <row r="80467" spans="30:30">
      <c r="AD80467" s="9"/>
    </row>
    <row r="80468" spans="30:30">
      <c r="AD80468" s="9"/>
    </row>
    <row r="80469" spans="30:30">
      <c r="AD80469" s="9"/>
    </row>
    <row r="80470" spans="30:30">
      <c r="AD80470" s="9"/>
    </row>
    <row r="80471" spans="30:30">
      <c r="AD80471" s="9"/>
    </row>
    <row r="80472" spans="30:30">
      <c r="AD80472" s="9"/>
    </row>
    <row r="80473" spans="30:30">
      <c r="AD80473" s="9"/>
    </row>
    <row r="80474" spans="30:30">
      <c r="AD80474" s="9"/>
    </row>
    <row r="80475" spans="30:30">
      <c r="AD80475" s="9"/>
    </row>
    <row r="80476" spans="30:30">
      <c r="AD80476" s="9"/>
    </row>
    <row r="80477" spans="30:30">
      <c r="AD80477" s="9"/>
    </row>
    <row r="80478" spans="30:30">
      <c r="AD80478" s="9"/>
    </row>
    <row r="80479" spans="30:30">
      <c r="AD80479" s="9"/>
    </row>
    <row r="80480" spans="30:30">
      <c r="AD80480" s="9"/>
    </row>
    <row r="80481" spans="30:30">
      <c r="AD80481" s="9"/>
    </row>
    <row r="80482" spans="30:30">
      <c r="AD80482" s="9"/>
    </row>
    <row r="80483" spans="30:30">
      <c r="AD80483" s="9"/>
    </row>
    <row r="80484" spans="30:30">
      <c r="AD80484" s="9"/>
    </row>
    <row r="80485" spans="30:30">
      <c r="AD80485" s="9"/>
    </row>
    <row r="80486" spans="30:30">
      <c r="AD80486" s="9"/>
    </row>
    <row r="80487" spans="30:30">
      <c r="AD80487" s="9"/>
    </row>
    <row r="80488" spans="30:30">
      <c r="AD80488" s="9"/>
    </row>
    <row r="80489" spans="30:30">
      <c r="AD80489" s="9"/>
    </row>
    <row r="80490" spans="30:30">
      <c r="AD80490" s="9"/>
    </row>
    <row r="80491" spans="30:30">
      <c r="AD80491" s="9"/>
    </row>
    <row r="80492" spans="30:30">
      <c r="AD80492" s="9"/>
    </row>
    <row r="80493" spans="30:30">
      <c r="AD80493" s="9"/>
    </row>
    <row r="80494" spans="30:30">
      <c r="AD80494" s="9"/>
    </row>
    <row r="80495" spans="30:30">
      <c r="AD80495" s="9"/>
    </row>
    <row r="80496" spans="30:30">
      <c r="AD80496" s="9"/>
    </row>
    <row r="80497" spans="30:30">
      <c r="AD80497" s="9"/>
    </row>
    <row r="80498" spans="30:30">
      <c r="AD80498" s="9"/>
    </row>
    <row r="80499" spans="30:30">
      <c r="AD80499" s="9"/>
    </row>
    <row r="80500" spans="30:30">
      <c r="AD80500" s="9"/>
    </row>
    <row r="80501" spans="30:30">
      <c r="AD80501" s="9"/>
    </row>
    <row r="80502" spans="30:30">
      <c r="AD80502" s="9"/>
    </row>
    <row r="80503" spans="30:30">
      <c r="AD80503" s="9"/>
    </row>
    <row r="80504" spans="30:30">
      <c r="AD80504" s="9"/>
    </row>
    <row r="80505" spans="30:30">
      <c r="AD80505" s="9"/>
    </row>
    <row r="80506" spans="30:30">
      <c r="AD80506" s="9"/>
    </row>
    <row r="80507" spans="30:30">
      <c r="AD80507" s="9"/>
    </row>
    <row r="80508" spans="30:30">
      <c r="AD80508" s="9"/>
    </row>
    <row r="80509" spans="30:30">
      <c r="AD80509" s="9"/>
    </row>
    <row r="80510" spans="30:30">
      <c r="AD80510" s="9"/>
    </row>
    <row r="80511" spans="30:30">
      <c r="AD80511" s="9"/>
    </row>
    <row r="80512" spans="30:30">
      <c r="AD80512" s="9"/>
    </row>
    <row r="80513" spans="30:30">
      <c r="AD80513" s="9"/>
    </row>
    <row r="80514" spans="30:30">
      <c r="AD80514" s="9"/>
    </row>
    <row r="80515" spans="30:30">
      <c r="AD80515" s="9"/>
    </row>
    <row r="80516" spans="30:30">
      <c r="AD80516" s="9"/>
    </row>
    <row r="80517" spans="30:30">
      <c r="AD80517" s="9"/>
    </row>
    <row r="80518" spans="30:30">
      <c r="AD80518" s="9"/>
    </row>
    <row r="80519" spans="30:30">
      <c r="AD80519" s="9"/>
    </row>
    <row r="80520" spans="30:30">
      <c r="AD80520" s="9"/>
    </row>
    <row r="80521" spans="30:30">
      <c r="AD80521" s="9"/>
    </row>
    <row r="80522" spans="30:30">
      <c r="AD80522" s="9"/>
    </row>
    <row r="80523" spans="30:30">
      <c r="AD80523" s="9"/>
    </row>
    <row r="80524" spans="30:30">
      <c r="AD80524" s="9"/>
    </row>
    <row r="80525" spans="30:30">
      <c r="AD80525" s="9"/>
    </row>
    <row r="80526" spans="30:30">
      <c r="AD80526" s="9"/>
    </row>
    <row r="80527" spans="30:30">
      <c r="AD80527" s="9"/>
    </row>
    <row r="80528" spans="30:30">
      <c r="AD80528" s="9"/>
    </row>
    <row r="80529" spans="30:30">
      <c r="AD80529" s="9"/>
    </row>
    <row r="80530" spans="30:30">
      <c r="AD80530" s="9"/>
    </row>
    <row r="80531" spans="30:30">
      <c r="AD80531" s="9"/>
    </row>
    <row r="80532" spans="30:30">
      <c r="AD80532" s="9"/>
    </row>
    <row r="80533" spans="30:30">
      <c r="AD80533" s="9"/>
    </row>
    <row r="80534" spans="30:30">
      <c r="AD80534" s="9"/>
    </row>
    <row r="80535" spans="30:30">
      <c r="AD80535" s="9"/>
    </row>
    <row r="80536" spans="30:30">
      <c r="AD80536" s="9"/>
    </row>
    <row r="80537" spans="30:30">
      <c r="AD80537" s="9"/>
    </row>
    <row r="80538" spans="30:30">
      <c r="AD80538" s="9"/>
    </row>
    <row r="80539" spans="30:30">
      <c r="AD80539" s="9"/>
    </row>
    <row r="80540" spans="30:30">
      <c r="AD80540" s="9"/>
    </row>
    <row r="80541" spans="30:30">
      <c r="AD80541" s="9"/>
    </row>
    <row r="80542" spans="30:30">
      <c r="AD80542" s="9"/>
    </row>
    <row r="80543" spans="30:30">
      <c r="AD80543" s="9"/>
    </row>
    <row r="80544" spans="30:30">
      <c r="AD80544" s="9"/>
    </row>
    <row r="80545" spans="30:30">
      <c r="AD80545" s="9"/>
    </row>
    <row r="80546" spans="30:30">
      <c r="AD80546" s="9"/>
    </row>
    <row r="80547" spans="30:30">
      <c r="AD80547" s="9"/>
    </row>
    <row r="80548" spans="30:30">
      <c r="AD80548" s="9"/>
    </row>
    <row r="80549" spans="30:30">
      <c r="AD80549" s="9"/>
    </row>
    <row r="80550" spans="30:30">
      <c r="AD80550" s="9"/>
    </row>
    <row r="80551" spans="30:30">
      <c r="AD80551" s="9"/>
    </row>
    <row r="80552" spans="30:30">
      <c r="AD80552" s="9"/>
    </row>
    <row r="80553" spans="30:30">
      <c r="AD80553" s="9"/>
    </row>
    <row r="80554" spans="30:30">
      <c r="AD80554" s="9"/>
    </row>
    <row r="80555" spans="30:30">
      <c r="AD80555" s="9"/>
    </row>
    <row r="80556" spans="30:30">
      <c r="AD80556" s="9"/>
    </row>
    <row r="80557" spans="30:30">
      <c r="AD80557" s="9"/>
    </row>
    <row r="80558" spans="30:30">
      <c r="AD80558" s="9"/>
    </row>
    <row r="80559" spans="30:30">
      <c r="AD80559" s="9"/>
    </row>
    <row r="80560" spans="30:30">
      <c r="AD80560" s="9"/>
    </row>
    <row r="80561" spans="30:30">
      <c r="AD80561" s="9"/>
    </row>
    <row r="80562" spans="30:30">
      <c r="AD80562" s="9"/>
    </row>
    <row r="80563" spans="30:30">
      <c r="AD80563" s="9"/>
    </row>
    <row r="80564" spans="30:30">
      <c r="AD80564" s="9"/>
    </row>
    <row r="80565" spans="30:30">
      <c r="AD80565" s="9"/>
    </row>
    <row r="80566" spans="30:30">
      <c r="AD80566" s="9"/>
    </row>
    <row r="80567" spans="30:30">
      <c r="AD80567" s="9"/>
    </row>
    <row r="80568" spans="30:30">
      <c r="AD80568" s="9"/>
    </row>
    <row r="80569" spans="30:30">
      <c r="AD80569" s="9"/>
    </row>
    <row r="80570" spans="30:30">
      <c r="AD80570" s="9"/>
    </row>
    <row r="80571" spans="30:30">
      <c r="AD80571" s="9"/>
    </row>
    <row r="80572" spans="30:30">
      <c r="AD80572" s="9"/>
    </row>
    <row r="80573" spans="30:30">
      <c r="AD80573" s="9"/>
    </row>
    <row r="80574" spans="30:30">
      <c r="AD80574" s="9"/>
    </row>
    <row r="80575" spans="30:30">
      <c r="AD80575" s="9"/>
    </row>
    <row r="80576" spans="30:30">
      <c r="AD80576" s="9"/>
    </row>
    <row r="80577" spans="30:30">
      <c r="AD80577" s="9"/>
    </row>
    <row r="80578" spans="30:30">
      <c r="AD80578" s="9"/>
    </row>
    <row r="80579" spans="30:30">
      <c r="AD80579" s="9"/>
    </row>
    <row r="80580" spans="30:30">
      <c r="AD80580" s="9"/>
    </row>
    <row r="80581" spans="30:30">
      <c r="AD80581" s="9"/>
    </row>
    <row r="80582" spans="30:30">
      <c r="AD80582" s="9"/>
    </row>
    <row r="80583" spans="30:30">
      <c r="AD80583" s="9"/>
    </row>
    <row r="80584" spans="30:30">
      <c r="AD80584" s="9"/>
    </row>
    <row r="80585" spans="30:30">
      <c r="AD80585" s="9"/>
    </row>
    <row r="80586" spans="30:30">
      <c r="AD80586" s="9"/>
    </row>
    <row r="80587" spans="30:30">
      <c r="AD80587" s="9"/>
    </row>
    <row r="80588" spans="30:30">
      <c r="AD80588" s="9"/>
    </row>
    <row r="80589" spans="30:30">
      <c r="AD80589" s="9"/>
    </row>
    <row r="80590" spans="30:30">
      <c r="AD80590" s="9"/>
    </row>
    <row r="80591" spans="30:30">
      <c r="AD80591" s="9"/>
    </row>
    <row r="80592" spans="30:30">
      <c r="AD80592" s="9"/>
    </row>
    <row r="80593" spans="30:30">
      <c r="AD80593" s="9"/>
    </row>
    <row r="80594" spans="30:30">
      <c r="AD80594" s="9"/>
    </row>
    <row r="80595" spans="30:30">
      <c r="AD80595" s="9"/>
    </row>
    <row r="80596" spans="30:30">
      <c r="AD80596" s="9"/>
    </row>
    <row r="80597" spans="30:30">
      <c r="AD80597" s="9"/>
    </row>
    <row r="80598" spans="30:30">
      <c r="AD80598" s="9"/>
    </row>
    <row r="80599" spans="30:30">
      <c r="AD80599" s="9"/>
    </row>
    <row r="80600" spans="30:30">
      <c r="AD80600" s="9"/>
    </row>
    <row r="80601" spans="30:30">
      <c r="AD80601" s="9"/>
    </row>
    <row r="80602" spans="30:30">
      <c r="AD80602" s="9"/>
    </row>
    <row r="80603" spans="30:30">
      <c r="AD80603" s="9"/>
    </row>
    <row r="80604" spans="30:30">
      <c r="AD80604" s="9"/>
    </row>
    <row r="80605" spans="30:30">
      <c r="AD80605" s="9"/>
    </row>
    <row r="80606" spans="30:30">
      <c r="AD80606" s="9"/>
    </row>
    <row r="80607" spans="30:30">
      <c r="AD80607" s="9"/>
    </row>
    <row r="80608" spans="30:30">
      <c r="AD80608" s="9"/>
    </row>
    <row r="80609" spans="30:30">
      <c r="AD80609" s="9"/>
    </row>
    <row r="80610" spans="30:30">
      <c r="AD80610" s="9"/>
    </row>
    <row r="80611" spans="30:30">
      <c r="AD80611" s="9"/>
    </row>
    <row r="80612" spans="30:30">
      <c r="AD80612" s="9"/>
    </row>
    <row r="80613" spans="30:30">
      <c r="AD80613" s="9"/>
    </row>
    <row r="80614" spans="30:30">
      <c r="AD80614" s="9"/>
    </row>
    <row r="80615" spans="30:30">
      <c r="AD80615" s="9"/>
    </row>
    <row r="80616" spans="30:30">
      <c r="AD80616" s="9"/>
    </row>
    <row r="80617" spans="30:30">
      <c r="AD80617" s="9"/>
    </row>
    <row r="80618" spans="30:30">
      <c r="AD80618" s="9"/>
    </row>
    <row r="80619" spans="30:30">
      <c r="AD80619" s="9"/>
    </row>
    <row r="80620" spans="30:30">
      <c r="AD80620" s="9"/>
    </row>
    <row r="80621" spans="30:30">
      <c r="AD80621" s="9"/>
    </row>
    <row r="80622" spans="30:30">
      <c r="AD80622" s="9"/>
    </row>
    <row r="80623" spans="30:30">
      <c r="AD80623" s="9"/>
    </row>
    <row r="80624" spans="30:30">
      <c r="AD80624" s="9"/>
    </row>
    <row r="80625" spans="30:30">
      <c r="AD80625" s="9"/>
    </row>
    <row r="80626" spans="30:30">
      <c r="AD80626" s="9"/>
    </row>
    <row r="80627" spans="30:30">
      <c r="AD80627" s="9"/>
    </row>
    <row r="80628" spans="30:30">
      <c r="AD80628" s="9"/>
    </row>
    <row r="80629" spans="30:30">
      <c r="AD80629" s="9"/>
    </row>
    <row r="80630" spans="30:30">
      <c r="AD80630" s="9"/>
    </row>
    <row r="80631" spans="30:30">
      <c r="AD80631" s="9"/>
    </row>
    <row r="80632" spans="30:30">
      <c r="AD80632" s="9"/>
    </row>
    <row r="80633" spans="30:30">
      <c r="AD80633" s="9"/>
    </row>
    <row r="80634" spans="30:30">
      <c r="AD80634" s="9"/>
    </row>
    <row r="80635" spans="30:30">
      <c r="AD80635" s="9"/>
    </row>
    <row r="80636" spans="30:30">
      <c r="AD80636" s="9"/>
    </row>
    <row r="80637" spans="30:30">
      <c r="AD80637" s="9"/>
    </row>
    <row r="80638" spans="30:30">
      <c r="AD80638" s="9"/>
    </row>
    <row r="80639" spans="30:30">
      <c r="AD80639" s="9"/>
    </row>
    <row r="80640" spans="30:30">
      <c r="AD80640" s="9"/>
    </row>
    <row r="80641" spans="30:30">
      <c r="AD80641" s="9"/>
    </row>
    <row r="80642" spans="30:30">
      <c r="AD80642" s="9"/>
    </row>
    <row r="80643" spans="30:30">
      <c r="AD80643" s="9"/>
    </row>
    <row r="80644" spans="30:30">
      <c r="AD80644" s="9"/>
    </row>
    <row r="80645" spans="30:30">
      <c r="AD80645" s="9"/>
    </row>
    <row r="80646" spans="30:30">
      <c r="AD80646" s="9"/>
    </row>
    <row r="80647" spans="30:30">
      <c r="AD80647" s="9"/>
    </row>
    <row r="80648" spans="30:30">
      <c r="AD80648" s="9"/>
    </row>
    <row r="80649" spans="30:30">
      <c r="AD80649" s="9"/>
    </row>
    <row r="80650" spans="30:30">
      <c r="AD80650" s="9"/>
    </row>
    <row r="80651" spans="30:30">
      <c r="AD80651" s="9"/>
    </row>
    <row r="80652" spans="30:30">
      <c r="AD80652" s="9"/>
    </row>
    <row r="80653" spans="30:30">
      <c r="AD80653" s="9"/>
    </row>
    <row r="80654" spans="30:30">
      <c r="AD80654" s="9"/>
    </row>
    <row r="80655" spans="30:30">
      <c r="AD80655" s="9"/>
    </row>
    <row r="80656" spans="30:30">
      <c r="AD80656" s="9"/>
    </row>
    <row r="80657" spans="30:30">
      <c r="AD80657" s="9"/>
    </row>
    <row r="80658" spans="30:30">
      <c r="AD80658" s="9"/>
    </row>
    <row r="80659" spans="30:30">
      <c r="AD80659" s="9"/>
    </row>
    <row r="80660" spans="30:30">
      <c r="AD80660" s="9"/>
    </row>
    <row r="80661" spans="30:30">
      <c r="AD80661" s="9"/>
    </row>
    <row r="80662" spans="30:30">
      <c r="AD80662" s="9"/>
    </row>
    <row r="80663" spans="30:30">
      <c r="AD80663" s="9"/>
    </row>
    <row r="80664" spans="30:30">
      <c r="AD80664" s="9"/>
    </row>
    <row r="80665" spans="30:30">
      <c r="AD80665" s="9"/>
    </row>
    <row r="80666" spans="30:30">
      <c r="AD80666" s="9"/>
    </row>
    <row r="80667" spans="30:30">
      <c r="AD80667" s="9"/>
    </row>
    <row r="80668" spans="30:30">
      <c r="AD80668" s="9"/>
    </row>
    <row r="80669" spans="30:30">
      <c r="AD80669" s="9"/>
    </row>
    <row r="80670" spans="30:30">
      <c r="AD80670" s="9"/>
    </row>
    <row r="80671" spans="30:30">
      <c r="AD80671" s="9"/>
    </row>
    <row r="80672" spans="30:30">
      <c r="AD80672" s="9"/>
    </row>
    <row r="80673" spans="30:30">
      <c r="AD80673" s="9"/>
    </row>
    <row r="80674" spans="30:30">
      <c r="AD80674" s="9"/>
    </row>
    <row r="80675" spans="30:30">
      <c r="AD80675" s="9"/>
    </row>
    <row r="80676" spans="30:30">
      <c r="AD80676" s="9"/>
    </row>
    <row r="80677" spans="30:30">
      <c r="AD80677" s="9"/>
    </row>
    <row r="80678" spans="30:30">
      <c r="AD80678" s="9"/>
    </row>
    <row r="80679" spans="30:30">
      <c r="AD80679" s="9"/>
    </row>
    <row r="80680" spans="30:30">
      <c r="AD80680" s="9"/>
    </row>
    <row r="80681" spans="30:30">
      <c r="AD80681" s="9"/>
    </row>
    <row r="80682" spans="30:30">
      <c r="AD80682" s="9"/>
    </row>
    <row r="80683" spans="30:30">
      <c r="AD80683" s="9"/>
    </row>
    <row r="80684" spans="30:30">
      <c r="AD80684" s="9"/>
    </row>
    <row r="80685" spans="30:30">
      <c r="AD80685" s="9"/>
    </row>
    <row r="80686" spans="30:30">
      <c r="AD80686" s="9"/>
    </row>
    <row r="80687" spans="30:30">
      <c r="AD80687" s="9"/>
    </row>
    <row r="80688" spans="30:30">
      <c r="AD80688" s="9"/>
    </row>
    <row r="80689" spans="30:30">
      <c r="AD80689" s="9"/>
    </row>
    <row r="80690" spans="30:30">
      <c r="AD80690" s="9"/>
    </row>
    <row r="80691" spans="30:30">
      <c r="AD80691" s="9"/>
    </row>
    <row r="80692" spans="30:30">
      <c r="AD80692" s="9"/>
    </row>
    <row r="80693" spans="30:30">
      <c r="AD80693" s="9"/>
    </row>
    <row r="80694" spans="30:30">
      <c r="AD80694" s="9"/>
    </row>
    <row r="80695" spans="30:30">
      <c r="AD80695" s="9"/>
    </row>
    <row r="80696" spans="30:30">
      <c r="AD80696" s="9"/>
    </row>
    <row r="80697" spans="30:30">
      <c r="AD80697" s="9"/>
    </row>
    <row r="80698" spans="30:30">
      <c r="AD80698" s="9"/>
    </row>
    <row r="80699" spans="30:30">
      <c r="AD80699" s="9"/>
    </row>
    <row r="80700" spans="30:30">
      <c r="AD80700" s="9"/>
    </row>
    <row r="80701" spans="30:30">
      <c r="AD80701" s="9"/>
    </row>
    <row r="80702" spans="30:30">
      <c r="AD80702" s="9"/>
    </row>
    <row r="80703" spans="30:30">
      <c r="AD80703" s="9"/>
    </row>
    <row r="80704" spans="30:30">
      <c r="AD80704" s="9"/>
    </row>
    <row r="80705" spans="30:30">
      <c r="AD80705" s="9"/>
    </row>
    <row r="80706" spans="30:30">
      <c r="AD80706" s="9"/>
    </row>
    <row r="80707" spans="30:30">
      <c r="AD80707" s="9"/>
    </row>
    <row r="80708" spans="30:30">
      <c r="AD80708" s="9"/>
    </row>
    <row r="80709" spans="30:30">
      <c r="AD80709" s="9"/>
    </row>
    <row r="80710" spans="30:30">
      <c r="AD80710" s="9"/>
    </row>
    <row r="80711" spans="30:30">
      <c r="AD80711" s="9"/>
    </row>
    <row r="80712" spans="30:30">
      <c r="AD80712" s="9"/>
    </row>
    <row r="80713" spans="30:30">
      <c r="AD80713" s="9"/>
    </row>
    <row r="80714" spans="30:30">
      <c r="AD80714" s="9"/>
    </row>
    <row r="80715" spans="30:30">
      <c r="AD80715" s="9"/>
    </row>
    <row r="80716" spans="30:30">
      <c r="AD80716" s="9"/>
    </row>
    <row r="80717" spans="30:30">
      <c r="AD80717" s="9"/>
    </row>
    <row r="80718" spans="30:30">
      <c r="AD80718" s="9"/>
    </row>
    <row r="80719" spans="30:30">
      <c r="AD80719" s="9"/>
    </row>
    <row r="80720" spans="30:30">
      <c r="AD80720" s="9"/>
    </row>
    <row r="80721" spans="30:30">
      <c r="AD80721" s="9"/>
    </row>
    <row r="80722" spans="30:30">
      <c r="AD80722" s="9"/>
    </row>
    <row r="80723" spans="30:30">
      <c r="AD80723" s="9"/>
    </row>
    <row r="80724" spans="30:30">
      <c r="AD80724" s="9"/>
    </row>
    <row r="80725" spans="30:30">
      <c r="AD80725" s="9"/>
    </row>
    <row r="80726" spans="30:30">
      <c r="AD80726" s="9"/>
    </row>
    <row r="80727" spans="30:30">
      <c r="AD80727" s="9"/>
    </row>
    <row r="80728" spans="30:30">
      <c r="AD80728" s="9"/>
    </row>
    <row r="80729" spans="30:30">
      <c r="AD80729" s="9"/>
    </row>
    <row r="80730" spans="30:30">
      <c r="AD80730" s="9"/>
    </row>
    <row r="80731" spans="30:30">
      <c r="AD80731" s="9"/>
    </row>
    <row r="80732" spans="30:30">
      <c r="AD80732" s="9"/>
    </row>
    <row r="80733" spans="30:30">
      <c r="AD80733" s="9"/>
    </row>
    <row r="80734" spans="30:30">
      <c r="AD80734" s="9"/>
    </row>
    <row r="80735" spans="30:30">
      <c r="AD80735" s="9"/>
    </row>
    <row r="80736" spans="30:30">
      <c r="AD80736" s="9"/>
    </row>
    <row r="80737" spans="30:30">
      <c r="AD80737" s="9"/>
    </row>
    <row r="80738" spans="30:30">
      <c r="AD80738" s="9"/>
    </row>
    <row r="80739" spans="30:30">
      <c r="AD80739" s="9"/>
    </row>
    <row r="80740" spans="30:30">
      <c r="AD80740" s="9"/>
    </row>
    <row r="80741" spans="30:30">
      <c r="AD80741" s="9"/>
    </row>
    <row r="80742" spans="30:30">
      <c r="AD80742" s="9"/>
    </row>
    <row r="80743" spans="30:30">
      <c r="AD80743" s="9"/>
    </row>
    <row r="80744" spans="30:30">
      <c r="AD80744" s="9"/>
    </row>
    <row r="80745" spans="30:30">
      <c r="AD80745" s="9"/>
    </row>
    <row r="80746" spans="30:30">
      <c r="AD80746" s="9"/>
    </row>
    <row r="80747" spans="30:30">
      <c r="AD80747" s="9"/>
    </row>
    <row r="80748" spans="30:30">
      <c r="AD80748" s="9"/>
    </row>
    <row r="80749" spans="30:30">
      <c r="AD80749" s="9"/>
    </row>
    <row r="80750" spans="30:30">
      <c r="AD80750" s="9"/>
    </row>
    <row r="80751" spans="30:30">
      <c r="AD80751" s="9"/>
    </row>
    <row r="80752" spans="30:30">
      <c r="AD80752" s="9"/>
    </row>
    <row r="80753" spans="30:30">
      <c r="AD80753" s="9"/>
    </row>
    <row r="80754" spans="30:30">
      <c r="AD80754" s="9"/>
    </row>
    <row r="80755" spans="30:30">
      <c r="AD80755" s="9"/>
    </row>
    <row r="80756" spans="30:30">
      <c r="AD80756" s="9"/>
    </row>
    <row r="80757" spans="30:30">
      <c r="AD80757" s="9"/>
    </row>
    <row r="80758" spans="30:30">
      <c r="AD80758" s="9"/>
    </row>
    <row r="80759" spans="30:30">
      <c r="AD80759" s="9"/>
    </row>
    <row r="80760" spans="30:30">
      <c r="AD80760" s="9"/>
    </row>
    <row r="80761" spans="30:30">
      <c r="AD80761" s="9"/>
    </row>
    <row r="80762" spans="30:30">
      <c r="AD80762" s="9"/>
    </row>
    <row r="80763" spans="30:30">
      <c r="AD80763" s="9"/>
    </row>
    <row r="80764" spans="30:30">
      <c r="AD80764" s="9"/>
    </row>
    <row r="80765" spans="30:30">
      <c r="AD80765" s="9"/>
    </row>
    <row r="80766" spans="30:30">
      <c r="AD80766" s="9"/>
    </row>
    <row r="80767" spans="30:30">
      <c r="AD80767" s="9"/>
    </row>
    <row r="80768" spans="30:30">
      <c r="AD80768" s="9"/>
    </row>
    <row r="80769" spans="30:30">
      <c r="AD80769" s="9"/>
    </row>
    <row r="80770" spans="30:30">
      <c r="AD80770" s="9"/>
    </row>
    <row r="80771" spans="30:30">
      <c r="AD80771" s="9"/>
    </row>
    <row r="80772" spans="30:30">
      <c r="AD80772" s="9"/>
    </row>
    <row r="80773" spans="30:30">
      <c r="AD80773" s="9"/>
    </row>
    <row r="80774" spans="30:30">
      <c r="AD80774" s="9"/>
    </row>
    <row r="80775" spans="30:30">
      <c r="AD80775" s="9"/>
    </row>
    <row r="80776" spans="30:30">
      <c r="AD80776" s="9"/>
    </row>
    <row r="80777" spans="30:30">
      <c r="AD80777" s="9"/>
    </row>
    <row r="80778" spans="30:30">
      <c r="AD80778" s="9"/>
    </row>
    <row r="80779" spans="30:30">
      <c r="AD80779" s="9"/>
    </row>
    <row r="80780" spans="30:30">
      <c r="AD80780" s="9"/>
    </row>
    <row r="80781" spans="30:30">
      <c r="AD80781" s="9"/>
    </row>
    <row r="80782" spans="30:30">
      <c r="AD80782" s="9"/>
    </row>
    <row r="80783" spans="30:30">
      <c r="AD80783" s="9"/>
    </row>
    <row r="80784" spans="30:30">
      <c r="AD80784" s="9"/>
    </row>
    <row r="80785" spans="30:30">
      <c r="AD80785" s="9"/>
    </row>
    <row r="80786" spans="30:30">
      <c r="AD80786" s="9"/>
    </row>
    <row r="80787" spans="30:30">
      <c r="AD80787" s="9"/>
    </row>
    <row r="80788" spans="30:30">
      <c r="AD80788" s="9"/>
    </row>
    <row r="80789" spans="30:30">
      <c r="AD80789" s="9"/>
    </row>
    <row r="80790" spans="30:30">
      <c r="AD80790" s="9"/>
    </row>
    <row r="80791" spans="30:30">
      <c r="AD80791" s="9"/>
    </row>
    <row r="80792" spans="30:30">
      <c r="AD80792" s="9"/>
    </row>
    <row r="80793" spans="30:30">
      <c r="AD80793" s="9"/>
    </row>
    <row r="80794" spans="30:30">
      <c r="AD80794" s="9"/>
    </row>
    <row r="80795" spans="30:30">
      <c r="AD80795" s="9"/>
    </row>
    <row r="80796" spans="30:30">
      <c r="AD80796" s="9"/>
    </row>
    <row r="80797" spans="30:30">
      <c r="AD80797" s="9"/>
    </row>
    <row r="80798" spans="30:30">
      <c r="AD80798" s="9"/>
    </row>
    <row r="80799" spans="30:30">
      <c r="AD80799" s="9"/>
    </row>
    <row r="80800" spans="30:30">
      <c r="AD80800" s="9"/>
    </row>
    <row r="80801" spans="30:30">
      <c r="AD80801" s="9"/>
    </row>
    <row r="80802" spans="30:30">
      <c r="AD80802" s="9"/>
    </row>
    <row r="80803" spans="30:30">
      <c r="AD80803" s="9"/>
    </row>
    <row r="80804" spans="30:30">
      <c r="AD80804" s="9"/>
    </row>
    <row r="80805" spans="30:30">
      <c r="AD80805" s="9"/>
    </row>
    <row r="80806" spans="30:30">
      <c r="AD80806" s="9"/>
    </row>
    <row r="80807" spans="30:30">
      <c r="AD80807" s="9"/>
    </row>
    <row r="80808" spans="30:30">
      <c r="AD80808" s="9"/>
    </row>
    <row r="80809" spans="30:30">
      <c r="AD80809" s="9"/>
    </row>
    <row r="80810" spans="30:30">
      <c r="AD80810" s="9"/>
    </row>
    <row r="80811" spans="30:30">
      <c r="AD80811" s="9"/>
    </row>
    <row r="80812" spans="30:30">
      <c r="AD80812" s="9"/>
    </row>
    <row r="80813" spans="30:30">
      <c r="AD80813" s="9"/>
    </row>
    <row r="80814" spans="30:30">
      <c r="AD80814" s="9"/>
    </row>
    <row r="80815" spans="30:30">
      <c r="AD80815" s="9"/>
    </row>
    <row r="80816" spans="30:30">
      <c r="AD80816" s="9"/>
    </row>
    <row r="80817" spans="30:30">
      <c r="AD80817" s="9"/>
    </row>
    <row r="80818" spans="30:30">
      <c r="AD80818" s="9"/>
    </row>
    <row r="80819" spans="30:30">
      <c r="AD80819" s="9"/>
    </row>
    <row r="80820" spans="30:30">
      <c r="AD80820" s="9"/>
    </row>
    <row r="80821" spans="30:30">
      <c r="AD80821" s="9"/>
    </row>
    <row r="80822" spans="30:30">
      <c r="AD80822" s="9"/>
    </row>
    <row r="80823" spans="30:30">
      <c r="AD80823" s="9"/>
    </row>
    <row r="80824" spans="30:30">
      <c r="AD80824" s="9"/>
    </row>
    <row r="80825" spans="30:30">
      <c r="AD80825" s="9"/>
    </row>
    <row r="80826" spans="30:30">
      <c r="AD80826" s="9"/>
    </row>
    <row r="80827" spans="30:30">
      <c r="AD80827" s="9"/>
    </row>
    <row r="80828" spans="30:30">
      <c r="AD80828" s="9"/>
    </row>
    <row r="80829" spans="30:30">
      <c r="AD80829" s="9"/>
    </row>
    <row r="80830" spans="30:30">
      <c r="AD80830" s="9"/>
    </row>
    <row r="80831" spans="30:30">
      <c r="AD80831" s="9"/>
    </row>
    <row r="80832" spans="30:30">
      <c r="AD80832" s="9"/>
    </row>
    <row r="80833" spans="30:30">
      <c r="AD80833" s="9"/>
    </row>
    <row r="80834" spans="30:30">
      <c r="AD80834" s="9"/>
    </row>
    <row r="80835" spans="30:30">
      <c r="AD80835" s="9"/>
    </row>
    <row r="80836" spans="30:30">
      <c r="AD80836" s="9"/>
    </row>
    <row r="80837" spans="30:30">
      <c r="AD80837" s="9"/>
    </row>
    <row r="80838" spans="30:30">
      <c r="AD80838" s="9"/>
    </row>
    <row r="80839" spans="30:30">
      <c r="AD80839" s="9"/>
    </row>
    <row r="80840" spans="30:30">
      <c r="AD80840" s="9"/>
    </row>
    <row r="80841" spans="30:30">
      <c r="AD80841" s="9"/>
    </row>
    <row r="80842" spans="30:30">
      <c r="AD80842" s="9"/>
    </row>
    <row r="80843" spans="30:30">
      <c r="AD80843" s="9"/>
    </row>
    <row r="80844" spans="30:30">
      <c r="AD80844" s="9"/>
    </row>
    <row r="80845" spans="30:30">
      <c r="AD80845" s="9"/>
    </row>
    <row r="80846" spans="30:30">
      <c r="AD80846" s="9"/>
    </row>
    <row r="80847" spans="30:30">
      <c r="AD80847" s="9"/>
    </row>
    <row r="80848" spans="30:30">
      <c r="AD80848" s="9"/>
    </row>
    <row r="80849" spans="30:30">
      <c r="AD80849" s="9"/>
    </row>
    <row r="80850" spans="30:30">
      <c r="AD80850" s="9"/>
    </row>
    <row r="80851" spans="30:30">
      <c r="AD80851" s="9"/>
    </row>
    <row r="80852" spans="30:30">
      <c r="AD80852" s="9"/>
    </row>
    <row r="80853" spans="30:30">
      <c r="AD80853" s="9"/>
    </row>
    <row r="80854" spans="30:30">
      <c r="AD80854" s="9"/>
    </row>
    <row r="80855" spans="30:30">
      <c r="AD80855" s="9"/>
    </row>
    <row r="80856" spans="30:30">
      <c r="AD80856" s="9"/>
    </row>
    <row r="80857" spans="30:30">
      <c r="AD80857" s="9"/>
    </row>
    <row r="80858" spans="30:30">
      <c r="AD80858" s="9"/>
    </row>
    <row r="80859" spans="30:30">
      <c r="AD80859" s="9"/>
    </row>
    <row r="80860" spans="30:30">
      <c r="AD80860" s="9"/>
    </row>
    <row r="80861" spans="30:30">
      <c r="AD80861" s="9"/>
    </row>
    <row r="80862" spans="30:30">
      <c r="AD80862" s="9"/>
    </row>
    <row r="80863" spans="30:30">
      <c r="AD80863" s="9"/>
    </row>
    <row r="80864" spans="30:30">
      <c r="AD80864" s="9"/>
    </row>
    <row r="80865" spans="30:30">
      <c r="AD80865" s="9"/>
    </row>
    <row r="80866" spans="30:30">
      <c r="AD80866" s="9"/>
    </row>
    <row r="80867" spans="30:30">
      <c r="AD80867" s="9"/>
    </row>
    <row r="80868" spans="30:30">
      <c r="AD80868" s="9"/>
    </row>
    <row r="80869" spans="30:30">
      <c r="AD80869" s="9"/>
    </row>
    <row r="80870" spans="30:30">
      <c r="AD80870" s="9"/>
    </row>
    <row r="80871" spans="30:30">
      <c r="AD80871" s="9"/>
    </row>
    <row r="80872" spans="30:30">
      <c r="AD80872" s="9"/>
    </row>
    <row r="80873" spans="30:30">
      <c r="AD80873" s="9"/>
    </row>
    <row r="80874" spans="30:30">
      <c r="AD80874" s="9"/>
    </row>
    <row r="80875" spans="30:30">
      <c r="AD80875" s="9"/>
    </row>
    <row r="80876" spans="30:30">
      <c r="AD80876" s="9"/>
    </row>
    <row r="80877" spans="30:30">
      <c r="AD80877" s="9"/>
    </row>
    <row r="80878" spans="30:30">
      <c r="AD80878" s="9"/>
    </row>
    <row r="80879" spans="30:30">
      <c r="AD80879" s="9"/>
    </row>
    <row r="80880" spans="30:30">
      <c r="AD80880" s="9"/>
    </row>
    <row r="80881" spans="30:30">
      <c r="AD80881" s="9"/>
    </row>
    <row r="80882" spans="30:30">
      <c r="AD80882" s="9"/>
    </row>
    <row r="80883" spans="30:30">
      <c r="AD80883" s="9"/>
    </row>
    <row r="80884" spans="30:30">
      <c r="AD80884" s="9"/>
    </row>
    <row r="80885" spans="30:30">
      <c r="AD80885" s="9"/>
    </row>
    <row r="80886" spans="30:30">
      <c r="AD80886" s="9"/>
    </row>
    <row r="80887" spans="30:30">
      <c r="AD80887" s="9"/>
    </row>
    <row r="80888" spans="30:30">
      <c r="AD80888" s="9"/>
    </row>
    <row r="80889" spans="30:30">
      <c r="AD80889" s="9"/>
    </row>
    <row r="80890" spans="30:30">
      <c r="AD80890" s="9"/>
    </row>
    <row r="80891" spans="30:30">
      <c r="AD80891" s="9"/>
    </row>
    <row r="80892" spans="30:30">
      <c r="AD80892" s="9"/>
    </row>
    <row r="80893" spans="30:30">
      <c r="AD80893" s="9"/>
    </row>
    <row r="80894" spans="30:30">
      <c r="AD80894" s="9"/>
    </row>
    <row r="80895" spans="30:30">
      <c r="AD80895" s="9"/>
    </row>
    <row r="80896" spans="30:30">
      <c r="AD80896" s="9"/>
    </row>
    <row r="80897" spans="30:30">
      <c r="AD80897" s="9"/>
    </row>
    <row r="80898" spans="30:30">
      <c r="AD80898" s="9"/>
    </row>
    <row r="80899" spans="30:30">
      <c r="AD80899" s="9"/>
    </row>
    <row r="80900" spans="30:30">
      <c r="AD80900" s="9"/>
    </row>
    <row r="80901" spans="30:30">
      <c r="AD80901" s="9"/>
    </row>
    <row r="80902" spans="30:30">
      <c r="AD80902" s="9"/>
    </row>
    <row r="80903" spans="30:30">
      <c r="AD80903" s="9"/>
    </row>
    <row r="80904" spans="30:30">
      <c r="AD80904" s="9"/>
    </row>
    <row r="80905" spans="30:30">
      <c r="AD80905" s="9"/>
    </row>
    <row r="80906" spans="30:30">
      <c r="AD80906" s="9"/>
    </row>
    <row r="80907" spans="30:30">
      <c r="AD80907" s="9"/>
    </row>
    <row r="80908" spans="30:30">
      <c r="AD80908" s="9"/>
    </row>
    <row r="80909" spans="30:30">
      <c r="AD80909" s="9"/>
    </row>
    <row r="80910" spans="30:30">
      <c r="AD80910" s="9"/>
    </row>
    <row r="80911" spans="30:30">
      <c r="AD80911" s="9"/>
    </row>
    <row r="80912" spans="30:30">
      <c r="AD80912" s="9"/>
    </row>
    <row r="80913" spans="30:30">
      <c r="AD80913" s="9"/>
    </row>
    <row r="80914" spans="30:30">
      <c r="AD80914" s="9"/>
    </row>
    <row r="80915" spans="30:30">
      <c r="AD80915" s="9"/>
    </row>
    <row r="80916" spans="30:30">
      <c r="AD80916" s="9"/>
    </row>
    <row r="80917" spans="30:30">
      <c r="AD80917" s="9"/>
    </row>
    <row r="80918" spans="30:30">
      <c r="AD80918" s="9"/>
    </row>
    <row r="80919" spans="30:30">
      <c r="AD80919" s="9"/>
    </row>
    <row r="80920" spans="30:30">
      <c r="AD80920" s="9"/>
    </row>
    <row r="80921" spans="30:30">
      <c r="AD80921" s="9"/>
    </row>
    <row r="80922" spans="30:30">
      <c r="AD80922" s="9"/>
    </row>
    <row r="80923" spans="30:30">
      <c r="AD80923" s="9"/>
    </row>
    <row r="80924" spans="30:30">
      <c r="AD80924" s="9"/>
    </row>
    <row r="80925" spans="30:30">
      <c r="AD80925" s="9"/>
    </row>
    <row r="80926" spans="30:30">
      <c r="AD80926" s="9"/>
    </row>
    <row r="80927" spans="30:30">
      <c r="AD80927" s="9"/>
    </row>
    <row r="80928" spans="30:30">
      <c r="AD80928" s="9"/>
    </row>
    <row r="80929" spans="30:30">
      <c r="AD80929" s="9"/>
    </row>
    <row r="80930" spans="30:30">
      <c r="AD80930" s="9"/>
    </row>
    <row r="80931" spans="30:30">
      <c r="AD80931" s="9"/>
    </row>
    <row r="80932" spans="30:30">
      <c r="AD80932" s="9"/>
    </row>
    <row r="80933" spans="30:30">
      <c r="AD80933" s="9"/>
    </row>
    <row r="80934" spans="30:30">
      <c r="AD80934" s="9"/>
    </row>
    <row r="80935" spans="30:30">
      <c r="AD80935" s="9"/>
    </row>
    <row r="80936" spans="30:30">
      <c r="AD80936" s="9"/>
    </row>
    <row r="80937" spans="30:30">
      <c r="AD80937" s="9"/>
    </row>
    <row r="80938" spans="30:30">
      <c r="AD80938" s="9"/>
    </row>
    <row r="80939" spans="30:30">
      <c r="AD80939" s="9"/>
    </row>
    <row r="80940" spans="30:30">
      <c r="AD80940" s="9"/>
    </row>
    <row r="80941" spans="30:30">
      <c r="AD80941" s="9"/>
    </row>
    <row r="80942" spans="30:30">
      <c r="AD80942" s="9"/>
    </row>
    <row r="80943" spans="30:30">
      <c r="AD80943" s="9"/>
    </row>
    <row r="80944" spans="30:30">
      <c r="AD80944" s="9"/>
    </row>
    <row r="80945" spans="30:30">
      <c r="AD80945" s="9"/>
    </row>
    <row r="80946" spans="30:30">
      <c r="AD80946" s="9"/>
    </row>
    <row r="80947" spans="30:30">
      <c r="AD80947" s="9"/>
    </row>
    <row r="80948" spans="30:30">
      <c r="AD80948" s="9"/>
    </row>
    <row r="80949" spans="30:30">
      <c r="AD80949" s="9"/>
    </row>
    <row r="80950" spans="30:30">
      <c r="AD80950" s="9"/>
    </row>
    <row r="80951" spans="30:30">
      <c r="AD80951" s="9"/>
    </row>
    <row r="80952" spans="30:30">
      <c r="AD80952" s="9"/>
    </row>
    <row r="80953" spans="30:30">
      <c r="AD80953" s="9"/>
    </row>
    <row r="80954" spans="30:30">
      <c r="AD80954" s="9"/>
    </row>
    <row r="80955" spans="30:30">
      <c r="AD80955" s="9"/>
    </row>
    <row r="80956" spans="30:30">
      <c r="AD80956" s="9"/>
    </row>
    <row r="80957" spans="30:30">
      <c r="AD80957" s="9"/>
    </row>
    <row r="80958" spans="30:30">
      <c r="AD80958" s="9"/>
    </row>
    <row r="80959" spans="30:30">
      <c r="AD80959" s="9"/>
    </row>
    <row r="80960" spans="30:30">
      <c r="AD80960" s="9"/>
    </row>
    <row r="80961" spans="30:30">
      <c r="AD80961" s="9"/>
    </row>
    <row r="80962" spans="30:30">
      <c r="AD80962" s="9"/>
    </row>
    <row r="80963" spans="30:30">
      <c r="AD80963" s="9"/>
    </row>
    <row r="80964" spans="30:30">
      <c r="AD80964" s="9"/>
    </row>
    <row r="80965" spans="30:30">
      <c r="AD80965" s="9"/>
    </row>
    <row r="80966" spans="30:30">
      <c r="AD80966" s="9"/>
    </row>
    <row r="80967" spans="30:30">
      <c r="AD80967" s="9"/>
    </row>
    <row r="80968" spans="30:30">
      <c r="AD80968" s="9"/>
    </row>
    <row r="80969" spans="30:30">
      <c r="AD80969" s="9"/>
    </row>
    <row r="80970" spans="30:30">
      <c r="AD80970" s="9"/>
    </row>
    <row r="80971" spans="30:30">
      <c r="AD80971" s="9"/>
    </row>
    <row r="80972" spans="30:30">
      <c r="AD80972" s="9"/>
    </row>
    <row r="80973" spans="30:30">
      <c r="AD80973" s="9"/>
    </row>
    <row r="80974" spans="30:30">
      <c r="AD80974" s="9"/>
    </row>
    <row r="80975" spans="30:30">
      <c r="AD80975" s="9"/>
    </row>
    <row r="80976" spans="30:30">
      <c r="AD80976" s="9"/>
    </row>
    <row r="80977" spans="30:30">
      <c r="AD80977" s="9"/>
    </row>
    <row r="80978" spans="30:30">
      <c r="AD80978" s="9"/>
    </row>
    <row r="80979" spans="30:30">
      <c r="AD80979" s="9"/>
    </row>
    <row r="80980" spans="30:30">
      <c r="AD80980" s="9"/>
    </row>
    <row r="80981" spans="30:30">
      <c r="AD80981" s="9"/>
    </row>
    <row r="80982" spans="30:30">
      <c r="AD80982" s="9"/>
    </row>
    <row r="80983" spans="30:30">
      <c r="AD80983" s="9"/>
    </row>
    <row r="80984" spans="30:30">
      <c r="AD80984" s="9"/>
    </row>
    <row r="80985" spans="30:30">
      <c r="AD80985" s="9"/>
    </row>
    <row r="80986" spans="30:30">
      <c r="AD80986" s="9"/>
    </row>
    <row r="80987" spans="30:30">
      <c r="AD80987" s="9"/>
    </row>
    <row r="80988" spans="30:30">
      <c r="AD80988" s="9"/>
    </row>
    <row r="80989" spans="30:30">
      <c r="AD80989" s="9"/>
    </row>
    <row r="80990" spans="30:30">
      <c r="AD80990" s="9"/>
    </row>
    <row r="80991" spans="30:30">
      <c r="AD80991" s="9"/>
    </row>
    <row r="80992" spans="30:30">
      <c r="AD80992" s="9"/>
    </row>
    <row r="80993" spans="30:30">
      <c r="AD80993" s="9"/>
    </row>
    <row r="80994" spans="30:30">
      <c r="AD80994" s="9"/>
    </row>
    <row r="80995" spans="30:30">
      <c r="AD80995" s="9"/>
    </row>
    <row r="80996" spans="30:30">
      <c r="AD80996" s="9"/>
    </row>
    <row r="80997" spans="30:30">
      <c r="AD80997" s="9"/>
    </row>
    <row r="80998" spans="30:30">
      <c r="AD80998" s="9"/>
    </row>
    <row r="80999" spans="30:30">
      <c r="AD80999" s="9"/>
    </row>
    <row r="81000" spans="30:30">
      <c r="AD81000" s="9"/>
    </row>
    <row r="81001" spans="30:30">
      <c r="AD81001" s="9"/>
    </row>
    <row r="81002" spans="30:30">
      <c r="AD81002" s="9"/>
    </row>
    <row r="81003" spans="30:30">
      <c r="AD81003" s="9"/>
    </row>
    <row r="81004" spans="30:30">
      <c r="AD81004" s="9"/>
    </row>
    <row r="81005" spans="30:30">
      <c r="AD81005" s="9"/>
    </row>
    <row r="81006" spans="30:30">
      <c r="AD81006" s="9"/>
    </row>
    <row r="81007" spans="30:30">
      <c r="AD81007" s="9"/>
    </row>
    <row r="81008" spans="30:30">
      <c r="AD81008" s="9"/>
    </row>
    <row r="81009" spans="30:30">
      <c r="AD81009" s="9"/>
    </row>
    <row r="81010" spans="30:30">
      <c r="AD81010" s="9"/>
    </row>
    <row r="81011" spans="30:30">
      <c r="AD81011" s="9"/>
    </row>
    <row r="81012" spans="30:30">
      <c r="AD81012" s="9"/>
    </row>
    <row r="81013" spans="30:30">
      <c r="AD81013" s="9"/>
    </row>
    <row r="81014" spans="30:30">
      <c r="AD81014" s="9"/>
    </row>
    <row r="81015" spans="30:30">
      <c r="AD81015" s="9"/>
    </row>
    <row r="81016" spans="30:30">
      <c r="AD81016" s="9"/>
    </row>
    <row r="81017" spans="30:30">
      <c r="AD81017" s="9"/>
    </row>
    <row r="81018" spans="30:30">
      <c r="AD81018" s="9"/>
    </row>
    <row r="81019" spans="30:30">
      <c r="AD81019" s="9"/>
    </row>
    <row r="81020" spans="30:30">
      <c r="AD81020" s="9"/>
    </row>
    <row r="81021" spans="30:30">
      <c r="AD81021" s="9"/>
    </row>
    <row r="81022" spans="30:30">
      <c r="AD81022" s="9"/>
    </row>
    <row r="81023" spans="30:30">
      <c r="AD81023" s="9"/>
    </row>
    <row r="81024" spans="30:30">
      <c r="AD81024" s="9"/>
    </row>
    <row r="81025" spans="30:30">
      <c r="AD81025" s="9"/>
    </row>
    <row r="81026" spans="30:30">
      <c r="AD81026" s="9"/>
    </row>
    <row r="81027" spans="30:30">
      <c r="AD81027" s="9"/>
    </row>
    <row r="81028" spans="30:30">
      <c r="AD81028" s="9"/>
    </row>
    <row r="81029" spans="30:30">
      <c r="AD81029" s="9"/>
    </row>
    <row r="81030" spans="30:30">
      <c r="AD81030" s="9"/>
    </row>
    <row r="81031" spans="30:30">
      <c r="AD81031" s="9"/>
    </row>
    <row r="81032" spans="30:30">
      <c r="AD81032" s="9"/>
    </row>
    <row r="81033" spans="30:30">
      <c r="AD81033" s="9"/>
    </row>
    <row r="81034" spans="30:30">
      <c r="AD81034" s="9"/>
    </row>
    <row r="81035" spans="30:30">
      <c r="AD81035" s="9"/>
    </row>
    <row r="81036" spans="30:30">
      <c r="AD81036" s="9"/>
    </row>
    <row r="81037" spans="30:30">
      <c r="AD81037" s="9"/>
    </row>
    <row r="81038" spans="30:30">
      <c r="AD81038" s="9"/>
    </row>
    <row r="81039" spans="30:30">
      <c r="AD81039" s="9"/>
    </row>
    <row r="81040" spans="30:30">
      <c r="AD81040" s="9"/>
    </row>
    <row r="81041" spans="30:30">
      <c r="AD81041" s="9"/>
    </row>
    <row r="81042" spans="30:30">
      <c r="AD81042" s="9"/>
    </row>
    <row r="81043" spans="30:30">
      <c r="AD81043" s="9"/>
    </row>
    <row r="81044" spans="30:30">
      <c r="AD81044" s="9"/>
    </row>
    <row r="81045" spans="30:30">
      <c r="AD81045" s="9"/>
    </row>
    <row r="81046" spans="30:30">
      <c r="AD81046" s="9"/>
    </row>
    <row r="81047" spans="30:30">
      <c r="AD81047" s="9"/>
    </row>
    <row r="81048" spans="30:30">
      <c r="AD81048" s="9"/>
    </row>
    <row r="81049" spans="30:30">
      <c r="AD81049" s="9"/>
    </row>
    <row r="81050" spans="30:30">
      <c r="AD81050" s="9"/>
    </row>
    <row r="81051" spans="30:30">
      <c r="AD81051" s="9"/>
    </row>
    <row r="81052" spans="30:30">
      <c r="AD81052" s="9"/>
    </row>
    <row r="81053" spans="30:30">
      <c r="AD81053" s="9"/>
    </row>
    <row r="81054" spans="30:30">
      <c r="AD81054" s="9"/>
    </row>
    <row r="81055" spans="30:30">
      <c r="AD81055" s="9"/>
    </row>
    <row r="81056" spans="30:30">
      <c r="AD81056" s="9"/>
    </row>
    <row r="81057" spans="30:30">
      <c r="AD81057" s="9"/>
    </row>
    <row r="81058" spans="30:30">
      <c r="AD81058" s="9"/>
    </row>
    <row r="81059" spans="30:30">
      <c r="AD81059" s="9"/>
    </row>
    <row r="81060" spans="30:30">
      <c r="AD81060" s="9"/>
    </row>
    <row r="81061" spans="30:30">
      <c r="AD81061" s="9"/>
    </row>
    <row r="81062" spans="30:30">
      <c r="AD81062" s="9"/>
    </row>
    <row r="81063" spans="30:30">
      <c r="AD81063" s="9"/>
    </row>
    <row r="81064" spans="30:30">
      <c r="AD81064" s="9"/>
    </row>
    <row r="81065" spans="30:30">
      <c r="AD81065" s="9"/>
    </row>
    <row r="81066" spans="30:30">
      <c r="AD81066" s="9"/>
    </row>
    <row r="81067" spans="30:30">
      <c r="AD81067" s="9"/>
    </row>
    <row r="81068" spans="30:30">
      <c r="AD81068" s="9"/>
    </row>
    <row r="81069" spans="30:30">
      <c r="AD81069" s="9"/>
    </row>
    <row r="81070" spans="30:30">
      <c r="AD81070" s="9"/>
    </row>
    <row r="81071" spans="30:30">
      <c r="AD81071" s="9"/>
    </row>
    <row r="81072" spans="30:30">
      <c r="AD81072" s="9"/>
    </row>
    <row r="81073" spans="30:30">
      <c r="AD81073" s="9"/>
    </row>
    <row r="81074" spans="30:30">
      <c r="AD81074" s="9"/>
    </row>
    <row r="81075" spans="30:30">
      <c r="AD81075" s="9"/>
    </row>
    <row r="81076" spans="30:30">
      <c r="AD81076" s="9"/>
    </row>
    <row r="81077" spans="30:30">
      <c r="AD81077" s="9"/>
    </row>
    <row r="81078" spans="30:30">
      <c r="AD81078" s="9"/>
    </row>
    <row r="81079" spans="30:30">
      <c r="AD81079" s="9"/>
    </row>
    <row r="81080" spans="30:30">
      <c r="AD81080" s="9"/>
    </row>
    <row r="81081" spans="30:30">
      <c r="AD81081" s="9"/>
    </row>
    <row r="81082" spans="30:30">
      <c r="AD81082" s="9"/>
    </row>
    <row r="81083" spans="30:30">
      <c r="AD81083" s="9"/>
    </row>
    <row r="81084" spans="30:30">
      <c r="AD81084" s="9"/>
    </row>
    <row r="81085" spans="30:30">
      <c r="AD81085" s="9"/>
    </row>
    <row r="81086" spans="30:30">
      <c r="AD81086" s="9"/>
    </row>
    <row r="81087" spans="30:30">
      <c r="AD81087" s="9"/>
    </row>
    <row r="81088" spans="30:30">
      <c r="AD81088" s="9"/>
    </row>
    <row r="81089" spans="30:30">
      <c r="AD81089" s="9"/>
    </row>
    <row r="81090" spans="30:30">
      <c r="AD81090" s="9"/>
    </row>
    <row r="81091" spans="30:30">
      <c r="AD81091" s="9"/>
    </row>
    <row r="81092" spans="30:30">
      <c r="AD81092" s="9"/>
    </row>
    <row r="81093" spans="30:30">
      <c r="AD81093" s="9"/>
    </row>
    <row r="81094" spans="30:30">
      <c r="AD81094" s="9"/>
    </row>
    <row r="81095" spans="30:30">
      <c r="AD81095" s="9"/>
    </row>
    <row r="81096" spans="30:30">
      <c r="AD81096" s="9"/>
    </row>
    <row r="81097" spans="30:30">
      <c r="AD81097" s="9"/>
    </row>
    <row r="81098" spans="30:30">
      <c r="AD81098" s="9"/>
    </row>
    <row r="81099" spans="30:30">
      <c r="AD81099" s="9"/>
    </row>
    <row r="81100" spans="30:30">
      <c r="AD81100" s="9"/>
    </row>
    <row r="81101" spans="30:30">
      <c r="AD81101" s="9"/>
    </row>
    <row r="81102" spans="30:30">
      <c r="AD81102" s="9"/>
    </row>
    <row r="81103" spans="30:30">
      <c r="AD81103" s="9"/>
    </row>
    <row r="81104" spans="30:30">
      <c r="AD81104" s="9"/>
    </row>
    <row r="81105" spans="30:30">
      <c r="AD81105" s="9"/>
    </row>
    <row r="81106" spans="30:30">
      <c r="AD81106" s="9"/>
    </row>
    <row r="81107" spans="30:30">
      <c r="AD81107" s="9"/>
    </row>
    <row r="81108" spans="30:30">
      <c r="AD81108" s="9"/>
    </row>
    <row r="81109" spans="30:30">
      <c r="AD81109" s="9"/>
    </row>
    <row r="81110" spans="30:30">
      <c r="AD81110" s="9"/>
    </row>
    <row r="81111" spans="30:30">
      <c r="AD81111" s="9"/>
    </row>
    <row r="81112" spans="30:30">
      <c r="AD81112" s="9"/>
    </row>
    <row r="81113" spans="30:30">
      <c r="AD81113" s="9"/>
    </row>
    <row r="81114" spans="30:30">
      <c r="AD81114" s="9"/>
    </row>
    <row r="81115" spans="30:30">
      <c r="AD81115" s="9"/>
    </row>
    <row r="81116" spans="30:30">
      <c r="AD81116" s="9"/>
    </row>
    <row r="81117" spans="30:30">
      <c r="AD81117" s="9"/>
    </row>
    <row r="81118" spans="30:30">
      <c r="AD81118" s="9"/>
    </row>
    <row r="81119" spans="30:30">
      <c r="AD81119" s="9"/>
    </row>
    <row r="81120" spans="30:30">
      <c r="AD81120" s="9"/>
    </row>
    <row r="81121" spans="30:30">
      <c r="AD81121" s="9"/>
    </row>
    <row r="81122" spans="30:30">
      <c r="AD81122" s="9"/>
    </row>
    <row r="81123" spans="30:30">
      <c r="AD81123" s="9"/>
    </row>
    <row r="81124" spans="30:30">
      <c r="AD81124" s="9"/>
    </row>
    <row r="81125" spans="30:30">
      <c r="AD81125" s="9"/>
    </row>
    <row r="81126" spans="30:30">
      <c r="AD81126" s="9"/>
    </row>
    <row r="81127" spans="30:30">
      <c r="AD81127" s="9"/>
    </row>
    <row r="81128" spans="30:30">
      <c r="AD81128" s="9"/>
    </row>
    <row r="81129" spans="30:30">
      <c r="AD81129" s="9"/>
    </row>
    <row r="81130" spans="30:30">
      <c r="AD81130" s="9"/>
    </row>
    <row r="81131" spans="30:30">
      <c r="AD81131" s="9"/>
    </row>
    <row r="81132" spans="30:30">
      <c r="AD81132" s="9"/>
    </row>
    <row r="81133" spans="30:30">
      <c r="AD81133" s="9"/>
    </row>
    <row r="81134" spans="30:30">
      <c r="AD81134" s="9"/>
    </row>
    <row r="81135" spans="30:30">
      <c r="AD81135" s="9"/>
    </row>
    <row r="81136" spans="30:30">
      <c r="AD81136" s="9"/>
    </row>
    <row r="81137" spans="30:30">
      <c r="AD81137" s="9"/>
    </row>
    <row r="81138" spans="30:30">
      <c r="AD81138" s="9"/>
    </row>
    <row r="81139" spans="30:30">
      <c r="AD81139" s="9"/>
    </row>
    <row r="81140" spans="30:30">
      <c r="AD81140" s="9"/>
    </row>
    <row r="81141" spans="30:30">
      <c r="AD81141" s="9"/>
    </row>
    <row r="81142" spans="30:30">
      <c r="AD81142" s="9"/>
    </row>
    <row r="81143" spans="30:30">
      <c r="AD81143" s="9"/>
    </row>
    <row r="81144" spans="30:30">
      <c r="AD81144" s="9"/>
    </row>
    <row r="81145" spans="30:30">
      <c r="AD81145" s="9"/>
    </row>
    <row r="81146" spans="30:30">
      <c r="AD81146" s="9"/>
    </row>
    <row r="81147" spans="30:30">
      <c r="AD81147" s="9"/>
    </row>
    <row r="81148" spans="30:30">
      <c r="AD81148" s="9"/>
    </row>
    <row r="81149" spans="30:30">
      <c r="AD81149" s="9"/>
    </row>
    <row r="81150" spans="30:30">
      <c r="AD81150" s="9"/>
    </row>
    <row r="81151" spans="30:30">
      <c r="AD81151" s="9"/>
    </row>
    <row r="81152" spans="30:30">
      <c r="AD81152" s="9"/>
    </row>
    <row r="81153" spans="30:30">
      <c r="AD81153" s="9"/>
    </row>
    <row r="81154" spans="30:30">
      <c r="AD81154" s="9"/>
    </row>
    <row r="81155" spans="30:30">
      <c r="AD81155" s="9"/>
    </row>
    <row r="81156" spans="30:30">
      <c r="AD81156" s="9"/>
    </row>
    <row r="81157" spans="30:30">
      <c r="AD81157" s="9"/>
    </row>
    <row r="81158" spans="30:30">
      <c r="AD81158" s="9"/>
    </row>
    <row r="81159" spans="30:30">
      <c r="AD81159" s="9"/>
    </row>
    <row r="81160" spans="30:30">
      <c r="AD81160" s="9"/>
    </row>
    <row r="81161" spans="30:30">
      <c r="AD81161" s="9"/>
    </row>
    <row r="81162" spans="30:30">
      <c r="AD81162" s="9"/>
    </row>
    <row r="81163" spans="30:30">
      <c r="AD81163" s="9"/>
    </row>
    <row r="81164" spans="30:30">
      <c r="AD81164" s="9"/>
    </row>
    <row r="81165" spans="30:30">
      <c r="AD81165" s="9"/>
    </row>
    <row r="81166" spans="30:30">
      <c r="AD81166" s="9"/>
    </row>
    <row r="81167" spans="30:30">
      <c r="AD81167" s="9"/>
    </row>
    <row r="81168" spans="30:30">
      <c r="AD81168" s="9"/>
    </row>
    <row r="81169" spans="30:30">
      <c r="AD81169" s="9"/>
    </row>
    <row r="81170" spans="30:30">
      <c r="AD81170" s="9"/>
    </row>
    <row r="81171" spans="30:30">
      <c r="AD81171" s="9"/>
    </row>
    <row r="81172" spans="30:30">
      <c r="AD81172" s="9"/>
    </row>
    <row r="81173" spans="30:30">
      <c r="AD81173" s="9"/>
    </row>
    <row r="81174" spans="30:30">
      <c r="AD81174" s="9"/>
    </row>
    <row r="81175" spans="30:30">
      <c r="AD81175" s="9"/>
    </row>
    <row r="81176" spans="30:30">
      <c r="AD81176" s="9"/>
    </row>
    <row r="81177" spans="30:30">
      <c r="AD81177" s="9"/>
    </row>
    <row r="81178" spans="30:30">
      <c r="AD81178" s="9"/>
    </row>
    <row r="81179" spans="30:30">
      <c r="AD81179" s="9"/>
    </row>
    <row r="81180" spans="30:30">
      <c r="AD81180" s="9"/>
    </row>
    <row r="81181" spans="30:30">
      <c r="AD81181" s="9"/>
    </row>
    <row r="81182" spans="30:30">
      <c r="AD81182" s="9"/>
    </row>
    <row r="81183" spans="30:30">
      <c r="AD81183" s="9"/>
    </row>
    <row r="81184" spans="30:30">
      <c r="AD81184" s="9"/>
    </row>
    <row r="81185" spans="30:30">
      <c r="AD81185" s="9"/>
    </row>
    <row r="81186" spans="30:30">
      <c r="AD81186" s="9"/>
    </row>
    <row r="81187" spans="30:30">
      <c r="AD81187" s="9"/>
    </row>
    <row r="81188" spans="30:30">
      <c r="AD81188" s="9"/>
    </row>
    <row r="81189" spans="30:30">
      <c r="AD81189" s="9"/>
    </row>
    <row r="81190" spans="30:30">
      <c r="AD81190" s="9"/>
    </row>
    <row r="81191" spans="30:30">
      <c r="AD81191" s="9"/>
    </row>
    <row r="81192" spans="30:30">
      <c r="AD81192" s="9"/>
    </row>
    <row r="81193" spans="30:30">
      <c r="AD81193" s="9"/>
    </row>
    <row r="81194" spans="30:30">
      <c r="AD81194" s="9"/>
    </row>
    <row r="81195" spans="30:30">
      <c r="AD81195" s="9"/>
    </row>
    <row r="81196" spans="30:30">
      <c r="AD81196" s="9"/>
    </row>
    <row r="81197" spans="30:30">
      <c r="AD81197" s="9"/>
    </row>
    <row r="81198" spans="30:30">
      <c r="AD81198" s="9"/>
    </row>
    <row r="81199" spans="30:30">
      <c r="AD81199" s="9"/>
    </row>
    <row r="81200" spans="30:30">
      <c r="AD81200" s="9"/>
    </row>
    <row r="81201" spans="30:30">
      <c r="AD81201" s="9"/>
    </row>
    <row r="81202" spans="30:30">
      <c r="AD81202" s="9"/>
    </row>
    <row r="81203" spans="30:30">
      <c r="AD81203" s="9"/>
    </row>
    <row r="81204" spans="30:30">
      <c r="AD81204" s="9"/>
    </row>
    <row r="81205" spans="30:30">
      <c r="AD81205" s="9"/>
    </row>
    <row r="81206" spans="30:30">
      <c r="AD81206" s="9"/>
    </row>
    <row r="81207" spans="30:30">
      <c r="AD81207" s="9"/>
    </row>
    <row r="81208" spans="30:30">
      <c r="AD81208" s="9"/>
    </row>
    <row r="81209" spans="30:30">
      <c r="AD81209" s="9"/>
    </row>
    <row r="81210" spans="30:30">
      <c r="AD81210" s="9"/>
    </row>
    <row r="81211" spans="30:30">
      <c r="AD81211" s="9"/>
    </row>
    <row r="81212" spans="30:30">
      <c r="AD81212" s="9"/>
    </row>
    <row r="81213" spans="30:30">
      <c r="AD81213" s="9"/>
    </row>
    <row r="81214" spans="30:30">
      <c r="AD81214" s="9"/>
    </row>
    <row r="81215" spans="30:30">
      <c r="AD81215" s="9"/>
    </row>
    <row r="81216" spans="30:30">
      <c r="AD81216" s="9"/>
    </row>
    <row r="81217" spans="30:30">
      <c r="AD81217" s="9"/>
    </row>
    <row r="81218" spans="30:30">
      <c r="AD81218" s="9"/>
    </row>
    <row r="81219" spans="30:30">
      <c r="AD81219" s="9"/>
    </row>
    <row r="81220" spans="30:30">
      <c r="AD81220" s="9"/>
    </row>
    <row r="81221" spans="30:30">
      <c r="AD81221" s="9"/>
    </row>
    <row r="81222" spans="30:30">
      <c r="AD81222" s="9"/>
    </row>
    <row r="81223" spans="30:30">
      <c r="AD81223" s="9"/>
    </row>
    <row r="81224" spans="30:30">
      <c r="AD81224" s="9"/>
    </row>
    <row r="81225" spans="30:30">
      <c r="AD81225" s="9"/>
    </row>
    <row r="81226" spans="30:30">
      <c r="AD81226" s="9"/>
    </row>
    <row r="81227" spans="30:30">
      <c r="AD81227" s="9"/>
    </row>
    <row r="81228" spans="30:30">
      <c r="AD81228" s="9"/>
    </row>
    <row r="81229" spans="30:30">
      <c r="AD81229" s="9"/>
    </row>
    <row r="81230" spans="30:30">
      <c r="AD81230" s="9"/>
    </row>
    <row r="81231" spans="30:30">
      <c r="AD81231" s="9"/>
    </row>
    <row r="81232" spans="30:30">
      <c r="AD81232" s="9"/>
    </row>
    <row r="81233" spans="30:30">
      <c r="AD81233" s="9"/>
    </row>
    <row r="81234" spans="30:30">
      <c r="AD81234" s="9"/>
    </row>
    <row r="81235" spans="30:30">
      <c r="AD81235" s="9"/>
    </row>
    <row r="81236" spans="30:30">
      <c r="AD81236" s="9"/>
    </row>
    <row r="81237" spans="30:30">
      <c r="AD81237" s="9"/>
    </row>
    <row r="81238" spans="30:30">
      <c r="AD81238" s="9"/>
    </row>
    <row r="81239" spans="30:30">
      <c r="AD81239" s="9"/>
    </row>
    <row r="81240" spans="30:30">
      <c r="AD81240" s="9"/>
    </row>
    <row r="81241" spans="30:30">
      <c r="AD81241" s="9"/>
    </row>
    <row r="81242" spans="30:30">
      <c r="AD81242" s="9"/>
    </row>
    <row r="81243" spans="30:30">
      <c r="AD81243" s="9"/>
    </row>
    <row r="81244" spans="30:30">
      <c r="AD81244" s="9"/>
    </row>
    <row r="81245" spans="30:30">
      <c r="AD81245" s="9"/>
    </row>
    <row r="81246" spans="30:30">
      <c r="AD81246" s="9"/>
    </row>
    <row r="81247" spans="30:30">
      <c r="AD81247" s="9"/>
    </row>
    <row r="81248" spans="30:30">
      <c r="AD81248" s="9"/>
    </row>
    <row r="81249" spans="30:30">
      <c r="AD81249" s="9"/>
    </row>
    <row r="81250" spans="30:30">
      <c r="AD81250" s="9"/>
    </row>
    <row r="81251" spans="30:30">
      <c r="AD81251" s="9"/>
    </row>
    <row r="81252" spans="30:30">
      <c r="AD81252" s="9"/>
    </row>
    <row r="81253" spans="30:30">
      <c r="AD81253" s="9"/>
    </row>
    <row r="81254" spans="30:30">
      <c r="AD81254" s="9"/>
    </row>
    <row r="81255" spans="30:30">
      <c r="AD81255" s="9"/>
    </row>
    <row r="81256" spans="30:30">
      <c r="AD81256" s="9"/>
    </row>
    <row r="81257" spans="30:30">
      <c r="AD81257" s="9"/>
    </row>
    <row r="81258" spans="30:30">
      <c r="AD81258" s="9"/>
    </row>
    <row r="81259" spans="30:30">
      <c r="AD81259" s="9"/>
    </row>
    <row r="81260" spans="30:30">
      <c r="AD81260" s="9"/>
    </row>
    <row r="81261" spans="30:30">
      <c r="AD81261" s="9"/>
    </row>
    <row r="81262" spans="30:30">
      <c r="AD81262" s="9"/>
    </row>
    <row r="81263" spans="30:30">
      <c r="AD81263" s="9"/>
    </row>
    <row r="81264" spans="30:30">
      <c r="AD81264" s="9"/>
    </row>
    <row r="81265" spans="30:30">
      <c r="AD81265" s="9"/>
    </row>
    <row r="81266" spans="30:30">
      <c r="AD81266" s="9"/>
    </row>
    <row r="81267" spans="30:30">
      <c r="AD81267" s="9"/>
    </row>
    <row r="81268" spans="30:30">
      <c r="AD81268" s="9"/>
    </row>
    <row r="81269" spans="30:30">
      <c r="AD81269" s="9"/>
    </row>
    <row r="81270" spans="30:30">
      <c r="AD81270" s="9"/>
    </row>
    <row r="81271" spans="30:30">
      <c r="AD81271" s="9"/>
    </row>
    <row r="81272" spans="30:30">
      <c r="AD81272" s="9"/>
    </row>
    <row r="81273" spans="30:30">
      <c r="AD81273" s="9"/>
    </row>
    <row r="81274" spans="30:30">
      <c r="AD81274" s="9"/>
    </row>
    <row r="81275" spans="30:30">
      <c r="AD81275" s="9"/>
    </row>
    <row r="81276" spans="30:30">
      <c r="AD81276" s="9"/>
    </row>
    <row r="81277" spans="30:30">
      <c r="AD81277" s="9"/>
    </row>
    <row r="81278" spans="30:30">
      <c r="AD81278" s="9"/>
    </row>
    <row r="81279" spans="30:30">
      <c r="AD81279" s="9"/>
    </row>
    <row r="81280" spans="30:30">
      <c r="AD81280" s="9"/>
    </row>
    <row r="81281" spans="30:30">
      <c r="AD81281" s="9"/>
    </row>
    <row r="81282" spans="30:30">
      <c r="AD81282" s="9"/>
    </row>
    <row r="81283" spans="30:30">
      <c r="AD81283" s="9"/>
    </row>
    <row r="81284" spans="30:30">
      <c r="AD81284" s="9"/>
    </row>
    <row r="81285" spans="30:30">
      <c r="AD81285" s="9"/>
    </row>
    <row r="81286" spans="30:30">
      <c r="AD81286" s="9"/>
    </row>
    <row r="81287" spans="30:30">
      <c r="AD81287" s="9"/>
    </row>
    <row r="81288" spans="30:30">
      <c r="AD81288" s="9"/>
    </row>
    <row r="81289" spans="30:30">
      <c r="AD81289" s="9"/>
    </row>
    <row r="81290" spans="30:30">
      <c r="AD81290" s="9"/>
    </row>
    <row r="81291" spans="30:30">
      <c r="AD81291" s="9"/>
    </row>
    <row r="81292" spans="30:30">
      <c r="AD81292" s="9"/>
    </row>
    <row r="81293" spans="30:30">
      <c r="AD81293" s="9"/>
    </row>
    <row r="81294" spans="30:30">
      <c r="AD81294" s="9"/>
    </row>
    <row r="81295" spans="30:30">
      <c r="AD81295" s="9"/>
    </row>
    <row r="81296" spans="30:30">
      <c r="AD81296" s="9"/>
    </row>
    <row r="81297" spans="30:30">
      <c r="AD81297" s="9"/>
    </row>
    <row r="81298" spans="30:30">
      <c r="AD81298" s="9"/>
    </row>
    <row r="81299" spans="30:30">
      <c r="AD81299" s="9"/>
    </row>
    <row r="81300" spans="30:30">
      <c r="AD81300" s="9"/>
    </row>
    <row r="81301" spans="30:30">
      <c r="AD81301" s="9"/>
    </row>
    <row r="81302" spans="30:30">
      <c r="AD81302" s="9"/>
    </row>
    <row r="81303" spans="30:30">
      <c r="AD81303" s="9"/>
    </row>
    <row r="81304" spans="30:30">
      <c r="AD81304" s="9"/>
    </row>
    <row r="81305" spans="30:30">
      <c r="AD81305" s="9"/>
    </row>
    <row r="81306" spans="30:30">
      <c r="AD81306" s="9"/>
    </row>
    <row r="81307" spans="30:30">
      <c r="AD81307" s="9"/>
    </row>
    <row r="81308" spans="30:30">
      <c r="AD81308" s="9"/>
    </row>
    <row r="81309" spans="30:30">
      <c r="AD81309" s="9"/>
    </row>
    <row r="81310" spans="30:30">
      <c r="AD81310" s="9"/>
    </row>
    <row r="81311" spans="30:30">
      <c r="AD81311" s="9"/>
    </row>
    <row r="81312" spans="30:30">
      <c r="AD81312" s="9"/>
    </row>
    <row r="81313" spans="30:30">
      <c r="AD81313" s="9"/>
    </row>
    <row r="81314" spans="30:30">
      <c r="AD81314" s="9"/>
    </row>
    <row r="81315" spans="30:30">
      <c r="AD81315" s="9"/>
    </row>
    <row r="81316" spans="30:30">
      <c r="AD81316" s="9"/>
    </row>
    <row r="81317" spans="30:30">
      <c r="AD81317" s="9"/>
    </row>
    <row r="81318" spans="30:30">
      <c r="AD81318" s="9"/>
    </row>
    <row r="81319" spans="30:30">
      <c r="AD81319" s="9"/>
    </row>
    <row r="81320" spans="30:30">
      <c r="AD81320" s="9"/>
    </row>
    <row r="81321" spans="30:30">
      <c r="AD81321" s="9"/>
    </row>
    <row r="81322" spans="30:30">
      <c r="AD81322" s="9"/>
    </row>
    <row r="81323" spans="30:30">
      <c r="AD81323" s="9"/>
    </row>
    <row r="81324" spans="30:30">
      <c r="AD81324" s="9"/>
    </row>
    <row r="81325" spans="30:30">
      <c r="AD81325" s="9"/>
    </row>
    <row r="81326" spans="30:30">
      <c r="AD81326" s="9"/>
    </row>
    <row r="81327" spans="30:30">
      <c r="AD81327" s="9"/>
    </row>
    <row r="81328" spans="30:30">
      <c r="AD81328" s="9"/>
    </row>
    <row r="81329" spans="30:30">
      <c r="AD81329" s="9"/>
    </row>
    <row r="81330" spans="30:30">
      <c r="AD81330" s="9"/>
    </row>
    <row r="81331" spans="30:30">
      <c r="AD81331" s="9"/>
    </row>
    <row r="81332" spans="30:30">
      <c r="AD81332" s="9"/>
    </row>
    <row r="81333" spans="30:30">
      <c r="AD81333" s="9"/>
    </row>
    <row r="81334" spans="30:30">
      <c r="AD81334" s="9"/>
    </row>
    <row r="81335" spans="30:30">
      <c r="AD81335" s="9"/>
    </row>
    <row r="81336" spans="30:30">
      <c r="AD81336" s="9"/>
    </row>
    <row r="81337" spans="30:30">
      <c r="AD81337" s="9"/>
    </row>
    <row r="81338" spans="30:30">
      <c r="AD81338" s="9"/>
    </row>
    <row r="81339" spans="30:30">
      <c r="AD81339" s="9"/>
    </row>
    <row r="81340" spans="30:30">
      <c r="AD81340" s="9"/>
    </row>
    <row r="81341" spans="30:30">
      <c r="AD81341" s="9"/>
    </row>
    <row r="81342" spans="30:30">
      <c r="AD81342" s="9"/>
    </row>
    <row r="81343" spans="30:30">
      <c r="AD81343" s="9"/>
    </row>
    <row r="81344" spans="30:30">
      <c r="AD81344" s="9"/>
    </row>
    <row r="81345" spans="30:30">
      <c r="AD81345" s="9"/>
    </row>
    <row r="81346" spans="30:30">
      <c r="AD81346" s="9"/>
    </row>
    <row r="81347" spans="30:30">
      <c r="AD81347" s="9"/>
    </row>
    <row r="81348" spans="30:30">
      <c r="AD81348" s="9"/>
    </row>
    <row r="81349" spans="30:30">
      <c r="AD81349" s="9"/>
    </row>
    <row r="81350" spans="30:30">
      <c r="AD81350" s="9"/>
    </row>
    <row r="81351" spans="30:30">
      <c r="AD81351" s="9"/>
    </row>
    <row r="81352" spans="30:30">
      <c r="AD81352" s="9"/>
    </row>
    <row r="81353" spans="30:30">
      <c r="AD81353" s="9"/>
    </row>
    <row r="81354" spans="30:30">
      <c r="AD81354" s="9"/>
    </row>
    <row r="81355" spans="30:30">
      <c r="AD81355" s="9"/>
    </row>
    <row r="81356" spans="30:30">
      <c r="AD81356" s="9"/>
    </row>
    <row r="81357" spans="30:30">
      <c r="AD81357" s="9"/>
    </row>
    <row r="81358" spans="30:30">
      <c r="AD81358" s="9"/>
    </row>
    <row r="81359" spans="30:30">
      <c r="AD81359" s="9"/>
    </row>
    <row r="81360" spans="30:30">
      <c r="AD81360" s="9"/>
    </row>
    <row r="81361" spans="30:30">
      <c r="AD81361" s="9"/>
    </row>
    <row r="81362" spans="30:30">
      <c r="AD81362" s="9"/>
    </row>
    <row r="81363" spans="30:30">
      <c r="AD81363" s="9"/>
    </row>
    <row r="81364" spans="30:30">
      <c r="AD81364" s="9"/>
    </row>
    <row r="81365" spans="30:30">
      <c r="AD81365" s="9"/>
    </row>
    <row r="81366" spans="30:30">
      <c r="AD81366" s="9"/>
    </row>
    <row r="81367" spans="30:30">
      <c r="AD81367" s="9"/>
    </row>
    <row r="81368" spans="30:30">
      <c r="AD81368" s="9"/>
    </row>
    <row r="81369" spans="30:30">
      <c r="AD81369" s="9"/>
    </row>
    <row r="81370" spans="30:30">
      <c r="AD81370" s="9"/>
    </row>
    <row r="81371" spans="30:30">
      <c r="AD81371" s="9"/>
    </row>
    <row r="81372" spans="30:30">
      <c r="AD81372" s="9"/>
    </row>
    <row r="81373" spans="30:30">
      <c r="AD81373" s="9"/>
    </row>
    <row r="81374" spans="30:30">
      <c r="AD81374" s="9"/>
    </row>
    <row r="81375" spans="30:30">
      <c r="AD81375" s="9"/>
    </row>
    <row r="81376" spans="30:30">
      <c r="AD81376" s="9"/>
    </row>
    <row r="81377" spans="30:30">
      <c r="AD81377" s="9"/>
    </row>
    <row r="81378" spans="30:30">
      <c r="AD81378" s="9"/>
    </row>
    <row r="81379" spans="30:30">
      <c r="AD81379" s="9"/>
    </row>
    <row r="81380" spans="30:30">
      <c r="AD81380" s="9"/>
    </row>
    <row r="81381" spans="30:30">
      <c r="AD81381" s="9"/>
    </row>
    <row r="81382" spans="30:30">
      <c r="AD81382" s="9"/>
    </row>
    <row r="81383" spans="30:30">
      <c r="AD81383" s="9"/>
    </row>
    <row r="81384" spans="30:30">
      <c r="AD81384" s="9"/>
    </row>
    <row r="81385" spans="30:30">
      <c r="AD81385" s="9"/>
    </row>
    <row r="81386" spans="30:30">
      <c r="AD81386" s="9"/>
    </row>
    <row r="81387" spans="30:30">
      <c r="AD81387" s="9"/>
    </row>
    <row r="81388" spans="30:30">
      <c r="AD81388" s="9"/>
    </row>
    <row r="81389" spans="30:30">
      <c r="AD81389" s="9"/>
    </row>
    <row r="81390" spans="30:30">
      <c r="AD81390" s="9"/>
    </row>
    <row r="81391" spans="30:30">
      <c r="AD81391" s="9"/>
    </row>
    <row r="81392" spans="30:30">
      <c r="AD81392" s="9"/>
    </row>
    <row r="81393" spans="30:30">
      <c r="AD81393" s="9"/>
    </row>
    <row r="81394" spans="30:30">
      <c r="AD81394" s="9"/>
    </row>
    <row r="81395" spans="30:30">
      <c r="AD81395" s="9"/>
    </row>
    <row r="81396" spans="30:30">
      <c r="AD81396" s="9"/>
    </row>
    <row r="81397" spans="30:30">
      <c r="AD81397" s="9"/>
    </row>
    <row r="81398" spans="30:30">
      <c r="AD81398" s="9"/>
    </row>
    <row r="81399" spans="30:30">
      <c r="AD81399" s="9"/>
    </row>
    <row r="81400" spans="30:30">
      <c r="AD81400" s="9"/>
    </row>
    <row r="81401" spans="30:30">
      <c r="AD81401" s="9"/>
    </row>
    <row r="81402" spans="30:30">
      <c r="AD81402" s="9"/>
    </row>
    <row r="81403" spans="30:30">
      <c r="AD81403" s="9"/>
    </row>
    <row r="81404" spans="30:30">
      <c r="AD81404" s="9"/>
    </row>
    <row r="81405" spans="30:30">
      <c r="AD81405" s="9"/>
    </row>
    <row r="81406" spans="30:30">
      <c r="AD81406" s="9"/>
    </row>
    <row r="81407" spans="30:30">
      <c r="AD81407" s="9"/>
    </row>
    <row r="81408" spans="30:30">
      <c r="AD81408" s="9"/>
    </row>
    <row r="81409" spans="30:30">
      <c r="AD81409" s="9"/>
    </row>
    <row r="81410" spans="30:30">
      <c r="AD81410" s="9"/>
    </row>
    <row r="81411" spans="30:30">
      <c r="AD81411" s="9"/>
    </row>
    <row r="81412" spans="30:30">
      <c r="AD81412" s="9"/>
    </row>
    <row r="81413" spans="30:30">
      <c r="AD81413" s="9"/>
    </row>
    <row r="81414" spans="30:30">
      <c r="AD81414" s="9"/>
    </row>
    <row r="81415" spans="30:30">
      <c r="AD81415" s="9"/>
    </row>
    <row r="81416" spans="30:30">
      <c r="AD81416" s="9"/>
    </row>
    <row r="81417" spans="30:30">
      <c r="AD81417" s="9"/>
    </row>
    <row r="81418" spans="30:30">
      <c r="AD81418" s="9"/>
    </row>
    <row r="81419" spans="30:30">
      <c r="AD81419" s="9"/>
    </row>
    <row r="81420" spans="30:30">
      <c r="AD81420" s="9"/>
    </row>
    <row r="81421" spans="30:30">
      <c r="AD81421" s="9"/>
    </row>
    <row r="81422" spans="30:30">
      <c r="AD81422" s="9"/>
    </row>
    <row r="81423" spans="30:30">
      <c r="AD81423" s="9"/>
    </row>
    <row r="81424" spans="30:30">
      <c r="AD81424" s="9"/>
    </row>
    <row r="81425" spans="30:30">
      <c r="AD81425" s="9"/>
    </row>
    <row r="81426" spans="30:30">
      <c r="AD81426" s="9"/>
    </row>
    <row r="81427" spans="30:30">
      <c r="AD81427" s="9"/>
    </row>
    <row r="81428" spans="30:30">
      <c r="AD81428" s="9"/>
    </row>
    <row r="81429" spans="30:30">
      <c r="AD81429" s="9"/>
    </row>
    <row r="81430" spans="30:30">
      <c r="AD81430" s="9"/>
    </row>
    <row r="81431" spans="30:30">
      <c r="AD81431" s="9"/>
    </row>
    <row r="81432" spans="30:30">
      <c r="AD81432" s="9"/>
    </row>
    <row r="81433" spans="30:30">
      <c r="AD81433" s="9"/>
    </row>
    <row r="81434" spans="30:30">
      <c r="AD81434" s="9"/>
    </row>
    <row r="81435" spans="30:30">
      <c r="AD81435" s="9"/>
    </row>
    <row r="81436" spans="30:30">
      <c r="AD81436" s="9"/>
    </row>
    <row r="81437" spans="30:30">
      <c r="AD81437" s="9"/>
    </row>
    <row r="81438" spans="30:30">
      <c r="AD81438" s="9"/>
    </row>
    <row r="81439" spans="30:30">
      <c r="AD81439" s="9"/>
    </row>
    <row r="81440" spans="30:30">
      <c r="AD81440" s="9"/>
    </row>
    <row r="81441" spans="30:30">
      <c r="AD81441" s="9"/>
    </row>
    <row r="81442" spans="30:30">
      <c r="AD81442" s="9"/>
    </row>
    <row r="81443" spans="30:30">
      <c r="AD81443" s="9"/>
    </row>
    <row r="81444" spans="30:30">
      <c r="AD81444" s="9"/>
    </row>
    <row r="81445" spans="30:30">
      <c r="AD81445" s="9"/>
    </row>
    <row r="81446" spans="30:30">
      <c r="AD81446" s="9"/>
    </row>
    <row r="81447" spans="30:30">
      <c r="AD81447" s="9"/>
    </row>
    <row r="81448" spans="30:30">
      <c r="AD81448" s="9"/>
    </row>
    <row r="81449" spans="30:30">
      <c r="AD81449" s="9"/>
    </row>
    <row r="81450" spans="30:30">
      <c r="AD81450" s="9"/>
    </row>
    <row r="81451" spans="30:30">
      <c r="AD81451" s="9"/>
    </row>
    <row r="81452" spans="30:30">
      <c r="AD81452" s="9"/>
    </row>
    <row r="81453" spans="30:30">
      <c r="AD81453" s="9"/>
    </row>
    <row r="81454" spans="30:30">
      <c r="AD81454" s="9"/>
    </row>
    <row r="81455" spans="30:30">
      <c r="AD81455" s="9"/>
    </row>
    <row r="81456" spans="30:30">
      <c r="AD81456" s="9"/>
    </row>
    <row r="81457" spans="30:30">
      <c r="AD81457" s="9"/>
    </row>
    <row r="81458" spans="30:30">
      <c r="AD81458" s="9"/>
    </row>
    <row r="81459" spans="30:30">
      <c r="AD81459" s="9"/>
    </row>
    <row r="81460" spans="30:30">
      <c r="AD81460" s="9"/>
    </row>
    <row r="81461" spans="30:30">
      <c r="AD81461" s="9"/>
    </row>
    <row r="81462" spans="30:30">
      <c r="AD81462" s="9"/>
    </row>
    <row r="81463" spans="30:30">
      <c r="AD81463" s="9"/>
    </row>
    <row r="81464" spans="30:30">
      <c r="AD81464" s="9"/>
    </row>
    <row r="81465" spans="30:30">
      <c r="AD81465" s="9"/>
    </row>
    <row r="81466" spans="30:30">
      <c r="AD81466" s="9"/>
    </row>
    <row r="81467" spans="30:30">
      <c r="AD81467" s="9"/>
    </row>
    <row r="81468" spans="30:30">
      <c r="AD81468" s="9"/>
    </row>
    <row r="81469" spans="30:30">
      <c r="AD81469" s="9"/>
    </row>
    <row r="81470" spans="30:30">
      <c r="AD81470" s="9"/>
    </row>
    <row r="81471" spans="30:30">
      <c r="AD81471" s="9"/>
    </row>
    <row r="81472" spans="30:30">
      <c r="AD81472" s="9"/>
    </row>
    <row r="81473" spans="30:30">
      <c r="AD81473" s="9"/>
    </row>
    <row r="81474" spans="30:30">
      <c r="AD81474" s="9"/>
    </row>
    <row r="81475" spans="30:30">
      <c r="AD81475" s="9"/>
    </row>
    <row r="81476" spans="30:30">
      <c r="AD81476" s="9"/>
    </row>
    <row r="81477" spans="30:30">
      <c r="AD81477" s="9"/>
    </row>
    <row r="81478" spans="30:30">
      <c r="AD81478" s="9"/>
    </row>
    <row r="81479" spans="30:30">
      <c r="AD81479" s="9"/>
    </row>
    <row r="81480" spans="30:30">
      <c r="AD81480" s="9"/>
    </row>
    <row r="81481" spans="30:30">
      <c r="AD81481" s="9"/>
    </row>
    <row r="81482" spans="30:30">
      <c r="AD81482" s="9"/>
    </row>
    <row r="81483" spans="30:30">
      <c r="AD81483" s="9"/>
    </row>
    <row r="81484" spans="30:30">
      <c r="AD81484" s="9"/>
    </row>
    <row r="81485" spans="30:30">
      <c r="AD81485" s="9"/>
    </row>
    <row r="81486" spans="30:30">
      <c r="AD81486" s="9"/>
    </row>
    <row r="81487" spans="30:30">
      <c r="AD81487" s="9"/>
    </row>
    <row r="81488" spans="30:30">
      <c r="AD81488" s="9"/>
    </row>
    <row r="81489" spans="30:30">
      <c r="AD81489" s="9"/>
    </row>
    <row r="81490" spans="30:30">
      <c r="AD81490" s="9"/>
    </row>
    <row r="81491" spans="30:30">
      <c r="AD81491" s="9"/>
    </row>
    <row r="81492" spans="30:30">
      <c r="AD81492" s="9"/>
    </row>
    <row r="81493" spans="30:30">
      <c r="AD81493" s="9"/>
    </row>
    <row r="81494" spans="30:30">
      <c r="AD81494" s="9"/>
    </row>
    <row r="81495" spans="30:30">
      <c r="AD81495" s="9"/>
    </row>
    <row r="81496" spans="30:30">
      <c r="AD81496" s="9"/>
    </row>
    <row r="81497" spans="30:30">
      <c r="AD81497" s="9"/>
    </row>
    <row r="81498" spans="30:30">
      <c r="AD81498" s="9"/>
    </row>
    <row r="81499" spans="30:30">
      <c r="AD81499" s="9"/>
    </row>
    <row r="81500" spans="30:30">
      <c r="AD81500" s="9"/>
    </row>
    <row r="81501" spans="30:30">
      <c r="AD81501" s="9"/>
    </row>
    <row r="81502" spans="30:30">
      <c r="AD81502" s="9"/>
    </row>
    <row r="81503" spans="30:30">
      <c r="AD81503" s="9"/>
    </row>
    <row r="81504" spans="30:30">
      <c r="AD81504" s="9"/>
    </row>
    <row r="81505" spans="30:30">
      <c r="AD81505" s="9"/>
    </row>
    <row r="81506" spans="30:30">
      <c r="AD81506" s="9"/>
    </row>
    <row r="81507" spans="30:30">
      <c r="AD81507" s="9"/>
    </row>
    <row r="81508" spans="30:30">
      <c r="AD81508" s="9"/>
    </row>
    <row r="81509" spans="30:30">
      <c r="AD81509" s="9"/>
    </row>
    <row r="81510" spans="30:30">
      <c r="AD81510" s="9"/>
    </row>
    <row r="81511" spans="30:30">
      <c r="AD81511" s="9"/>
    </row>
    <row r="81512" spans="30:30">
      <c r="AD81512" s="9"/>
    </row>
    <row r="81513" spans="30:30">
      <c r="AD81513" s="9"/>
    </row>
    <row r="81514" spans="30:30">
      <c r="AD81514" s="9"/>
    </row>
    <row r="81515" spans="30:30">
      <c r="AD81515" s="9"/>
    </row>
    <row r="81516" spans="30:30">
      <c r="AD81516" s="9"/>
    </row>
    <row r="81517" spans="30:30">
      <c r="AD81517" s="9"/>
    </row>
    <row r="81518" spans="30:30">
      <c r="AD81518" s="9"/>
    </row>
    <row r="81519" spans="30:30">
      <c r="AD81519" s="9"/>
    </row>
    <row r="81520" spans="30:30">
      <c r="AD81520" s="9"/>
    </row>
    <row r="81521" spans="30:30">
      <c r="AD81521" s="9"/>
    </row>
    <row r="81522" spans="30:30">
      <c r="AD81522" s="9"/>
    </row>
    <row r="81523" spans="30:30">
      <c r="AD81523" s="9"/>
    </row>
    <row r="81524" spans="30:30">
      <c r="AD81524" s="9"/>
    </row>
    <row r="81525" spans="30:30">
      <c r="AD81525" s="9"/>
    </row>
    <row r="81526" spans="30:30">
      <c r="AD81526" s="9"/>
    </row>
    <row r="81527" spans="30:30">
      <c r="AD81527" s="9"/>
    </row>
    <row r="81528" spans="30:30">
      <c r="AD81528" s="9"/>
    </row>
    <row r="81529" spans="30:30">
      <c r="AD81529" s="9"/>
    </row>
    <row r="81530" spans="30:30">
      <c r="AD81530" s="9"/>
    </row>
    <row r="81531" spans="30:30">
      <c r="AD81531" s="9"/>
    </row>
    <row r="81532" spans="30:30">
      <c r="AD81532" s="9"/>
    </row>
    <row r="81533" spans="30:30">
      <c r="AD81533" s="9"/>
    </row>
    <row r="81534" spans="30:30">
      <c r="AD81534" s="9"/>
    </row>
    <row r="81535" spans="30:30">
      <c r="AD81535" s="9"/>
    </row>
    <row r="81536" spans="30:30">
      <c r="AD81536" s="9"/>
    </row>
    <row r="81537" spans="30:30">
      <c r="AD81537" s="9"/>
    </row>
    <row r="81538" spans="30:30">
      <c r="AD81538" s="9"/>
    </row>
    <row r="81539" spans="30:30">
      <c r="AD81539" s="9"/>
    </row>
    <row r="81540" spans="30:30">
      <c r="AD81540" s="9"/>
    </row>
    <row r="81541" spans="30:30">
      <c r="AD81541" s="9"/>
    </row>
    <row r="81542" spans="30:30">
      <c r="AD81542" s="9"/>
    </row>
    <row r="81543" spans="30:30">
      <c r="AD81543" s="9"/>
    </row>
    <row r="81544" spans="30:30">
      <c r="AD81544" s="9"/>
    </row>
    <row r="81545" spans="30:30">
      <c r="AD81545" s="9"/>
    </row>
    <row r="81546" spans="30:30">
      <c r="AD81546" s="9"/>
    </row>
    <row r="81547" spans="30:30">
      <c r="AD81547" s="9"/>
    </row>
    <row r="81548" spans="30:30">
      <c r="AD81548" s="9"/>
    </row>
    <row r="81549" spans="30:30">
      <c r="AD81549" s="9"/>
    </row>
    <row r="81550" spans="30:30">
      <c r="AD81550" s="9"/>
    </row>
    <row r="81551" spans="30:30">
      <c r="AD81551" s="9"/>
    </row>
    <row r="81552" spans="30:30">
      <c r="AD81552" s="9"/>
    </row>
    <row r="81553" spans="30:30">
      <c r="AD81553" s="9"/>
    </row>
    <row r="81554" spans="30:30">
      <c r="AD81554" s="9"/>
    </row>
    <row r="81555" spans="30:30">
      <c r="AD81555" s="9"/>
    </row>
    <row r="81556" spans="30:30">
      <c r="AD81556" s="9"/>
    </row>
    <row r="81557" spans="30:30">
      <c r="AD81557" s="9"/>
    </row>
    <row r="81558" spans="30:30">
      <c r="AD81558" s="9"/>
    </row>
    <row r="81559" spans="30:30">
      <c r="AD81559" s="9"/>
    </row>
    <row r="81560" spans="30:30">
      <c r="AD81560" s="9"/>
    </row>
    <row r="81561" spans="30:30">
      <c r="AD81561" s="9"/>
    </row>
    <row r="81562" spans="30:30">
      <c r="AD81562" s="9"/>
    </row>
    <row r="81563" spans="30:30">
      <c r="AD81563" s="9"/>
    </row>
    <row r="81564" spans="30:30">
      <c r="AD81564" s="9"/>
    </row>
    <row r="81565" spans="30:30">
      <c r="AD81565" s="9"/>
    </row>
    <row r="81566" spans="30:30">
      <c r="AD81566" s="9"/>
    </row>
    <row r="81567" spans="30:30">
      <c r="AD81567" s="9"/>
    </row>
    <row r="81568" spans="30:30">
      <c r="AD81568" s="9"/>
    </row>
    <row r="81569" spans="30:30">
      <c r="AD81569" s="9"/>
    </row>
    <row r="81570" spans="30:30">
      <c r="AD81570" s="9"/>
    </row>
    <row r="81571" spans="30:30">
      <c r="AD81571" s="9"/>
    </row>
    <row r="81572" spans="30:30">
      <c r="AD81572" s="9"/>
    </row>
    <row r="81573" spans="30:30">
      <c r="AD81573" s="9"/>
    </row>
    <row r="81574" spans="30:30">
      <c r="AD81574" s="9"/>
    </row>
    <row r="81575" spans="30:30">
      <c r="AD81575" s="9"/>
    </row>
    <row r="81576" spans="30:30">
      <c r="AD81576" s="9"/>
    </row>
    <row r="81577" spans="30:30">
      <c r="AD81577" s="9"/>
    </row>
    <row r="81578" spans="30:30">
      <c r="AD81578" s="9"/>
    </row>
    <row r="81579" spans="30:30">
      <c r="AD81579" s="9"/>
    </row>
    <row r="81580" spans="30:30">
      <c r="AD81580" s="9"/>
    </row>
    <row r="81581" spans="30:30">
      <c r="AD81581" s="9"/>
    </row>
    <row r="81582" spans="30:30">
      <c r="AD81582" s="9"/>
    </row>
    <row r="81583" spans="30:30">
      <c r="AD81583" s="9"/>
    </row>
    <row r="81584" spans="30:30">
      <c r="AD81584" s="9"/>
    </row>
    <row r="81585" spans="30:30">
      <c r="AD81585" s="9"/>
    </row>
    <row r="81586" spans="30:30">
      <c r="AD81586" s="9"/>
    </row>
    <row r="81587" spans="30:30">
      <c r="AD81587" s="9"/>
    </row>
    <row r="81588" spans="30:30">
      <c r="AD81588" s="9"/>
    </row>
    <row r="81589" spans="30:30">
      <c r="AD81589" s="9"/>
    </row>
    <row r="81590" spans="30:30">
      <c r="AD81590" s="9"/>
    </row>
    <row r="81591" spans="30:30">
      <c r="AD81591" s="9"/>
    </row>
    <row r="81592" spans="30:30">
      <c r="AD81592" s="9"/>
    </row>
    <row r="81593" spans="30:30">
      <c r="AD81593" s="9"/>
    </row>
    <row r="81594" spans="30:30">
      <c r="AD81594" s="9"/>
    </row>
    <row r="81595" spans="30:30">
      <c r="AD81595" s="9"/>
    </row>
    <row r="81596" spans="30:30">
      <c r="AD81596" s="9"/>
    </row>
    <row r="81597" spans="30:30">
      <c r="AD81597" s="9"/>
    </row>
    <row r="81598" spans="30:30">
      <c r="AD81598" s="9"/>
    </row>
    <row r="81599" spans="30:30">
      <c r="AD81599" s="9"/>
    </row>
    <row r="81600" spans="30:30">
      <c r="AD81600" s="9"/>
    </row>
    <row r="81601" spans="30:30">
      <c r="AD81601" s="9"/>
    </row>
    <row r="81602" spans="30:30">
      <c r="AD81602" s="9"/>
    </row>
    <row r="81603" spans="30:30">
      <c r="AD81603" s="9"/>
    </row>
    <row r="81604" spans="30:30">
      <c r="AD81604" s="9"/>
    </row>
    <row r="81605" spans="30:30">
      <c r="AD81605" s="9"/>
    </row>
    <row r="81606" spans="30:30">
      <c r="AD81606" s="9"/>
    </row>
    <row r="81607" spans="30:30">
      <c r="AD81607" s="9"/>
    </row>
    <row r="81608" spans="30:30">
      <c r="AD81608" s="9"/>
    </row>
    <row r="81609" spans="30:30">
      <c r="AD81609" s="9"/>
    </row>
    <row r="81610" spans="30:30">
      <c r="AD81610" s="9"/>
    </row>
    <row r="81611" spans="30:30">
      <c r="AD81611" s="9"/>
    </row>
    <row r="81612" spans="30:30">
      <c r="AD81612" s="9"/>
    </row>
    <row r="81613" spans="30:30">
      <c r="AD81613" s="9"/>
    </row>
    <row r="81614" spans="30:30">
      <c r="AD81614" s="9"/>
    </row>
    <row r="81615" spans="30:30">
      <c r="AD81615" s="9"/>
    </row>
    <row r="81616" spans="30:30">
      <c r="AD81616" s="9"/>
    </row>
    <row r="81617" spans="30:30">
      <c r="AD81617" s="9"/>
    </row>
    <row r="81618" spans="30:30">
      <c r="AD81618" s="9"/>
    </row>
    <row r="81619" spans="30:30">
      <c r="AD81619" s="9"/>
    </row>
    <row r="81620" spans="30:30">
      <c r="AD81620" s="9"/>
    </row>
    <row r="81621" spans="30:30">
      <c r="AD81621" s="9"/>
    </row>
    <row r="81622" spans="30:30">
      <c r="AD81622" s="9"/>
    </row>
    <row r="81623" spans="30:30">
      <c r="AD81623" s="9"/>
    </row>
    <row r="81624" spans="30:30">
      <c r="AD81624" s="9"/>
    </row>
    <row r="81625" spans="30:30">
      <c r="AD81625" s="9"/>
    </row>
    <row r="81626" spans="30:30">
      <c r="AD81626" s="9"/>
    </row>
    <row r="81627" spans="30:30">
      <c r="AD81627" s="9"/>
    </row>
    <row r="81628" spans="30:30">
      <c r="AD81628" s="9"/>
    </row>
    <row r="81629" spans="30:30">
      <c r="AD81629" s="9"/>
    </row>
    <row r="81630" spans="30:30">
      <c r="AD81630" s="9"/>
    </row>
    <row r="81631" spans="30:30">
      <c r="AD81631" s="9"/>
    </row>
    <row r="81632" spans="30:30">
      <c r="AD81632" s="9"/>
    </row>
    <row r="81633" spans="30:30">
      <c r="AD81633" s="9"/>
    </row>
    <row r="81634" spans="30:30">
      <c r="AD81634" s="9"/>
    </row>
    <row r="81635" spans="30:30">
      <c r="AD81635" s="9"/>
    </row>
    <row r="81636" spans="30:30">
      <c r="AD81636" s="9"/>
    </row>
    <row r="81637" spans="30:30">
      <c r="AD81637" s="9"/>
    </row>
    <row r="81638" spans="30:30">
      <c r="AD81638" s="9"/>
    </row>
    <row r="81639" spans="30:30">
      <c r="AD81639" s="9"/>
    </row>
    <row r="81640" spans="30:30">
      <c r="AD81640" s="9"/>
    </row>
    <row r="81641" spans="30:30">
      <c r="AD81641" s="9"/>
    </row>
    <row r="81642" spans="30:30">
      <c r="AD81642" s="9"/>
    </row>
    <row r="81643" spans="30:30">
      <c r="AD81643" s="9"/>
    </row>
    <row r="81644" spans="30:30">
      <c r="AD81644" s="9"/>
    </row>
    <row r="81645" spans="30:30">
      <c r="AD81645" s="9"/>
    </row>
    <row r="81646" spans="30:30">
      <c r="AD81646" s="9"/>
    </row>
    <row r="81647" spans="30:30">
      <c r="AD81647" s="9"/>
    </row>
    <row r="81648" spans="30:30">
      <c r="AD81648" s="9"/>
    </row>
    <row r="81649" spans="30:30">
      <c r="AD81649" s="9"/>
    </row>
    <row r="81650" spans="30:30">
      <c r="AD81650" s="9"/>
    </row>
    <row r="81651" spans="30:30">
      <c r="AD81651" s="9"/>
    </row>
    <row r="81652" spans="30:30">
      <c r="AD81652" s="9"/>
    </row>
    <row r="81653" spans="30:30">
      <c r="AD81653" s="9"/>
    </row>
    <row r="81654" spans="30:30">
      <c r="AD81654" s="9"/>
    </row>
    <row r="81655" spans="30:30">
      <c r="AD81655" s="9"/>
    </row>
    <row r="81656" spans="30:30">
      <c r="AD81656" s="9"/>
    </row>
    <row r="81657" spans="30:30">
      <c r="AD81657" s="9"/>
    </row>
    <row r="81658" spans="30:30">
      <c r="AD81658" s="9"/>
    </row>
    <row r="81659" spans="30:30">
      <c r="AD81659" s="9"/>
    </row>
    <row r="81660" spans="30:30">
      <c r="AD81660" s="9"/>
    </row>
    <row r="81661" spans="30:30">
      <c r="AD81661" s="9"/>
    </row>
    <row r="81662" spans="30:30">
      <c r="AD81662" s="9"/>
    </row>
    <row r="81663" spans="30:30">
      <c r="AD81663" s="9"/>
    </row>
    <row r="81664" spans="30:30">
      <c r="AD81664" s="9"/>
    </row>
    <row r="81665" spans="30:30">
      <c r="AD81665" s="9"/>
    </row>
    <row r="81666" spans="30:30">
      <c r="AD81666" s="9"/>
    </row>
    <row r="81667" spans="30:30">
      <c r="AD81667" s="9"/>
    </row>
    <row r="81668" spans="30:30">
      <c r="AD81668" s="9"/>
    </row>
    <row r="81669" spans="30:30">
      <c r="AD81669" s="9"/>
    </row>
    <row r="81670" spans="30:30">
      <c r="AD81670" s="9"/>
    </row>
    <row r="81671" spans="30:30">
      <c r="AD81671" s="9"/>
    </row>
    <row r="81672" spans="30:30">
      <c r="AD81672" s="9"/>
    </row>
    <row r="81673" spans="30:30">
      <c r="AD81673" s="9"/>
    </row>
    <row r="81674" spans="30:30">
      <c r="AD81674" s="9"/>
    </row>
    <row r="81675" spans="30:30">
      <c r="AD81675" s="9"/>
    </row>
    <row r="81676" spans="30:30">
      <c r="AD81676" s="9"/>
    </row>
    <row r="81677" spans="30:30">
      <c r="AD81677" s="9"/>
    </row>
    <row r="81678" spans="30:30">
      <c r="AD81678" s="9"/>
    </row>
    <row r="81679" spans="30:30">
      <c r="AD81679" s="9"/>
    </row>
    <row r="81680" spans="30:30">
      <c r="AD81680" s="9"/>
    </row>
    <row r="81681" spans="30:30">
      <c r="AD81681" s="9"/>
    </row>
    <row r="81682" spans="30:30">
      <c r="AD81682" s="9"/>
    </row>
    <row r="81683" spans="30:30">
      <c r="AD81683" s="9"/>
    </row>
    <row r="81684" spans="30:30">
      <c r="AD81684" s="9"/>
    </row>
    <row r="81685" spans="30:30">
      <c r="AD81685" s="9"/>
    </row>
    <row r="81686" spans="30:30">
      <c r="AD81686" s="9"/>
    </row>
    <row r="81687" spans="30:30">
      <c r="AD81687" s="9"/>
    </row>
    <row r="81688" spans="30:30">
      <c r="AD81688" s="9"/>
    </row>
    <row r="81689" spans="30:30">
      <c r="AD81689" s="9"/>
    </row>
    <row r="81690" spans="30:30">
      <c r="AD81690" s="9"/>
    </row>
    <row r="81691" spans="30:30">
      <c r="AD81691" s="9"/>
    </row>
    <row r="81692" spans="30:30">
      <c r="AD81692" s="9"/>
    </row>
    <row r="81693" spans="30:30">
      <c r="AD81693" s="9"/>
    </row>
    <row r="81694" spans="30:30">
      <c r="AD81694" s="9"/>
    </row>
    <row r="81695" spans="30:30">
      <c r="AD81695" s="9"/>
    </row>
    <row r="81696" spans="30:30">
      <c r="AD81696" s="9"/>
    </row>
    <row r="81697" spans="30:30">
      <c r="AD81697" s="9"/>
    </row>
    <row r="81698" spans="30:30">
      <c r="AD81698" s="9"/>
    </row>
    <row r="81699" spans="30:30">
      <c r="AD81699" s="9"/>
    </row>
    <row r="81700" spans="30:30">
      <c r="AD81700" s="9"/>
    </row>
    <row r="81701" spans="30:30">
      <c r="AD81701" s="9"/>
    </row>
    <row r="81702" spans="30:30">
      <c r="AD81702" s="9"/>
    </row>
    <row r="81703" spans="30:30">
      <c r="AD81703" s="9"/>
    </row>
    <row r="81704" spans="30:30">
      <c r="AD81704" s="9"/>
    </row>
    <row r="81705" spans="30:30">
      <c r="AD81705" s="9"/>
    </row>
    <row r="81706" spans="30:30">
      <c r="AD81706" s="9"/>
    </row>
    <row r="81707" spans="30:30">
      <c r="AD81707" s="9"/>
    </row>
    <row r="81708" spans="30:30">
      <c r="AD81708" s="9"/>
    </row>
    <row r="81709" spans="30:30">
      <c r="AD81709" s="9"/>
    </row>
    <row r="81710" spans="30:30">
      <c r="AD81710" s="9"/>
    </row>
    <row r="81711" spans="30:30">
      <c r="AD81711" s="9"/>
    </row>
    <row r="81712" spans="30:30">
      <c r="AD81712" s="9"/>
    </row>
    <row r="81713" spans="30:30">
      <c r="AD81713" s="9"/>
    </row>
    <row r="81714" spans="30:30">
      <c r="AD81714" s="9"/>
    </row>
    <row r="81715" spans="30:30">
      <c r="AD81715" s="9"/>
    </row>
    <row r="81716" spans="30:30">
      <c r="AD81716" s="9"/>
    </row>
    <row r="81717" spans="30:30">
      <c r="AD81717" s="9"/>
    </row>
    <row r="81718" spans="30:30">
      <c r="AD81718" s="9"/>
    </row>
    <row r="81719" spans="30:30">
      <c r="AD81719" s="9"/>
    </row>
    <row r="81720" spans="30:30">
      <c r="AD81720" s="9"/>
    </row>
    <row r="81721" spans="30:30">
      <c r="AD81721" s="9"/>
    </row>
    <row r="81722" spans="30:30">
      <c r="AD81722" s="9"/>
    </row>
    <row r="81723" spans="30:30">
      <c r="AD81723" s="9"/>
    </row>
    <row r="81724" spans="30:30">
      <c r="AD81724" s="9"/>
    </row>
    <row r="81725" spans="30:30">
      <c r="AD81725" s="9"/>
    </row>
    <row r="81726" spans="30:30">
      <c r="AD81726" s="9"/>
    </row>
    <row r="81727" spans="30:30">
      <c r="AD81727" s="9"/>
    </row>
    <row r="81728" spans="30:30">
      <c r="AD81728" s="9"/>
    </row>
    <row r="81729" spans="30:30">
      <c r="AD81729" s="9"/>
    </row>
    <row r="81730" spans="30:30">
      <c r="AD81730" s="9"/>
    </row>
    <row r="81731" spans="30:30">
      <c r="AD81731" s="9"/>
    </row>
    <row r="81732" spans="30:30">
      <c r="AD81732" s="9"/>
    </row>
    <row r="81733" spans="30:30">
      <c r="AD81733" s="9"/>
    </row>
    <row r="81734" spans="30:30">
      <c r="AD81734" s="9"/>
    </row>
    <row r="81735" spans="30:30">
      <c r="AD81735" s="9"/>
    </row>
    <row r="81736" spans="30:30">
      <c r="AD81736" s="9"/>
    </row>
    <row r="81737" spans="30:30">
      <c r="AD81737" s="9"/>
    </row>
    <row r="81738" spans="30:30">
      <c r="AD81738" s="9"/>
    </row>
    <row r="81739" spans="30:30">
      <c r="AD81739" s="9"/>
    </row>
    <row r="81740" spans="30:30">
      <c r="AD81740" s="9"/>
    </row>
    <row r="81741" spans="30:30">
      <c r="AD81741" s="9"/>
    </row>
    <row r="81742" spans="30:30">
      <c r="AD81742" s="9"/>
    </row>
    <row r="81743" spans="30:30">
      <c r="AD81743" s="9"/>
    </row>
    <row r="81744" spans="30:30">
      <c r="AD81744" s="9"/>
    </row>
    <row r="81745" spans="30:30">
      <c r="AD81745" s="9"/>
    </row>
    <row r="81746" spans="30:30">
      <c r="AD81746" s="9"/>
    </row>
    <row r="81747" spans="30:30">
      <c r="AD81747" s="9"/>
    </row>
    <row r="81748" spans="30:30">
      <c r="AD81748" s="9"/>
    </row>
    <row r="81749" spans="30:30">
      <c r="AD81749" s="9"/>
    </row>
    <row r="81750" spans="30:30">
      <c r="AD81750" s="9"/>
    </row>
    <row r="81751" spans="30:30">
      <c r="AD81751" s="9"/>
    </row>
    <row r="81752" spans="30:30">
      <c r="AD81752" s="9"/>
    </row>
    <row r="81753" spans="30:30">
      <c r="AD81753" s="9"/>
    </row>
    <row r="81754" spans="30:30">
      <c r="AD81754" s="9"/>
    </row>
    <row r="81755" spans="30:30">
      <c r="AD81755" s="9"/>
    </row>
    <row r="81756" spans="30:30">
      <c r="AD81756" s="9"/>
    </row>
    <row r="81757" spans="30:30">
      <c r="AD81757" s="9"/>
    </row>
    <row r="81758" spans="30:30">
      <c r="AD81758" s="9"/>
    </row>
    <row r="81759" spans="30:30">
      <c r="AD81759" s="9"/>
    </row>
    <row r="81760" spans="30:30">
      <c r="AD81760" s="9"/>
    </row>
    <row r="81761" spans="30:30">
      <c r="AD81761" s="9"/>
    </row>
    <row r="81762" spans="30:30">
      <c r="AD81762" s="9"/>
    </row>
    <row r="81763" spans="30:30">
      <c r="AD81763" s="9"/>
    </row>
    <row r="81764" spans="30:30">
      <c r="AD81764" s="9"/>
    </row>
    <row r="81765" spans="30:30">
      <c r="AD81765" s="9"/>
    </row>
    <row r="81766" spans="30:30">
      <c r="AD81766" s="9"/>
    </row>
    <row r="81767" spans="30:30">
      <c r="AD81767" s="9"/>
    </row>
    <row r="81768" spans="30:30">
      <c r="AD81768" s="9"/>
    </row>
    <row r="81769" spans="30:30">
      <c r="AD81769" s="9"/>
    </row>
    <row r="81770" spans="30:30">
      <c r="AD81770" s="9"/>
    </row>
    <row r="81771" spans="30:30">
      <c r="AD81771" s="9"/>
    </row>
    <row r="81772" spans="30:30">
      <c r="AD81772" s="9"/>
    </row>
    <row r="81773" spans="30:30">
      <c r="AD81773" s="9"/>
    </row>
    <row r="81774" spans="30:30">
      <c r="AD81774" s="9"/>
    </row>
    <row r="81775" spans="30:30">
      <c r="AD81775" s="9"/>
    </row>
    <row r="81776" spans="30:30">
      <c r="AD81776" s="9"/>
    </row>
    <row r="81777" spans="30:30">
      <c r="AD81777" s="9"/>
    </row>
    <row r="81778" spans="30:30">
      <c r="AD81778" s="9"/>
    </row>
    <row r="81779" spans="30:30">
      <c r="AD81779" s="9"/>
    </row>
    <row r="81780" spans="30:30">
      <c r="AD81780" s="9"/>
    </row>
    <row r="81781" spans="30:30">
      <c r="AD81781" s="9"/>
    </row>
    <row r="81782" spans="30:30">
      <c r="AD81782" s="9"/>
    </row>
    <row r="81783" spans="30:30">
      <c r="AD81783" s="9"/>
    </row>
    <row r="81784" spans="30:30">
      <c r="AD81784" s="9"/>
    </row>
    <row r="81785" spans="30:30">
      <c r="AD81785" s="9"/>
    </row>
    <row r="81786" spans="30:30">
      <c r="AD81786" s="9"/>
    </row>
    <row r="81787" spans="30:30">
      <c r="AD81787" s="9"/>
    </row>
    <row r="81788" spans="30:30">
      <c r="AD81788" s="9"/>
    </row>
    <row r="81789" spans="30:30">
      <c r="AD81789" s="9"/>
    </row>
    <row r="81790" spans="30:30">
      <c r="AD81790" s="9"/>
    </row>
    <row r="81791" spans="30:30">
      <c r="AD81791" s="9"/>
    </row>
    <row r="81792" spans="30:30">
      <c r="AD81792" s="9"/>
    </row>
    <row r="81793" spans="30:30">
      <c r="AD81793" s="9"/>
    </row>
    <row r="81794" spans="30:30">
      <c r="AD81794" s="9"/>
    </row>
    <row r="81795" spans="30:30">
      <c r="AD81795" s="9"/>
    </row>
    <row r="81796" spans="30:30">
      <c r="AD81796" s="9"/>
    </row>
    <row r="81797" spans="30:30">
      <c r="AD81797" s="9"/>
    </row>
    <row r="81798" spans="30:30">
      <c r="AD81798" s="9"/>
    </row>
    <row r="81799" spans="30:30">
      <c r="AD81799" s="9"/>
    </row>
    <row r="81800" spans="30:30">
      <c r="AD81800" s="9"/>
    </row>
    <row r="81801" spans="30:30">
      <c r="AD81801" s="9"/>
    </row>
    <row r="81802" spans="30:30">
      <c r="AD81802" s="9"/>
    </row>
    <row r="81803" spans="30:30">
      <c r="AD81803" s="9"/>
    </row>
    <row r="81804" spans="30:30">
      <c r="AD81804" s="9"/>
    </row>
    <row r="81805" spans="30:30">
      <c r="AD81805" s="9"/>
    </row>
    <row r="81806" spans="30:30">
      <c r="AD81806" s="9"/>
    </row>
    <row r="81807" spans="30:30">
      <c r="AD81807" s="9"/>
    </row>
    <row r="81808" spans="30:30">
      <c r="AD81808" s="9"/>
    </row>
    <row r="81809" spans="30:30">
      <c r="AD81809" s="9"/>
    </row>
    <row r="81810" spans="30:30">
      <c r="AD81810" s="9"/>
    </row>
    <row r="81811" spans="30:30">
      <c r="AD81811" s="9"/>
    </row>
    <row r="81812" spans="30:30">
      <c r="AD81812" s="9"/>
    </row>
    <row r="81813" spans="30:30">
      <c r="AD81813" s="9"/>
    </row>
    <row r="81814" spans="30:30">
      <c r="AD81814" s="9"/>
    </row>
    <row r="81815" spans="30:30">
      <c r="AD81815" s="9"/>
    </row>
    <row r="81816" spans="30:30">
      <c r="AD81816" s="9"/>
    </row>
    <row r="81817" spans="30:30">
      <c r="AD81817" s="9"/>
    </row>
    <row r="81818" spans="30:30">
      <c r="AD81818" s="9"/>
    </row>
    <row r="81819" spans="30:30">
      <c r="AD81819" s="9"/>
    </row>
    <row r="81820" spans="30:30">
      <c r="AD81820" s="9"/>
    </row>
    <row r="81821" spans="30:30">
      <c r="AD81821" s="9"/>
    </row>
    <row r="81822" spans="30:30">
      <c r="AD81822" s="9"/>
    </row>
    <row r="81823" spans="30:30">
      <c r="AD81823" s="9"/>
    </row>
    <row r="81824" spans="30:30">
      <c r="AD81824" s="9"/>
    </row>
    <row r="81825" spans="30:30">
      <c r="AD81825" s="9"/>
    </row>
    <row r="81826" spans="30:30">
      <c r="AD81826" s="9"/>
    </row>
    <row r="81827" spans="30:30">
      <c r="AD81827" s="9"/>
    </row>
    <row r="81828" spans="30:30">
      <c r="AD81828" s="9"/>
    </row>
    <row r="81829" spans="30:30">
      <c r="AD81829" s="9"/>
    </row>
    <row r="81830" spans="30:30">
      <c r="AD81830" s="9"/>
    </row>
    <row r="81831" spans="30:30">
      <c r="AD81831" s="9"/>
    </row>
    <row r="81832" spans="30:30">
      <c r="AD81832" s="9"/>
    </row>
    <row r="81833" spans="30:30">
      <c r="AD81833" s="9"/>
    </row>
    <row r="81834" spans="30:30">
      <c r="AD81834" s="9"/>
    </row>
    <row r="81835" spans="30:30">
      <c r="AD81835" s="9"/>
    </row>
    <row r="81836" spans="30:30">
      <c r="AD81836" s="9"/>
    </row>
    <row r="81837" spans="30:30">
      <c r="AD81837" s="9"/>
    </row>
    <row r="81838" spans="30:30">
      <c r="AD81838" s="9"/>
    </row>
    <row r="81839" spans="30:30">
      <c r="AD81839" s="9"/>
    </row>
    <row r="81840" spans="30:30">
      <c r="AD81840" s="9"/>
    </row>
    <row r="81841" spans="30:30">
      <c r="AD81841" s="9"/>
    </row>
    <row r="81842" spans="30:30">
      <c r="AD81842" s="9"/>
    </row>
    <row r="81843" spans="30:30">
      <c r="AD81843" s="9"/>
    </row>
    <row r="81844" spans="30:30">
      <c r="AD81844" s="9"/>
    </row>
    <row r="81845" spans="30:30">
      <c r="AD81845" s="9"/>
    </row>
    <row r="81846" spans="30:30">
      <c r="AD81846" s="9"/>
    </row>
    <row r="81847" spans="30:30">
      <c r="AD81847" s="9"/>
    </row>
    <row r="81848" spans="30:30">
      <c r="AD81848" s="9"/>
    </row>
    <row r="81849" spans="30:30">
      <c r="AD81849" s="9"/>
    </row>
    <row r="81850" spans="30:30">
      <c r="AD81850" s="9"/>
    </row>
    <row r="81851" spans="30:30">
      <c r="AD81851" s="9"/>
    </row>
    <row r="81852" spans="30:30">
      <c r="AD81852" s="9"/>
    </row>
    <row r="81853" spans="30:30">
      <c r="AD81853" s="9"/>
    </row>
    <row r="81854" spans="30:30">
      <c r="AD81854" s="9"/>
    </row>
    <row r="81855" spans="30:30">
      <c r="AD81855" s="9"/>
    </row>
    <row r="81856" spans="30:30">
      <c r="AD81856" s="9"/>
    </row>
    <row r="81857" spans="30:30">
      <c r="AD81857" s="9"/>
    </row>
    <row r="81858" spans="30:30">
      <c r="AD81858" s="9"/>
    </row>
    <row r="81859" spans="30:30">
      <c r="AD81859" s="9"/>
    </row>
    <row r="81860" spans="30:30">
      <c r="AD81860" s="9"/>
    </row>
    <row r="81861" spans="30:30">
      <c r="AD81861" s="9"/>
    </row>
    <row r="81862" spans="30:30">
      <c r="AD81862" s="9"/>
    </row>
    <row r="81863" spans="30:30">
      <c r="AD81863" s="9"/>
    </row>
    <row r="81864" spans="30:30">
      <c r="AD81864" s="9"/>
    </row>
    <row r="81865" spans="30:30">
      <c r="AD81865" s="9"/>
    </row>
    <row r="81866" spans="30:30">
      <c r="AD81866" s="9"/>
    </row>
    <row r="81867" spans="30:30">
      <c r="AD81867" s="9"/>
    </row>
    <row r="81868" spans="30:30">
      <c r="AD81868" s="9"/>
    </row>
    <row r="81869" spans="30:30">
      <c r="AD81869" s="9"/>
    </row>
    <row r="81870" spans="30:30">
      <c r="AD81870" s="9"/>
    </row>
    <row r="81871" spans="30:30">
      <c r="AD81871" s="9"/>
    </row>
    <row r="81872" spans="30:30">
      <c r="AD81872" s="9"/>
    </row>
    <row r="81873" spans="30:30">
      <c r="AD81873" s="9"/>
    </row>
    <row r="81874" spans="30:30">
      <c r="AD81874" s="9"/>
    </row>
    <row r="81875" spans="30:30">
      <c r="AD81875" s="9"/>
    </row>
    <row r="81876" spans="30:30">
      <c r="AD81876" s="9"/>
    </row>
    <row r="81877" spans="30:30">
      <c r="AD81877" s="9"/>
    </row>
    <row r="81878" spans="30:30">
      <c r="AD81878" s="9"/>
    </row>
    <row r="81879" spans="30:30">
      <c r="AD81879" s="9"/>
    </row>
    <row r="81880" spans="30:30">
      <c r="AD81880" s="9"/>
    </row>
    <row r="81881" spans="30:30">
      <c r="AD81881" s="9"/>
    </row>
    <row r="81882" spans="30:30">
      <c r="AD81882" s="9"/>
    </row>
    <row r="81883" spans="30:30">
      <c r="AD81883" s="9"/>
    </row>
    <row r="81884" spans="30:30">
      <c r="AD81884" s="9"/>
    </row>
    <row r="81885" spans="30:30">
      <c r="AD81885" s="9"/>
    </row>
    <row r="81886" spans="30:30">
      <c r="AD81886" s="9"/>
    </row>
    <row r="81887" spans="30:30">
      <c r="AD81887" s="9"/>
    </row>
    <row r="81888" spans="30:30">
      <c r="AD81888" s="9"/>
    </row>
    <row r="81889" spans="30:30">
      <c r="AD81889" s="9"/>
    </row>
    <row r="81890" spans="30:30">
      <c r="AD81890" s="9"/>
    </row>
    <row r="81891" spans="30:30">
      <c r="AD81891" s="9"/>
    </row>
    <row r="81892" spans="30:30">
      <c r="AD81892" s="9"/>
    </row>
    <row r="81893" spans="30:30">
      <c r="AD81893" s="9"/>
    </row>
    <row r="81894" spans="30:30">
      <c r="AD81894" s="9"/>
    </row>
    <row r="81895" spans="30:30">
      <c r="AD81895" s="9"/>
    </row>
    <row r="81896" spans="30:30">
      <c r="AD81896" s="9"/>
    </row>
    <row r="81897" spans="30:30">
      <c r="AD81897" s="9"/>
    </row>
    <row r="81898" spans="30:30">
      <c r="AD81898" s="9"/>
    </row>
    <row r="81899" spans="30:30">
      <c r="AD81899" s="9"/>
    </row>
    <row r="81900" spans="30:30">
      <c r="AD81900" s="9"/>
    </row>
    <row r="81901" spans="30:30">
      <c r="AD81901" s="9"/>
    </row>
    <row r="81902" spans="30:30">
      <c r="AD81902" s="9"/>
    </row>
    <row r="81903" spans="30:30">
      <c r="AD81903" s="9"/>
    </row>
    <row r="81904" spans="30:30">
      <c r="AD81904" s="9"/>
    </row>
    <row r="81905" spans="30:30">
      <c r="AD81905" s="9"/>
    </row>
    <row r="81906" spans="30:30">
      <c r="AD81906" s="9"/>
    </row>
    <row r="81907" spans="30:30">
      <c r="AD81907" s="9"/>
    </row>
    <row r="81908" spans="30:30">
      <c r="AD81908" s="9"/>
    </row>
    <row r="81909" spans="30:30">
      <c r="AD81909" s="9"/>
    </row>
    <row r="81910" spans="30:30">
      <c r="AD81910" s="9"/>
    </row>
    <row r="81911" spans="30:30">
      <c r="AD81911" s="9"/>
    </row>
    <row r="81912" spans="30:30">
      <c r="AD81912" s="9"/>
    </row>
    <row r="81913" spans="30:30">
      <c r="AD81913" s="9"/>
    </row>
    <row r="81914" spans="30:30">
      <c r="AD81914" s="9"/>
    </row>
    <row r="81915" spans="30:30">
      <c r="AD81915" s="9"/>
    </row>
    <row r="81916" spans="30:30">
      <c r="AD81916" s="9"/>
    </row>
    <row r="81917" spans="30:30">
      <c r="AD81917" s="9"/>
    </row>
    <row r="81918" spans="30:30">
      <c r="AD81918" s="9"/>
    </row>
    <row r="81919" spans="30:30">
      <c r="AD81919" s="9"/>
    </row>
    <row r="81920" spans="30:30">
      <c r="AD81920" s="9"/>
    </row>
    <row r="81921" spans="30:30">
      <c r="AD81921" s="9"/>
    </row>
    <row r="81922" spans="30:30">
      <c r="AD81922" s="9"/>
    </row>
    <row r="81923" spans="30:30">
      <c r="AD81923" s="9"/>
    </row>
    <row r="81924" spans="30:30">
      <c r="AD81924" s="9"/>
    </row>
    <row r="81925" spans="30:30">
      <c r="AD81925" s="9"/>
    </row>
    <row r="81926" spans="30:30">
      <c r="AD81926" s="9"/>
    </row>
    <row r="81927" spans="30:30">
      <c r="AD81927" s="9"/>
    </row>
    <row r="81928" spans="30:30">
      <c r="AD81928" s="9"/>
    </row>
    <row r="81929" spans="30:30">
      <c r="AD81929" s="9"/>
    </row>
    <row r="81930" spans="30:30">
      <c r="AD81930" s="9"/>
    </row>
    <row r="81931" spans="30:30">
      <c r="AD81931" s="9"/>
    </row>
    <row r="81932" spans="30:30">
      <c r="AD81932" s="9"/>
    </row>
    <row r="81933" spans="30:30">
      <c r="AD81933" s="9"/>
    </row>
    <row r="81934" spans="30:30">
      <c r="AD81934" s="9"/>
    </row>
    <row r="81935" spans="30:30">
      <c r="AD81935" s="9"/>
    </row>
    <row r="81936" spans="30:30">
      <c r="AD81936" s="9"/>
    </row>
    <row r="81937" spans="30:30">
      <c r="AD81937" s="9"/>
    </row>
    <row r="81938" spans="30:30">
      <c r="AD81938" s="9"/>
    </row>
    <row r="81939" spans="30:30">
      <c r="AD81939" s="9"/>
    </row>
    <row r="81940" spans="30:30">
      <c r="AD81940" s="9"/>
    </row>
    <row r="81941" spans="30:30">
      <c r="AD81941" s="9"/>
    </row>
    <row r="81942" spans="30:30">
      <c r="AD81942" s="9"/>
    </row>
    <row r="81943" spans="30:30">
      <c r="AD81943" s="9"/>
    </row>
    <row r="81944" spans="30:30">
      <c r="AD81944" s="9"/>
    </row>
    <row r="81945" spans="30:30">
      <c r="AD81945" s="9"/>
    </row>
    <row r="81946" spans="30:30">
      <c r="AD81946" s="9"/>
    </row>
    <row r="81947" spans="30:30">
      <c r="AD81947" s="9"/>
    </row>
    <row r="81948" spans="30:30">
      <c r="AD81948" s="9"/>
    </row>
    <row r="81949" spans="30:30">
      <c r="AD81949" s="9"/>
    </row>
    <row r="81950" spans="30:30">
      <c r="AD81950" s="9"/>
    </row>
    <row r="81951" spans="30:30">
      <c r="AD81951" s="9"/>
    </row>
    <row r="81952" spans="30:30">
      <c r="AD81952" s="9"/>
    </row>
    <row r="81953" spans="30:30">
      <c r="AD81953" s="9"/>
    </row>
    <row r="81954" spans="30:30">
      <c r="AD81954" s="9"/>
    </row>
    <row r="81955" spans="30:30">
      <c r="AD81955" s="9"/>
    </row>
    <row r="81956" spans="30:30">
      <c r="AD81956" s="9"/>
    </row>
    <row r="81957" spans="30:30">
      <c r="AD81957" s="9"/>
    </row>
    <row r="81958" spans="30:30">
      <c r="AD81958" s="9"/>
    </row>
    <row r="81959" spans="30:30">
      <c r="AD81959" s="9"/>
    </row>
    <row r="81960" spans="30:30">
      <c r="AD81960" s="9"/>
    </row>
    <row r="81961" spans="30:30">
      <c r="AD81961" s="9"/>
    </row>
    <row r="81962" spans="30:30">
      <c r="AD81962" s="9"/>
    </row>
    <row r="81963" spans="30:30">
      <c r="AD81963" s="9"/>
    </row>
    <row r="81964" spans="30:30">
      <c r="AD81964" s="9"/>
    </row>
    <row r="81965" spans="30:30">
      <c r="AD81965" s="9"/>
    </row>
    <row r="81966" spans="30:30">
      <c r="AD81966" s="9"/>
    </row>
    <row r="81967" spans="30:30">
      <c r="AD81967" s="9"/>
    </row>
    <row r="81968" spans="30:30">
      <c r="AD81968" s="9"/>
    </row>
    <row r="81969" spans="30:30">
      <c r="AD81969" s="9"/>
    </row>
    <row r="81970" spans="30:30">
      <c r="AD81970" s="9"/>
    </row>
    <row r="81971" spans="30:30">
      <c r="AD81971" s="9"/>
    </row>
    <row r="81972" spans="30:30">
      <c r="AD81972" s="9"/>
    </row>
    <row r="81973" spans="30:30">
      <c r="AD81973" s="9"/>
    </row>
    <row r="81974" spans="30:30">
      <c r="AD81974" s="9"/>
    </row>
    <row r="81975" spans="30:30">
      <c r="AD81975" s="9"/>
    </row>
    <row r="81976" spans="30:30">
      <c r="AD81976" s="9"/>
    </row>
    <row r="81977" spans="30:30">
      <c r="AD81977" s="9"/>
    </row>
    <row r="81978" spans="30:30">
      <c r="AD81978" s="9"/>
    </row>
    <row r="81979" spans="30:30">
      <c r="AD81979" s="9"/>
    </row>
    <row r="81980" spans="30:30">
      <c r="AD81980" s="9"/>
    </row>
    <row r="81981" spans="30:30">
      <c r="AD81981" s="9"/>
    </row>
    <row r="81982" spans="30:30">
      <c r="AD81982" s="9"/>
    </row>
    <row r="81983" spans="30:30">
      <c r="AD81983" s="9"/>
    </row>
    <row r="81984" spans="30:30">
      <c r="AD81984" s="9"/>
    </row>
    <row r="81985" spans="30:30">
      <c r="AD81985" s="9"/>
    </row>
    <row r="81986" spans="30:30">
      <c r="AD81986" s="9"/>
    </row>
    <row r="81987" spans="30:30">
      <c r="AD81987" s="9"/>
    </row>
    <row r="81988" spans="30:30">
      <c r="AD81988" s="9"/>
    </row>
    <row r="81989" spans="30:30">
      <c r="AD81989" s="9"/>
    </row>
    <row r="81990" spans="30:30">
      <c r="AD81990" s="9"/>
    </row>
    <row r="81991" spans="30:30">
      <c r="AD81991" s="9"/>
    </row>
    <row r="81992" spans="30:30">
      <c r="AD81992" s="9"/>
    </row>
    <row r="81993" spans="30:30">
      <c r="AD81993" s="9"/>
    </row>
    <row r="81994" spans="30:30">
      <c r="AD81994" s="9"/>
    </row>
    <row r="81995" spans="30:30">
      <c r="AD81995" s="9"/>
    </row>
    <row r="81996" spans="30:30">
      <c r="AD81996" s="9"/>
    </row>
    <row r="81997" spans="30:30">
      <c r="AD81997" s="9"/>
    </row>
    <row r="81998" spans="30:30">
      <c r="AD81998" s="9"/>
    </row>
    <row r="81999" spans="30:30">
      <c r="AD81999" s="9"/>
    </row>
    <row r="82000" spans="30:30">
      <c r="AD82000" s="9"/>
    </row>
    <row r="82001" spans="30:30">
      <c r="AD82001" s="9"/>
    </row>
    <row r="82002" spans="30:30">
      <c r="AD82002" s="9"/>
    </row>
    <row r="82003" spans="30:30">
      <c r="AD82003" s="9"/>
    </row>
    <row r="82004" spans="30:30">
      <c r="AD82004" s="9"/>
    </row>
    <row r="82005" spans="30:30">
      <c r="AD82005" s="9"/>
    </row>
    <row r="82006" spans="30:30">
      <c r="AD82006" s="9"/>
    </row>
    <row r="82007" spans="30:30">
      <c r="AD82007" s="9"/>
    </row>
    <row r="82008" spans="30:30">
      <c r="AD82008" s="9"/>
    </row>
    <row r="82009" spans="30:30">
      <c r="AD82009" s="9"/>
    </row>
    <row r="82010" spans="30:30">
      <c r="AD82010" s="9"/>
    </row>
    <row r="82011" spans="30:30">
      <c r="AD82011" s="9"/>
    </row>
    <row r="82012" spans="30:30">
      <c r="AD82012" s="9"/>
    </row>
    <row r="82013" spans="30:30">
      <c r="AD82013" s="9"/>
    </row>
    <row r="82014" spans="30:30">
      <c r="AD82014" s="9"/>
    </row>
    <row r="82015" spans="30:30">
      <c r="AD82015" s="9"/>
    </row>
    <row r="82016" spans="30:30">
      <c r="AD82016" s="9"/>
    </row>
    <row r="82017" spans="30:30">
      <c r="AD82017" s="9"/>
    </row>
    <row r="82018" spans="30:30">
      <c r="AD82018" s="9"/>
    </row>
    <row r="82019" spans="30:30">
      <c r="AD82019" s="9"/>
    </row>
    <row r="82020" spans="30:30">
      <c r="AD82020" s="9"/>
    </row>
    <row r="82021" spans="30:30">
      <c r="AD82021" s="9"/>
    </row>
    <row r="82022" spans="30:30">
      <c r="AD82022" s="9"/>
    </row>
    <row r="82023" spans="30:30">
      <c r="AD82023" s="9"/>
    </row>
    <row r="82024" spans="30:30">
      <c r="AD82024" s="9"/>
    </row>
    <row r="82025" spans="30:30">
      <c r="AD82025" s="9"/>
    </row>
    <row r="82026" spans="30:30">
      <c r="AD82026" s="9"/>
    </row>
    <row r="82027" spans="30:30">
      <c r="AD82027" s="9"/>
    </row>
    <row r="82028" spans="30:30">
      <c r="AD82028" s="9"/>
    </row>
    <row r="82029" spans="30:30">
      <c r="AD82029" s="9"/>
    </row>
    <row r="82030" spans="30:30">
      <c r="AD82030" s="9"/>
    </row>
    <row r="82031" spans="30:30">
      <c r="AD82031" s="9"/>
    </row>
    <row r="82032" spans="30:30">
      <c r="AD82032" s="9"/>
    </row>
    <row r="82033" spans="30:30">
      <c r="AD82033" s="9"/>
    </row>
    <row r="82034" spans="30:30">
      <c r="AD82034" s="9"/>
    </row>
    <row r="82035" spans="30:30">
      <c r="AD82035" s="9"/>
    </row>
    <row r="82036" spans="30:30">
      <c r="AD82036" s="9"/>
    </row>
    <row r="82037" spans="30:30">
      <c r="AD82037" s="9"/>
    </row>
    <row r="82038" spans="30:30">
      <c r="AD82038" s="9"/>
    </row>
    <row r="82039" spans="30:30">
      <c r="AD82039" s="9"/>
    </row>
    <row r="82040" spans="30:30">
      <c r="AD82040" s="9"/>
    </row>
    <row r="82041" spans="30:30">
      <c r="AD82041" s="9"/>
    </row>
    <row r="82042" spans="30:30">
      <c r="AD82042" s="9"/>
    </row>
    <row r="82043" spans="30:30">
      <c r="AD82043" s="9"/>
    </row>
    <row r="82044" spans="30:30">
      <c r="AD82044" s="9"/>
    </row>
    <row r="82045" spans="30:30">
      <c r="AD82045" s="9"/>
    </row>
    <row r="82046" spans="30:30">
      <c r="AD82046" s="9"/>
    </row>
    <row r="82047" spans="30:30">
      <c r="AD82047" s="9"/>
    </row>
    <row r="82048" spans="30:30">
      <c r="AD82048" s="9"/>
    </row>
    <row r="82049" spans="30:30">
      <c r="AD82049" s="9"/>
    </row>
    <row r="82050" spans="30:30">
      <c r="AD82050" s="9"/>
    </row>
    <row r="82051" spans="30:30">
      <c r="AD82051" s="9"/>
    </row>
    <row r="82052" spans="30:30">
      <c r="AD82052" s="9"/>
    </row>
    <row r="82053" spans="30:30">
      <c r="AD82053" s="9"/>
    </row>
    <row r="82054" spans="30:30">
      <c r="AD82054" s="9"/>
    </row>
    <row r="82055" spans="30:30">
      <c r="AD82055" s="9"/>
    </row>
    <row r="82056" spans="30:30">
      <c r="AD82056" s="9"/>
    </row>
    <row r="82057" spans="30:30">
      <c r="AD82057" s="9"/>
    </row>
    <row r="82058" spans="30:30">
      <c r="AD82058" s="9"/>
    </row>
    <row r="82059" spans="30:30">
      <c r="AD82059" s="9"/>
    </row>
    <row r="82060" spans="30:30">
      <c r="AD82060" s="9"/>
    </row>
    <row r="82061" spans="30:30">
      <c r="AD82061" s="9"/>
    </row>
    <row r="82062" spans="30:30">
      <c r="AD82062" s="9"/>
    </row>
    <row r="82063" spans="30:30">
      <c r="AD82063" s="9"/>
    </row>
    <row r="82064" spans="30:30">
      <c r="AD82064" s="9"/>
    </row>
    <row r="82065" spans="30:30">
      <c r="AD82065" s="9"/>
    </row>
    <row r="82066" spans="30:30">
      <c r="AD82066" s="9"/>
    </row>
    <row r="82067" spans="30:30">
      <c r="AD82067" s="9"/>
    </row>
    <row r="82068" spans="30:30">
      <c r="AD82068" s="9"/>
    </row>
    <row r="82069" spans="30:30">
      <c r="AD82069" s="9"/>
    </row>
    <row r="82070" spans="30:30">
      <c r="AD82070" s="9"/>
    </row>
    <row r="82071" spans="30:30">
      <c r="AD82071" s="9"/>
    </row>
    <row r="82072" spans="30:30">
      <c r="AD82072" s="9"/>
    </row>
    <row r="82073" spans="30:30">
      <c r="AD82073" s="9"/>
    </row>
    <row r="82074" spans="30:30">
      <c r="AD82074" s="9"/>
    </row>
    <row r="82075" spans="30:30">
      <c r="AD82075" s="9"/>
    </row>
    <row r="82076" spans="30:30">
      <c r="AD82076" s="9"/>
    </row>
    <row r="82077" spans="30:30">
      <c r="AD82077" s="9"/>
    </row>
    <row r="82078" spans="30:30">
      <c r="AD82078" s="9"/>
    </row>
    <row r="82079" spans="30:30">
      <c r="AD82079" s="9"/>
    </row>
    <row r="82080" spans="30:30">
      <c r="AD82080" s="9"/>
    </row>
    <row r="82081" spans="30:30">
      <c r="AD82081" s="9"/>
    </row>
    <row r="82082" spans="30:30">
      <c r="AD82082" s="9"/>
    </row>
    <row r="82083" spans="30:30">
      <c r="AD82083" s="9"/>
    </row>
    <row r="82084" spans="30:30">
      <c r="AD82084" s="9"/>
    </row>
    <row r="82085" spans="30:30">
      <c r="AD82085" s="9"/>
    </row>
    <row r="82086" spans="30:30">
      <c r="AD82086" s="9"/>
    </row>
    <row r="82087" spans="30:30">
      <c r="AD82087" s="9"/>
    </row>
    <row r="82088" spans="30:30">
      <c r="AD82088" s="9"/>
    </row>
    <row r="82089" spans="30:30">
      <c r="AD82089" s="9"/>
    </row>
    <row r="82090" spans="30:30">
      <c r="AD82090" s="9"/>
    </row>
    <row r="82091" spans="30:30">
      <c r="AD82091" s="9"/>
    </row>
    <row r="82092" spans="30:30">
      <c r="AD82092" s="9"/>
    </row>
    <row r="82093" spans="30:30">
      <c r="AD82093" s="9"/>
    </row>
    <row r="82094" spans="30:30">
      <c r="AD82094" s="9"/>
    </row>
    <row r="82095" spans="30:30">
      <c r="AD82095" s="9"/>
    </row>
    <row r="82096" spans="30:30">
      <c r="AD82096" s="9"/>
    </row>
    <row r="82097" spans="30:30">
      <c r="AD82097" s="9"/>
    </row>
    <row r="82098" spans="30:30">
      <c r="AD82098" s="9"/>
    </row>
    <row r="82099" spans="30:30">
      <c r="AD82099" s="9"/>
    </row>
    <row r="82100" spans="30:30">
      <c r="AD82100" s="9"/>
    </row>
    <row r="82101" spans="30:30">
      <c r="AD82101" s="9"/>
    </row>
    <row r="82102" spans="30:30">
      <c r="AD82102" s="9"/>
    </row>
    <row r="82103" spans="30:30">
      <c r="AD82103" s="9"/>
    </row>
    <row r="82104" spans="30:30">
      <c r="AD82104" s="9"/>
    </row>
    <row r="82105" spans="30:30">
      <c r="AD82105" s="9"/>
    </row>
    <row r="82106" spans="30:30">
      <c r="AD82106" s="9"/>
    </row>
    <row r="82107" spans="30:30">
      <c r="AD82107" s="9"/>
    </row>
    <row r="82108" spans="30:30">
      <c r="AD82108" s="9"/>
    </row>
    <row r="82109" spans="30:30">
      <c r="AD82109" s="9"/>
    </row>
    <row r="82110" spans="30:30">
      <c r="AD82110" s="9"/>
    </row>
    <row r="82111" spans="30:30">
      <c r="AD82111" s="9"/>
    </row>
    <row r="82112" spans="30:30">
      <c r="AD82112" s="9"/>
    </row>
    <row r="82113" spans="30:30">
      <c r="AD82113" s="9"/>
    </row>
    <row r="82114" spans="30:30">
      <c r="AD82114" s="9"/>
    </row>
    <row r="82115" spans="30:30">
      <c r="AD82115" s="9"/>
    </row>
    <row r="82116" spans="30:30">
      <c r="AD82116" s="9"/>
    </row>
    <row r="82117" spans="30:30">
      <c r="AD82117" s="9"/>
    </row>
    <row r="82118" spans="30:30">
      <c r="AD82118" s="9"/>
    </row>
    <row r="82119" spans="30:30">
      <c r="AD82119" s="9"/>
    </row>
    <row r="82120" spans="30:30">
      <c r="AD82120" s="9"/>
    </row>
    <row r="82121" spans="30:30">
      <c r="AD82121" s="9"/>
    </row>
    <row r="82122" spans="30:30">
      <c r="AD82122" s="9"/>
    </row>
    <row r="82123" spans="30:30">
      <c r="AD82123" s="9"/>
    </row>
    <row r="82124" spans="30:30">
      <c r="AD82124" s="9"/>
    </row>
    <row r="82125" spans="30:30">
      <c r="AD82125" s="9"/>
    </row>
    <row r="82126" spans="30:30">
      <c r="AD82126" s="9"/>
    </row>
    <row r="82127" spans="30:30">
      <c r="AD82127" s="9"/>
    </row>
    <row r="82128" spans="30:30">
      <c r="AD82128" s="9"/>
    </row>
    <row r="82129" spans="30:30">
      <c r="AD82129" s="9"/>
    </row>
    <row r="82130" spans="30:30">
      <c r="AD82130" s="9"/>
    </row>
    <row r="82131" spans="30:30">
      <c r="AD82131" s="9"/>
    </row>
    <row r="82132" spans="30:30">
      <c r="AD82132" s="9"/>
    </row>
    <row r="82133" spans="30:30">
      <c r="AD82133" s="9"/>
    </row>
    <row r="82134" spans="30:30">
      <c r="AD82134" s="9"/>
    </row>
    <row r="82135" spans="30:30">
      <c r="AD82135" s="9"/>
    </row>
    <row r="82136" spans="30:30">
      <c r="AD82136" s="9"/>
    </row>
    <row r="82137" spans="30:30">
      <c r="AD82137" s="9"/>
    </row>
    <row r="82138" spans="30:30">
      <c r="AD82138" s="9"/>
    </row>
    <row r="82139" spans="30:30">
      <c r="AD82139" s="9"/>
    </row>
    <row r="82140" spans="30:30">
      <c r="AD82140" s="9"/>
    </row>
    <row r="82141" spans="30:30">
      <c r="AD82141" s="9"/>
    </row>
    <row r="82142" spans="30:30">
      <c r="AD82142" s="9"/>
    </row>
    <row r="82143" spans="30:30">
      <c r="AD82143" s="9"/>
    </row>
    <row r="82144" spans="30:30">
      <c r="AD82144" s="9"/>
    </row>
    <row r="82145" spans="30:30">
      <c r="AD82145" s="9"/>
    </row>
    <row r="82146" spans="30:30">
      <c r="AD82146" s="9"/>
    </row>
    <row r="82147" spans="30:30">
      <c r="AD82147" s="9"/>
    </row>
    <row r="82148" spans="30:30">
      <c r="AD82148" s="9"/>
    </row>
    <row r="82149" spans="30:30">
      <c r="AD82149" s="9"/>
    </row>
    <row r="82150" spans="30:30">
      <c r="AD82150" s="9"/>
    </row>
    <row r="82151" spans="30:30">
      <c r="AD82151" s="9"/>
    </row>
    <row r="82152" spans="30:30">
      <c r="AD82152" s="9"/>
    </row>
    <row r="82153" spans="30:30">
      <c r="AD82153" s="9"/>
    </row>
    <row r="82154" spans="30:30">
      <c r="AD82154" s="9"/>
    </row>
    <row r="82155" spans="30:30">
      <c r="AD82155" s="9"/>
    </row>
    <row r="82156" spans="30:30">
      <c r="AD82156" s="9"/>
    </row>
    <row r="82157" spans="30:30">
      <c r="AD82157" s="9"/>
    </row>
    <row r="82158" spans="30:30">
      <c r="AD82158" s="9"/>
    </row>
    <row r="82159" spans="30:30">
      <c r="AD82159" s="9"/>
    </row>
    <row r="82160" spans="30:30">
      <c r="AD82160" s="9"/>
    </row>
    <row r="82161" spans="30:30">
      <c r="AD82161" s="9"/>
    </row>
    <row r="82162" spans="30:30">
      <c r="AD82162" s="9"/>
    </row>
    <row r="82163" spans="30:30">
      <c r="AD82163" s="9"/>
    </row>
    <row r="82164" spans="30:30">
      <c r="AD82164" s="9"/>
    </row>
    <row r="82165" spans="30:30">
      <c r="AD82165" s="9"/>
    </row>
    <row r="82166" spans="30:30">
      <c r="AD82166" s="9"/>
    </row>
    <row r="82167" spans="30:30">
      <c r="AD82167" s="9"/>
    </row>
    <row r="82168" spans="30:30">
      <c r="AD82168" s="9"/>
    </row>
    <row r="82169" spans="30:30">
      <c r="AD82169" s="9"/>
    </row>
    <row r="82170" spans="30:30">
      <c r="AD82170" s="9"/>
    </row>
    <row r="82171" spans="30:30">
      <c r="AD82171" s="9"/>
    </row>
    <row r="82172" spans="30:30">
      <c r="AD82172" s="9"/>
    </row>
    <row r="82173" spans="30:30">
      <c r="AD82173" s="9"/>
    </row>
    <row r="82174" spans="30:30">
      <c r="AD82174" s="9"/>
    </row>
    <row r="82175" spans="30:30">
      <c r="AD82175" s="9"/>
    </row>
    <row r="82176" spans="30:30">
      <c r="AD82176" s="9"/>
    </row>
    <row r="82177" spans="30:30">
      <c r="AD82177" s="9"/>
    </row>
    <row r="82178" spans="30:30">
      <c r="AD82178" s="9"/>
    </row>
    <row r="82179" spans="30:30">
      <c r="AD82179" s="9"/>
    </row>
    <row r="82180" spans="30:30">
      <c r="AD82180" s="9"/>
    </row>
    <row r="82181" spans="30:30">
      <c r="AD82181" s="9"/>
    </row>
    <row r="82182" spans="30:30">
      <c r="AD82182" s="9"/>
    </row>
    <row r="82183" spans="30:30">
      <c r="AD82183" s="9"/>
    </row>
    <row r="82184" spans="30:30">
      <c r="AD82184" s="9"/>
    </row>
    <row r="82185" spans="30:30">
      <c r="AD82185" s="9"/>
    </row>
    <row r="82186" spans="30:30">
      <c r="AD82186" s="9"/>
    </row>
    <row r="82187" spans="30:30">
      <c r="AD82187" s="9"/>
    </row>
    <row r="82188" spans="30:30">
      <c r="AD82188" s="9"/>
    </row>
    <row r="82189" spans="30:30">
      <c r="AD82189" s="9"/>
    </row>
    <row r="82190" spans="30:30">
      <c r="AD82190" s="9"/>
    </row>
    <row r="82191" spans="30:30">
      <c r="AD82191" s="9"/>
    </row>
    <row r="82192" spans="30:30">
      <c r="AD82192" s="9"/>
    </row>
    <row r="82193" spans="30:30">
      <c r="AD82193" s="9"/>
    </row>
    <row r="82194" spans="30:30">
      <c r="AD82194" s="9"/>
    </row>
    <row r="82195" spans="30:30">
      <c r="AD82195" s="9"/>
    </row>
    <row r="82196" spans="30:30">
      <c r="AD82196" s="9"/>
    </row>
    <row r="82197" spans="30:30">
      <c r="AD82197" s="9"/>
    </row>
    <row r="82198" spans="30:30">
      <c r="AD82198" s="9"/>
    </row>
    <row r="82199" spans="30:30">
      <c r="AD82199" s="9"/>
    </row>
    <row r="82200" spans="30:30">
      <c r="AD82200" s="9"/>
    </row>
    <row r="82201" spans="30:30">
      <c r="AD82201" s="9"/>
    </row>
    <row r="82202" spans="30:30">
      <c r="AD82202" s="9"/>
    </row>
    <row r="82203" spans="30:30">
      <c r="AD82203" s="9"/>
    </row>
    <row r="82204" spans="30:30">
      <c r="AD82204" s="9"/>
    </row>
    <row r="82205" spans="30:30">
      <c r="AD82205" s="9"/>
    </row>
    <row r="82206" spans="30:30">
      <c r="AD82206" s="9"/>
    </row>
    <row r="82207" spans="30:30">
      <c r="AD82207" s="9"/>
    </row>
    <row r="82208" spans="30:30">
      <c r="AD82208" s="9"/>
    </row>
    <row r="82209" spans="30:30">
      <c r="AD82209" s="9"/>
    </row>
    <row r="82210" spans="30:30">
      <c r="AD82210" s="9"/>
    </row>
    <row r="82211" spans="30:30">
      <c r="AD82211" s="9"/>
    </row>
    <row r="82212" spans="30:30">
      <c r="AD82212" s="9"/>
    </row>
    <row r="82213" spans="30:30">
      <c r="AD82213" s="9"/>
    </row>
    <row r="82214" spans="30:30">
      <c r="AD82214" s="9"/>
    </row>
    <row r="82215" spans="30:30">
      <c r="AD82215" s="9"/>
    </row>
    <row r="82216" spans="30:30">
      <c r="AD82216" s="9"/>
    </row>
    <row r="82217" spans="30:30">
      <c r="AD82217" s="9"/>
    </row>
    <row r="82218" spans="30:30">
      <c r="AD82218" s="9"/>
    </row>
    <row r="82219" spans="30:30">
      <c r="AD82219" s="9"/>
    </row>
    <row r="82220" spans="30:30">
      <c r="AD82220" s="9"/>
    </row>
    <row r="82221" spans="30:30">
      <c r="AD82221" s="9"/>
    </row>
    <row r="82222" spans="30:30">
      <c r="AD82222" s="9"/>
    </row>
    <row r="82223" spans="30:30">
      <c r="AD82223" s="9"/>
    </row>
    <row r="82224" spans="30:30">
      <c r="AD82224" s="9"/>
    </row>
    <row r="82225" spans="30:30">
      <c r="AD82225" s="9"/>
    </row>
    <row r="82226" spans="30:30">
      <c r="AD82226" s="9"/>
    </row>
    <row r="82227" spans="30:30">
      <c r="AD82227" s="9"/>
    </row>
    <row r="82228" spans="30:30">
      <c r="AD82228" s="9"/>
    </row>
    <row r="82229" spans="30:30">
      <c r="AD82229" s="9"/>
    </row>
    <row r="82230" spans="30:30">
      <c r="AD82230" s="9"/>
    </row>
    <row r="82231" spans="30:30">
      <c r="AD82231" s="9"/>
    </row>
    <row r="82232" spans="30:30">
      <c r="AD82232" s="9"/>
    </row>
    <row r="82233" spans="30:30">
      <c r="AD82233" s="9"/>
    </row>
    <row r="82234" spans="30:30">
      <c r="AD82234" s="9"/>
    </row>
    <row r="82235" spans="30:30">
      <c r="AD82235" s="9"/>
    </row>
    <row r="82236" spans="30:30">
      <c r="AD82236" s="9"/>
    </row>
    <row r="82237" spans="30:30">
      <c r="AD82237" s="9"/>
    </row>
    <row r="82238" spans="30:30">
      <c r="AD82238" s="9"/>
    </row>
    <row r="82239" spans="30:30">
      <c r="AD82239" s="9"/>
    </row>
    <row r="82240" spans="30:30">
      <c r="AD82240" s="9"/>
    </row>
    <row r="82241" spans="30:30">
      <c r="AD82241" s="9"/>
    </row>
    <row r="82242" spans="30:30">
      <c r="AD82242" s="9"/>
    </row>
    <row r="82243" spans="30:30">
      <c r="AD82243" s="9"/>
    </row>
    <row r="82244" spans="30:30">
      <c r="AD82244" s="9"/>
    </row>
    <row r="82245" spans="30:30">
      <c r="AD82245" s="9"/>
    </row>
    <row r="82246" spans="30:30">
      <c r="AD82246" s="9"/>
    </row>
    <row r="82247" spans="30:30">
      <c r="AD82247" s="9"/>
    </row>
    <row r="82248" spans="30:30">
      <c r="AD82248" s="9"/>
    </row>
    <row r="82249" spans="30:30">
      <c r="AD82249" s="9"/>
    </row>
    <row r="82250" spans="30:30">
      <c r="AD82250" s="9"/>
    </row>
    <row r="82251" spans="30:30">
      <c r="AD82251" s="9"/>
    </row>
    <row r="82252" spans="30:30">
      <c r="AD82252" s="9"/>
    </row>
    <row r="82253" spans="30:30">
      <c r="AD82253" s="9"/>
    </row>
    <row r="82254" spans="30:30">
      <c r="AD82254" s="9"/>
    </row>
    <row r="82255" spans="30:30">
      <c r="AD82255" s="9"/>
    </row>
    <row r="82256" spans="30:30">
      <c r="AD82256" s="9"/>
    </row>
    <row r="82257" spans="30:30">
      <c r="AD82257" s="9"/>
    </row>
    <row r="82258" spans="30:30">
      <c r="AD82258" s="9"/>
    </row>
    <row r="82259" spans="30:30">
      <c r="AD82259" s="9"/>
    </row>
    <row r="82260" spans="30:30">
      <c r="AD82260" s="9"/>
    </row>
    <row r="82261" spans="30:30">
      <c r="AD82261" s="9"/>
    </row>
    <row r="82262" spans="30:30">
      <c r="AD82262" s="9"/>
    </row>
    <row r="82263" spans="30:30">
      <c r="AD82263" s="9"/>
    </row>
    <row r="82264" spans="30:30">
      <c r="AD82264" s="9"/>
    </row>
    <row r="82265" spans="30:30">
      <c r="AD82265" s="9"/>
    </row>
    <row r="82266" spans="30:30">
      <c r="AD82266" s="9"/>
    </row>
    <row r="82267" spans="30:30">
      <c r="AD82267" s="9"/>
    </row>
    <row r="82268" spans="30:30">
      <c r="AD82268" s="9"/>
    </row>
    <row r="82269" spans="30:30">
      <c r="AD82269" s="9"/>
    </row>
    <row r="82270" spans="30:30">
      <c r="AD82270" s="9"/>
    </row>
    <row r="82271" spans="30:30">
      <c r="AD82271" s="9"/>
    </row>
    <row r="82272" spans="30:30">
      <c r="AD82272" s="9"/>
    </row>
    <row r="82273" spans="30:30">
      <c r="AD82273" s="9"/>
    </row>
    <row r="82274" spans="30:30">
      <c r="AD82274" s="9"/>
    </row>
    <row r="82275" spans="30:30">
      <c r="AD82275" s="9"/>
    </row>
    <row r="82276" spans="30:30">
      <c r="AD82276" s="9"/>
    </row>
    <row r="82277" spans="30:30">
      <c r="AD82277" s="9"/>
    </row>
    <row r="82278" spans="30:30">
      <c r="AD82278" s="9"/>
    </row>
    <row r="82279" spans="30:30">
      <c r="AD82279" s="9"/>
    </row>
    <row r="82280" spans="30:30">
      <c r="AD82280" s="9"/>
    </row>
    <row r="82281" spans="30:30">
      <c r="AD82281" s="9"/>
    </row>
    <row r="82282" spans="30:30">
      <c r="AD82282" s="9"/>
    </row>
    <row r="82283" spans="30:30">
      <c r="AD82283" s="9"/>
    </row>
    <row r="82284" spans="30:30">
      <c r="AD82284" s="9"/>
    </row>
    <row r="82285" spans="30:30">
      <c r="AD82285" s="9"/>
    </row>
    <row r="82286" spans="30:30">
      <c r="AD82286" s="9"/>
    </row>
    <row r="82287" spans="30:30">
      <c r="AD82287" s="9"/>
    </row>
    <row r="82288" spans="30:30">
      <c r="AD82288" s="9"/>
    </row>
    <row r="82289" spans="30:30">
      <c r="AD82289" s="9"/>
    </row>
    <row r="82290" spans="30:30">
      <c r="AD82290" s="9"/>
    </row>
    <row r="82291" spans="30:30">
      <c r="AD82291" s="9"/>
    </row>
    <row r="82292" spans="30:30">
      <c r="AD82292" s="9"/>
    </row>
    <row r="82293" spans="30:30">
      <c r="AD82293" s="9"/>
    </row>
    <row r="82294" spans="30:30">
      <c r="AD82294" s="9"/>
    </row>
    <row r="82295" spans="30:30">
      <c r="AD82295" s="9"/>
    </row>
    <row r="82296" spans="30:30">
      <c r="AD82296" s="9"/>
    </row>
    <row r="82297" spans="30:30">
      <c r="AD82297" s="9"/>
    </row>
    <row r="82298" spans="30:30">
      <c r="AD82298" s="9"/>
    </row>
    <row r="82299" spans="30:30">
      <c r="AD82299" s="9"/>
    </row>
    <row r="82300" spans="30:30">
      <c r="AD82300" s="9"/>
    </row>
    <row r="82301" spans="30:30">
      <c r="AD82301" s="9"/>
    </row>
    <row r="82302" spans="30:30">
      <c r="AD82302" s="9"/>
    </row>
    <row r="82303" spans="30:30">
      <c r="AD82303" s="9"/>
    </row>
    <row r="82304" spans="30:30">
      <c r="AD82304" s="9"/>
    </row>
    <row r="82305" spans="30:30">
      <c r="AD82305" s="9"/>
    </row>
    <row r="82306" spans="30:30">
      <c r="AD82306" s="9"/>
    </row>
    <row r="82307" spans="30:30">
      <c r="AD82307" s="9"/>
    </row>
    <row r="82308" spans="30:30">
      <c r="AD82308" s="9"/>
    </row>
    <row r="82309" spans="30:30">
      <c r="AD82309" s="9"/>
    </row>
    <row r="82310" spans="30:30">
      <c r="AD82310" s="9"/>
    </row>
    <row r="82311" spans="30:30">
      <c r="AD82311" s="9"/>
    </row>
    <row r="82312" spans="30:30">
      <c r="AD82312" s="9"/>
    </row>
    <row r="82313" spans="30:30">
      <c r="AD82313" s="9"/>
    </row>
    <row r="82314" spans="30:30">
      <c r="AD82314" s="9"/>
    </row>
    <row r="82315" spans="30:30">
      <c r="AD82315" s="9"/>
    </row>
    <row r="82316" spans="30:30">
      <c r="AD82316" s="9"/>
    </row>
    <row r="82317" spans="30:30">
      <c r="AD82317" s="9"/>
    </row>
    <row r="82318" spans="30:30">
      <c r="AD82318" s="9"/>
    </row>
    <row r="82319" spans="30:30">
      <c r="AD82319" s="9"/>
    </row>
    <row r="82320" spans="30:30">
      <c r="AD82320" s="9"/>
    </row>
    <row r="82321" spans="30:30">
      <c r="AD82321" s="9"/>
    </row>
    <row r="82322" spans="30:30">
      <c r="AD82322" s="9"/>
    </row>
    <row r="82323" spans="30:30">
      <c r="AD82323" s="9"/>
    </row>
    <row r="82324" spans="30:30">
      <c r="AD82324" s="9"/>
    </row>
    <row r="82325" spans="30:30">
      <c r="AD82325" s="9"/>
    </row>
    <row r="82326" spans="30:30">
      <c r="AD82326" s="9"/>
    </row>
    <row r="82327" spans="30:30">
      <c r="AD82327" s="9"/>
    </row>
    <row r="82328" spans="30:30">
      <c r="AD82328" s="9"/>
    </row>
    <row r="82329" spans="30:30">
      <c r="AD82329" s="9"/>
    </row>
    <row r="82330" spans="30:30">
      <c r="AD82330" s="9"/>
    </row>
    <row r="82331" spans="30:30">
      <c r="AD82331" s="9"/>
    </row>
    <row r="82332" spans="30:30">
      <c r="AD82332" s="9"/>
    </row>
    <row r="82333" spans="30:30">
      <c r="AD82333" s="9"/>
    </row>
    <row r="82334" spans="30:30">
      <c r="AD82334" s="9"/>
    </row>
    <row r="82335" spans="30:30">
      <c r="AD82335" s="9"/>
    </row>
    <row r="82336" spans="30:30">
      <c r="AD82336" s="9"/>
    </row>
    <row r="82337" spans="30:30">
      <c r="AD82337" s="9"/>
    </row>
    <row r="82338" spans="30:30">
      <c r="AD82338" s="9"/>
    </row>
    <row r="82339" spans="30:30">
      <c r="AD82339" s="9"/>
    </row>
    <row r="82340" spans="30:30">
      <c r="AD82340" s="9"/>
    </row>
    <row r="82341" spans="30:30">
      <c r="AD82341" s="9"/>
    </row>
    <row r="82342" spans="30:30">
      <c r="AD82342" s="9"/>
    </row>
    <row r="82343" spans="30:30">
      <c r="AD82343" s="9"/>
    </row>
    <row r="82344" spans="30:30">
      <c r="AD82344" s="9"/>
    </row>
    <row r="82345" spans="30:30">
      <c r="AD82345" s="9"/>
    </row>
    <row r="82346" spans="30:30">
      <c r="AD82346" s="9"/>
    </row>
    <row r="82347" spans="30:30">
      <c r="AD82347" s="9"/>
    </row>
    <row r="82348" spans="30:30">
      <c r="AD82348" s="9"/>
    </row>
    <row r="82349" spans="30:30">
      <c r="AD82349" s="9"/>
    </row>
    <row r="82350" spans="30:30">
      <c r="AD82350" s="9"/>
    </row>
    <row r="82351" spans="30:30">
      <c r="AD82351" s="9"/>
    </row>
    <row r="82352" spans="30:30">
      <c r="AD82352" s="9"/>
    </row>
    <row r="82353" spans="30:30">
      <c r="AD82353" s="9"/>
    </row>
    <row r="82354" spans="30:30">
      <c r="AD82354" s="9"/>
    </row>
    <row r="82355" spans="30:30">
      <c r="AD82355" s="9"/>
    </row>
    <row r="82356" spans="30:30">
      <c r="AD82356" s="9"/>
    </row>
    <row r="82357" spans="30:30">
      <c r="AD82357" s="9"/>
    </row>
    <row r="82358" spans="30:30">
      <c r="AD82358" s="9"/>
    </row>
    <row r="82359" spans="30:30">
      <c r="AD82359" s="9"/>
    </row>
    <row r="82360" spans="30:30">
      <c r="AD82360" s="9"/>
    </row>
    <row r="82361" spans="30:30">
      <c r="AD82361" s="9"/>
    </row>
    <row r="82362" spans="30:30">
      <c r="AD82362" s="9"/>
    </row>
    <row r="82363" spans="30:30">
      <c r="AD82363" s="9"/>
    </row>
    <row r="82364" spans="30:30">
      <c r="AD82364" s="9"/>
    </row>
    <row r="82365" spans="30:30">
      <c r="AD82365" s="9"/>
    </row>
    <row r="82366" spans="30:30">
      <c r="AD82366" s="9"/>
    </row>
    <row r="82367" spans="30:30">
      <c r="AD82367" s="9"/>
    </row>
    <row r="82368" spans="30:30">
      <c r="AD82368" s="9"/>
    </row>
    <row r="82369" spans="30:30">
      <c r="AD82369" s="9"/>
    </row>
    <row r="82370" spans="30:30">
      <c r="AD82370" s="9"/>
    </row>
    <row r="82371" spans="30:30">
      <c r="AD82371" s="9"/>
    </row>
    <row r="82372" spans="30:30">
      <c r="AD82372" s="9"/>
    </row>
    <row r="82373" spans="30:30">
      <c r="AD82373" s="9"/>
    </row>
    <row r="82374" spans="30:30">
      <c r="AD82374" s="9"/>
    </row>
    <row r="82375" spans="30:30">
      <c r="AD82375" s="9"/>
    </row>
    <row r="82376" spans="30:30">
      <c r="AD82376" s="9"/>
    </row>
    <row r="82377" spans="30:30">
      <c r="AD82377" s="9"/>
    </row>
    <row r="82378" spans="30:30">
      <c r="AD82378" s="9"/>
    </row>
    <row r="82379" spans="30:30">
      <c r="AD82379" s="9"/>
    </row>
    <row r="82380" spans="30:30">
      <c r="AD82380" s="9"/>
    </row>
    <row r="82381" spans="30:30">
      <c r="AD82381" s="9"/>
    </row>
    <row r="82382" spans="30:30">
      <c r="AD82382" s="9"/>
    </row>
    <row r="82383" spans="30:30">
      <c r="AD82383" s="9"/>
    </row>
    <row r="82384" spans="30:30">
      <c r="AD82384" s="9"/>
    </row>
    <row r="82385" spans="30:30">
      <c r="AD82385" s="9"/>
    </row>
    <row r="82386" spans="30:30">
      <c r="AD82386" s="9"/>
    </row>
    <row r="82387" spans="30:30">
      <c r="AD82387" s="9"/>
    </row>
    <row r="82388" spans="30:30">
      <c r="AD82388" s="9"/>
    </row>
    <row r="82389" spans="30:30">
      <c r="AD82389" s="9"/>
    </row>
    <row r="82390" spans="30:30">
      <c r="AD82390" s="9"/>
    </row>
    <row r="82391" spans="30:30">
      <c r="AD82391" s="9"/>
    </row>
    <row r="82392" spans="30:30">
      <c r="AD82392" s="9"/>
    </row>
    <row r="82393" spans="30:30">
      <c r="AD82393" s="9"/>
    </row>
    <row r="82394" spans="30:30">
      <c r="AD82394" s="9"/>
    </row>
    <row r="82395" spans="30:30">
      <c r="AD82395" s="9"/>
    </row>
    <row r="82396" spans="30:30">
      <c r="AD82396" s="9"/>
    </row>
    <row r="82397" spans="30:30">
      <c r="AD82397" s="9"/>
    </row>
    <row r="82398" spans="30:30">
      <c r="AD82398" s="9"/>
    </row>
    <row r="82399" spans="30:30">
      <c r="AD82399" s="9"/>
    </row>
    <row r="82400" spans="30:30">
      <c r="AD82400" s="9"/>
    </row>
    <row r="82401" spans="30:30">
      <c r="AD82401" s="9"/>
    </row>
    <row r="82402" spans="30:30">
      <c r="AD82402" s="9"/>
    </row>
    <row r="82403" spans="30:30">
      <c r="AD82403" s="9"/>
    </row>
    <row r="82404" spans="30:30">
      <c r="AD82404" s="9"/>
    </row>
    <row r="82405" spans="30:30">
      <c r="AD82405" s="9"/>
    </row>
    <row r="82406" spans="30:30">
      <c r="AD82406" s="9"/>
    </row>
    <row r="82407" spans="30:30">
      <c r="AD82407" s="9"/>
    </row>
    <row r="82408" spans="30:30">
      <c r="AD82408" s="9"/>
    </row>
    <row r="82409" spans="30:30">
      <c r="AD82409" s="9"/>
    </row>
    <row r="82410" spans="30:30">
      <c r="AD82410" s="9"/>
    </row>
    <row r="82411" spans="30:30">
      <c r="AD82411" s="9"/>
    </row>
    <row r="82412" spans="30:30">
      <c r="AD82412" s="9"/>
    </row>
    <row r="82413" spans="30:30">
      <c r="AD82413" s="9"/>
    </row>
    <row r="82414" spans="30:30">
      <c r="AD82414" s="9"/>
    </row>
    <row r="82415" spans="30:30">
      <c r="AD82415" s="9"/>
    </row>
    <row r="82416" spans="30:30">
      <c r="AD82416" s="9"/>
    </row>
    <row r="82417" spans="30:30">
      <c r="AD82417" s="9"/>
    </row>
    <row r="82418" spans="30:30">
      <c r="AD82418" s="9"/>
    </row>
    <row r="82419" spans="30:30">
      <c r="AD82419" s="9"/>
    </row>
    <row r="82420" spans="30:30">
      <c r="AD82420" s="9"/>
    </row>
    <row r="82421" spans="30:30">
      <c r="AD82421" s="9"/>
    </row>
    <row r="82422" spans="30:30">
      <c r="AD82422" s="9"/>
    </row>
    <row r="82423" spans="30:30">
      <c r="AD82423" s="9"/>
    </row>
    <row r="82424" spans="30:30">
      <c r="AD82424" s="9"/>
    </row>
    <row r="82425" spans="30:30">
      <c r="AD82425" s="9"/>
    </row>
    <row r="82426" spans="30:30">
      <c r="AD82426" s="9"/>
    </row>
    <row r="82427" spans="30:30">
      <c r="AD82427" s="9"/>
    </row>
    <row r="82428" spans="30:30">
      <c r="AD82428" s="9"/>
    </row>
    <row r="82429" spans="30:30">
      <c r="AD82429" s="9"/>
    </row>
    <row r="82430" spans="30:30">
      <c r="AD82430" s="9"/>
    </row>
    <row r="82431" spans="30:30">
      <c r="AD82431" s="9"/>
    </row>
    <row r="82432" spans="30:30">
      <c r="AD82432" s="9"/>
    </row>
    <row r="82433" spans="30:30">
      <c r="AD82433" s="9"/>
    </row>
    <row r="82434" spans="30:30">
      <c r="AD82434" s="9"/>
    </row>
    <row r="82435" spans="30:30">
      <c r="AD82435" s="9"/>
    </row>
    <row r="82436" spans="30:30">
      <c r="AD82436" s="9"/>
    </row>
    <row r="82437" spans="30:30">
      <c r="AD82437" s="9"/>
    </row>
    <row r="82438" spans="30:30">
      <c r="AD82438" s="9"/>
    </row>
    <row r="82439" spans="30:30">
      <c r="AD82439" s="9"/>
    </row>
    <row r="82440" spans="30:30">
      <c r="AD82440" s="9"/>
    </row>
    <row r="82441" spans="30:30">
      <c r="AD82441" s="9"/>
    </row>
    <row r="82442" spans="30:30">
      <c r="AD82442" s="9"/>
    </row>
    <row r="82443" spans="30:30">
      <c r="AD82443" s="9"/>
    </row>
    <row r="82444" spans="30:30">
      <c r="AD82444" s="9"/>
    </row>
    <row r="82445" spans="30:30">
      <c r="AD82445" s="9"/>
    </row>
    <row r="82446" spans="30:30">
      <c r="AD82446" s="9"/>
    </row>
    <row r="82447" spans="30:30">
      <c r="AD82447" s="9"/>
    </row>
    <row r="82448" spans="30:30">
      <c r="AD82448" s="9"/>
    </row>
    <row r="82449" spans="30:30">
      <c r="AD82449" s="9"/>
    </row>
    <row r="82450" spans="30:30">
      <c r="AD82450" s="9"/>
    </row>
    <row r="82451" spans="30:30">
      <c r="AD82451" s="9"/>
    </row>
    <row r="82452" spans="30:30">
      <c r="AD82452" s="9"/>
    </row>
    <row r="82453" spans="30:30">
      <c r="AD82453" s="9"/>
    </row>
    <row r="82454" spans="30:30">
      <c r="AD82454" s="9"/>
    </row>
    <row r="82455" spans="30:30">
      <c r="AD82455" s="9"/>
    </row>
    <row r="82456" spans="30:30">
      <c r="AD82456" s="9"/>
    </row>
    <row r="82457" spans="30:30">
      <c r="AD82457" s="9"/>
    </row>
    <row r="82458" spans="30:30">
      <c r="AD82458" s="9"/>
    </row>
    <row r="82459" spans="30:30">
      <c r="AD82459" s="9"/>
    </row>
    <row r="82460" spans="30:30">
      <c r="AD82460" s="9"/>
    </row>
    <row r="82461" spans="30:30">
      <c r="AD82461" s="9"/>
    </row>
    <row r="82462" spans="30:30">
      <c r="AD82462" s="9"/>
    </row>
    <row r="82463" spans="30:30">
      <c r="AD82463" s="9"/>
    </row>
    <row r="82464" spans="30:30">
      <c r="AD82464" s="9"/>
    </row>
    <row r="82465" spans="30:30">
      <c r="AD82465" s="9"/>
    </row>
    <row r="82466" spans="30:30">
      <c r="AD82466" s="9"/>
    </row>
    <row r="82467" spans="30:30">
      <c r="AD82467" s="9"/>
    </row>
    <row r="82468" spans="30:30">
      <c r="AD82468" s="9"/>
    </row>
    <row r="82469" spans="30:30">
      <c r="AD82469" s="9"/>
    </row>
    <row r="82470" spans="30:30">
      <c r="AD82470" s="9"/>
    </row>
    <row r="82471" spans="30:30">
      <c r="AD82471" s="9"/>
    </row>
    <row r="82472" spans="30:30">
      <c r="AD82472" s="9"/>
    </row>
    <row r="82473" spans="30:30">
      <c r="AD82473" s="9"/>
    </row>
    <row r="82474" spans="30:30">
      <c r="AD82474" s="9"/>
    </row>
    <row r="82475" spans="30:30">
      <c r="AD82475" s="9"/>
    </row>
    <row r="82476" spans="30:30">
      <c r="AD82476" s="9"/>
    </row>
    <row r="82477" spans="30:30">
      <c r="AD82477" s="9"/>
    </row>
    <row r="82478" spans="30:30">
      <c r="AD82478" s="9"/>
    </row>
    <row r="82479" spans="30:30">
      <c r="AD82479" s="9"/>
    </row>
    <row r="82480" spans="30:30">
      <c r="AD82480" s="9"/>
    </row>
    <row r="82481" spans="30:30">
      <c r="AD82481" s="9"/>
    </row>
    <row r="82482" spans="30:30">
      <c r="AD82482" s="9"/>
    </row>
    <row r="82483" spans="30:30">
      <c r="AD82483" s="9"/>
    </row>
    <row r="82484" spans="30:30">
      <c r="AD82484" s="9"/>
    </row>
    <row r="82485" spans="30:30">
      <c r="AD82485" s="9"/>
    </row>
    <row r="82486" spans="30:30">
      <c r="AD82486" s="9"/>
    </row>
    <row r="82487" spans="30:30">
      <c r="AD82487" s="9"/>
    </row>
    <row r="82488" spans="30:30">
      <c r="AD82488" s="9"/>
    </row>
    <row r="82489" spans="30:30">
      <c r="AD82489" s="9"/>
    </row>
    <row r="82490" spans="30:30">
      <c r="AD82490" s="9"/>
    </row>
    <row r="82491" spans="30:30">
      <c r="AD82491" s="9"/>
    </row>
    <row r="82492" spans="30:30">
      <c r="AD82492" s="9"/>
    </row>
    <row r="82493" spans="30:30">
      <c r="AD82493" s="9"/>
    </row>
    <row r="82494" spans="30:30">
      <c r="AD82494" s="9"/>
    </row>
    <row r="82495" spans="30:30">
      <c r="AD82495" s="9"/>
    </row>
    <row r="82496" spans="30:30">
      <c r="AD82496" s="9"/>
    </row>
    <row r="82497" spans="30:30">
      <c r="AD82497" s="9"/>
    </row>
    <row r="82498" spans="30:30">
      <c r="AD82498" s="9"/>
    </row>
    <row r="82499" spans="30:30">
      <c r="AD82499" s="9"/>
    </row>
    <row r="82500" spans="30:30">
      <c r="AD82500" s="9"/>
    </row>
    <row r="82501" spans="30:30">
      <c r="AD82501" s="9"/>
    </row>
    <row r="82502" spans="30:30">
      <c r="AD82502" s="9"/>
    </row>
    <row r="82503" spans="30:30">
      <c r="AD82503" s="9"/>
    </row>
    <row r="82504" spans="30:30">
      <c r="AD82504" s="9"/>
    </row>
    <row r="82505" spans="30:30">
      <c r="AD82505" s="9"/>
    </row>
    <row r="82506" spans="30:30">
      <c r="AD82506" s="9"/>
    </row>
    <row r="82507" spans="30:30">
      <c r="AD82507" s="9"/>
    </row>
    <row r="82508" spans="30:30">
      <c r="AD82508" s="9"/>
    </row>
    <row r="82509" spans="30:30">
      <c r="AD82509" s="9"/>
    </row>
    <row r="82510" spans="30:30">
      <c r="AD82510" s="9"/>
    </row>
    <row r="82511" spans="30:30">
      <c r="AD82511" s="9"/>
    </row>
    <row r="82512" spans="30:30">
      <c r="AD82512" s="9"/>
    </row>
    <row r="82513" spans="30:30">
      <c r="AD82513" s="9"/>
    </row>
    <row r="82514" spans="30:30">
      <c r="AD82514" s="9"/>
    </row>
    <row r="82515" spans="30:30">
      <c r="AD82515" s="9"/>
    </row>
    <row r="82516" spans="30:30">
      <c r="AD82516" s="9"/>
    </row>
    <row r="82517" spans="30:30">
      <c r="AD82517" s="9"/>
    </row>
    <row r="82518" spans="30:30">
      <c r="AD82518" s="9"/>
    </row>
    <row r="82519" spans="30:30">
      <c r="AD82519" s="9"/>
    </row>
    <row r="82520" spans="30:30">
      <c r="AD82520" s="9"/>
    </row>
    <row r="82521" spans="30:30">
      <c r="AD82521" s="9"/>
    </row>
    <row r="82522" spans="30:30">
      <c r="AD82522" s="9"/>
    </row>
    <row r="82523" spans="30:30">
      <c r="AD82523" s="9"/>
    </row>
    <row r="82524" spans="30:30">
      <c r="AD82524" s="9"/>
    </row>
    <row r="82525" spans="30:30">
      <c r="AD82525" s="9"/>
    </row>
    <row r="82526" spans="30:30">
      <c r="AD82526" s="9"/>
    </row>
    <row r="82527" spans="30:30">
      <c r="AD82527" s="9"/>
    </row>
    <row r="82528" spans="30:30">
      <c r="AD82528" s="9"/>
    </row>
    <row r="82529" spans="30:30">
      <c r="AD82529" s="9"/>
    </row>
    <row r="82530" spans="30:30">
      <c r="AD82530" s="9"/>
    </row>
    <row r="82531" spans="30:30">
      <c r="AD82531" s="9"/>
    </row>
    <row r="82532" spans="30:30">
      <c r="AD82532" s="9"/>
    </row>
    <row r="82533" spans="30:30">
      <c r="AD82533" s="9"/>
    </row>
    <row r="82534" spans="30:30">
      <c r="AD82534" s="9"/>
    </row>
    <row r="82535" spans="30:30">
      <c r="AD82535" s="9"/>
    </row>
    <row r="82536" spans="30:30">
      <c r="AD82536" s="9"/>
    </row>
    <row r="82537" spans="30:30">
      <c r="AD82537" s="9"/>
    </row>
    <row r="82538" spans="30:30">
      <c r="AD82538" s="9"/>
    </row>
    <row r="82539" spans="30:30">
      <c r="AD82539" s="9"/>
    </row>
    <row r="82540" spans="30:30">
      <c r="AD82540" s="9"/>
    </row>
    <row r="82541" spans="30:30">
      <c r="AD82541" s="9"/>
    </row>
    <row r="82542" spans="30:30">
      <c r="AD82542" s="9"/>
    </row>
    <row r="82543" spans="30:30">
      <c r="AD82543" s="9"/>
    </row>
    <row r="82544" spans="30:30">
      <c r="AD82544" s="9"/>
    </row>
    <row r="82545" spans="30:30">
      <c r="AD82545" s="9"/>
    </row>
    <row r="82546" spans="30:30">
      <c r="AD82546" s="9"/>
    </row>
    <row r="82547" spans="30:30">
      <c r="AD82547" s="9"/>
    </row>
    <row r="82548" spans="30:30">
      <c r="AD82548" s="9"/>
    </row>
    <row r="82549" spans="30:30">
      <c r="AD82549" s="9"/>
    </row>
    <row r="82550" spans="30:30">
      <c r="AD82550" s="9"/>
    </row>
    <row r="82551" spans="30:30">
      <c r="AD82551" s="9"/>
    </row>
    <row r="82552" spans="30:30">
      <c r="AD82552" s="9"/>
    </row>
    <row r="82553" spans="30:30">
      <c r="AD82553" s="9"/>
    </row>
    <row r="82554" spans="30:30">
      <c r="AD82554" s="9"/>
    </row>
    <row r="82555" spans="30:30">
      <c r="AD82555" s="9"/>
    </row>
    <row r="82556" spans="30:30">
      <c r="AD82556" s="9"/>
    </row>
    <row r="82557" spans="30:30">
      <c r="AD82557" s="9"/>
    </row>
    <row r="82558" spans="30:30">
      <c r="AD82558" s="9"/>
    </row>
    <row r="82559" spans="30:30">
      <c r="AD82559" s="9"/>
    </row>
    <row r="82560" spans="30:30">
      <c r="AD82560" s="9"/>
    </row>
    <row r="82561" spans="30:30">
      <c r="AD82561" s="9"/>
    </row>
    <row r="82562" spans="30:30">
      <c r="AD82562" s="9"/>
    </row>
    <row r="82563" spans="30:30">
      <c r="AD82563" s="9"/>
    </row>
    <row r="82564" spans="30:30">
      <c r="AD82564" s="9"/>
    </row>
    <row r="82565" spans="30:30">
      <c r="AD82565" s="9"/>
    </row>
    <row r="82566" spans="30:30">
      <c r="AD82566" s="9"/>
    </row>
    <row r="82567" spans="30:30">
      <c r="AD82567" s="9"/>
    </row>
    <row r="82568" spans="30:30">
      <c r="AD82568" s="9"/>
    </row>
    <row r="82569" spans="30:30">
      <c r="AD82569" s="9"/>
    </row>
    <row r="82570" spans="30:30">
      <c r="AD82570" s="9"/>
    </row>
    <row r="82571" spans="30:30">
      <c r="AD82571" s="9"/>
    </row>
    <row r="82572" spans="30:30">
      <c r="AD82572" s="9"/>
    </row>
    <row r="82573" spans="30:30">
      <c r="AD82573" s="9"/>
    </row>
    <row r="82574" spans="30:30">
      <c r="AD82574" s="9"/>
    </row>
    <row r="82575" spans="30:30">
      <c r="AD82575" s="9"/>
    </row>
    <row r="82576" spans="30:30">
      <c r="AD82576" s="9"/>
    </row>
    <row r="82577" spans="30:30">
      <c r="AD82577" s="9"/>
    </row>
    <row r="82578" spans="30:30">
      <c r="AD82578" s="9"/>
    </row>
    <row r="82579" spans="30:30">
      <c r="AD82579" s="9"/>
    </row>
    <row r="82580" spans="30:30">
      <c r="AD82580" s="9"/>
    </row>
    <row r="82581" spans="30:30">
      <c r="AD82581" s="9"/>
    </row>
    <row r="82582" spans="30:30">
      <c r="AD82582" s="9"/>
    </row>
    <row r="82583" spans="30:30">
      <c r="AD82583" s="9"/>
    </row>
    <row r="82584" spans="30:30">
      <c r="AD82584" s="9"/>
    </row>
    <row r="82585" spans="30:30">
      <c r="AD82585" s="9"/>
    </row>
    <row r="82586" spans="30:30">
      <c r="AD82586" s="9"/>
    </row>
    <row r="82587" spans="30:30">
      <c r="AD82587" s="9"/>
    </row>
    <row r="82588" spans="30:30">
      <c r="AD82588" s="9"/>
    </row>
    <row r="82589" spans="30:30">
      <c r="AD82589" s="9"/>
    </row>
    <row r="82590" spans="30:30">
      <c r="AD82590" s="9"/>
    </row>
    <row r="82591" spans="30:30">
      <c r="AD82591" s="9"/>
    </row>
    <row r="82592" spans="30:30">
      <c r="AD82592" s="9"/>
    </row>
    <row r="82593" spans="30:30">
      <c r="AD82593" s="9"/>
    </row>
    <row r="82594" spans="30:30">
      <c r="AD82594" s="9"/>
    </row>
    <row r="82595" spans="30:30">
      <c r="AD82595" s="9"/>
    </row>
    <row r="82596" spans="30:30">
      <c r="AD82596" s="9"/>
    </row>
    <row r="82597" spans="30:30">
      <c r="AD82597" s="9"/>
    </row>
    <row r="82598" spans="30:30">
      <c r="AD82598" s="9"/>
    </row>
    <row r="82599" spans="30:30">
      <c r="AD82599" s="9"/>
    </row>
    <row r="82600" spans="30:30">
      <c r="AD82600" s="9"/>
    </row>
    <row r="82601" spans="30:30">
      <c r="AD82601" s="9"/>
    </row>
    <row r="82602" spans="30:30">
      <c r="AD82602" s="9"/>
    </row>
    <row r="82603" spans="30:30">
      <c r="AD82603" s="9"/>
    </row>
    <row r="82604" spans="30:30">
      <c r="AD82604" s="9"/>
    </row>
    <row r="82605" spans="30:30">
      <c r="AD82605" s="9"/>
    </row>
    <row r="82606" spans="30:30">
      <c r="AD82606" s="9"/>
    </row>
    <row r="82607" spans="30:30">
      <c r="AD82607" s="9"/>
    </row>
    <row r="82608" spans="30:30">
      <c r="AD82608" s="9"/>
    </row>
    <row r="82609" spans="30:30">
      <c r="AD82609" s="9"/>
    </row>
    <row r="82610" spans="30:30">
      <c r="AD82610" s="9"/>
    </row>
    <row r="82611" spans="30:30">
      <c r="AD82611" s="9"/>
    </row>
    <row r="82612" spans="30:30">
      <c r="AD82612" s="9"/>
    </row>
    <row r="82613" spans="30:30">
      <c r="AD82613" s="9"/>
    </row>
    <row r="82614" spans="30:30">
      <c r="AD82614" s="9"/>
    </row>
    <row r="82615" spans="30:30">
      <c r="AD82615" s="9"/>
    </row>
    <row r="82616" spans="30:30">
      <c r="AD82616" s="9"/>
    </row>
    <row r="82617" spans="30:30">
      <c r="AD82617" s="9"/>
    </row>
    <row r="82618" spans="30:30">
      <c r="AD82618" s="9"/>
    </row>
    <row r="82619" spans="30:30">
      <c r="AD82619" s="9"/>
    </row>
    <row r="82620" spans="30:30">
      <c r="AD82620" s="9"/>
    </row>
    <row r="82621" spans="30:30">
      <c r="AD82621" s="9"/>
    </row>
    <row r="82622" spans="30:30">
      <c r="AD82622" s="9"/>
    </row>
    <row r="82623" spans="30:30">
      <c r="AD82623" s="9"/>
    </row>
    <row r="82624" spans="30:30">
      <c r="AD82624" s="9"/>
    </row>
    <row r="82625" spans="30:30">
      <c r="AD82625" s="9"/>
    </row>
    <row r="82626" spans="30:30">
      <c r="AD82626" s="9"/>
    </row>
    <row r="82627" spans="30:30">
      <c r="AD82627" s="9"/>
    </row>
    <row r="82628" spans="30:30">
      <c r="AD82628" s="9"/>
    </row>
    <row r="82629" spans="30:30">
      <c r="AD82629" s="9"/>
    </row>
    <row r="82630" spans="30:30">
      <c r="AD82630" s="9"/>
    </row>
    <row r="82631" spans="30:30">
      <c r="AD82631" s="9"/>
    </row>
    <row r="82632" spans="30:30">
      <c r="AD82632" s="9"/>
    </row>
    <row r="82633" spans="30:30">
      <c r="AD82633" s="9"/>
    </row>
    <row r="82634" spans="30:30">
      <c r="AD82634" s="9"/>
    </row>
    <row r="82635" spans="30:30">
      <c r="AD82635" s="9"/>
    </row>
    <row r="82636" spans="30:30">
      <c r="AD82636" s="9"/>
    </row>
    <row r="82637" spans="30:30">
      <c r="AD82637" s="9"/>
    </row>
    <row r="82638" spans="30:30">
      <c r="AD82638" s="9"/>
    </row>
    <row r="82639" spans="30:30">
      <c r="AD82639" s="9"/>
    </row>
    <row r="82640" spans="30:30">
      <c r="AD82640" s="9"/>
    </row>
    <row r="82641" spans="30:30">
      <c r="AD82641" s="9"/>
    </row>
    <row r="82642" spans="30:30">
      <c r="AD82642" s="9"/>
    </row>
    <row r="82643" spans="30:30">
      <c r="AD82643" s="9"/>
    </row>
    <row r="82644" spans="30:30">
      <c r="AD82644" s="9"/>
    </row>
    <row r="82645" spans="30:30">
      <c r="AD82645" s="9"/>
    </row>
    <row r="82646" spans="30:30">
      <c r="AD82646" s="9"/>
    </row>
    <row r="82647" spans="30:30">
      <c r="AD82647" s="9"/>
    </row>
    <row r="82648" spans="30:30">
      <c r="AD82648" s="9"/>
    </row>
    <row r="82649" spans="30:30">
      <c r="AD82649" s="9"/>
    </row>
    <row r="82650" spans="30:30">
      <c r="AD82650" s="9"/>
    </row>
    <row r="82651" spans="30:30">
      <c r="AD82651" s="9"/>
    </row>
    <row r="82652" spans="30:30">
      <c r="AD82652" s="9"/>
    </row>
    <row r="82653" spans="30:30">
      <c r="AD82653" s="9"/>
    </row>
    <row r="82654" spans="30:30">
      <c r="AD82654" s="9"/>
    </row>
    <row r="82655" spans="30:30">
      <c r="AD82655" s="9"/>
    </row>
    <row r="82656" spans="30:30">
      <c r="AD82656" s="9"/>
    </row>
    <row r="82657" spans="30:30">
      <c r="AD82657" s="9"/>
    </row>
    <row r="82658" spans="30:30">
      <c r="AD82658" s="9"/>
    </row>
    <row r="82659" spans="30:30">
      <c r="AD82659" s="9"/>
    </row>
    <row r="82660" spans="30:30">
      <c r="AD82660" s="9"/>
    </row>
    <row r="82661" spans="30:30">
      <c r="AD82661" s="9"/>
    </row>
    <row r="82662" spans="30:30">
      <c r="AD82662" s="9"/>
    </row>
    <row r="82663" spans="30:30">
      <c r="AD82663" s="9"/>
    </row>
    <row r="82664" spans="30:30">
      <c r="AD82664" s="9"/>
    </row>
    <row r="82665" spans="30:30">
      <c r="AD82665" s="9"/>
    </row>
    <row r="82666" spans="30:30">
      <c r="AD82666" s="9"/>
    </row>
    <row r="82667" spans="30:30">
      <c r="AD82667" s="9"/>
    </row>
    <row r="82668" spans="30:30">
      <c r="AD82668" s="9"/>
    </row>
    <row r="82669" spans="30:30">
      <c r="AD82669" s="9"/>
    </row>
    <row r="82670" spans="30:30">
      <c r="AD82670" s="9"/>
    </row>
    <row r="82671" spans="30:30">
      <c r="AD82671" s="9"/>
    </row>
    <row r="82672" spans="30:30">
      <c r="AD82672" s="9"/>
    </row>
    <row r="82673" spans="30:30">
      <c r="AD82673" s="9"/>
    </row>
    <row r="82674" spans="30:30">
      <c r="AD82674" s="9"/>
    </row>
    <row r="82675" spans="30:30">
      <c r="AD82675" s="9"/>
    </row>
    <row r="82676" spans="30:30">
      <c r="AD82676" s="9"/>
    </row>
    <row r="82677" spans="30:30">
      <c r="AD82677" s="9"/>
    </row>
    <row r="82678" spans="30:30">
      <c r="AD82678" s="9"/>
    </row>
    <row r="82679" spans="30:30">
      <c r="AD82679" s="9"/>
    </row>
    <row r="82680" spans="30:30">
      <c r="AD82680" s="9"/>
    </row>
    <row r="82681" spans="30:30">
      <c r="AD82681" s="9"/>
    </row>
    <row r="82682" spans="30:30">
      <c r="AD82682" s="9"/>
    </row>
    <row r="82683" spans="30:30">
      <c r="AD82683" s="9"/>
    </row>
    <row r="82684" spans="30:30">
      <c r="AD82684" s="9"/>
    </row>
    <row r="82685" spans="30:30">
      <c r="AD82685" s="9"/>
    </row>
    <row r="82686" spans="30:30">
      <c r="AD82686" s="9"/>
    </row>
    <row r="82687" spans="30:30">
      <c r="AD82687" s="9"/>
    </row>
    <row r="82688" spans="30:30">
      <c r="AD82688" s="9"/>
    </row>
    <row r="82689" spans="30:30">
      <c r="AD82689" s="9"/>
    </row>
    <row r="82690" spans="30:30">
      <c r="AD82690" s="9"/>
    </row>
    <row r="82691" spans="30:30">
      <c r="AD82691" s="9"/>
    </row>
    <row r="82692" spans="30:30">
      <c r="AD82692" s="9"/>
    </row>
    <row r="82693" spans="30:30">
      <c r="AD82693" s="9"/>
    </row>
    <row r="82694" spans="30:30">
      <c r="AD82694" s="9"/>
    </row>
    <row r="82695" spans="30:30">
      <c r="AD82695" s="9"/>
    </row>
    <row r="82696" spans="30:30">
      <c r="AD82696" s="9"/>
    </row>
    <row r="82697" spans="30:30">
      <c r="AD82697" s="9"/>
    </row>
    <row r="82698" spans="30:30">
      <c r="AD82698" s="9"/>
    </row>
    <row r="82699" spans="30:30">
      <c r="AD82699" s="9"/>
    </row>
    <row r="82700" spans="30:30">
      <c r="AD82700" s="9"/>
    </row>
    <row r="82701" spans="30:30">
      <c r="AD82701" s="9"/>
    </row>
    <row r="82702" spans="30:30">
      <c r="AD82702" s="9"/>
    </row>
    <row r="82703" spans="30:30">
      <c r="AD82703" s="9"/>
    </row>
    <row r="82704" spans="30:30">
      <c r="AD82704" s="9"/>
    </row>
    <row r="82705" spans="30:30">
      <c r="AD82705" s="9"/>
    </row>
    <row r="82706" spans="30:30">
      <c r="AD82706" s="9"/>
    </row>
    <row r="82707" spans="30:30">
      <c r="AD82707" s="9"/>
    </row>
    <row r="82708" spans="30:30">
      <c r="AD82708" s="9"/>
    </row>
    <row r="82709" spans="30:30">
      <c r="AD82709" s="9"/>
    </row>
    <row r="82710" spans="30:30">
      <c r="AD82710" s="9"/>
    </row>
    <row r="82711" spans="30:30">
      <c r="AD82711" s="9"/>
    </row>
    <row r="82712" spans="30:30">
      <c r="AD82712" s="9"/>
    </row>
    <row r="82713" spans="30:30">
      <c r="AD82713" s="9"/>
    </row>
    <row r="82714" spans="30:30">
      <c r="AD82714" s="9"/>
    </row>
    <row r="82715" spans="30:30">
      <c r="AD82715" s="9"/>
    </row>
    <row r="82716" spans="30:30">
      <c r="AD82716" s="9"/>
    </row>
    <row r="82717" spans="30:30">
      <c r="AD82717" s="9"/>
    </row>
    <row r="82718" spans="30:30">
      <c r="AD82718" s="9"/>
    </row>
    <row r="82719" spans="30:30">
      <c r="AD82719" s="9"/>
    </row>
    <row r="82720" spans="30:30">
      <c r="AD82720" s="9"/>
    </row>
    <row r="82721" spans="30:30">
      <c r="AD82721" s="9"/>
    </row>
    <row r="82722" spans="30:30">
      <c r="AD82722" s="9"/>
    </row>
    <row r="82723" spans="30:30">
      <c r="AD82723" s="9"/>
    </row>
    <row r="82724" spans="30:30">
      <c r="AD82724" s="9"/>
    </row>
    <row r="82725" spans="30:30">
      <c r="AD82725" s="9"/>
    </row>
    <row r="82726" spans="30:30">
      <c r="AD82726" s="9"/>
    </row>
    <row r="82727" spans="30:30">
      <c r="AD82727" s="9"/>
    </row>
    <row r="82728" spans="30:30">
      <c r="AD82728" s="9"/>
    </row>
    <row r="82729" spans="30:30">
      <c r="AD82729" s="9"/>
    </row>
    <row r="82730" spans="30:30">
      <c r="AD82730" s="9"/>
    </row>
    <row r="82731" spans="30:30">
      <c r="AD82731" s="9"/>
    </row>
    <row r="82732" spans="30:30">
      <c r="AD82732" s="9"/>
    </row>
    <row r="82733" spans="30:30">
      <c r="AD82733" s="9"/>
    </row>
    <row r="82734" spans="30:30">
      <c r="AD82734" s="9"/>
    </row>
    <row r="82735" spans="30:30">
      <c r="AD82735" s="9"/>
    </row>
    <row r="82736" spans="30:30">
      <c r="AD82736" s="9"/>
    </row>
    <row r="82737" spans="30:30">
      <c r="AD82737" s="9"/>
    </row>
    <row r="82738" spans="30:30">
      <c r="AD82738" s="9"/>
    </row>
    <row r="82739" spans="30:30">
      <c r="AD82739" s="9"/>
    </row>
    <row r="82740" spans="30:30">
      <c r="AD82740" s="9"/>
    </row>
    <row r="82741" spans="30:30">
      <c r="AD82741" s="9"/>
    </row>
    <row r="82742" spans="30:30">
      <c r="AD82742" s="9"/>
    </row>
    <row r="82743" spans="30:30">
      <c r="AD82743" s="9"/>
    </row>
    <row r="82744" spans="30:30">
      <c r="AD82744" s="9"/>
    </row>
    <row r="82745" spans="30:30">
      <c r="AD82745" s="9"/>
    </row>
    <row r="82746" spans="30:30">
      <c r="AD82746" s="9"/>
    </row>
    <row r="82747" spans="30:30">
      <c r="AD82747" s="9"/>
    </row>
    <row r="82748" spans="30:30">
      <c r="AD82748" s="9"/>
    </row>
    <row r="82749" spans="30:30">
      <c r="AD82749" s="9"/>
    </row>
    <row r="82750" spans="30:30">
      <c r="AD82750" s="9"/>
    </row>
    <row r="82751" spans="30:30">
      <c r="AD82751" s="9"/>
    </row>
    <row r="82752" spans="30:30">
      <c r="AD82752" s="9"/>
    </row>
    <row r="82753" spans="30:30">
      <c r="AD82753" s="9"/>
    </row>
    <row r="82754" spans="30:30">
      <c r="AD82754" s="9"/>
    </row>
    <row r="82755" spans="30:30">
      <c r="AD82755" s="9"/>
    </row>
    <row r="82756" spans="30:30">
      <c r="AD82756" s="9"/>
    </row>
    <row r="82757" spans="30:30">
      <c r="AD82757" s="9"/>
    </row>
    <row r="82758" spans="30:30">
      <c r="AD82758" s="9"/>
    </row>
    <row r="82759" spans="30:30">
      <c r="AD82759" s="9"/>
    </row>
    <row r="82760" spans="30:30">
      <c r="AD82760" s="9"/>
    </row>
    <row r="82761" spans="30:30">
      <c r="AD82761" s="9"/>
    </row>
    <row r="82762" spans="30:30">
      <c r="AD82762" s="9"/>
    </row>
    <row r="82763" spans="30:30">
      <c r="AD82763" s="9"/>
    </row>
    <row r="82764" spans="30:30">
      <c r="AD82764" s="9"/>
    </row>
    <row r="82765" spans="30:30">
      <c r="AD82765" s="9"/>
    </row>
    <row r="82766" spans="30:30">
      <c r="AD82766" s="9"/>
    </row>
    <row r="82767" spans="30:30">
      <c r="AD82767" s="9"/>
    </row>
    <row r="82768" spans="30:30">
      <c r="AD82768" s="9"/>
    </row>
    <row r="82769" spans="30:30">
      <c r="AD82769" s="9"/>
    </row>
    <row r="82770" spans="30:30">
      <c r="AD82770" s="9"/>
    </row>
    <row r="82771" spans="30:30">
      <c r="AD82771" s="9"/>
    </row>
    <row r="82772" spans="30:30">
      <c r="AD82772" s="9"/>
    </row>
    <row r="82773" spans="30:30">
      <c r="AD82773" s="9"/>
    </row>
    <row r="82774" spans="30:30">
      <c r="AD82774" s="9"/>
    </row>
    <row r="82775" spans="30:30">
      <c r="AD82775" s="9"/>
    </row>
    <row r="82776" spans="30:30">
      <c r="AD82776" s="9"/>
    </row>
    <row r="82777" spans="30:30">
      <c r="AD82777" s="9"/>
    </row>
    <row r="82778" spans="30:30">
      <c r="AD82778" s="9"/>
    </row>
    <row r="82779" spans="30:30">
      <c r="AD82779" s="9"/>
    </row>
    <row r="82780" spans="30:30">
      <c r="AD82780" s="9"/>
    </row>
    <row r="82781" spans="30:30">
      <c r="AD82781" s="9"/>
    </row>
    <row r="82782" spans="30:30">
      <c r="AD82782" s="9"/>
    </row>
    <row r="82783" spans="30:30">
      <c r="AD82783" s="9"/>
    </row>
    <row r="82784" spans="30:30">
      <c r="AD82784" s="9"/>
    </row>
    <row r="82785" spans="30:30">
      <c r="AD82785" s="9"/>
    </row>
    <row r="82786" spans="30:30">
      <c r="AD82786" s="9"/>
    </row>
    <row r="82787" spans="30:30">
      <c r="AD82787" s="9"/>
    </row>
    <row r="82788" spans="30:30">
      <c r="AD82788" s="9"/>
    </row>
    <row r="82789" spans="30:30">
      <c r="AD82789" s="9"/>
    </row>
    <row r="82790" spans="30:30">
      <c r="AD82790" s="9"/>
    </row>
    <row r="82791" spans="30:30">
      <c r="AD82791" s="9"/>
    </row>
    <row r="82792" spans="30:30">
      <c r="AD82792" s="9"/>
    </row>
    <row r="82793" spans="30:30">
      <c r="AD82793" s="9"/>
    </row>
    <row r="82794" spans="30:30">
      <c r="AD82794" s="9"/>
    </row>
    <row r="82795" spans="30:30">
      <c r="AD82795" s="9"/>
    </row>
    <row r="82796" spans="30:30">
      <c r="AD82796" s="9"/>
    </row>
    <row r="82797" spans="30:30">
      <c r="AD82797" s="9"/>
    </row>
    <row r="82798" spans="30:30">
      <c r="AD82798" s="9"/>
    </row>
    <row r="82799" spans="30:30">
      <c r="AD82799" s="9"/>
    </row>
    <row r="82800" spans="30:30">
      <c r="AD82800" s="9"/>
    </row>
    <row r="82801" spans="30:30">
      <c r="AD82801" s="9"/>
    </row>
    <row r="82802" spans="30:30">
      <c r="AD82802" s="9"/>
    </row>
    <row r="82803" spans="30:30">
      <c r="AD82803" s="9"/>
    </row>
    <row r="82804" spans="30:30">
      <c r="AD82804" s="9"/>
    </row>
    <row r="82805" spans="30:30">
      <c r="AD82805" s="9"/>
    </row>
    <row r="82806" spans="30:30">
      <c r="AD82806" s="9"/>
    </row>
    <row r="82807" spans="30:30">
      <c r="AD82807" s="9"/>
    </row>
    <row r="82808" spans="30:30">
      <c r="AD82808" s="9"/>
    </row>
    <row r="82809" spans="30:30">
      <c r="AD82809" s="9"/>
    </row>
    <row r="82810" spans="30:30">
      <c r="AD82810" s="9"/>
    </row>
    <row r="82811" spans="30:30">
      <c r="AD82811" s="9"/>
    </row>
    <row r="82812" spans="30:30">
      <c r="AD82812" s="9"/>
    </row>
    <row r="82813" spans="30:30">
      <c r="AD82813" s="9"/>
    </row>
    <row r="82814" spans="30:30">
      <c r="AD82814" s="9"/>
    </row>
    <row r="82815" spans="30:30">
      <c r="AD82815" s="9"/>
    </row>
    <row r="82816" spans="30:30">
      <c r="AD82816" s="9"/>
    </row>
    <row r="82817" spans="30:30">
      <c r="AD82817" s="9"/>
    </row>
    <row r="82818" spans="30:30">
      <c r="AD82818" s="9"/>
    </row>
    <row r="82819" spans="30:30">
      <c r="AD82819" s="9"/>
    </row>
    <row r="82820" spans="30:30">
      <c r="AD82820" s="9"/>
    </row>
    <row r="82821" spans="30:30">
      <c r="AD82821" s="9"/>
    </row>
    <row r="82822" spans="30:30">
      <c r="AD82822" s="9"/>
    </row>
    <row r="82823" spans="30:30">
      <c r="AD82823" s="9"/>
    </row>
    <row r="82824" spans="30:30">
      <c r="AD82824" s="9"/>
    </row>
    <row r="82825" spans="30:30">
      <c r="AD82825" s="9"/>
    </row>
    <row r="82826" spans="30:30">
      <c r="AD82826" s="9"/>
    </row>
    <row r="82827" spans="30:30">
      <c r="AD82827" s="9"/>
    </row>
    <row r="82828" spans="30:30">
      <c r="AD82828" s="9"/>
    </row>
    <row r="82829" spans="30:30">
      <c r="AD82829" s="9"/>
    </row>
    <row r="82830" spans="30:30">
      <c r="AD82830" s="9"/>
    </row>
    <row r="82831" spans="30:30">
      <c r="AD82831" s="9"/>
    </row>
    <row r="82832" spans="30:30">
      <c r="AD82832" s="9"/>
    </row>
    <row r="82833" spans="30:30">
      <c r="AD82833" s="9"/>
    </row>
    <row r="82834" spans="30:30">
      <c r="AD82834" s="9"/>
    </row>
    <row r="82835" spans="30:30">
      <c r="AD82835" s="9"/>
    </row>
    <row r="82836" spans="30:30">
      <c r="AD82836" s="9"/>
    </row>
    <row r="82837" spans="30:30">
      <c r="AD82837" s="9"/>
    </row>
    <row r="82838" spans="30:30">
      <c r="AD82838" s="9"/>
    </row>
    <row r="82839" spans="30:30">
      <c r="AD82839" s="9"/>
    </row>
    <row r="82840" spans="30:30">
      <c r="AD82840" s="9"/>
    </row>
    <row r="82841" spans="30:30">
      <c r="AD82841" s="9"/>
    </row>
    <row r="82842" spans="30:30">
      <c r="AD82842" s="9"/>
    </row>
    <row r="82843" spans="30:30">
      <c r="AD82843" s="9"/>
    </row>
    <row r="82844" spans="30:30">
      <c r="AD82844" s="9"/>
    </row>
    <row r="82845" spans="30:30">
      <c r="AD82845" s="9"/>
    </row>
    <row r="82846" spans="30:30">
      <c r="AD82846" s="9"/>
    </row>
    <row r="82847" spans="30:30">
      <c r="AD82847" s="9"/>
    </row>
    <row r="82848" spans="30:30">
      <c r="AD82848" s="9"/>
    </row>
    <row r="82849" spans="30:30">
      <c r="AD82849" s="9"/>
    </row>
    <row r="82850" spans="30:30">
      <c r="AD82850" s="9"/>
    </row>
    <row r="82851" spans="30:30">
      <c r="AD82851" s="9"/>
    </row>
    <row r="82852" spans="30:30">
      <c r="AD82852" s="9"/>
    </row>
    <row r="82853" spans="30:30">
      <c r="AD82853" s="9"/>
    </row>
    <row r="82854" spans="30:30">
      <c r="AD82854" s="9"/>
    </row>
    <row r="82855" spans="30:30">
      <c r="AD82855" s="9"/>
    </row>
    <row r="82856" spans="30:30">
      <c r="AD82856" s="9"/>
    </row>
    <row r="82857" spans="30:30">
      <c r="AD82857" s="9"/>
    </row>
    <row r="82858" spans="30:30">
      <c r="AD82858" s="9"/>
    </row>
    <row r="82859" spans="30:30">
      <c r="AD82859" s="9"/>
    </row>
    <row r="82860" spans="30:30">
      <c r="AD82860" s="9"/>
    </row>
    <row r="82861" spans="30:30">
      <c r="AD82861" s="9"/>
    </row>
    <row r="82862" spans="30:30">
      <c r="AD82862" s="9"/>
    </row>
    <row r="82863" spans="30:30">
      <c r="AD82863" s="9"/>
    </row>
    <row r="82864" spans="30:30">
      <c r="AD82864" s="9"/>
    </row>
    <row r="82865" spans="30:30">
      <c r="AD82865" s="9"/>
    </row>
    <row r="82866" spans="30:30">
      <c r="AD82866" s="9"/>
    </row>
    <row r="82867" spans="30:30">
      <c r="AD82867" s="9"/>
    </row>
    <row r="82868" spans="30:30">
      <c r="AD82868" s="9"/>
    </row>
    <row r="82869" spans="30:30">
      <c r="AD82869" s="9"/>
    </row>
    <row r="82870" spans="30:30">
      <c r="AD82870" s="9"/>
    </row>
    <row r="82871" spans="30:30">
      <c r="AD82871" s="9"/>
    </row>
    <row r="82872" spans="30:30">
      <c r="AD82872" s="9"/>
    </row>
    <row r="82873" spans="30:30">
      <c r="AD82873" s="9"/>
    </row>
    <row r="82874" spans="30:30">
      <c r="AD82874" s="9"/>
    </row>
    <row r="82875" spans="30:30">
      <c r="AD82875" s="9"/>
    </row>
    <row r="82876" spans="30:30">
      <c r="AD82876" s="9"/>
    </row>
    <row r="82877" spans="30:30">
      <c r="AD82877" s="9"/>
    </row>
    <row r="82878" spans="30:30">
      <c r="AD82878" s="9"/>
    </row>
    <row r="82879" spans="30:30">
      <c r="AD82879" s="9"/>
    </row>
    <row r="82880" spans="30:30">
      <c r="AD82880" s="9"/>
    </row>
    <row r="82881" spans="30:30">
      <c r="AD82881" s="9"/>
    </row>
    <row r="82882" spans="30:30">
      <c r="AD82882" s="9"/>
    </row>
    <row r="82883" spans="30:30">
      <c r="AD82883" s="9"/>
    </row>
    <row r="82884" spans="30:30">
      <c r="AD82884" s="9"/>
    </row>
    <row r="82885" spans="30:30">
      <c r="AD82885" s="9"/>
    </row>
    <row r="82886" spans="30:30">
      <c r="AD82886" s="9"/>
    </row>
    <row r="82887" spans="30:30">
      <c r="AD82887" s="9"/>
    </row>
    <row r="82888" spans="30:30">
      <c r="AD82888" s="9"/>
    </row>
    <row r="82889" spans="30:30">
      <c r="AD82889" s="9"/>
    </row>
    <row r="82890" spans="30:30">
      <c r="AD82890" s="9"/>
    </row>
    <row r="82891" spans="30:30">
      <c r="AD82891" s="9"/>
    </row>
    <row r="82892" spans="30:30">
      <c r="AD82892" s="9"/>
    </row>
    <row r="82893" spans="30:30">
      <c r="AD82893" s="9"/>
    </row>
    <row r="82894" spans="30:30">
      <c r="AD82894" s="9"/>
    </row>
    <row r="82895" spans="30:30">
      <c r="AD82895" s="9"/>
    </row>
    <row r="82896" spans="30:30">
      <c r="AD82896" s="9"/>
    </row>
    <row r="82897" spans="30:30">
      <c r="AD82897" s="9"/>
    </row>
    <row r="82898" spans="30:30">
      <c r="AD82898" s="9"/>
    </row>
    <row r="82899" spans="30:30">
      <c r="AD82899" s="9"/>
    </row>
    <row r="82900" spans="30:30">
      <c r="AD82900" s="9"/>
    </row>
    <row r="82901" spans="30:30">
      <c r="AD82901" s="9"/>
    </row>
    <row r="82902" spans="30:30">
      <c r="AD82902" s="9"/>
    </row>
    <row r="82903" spans="30:30">
      <c r="AD82903" s="9"/>
    </row>
    <row r="82904" spans="30:30">
      <c r="AD82904" s="9"/>
    </row>
    <row r="82905" spans="30:30">
      <c r="AD82905" s="9"/>
    </row>
    <row r="82906" spans="30:30">
      <c r="AD82906" s="9"/>
    </row>
    <row r="82907" spans="30:30">
      <c r="AD82907" s="9"/>
    </row>
    <row r="82908" spans="30:30">
      <c r="AD82908" s="9"/>
    </row>
    <row r="82909" spans="30:30">
      <c r="AD82909" s="9"/>
    </row>
    <row r="82910" spans="30:30">
      <c r="AD82910" s="9"/>
    </row>
    <row r="82911" spans="30:30">
      <c r="AD82911" s="9"/>
    </row>
    <row r="82912" spans="30:30">
      <c r="AD82912" s="9"/>
    </row>
    <row r="82913" spans="30:30">
      <c r="AD82913" s="9"/>
    </row>
    <row r="82914" spans="30:30">
      <c r="AD82914" s="9"/>
    </row>
    <row r="82915" spans="30:30">
      <c r="AD82915" s="9"/>
    </row>
    <row r="82916" spans="30:30">
      <c r="AD82916" s="9"/>
    </row>
    <row r="82917" spans="30:30">
      <c r="AD82917" s="9"/>
    </row>
    <row r="82918" spans="30:30">
      <c r="AD82918" s="9"/>
    </row>
    <row r="82919" spans="30:30">
      <c r="AD82919" s="9"/>
    </row>
    <row r="82920" spans="30:30">
      <c r="AD82920" s="9"/>
    </row>
    <row r="82921" spans="30:30">
      <c r="AD82921" s="9"/>
    </row>
    <row r="82922" spans="30:30">
      <c r="AD82922" s="9"/>
    </row>
    <row r="82923" spans="30:30">
      <c r="AD82923" s="9"/>
    </row>
    <row r="82924" spans="30:30">
      <c r="AD82924" s="9"/>
    </row>
    <row r="82925" spans="30:30">
      <c r="AD82925" s="9"/>
    </row>
    <row r="82926" spans="30:30">
      <c r="AD82926" s="9"/>
    </row>
    <row r="82927" spans="30:30">
      <c r="AD82927" s="9"/>
    </row>
    <row r="82928" spans="30:30">
      <c r="AD82928" s="9"/>
    </row>
    <row r="82929" spans="30:30">
      <c r="AD82929" s="9"/>
    </row>
    <row r="82930" spans="30:30">
      <c r="AD82930" s="9"/>
    </row>
    <row r="82931" spans="30:30">
      <c r="AD82931" s="9"/>
    </row>
    <row r="82932" spans="30:30">
      <c r="AD82932" s="9"/>
    </row>
    <row r="82933" spans="30:30">
      <c r="AD82933" s="9"/>
    </row>
    <row r="82934" spans="30:30">
      <c r="AD82934" s="9"/>
    </row>
    <row r="82935" spans="30:30">
      <c r="AD82935" s="9"/>
    </row>
    <row r="82936" spans="30:30">
      <c r="AD82936" s="9"/>
    </row>
    <row r="82937" spans="30:30">
      <c r="AD82937" s="9"/>
    </row>
    <row r="82938" spans="30:30">
      <c r="AD82938" s="9"/>
    </row>
    <row r="82939" spans="30:30">
      <c r="AD82939" s="9"/>
    </row>
    <row r="82940" spans="30:30">
      <c r="AD82940" s="9"/>
    </row>
    <row r="82941" spans="30:30">
      <c r="AD82941" s="9"/>
    </row>
    <row r="82942" spans="30:30">
      <c r="AD82942" s="9"/>
    </row>
    <row r="82943" spans="30:30">
      <c r="AD82943" s="9"/>
    </row>
    <row r="82944" spans="30:30">
      <c r="AD82944" s="9"/>
    </row>
    <row r="82945" spans="30:30">
      <c r="AD82945" s="9"/>
    </row>
    <row r="82946" spans="30:30">
      <c r="AD82946" s="9"/>
    </row>
    <row r="82947" spans="30:30">
      <c r="AD82947" s="9"/>
    </row>
    <row r="82948" spans="30:30">
      <c r="AD82948" s="9"/>
    </row>
    <row r="82949" spans="30:30">
      <c r="AD82949" s="9"/>
    </row>
    <row r="82950" spans="30:30">
      <c r="AD82950" s="9"/>
    </row>
    <row r="82951" spans="30:30">
      <c r="AD82951" s="9"/>
    </row>
    <row r="82952" spans="30:30">
      <c r="AD82952" s="9"/>
    </row>
    <row r="82953" spans="30:30">
      <c r="AD82953" s="9"/>
    </row>
    <row r="82954" spans="30:30">
      <c r="AD82954" s="9"/>
    </row>
    <row r="82955" spans="30:30">
      <c r="AD82955" s="9"/>
    </row>
    <row r="82956" spans="30:30">
      <c r="AD82956" s="9"/>
    </row>
    <row r="82957" spans="30:30">
      <c r="AD82957" s="9"/>
    </row>
    <row r="82958" spans="30:30">
      <c r="AD82958" s="9"/>
    </row>
    <row r="82959" spans="30:30">
      <c r="AD82959" s="9"/>
    </row>
    <row r="82960" spans="30:30">
      <c r="AD82960" s="9"/>
    </row>
    <row r="82961" spans="30:30">
      <c r="AD82961" s="9"/>
    </row>
    <row r="82962" spans="30:30">
      <c r="AD82962" s="9"/>
    </row>
    <row r="82963" spans="30:30">
      <c r="AD82963" s="9"/>
    </row>
    <row r="82964" spans="30:30">
      <c r="AD82964" s="9"/>
    </row>
    <row r="82965" spans="30:30">
      <c r="AD82965" s="9"/>
    </row>
    <row r="82966" spans="30:30">
      <c r="AD82966" s="9"/>
    </row>
    <row r="82967" spans="30:30">
      <c r="AD82967" s="9"/>
    </row>
    <row r="82968" spans="30:30">
      <c r="AD82968" s="9"/>
    </row>
    <row r="82969" spans="30:30">
      <c r="AD82969" s="9"/>
    </row>
    <row r="82970" spans="30:30">
      <c r="AD82970" s="9"/>
    </row>
    <row r="82971" spans="30:30">
      <c r="AD82971" s="9"/>
    </row>
    <row r="82972" spans="30:30">
      <c r="AD82972" s="9"/>
    </row>
    <row r="82973" spans="30:30">
      <c r="AD82973" s="9"/>
    </row>
    <row r="82974" spans="30:30">
      <c r="AD82974" s="9"/>
    </row>
    <row r="82975" spans="30:30">
      <c r="AD82975" s="9"/>
    </row>
    <row r="82976" spans="30:30">
      <c r="AD82976" s="9"/>
    </row>
    <row r="82977" spans="30:30">
      <c r="AD82977" s="9"/>
    </row>
    <row r="82978" spans="30:30">
      <c r="AD82978" s="9"/>
    </row>
    <row r="82979" spans="30:30">
      <c r="AD82979" s="9"/>
    </row>
    <row r="82980" spans="30:30">
      <c r="AD82980" s="9"/>
    </row>
    <row r="82981" spans="30:30">
      <c r="AD82981" s="9"/>
    </row>
    <row r="82982" spans="30:30">
      <c r="AD82982" s="9"/>
    </row>
    <row r="82983" spans="30:30">
      <c r="AD82983" s="9"/>
    </row>
    <row r="82984" spans="30:30">
      <c r="AD82984" s="9"/>
    </row>
    <row r="82985" spans="30:30">
      <c r="AD82985" s="9"/>
    </row>
    <row r="82986" spans="30:30">
      <c r="AD82986" s="9"/>
    </row>
    <row r="82987" spans="30:30">
      <c r="AD82987" s="9"/>
    </row>
    <row r="82988" spans="30:30">
      <c r="AD82988" s="9"/>
    </row>
    <row r="82989" spans="30:30">
      <c r="AD82989" s="9"/>
    </row>
    <row r="82990" spans="30:30">
      <c r="AD82990" s="9"/>
    </row>
    <row r="82991" spans="30:30">
      <c r="AD82991" s="9"/>
    </row>
    <row r="82992" spans="30:30">
      <c r="AD82992" s="9"/>
    </row>
    <row r="82993" spans="30:30">
      <c r="AD82993" s="9"/>
    </row>
    <row r="82994" spans="30:30">
      <c r="AD82994" s="9"/>
    </row>
    <row r="82995" spans="30:30">
      <c r="AD82995" s="9"/>
    </row>
    <row r="82996" spans="30:30">
      <c r="AD82996" s="9"/>
    </row>
    <row r="82997" spans="30:30">
      <c r="AD82997" s="9"/>
    </row>
    <row r="82998" spans="30:30">
      <c r="AD82998" s="9"/>
    </row>
    <row r="82999" spans="30:30">
      <c r="AD82999" s="9"/>
    </row>
    <row r="83000" spans="30:30">
      <c r="AD83000" s="9"/>
    </row>
    <row r="83001" spans="30:30">
      <c r="AD83001" s="9"/>
    </row>
    <row r="83002" spans="30:30">
      <c r="AD83002" s="9"/>
    </row>
    <row r="83003" spans="30:30">
      <c r="AD83003" s="9"/>
    </row>
    <row r="83004" spans="30:30">
      <c r="AD83004" s="9"/>
    </row>
    <row r="83005" spans="30:30">
      <c r="AD83005" s="9"/>
    </row>
    <row r="83006" spans="30:30">
      <c r="AD83006" s="9"/>
    </row>
    <row r="83007" spans="30:30">
      <c r="AD83007" s="9"/>
    </row>
    <row r="83008" spans="30:30">
      <c r="AD83008" s="9"/>
    </row>
    <row r="83009" spans="30:30">
      <c r="AD83009" s="9"/>
    </row>
    <row r="83010" spans="30:30">
      <c r="AD83010" s="9"/>
    </row>
    <row r="83011" spans="30:30">
      <c r="AD83011" s="9"/>
    </row>
    <row r="83012" spans="30:30">
      <c r="AD83012" s="9"/>
    </row>
    <row r="83013" spans="30:30">
      <c r="AD83013" s="9"/>
    </row>
    <row r="83014" spans="30:30">
      <c r="AD83014" s="9"/>
    </row>
    <row r="83015" spans="30:30">
      <c r="AD83015" s="9"/>
    </row>
    <row r="83016" spans="30:30">
      <c r="AD83016" s="9"/>
    </row>
    <row r="83017" spans="30:30">
      <c r="AD83017" s="9"/>
    </row>
    <row r="83018" spans="30:30">
      <c r="AD83018" s="9"/>
    </row>
    <row r="83019" spans="30:30">
      <c r="AD83019" s="9"/>
    </row>
    <row r="83020" spans="30:30">
      <c r="AD83020" s="9"/>
    </row>
    <row r="83021" spans="30:30">
      <c r="AD83021" s="9"/>
    </row>
    <row r="83022" spans="30:30">
      <c r="AD83022" s="9"/>
    </row>
    <row r="83023" spans="30:30">
      <c r="AD83023" s="9"/>
    </row>
    <row r="83024" spans="30:30">
      <c r="AD83024" s="9"/>
    </row>
    <row r="83025" spans="30:30">
      <c r="AD83025" s="9"/>
    </row>
    <row r="83026" spans="30:30">
      <c r="AD83026" s="9"/>
    </row>
    <row r="83027" spans="30:30">
      <c r="AD83027" s="9"/>
    </row>
    <row r="83028" spans="30:30">
      <c r="AD83028" s="9"/>
    </row>
    <row r="83029" spans="30:30">
      <c r="AD83029" s="9"/>
    </row>
    <row r="83030" spans="30:30">
      <c r="AD83030" s="9"/>
    </row>
    <row r="83031" spans="30:30">
      <c r="AD83031" s="9"/>
    </row>
    <row r="83032" spans="30:30">
      <c r="AD83032" s="9"/>
    </row>
    <row r="83033" spans="30:30">
      <c r="AD83033" s="9"/>
    </row>
    <row r="83034" spans="30:30">
      <c r="AD83034" s="9"/>
    </row>
    <row r="83035" spans="30:30">
      <c r="AD83035" s="9"/>
    </row>
    <row r="83036" spans="30:30">
      <c r="AD83036" s="9"/>
    </row>
    <row r="83037" spans="30:30">
      <c r="AD83037" s="9"/>
    </row>
    <row r="83038" spans="30:30">
      <c r="AD83038" s="9"/>
    </row>
    <row r="83039" spans="30:30">
      <c r="AD83039" s="9"/>
    </row>
    <row r="83040" spans="30:30">
      <c r="AD83040" s="9"/>
    </row>
    <row r="83041" spans="30:30">
      <c r="AD83041" s="9"/>
    </row>
    <row r="83042" spans="30:30">
      <c r="AD83042" s="9"/>
    </row>
    <row r="83043" spans="30:30">
      <c r="AD83043" s="9"/>
    </row>
    <row r="83044" spans="30:30">
      <c r="AD83044" s="9"/>
    </row>
    <row r="83045" spans="30:30">
      <c r="AD83045" s="9"/>
    </row>
    <row r="83046" spans="30:30">
      <c r="AD83046" s="9"/>
    </row>
    <row r="83047" spans="30:30">
      <c r="AD83047" s="9"/>
    </row>
    <row r="83048" spans="30:30">
      <c r="AD83048" s="9"/>
    </row>
    <row r="83049" spans="30:30">
      <c r="AD83049" s="9"/>
    </row>
    <row r="83050" spans="30:30">
      <c r="AD83050" s="9"/>
    </row>
    <row r="83051" spans="30:30">
      <c r="AD83051" s="9"/>
    </row>
    <row r="83052" spans="30:30">
      <c r="AD83052" s="9"/>
    </row>
    <row r="83053" spans="30:30">
      <c r="AD83053" s="9"/>
    </row>
    <row r="83054" spans="30:30">
      <c r="AD83054" s="9"/>
    </row>
    <row r="83055" spans="30:30">
      <c r="AD83055" s="9"/>
    </row>
    <row r="83056" spans="30:30">
      <c r="AD83056" s="9"/>
    </row>
    <row r="83057" spans="30:30">
      <c r="AD83057" s="9"/>
    </row>
    <row r="83058" spans="30:30">
      <c r="AD83058" s="9"/>
    </row>
    <row r="83059" spans="30:30">
      <c r="AD83059" s="9"/>
    </row>
    <row r="83060" spans="30:30">
      <c r="AD83060" s="9"/>
    </row>
    <row r="83061" spans="30:30">
      <c r="AD83061" s="9"/>
    </row>
    <row r="83062" spans="30:30">
      <c r="AD83062" s="9"/>
    </row>
    <row r="83063" spans="30:30">
      <c r="AD83063" s="9"/>
    </row>
    <row r="83064" spans="30:30">
      <c r="AD83064" s="9"/>
    </row>
    <row r="83065" spans="30:30">
      <c r="AD83065" s="9"/>
    </row>
    <row r="83066" spans="30:30">
      <c r="AD83066" s="9"/>
    </row>
    <row r="83067" spans="30:30">
      <c r="AD83067" s="9"/>
    </row>
    <row r="83068" spans="30:30">
      <c r="AD83068" s="9"/>
    </row>
    <row r="83069" spans="30:30">
      <c r="AD83069" s="9"/>
    </row>
    <row r="83070" spans="30:30">
      <c r="AD83070" s="9"/>
    </row>
    <row r="83071" spans="30:30">
      <c r="AD83071" s="9"/>
    </row>
    <row r="83072" spans="30:30">
      <c r="AD83072" s="9"/>
    </row>
    <row r="83073" spans="30:30">
      <c r="AD83073" s="9"/>
    </row>
    <row r="83074" spans="30:30">
      <c r="AD83074" s="9"/>
    </row>
    <row r="83075" spans="30:30">
      <c r="AD83075" s="9"/>
    </row>
    <row r="83076" spans="30:30">
      <c r="AD83076" s="9"/>
    </row>
    <row r="83077" spans="30:30">
      <c r="AD83077" s="9"/>
    </row>
    <row r="83078" spans="30:30">
      <c r="AD83078" s="9"/>
    </row>
    <row r="83079" spans="30:30">
      <c r="AD83079" s="9"/>
    </row>
    <row r="83080" spans="30:30">
      <c r="AD83080" s="9"/>
    </row>
    <row r="83081" spans="30:30">
      <c r="AD83081" s="9"/>
    </row>
    <row r="83082" spans="30:30">
      <c r="AD83082" s="9"/>
    </row>
    <row r="83083" spans="30:30">
      <c r="AD83083" s="9"/>
    </row>
    <row r="83084" spans="30:30">
      <c r="AD83084" s="9"/>
    </row>
    <row r="83085" spans="30:30">
      <c r="AD83085" s="9"/>
    </row>
    <row r="83086" spans="30:30">
      <c r="AD83086" s="9"/>
    </row>
    <row r="83087" spans="30:30">
      <c r="AD83087" s="9"/>
    </row>
    <row r="83088" spans="30:30">
      <c r="AD83088" s="9"/>
    </row>
    <row r="83089" spans="30:30">
      <c r="AD83089" s="9"/>
    </row>
    <row r="83090" spans="30:30">
      <c r="AD83090" s="9"/>
    </row>
    <row r="83091" spans="30:30">
      <c r="AD83091" s="9"/>
    </row>
    <row r="83092" spans="30:30">
      <c r="AD83092" s="9"/>
    </row>
    <row r="83093" spans="30:30">
      <c r="AD83093" s="9"/>
    </row>
    <row r="83094" spans="30:30">
      <c r="AD83094" s="9"/>
    </row>
    <row r="83095" spans="30:30">
      <c r="AD83095" s="9"/>
    </row>
    <row r="83096" spans="30:30">
      <c r="AD83096" s="9"/>
    </row>
    <row r="83097" spans="30:30">
      <c r="AD83097" s="9"/>
    </row>
    <row r="83098" spans="30:30">
      <c r="AD83098" s="9"/>
    </row>
    <row r="83099" spans="30:30">
      <c r="AD83099" s="9"/>
    </row>
    <row r="83100" spans="30:30">
      <c r="AD83100" s="9"/>
    </row>
    <row r="83101" spans="30:30">
      <c r="AD83101" s="9"/>
    </row>
    <row r="83102" spans="30:30">
      <c r="AD83102" s="9"/>
    </row>
    <row r="83103" spans="30:30">
      <c r="AD83103" s="9"/>
    </row>
    <row r="83104" spans="30:30">
      <c r="AD83104" s="9"/>
    </row>
    <row r="83105" spans="30:30">
      <c r="AD83105" s="9"/>
    </row>
    <row r="83106" spans="30:30">
      <c r="AD83106" s="9"/>
    </row>
    <row r="83107" spans="30:30">
      <c r="AD83107" s="9"/>
    </row>
    <row r="83108" spans="30:30">
      <c r="AD83108" s="9"/>
    </row>
    <row r="83109" spans="30:30">
      <c r="AD83109" s="9"/>
    </row>
    <row r="83110" spans="30:30">
      <c r="AD83110" s="9"/>
    </row>
    <row r="83111" spans="30:30">
      <c r="AD83111" s="9"/>
    </row>
    <row r="83112" spans="30:30">
      <c r="AD83112" s="9"/>
    </row>
    <row r="83113" spans="30:30">
      <c r="AD83113" s="9"/>
    </row>
    <row r="83114" spans="30:30">
      <c r="AD83114" s="9"/>
    </row>
    <row r="83115" spans="30:30">
      <c r="AD83115" s="9"/>
    </row>
    <row r="83116" spans="30:30">
      <c r="AD83116" s="9"/>
    </row>
    <row r="83117" spans="30:30">
      <c r="AD83117" s="9"/>
    </row>
    <row r="83118" spans="30:30">
      <c r="AD83118" s="9"/>
    </row>
    <row r="83119" spans="30:30">
      <c r="AD83119" s="9"/>
    </row>
    <row r="83120" spans="30:30">
      <c r="AD83120" s="9"/>
    </row>
    <row r="83121" spans="30:30">
      <c r="AD83121" s="9"/>
    </row>
    <row r="83122" spans="30:30">
      <c r="AD83122" s="9"/>
    </row>
    <row r="83123" spans="30:30">
      <c r="AD83123" s="9"/>
    </row>
    <row r="83124" spans="30:30">
      <c r="AD83124" s="9"/>
    </row>
    <row r="83125" spans="30:30">
      <c r="AD83125" s="9"/>
    </row>
    <row r="83126" spans="30:30">
      <c r="AD83126" s="9"/>
    </row>
    <row r="83127" spans="30:30">
      <c r="AD83127" s="9"/>
    </row>
    <row r="83128" spans="30:30">
      <c r="AD83128" s="9"/>
    </row>
    <row r="83129" spans="30:30">
      <c r="AD83129" s="9"/>
    </row>
    <row r="83130" spans="30:30">
      <c r="AD83130" s="9"/>
    </row>
    <row r="83131" spans="30:30">
      <c r="AD83131" s="9"/>
    </row>
    <row r="83132" spans="30:30">
      <c r="AD83132" s="9"/>
    </row>
    <row r="83133" spans="30:30">
      <c r="AD83133" s="9"/>
    </row>
    <row r="83134" spans="30:30">
      <c r="AD83134" s="9"/>
    </row>
    <row r="83135" spans="30:30">
      <c r="AD83135" s="9"/>
    </row>
    <row r="83136" spans="30:30">
      <c r="AD83136" s="9"/>
    </row>
    <row r="83137" spans="30:30">
      <c r="AD83137" s="9"/>
    </row>
    <row r="83138" spans="30:30">
      <c r="AD83138" s="9"/>
    </row>
    <row r="83139" spans="30:30">
      <c r="AD83139" s="9"/>
    </row>
    <row r="83140" spans="30:30">
      <c r="AD83140" s="9"/>
    </row>
    <row r="83141" spans="30:30">
      <c r="AD83141" s="9"/>
    </row>
    <row r="83142" spans="30:30">
      <c r="AD83142" s="9"/>
    </row>
    <row r="83143" spans="30:30">
      <c r="AD83143" s="9"/>
    </row>
    <row r="83144" spans="30:30">
      <c r="AD83144" s="9"/>
    </row>
    <row r="83145" spans="30:30">
      <c r="AD83145" s="9"/>
    </row>
    <row r="83146" spans="30:30">
      <c r="AD83146" s="9"/>
    </row>
    <row r="83147" spans="30:30">
      <c r="AD83147" s="9"/>
    </row>
    <row r="83148" spans="30:30">
      <c r="AD83148" s="9"/>
    </row>
    <row r="83149" spans="30:30">
      <c r="AD83149" s="9"/>
    </row>
    <row r="83150" spans="30:30">
      <c r="AD83150" s="9"/>
    </row>
    <row r="83151" spans="30:30">
      <c r="AD83151" s="9"/>
    </row>
    <row r="83152" spans="30:30">
      <c r="AD83152" s="9"/>
    </row>
    <row r="83153" spans="30:30">
      <c r="AD83153" s="9"/>
    </row>
    <row r="83154" spans="30:30">
      <c r="AD83154" s="9"/>
    </row>
    <row r="83155" spans="30:30">
      <c r="AD83155" s="9"/>
    </row>
    <row r="83156" spans="30:30">
      <c r="AD83156" s="9"/>
    </row>
    <row r="83157" spans="30:30">
      <c r="AD83157" s="9"/>
    </row>
    <row r="83158" spans="30:30">
      <c r="AD83158" s="9"/>
    </row>
    <row r="83159" spans="30:30">
      <c r="AD83159" s="9"/>
    </row>
    <row r="83160" spans="30:30">
      <c r="AD83160" s="9"/>
    </row>
    <row r="83161" spans="30:30">
      <c r="AD83161" s="9"/>
    </row>
    <row r="83162" spans="30:30">
      <c r="AD83162" s="9"/>
    </row>
    <row r="83163" spans="30:30">
      <c r="AD83163" s="9"/>
    </row>
    <row r="83164" spans="30:30">
      <c r="AD83164" s="9"/>
    </row>
    <row r="83165" spans="30:30">
      <c r="AD83165" s="9"/>
    </row>
    <row r="83166" spans="30:30">
      <c r="AD83166" s="9"/>
    </row>
    <row r="83167" spans="30:30">
      <c r="AD83167" s="9"/>
    </row>
    <row r="83168" spans="30:30">
      <c r="AD83168" s="9"/>
    </row>
    <row r="83169" spans="30:30">
      <c r="AD83169" s="9"/>
    </row>
    <row r="83170" spans="30:30">
      <c r="AD83170" s="9"/>
    </row>
    <row r="83171" spans="30:30">
      <c r="AD83171" s="9"/>
    </row>
    <row r="83172" spans="30:30">
      <c r="AD83172" s="9"/>
    </row>
    <row r="83173" spans="30:30">
      <c r="AD83173" s="9"/>
    </row>
    <row r="83174" spans="30:30">
      <c r="AD83174" s="9"/>
    </row>
    <row r="83175" spans="30:30">
      <c r="AD83175" s="9"/>
    </row>
    <row r="83176" spans="30:30">
      <c r="AD83176" s="9"/>
    </row>
    <row r="83177" spans="30:30">
      <c r="AD83177" s="9"/>
    </row>
    <row r="83178" spans="30:30">
      <c r="AD83178" s="9"/>
    </row>
    <row r="83179" spans="30:30">
      <c r="AD83179" s="9"/>
    </row>
    <row r="83180" spans="30:30">
      <c r="AD83180" s="9"/>
    </row>
    <row r="83181" spans="30:30">
      <c r="AD83181" s="9"/>
    </row>
    <row r="83182" spans="30:30">
      <c r="AD83182" s="9"/>
    </row>
    <row r="83183" spans="30:30">
      <c r="AD83183" s="9"/>
    </row>
    <row r="83184" spans="30:30">
      <c r="AD83184" s="9"/>
    </row>
    <row r="83185" spans="30:30">
      <c r="AD83185" s="9"/>
    </row>
    <row r="83186" spans="30:30">
      <c r="AD83186" s="9"/>
    </row>
    <row r="83187" spans="30:30">
      <c r="AD83187" s="9"/>
    </row>
    <row r="83188" spans="30:30">
      <c r="AD83188" s="9"/>
    </row>
    <row r="83189" spans="30:30">
      <c r="AD83189" s="9"/>
    </row>
    <row r="83190" spans="30:30">
      <c r="AD83190" s="9"/>
    </row>
    <row r="83191" spans="30:30">
      <c r="AD83191" s="9"/>
    </row>
    <row r="83192" spans="30:30">
      <c r="AD83192" s="9"/>
    </row>
    <row r="83193" spans="30:30">
      <c r="AD83193" s="9"/>
    </row>
    <row r="83194" spans="30:30">
      <c r="AD83194" s="9"/>
    </row>
    <row r="83195" spans="30:30">
      <c r="AD83195" s="9"/>
    </row>
    <row r="83196" spans="30:30">
      <c r="AD83196" s="9"/>
    </row>
    <row r="83197" spans="30:30">
      <c r="AD83197" s="9"/>
    </row>
    <row r="83198" spans="30:30">
      <c r="AD83198" s="9"/>
    </row>
    <row r="83199" spans="30:30">
      <c r="AD83199" s="9"/>
    </row>
    <row r="83200" spans="30:30">
      <c r="AD83200" s="9"/>
    </row>
    <row r="83201" spans="30:30">
      <c r="AD83201" s="9"/>
    </row>
    <row r="83202" spans="30:30">
      <c r="AD83202" s="9"/>
    </row>
    <row r="83203" spans="30:30">
      <c r="AD83203" s="9"/>
    </row>
    <row r="83204" spans="30:30">
      <c r="AD83204" s="9"/>
    </row>
    <row r="83205" spans="30:30">
      <c r="AD83205" s="9"/>
    </row>
    <row r="83206" spans="30:30">
      <c r="AD83206" s="9"/>
    </row>
    <row r="83207" spans="30:30">
      <c r="AD83207" s="9"/>
    </row>
    <row r="83208" spans="30:30">
      <c r="AD83208" s="9"/>
    </row>
    <row r="83209" spans="30:30">
      <c r="AD83209" s="9"/>
    </row>
    <row r="83210" spans="30:30">
      <c r="AD83210" s="9"/>
    </row>
    <row r="83211" spans="30:30">
      <c r="AD83211" s="9"/>
    </row>
    <row r="83212" spans="30:30">
      <c r="AD83212" s="9"/>
    </row>
    <row r="83213" spans="30:30">
      <c r="AD83213" s="9"/>
    </row>
    <row r="83214" spans="30:30">
      <c r="AD83214" s="9"/>
    </row>
    <row r="83215" spans="30:30">
      <c r="AD83215" s="9"/>
    </row>
    <row r="83216" spans="30:30">
      <c r="AD83216" s="9"/>
    </row>
    <row r="83217" spans="30:30">
      <c r="AD83217" s="9"/>
    </row>
    <row r="83218" spans="30:30">
      <c r="AD83218" s="9"/>
    </row>
    <row r="83219" spans="30:30">
      <c r="AD83219" s="9"/>
    </row>
    <row r="83220" spans="30:30">
      <c r="AD83220" s="9"/>
    </row>
    <row r="83221" spans="30:30">
      <c r="AD83221" s="9"/>
    </row>
    <row r="83222" spans="30:30">
      <c r="AD83222" s="9"/>
    </row>
    <row r="83223" spans="30:30">
      <c r="AD83223" s="9"/>
    </row>
    <row r="83224" spans="30:30">
      <c r="AD83224" s="9"/>
    </row>
    <row r="83225" spans="30:30">
      <c r="AD83225" s="9"/>
    </row>
    <row r="83226" spans="30:30">
      <c r="AD83226" s="9"/>
    </row>
    <row r="83227" spans="30:30">
      <c r="AD83227" s="9"/>
    </row>
    <row r="83228" spans="30:30">
      <c r="AD83228" s="9"/>
    </row>
    <row r="83229" spans="30:30">
      <c r="AD83229" s="9"/>
    </row>
    <row r="83230" spans="30:30">
      <c r="AD83230" s="9"/>
    </row>
    <row r="83231" spans="30:30">
      <c r="AD83231" s="9"/>
    </row>
    <row r="83232" spans="30:30">
      <c r="AD83232" s="9"/>
    </row>
    <row r="83233" spans="30:30">
      <c r="AD83233" s="9"/>
    </row>
    <row r="83234" spans="30:30">
      <c r="AD83234" s="9"/>
    </row>
    <row r="83235" spans="30:30">
      <c r="AD83235" s="9"/>
    </row>
    <row r="83236" spans="30:30">
      <c r="AD83236" s="9"/>
    </row>
    <row r="83237" spans="30:30">
      <c r="AD83237" s="9"/>
    </row>
    <row r="83238" spans="30:30">
      <c r="AD83238" s="9"/>
    </row>
    <row r="83239" spans="30:30">
      <c r="AD83239" s="9"/>
    </row>
    <row r="83240" spans="30:30">
      <c r="AD83240" s="9"/>
    </row>
    <row r="83241" spans="30:30">
      <c r="AD83241" s="9"/>
    </row>
    <row r="83242" spans="30:30">
      <c r="AD83242" s="9"/>
    </row>
    <row r="83243" spans="30:30">
      <c r="AD83243" s="9"/>
    </row>
    <row r="83244" spans="30:30">
      <c r="AD83244" s="9"/>
    </row>
    <row r="83245" spans="30:30">
      <c r="AD83245" s="9"/>
    </row>
    <row r="83246" spans="30:30">
      <c r="AD83246" s="9"/>
    </row>
    <row r="83247" spans="30:30">
      <c r="AD83247" s="9"/>
    </row>
    <row r="83248" spans="30:30">
      <c r="AD83248" s="9"/>
    </row>
    <row r="83249" spans="30:30">
      <c r="AD83249" s="9"/>
    </row>
    <row r="83250" spans="30:30">
      <c r="AD83250" s="9"/>
    </row>
    <row r="83251" spans="30:30">
      <c r="AD83251" s="9"/>
    </row>
    <row r="83252" spans="30:30">
      <c r="AD83252" s="9"/>
    </row>
    <row r="83253" spans="30:30">
      <c r="AD83253" s="9"/>
    </row>
    <row r="83254" spans="30:30">
      <c r="AD83254" s="9"/>
    </row>
    <row r="83255" spans="30:30">
      <c r="AD83255" s="9"/>
    </row>
    <row r="83256" spans="30:30">
      <c r="AD83256" s="9"/>
    </row>
    <row r="83257" spans="30:30">
      <c r="AD83257" s="9"/>
    </row>
    <row r="83258" spans="30:30">
      <c r="AD83258" s="9"/>
    </row>
    <row r="83259" spans="30:30">
      <c r="AD83259" s="9"/>
    </row>
    <row r="83260" spans="30:30">
      <c r="AD83260" s="9"/>
    </row>
    <row r="83261" spans="30:30">
      <c r="AD83261" s="9"/>
    </row>
    <row r="83262" spans="30:30">
      <c r="AD83262" s="9"/>
    </row>
    <row r="83263" spans="30:30">
      <c r="AD83263" s="9"/>
    </row>
    <row r="83264" spans="30:30">
      <c r="AD83264" s="9"/>
    </row>
    <row r="83265" spans="30:30">
      <c r="AD83265" s="9"/>
    </row>
    <row r="83266" spans="30:30">
      <c r="AD83266" s="9"/>
    </row>
    <row r="83267" spans="30:30">
      <c r="AD83267" s="9"/>
    </row>
    <row r="83268" spans="30:30">
      <c r="AD83268" s="9"/>
    </row>
    <row r="83269" spans="30:30">
      <c r="AD83269" s="9"/>
    </row>
    <row r="83270" spans="30:30">
      <c r="AD83270" s="9"/>
    </row>
    <row r="83271" spans="30:30">
      <c r="AD83271" s="9"/>
    </row>
    <row r="83272" spans="30:30">
      <c r="AD83272" s="9"/>
    </row>
    <row r="83273" spans="30:30">
      <c r="AD83273" s="9"/>
    </row>
    <row r="83274" spans="30:30">
      <c r="AD83274" s="9"/>
    </row>
    <row r="83275" spans="30:30">
      <c r="AD83275" s="9"/>
    </row>
    <row r="83276" spans="30:30">
      <c r="AD83276" s="9"/>
    </row>
    <row r="83277" spans="30:30">
      <c r="AD83277" s="9"/>
    </row>
    <row r="83278" spans="30:30">
      <c r="AD83278" s="9"/>
    </row>
    <row r="83279" spans="30:30">
      <c r="AD83279" s="9"/>
    </row>
    <row r="83280" spans="30:30">
      <c r="AD83280" s="9"/>
    </row>
    <row r="83281" spans="30:30">
      <c r="AD83281" s="9"/>
    </row>
    <row r="83282" spans="30:30">
      <c r="AD83282" s="9"/>
    </row>
    <row r="83283" spans="30:30">
      <c r="AD83283" s="9"/>
    </row>
    <row r="83284" spans="30:30">
      <c r="AD83284" s="9"/>
    </row>
    <row r="83285" spans="30:30">
      <c r="AD83285" s="9"/>
    </row>
    <row r="83286" spans="30:30">
      <c r="AD83286" s="9"/>
    </row>
    <row r="83287" spans="30:30">
      <c r="AD83287" s="9"/>
    </row>
    <row r="83288" spans="30:30">
      <c r="AD83288" s="9"/>
    </row>
    <row r="83289" spans="30:30">
      <c r="AD83289" s="9"/>
    </row>
    <row r="83290" spans="30:30">
      <c r="AD83290" s="9"/>
    </row>
    <row r="83291" spans="30:30">
      <c r="AD83291" s="9"/>
    </row>
    <row r="83292" spans="30:30">
      <c r="AD83292" s="9"/>
    </row>
    <row r="83293" spans="30:30">
      <c r="AD83293" s="9"/>
    </row>
    <row r="83294" spans="30:30">
      <c r="AD83294" s="9"/>
    </row>
    <row r="83295" spans="30:30">
      <c r="AD83295" s="9"/>
    </row>
    <row r="83296" spans="30:30">
      <c r="AD83296" s="9"/>
    </row>
    <row r="83297" spans="30:30">
      <c r="AD83297" s="9"/>
    </row>
    <row r="83298" spans="30:30">
      <c r="AD83298" s="9"/>
    </row>
    <row r="83299" spans="30:30">
      <c r="AD83299" s="9"/>
    </row>
    <row r="83300" spans="30:30">
      <c r="AD83300" s="9"/>
    </row>
    <row r="83301" spans="30:30">
      <c r="AD83301" s="9"/>
    </row>
    <row r="83302" spans="30:30">
      <c r="AD83302" s="9"/>
    </row>
    <row r="83303" spans="30:30">
      <c r="AD83303" s="9"/>
    </row>
    <row r="83304" spans="30:30">
      <c r="AD83304" s="9"/>
    </row>
    <row r="83305" spans="30:30">
      <c r="AD83305" s="9"/>
    </row>
    <row r="83306" spans="30:30">
      <c r="AD83306" s="9"/>
    </row>
    <row r="83307" spans="30:30">
      <c r="AD83307" s="9"/>
    </row>
    <row r="83308" spans="30:30">
      <c r="AD83308" s="9"/>
    </row>
    <row r="83309" spans="30:30">
      <c r="AD83309" s="9"/>
    </row>
    <row r="83310" spans="30:30">
      <c r="AD83310" s="9"/>
    </row>
    <row r="83311" spans="30:30">
      <c r="AD83311" s="9"/>
    </row>
    <row r="83312" spans="30:30">
      <c r="AD83312" s="9"/>
    </row>
    <row r="83313" spans="30:30">
      <c r="AD83313" s="9"/>
    </row>
    <row r="83314" spans="30:30">
      <c r="AD83314" s="9"/>
    </row>
    <row r="83315" spans="30:30">
      <c r="AD83315" s="9"/>
    </row>
    <row r="83316" spans="30:30">
      <c r="AD83316" s="9"/>
    </row>
    <row r="83317" spans="30:30">
      <c r="AD83317" s="9"/>
    </row>
    <row r="83318" spans="30:30">
      <c r="AD83318" s="9"/>
    </row>
    <row r="83319" spans="30:30">
      <c r="AD83319" s="9"/>
    </row>
    <row r="83320" spans="30:30">
      <c r="AD83320" s="9"/>
    </row>
    <row r="83321" spans="30:30">
      <c r="AD83321" s="9"/>
    </row>
    <row r="83322" spans="30:30">
      <c r="AD83322" s="9"/>
    </row>
    <row r="83323" spans="30:30">
      <c r="AD83323" s="9"/>
    </row>
    <row r="83324" spans="30:30">
      <c r="AD83324" s="9"/>
    </row>
    <row r="83325" spans="30:30">
      <c r="AD83325" s="9"/>
    </row>
    <row r="83326" spans="30:30">
      <c r="AD83326" s="9"/>
    </row>
    <row r="83327" spans="30:30">
      <c r="AD83327" s="9"/>
    </row>
    <row r="83328" spans="30:30">
      <c r="AD83328" s="9"/>
    </row>
    <row r="83329" spans="30:30">
      <c r="AD83329" s="9"/>
    </row>
    <row r="83330" spans="30:30">
      <c r="AD83330" s="9"/>
    </row>
    <row r="83331" spans="30:30">
      <c r="AD83331" s="9"/>
    </row>
    <row r="83332" spans="30:30">
      <c r="AD83332" s="9"/>
    </row>
    <row r="83333" spans="30:30">
      <c r="AD83333" s="9"/>
    </row>
    <row r="83334" spans="30:30">
      <c r="AD83334" s="9"/>
    </row>
    <row r="83335" spans="30:30">
      <c r="AD83335" s="9"/>
    </row>
    <row r="83336" spans="30:30">
      <c r="AD83336" s="9"/>
    </row>
    <row r="83337" spans="30:30">
      <c r="AD83337" s="9"/>
    </row>
    <row r="83338" spans="30:30">
      <c r="AD83338" s="9"/>
    </row>
    <row r="83339" spans="30:30">
      <c r="AD83339" s="9"/>
    </row>
    <row r="83340" spans="30:30">
      <c r="AD83340" s="9"/>
    </row>
    <row r="83341" spans="30:30">
      <c r="AD83341" s="9"/>
    </row>
    <row r="83342" spans="30:30">
      <c r="AD83342" s="9"/>
    </row>
    <row r="83343" spans="30:30">
      <c r="AD83343" s="9"/>
    </row>
    <row r="83344" spans="30:30">
      <c r="AD83344" s="9"/>
    </row>
    <row r="83345" spans="30:30">
      <c r="AD83345" s="9"/>
    </row>
    <row r="83346" spans="30:30">
      <c r="AD83346" s="9"/>
    </row>
    <row r="83347" spans="30:30">
      <c r="AD83347" s="9"/>
    </row>
    <row r="83348" spans="30:30">
      <c r="AD83348" s="9"/>
    </row>
    <row r="83349" spans="30:30">
      <c r="AD83349" s="9"/>
    </row>
    <row r="83350" spans="30:30">
      <c r="AD83350" s="9"/>
    </row>
    <row r="83351" spans="30:30">
      <c r="AD83351" s="9"/>
    </row>
    <row r="83352" spans="30:30">
      <c r="AD83352" s="9"/>
    </row>
    <row r="83353" spans="30:30">
      <c r="AD83353" s="9"/>
    </row>
    <row r="83354" spans="30:30">
      <c r="AD83354" s="9"/>
    </row>
    <row r="83355" spans="30:30">
      <c r="AD83355" s="9"/>
    </row>
    <row r="83356" spans="30:30">
      <c r="AD83356" s="9"/>
    </row>
    <row r="83357" spans="30:30">
      <c r="AD83357" s="9"/>
    </row>
    <row r="83358" spans="30:30">
      <c r="AD83358" s="9"/>
    </row>
    <row r="83359" spans="30:30">
      <c r="AD83359" s="9"/>
    </row>
    <row r="83360" spans="30:30">
      <c r="AD83360" s="9"/>
    </row>
    <row r="83361" spans="30:30">
      <c r="AD83361" s="9"/>
    </row>
    <row r="83362" spans="30:30">
      <c r="AD83362" s="9"/>
    </row>
    <row r="83363" spans="30:30">
      <c r="AD83363" s="9"/>
    </row>
    <row r="83364" spans="30:30">
      <c r="AD83364" s="9"/>
    </row>
    <row r="83365" spans="30:30">
      <c r="AD83365" s="9"/>
    </row>
    <row r="83366" spans="30:30">
      <c r="AD83366" s="9"/>
    </row>
    <row r="83367" spans="30:30">
      <c r="AD83367" s="9"/>
    </row>
    <row r="83368" spans="30:30">
      <c r="AD83368" s="9"/>
    </row>
    <row r="83369" spans="30:30">
      <c r="AD83369" s="9"/>
    </row>
    <row r="83370" spans="30:30">
      <c r="AD83370" s="9"/>
    </row>
    <row r="83371" spans="30:30">
      <c r="AD83371" s="9"/>
    </row>
    <row r="83372" spans="30:30">
      <c r="AD83372" s="9"/>
    </row>
    <row r="83373" spans="30:30">
      <c r="AD83373" s="9"/>
    </row>
    <row r="83374" spans="30:30">
      <c r="AD83374" s="9"/>
    </row>
    <row r="83375" spans="30:30">
      <c r="AD83375" s="9"/>
    </row>
    <row r="83376" spans="30:30">
      <c r="AD83376" s="9"/>
    </row>
    <row r="83377" spans="30:30">
      <c r="AD83377" s="9"/>
    </row>
    <row r="83378" spans="30:30">
      <c r="AD83378" s="9"/>
    </row>
    <row r="83379" spans="30:30">
      <c r="AD83379" s="9"/>
    </row>
    <row r="83380" spans="30:30">
      <c r="AD83380" s="9"/>
    </row>
    <row r="83381" spans="30:30">
      <c r="AD83381" s="9"/>
    </row>
    <row r="83382" spans="30:30">
      <c r="AD83382" s="9"/>
    </row>
    <row r="83383" spans="30:30">
      <c r="AD83383" s="9"/>
    </row>
    <row r="83384" spans="30:30">
      <c r="AD83384" s="9"/>
    </row>
    <row r="83385" spans="30:30">
      <c r="AD83385" s="9"/>
    </row>
    <row r="83386" spans="30:30">
      <c r="AD83386" s="9"/>
    </row>
    <row r="83387" spans="30:30">
      <c r="AD83387" s="9"/>
    </row>
    <row r="83388" spans="30:30">
      <c r="AD83388" s="9"/>
    </row>
    <row r="83389" spans="30:30">
      <c r="AD83389" s="9"/>
    </row>
    <row r="83390" spans="30:30">
      <c r="AD83390" s="9"/>
    </row>
    <row r="83391" spans="30:30">
      <c r="AD83391" s="9"/>
    </row>
    <row r="83392" spans="30:30">
      <c r="AD83392" s="9"/>
    </row>
    <row r="83393" spans="30:30">
      <c r="AD83393" s="9"/>
    </row>
    <row r="83394" spans="30:30">
      <c r="AD83394" s="9"/>
    </row>
    <row r="83395" spans="30:30">
      <c r="AD83395" s="9"/>
    </row>
    <row r="83396" spans="30:30">
      <c r="AD83396" s="9"/>
    </row>
    <row r="83397" spans="30:30">
      <c r="AD83397" s="9"/>
    </row>
    <row r="83398" spans="30:30">
      <c r="AD83398" s="9"/>
    </row>
    <row r="83399" spans="30:30">
      <c r="AD83399" s="9"/>
    </row>
    <row r="83400" spans="30:30">
      <c r="AD83400" s="9"/>
    </row>
    <row r="83401" spans="30:30">
      <c r="AD83401" s="9"/>
    </row>
    <row r="83402" spans="30:30">
      <c r="AD83402" s="9"/>
    </row>
    <row r="83403" spans="30:30">
      <c r="AD83403" s="9"/>
    </row>
    <row r="83404" spans="30:30">
      <c r="AD83404" s="9"/>
    </row>
    <row r="83405" spans="30:30">
      <c r="AD83405" s="9"/>
    </row>
    <row r="83406" spans="30:30">
      <c r="AD83406" s="9"/>
    </row>
    <row r="83407" spans="30:30">
      <c r="AD83407" s="9"/>
    </row>
    <row r="83408" spans="30:30">
      <c r="AD83408" s="9"/>
    </row>
    <row r="83409" spans="30:30">
      <c r="AD83409" s="9"/>
    </row>
    <row r="83410" spans="30:30">
      <c r="AD83410" s="9"/>
    </row>
    <row r="83411" spans="30:30">
      <c r="AD83411" s="9"/>
    </row>
    <row r="83412" spans="30:30">
      <c r="AD83412" s="9"/>
    </row>
    <row r="83413" spans="30:30">
      <c r="AD83413" s="9"/>
    </row>
    <row r="83414" spans="30:30">
      <c r="AD83414" s="9"/>
    </row>
    <row r="83415" spans="30:30">
      <c r="AD83415" s="9"/>
    </row>
    <row r="83416" spans="30:30">
      <c r="AD83416" s="9"/>
    </row>
    <row r="83417" spans="30:30">
      <c r="AD83417" s="9"/>
    </row>
    <row r="83418" spans="30:30">
      <c r="AD83418" s="9"/>
    </row>
    <row r="83419" spans="30:30">
      <c r="AD83419" s="9"/>
    </row>
    <row r="83420" spans="30:30">
      <c r="AD83420" s="9"/>
    </row>
    <row r="83421" spans="30:30">
      <c r="AD83421" s="9"/>
    </row>
    <row r="83422" spans="30:30">
      <c r="AD83422" s="9"/>
    </row>
    <row r="83423" spans="30:30">
      <c r="AD83423" s="9"/>
    </row>
    <row r="83424" spans="30:30">
      <c r="AD83424" s="9"/>
    </row>
    <row r="83425" spans="30:30">
      <c r="AD83425" s="9"/>
    </row>
    <row r="83426" spans="30:30">
      <c r="AD83426" s="9"/>
    </row>
    <row r="83427" spans="30:30">
      <c r="AD83427" s="9"/>
    </row>
    <row r="83428" spans="30:30">
      <c r="AD83428" s="9"/>
    </row>
    <row r="83429" spans="30:30">
      <c r="AD83429" s="9"/>
    </row>
    <row r="83430" spans="30:30">
      <c r="AD83430" s="9"/>
    </row>
    <row r="83431" spans="30:30">
      <c r="AD83431" s="9"/>
    </row>
    <row r="83432" spans="30:30">
      <c r="AD83432" s="9"/>
    </row>
    <row r="83433" spans="30:30">
      <c r="AD83433" s="9"/>
    </row>
    <row r="83434" spans="30:30">
      <c r="AD83434" s="9"/>
    </row>
    <row r="83435" spans="30:30">
      <c r="AD83435" s="9"/>
    </row>
    <row r="83436" spans="30:30">
      <c r="AD83436" s="9"/>
    </row>
    <row r="83437" spans="30:30">
      <c r="AD83437" s="9"/>
    </row>
    <row r="83438" spans="30:30">
      <c r="AD83438" s="9"/>
    </row>
    <row r="83439" spans="30:30">
      <c r="AD83439" s="9"/>
    </row>
    <row r="83440" spans="30:30">
      <c r="AD83440" s="9"/>
    </row>
    <row r="83441" spans="30:30">
      <c r="AD83441" s="9"/>
    </row>
    <row r="83442" spans="30:30">
      <c r="AD83442" s="9"/>
    </row>
    <row r="83443" spans="30:30">
      <c r="AD83443" s="9"/>
    </row>
    <row r="83444" spans="30:30">
      <c r="AD83444" s="9"/>
    </row>
    <row r="83445" spans="30:30">
      <c r="AD83445" s="9"/>
    </row>
    <row r="83446" spans="30:30">
      <c r="AD83446" s="9"/>
    </row>
    <row r="83447" spans="30:30">
      <c r="AD83447" s="9"/>
    </row>
    <row r="83448" spans="30:30">
      <c r="AD83448" s="9"/>
    </row>
    <row r="83449" spans="30:30">
      <c r="AD83449" s="9"/>
    </row>
    <row r="83450" spans="30:30">
      <c r="AD83450" s="9"/>
    </row>
    <row r="83451" spans="30:30">
      <c r="AD83451" s="9"/>
    </row>
    <row r="83452" spans="30:30">
      <c r="AD83452" s="9"/>
    </row>
    <row r="83453" spans="30:30">
      <c r="AD83453" s="9"/>
    </row>
    <row r="83454" spans="30:30">
      <c r="AD83454" s="9"/>
    </row>
    <row r="83455" spans="30:30">
      <c r="AD83455" s="9"/>
    </row>
    <row r="83456" spans="30:30">
      <c r="AD83456" s="9"/>
    </row>
    <row r="83457" spans="30:30">
      <c r="AD83457" s="9"/>
    </row>
    <row r="83458" spans="30:30">
      <c r="AD83458" s="9"/>
    </row>
    <row r="83459" spans="30:30">
      <c r="AD83459" s="9"/>
    </row>
    <row r="83460" spans="30:30">
      <c r="AD83460" s="9"/>
    </row>
    <row r="83461" spans="30:30">
      <c r="AD83461" s="9"/>
    </row>
    <row r="83462" spans="30:30">
      <c r="AD83462" s="9"/>
    </row>
    <row r="83463" spans="30:30">
      <c r="AD83463" s="9"/>
    </row>
    <row r="83464" spans="30:30">
      <c r="AD83464" s="9"/>
    </row>
    <row r="83465" spans="30:30">
      <c r="AD83465" s="9"/>
    </row>
    <row r="83466" spans="30:30">
      <c r="AD83466" s="9"/>
    </row>
    <row r="83467" spans="30:30">
      <c r="AD83467" s="9"/>
    </row>
    <row r="83468" spans="30:30">
      <c r="AD83468" s="9"/>
    </row>
    <row r="83469" spans="30:30">
      <c r="AD83469" s="9"/>
    </row>
    <row r="83470" spans="30:30">
      <c r="AD83470" s="9"/>
    </row>
    <row r="83471" spans="30:30">
      <c r="AD83471" s="9"/>
    </row>
    <row r="83472" spans="30:30">
      <c r="AD83472" s="9"/>
    </row>
    <row r="83473" spans="30:30">
      <c r="AD83473" s="9"/>
    </row>
    <row r="83474" spans="30:30">
      <c r="AD83474" s="9"/>
    </row>
    <row r="83475" spans="30:30">
      <c r="AD83475" s="9"/>
    </row>
    <row r="83476" spans="30:30">
      <c r="AD83476" s="9"/>
    </row>
    <row r="83477" spans="30:30">
      <c r="AD83477" s="9"/>
    </row>
    <row r="83478" spans="30:30">
      <c r="AD83478" s="9"/>
    </row>
    <row r="83479" spans="30:30">
      <c r="AD83479" s="9"/>
    </row>
    <row r="83480" spans="30:30">
      <c r="AD83480" s="9"/>
    </row>
    <row r="83481" spans="30:30">
      <c r="AD83481" s="9"/>
    </row>
    <row r="83482" spans="30:30">
      <c r="AD83482" s="9"/>
    </row>
    <row r="83483" spans="30:30">
      <c r="AD83483" s="9"/>
    </row>
    <row r="83484" spans="30:30">
      <c r="AD83484" s="9"/>
    </row>
    <row r="83485" spans="30:30">
      <c r="AD83485" s="9"/>
    </row>
    <row r="83486" spans="30:30">
      <c r="AD83486" s="9"/>
    </row>
    <row r="83487" spans="30:30">
      <c r="AD83487" s="9"/>
    </row>
    <row r="83488" spans="30:30">
      <c r="AD83488" s="9"/>
    </row>
    <row r="83489" spans="30:30">
      <c r="AD83489" s="9"/>
    </row>
    <row r="83490" spans="30:30">
      <c r="AD83490" s="9"/>
    </row>
    <row r="83491" spans="30:30">
      <c r="AD83491" s="9"/>
    </row>
    <row r="83492" spans="30:30">
      <c r="AD83492" s="9"/>
    </row>
    <row r="83493" spans="30:30">
      <c r="AD83493" s="9"/>
    </row>
    <row r="83494" spans="30:30">
      <c r="AD83494" s="9"/>
    </row>
    <row r="83495" spans="30:30">
      <c r="AD83495" s="9"/>
    </row>
    <row r="83496" spans="30:30">
      <c r="AD83496" s="9"/>
    </row>
    <row r="83497" spans="30:30">
      <c r="AD83497" s="9"/>
    </row>
    <row r="83498" spans="30:30">
      <c r="AD83498" s="9"/>
    </row>
    <row r="83499" spans="30:30">
      <c r="AD83499" s="9"/>
    </row>
    <row r="83500" spans="30:30">
      <c r="AD83500" s="9"/>
    </row>
    <row r="83501" spans="30:30">
      <c r="AD83501" s="9"/>
    </row>
    <row r="83502" spans="30:30">
      <c r="AD83502" s="9"/>
    </row>
    <row r="83503" spans="30:30">
      <c r="AD83503" s="9"/>
    </row>
    <row r="83504" spans="30:30">
      <c r="AD83504" s="9"/>
    </row>
    <row r="83505" spans="30:30">
      <c r="AD83505" s="9"/>
    </row>
    <row r="83506" spans="30:30">
      <c r="AD83506" s="9"/>
    </row>
    <row r="83507" spans="30:30">
      <c r="AD83507" s="9"/>
    </row>
    <row r="83508" spans="30:30">
      <c r="AD83508" s="9"/>
    </row>
    <row r="83509" spans="30:30">
      <c r="AD83509" s="9"/>
    </row>
    <row r="83510" spans="30:30">
      <c r="AD83510" s="9"/>
    </row>
    <row r="83511" spans="30:30">
      <c r="AD83511" s="9"/>
    </row>
    <row r="83512" spans="30:30">
      <c r="AD83512" s="9"/>
    </row>
    <row r="83513" spans="30:30">
      <c r="AD83513" s="9"/>
    </row>
    <row r="83514" spans="30:30">
      <c r="AD83514" s="9"/>
    </row>
    <row r="83515" spans="30:30">
      <c r="AD83515" s="9"/>
    </row>
    <row r="83516" spans="30:30">
      <c r="AD83516" s="9"/>
    </row>
    <row r="83517" spans="30:30">
      <c r="AD83517" s="9"/>
    </row>
    <row r="83518" spans="30:30">
      <c r="AD83518" s="9"/>
    </row>
    <row r="83519" spans="30:30">
      <c r="AD83519" s="9"/>
    </row>
    <row r="83520" spans="30:30">
      <c r="AD83520" s="9"/>
    </row>
    <row r="83521" spans="30:30">
      <c r="AD83521" s="9"/>
    </row>
    <row r="83522" spans="30:30">
      <c r="AD83522" s="9"/>
    </row>
    <row r="83523" spans="30:30">
      <c r="AD83523" s="9"/>
    </row>
    <row r="83524" spans="30:30">
      <c r="AD83524" s="9"/>
    </row>
    <row r="83525" spans="30:30">
      <c r="AD83525" s="9"/>
    </row>
    <row r="83526" spans="30:30">
      <c r="AD83526" s="9"/>
    </row>
    <row r="83527" spans="30:30">
      <c r="AD83527" s="9"/>
    </row>
    <row r="83528" spans="30:30">
      <c r="AD83528" s="9"/>
    </row>
    <row r="83529" spans="30:30">
      <c r="AD83529" s="9"/>
    </row>
    <row r="83530" spans="30:30">
      <c r="AD83530" s="9"/>
    </row>
    <row r="83531" spans="30:30">
      <c r="AD83531" s="9"/>
    </row>
    <row r="83532" spans="30:30">
      <c r="AD83532" s="9"/>
    </row>
    <row r="83533" spans="30:30">
      <c r="AD83533" s="9"/>
    </row>
    <row r="83534" spans="30:30">
      <c r="AD83534" s="9"/>
    </row>
    <row r="83535" spans="30:30">
      <c r="AD83535" s="9"/>
    </row>
    <row r="83536" spans="30:30">
      <c r="AD83536" s="9"/>
    </row>
    <row r="83537" spans="30:30">
      <c r="AD83537" s="9"/>
    </row>
    <row r="83538" spans="30:30">
      <c r="AD83538" s="9"/>
    </row>
    <row r="83539" spans="30:30">
      <c r="AD83539" s="9"/>
    </row>
    <row r="83540" spans="30:30">
      <c r="AD83540" s="9"/>
    </row>
    <row r="83541" spans="30:30">
      <c r="AD83541" s="9"/>
    </row>
    <row r="83542" spans="30:30">
      <c r="AD83542" s="9"/>
    </row>
    <row r="83543" spans="30:30">
      <c r="AD83543" s="9"/>
    </row>
    <row r="83544" spans="30:30">
      <c r="AD83544" s="9"/>
    </row>
    <row r="83545" spans="30:30">
      <c r="AD83545" s="9"/>
    </row>
    <row r="83546" spans="30:30">
      <c r="AD83546" s="9"/>
    </row>
    <row r="83547" spans="30:30">
      <c r="AD83547" s="9"/>
    </row>
    <row r="83548" spans="30:30">
      <c r="AD83548" s="9"/>
    </row>
    <row r="83549" spans="30:30">
      <c r="AD83549" s="9"/>
    </row>
    <row r="83550" spans="30:30">
      <c r="AD83550" s="9"/>
    </row>
    <row r="83551" spans="30:30">
      <c r="AD83551" s="9"/>
    </row>
    <row r="83552" spans="30:30">
      <c r="AD83552" s="9"/>
    </row>
    <row r="83553" spans="30:30">
      <c r="AD83553" s="9"/>
    </row>
    <row r="83554" spans="30:30">
      <c r="AD83554" s="9"/>
    </row>
    <row r="83555" spans="30:30">
      <c r="AD83555" s="9"/>
    </row>
    <row r="83556" spans="30:30">
      <c r="AD83556" s="9"/>
    </row>
    <row r="83557" spans="30:30">
      <c r="AD83557" s="9"/>
    </row>
    <row r="83558" spans="30:30">
      <c r="AD83558" s="9"/>
    </row>
    <row r="83559" spans="30:30">
      <c r="AD83559" s="9"/>
    </row>
    <row r="83560" spans="30:30">
      <c r="AD83560" s="9"/>
    </row>
    <row r="83561" spans="30:30">
      <c r="AD83561" s="9"/>
    </row>
    <row r="83562" spans="30:30">
      <c r="AD83562" s="9"/>
    </row>
    <row r="83563" spans="30:30">
      <c r="AD83563" s="9"/>
    </row>
    <row r="83564" spans="30:30">
      <c r="AD83564" s="9"/>
    </row>
    <row r="83565" spans="30:30">
      <c r="AD83565" s="9"/>
    </row>
    <row r="83566" spans="30:30">
      <c r="AD83566" s="9"/>
    </row>
    <row r="83567" spans="30:30">
      <c r="AD83567" s="9"/>
    </row>
    <row r="83568" spans="30:30">
      <c r="AD83568" s="9"/>
    </row>
    <row r="83569" spans="30:30">
      <c r="AD83569" s="9"/>
    </row>
    <row r="83570" spans="30:30">
      <c r="AD83570" s="9"/>
    </row>
    <row r="83571" spans="30:30">
      <c r="AD83571" s="9"/>
    </row>
    <row r="83572" spans="30:30">
      <c r="AD83572" s="9"/>
    </row>
    <row r="83573" spans="30:30">
      <c r="AD83573" s="9"/>
    </row>
    <row r="83574" spans="30:30">
      <c r="AD83574" s="9"/>
    </row>
    <row r="83575" spans="30:30">
      <c r="AD83575" s="9"/>
    </row>
    <row r="83576" spans="30:30">
      <c r="AD83576" s="9"/>
    </row>
    <row r="83577" spans="30:30">
      <c r="AD83577" s="9"/>
    </row>
    <row r="83578" spans="30:30">
      <c r="AD83578" s="9"/>
    </row>
    <row r="83579" spans="30:30">
      <c r="AD83579" s="9"/>
    </row>
    <row r="83580" spans="30:30">
      <c r="AD83580" s="9"/>
    </row>
    <row r="83581" spans="30:30">
      <c r="AD83581" s="9"/>
    </row>
    <row r="83582" spans="30:30">
      <c r="AD83582" s="9"/>
    </row>
    <row r="83583" spans="30:30">
      <c r="AD83583" s="9"/>
    </row>
    <row r="83584" spans="30:30">
      <c r="AD83584" s="9"/>
    </row>
    <row r="83585" spans="30:30">
      <c r="AD83585" s="9"/>
    </row>
    <row r="83586" spans="30:30">
      <c r="AD83586" s="9"/>
    </row>
    <row r="83587" spans="30:30">
      <c r="AD83587" s="9"/>
    </row>
    <row r="83588" spans="30:30">
      <c r="AD83588" s="9"/>
    </row>
    <row r="83589" spans="30:30">
      <c r="AD83589" s="9"/>
    </row>
    <row r="83590" spans="30:30">
      <c r="AD83590" s="9"/>
    </row>
    <row r="83591" spans="30:30">
      <c r="AD83591" s="9"/>
    </row>
    <row r="83592" spans="30:30">
      <c r="AD83592" s="9"/>
    </row>
    <row r="83593" spans="30:30">
      <c r="AD83593" s="9"/>
    </row>
    <row r="83594" spans="30:30">
      <c r="AD83594" s="9"/>
    </row>
    <row r="83595" spans="30:30">
      <c r="AD83595" s="9"/>
    </row>
    <row r="83596" spans="30:30">
      <c r="AD83596" s="9"/>
    </row>
    <row r="83597" spans="30:30">
      <c r="AD83597" s="9"/>
    </row>
    <row r="83598" spans="30:30">
      <c r="AD83598" s="9"/>
    </row>
    <row r="83599" spans="30:30">
      <c r="AD83599" s="9"/>
    </row>
    <row r="83600" spans="30:30">
      <c r="AD83600" s="9"/>
    </row>
    <row r="83601" spans="30:30">
      <c r="AD83601" s="9"/>
    </row>
    <row r="83602" spans="30:30">
      <c r="AD83602" s="9"/>
    </row>
    <row r="83603" spans="30:30">
      <c r="AD83603" s="9"/>
    </row>
    <row r="83604" spans="30:30">
      <c r="AD83604" s="9"/>
    </row>
    <row r="83605" spans="30:30">
      <c r="AD83605" s="9"/>
    </row>
    <row r="83606" spans="30:30">
      <c r="AD83606" s="9"/>
    </row>
    <row r="83607" spans="30:30">
      <c r="AD83607" s="9"/>
    </row>
    <row r="83608" spans="30:30">
      <c r="AD83608" s="9"/>
    </row>
    <row r="83609" spans="30:30">
      <c r="AD83609" s="9"/>
    </row>
    <row r="83610" spans="30:30">
      <c r="AD83610" s="9"/>
    </row>
    <row r="83611" spans="30:30">
      <c r="AD83611" s="9"/>
    </row>
    <row r="83612" spans="30:30">
      <c r="AD83612" s="9"/>
    </row>
    <row r="83613" spans="30:30">
      <c r="AD83613" s="9"/>
    </row>
    <row r="83614" spans="30:30">
      <c r="AD83614" s="9"/>
    </row>
    <row r="83615" spans="30:30">
      <c r="AD83615" s="9"/>
    </row>
    <row r="83616" spans="30:30">
      <c r="AD83616" s="9"/>
    </row>
    <row r="83617" spans="30:30">
      <c r="AD83617" s="9"/>
    </row>
    <row r="83618" spans="30:30">
      <c r="AD83618" s="9"/>
    </row>
    <row r="83619" spans="30:30">
      <c r="AD83619" s="9"/>
    </row>
    <row r="83620" spans="30:30">
      <c r="AD83620" s="9"/>
    </row>
    <row r="83621" spans="30:30">
      <c r="AD83621" s="9"/>
    </row>
    <row r="83622" spans="30:30">
      <c r="AD83622" s="9"/>
    </row>
    <row r="83623" spans="30:30">
      <c r="AD83623" s="9"/>
    </row>
    <row r="83624" spans="30:30">
      <c r="AD83624" s="9"/>
    </row>
    <row r="83625" spans="30:30">
      <c r="AD83625" s="9"/>
    </row>
    <row r="83626" spans="30:30">
      <c r="AD83626" s="9"/>
    </row>
    <row r="83627" spans="30:30">
      <c r="AD83627" s="9"/>
    </row>
    <row r="83628" spans="30:30">
      <c r="AD83628" s="9"/>
    </row>
    <row r="83629" spans="30:30">
      <c r="AD83629" s="9"/>
    </row>
    <row r="83630" spans="30:30">
      <c r="AD83630" s="9"/>
    </row>
    <row r="83631" spans="30:30">
      <c r="AD83631" s="9"/>
    </row>
    <row r="83632" spans="30:30">
      <c r="AD83632" s="9"/>
    </row>
    <row r="83633" spans="30:30">
      <c r="AD83633" s="9"/>
    </row>
    <row r="83634" spans="30:30">
      <c r="AD83634" s="9"/>
    </row>
    <row r="83635" spans="30:30">
      <c r="AD83635" s="9"/>
    </row>
    <row r="83636" spans="30:30">
      <c r="AD83636" s="9"/>
    </row>
    <row r="83637" spans="30:30">
      <c r="AD83637" s="9"/>
    </row>
    <row r="83638" spans="30:30">
      <c r="AD83638" s="9"/>
    </row>
    <row r="83639" spans="30:30">
      <c r="AD83639" s="9"/>
    </row>
    <row r="83640" spans="30:30">
      <c r="AD83640" s="9"/>
    </row>
    <row r="83641" spans="30:30">
      <c r="AD83641" s="9"/>
    </row>
    <row r="83642" spans="30:30">
      <c r="AD83642" s="9"/>
    </row>
    <row r="83643" spans="30:30">
      <c r="AD83643" s="9"/>
    </row>
    <row r="83644" spans="30:30">
      <c r="AD83644" s="9"/>
    </row>
    <row r="83645" spans="30:30">
      <c r="AD83645" s="9"/>
    </row>
    <row r="83646" spans="30:30">
      <c r="AD83646" s="9"/>
    </row>
    <row r="83647" spans="30:30">
      <c r="AD83647" s="9"/>
    </row>
    <row r="83648" spans="30:30">
      <c r="AD83648" s="9"/>
    </row>
    <row r="83649" spans="30:30">
      <c r="AD83649" s="9"/>
    </row>
    <row r="83650" spans="30:30">
      <c r="AD83650" s="9"/>
    </row>
    <row r="83651" spans="30:30">
      <c r="AD83651" s="9"/>
    </row>
    <row r="83652" spans="30:30">
      <c r="AD83652" s="9"/>
    </row>
    <row r="83653" spans="30:30">
      <c r="AD83653" s="9"/>
    </row>
    <row r="83654" spans="30:30">
      <c r="AD83654" s="9"/>
    </row>
    <row r="83655" spans="30:30">
      <c r="AD83655" s="9"/>
    </row>
    <row r="83656" spans="30:30">
      <c r="AD83656" s="9"/>
    </row>
    <row r="83657" spans="30:30">
      <c r="AD83657" s="9"/>
    </row>
    <row r="83658" spans="30:30">
      <c r="AD83658" s="9"/>
    </row>
    <row r="83659" spans="30:30">
      <c r="AD83659" s="9"/>
    </row>
    <row r="83660" spans="30:30">
      <c r="AD83660" s="9"/>
    </row>
    <row r="83661" spans="30:30">
      <c r="AD83661" s="9"/>
    </row>
    <row r="83662" spans="30:30">
      <c r="AD83662" s="9"/>
    </row>
    <row r="83663" spans="30:30">
      <c r="AD83663" s="9"/>
    </row>
    <row r="83664" spans="30:30">
      <c r="AD83664" s="9"/>
    </row>
    <row r="83665" spans="30:30">
      <c r="AD83665" s="9"/>
    </row>
    <row r="83666" spans="30:30">
      <c r="AD83666" s="9"/>
    </row>
    <row r="83667" spans="30:30">
      <c r="AD83667" s="9"/>
    </row>
    <row r="83668" spans="30:30">
      <c r="AD83668" s="9"/>
    </row>
    <row r="83669" spans="30:30">
      <c r="AD83669" s="9"/>
    </row>
    <row r="83670" spans="30:30">
      <c r="AD83670" s="9"/>
    </row>
    <row r="83671" spans="30:30">
      <c r="AD83671" s="9"/>
    </row>
    <row r="83672" spans="30:30">
      <c r="AD83672" s="9"/>
    </row>
    <row r="83673" spans="30:30">
      <c r="AD83673" s="9"/>
    </row>
    <row r="83674" spans="30:30">
      <c r="AD83674" s="9"/>
    </row>
    <row r="83675" spans="30:30">
      <c r="AD83675" s="9"/>
    </row>
    <row r="83676" spans="30:30">
      <c r="AD83676" s="9"/>
    </row>
    <row r="83677" spans="30:30">
      <c r="AD83677" s="9"/>
    </row>
    <row r="83678" spans="30:30">
      <c r="AD83678" s="9"/>
    </row>
    <row r="83679" spans="30:30">
      <c r="AD83679" s="9"/>
    </row>
    <row r="83680" spans="30:30">
      <c r="AD83680" s="9"/>
    </row>
    <row r="83681" spans="30:30">
      <c r="AD83681" s="9"/>
    </row>
    <row r="83682" spans="30:30">
      <c r="AD83682" s="9"/>
    </row>
    <row r="83683" spans="30:30">
      <c r="AD83683" s="9"/>
    </row>
    <row r="83684" spans="30:30">
      <c r="AD83684" s="9"/>
    </row>
    <row r="83685" spans="30:30">
      <c r="AD83685" s="9"/>
    </row>
    <row r="83686" spans="30:30">
      <c r="AD83686" s="9"/>
    </row>
    <row r="83687" spans="30:30">
      <c r="AD83687" s="9"/>
    </row>
    <row r="83688" spans="30:30">
      <c r="AD83688" s="9"/>
    </row>
    <row r="83689" spans="30:30">
      <c r="AD83689" s="9"/>
    </row>
    <row r="83690" spans="30:30">
      <c r="AD83690" s="9"/>
    </row>
    <row r="83691" spans="30:30">
      <c r="AD83691" s="9"/>
    </row>
    <row r="83692" spans="30:30">
      <c r="AD83692" s="9"/>
    </row>
    <row r="83693" spans="30:30">
      <c r="AD83693" s="9"/>
    </row>
    <row r="83694" spans="30:30">
      <c r="AD83694" s="9"/>
    </row>
    <row r="83695" spans="30:30">
      <c r="AD83695" s="9"/>
    </row>
    <row r="83696" spans="30:30">
      <c r="AD83696" s="9"/>
    </row>
    <row r="83697" spans="30:30">
      <c r="AD83697" s="9"/>
    </row>
    <row r="83698" spans="30:30">
      <c r="AD83698" s="9"/>
    </row>
    <row r="83699" spans="30:30">
      <c r="AD83699" s="9"/>
    </row>
    <row r="83700" spans="30:30">
      <c r="AD83700" s="9"/>
    </row>
    <row r="83701" spans="30:30">
      <c r="AD83701" s="9"/>
    </row>
    <row r="83702" spans="30:30">
      <c r="AD83702" s="9"/>
    </row>
    <row r="83703" spans="30:30">
      <c r="AD83703" s="9"/>
    </row>
    <row r="83704" spans="30:30">
      <c r="AD83704" s="9"/>
    </row>
    <row r="83705" spans="30:30">
      <c r="AD83705" s="9"/>
    </row>
    <row r="83706" spans="30:30">
      <c r="AD83706" s="9"/>
    </row>
    <row r="83707" spans="30:30">
      <c r="AD83707" s="9"/>
    </row>
    <row r="83708" spans="30:30">
      <c r="AD83708" s="9"/>
    </row>
    <row r="83709" spans="30:30">
      <c r="AD83709" s="9"/>
    </row>
    <row r="83710" spans="30:30">
      <c r="AD83710" s="9"/>
    </row>
    <row r="83711" spans="30:30">
      <c r="AD83711" s="9"/>
    </row>
    <row r="83712" spans="30:30">
      <c r="AD83712" s="9"/>
    </row>
    <row r="83713" spans="30:30">
      <c r="AD83713" s="9"/>
    </row>
    <row r="83714" spans="30:30">
      <c r="AD83714" s="9"/>
    </row>
    <row r="83715" spans="30:30">
      <c r="AD83715" s="9"/>
    </row>
    <row r="83716" spans="30:30">
      <c r="AD83716" s="9"/>
    </row>
    <row r="83717" spans="30:30">
      <c r="AD83717" s="9"/>
    </row>
    <row r="83718" spans="30:30">
      <c r="AD83718" s="9"/>
    </row>
    <row r="83719" spans="30:30">
      <c r="AD83719" s="9"/>
    </row>
    <row r="83720" spans="30:30">
      <c r="AD83720" s="9"/>
    </row>
    <row r="83721" spans="30:30">
      <c r="AD83721" s="9"/>
    </row>
    <row r="83722" spans="30:30">
      <c r="AD83722" s="9"/>
    </row>
    <row r="83723" spans="30:30">
      <c r="AD83723" s="9"/>
    </row>
    <row r="83724" spans="30:30">
      <c r="AD83724" s="9"/>
    </row>
    <row r="83725" spans="30:30">
      <c r="AD83725" s="9"/>
    </row>
    <row r="83726" spans="30:30">
      <c r="AD83726" s="9"/>
    </row>
    <row r="83727" spans="30:30">
      <c r="AD83727" s="9"/>
    </row>
    <row r="83728" spans="30:30">
      <c r="AD83728" s="9"/>
    </row>
    <row r="83729" spans="30:30">
      <c r="AD83729" s="9"/>
    </row>
    <row r="83730" spans="30:30">
      <c r="AD83730" s="9"/>
    </row>
    <row r="83731" spans="30:30">
      <c r="AD83731" s="9"/>
    </row>
    <row r="83732" spans="30:30">
      <c r="AD83732" s="9"/>
    </row>
    <row r="83733" spans="30:30">
      <c r="AD83733" s="9"/>
    </row>
    <row r="83734" spans="30:30">
      <c r="AD83734" s="9"/>
    </row>
    <row r="83735" spans="30:30">
      <c r="AD83735" s="9"/>
    </row>
    <row r="83736" spans="30:30">
      <c r="AD83736" s="9"/>
    </row>
    <row r="83737" spans="30:30">
      <c r="AD83737" s="9"/>
    </row>
    <row r="83738" spans="30:30">
      <c r="AD83738" s="9"/>
    </row>
    <row r="83739" spans="30:30">
      <c r="AD83739" s="9"/>
    </row>
    <row r="83740" spans="30:30">
      <c r="AD83740" s="9"/>
    </row>
    <row r="83741" spans="30:30">
      <c r="AD83741" s="9"/>
    </row>
    <row r="83742" spans="30:30">
      <c r="AD83742" s="9"/>
    </row>
    <row r="83743" spans="30:30">
      <c r="AD83743" s="9"/>
    </row>
    <row r="83744" spans="30:30">
      <c r="AD83744" s="9"/>
    </row>
    <row r="83745" spans="30:30">
      <c r="AD83745" s="9"/>
    </row>
    <row r="83746" spans="30:30">
      <c r="AD83746" s="9"/>
    </row>
    <row r="83747" spans="30:30">
      <c r="AD83747" s="9"/>
    </row>
    <row r="83748" spans="30:30">
      <c r="AD83748" s="9"/>
    </row>
    <row r="83749" spans="30:30">
      <c r="AD83749" s="9"/>
    </row>
    <row r="83750" spans="30:30">
      <c r="AD83750" s="9"/>
    </row>
    <row r="83751" spans="30:30">
      <c r="AD83751" s="9"/>
    </row>
    <row r="83752" spans="30:30">
      <c r="AD83752" s="9"/>
    </row>
    <row r="83753" spans="30:30">
      <c r="AD83753" s="9"/>
    </row>
    <row r="83754" spans="30:30">
      <c r="AD83754" s="9"/>
    </row>
    <row r="83755" spans="30:30">
      <c r="AD83755" s="9"/>
    </row>
    <row r="83756" spans="30:30">
      <c r="AD83756" s="9"/>
    </row>
    <row r="83757" spans="30:30">
      <c r="AD83757" s="9"/>
    </row>
    <row r="83758" spans="30:30">
      <c r="AD83758" s="9"/>
    </row>
    <row r="83759" spans="30:30">
      <c r="AD83759" s="9"/>
    </row>
    <row r="83760" spans="30:30">
      <c r="AD83760" s="9"/>
    </row>
    <row r="83761" spans="30:30">
      <c r="AD83761" s="9"/>
    </row>
    <row r="83762" spans="30:30">
      <c r="AD83762" s="9"/>
    </row>
    <row r="83763" spans="30:30">
      <c r="AD83763" s="9"/>
    </row>
    <row r="83764" spans="30:30">
      <c r="AD83764" s="9"/>
    </row>
    <row r="83765" spans="30:30">
      <c r="AD83765" s="9"/>
    </row>
    <row r="83766" spans="30:30">
      <c r="AD83766" s="9"/>
    </row>
    <row r="83767" spans="30:30">
      <c r="AD83767" s="9"/>
    </row>
    <row r="83768" spans="30:30">
      <c r="AD83768" s="9"/>
    </row>
    <row r="83769" spans="30:30">
      <c r="AD83769" s="9"/>
    </row>
    <row r="83770" spans="30:30">
      <c r="AD83770" s="9"/>
    </row>
    <row r="83771" spans="30:30">
      <c r="AD83771" s="9"/>
    </row>
    <row r="83772" spans="30:30">
      <c r="AD83772" s="9"/>
    </row>
    <row r="83773" spans="30:30">
      <c r="AD83773" s="9"/>
    </row>
    <row r="83774" spans="30:30">
      <c r="AD83774" s="9"/>
    </row>
    <row r="83775" spans="30:30">
      <c r="AD83775" s="9"/>
    </row>
    <row r="83776" spans="30:30">
      <c r="AD83776" s="9"/>
    </row>
    <row r="83777" spans="30:30">
      <c r="AD83777" s="9"/>
    </row>
    <row r="83778" spans="30:30">
      <c r="AD83778" s="9"/>
    </row>
    <row r="83779" spans="30:30">
      <c r="AD83779" s="9"/>
    </row>
    <row r="83780" spans="30:30">
      <c r="AD83780" s="9"/>
    </row>
    <row r="83781" spans="30:30">
      <c r="AD83781" s="9"/>
    </row>
    <row r="83782" spans="30:30">
      <c r="AD83782" s="9"/>
    </row>
    <row r="83783" spans="30:30">
      <c r="AD83783" s="9"/>
    </row>
    <row r="83784" spans="30:30">
      <c r="AD83784" s="9"/>
    </row>
    <row r="83785" spans="30:30">
      <c r="AD83785" s="9"/>
    </row>
    <row r="83786" spans="30:30">
      <c r="AD83786" s="9"/>
    </row>
    <row r="83787" spans="30:30">
      <c r="AD83787" s="9"/>
    </row>
    <row r="83788" spans="30:30">
      <c r="AD83788" s="9"/>
    </row>
    <row r="83789" spans="30:30">
      <c r="AD83789" s="9"/>
    </row>
    <row r="83790" spans="30:30">
      <c r="AD83790" s="9"/>
    </row>
    <row r="83791" spans="30:30">
      <c r="AD83791" s="9"/>
    </row>
    <row r="83792" spans="30:30">
      <c r="AD83792" s="9"/>
    </row>
    <row r="83793" spans="30:30">
      <c r="AD83793" s="9"/>
    </row>
    <row r="83794" spans="30:30">
      <c r="AD83794" s="9"/>
    </row>
    <row r="83795" spans="30:30">
      <c r="AD83795" s="9"/>
    </row>
    <row r="83796" spans="30:30">
      <c r="AD83796" s="9"/>
    </row>
    <row r="83797" spans="30:30">
      <c r="AD83797" s="9"/>
    </row>
    <row r="83798" spans="30:30">
      <c r="AD83798" s="9"/>
    </row>
    <row r="83799" spans="30:30">
      <c r="AD83799" s="9"/>
    </row>
    <row r="83800" spans="30:30">
      <c r="AD83800" s="9"/>
    </row>
    <row r="83801" spans="30:30">
      <c r="AD83801" s="9"/>
    </row>
    <row r="83802" spans="30:30">
      <c r="AD83802" s="9"/>
    </row>
    <row r="83803" spans="30:30">
      <c r="AD83803" s="9"/>
    </row>
    <row r="83804" spans="30:30">
      <c r="AD83804" s="9"/>
    </row>
    <row r="83805" spans="30:30">
      <c r="AD83805" s="9"/>
    </row>
    <row r="83806" spans="30:30">
      <c r="AD83806" s="9"/>
    </row>
    <row r="83807" spans="30:30">
      <c r="AD83807" s="9"/>
    </row>
    <row r="83808" spans="30:30">
      <c r="AD83808" s="9"/>
    </row>
    <row r="83809" spans="30:30">
      <c r="AD83809" s="9"/>
    </row>
    <row r="83810" spans="30:30">
      <c r="AD83810" s="9"/>
    </row>
    <row r="83811" spans="30:30">
      <c r="AD83811" s="9"/>
    </row>
    <row r="83812" spans="30:30">
      <c r="AD83812" s="9"/>
    </row>
    <row r="83813" spans="30:30">
      <c r="AD83813" s="9"/>
    </row>
    <row r="83814" spans="30:30">
      <c r="AD83814" s="9"/>
    </row>
    <row r="83815" spans="30:30">
      <c r="AD83815" s="9"/>
    </row>
    <row r="83816" spans="30:30">
      <c r="AD83816" s="9"/>
    </row>
    <row r="83817" spans="30:30">
      <c r="AD83817" s="9"/>
    </row>
    <row r="83818" spans="30:30">
      <c r="AD83818" s="9"/>
    </row>
    <row r="83819" spans="30:30">
      <c r="AD83819" s="9"/>
    </row>
    <row r="83820" spans="30:30">
      <c r="AD83820" s="9"/>
    </row>
    <row r="83821" spans="30:30">
      <c r="AD83821" s="9"/>
    </row>
    <row r="83822" spans="30:30">
      <c r="AD83822" s="9"/>
    </row>
    <row r="83823" spans="30:30">
      <c r="AD83823" s="9"/>
    </row>
    <row r="83824" spans="30:30">
      <c r="AD83824" s="9"/>
    </row>
    <row r="83825" spans="30:30">
      <c r="AD83825" s="9"/>
    </row>
    <row r="83826" spans="30:30">
      <c r="AD83826" s="9"/>
    </row>
    <row r="83827" spans="30:30">
      <c r="AD83827" s="9"/>
    </row>
    <row r="83828" spans="30:30">
      <c r="AD83828" s="9"/>
    </row>
    <row r="83829" spans="30:30">
      <c r="AD83829" s="9"/>
    </row>
    <row r="83830" spans="30:30">
      <c r="AD83830" s="9"/>
    </row>
    <row r="83831" spans="30:30">
      <c r="AD83831" s="9"/>
    </row>
    <row r="83832" spans="30:30">
      <c r="AD83832" s="9"/>
    </row>
    <row r="83833" spans="30:30">
      <c r="AD83833" s="9"/>
    </row>
    <row r="83834" spans="30:30">
      <c r="AD83834" s="9"/>
    </row>
    <row r="83835" spans="30:30">
      <c r="AD83835" s="9"/>
    </row>
    <row r="83836" spans="30:30">
      <c r="AD83836" s="9"/>
    </row>
    <row r="83837" spans="30:30">
      <c r="AD83837" s="9"/>
    </row>
    <row r="83838" spans="30:30">
      <c r="AD83838" s="9"/>
    </row>
    <row r="83839" spans="30:30">
      <c r="AD83839" s="9"/>
    </row>
    <row r="83840" spans="30:30">
      <c r="AD83840" s="9"/>
    </row>
    <row r="83841" spans="30:30">
      <c r="AD83841" s="9"/>
    </row>
    <row r="83842" spans="30:30">
      <c r="AD83842" s="9"/>
    </row>
    <row r="83843" spans="30:30">
      <c r="AD83843" s="9"/>
    </row>
    <row r="83844" spans="30:30">
      <c r="AD83844" s="9"/>
    </row>
    <row r="83845" spans="30:30">
      <c r="AD83845" s="9"/>
    </row>
    <row r="83846" spans="30:30">
      <c r="AD83846" s="9"/>
    </row>
    <row r="83847" spans="30:30">
      <c r="AD83847" s="9"/>
    </row>
    <row r="83848" spans="30:30">
      <c r="AD83848" s="9"/>
    </row>
    <row r="83849" spans="30:30">
      <c r="AD83849" s="9"/>
    </row>
    <row r="83850" spans="30:30">
      <c r="AD83850" s="9"/>
    </row>
    <row r="83851" spans="30:30">
      <c r="AD83851" s="9"/>
    </row>
    <row r="83852" spans="30:30">
      <c r="AD83852" s="9"/>
    </row>
    <row r="83853" spans="30:30">
      <c r="AD83853" s="9"/>
    </row>
    <row r="83854" spans="30:30">
      <c r="AD83854" s="9"/>
    </row>
    <row r="83855" spans="30:30">
      <c r="AD83855" s="9"/>
    </row>
    <row r="83856" spans="30:30">
      <c r="AD83856" s="9"/>
    </row>
    <row r="83857" spans="30:30">
      <c r="AD83857" s="9"/>
    </row>
    <row r="83858" spans="30:30">
      <c r="AD83858" s="9"/>
    </row>
    <row r="83859" spans="30:30">
      <c r="AD83859" s="9"/>
    </row>
    <row r="83860" spans="30:30">
      <c r="AD83860" s="9"/>
    </row>
    <row r="83861" spans="30:30">
      <c r="AD83861" s="9"/>
    </row>
    <row r="83862" spans="30:30">
      <c r="AD83862" s="9"/>
    </row>
    <row r="83863" spans="30:30">
      <c r="AD83863" s="9"/>
    </row>
    <row r="83864" spans="30:30">
      <c r="AD83864" s="9"/>
    </row>
    <row r="83865" spans="30:30">
      <c r="AD83865" s="9"/>
    </row>
    <row r="83866" spans="30:30">
      <c r="AD83866" s="9"/>
    </row>
    <row r="83867" spans="30:30">
      <c r="AD83867" s="9"/>
    </row>
    <row r="83868" spans="30:30">
      <c r="AD83868" s="9"/>
    </row>
    <row r="83869" spans="30:30">
      <c r="AD83869" s="9"/>
    </row>
    <row r="83870" spans="30:30">
      <c r="AD83870" s="9"/>
    </row>
    <row r="83871" spans="30:30">
      <c r="AD83871" s="9"/>
    </row>
    <row r="83872" spans="30:30">
      <c r="AD83872" s="9"/>
    </row>
    <row r="83873" spans="30:30">
      <c r="AD83873" s="9"/>
    </row>
    <row r="83874" spans="30:30">
      <c r="AD83874" s="9"/>
    </row>
    <row r="83875" spans="30:30">
      <c r="AD83875" s="9"/>
    </row>
    <row r="83876" spans="30:30">
      <c r="AD83876" s="9"/>
    </row>
    <row r="83877" spans="30:30">
      <c r="AD83877" s="9"/>
    </row>
    <row r="83878" spans="30:30">
      <c r="AD83878" s="9"/>
    </row>
    <row r="83879" spans="30:30">
      <c r="AD83879" s="9"/>
    </row>
    <row r="83880" spans="30:30">
      <c r="AD83880" s="9"/>
    </row>
    <row r="83881" spans="30:30">
      <c r="AD83881" s="9"/>
    </row>
    <row r="83882" spans="30:30">
      <c r="AD83882" s="9"/>
    </row>
    <row r="83883" spans="30:30">
      <c r="AD83883" s="9"/>
    </row>
    <row r="83884" spans="30:30">
      <c r="AD83884" s="9"/>
    </row>
    <row r="83885" spans="30:30">
      <c r="AD83885" s="9"/>
    </row>
    <row r="83886" spans="30:30">
      <c r="AD83886" s="9"/>
    </row>
    <row r="83887" spans="30:30">
      <c r="AD83887" s="9"/>
    </row>
    <row r="83888" spans="30:30">
      <c r="AD83888" s="9"/>
    </row>
    <row r="83889" spans="30:30">
      <c r="AD83889" s="9"/>
    </row>
    <row r="83890" spans="30:30">
      <c r="AD83890" s="9"/>
    </row>
    <row r="83891" spans="30:30">
      <c r="AD83891" s="9"/>
    </row>
    <row r="83892" spans="30:30">
      <c r="AD83892" s="9"/>
    </row>
    <row r="83893" spans="30:30">
      <c r="AD83893" s="9"/>
    </row>
    <row r="83894" spans="30:30">
      <c r="AD83894" s="9"/>
    </row>
    <row r="83895" spans="30:30">
      <c r="AD83895" s="9"/>
    </row>
    <row r="83896" spans="30:30">
      <c r="AD83896" s="9"/>
    </row>
    <row r="83897" spans="30:30">
      <c r="AD83897" s="9"/>
    </row>
    <row r="83898" spans="30:30">
      <c r="AD83898" s="9"/>
    </row>
    <row r="83899" spans="30:30">
      <c r="AD83899" s="9"/>
    </row>
    <row r="83900" spans="30:30">
      <c r="AD83900" s="9"/>
    </row>
    <row r="83901" spans="30:30">
      <c r="AD83901" s="9"/>
    </row>
    <row r="83902" spans="30:30">
      <c r="AD83902" s="9"/>
    </row>
    <row r="83903" spans="30:30">
      <c r="AD83903" s="9"/>
    </row>
    <row r="83904" spans="30:30">
      <c r="AD83904" s="9"/>
    </row>
    <row r="83905" spans="30:30">
      <c r="AD83905" s="9"/>
    </row>
    <row r="83906" spans="30:30">
      <c r="AD83906" s="9"/>
    </row>
    <row r="83907" spans="30:30">
      <c r="AD83907" s="9"/>
    </row>
    <row r="83908" spans="30:30">
      <c r="AD83908" s="9"/>
    </row>
    <row r="83909" spans="30:30">
      <c r="AD83909" s="9"/>
    </row>
    <row r="83910" spans="30:30">
      <c r="AD83910" s="9"/>
    </row>
    <row r="83911" spans="30:30">
      <c r="AD83911" s="9"/>
    </row>
    <row r="83912" spans="30:30">
      <c r="AD83912" s="9"/>
    </row>
    <row r="83913" spans="30:30">
      <c r="AD83913" s="9"/>
    </row>
    <row r="83914" spans="30:30">
      <c r="AD83914" s="9"/>
    </row>
    <row r="83915" spans="30:30">
      <c r="AD83915" s="9"/>
    </row>
    <row r="83916" spans="30:30">
      <c r="AD83916" s="9"/>
    </row>
    <row r="83917" spans="30:30">
      <c r="AD83917" s="9"/>
    </row>
    <row r="83918" spans="30:30">
      <c r="AD83918" s="9"/>
    </row>
    <row r="83919" spans="30:30">
      <c r="AD83919" s="9"/>
    </row>
    <row r="83920" spans="30:30">
      <c r="AD83920" s="9"/>
    </row>
    <row r="83921" spans="30:30">
      <c r="AD83921" s="9"/>
    </row>
    <row r="83922" spans="30:30">
      <c r="AD83922" s="9"/>
    </row>
    <row r="83923" spans="30:30">
      <c r="AD83923" s="9"/>
    </row>
    <row r="83924" spans="30:30">
      <c r="AD83924" s="9"/>
    </row>
    <row r="83925" spans="30:30">
      <c r="AD83925" s="9"/>
    </row>
    <row r="83926" spans="30:30">
      <c r="AD83926" s="9"/>
    </row>
    <row r="83927" spans="30:30">
      <c r="AD83927" s="9"/>
    </row>
    <row r="83928" spans="30:30">
      <c r="AD83928" s="9"/>
    </row>
    <row r="83929" spans="30:30">
      <c r="AD83929" s="9"/>
    </row>
    <row r="83930" spans="30:30">
      <c r="AD83930" s="9"/>
    </row>
    <row r="83931" spans="30:30">
      <c r="AD83931" s="9"/>
    </row>
    <row r="83932" spans="30:30">
      <c r="AD83932" s="9"/>
    </row>
    <row r="83933" spans="30:30">
      <c r="AD83933" s="9"/>
    </row>
    <row r="83934" spans="30:30">
      <c r="AD83934" s="9"/>
    </row>
    <row r="83935" spans="30:30">
      <c r="AD83935" s="9"/>
    </row>
    <row r="83936" spans="30:30">
      <c r="AD83936" s="9"/>
    </row>
    <row r="83937" spans="30:30">
      <c r="AD83937" s="9"/>
    </row>
    <row r="83938" spans="30:30">
      <c r="AD83938" s="9"/>
    </row>
    <row r="83939" spans="30:30">
      <c r="AD83939" s="9"/>
    </row>
    <row r="83940" spans="30:30">
      <c r="AD83940" s="9"/>
    </row>
    <row r="83941" spans="30:30">
      <c r="AD83941" s="9"/>
    </row>
    <row r="83942" spans="30:30">
      <c r="AD83942" s="9"/>
    </row>
    <row r="83943" spans="30:30">
      <c r="AD83943" s="9"/>
    </row>
    <row r="83944" spans="30:30">
      <c r="AD83944" s="9"/>
    </row>
    <row r="83945" spans="30:30">
      <c r="AD83945" s="9"/>
    </row>
    <row r="83946" spans="30:30">
      <c r="AD83946" s="9"/>
    </row>
    <row r="83947" spans="30:30">
      <c r="AD83947" s="9"/>
    </row>
    <row r="83948" spans="30:30">
      <c r="AD83948" s="9"/>
    </row>
    <row r="83949" spans="30:30">
      <c r="AD83949" s="9"/>
    </row>
    <row r="83950" spans="30:30">
      <c r="AD83950" s="9"/>
    </row>
    <row r="83951" spans="30:30">
      <c r="AD83951" s="9"/>
    </row>
    <row r="83952" spans="30:30">
      <c r="AD83952" s="9"/>
    </row>
    <row r="83953" spans="30:30">
      <c r="AD83953" s="9"/>
    </row>
    <row r="83954" spans="30:30">
      <c r="AD83954" s="9"/>
    </row>
    <row r="83955" spans="30:30">
      <c r="AD83955" s="9"/>
    </row>
    <row r="83956" spans="30:30">
      <c r="AD83956" s="9"/>
    </row>
    <row r="83957" spans="30:30">
      <c r="AD83957" s="9"/>
    </row>
    <row r="83958" spans="30:30">
      <c r="AD83958" s="9"/>
    </row>
    <row r="83959" spans="30:30">
      <c r="AD83959" s="9"/>
    </row>
    <row r="83960" spans="30:30">
      <c r="AD83960" s="9"/>
    </row>
    <row r="83961" spans="30:30">
      <c r="AD83961" s="9"/>
    </row>
    <row r="83962" spans="30:30">
      <c r="AD83962" s="9"/>
    </row>
    <row r="83963" spans="30:30">
      <c r="AD83963" s="9"/>
    </row>
    <row r="83964" spans="30:30">
      <c r="AD83964" s="9"/>
    </row>
    <row r="83965" spans="30:30">
      <c r="AD83965" s="9"/>
    </row>
    <row r="83966" spans="30:30">
      <c r="AD83966" s="9"/>
    </row>
    <row r="83967" spans="30:30">
      <c r="AD83967" s="9"/>
    </row>
    <row r="83968" spans="30:30">
      <c r="AD83968" s="9"/>
    </row>
    <row r="83969" spans="30:30">
      <c r="AD83969" s="9"/>
    </row>
    <row r="83970" spans="30:30">
      <c r="AD83970" s="9"/>
    </row>
    <row r="83971" spans="30:30">
      <c r="AD83971" s="9"/>
    </row>
    <row r="83972" spans="30:30">
      <c r="AD83972" s="9"/>
    </row>
    <row r="83973" spans="30:30">
      <c r="AD83973" s="9"/>
    </row>
    <row r="83974" spans="30:30">
      <c r="AD83974" s="9"/>
    </row>
    <row r="83975" spans="30:30">
      <c r="AD83975" s="9"/>
    </row>
    <row r="83976" spans="30:30">
      <c r="AD83976" s="9"/>
    </row>
    <row r="83977" spans="30:30">
      <c r="AD83977" s="9"/>
    </row>
    <row r="83978" spans="30:30">
      <c r="AD83978" s="9"/>
    </row>
    <row r="83979" spans="30:30">
      <c r="AD83979" s="9"/>
    </row>
    <row r="83980" spans="30:30">
      <c r="AD83980" s="9"/>
    </row>
    <row r="83981" spans="30:30">
      <c r="AD83981" s="9"/>
    </row>
    <row r="83982" spans="30:30">
      <c r="AD83982" s="9"/>
    </row>
    <row r="83983" spans="30:30">
      <c r="AD83983" s="9"/>
    </row>
    <row r="83984" spans="30:30">
      <c r="AD83984" s="9"/>
    </row>
    <row r="83985" spans="30:30">
      <c r="AD83985" s="9"/>
    </row>
    <row r="83986" spans="30:30">
      <c r="AD83986" s="9"/>
    </row>
    <row r="83987" spans="30:30">
      <c r="AD83987" s="9"/>
    </row>
    <row r="83988" spans="30:30">
      <c r="AD83988" s="9"/>
    </row>
    <row r="83989" spans="30:30">
      <c r="AD83989" s="9"/>
    </row>
    <row r="83990" spans="30:30">
      <c r="AD83990" s="9"/>
    </row>
    <row r="83991" spans="30:30">
      <c r="AD83991" s="9"/>
    </row>
    <row r="83992" spans="30:30">
      <c r="AD83992" s="9"/>
    </row>
    <row r="83993" spans="30:30">
      <c r="AD83993" s="9"/>
    </row>
    <row r="83994" spans="30:30">
      <c r="AD83994" s="9"/>
    </row>
    <row r="83995" spans="30:30">
      <c r="AD83995" s="9"/>
    </row>
    <row r="83996" spans="30:30">
      <c r="AD83996" s="9"/>
    </row>
    <row r="83997" spans="30:30">
      <c r="AD83997" s="9"/>
    </row>
    <row r="83998" spans="30:30">
      <c r="AD83998" s="9"/>
    </row>
    <row r="83999" spans="30:30">
      <c r="AD83999" s="9"/>
    </row>
    <row r="84000" spans="30:30">
      <c r="AD84000" s="9"/>
    </row>
    <row r="84001" spans="30:30">
      <c r="AD84001" s="9"/>
    </row>
    <row r="84002" spans="30:30">
      <c r="AD84002" s="9"/>
    </row>
    <row r="84003" spans="30:30">
      <c r="AD84003" s="9"/>
    </row>
    <row r="84004" spans="30:30">
      <c r="AD84004" s="9"/>
    </row>
    <row r="84005" spans="30:30">
      <c r="AD84005" s="9"/>
    </row>
    <row r="84006" spans="30:30">
      <c r="AD84006" s="9"/>
    </row>
    <row r="84007" spans="30:30">
      <c r="AD84007" s="9"/>
    </row>
    <row r="84008" spans="30:30">
      <c r="AD84008" s="9"/>
    </row>
    <row r="84009" spans="30:30">
      <c r="AD84009" s="9"/>
    </row>
    <row r="84010" spans="30:30">
      <c r="AD84010" s="9"/>
    </row>
    <row r="84011" spans="30:30">
      <c r="AD84011" s="9"/>
    </row>
    <row r="84012" spans="30:30">
      <c r="AD84012" s="9"/>
    </row>
    <row r="84013" spans="30:30">
      <c r="AD84013" s="9"/>
    </row>
    <row r="84014" spans="30:30">
      <c r="AD84014" s="9"/>
    </row>
    <row r="84015" spans="30:30">
      <c r="AD84015" s="9"/>
    </row>
    <row r="84016" spans="30:30">
      <c r="AD84016" s="9"/>
    </row>
    <row r="84017" spans="30:30">
      <c r="AD84017" s="9"/>
    </row>
    <row r="84018" spans="30:30">
      <c r="AD84018" s="9"/>
    </row>
    <row r="84019" spans="30:30">
      <c r="AD84019" s="9"/>
    </row>
    <row r="84020" spans="30:30">
      <c r="AD84020" s="9"/>
    </row>
    <row r="84021" spans="30:30">
      <c r="AD84021" s="9"/>
    </row>
    <row r="84022" spans="30:30">
      <c r="AD84022" s="9"/>
    </row>
    <row r="84023" spans="30:30">
      <c r="AD84023" s="9"/>
    </row>
    <row r="84024" spans="30:30">
      <c r="AD84024" s="9"/>
    </row>
    <row r="84025" spans="30:30">
      <c r="AD84025" s="9"/>
    </row>
    <row r="84026" spans="30:30">
      <c r="AD84026" s="9"/>
    </row>
    <row r="84027" spans="30:30">
      <c r="AD84027" s="9"/>
    </row>
    <row r="84028" spans="30:30">
      <c r="AD84028" s="9"/>
    </row>
    <row r="84029" spans="30:30">
      <c r="AD84029" s="9"/>
    </row>
    <row r="84030" spans="30:30">
      <c r="AD84030" s="9"/>
    </row>
    <row r="84031" spans="30:30">
      <c r="AD84031" s="9"/>
    </row>
    <row r="84032" spans="30:30">
      <c r="AD84032" s="9"/>
    </row>
    <row r="84033" spans="30:30">
      <c r="AD84033" s="9"/>
    </row>
    <row r="84034" spans="30:30">
      <c r="AD84034" s="9"/>
    </row>
    <row r="84035" spans="30:30">
      <c r="AD84035" s="9"/>
    </row>
    <row r="84036" spans="30:30">
      <c r="AD84036" s="9"/>
    </row>
    <row r="84037" spans="30:30">
      <c r="AD84037" s="9"/>
    </row>
    <row r="84038" spans="30:30">
      <c r="AD84038" s="9"/>
    </row>
    <row r="84039" spans="30:30">
      <c r="AD84039" s="9"/>
    </row>
    <row r="84040" spans="30:30">
      <c r="AD84040" s="9"/>
    </row>
    <row r="84041" spans="30:30">
      <c r="AD84041" s="9"/>
    </row>
    <row r="84042" spans="30:30">
      <c r="AD84042" s="9"/>
    </row>
    <row r="84043" spans="30:30">
      <c r="AD84043" s="9"/>
    </row>
    <row r="84044" spans="30:30">
      <c r="AD84044" s="9"/>
    </row>
    <row r="84045" spans="30:30">
      <c r="AD84045" s="9"/>
    </row>
    <row r="84046" spans="30:30">
      <c r="AD84046" s="9"/>
    </row>
    <row r="84047" spans="30:30">
      <c r="AD84047" s="9"/>
    </row>
    <row r="84048" spans="30:30">
      <c r="AD84048" s="9"/>
    </row>
    <row r="84049" spans="30:30">
      <c r="AD84049" s="9"/>
    </row>
    <row r="84050" spans="30:30">
      <c r="AD84050" s="9"/>
    </row>
    <row r="84051" spans="30:30">
      <c r="AD84051" s="9"/>
    </row>
    <row r="84052" spans="30:30">
      <c r="AD84052" s="9"/>
    </row>
    <row r="84053" spans="30:30">
      <c r="AD84053" s="9"/>
    </row>
    <row r="84054" spans="30:30">
      <c r="AD84054" s="9"/>
    </row>
    <row r="84055" spans="30:30">
      <c r="AD84055" s="9"/>
    </row>
    <row r="84056" spans="30:30">
      <c r="AD84056" s="9"/>
    </row>
    <row r="84057" spans="30:30">
      <c r="AD84057" s="9"/>
    </row>
    <row r="84058" spans="30:30">
      <c r="AD84058" s="9"/>
    </row>
    <row r="84059" spans="30:30">
      <c r="AD84059" s="9"/>
    </row>
    <row r="84060" spans="30:30">
      <c r="AD84060" s="9"/>
    </row>
    <row r="84061" spans="30:30">
      <c r="AD84061" s="9"/>
    </row>
    <row r="84062" spans="30:30">
      <c r="AD84062" s="9"/>
    </row>
    <row r="84063" spans="30:30">
      <c r="AD84063" s="9"/>
    </row>
    <row r="84064" spans="30:30">
      <c r="AD84064" s="9"/>
    </row>
    <row r="84065" spans="30:30">
      <c r="AD84065" s="9"/>
    </row>
    <row r="84066" spans="30:30">
      <c r="AD84066" s="9"/>
    </row>
    <row r="84067" spans="30:30">
      <c r="AD84067" s="9"/>
    </row>
    <row r="84068" spans="30:30">
      <c r="AD84068" s="9"/>
    </row>
    <row r="84069" spans="30:30">
      <c r="AD84069" s="9"/>
    </row>
    <row r="84070" spans="30:30">
      <c r="AD84070" s="9"/>
    </row>
    <row r="84071" spans="30:30">
      <c r="AD84071" s="9"/>
    </row>
    <row r="84072" spans="30:30">
      <c r="AD84072" s="9"/>
    </row>
    <row r="84073" spans="30:30">
      <c r="AD84073" s="9"/>
    </row>
    <row r="84074" spans="30:30">
      <c r="AD84074" s="9"/>
    </row>
    <row r="84075" spans="30:30">
      <c r="AD84075" s="9"/>
    </row>
    <row r="84076" spans="30:30">
      <c r="AD84076" s="9"/>
    </row>
    <row r="84077" spans="30:30">
      <c r="AD84077" s="9"/>
    </row>
    <row r="84078" spans="30:30">
      <c r="AD84078" s="9"/>
    </row>
    <row r="84079" spans="30:30">
      <c r="AD84079" s="9"/>
    </row>
    <row r="84080" spans="30:30">
      <c r="AD84080" s="9"/>
    </row>
    <row r="84081" spans="30:30">
      <c r="AD84081" s="9"/>
    </row>
    <row r="84082" spans="30:30">
      <c r="AD84082" s="9"/>
    </row>
    <row r="84083" spans="30:30">
      <c r="AD84083" s="9"/>
    </row>
    <row r="84084" spans="30:30">
      <c r="AD84084" s="9"/>
    </row>
    <row r="84085" spans="30:30">
      <c r="AD84085" s="9"/>
    </row>
    <row r="84086" spans="30:30">
      <c r="AD84086" s="9"/>
    </row>
    <row r="84087" spans="30:30">
      <c r="AD84087" s="9"/>
    </row>
    <row r="84088" spans="30:30">
      <c r="AD84088" s="9"/>
    </row>
    <row r="84089" spans="30:30">
      <c r="AD84089" s="9"/>
    </row>
    <row r="84090" spans="30:30">
      <c r="AD84090" s="9"/>
    </row>
    <row r="84091" spans="30:30">
      <c r="AD84091" s="9"/>
    </row>
    <row r="84092" spans="30:30">
      <c r="AD84092" s="9"/>
    </row>
    <row r="84093" spans="30:30">
      <c r="AD84093" s="9"/>
    </row>
    <row r="84094" spans="30:30">
      <c r="AD84094" s="9"/>
    </row>
    <row r="84095" spans="30:30">
      <c r="AD84095" s="9"/>
    </row>
    <row r="84096" spans="30:30">
      <c r="AD84096" s="9"/>
    </row>
    <row r="84097" spans="30:30">
      <c r="AD84097" s="9"/>
    </row>
    <row r="84098" spans="30:30">
      <c r="AD84098" s="9"/>
    </row>
    <row r="84099" spans="30:30">
      <c r="AD84099" s="9"/>
    </row>
    <row r="84100" spans="30:30">
      <c r="AD84100" s="9"/>
    </row>
    <row r="84101" spans="30:30">
      <c r="AD84101" s="9"/>
    </row>
    <row r="84102" spans="30:30">
      <c r="AD84102" s="9"/>
    </row>
    <row r="84103" spans="30:30">
      <c r="AD84103" s="9"/>
    </row>
    <row r="84104" spans="30:30">
      <c r="AD84104" s="9"/>
    </row>
    <row r="84105" spans="30:30">
      <c r="AD84105" s="9"/>
    </row>
    <row r="84106" spans="30:30">
      <c r="AD84106" s="9"/>
    </row>
    <row r="84107" spans="30:30">
      <c r="AD84107" s="9"/>
    </row>
    <row r="84108" spans="30:30">
      <c r="AD84108" s="9"/>
    </row>
    <row r="84109" spans="30:30">
      <c r="AD84109" s="9"/>
    </row>
    <row r="84110" spans="30:30">
      <c r="AD84110" s="9"/>
    </row>
    <row r="84111" spans="30:30">
      <c r="AD84111" s="9"/>
    </row>
    <row r="84112" spans="30:30">
      <c r="AD84112" s="9"/>
    </row>
    <row r="84113" spans="30:30">
      <c r="AD84113" s="9"/>
    </row>
    <row r="84114" spans="30:30">
      <c r="AD84114" s="9"/>
    </row>
    <row r="84115" spans="30:30">
      <c r="AD84115" s="9"/>
    </row>
    <row r="84116" spans="30:30">
      <c r="AD84116" s="9"/>
    </row>
    <row r="84117" spans="30:30">
      <c r="AD84117" s="9"/>
    </row>
    <row r="84118" spans="30:30">
      <c r="AD84118" s="9"/>
    </row>
    <row r="84119" spans="30:30">
      <c r="AD84119" s="9"/>
    </row>
    <row r="84120" spans="30:30">
      <c r="AD84120" s="9"/>
    </row>
    <row r="84121" spans="30:30">
      <c r="AD84121" s="9"/>
    </row>
    <row r="84122" spans="30:30">
      <c r="AD84122" s="9"/>
    </row>
    <row r="84123" spans="30:30">
      <c r="AD84123" s="9"/>
    </row>
    <row r="84124" spans="30:30">
      <c r="AD84124" s="9"/>
    </row>
    <row r="84125" spans="30:30">
      <c r="AD84125" s="9"/>
    </row>
    <row r="84126" spans="30:30">
      <c r="AD84126" s="9"/>
    </row>
    <row r="84127" spans="30:30">
      <c r="AD84127" s="9"/>
    </row>
    <row r="84128" spans="30:30">
      <c r="AD84128" s="9"/>
    </row>
    <row r="84129" spans="30:30">
      <c r="AD84129" s="9"/>
    </row>
    <row r="84130" spans="30:30">
      <c r="AD84130" s="9"/>
    </row>
    <row r="84131" spans="30:30">
      <c r="AD84131" s="9"/>
    </row>
    <row r="84132" spans="30:30">
      <c r="AD84132" s="9"/>
    </row>
    <row r="84133" spans="30:30">
      <c r="AD84133" s="9"/>
    </row>
    <row r="84134" spans="30:30">
      <c r="AD84134" s="9"/>
    </row>
    <row r="84135" spans="30:30">
      <c r="AD84135" s="9"/>
    </row>
    <row r="84136" spans="30:30">
      <c r="AD84136" s="9"/>
    </row>
    <row r="84137" spans="30:30">
      <c r="AD84137" s="9"/>
    </row>
    <row r="84138" spans="30:30">
      <c r="AD84138" s="9"/>
    </row>
    <row r="84139" spans="30:30">
      <c r="AD84139" s="9"/>
    </row>
    <row r="84140" spans="30:30">
      <c r="AD84140" s="9"/>
    </row>
    <row r="84141" spans="30:30">
      <c r="AD84141" s="9"/>
    </row>
    <row r="84142" spans="30:30">
      <c r="AD84142" s="9"/>
    </row>
    <row r="84143" spans="30:30">
      <c r="AD84143" s="9"/>
    </row>
    <row r="84144" spans="30:30">
      <c r="AD84144" s="9"/>
    </row>
    <row r="84145" spans="30:30">
      <c r="AD84145" s="9"/>
    </row>
    <row r="84146" spans="30:30">
      <c r="AD84146" s="9"/>
    </row>
    <row r="84147" spans="30:30">
      <c r="AD84147" s="9"/>
    </row>
    <row r="84148" spans="30:30">
      <c r="AD84148" s="9"/>
    </row>
    <row r="84149" spans="30:30">
      <c r="AD84149" s="9"/>
    </row>
    <row r="84150" spans="30:30">
      <c r="AD84150" s="9"/>
    </row>
    <row r="84151" spans="30:30">
      <c r="AD84151" s="9"/>
    </row>
    <row r="84152" spans="30:30">
      <c r="AD84152" s="9"/>
    </row>
    <row r="84153" spans="30:30">
      <c r="AD84153" s="9"/>
    </row>
    <row r="84154" spans="30:30">
      <c r="AD84154" s="9"/>
    </row>
    <row r="84155" spans="30:30">
      <c r="AD84155" s="9"/>
    </row>
    <row r="84156" spans="30:30">
      <c r="AD84156" s="9"/>
    </row>
    <row r="84157" spans="30:30">
      <c r="AD84157" s="9"/>
    </row>
    <row r="84158" spans="30:30">
      <c r="AD84158" s="9"/>
    </row>
    <row r="84159" spans="30:30">
      <c r="AD84159" s="9"/>
    </row>
    <row r="84160" spans="30:30">
      <c r="AD84160" s="9"/>
    </row>
    <row r="84161" spans="30:30">
      <c r="AD84161" s="9"/>
    </row>
    <row r="84162" spans="30:30">
      <c r="AD84162" s="9"/>
    </row>
    <row r="84163" spans="30:30">
      <c r="AD84163" s="9"/>
    </row>
    <row r="84164" spans="30:30">
      <c r="AD84164" s="9"/>
    </row>
    <row r="84165" spans="30:30">
      <c r="AD84165" s="9"/>
    </row>
    <row r="84166" spans="30:30">
      <c r="AD84166" s="9"/>
    </row>
    <row r="84167" spans="30:30">
      <c r="AD84167" s="9"/>
    </row>
    <row r="84168" spans="30:30">
      <c r="AD84168" s="9"/>
    </row>
    <row r="84169" spans="30:30">
      <c r="AD84169" s="9"/>
    </row>
    <row r="84170" spans="30:30">
      <c r="AD84170" s="9"/>
    </row>
    <row r="84171" spans="30:30">
      <c r="AD84171" s="9"/>
    </row>
    <row r="84172" spans="30:30">
      <c r="AD84172" s="9"/>
    </row>
    <row r="84173" spans="30:30">
      <c r="AD84173" s="9"/>
    </row>
    <row r="84174" spans="30:30">
      <c r="AD84174" s="9"/>
    </row>
    <row r="84175" spans="30:30">
      <c r="AD84175" s="9"/>
    </row>
    <row r="84176" spans="30:30">
      <c r="AD84176" s="9"/>
    </row>
    <row r="84177" spans="30:30">
      <c r="AD84177" s="9"/>
    </row>
    <row r="84178" spans="30:30">
      <c r="AD84178" s="9"/>
    </row>
    <row r="84179" spans="30:30">
      <c r="AD84179" s="9"/>
    </row>
    <row r="84180" spans="30:30">
      <c r="AD84180" s="9"/>
    </row>
    <row r="84181" spans="30:30">
      <c r="AD84181" s="9"/>
    </row>
    <row r="84182" spans="30:30">
      <c r="AD84182" s="9"/>
    </row>
    <row r="84183" spans="30:30">
      <c r="AD84183" s="9"/>
    </row>
    <row r="84184" spans="30:30">
      <c r="AD84184" s="9"/>
    </row>
    <row r="84185" spans="30:30">
      <c r="AD84185" s="9"/>
    </row>
    <row r="84186" spans="30:30">
      <c r="AD84186" s="9"/>
    </row>
    <row r="84187" spans="30:30">
      <c r="AD84187" s="9"/>
    </row>
    <row r="84188" spans="30:30">
      <c r="AD84188" s="9"/>
    </row>
    <row r="84189" spans="30:30">
      <c r="AD84189" s="9"/>
    </row>
    <row r="84190" spans="30:30">
      <c r="AD84190" s="9"/>
    </row>
    <row r="84191" spans="30:30">
      <c r="AD84191" s="9"/>
    </row>
    <row r="84192" spans="30:30">
      <c r="AD84192" s="9"/>
    </row>
    <row r="84193" spans="30:30">
      <c r="AD84193" s="9"/>
    </row>
    <row r="84194" spans="30:30">
      <c r="AD84194" s="9"/>
    </row>
    <row r="84195" spans="30:30">
      <c r="AD84195" s="9"/>
    </row>
    <row r="84196" spans="30:30">
      <c r="AD84196" s="9"/>
    </row>
    <row r="84197" spans="30:30">
      <c r="AD84197" s="9"/>
    </row>
    <row r="84198" spans="30:30">
      <c r="AD84198" s="9"/>
    </row>
    <row r="84199" spans="30:30">
      <c r="AD84199" s="9"/>
    </row>
    <row r="84200" spans="30:30">
      <c r="AD84200" s="9"/>
    </row>
    <row r="84201" spans="30:30">
      <c r="AD84201" s="9"/>
    </row>
    <row r="84202" spans="30:30">
      <c r="AD84202" s="9"/>
    </row>
    <row r="84203" spans="30:30">
      <c r="AD84203" s="9"/>
    </row>
    <row r="84204" spans="30:30">
      <c r="AD84204" s="9"/>
    </row>
    <row r="84205" spans="30:30">
      <c r="AD84205" s="9"/>
    </row>
    <row r="84206" spans="30:30">
      <c r="AD84206" s="9"/>
    </row>
    <row r="84207" spans="30:30">
      <c r="AD84207" s="9"/>
    </row>
    <row r="84208" spans="30:30">
      <c r="AD84208" s="9"/>
    </row>
    <row r="84209" spans="30:30">
      <c r="AD84209" s="9"/>
    </row>
    <row r="84210" spans="30:30">
      <c r="AD84210" s="9"/>
    </row>
    <row r="84211" spans="30:30">
      <c r="AD84211" s="9"/>
    </row>
    <row r="84212" spans="30:30">
      <c r="AD84212" s="9"/>
    </row>
    <row r="84213" spans="30:30">
      <c r="AD84213" s="9"/>
    </row>
    <row r="84214" spans="30:30">
      <c r="AD84214" s="9"/>
    </row>
    <row r="84215" spans="30:30">
      <c r="AD84215" s="9"/>
    </row>
    <row r="84216" spans="30:30">
      <c r="AD84216" s="9"/>
    </row>
    <row r="84217" spans="30:30">
      <c r="AD84217" s="9"/>
    </row>
    <row r="84218" spans="30:30">
      <c r="AD84218" s="9"/>
    </row>
    <row r="84219" spans="30:30">
      <c r="AD84219" s="9"/>
    </row>
    <row r="84220" spans="30:30">
      <c r="AD84220" s="9"/>
    </row>
    <row r="84221" spans="30:30">
      <c r="AD84221" s="9"/>
    </row>
    <row r="84222" spans="30:30">
      <c r="AD84222" s="9"/>
    </row>
    <row r="84223" spans="30:30">
      <c r="AD84223" s="9"/>
    </row>
    <row r="84224" spans="30:30">
      <c r="AD84224" s="9"/>
    </row>
    <row r="84225" spans="30:30">
      <c r="AD84225" s="9"/>
    </row>
    <row r="84226" spans="30:30">
      <c r="AD84226" s="9"/>
    </row>
    <row r="84227" spans="30:30">
      <c r="AD84227" s="9"/>
    </row>
    <row r="84228" spans="30:30">
      <c r="AD84228" s="9"/>
    </row>
    <row r="84229" spans="30:30">
      <c r="AD84229" s="9"/>
    </row>
    <row r="84230" spans="30:30">
      <c r="AD84230" s="9"/>
    </row>
    <row r="84231" spans="30:30">
      <c r="AD84231" s="9"/>
    </row>
    <row r="84232" spans="30:30">
      <c r="AD84232" s="9"/>
    </row>
    <row r="84233" spans="30:30">
      <c r="AD84233" s="9"/>
    </row>
    <row r="84234" spans="30:30">
      <c r="AD84234" s="9"/>
    </row>
    <row r="84235" spans="30:30">
      <c r="AD84235" s="9"/>
    </row>
    <row r="84236" spans="30:30">
      <c r="AD84236" s="9"/>
    </row>
    <row r="84237" spans="30:30">
      <c r="AD84237" s="9"/>
    </row>
    <row r="84238" spans="30:30">
      <c r="AD84238" s="9"/>
    </row>
    <row r="84239" spans="30:30">
      <c r="AD84239" s="9"/>
    </row>
    <row r="84240" spans="30:30">
      <c r="AD84240" s="9"/>
    </row>
    <row r="84241" spans="30:30">
      <c r="AD84241" s="9"/>
    </row>
    <row r="84242" spans="30:30">
      <c r="AD84242" s="9"/>
    </row>
    <row r="84243" spans="30:30">
      <c r="AD84243" s="9"/>
    </row>
    <row r="84244" spans="30:30">
      <c r="AD84244" s="9"/>
    </row>
    <row r="84245" spans="30:30">
      <c r="AD84245" s="9"/>
    </row>
    <row r="84246" spans="30:30">
      <c r="AD84246" s="9"/>
    </row>
    <row r="84247" spans="30:30">
      <c r="AD84247" s="9"/>
    </row>
    <row r="84248" spans="30:30">
      <c r="AD84248" s="9"/>
    </row>
    <row r="84249" spans="30:30">
      <c r="AD84249" s="9"/>
    </row>
    <row r="84250" spans="30:30">
      <c r="AD84250" s="9"/>
    </row>
    <row r="84251" spans="30:30">
      <c r="AD84251" s="9"/>
    </row>
    <row r="84252" spans="30:30">
      <c r="AD84252" s="9"/>
    </row>
    <row r="84253" spans="30:30">
      <c r="AD84253" s="9"/>
    </row>
    <row r="84254" spans="30:30">
      <c r="AD84254" s="9"/>
    </row>
    <row r="84255" spans="30:30">
      <c r="AD84255" s="9"/>
    </row>
    <row r="84256" spans="30:30">
      <c r="AD84256" s="9"/>
    </row>
    <row r="84257" spans="30:30">
      <c r="AD84257" s="9"/>
    </row>
    <row r="84258" spans="30:30">
      <c r="AD84258" s="9"/>
    </row>
    <row r="84259" spans="30:30">
      <c r="AD84259" s="9"/>
    </row>
    <row r="84260" spans="30:30">
      <c r="AD84260" s="9"/>
    </row>
    <row r="84261" spans="30:30">
      <c r="AD84261" s="9"/>
    </row>
    <row r="84262" spans="30:30">
      <c r="AD84262" s="9"/>
    </row>
    <row r="84263" spans="30:30">
      <c r="AD84263" s="9"/>
    </row>
    <row r="84264" spans="30:30">
      <c r="AD84264" s="9"/>
    </row>
    <row r="84265" spans="30:30">
      <c r="AD84265" s="9"/>
    </row>
    <row r="84266" spans="30:30">
      <c r="AD84266" s="9"/>
    </row>
    <row r="84267" spans="30:30">
      <c r="AD84267" s="9"/>
    </row>
    <row r="84268" spans="30:30">
      <c r="AD84268" s="9"/>
    </row>
    <row r="84269" spans="30:30">
      <c r="AD84269" s="9"/>
    </row>
    <row r="84270" spans="30:30">
      <c r="AD84270" s="9"/>
    </row>
    <row r="84271" spans="30:30">
      <c r="AD84271" s="9"/>
    </row>
    <row r="84272" spans="30:30">
      <c r="AD84272" s="9"/>
    </row>
    <row r="84273" spans="30:30">
      <c r="AD84273" s="9"/>
    </row>
    <row r="84274" spans="30:30">
      <c r="AD84274" s="9"/>
    </row>
    <row r="84275" spans="30:30">
      <c r="AD84275" s="9"/>
    </row>
    <row r="84276" spans="30:30">
      <c r="AD84276" s="9"/>
    </row>
    <row r="84277" spans="30:30">
      <c r="AD84277" s="9"/>
    </row>
    <row r="84278" spans="30:30">
      <c r="AD84278" s="9"/>
    </row>
    <row r="84279" spans="30:30">
      <c r="AD84279" s="9"/>
    </row>
    <row r="84280" spans="30:30">
      <c r="AD84280" s="9"/>
    </row>
    <row r="84281" spans="30:30">
      <c r="AD84281" s="9"/>
    </row>
    <row r="84282" spans="30:30">
      <c r="AD84282" s="9"/>
    </row>
    <row r="84283" spans="30:30">
      <c r="AD84283" s="9"/>
    </row>
    <row r="84284" spans="30:30">
      <c r="AD84284" s="9"/>
    </row>
    <row r="84285" spans="30:30">
      <c r="AD84285" s="9"/>
    </row>
    <row r="84286" spans="30:30">
      <c r="AD84286" s="9"/>
    </row>
    <row r="84287" spans="30:30">
      <c r="AD84287" s="9"/>
    </row>
    <row r="84288" spans="30:30">
      <c r="AD84288" s="9"/>
    </row>
    <row r="84289" spans="30:30">
      <c r="AD84289" s="9"/>
    </row>
    <row r="84290" spans="30:30">
      <c r="AD84290" s="9"/>
    </row>
    <row r="84291" spans="30:30">
      <c r="AD84291" s="9"/>
    </row>
    <row r="84292" spans="30:30">
      <c r="AD84292" s="9"/>
    </row>
    <row r="84293" spans="30:30">
      <c r="AD84293" s="9"/>
    </row>
    <row r="84294" spans="30:30">
      <c r="AD84294" s="9"/>
    </row>
    <row r="84295" spans="30:30">
      <c r="AD84295" s="9"/>
    </row>
    <row r="84296" spans="30:30">
      <c r="AD84296" s="9"/>
    </row>
    <row r="84297" spans="30:30">
      <c r="AD84297" s="9"/>
    </row>
    <row r="84298" spans="30:30">
      <c r="AD84298" s="9"/>
    </row>
    <row r="84299" spans="30:30">
      <c r="AD84299" s="9"/>
    </row>
    <row r="84300" spans="30:30">
      <c r="AD84300" s="9"/>
    </row>
    <row r="84301" spans="30:30">
      <c r="AD84301" s="9"/>
    </row>
    <row r="84302" spans="30:30">
      <c r="AD84302" s="9"/>
    </row>
    <row r="84303" spans="30:30">
      <c r="AD84303" s="9"/>
    </row>
    <row r="84304" spans="30:30">
      <c r="AD84304" s="9"/>
    </row>
    <row r="84305" spans="30:30">
      <c r="AD84305" s="9"/>
    </row>
    <row r="84306" spans="30:30">
      <c r="AD84306" s="9"/>
    </row>
    <row r="84307" spans="30:30">
      <c r="AD84307" s="9"/>
    </row>
    <row r="84308" spans="30:30">
      <c r="AD84308" s="9"/>
    </row>
    <row r="84309" spans="30:30">
      <c r="AD84309" s="9"/>
    </row>
    <row r="84310" spans="30:30">
      <c r="AD84310" s="9"/>
    </row>
    <row r="84311" spans="30:30">
      <c r="AD84311" s="9"/>
    </row>
    <row r="84312" spans="30:30">
      <c r="AD84312" s="9"/>
    </row>
    <row r="84313" spans="30:30">
      <c r="AD84313" s="9"/>
    </row>
    <row r="84314" spans="30:30">
      <c r="AD84314" s="9"/>
    </row>
    <row r="84315" spans="30:30">
      <c r="AD84315" s="9"/>
    </row>
    <row r="84316" spans="30:30">
      <c r="AD84316" s="9"/>
    </row>
    <row r="84317" spans="30:30">
      <c r="AD84317" s="9"/>
    </row>
    <row r="84318" spans="30:30">
      <c r="AD84318" s="9"/>
    </row>
    <row r="84319" spans="30:30">
      <c r="AD84319" s="9"/>
    </row>
    <row r="84320" spans="30:30">
      <c r="AD84320" s="9"/>
    </row>
    <row r="84321" spans="30:30">
      <c r="AD84321" s="9"/>
    </row>
    <row r="84322" spans="30:30">
      <c r="AD84322" s="9"/>
    </row>
    <row r="84323" spans="30:30">
      <c r="AD84323" s="9"/>
    </row>
    <row r="84324" spans="30:30">
      <c r="AD84324" s="9"/>
    </row>
    <row r="84325" spans="30:30">
      <c r="AD84325" s="9"/>
    </row>
    <row r="84326" spans="30:30">
      <c r="AD84326" s="9"/>
    </row>
    <row r="84327" spans="30:30">
      <c r="AD84327" s="9"/>
    </row>
    <row r="84328" spans="30:30">
      <c r="AD84328" s="9"/>
    </row>
    <row r="84329" spans="30:30">
      <c r="AD84329" s="9"/>
    </row>
    <row r="84330" spans="30:30">
      <c r="AD84330" s="9"/>
    </row>
    <row r="84331" spans="30:30">
      <c r="AD84331" s="9"/>
    </row>
    <row r="84332" spans="30:30">
      <c r="AD84332" s="9"/>
    </row>
    <row r="84333" spans="30:30">
      <c r="AD84333" s="9"/>
    </row>
    <row r="84334" spans="30:30">
      <c r="AD84334" s="9"/>
    </row>
    <row r="84335" spans="30:30">
      <c r="AD84335" s="9"/>
    </row>
    <row r="84336" spans="30:30">
      <c r="AD84336" s="9"/>
    </row>
    <row r="84337" spans="30:30">
      <c r="AD84337" s="9"/>
    </row>
    <row r="84338" spans="30:30">
      <c r="AD84338" s="9"/>
    </row>
    <row r="84339" spans="30:30">
      <c r="AD84339" s="9"/>
    </row>
    <row r="84340" spans="30:30">
      <c r="AD84340" s="9"/>
    </row>
    <row r="84341" spans="30:30">
      <c r="AD84341" s="9"/>
    </row>
    <row r="84342" spans="30:30">
      <c r="AD84342" s="9"/>
    </row>
    <row r="84343" spans="30:30">
      <c r="AD84343" s="9"/>
    </row>
    <row r="84344" spans="30:30">
      <c r="AD84344" s="9"/>
    </row>
    <row r="84345" spans="30:30">
      <c r="AD84345" s="9"/>
    </row>
    <row r="84346" spans="30:30">
      <c r="AD84346" s="9"/>
    </row>
    <row r="84347" spans="30:30">
      <c r="AD84347" s="9"/>
    </row>
    <row r="84348" spans="30:30">
      <c r="AD84348" s="9"/>
    </row>
    <row r="84349" spans="30:30">
      <c r="AD84349" s="9"/>
    </row>
    <row r="84350" spans="30:30">
      <c r="AD84350" s="9"/>
    </row>
    <row r="84351" spans="30:30">
      <c r="AD84351" s="9"/>
    </row>
    <row r="84352" spans="30:30">
      <c r="AD84352" s="9"/>
    </row>
    <row r="84353" spans="30:30">
      <c r="AD84353" s="9"/>
    </row>
    <row r="84354" spans="30:30">
      <c r="AD84354" s="9"/>
    </row>
    <row r="84355" spans="30:30">
      <c r="AD84355" s="9"/>
    </row>
    <row r="84356" spans="30:30">
      <c r="AD84356" s="9"/>
    </row>
    <row r="84357" spans="30:30">
      <c r="AD84357" s="9"/>
    </row>
    <row r="84358" spans="30:30">
      <c r="AD84358" s="9"/>
    </row>
    <row r="84359" spans="30:30">
      <c r="AD84359" s="9"/>
    </row>
    <row r="84360" spans="30:30">
      <c r="AD84360" s="9"/>
    </row>
    <row r="84361" spans="30:30">
      <c r="AD84361" s="9"/>
    </row>
    <row r="84362" spans="30:30">
      <c r="AD84362" s="9"/>
    </row>
    <row r="84363" spans="30:30">
      <c r="AD84363" s="9"/>
    </row>
    <row r="84364" spans="30:30">
      <c r="AD84364" s="9"/>
    </row>
    <row r="84365" spans="30:30">
      <c r="AD84365" s="9"/>
    </row>
    <row r="84366" spans="30:30">
      <c r="AD84366" s="9"/>
    </row>
    <row r="84367" spans="30:30">
      <c r="AD84367" s="9"/>
    </row>
    <row r="84368" spans="30:30">
      <c r="AD84368" s="9"/>
    </row>
    <row r="84369" spans="30:30">
      <c r="AD84369" s="9"/>
    </row>
    <row r="84370" spans="30:30">
      <c r="AD84370" s="9"/>
    </row>
    <row r="84371" spans="30:30">
      <c r="AD84371" s="9"/>
    </row>
    <row r="84372" spans="30:30">
      <c r="AD84372" s="9"/>
    </row>
    <row r="84373" spans="30:30">
      <c r="AD84373" s="9"/>
    </row>
    <row r="84374" spans="30:30">
      <c r="AD84374" s="9"/>
    </row>
    <row r="84375" spans="30:30">
      <c r="AD84375" s="9"/>
    </row>
    <row r="84376" spans="30:30">
      <c r="AD84376" s="9"/>
    </row>
    <row r="84377" spans="30:30">
      <c r="AD84377" s="9"/>
    </row>
    <row r="84378" spans="30:30">
      <c r="AD84378" s="9"/>
    </row>
    <row r="84379" spans="30:30">
      <c r="AD84379" s="9"/>
    </row>
    <row r="84380" spans="30:30">
      <c r="AD84380" s="9"/>
    </row>
    <row r="84381" spans="30:30">
      <c r="AD84381" s="9"/>
    </row>
    <row r="84382" spans="30:30">
      <c r="AD84382" s="9"/>
    </row>
    <row r="84383" spans="30:30">
      <c r="AD84383" s="9"/>
    </row>
    <row r="84384" spans="30:30">
      <c r="AD84384" s="9"/>
    </row>
    <row r="84385" spans="30:30">
      <c r="AD84385" s="9"/>
    </row>
    <row r="84386" spans="30:30">
      <c r="AD84386" s="9"/>
    </row>
    <row r="84387" spans="30:30">
      <c r="AD84387" s="9"/>
    </row>
    <row r="84388" spans="30:30">
      <c r="AD84388" s="9"/>
    </row>
    <row r="84389" spans="30:30">
      <c r="AD84389" s="9"/>
    </row>
    <row r="84390" spans="30:30">
      <c r="AD84390" s="9"/>
    </row>
    <row r="84391" spans="30:30">
      <c r="AD84391" s="9"/>
    </row>
    <row r="84392" spans="30:30">
      <c r="AD84392" s="9"/>
    </row>
    <row r="84393" spans="30:30">
      <c r="AD84393" s="9"/>
    </row>
    <row r="84394" spans="30:30">
      <c r="AD84394" s="9"/>
    </row>
    <row r="84395" spans="30:30">
      <c r="AD84395" s="9"/>
    </row>
    <row r="84396" spans="30:30">
      <c r="AD84396" s="9"/>
    </row>
    <row r="84397" spans="30:30">
      <c r="AD84397" s="9"/>
    </row>
    <row r="84398" spans="30:30">
      <c r="AD84398" s="9"/>
    </row>
    <row r="84399" spans="30:30">
      <c r="AD84399" s="9"/>
    </row>
    <row r="84400" spans="30:30">
      <c r="AD84400" s="9"/>
    </row>
    <row r="84401" spans="30:30">
      <c r="AD84401" s="9"/>
    </row>
    <row r="84402" spans="30:30">
      <c r="AD84402" s="9"/>
    </row>
    <row r="84403" spans="30:30">
      <c r="AD84403" s="9"/>
    </row>
    <row r="84404" spans="30:30">
      <c r="AD84404" s="9"/>
    </row>
    <row r="84405" spans="30:30">
      <c r="AD84405" s="9"/>
    </row>
    <row r="84406" spans="30:30">
      <c r="AD84406" s="9"/>
    </row>
    <row r="84407" spans="30:30">
      <c r="AD84407" s="9"/>
    </row>
    <row r="84408" spans="30:30">
      <c r="AD84408" s="9"/>
    </row>
    <row r="84409" spans="30:30">
      <c r="AD84409" s="9"/>
    </row>
    <row r="84410" spans="30:30">
      <c r="AD84410" s="9"/>
    </row>
    <row r="84411" spans="30:30">
      <c r="AD84411" s="9"/>
    </row>
    <row r="84412" spans="30:30">
      <c r="AD84412" s="9"/>
    </row>
    <row r="84413" spans="30:30">
      <c r="AD84413" s="9"/>
    </row>
    <row r="84414" spans="30:30">
      <c r="AD84414" s="9"/>
    </row>
    <row r="84415" spans="30:30">
      <c r="AD84415" s="9"/>
    </row>
    <row r="84416" spans="30:30">
      <c r="AD84416" s="9"/>
    </row>
    <row r="84417" spans="30:30">
      <c r="AD84417" s="9"/>
    </row>
    <row r="84418" spans="30:30">
      <c r="AD84418" s="9"/>
    </row>
    <row r="84419" spans="30:30">
      <c r="AD84419" s="9"/>
    </row>
    <row r="84420" spans="30:30">
      <c r="AD84420" s="9"/>
    </row>
    <row r="84421" spans="30:30">
      <c r="AD84421" s="9"/>
    </row>
    <row r="84422" spans="30:30">
      <c r="AD84422" s="9"/>
    </row>
    <row r="84423" spans="30:30">
      <c r="AD84423" s="9"/>
    </row>
    <row r="84424" spans="30:30">
      <c r="AD84424" s="9"/>
    </row>
    <row r="84425" spans="30:30">
      <c r="AD84425" s="9"/>
    </row>
    <row r="84426" spans="30:30">
      <c r="AD84426" s="9"/>
    </row>
    <row r="84427" spans="30:30">
      <c r="AD84427" s="9"/>
    </row>
    <row r="84428" spans="30:30">
      <c r="AD84428" s="9"/>
    </row>
    <row r="84429" spans="30:30">
      <c r="AD84429" s="9"/>
    </row>
    <row r="84430" spans="30:30">
      <c r="AD84430" s="9"/>
    </row>
    <row r="84431" spans="30:30">
      <c r="AD84431" s="9"/>
    </row>
    <row r="84432" spans="30:30">
      <c r="AD84432" s="9"/>
    </row>
    <row r="84433" spans="30:30">
      <c r="AD84433" s="9"/>
    </row>
    <row r="84434" spans="30:30">
      <c r="AD84434" s="9"/>
    </row>
    <row r="84435" spans="30:30">
      <c r="AD84435" s="9"/>
    </row>
    <row r="84436" spans="30:30">
      <c r="AD84436" s="9"/>
    </row>
    <row r="84437" spans="30:30">
      <c r="AD84437" s="9"/>
    </row>
    <row r="84438" spans="30:30">
      <c r="AD84438" s="9"/>
    </row>
    <row r="84439" spans="30:30">
      <c r="AD84439" s="9"/>
    </row>
    <row r="84440" spans="30:30">
      <c r="AD84440" s="9"/>
    </row>
    <row r="84441" spans="30:30">
      <c r="AD84441" s="9"/>
    </row>
    <row r="84442" spans="30:30">
      <c r="AD84442" s="9"/>
    </row>
    <row r="84443" spans="30:30">
      <c r="AD84443" s="9"/>
    </row>
    <row r="84444" spans="30:30">
      <c r="AD84444" s="9"/>
    </row>
    <row r="84445" spans="30:30">
      <c r="AD84445" s="9"/>
    </row>
    <row r="84446" spans="30:30">
      <c r="AD84446" s="9"/>
    </row>
    <row r="84447" spans="30:30">
      <c r="AD84447" s="9"/>
    </row>
    <row r="84448" spans="30:30">
      <c r="AD84448" s="9"/>
    </row>
    <row r="84449" spans="30:30">
      <c r="AD84449" s="9"/>
    </row>
    <row r="84450" spans="30:30">
      <c r="AD84450" s="9"/>
    </row>
    <row r="84451" spans="30:30">
      <c r="AD84451" s="9"/>
    </row>
    <row r="84452" spans="30:30">
      <c r="AD84452" s="9"/>
    </row>
    <row r="84453" spans="30:30">
      <c r="AD84453" s="9"/>
    </row>
    <row r="84454" spans="30:30">
      <c r="AD84454" s="9"/>
    </row>
    <row r="84455" spans="30:30">
      <c r="AD84455" s="9"/>
    </row>
    <row r="84456" spans="30:30">
      <c r="AD84456" s="9"/>
    </row>
    <row r="84457" spans="30:30">
      <c r="AD84457" s="9"/>
    </row>
    <row r="84458" spans="30:30">
      <c r="AD84458" s="9"/>
    </row>
    <row r="84459" spans="30:30">
      <c r="AD84459" s="9"/>
    </row>
    <row r="84460" spans="30:30">
      <c r="AD84460" s="9"/>
    </row>
    <row r="84461" spans="30:30">
      <c r="AD84461" s="9"/>
    </row>
    <row r="84462" spans="30:30">
      <c r="AD84462" s="9"/>
    </row>
    <row r="84463" spans="30:30">
      <c r="AD84463" s="9"/>
    </row>
    <row r="84464" spans="30:30">
      <c r="AD84464" s="9"/>
    </row>
    <row r="84465" spans="30:30">
      <c r="AD84465" s="9"/>
    </row>
    <row r="84466" spans="30:30">
      <c r="AD84466" s="9"/>
    </row>
    <row r="84467" spans="30:30">
      <c r="AD84467" s="9"/>
    </row>
    <row r="84468" spans="30:30">
      <c r="AD84468" s="9"/>
    </row>
    <row r="84469" spans="30:30">
      <c r="AD84469" s="9"/>
    </row>
    <row r="84470" spans="30:30">
      <c r="AD84470" s="9"/>
    </row>
    <row r="84471" spans="30:30">
      <c r="AD84471" s="9"/>
    </row>
    <row r="84472" spans="30:30">
      <c r="AD84472" s="9"/>
    </row>
    <row r="84473" spans="30:30">
      <c r="AD84473" s="9"/>
    </row>
    <row r="84474" spans="30:30">
      <c r="AD84474" s="9"/>
    </row>
    <row r="84475" spans="30:30">
      <c r="AD84475" s="9"/>
    </row>
    <row r="84476" spans="30:30">
      <c r="AD84476" s="9"/>
    </row>
    <row r="84477" spans="30:30">
      <c r="AD84477" s="9"/>
    </row>
    <row r="84478" spans="30:30">
      <c r="AD84478" s="9"/>
    </row>
    <row r="84479" spans="30:30">
      <c r="AD84479" s="9"/>
    </row>
    <row r="84480" spans="30:30">
      <c r="AD84480" s="9"/>
    </row>
    <row r="84481" spans="30:30">
      <c r="AD84481" s="9"/>
    </row>
    <row r="84482" spans="30:30">
      <c r="AD84482" s="9"/>
    </row>
    <row r="84483" spans="30:30">
      <c r="AD84483" s="9"/>
    </row>
    <row r="84484" spans="30:30">
      <c r="AD84484" s="9"/>
    </row>
    <row r="84485" spans="30:30">
      <c r="AD84485" s="9"/>
    </row>
    <row r="84486" spans="30:30">
      <c r="AD84486" s="9"/>
    </row>
    <row r="84487" spans="30:30">
      <c r="AD84487" s="9"/>
    </row>
    <row r="84488" spans="30:30">
      <c r="AD84488" s="9"/>
    </row>
    <row r="84489" spans="30:30">
      <c r="AD84489" s="9"/>
    </row>
    <row r="84490" spans="30:30">
      <c r="AD84490" s="9"/>
    </row>
    <row r="84491" spans="30:30">
      <c r="AD84491" s="9"/>
    </row>
    <row r="84492" spans="30:30">
      <c r="AD84492" s="9"/>
    </row>
    <row r="84493" spans="30:30">
      <c r="AD84493" s="9"/>
    </row>
    <row r="84494" spans="30:30">
      <c r="AD84494" s="9"/>
    </row>
    <row r="84495" spans="30:30">
      <c r="AD84495" s="9"/>
    </row>
    <row r="84496" spans="30:30">
      <c r="AD84496" s="9"/>
    </row>
    <row r="84497" spans="30:30">
      <c r="AD84497" s="9"/>
    </row>
    <row r="84498" spans="30:30">
      <c r="AD84498" s="9"/>
    </row>
    <row r="84499" spans="30:30">
      <c r="AD84499" s="9"/>
    </row>
    <row r="84500" spans="30:30">
      <c r="AD84500" s="9"/>
    </row>
    <row r="84501" spans="30:30">
      <c r="AD84501" s="9"/>
    </row>
    <row r="84502" spans="30:30">
      <c r="AD84502" s="9"/>
    </row>
    <row r="84503" spans="30:30">
      <c r="AD84503" s="9"/>
    </row>
    <row r="84504" spans="30:30">
      <c r="AD84504" s="9"/>
    </row>
    <row r="84505" spans="30:30">
      <c r="AD84505" s="9"/>
    </row>
    <row r="84506" spans="30:30">
      <c r="AD84506" s="9"/>
    </row>
    <row r="84507" spans="30:30">
      <c r="AD84507" s="9"/>
    </row>
    <row r="84508" spans="30:30">
      <c r="AD84508" s="9"/>
    </row>
    <row r="84509" spans="30:30">
      <c r="AD84509" s="9"/>
    </row>
    <row r="84510" spans="30:30">
      <c r="AD84510" s="9"/>
    </row>
    <row r="84511" spans="30:30">
      <c r="AD84511" s="9"/>
    </row>
    <row r="84512" spans="30:30">
      <c r="AD84512" s="9"/>
    </row>
    <row r="84513" spans="30:30">
      <c r="AD84513" s="9"/>
    </row>
    <row r="84514" spans="30:30">
      <c r="AD84514" s="9"/>
    </row>
    <row r="84515" spans="30:30">
      <c r="AD84515" s="9"/>
    </row>
    <row r="84516" spans="30:30">
      <c r="AD84516" s="9"/>
    </row>
    <row r="84517" spans="30:30">
      <c r="AD84517" s="9"/>
    </row>
    <row r="84518" spans="30:30">
      <c r="AD84518" s="9"/>
    </row>
    <row r="84519" spans="30:30">
      <c r="AD84519" s="9"/>
    </row>
    <row r="84520" spans="30:30">
      <c r="AD84520" s="9"/>
    </row>
    <row r="84521" spans="30:30">
      <c r="AD84521" s="9"/>
    </row>
    <row r="84522" spans="30:30">
      <c r="AD84522" s="9"/>
    </row>
    <row r="84523" spans="30:30">
      <c r="AD84523" s="9"/>
    </row>
    <row r="84524" spans="30:30">
      <c r="AD84524" s="9"/>
    </row>
    <row r="84525" spans="30:30">
      <c r="AD84525" s="9"/>
    </row>
    <row r="84526" spans="30:30">
      <c r="AD84526" s="9"/>
    </row>
    <row r="84527" spans="30:30">
      <c r="AD84527" s="9"/>
    </row>
    <row r="84528" spans="30:30">
      <c r="AD84528" s="9"/>
    </row>
    <row r="84529" spans="30:30">
      <c r="AD84529" s="9"/>
    </row>
    <row r="84530" spans="30:30">
      <c r="AD84530" s="9"/>
    </row>
    <row r="84531" spans="30:30">
      <c r="AD84531" s="9"/>
    </row>
    <row r="84532" spans="30:30">
      <c r="AD84532" s="9"/>
    </row>
    <row r="84533" spans="30:30">
      <c r="AD84533" s="9"/>
    </row>
    <row r="84534" spans="30:30">
      <c r="AD84534" s="9"/>
    </row>
    <row r="84535" spans="30:30">
      <c r="AD84535" s="9"/>
    </row>
    <row r="84536" spans="30:30">
      <c r="AD84536" s="9"/>
    </row>
    <row r="84537" spans="30:30">
      <c r="AD84537" s="9"/>
    </row>
    <row r="84538" spans="30:30">
      <c r="AD84538" s="9"/>
    </row>
    <row r="84539" spans="30:30">
      <c r="AD84539" s="9"/>
    </row>
    <row r="84540" spans="30:30">
      <c r="AD84540" s="9"/>
    </row>
    <row r="84541" spans="30:30">
      <c r="AD84541" s="9"/>
    </row>
    <row r="84542" spans="30:30">
      <c r="AD84542" s="9"/>
    </row>
    <row r="84543" spans="30:30">
      <c r="AD84543" s="9"/>
    </row>
    <row r="84544" spans="30:30">
      <c r="AD84544" s="9"/>
    </row>
    <row r="84545" spans="30:30">
      <c r="AD84545" s="9"/>
    </row>
    <row r="84546" spans="30:30">
      <c r="AD84546" s="9"/>
    </row>
    <row r="84547" spans="30:30">
      <c r="AD84547" s="9"/>
    </row>
    <row r="84548" spans="30:30">
      <c r="AD84548" s="9"/>
    </row>
    <row r="84549" spans="30:30">
      <c r="AD84549" s="9"/>
    </row>
    <row r="84550" spans="30:30">
      <c r="AD84550" s="9"/>
    </row>
    <row r="84551" spans="30:30">
      <c r="AD84551" s="9"/>
    </row>
    <row r="84552" spans="30:30">
      <c r="AD84552" s="9"/>
    </row>
    <row r="84553" spans="30:30">
      <c r="AD84553" s="9"/>
    </row>
    <row r="84554" spans="30:30">
      <c r="AD84554" s="9"/>
    </row>
    <row r="84555" spans="30:30">
      <c r="AD84555" s="9"/>
    </row>
    <row r="84556" spans="30:30">
      <c r="AD84556" s="9"/>
    </row>
    <row r="84557" spans="30:30">
      <c r="AD84557" s="9"/>
    </row>
    <row r="84558" spans="30:30">
      <c r="AD84558" s="9"/>
    </row>
    <row r="84559" spans="30:30">
      <c r="AD84559" s="9"/>
    </row>
    <row r="84560" spans="30:30">
      <c r="AD84560" s="9"/>
    </row>
    <row r="84561" spans="30:30">
      <c r="AD84561" s="9"/>
    </row>
    <row r="84562" spans="30:30">
      <c r="AD84562" s="9"/>
    </row>
    <row r="84563" spans="30:30">
      <c r="AD84563" s="9"/>
    </row>
    <row r="84564" spans="30:30">
      <c r="AD84564" s="9"/>
    </row>
    <row r="84565" spans="30:30">
      <c r="AD84565" s="9"/>
    </row>
    <row r="84566" spans="30:30">
      <c r="AD84566" s="9"/>
    </row>
    <row r="84567" spans="30:30">
      <c r="AD84567" s="9"/>
    </row>
    <row r="84568" spans="30:30">
      <c r="AD84568" s="9"/>
    </row>
    <row r="84569" spans="30:30">
      <c r="AD84569" s="9"/>
    </row>
    <row r="84570" spans="30:30">
      <c r="AD84570" s="9"/>
    </row>
    <row r="84571" spans="30:30">
      <c r="AD84571" s="9"/>
    </row>
    <row r="84572" spans="30:30">
      <c r="AD84572" s="9"/>
    </row>
    <row r="84573" spans="30:30">
      <c r="AD84573" s="9"/>
    </row>
    <row r="84574" spans="30:30">
      <c r="AD84574" s="9"/>
    </row>
    <row r="84575" spans="30:30">
      <c r="AD84575" s="9"/>
    </row>
    <row r="84576" spans="30:30">
      <c r="AD84576" s="9"/>
    </row>
    <row r="84577" spans="30:30">
      <c r="AD84577" s="9"/>
    </row>
    <row r="84578" spans="30:30">
      <c r="AD84578" s="9"/>
    </row>
    <row r="84579" spans="30:30">
      <c r="AD84579" s="9"/>
    </row>
    <row r="84580" spans="30:30">
      <c r="AD84580" s="9"/>
    </row>
    <row r="84581" spans="30:30">
      <c r="AD84581" s="9"/>
    </row>
    <row r="84582" spans="30:30">
      <c r="AD84582" s="9"/>
    </row>
    <row r="84583" spans="30:30">
      <c r="AD84583" s="9"/>
    </row>
    <row r="84584" spans="30:30">
      <c r="AD84584" s="9"/>
    </row>
    <row r="84585" spans="30:30">
      <c r="AD84585" s="9"/>
    </row>
    <row r="84586" spans="30:30">
      <c r="AD84586" s="9"/>
    </row>
    <row r="84587" spans="30:30">
      <c r="AD84587" s="9"/>
    </row>
    <row r="84588" spans="30:30">
      <c r="AD84588" s="9"/>
    </row>
    <row r="84589" spans="30:30">
      <c r="AD84589" s="9"/>
    </row>
    <row r="84590" spans="30:30">
      <c r="AD84590" s="9"/>
    </row>
    <row r="84591" spans="30:30">
      <c r="AD84591" s="9"/>
    </row>
    <row r="84592" spans="30:30">
      <c r="AD84592" s="9"/>
    </row>
    <row r="84593" spans="30:30">
      <c r="AD84593" s="9"/>
    </row>
    <row r="84594" spans="30:30">
      <c r="AD84594" s="9"/>
    </row>
    <row r="84595" spans="30:30">
      <c r="AD84595" s="9"/>
    </row>
    <row r="84596" spans="30:30">
      <c r="AD84596" s="9"/>
    </row>
    <row r="84597" spans="30:30">
      <c r="AD84597" s="9"/>
    </row>
    <row r="84598" spans="30:30">
      <c r="AD84598" s="9"/>
    </row>
    <row r="84599" spans="30:30">
      <c r="AD84599" s="9"/>
    </row>
    <row r="84600" spans="30:30">
      <c r="AD84600" s="9"/>
    </row>
    <row r="84601" spans="30:30">
      <c r="AD84601" s="9"/>
    </row>
    <row r="84602" spans="30:30">
      <c r="AD84602" s="9"/>
    </row>
    <row r="84603" spans="30:30">
      <c r="AD84603" s="9"/>
    </row>
    <row r="84604" spans="30:30">
      <c r="AD84604" s="9"/>
    </row>
    <row r="84605" spans="30:30">
      <c r="AD84605" s="9"/>
    </row>
    <row r="84606" spans="30:30">
      <c r="AD84606" s="9"/>
    </row>
    <row r="84607" spans="30:30">
      <c r="AD84607" s="9"/>
    </row>
    <row r="84608" spans="30:30">
      <c r="AD84608" s="9"/>
    </row>
    <row r="84609" spans="30:30">
      <c r="AD84609" s="9"/>
    </row>
    <row r="84610" spans="30:30">
      <c r="AD84610" s="9"/>
    </row>
    <row r="84611" spans="30:30">
      <c r="AD84611" s="9"/>
    </row>
    <row r="84612" spans="30:30">
      <c r="AD84612" s="9"/>
    </row>
    <row r="84613" spans="30:30">
      <c r="AD84613" s="9"/>
    </row>
    <row r="84614" spans="30:30">
      <c r="AD84614" s="9"/>
    </row>
    <row r="84615" spans="30:30">
      <c r="AD84615" s="9"/>
    </row>
    <row r="84616" spans="30:30">
      <c r="AD84616" s="9"/>
    </row>
    <row r="84617" spans="30:30">
      <c r="AD84617" s="9"/>
    </row>
    <row r="84618" spans="30:30">
      <c r="AD84618" s="9"/>
    </row>
    <row r="84619" spans="30:30">
      <c r="AD84619" s="9"/>
    </row>
    <row r="84620" spans="30:30">
      <c r="AD84620" s="9"/>
    </row>
    <row r="84621" spans="30:30">
      <c r="AD84621" s="9"/>
    </row>
    <row r="84622" spans="30:30">
      <c r="AD84622" s="9"/>
    </row>
    <row r="84623" spans="30:30">
      <c r="AD84623" s="9"/>
    </row>
    <row r="84624" spans="30:30">
      <c r="AD84624" s="9"/>
    </row>
    <row r="84625" spans="30:30">
      <c r="AD84625" s="9"/>
    </row>
    <row r="84626" spans="30:30">
      <c r="AD84626" s="9"/>
    </row>
    <row r="84627" spans="30:30">
      <c r="AD84627" s="9"/>
    </row>
    <row r="84628" spans="30:30">
      <c r="AD84628" s="9"/>
    </row>
    <row r="84629" spans="30:30">
      <c r="AD84629" s="9"/>
    </row>
    <row r="84630" spans="30:30">
      <c r="AD84630" s="9"/>
    </row>
    <row r="84631" spans="30:30">
      <c r="AD84631" s="9"/>
    </row>
    <row r="84632" spans="30:30">
      <c r="AD84632" s="9"/>
    </row>
    <row r="84633" spans="30:30">
      <c r="AD84633" s="9"/>
    </row>
    <row r="84634" spans="30:30">
      <c r="AD84634" s="9"/>
    </row>
    <row r="84635" spans="30:30">
      <c r="AD84635" s="9"/>
    </row>
    <row r="84636" spans="30:30">
      <c r="AD84636" s="9"/>
    </row>
    <row r="84637" spans="30:30">
      <c r="AD84637" s="9"/>
    </row>
    <row r="84638" spans="30:30">
      <c r="AD84638" s="9"/>
    </row>
    <row r="84639" spans="30:30">
      <c r="AD84639" s="9"/>
    </row>
    <row r="84640" spans="30:30">
      <c r="AD84640" s="9"/>
    </row>
    <row r="84641" spans="30:30">
      <c r="AD84641" s="9"/>
    </row>
    <row r="84642" spans="30:30">
      <c r="AD84642" s="9"/>
    </row>
    <row r="84643" spans="30:30">
      <c r="AD84643" s="9"/>
    </row>
    <row r="84644" spans="30:30">
      <c r="AD84644" s="9"/>
    </row>
    <row r="84645" spans="30:30">
      <c r="AD84645" s="9"/>
    </row>
    <row r="84646" spans="30:30">
      <c r="AD84646" s="9"/>
    </row>
    <row r="84647" spans="30:30">
      <c r="AD84647" s="9"/>
    </row>
    <row r="84648" spans="30:30">
      <c r="AD84648" s="9"/>
    </row>
    <row r="84649" spans="30:30">
      <c r="AD84649" s="9"/>
    </row>
    <row r="84650" spans="30:30">
      <c r="AD84650" s="9"/>
    </row>
    <row r="84651" spans="30:30">
      <c r="AD84651" s="9"/>
    </row>
    <row r="84652" spans="30:30">
      <c r="AD84652" s="9"/>
    </row>
    <row r="84653" spans="30:30">
      <c r="AD84653" s="9"/>
    </row>
    <row r="84654" spans="30:30">
      <c r="AD84654" s="9"/>
    </row>
    <row r="84655" spans="30:30">
      <c r="AD84655" s="9"/>
    </row>
    <row r="84656" spans="30:30">
      <c r="AD84656" s="9"/>
    </row>
    <row r="84657" spans="30:30">
      <c r="AD84657" s="9"/>
    </row>
    <row r="84658" spans="30:30">
      <c r="AD84658" s="9"/>
    </row>
    <row r="84659" spans="30:30">
      <c r="AD84659" s="9"/>
    </row>
    <row r="84660" spans="30:30">
      <c r="AD84660" s="9"/>
    </row>
    <row r="84661" spans="30:30">
      <c r="AD84661" s="9"/>
    </row>
    <row r="84662" spans="30:30">
      <c r="AD84662" s="9"/>
    </row>
    <row r="84663" spans="30:30">
      <c r="AD84663" s="9"/>
    </row>
    <row r="84664" spans="30:30">
      <c r="AD84664" s="9"/>
    </row>
    <row r="84665" spans="30:30">
      <c r="AD84665" s="9"/>
    </row>
    <row r="84666" spans="30:30">
      <c r="AD84666" s="9"/>
    </row>
    <row r="84667" spans="30:30">
      <c r="AD84667" s="9"/>
    </row>
    <row r="84668" spans="30:30">
      <c r="AD84668" s="9"/>
    </row>
    <row r="84669" spans="30:30">
      <c r="AD84669" s="9"/>
    </row>
    <row r="84670" spans="30:30">
      <c r="AD84670" s="9"/>
    </row>
    <row r="84671" spans="30:30">
      <c r="AD84671" s="9"/>
    </row>
    <row r="84672" spans="30:30">
      <c r="AD84672" s="9"/>
    </row>
    <row r="84673" spans="30:30">
      <c r="AD84673" s="9"/>
    </row>
    <row r="84674" spans="30:30">
      <c r="AD84674" s="9"/>
    </row>
    <row r="84675" spans="30:30">
      <c r="AD84675" s="9"/>
    </row>
    <row r="84676" spans="30:30">
      <c r="AD84676" s="9"/>
    </row>
    <row r="84677" spans="30:30">
      <c r="AD84677" s="9"/>
    </row>
    <row r="84678" spans="30:30">
      <c r="AD84678" s="9"/>
    </row>
    <row r="84679" spans="30:30">
      <c r="AD84679" s="9"/>
    </row>
    <row r="84680" spans="30:30">
      <c r="AD84680" s="9"/>
    </row>
    <row r="84681" spans="30:30">
      <c r="AD84681" s="9"/>
    </row>
    <row r="84682" spans="30:30">
      <c r="AD84682" s="9"/>
    </row>
    <row r="84683" spans="30:30">
      <c r="AD84683" s="9"/>
    </row>
    <row r="84684" spans="30:30">
      <c r="AD84684" s="9"/>
    </row>
    <row r="84685" spans="30:30">
      <c r="AD84685" s="9"/>
    </row>
    <row r="84686" spans="30:30">
      <c r="AD84686" s="9"/>
    </row>
    <row r="84687" spans="30:30">
      <c r="AD84687" s="9"/>
    </row>
    <row r="84688" spans="30:30">
      <c r="AD84688" s="9"/>
    </row>
    <row r="84689" spans="30:30">
      <c r="AD84689" s="9"/>
    </row>
    <row r="84690" spans="30:30">
      <c r="AD84690" s="9"/>
    </row>
    <row r="84691" spans="30:30">
      <c r="AD84691" s="9"/>
    </row>
    <row r="84692" spans="30:30">
      <c r="AD84692" s="9"/>
    </row>
    <row r="84693" spans="30:30">
      <c r="AD84693" s="9"/>
    </row>
    <row r="84694" spans="30:30">
      <c r="AD84694" s="9"/>
    </row>
    <row r="84695" spans="30:30">
      <c r="AD84695" s="9"/>
    </row>
    <row r="84696" spans="30:30">
      <c r="AD84696" s="9"/>
    </row>
    <row r="84697" spans="30:30">
      <c r="AD84697" s="9"/>
    </row>
    <row r="84698" spans="30:30">
      <c r="AD84698" s="9"/>
    </row>
    <row r="84699" spans="30:30">
      <c r="AD84699" s="9"/>
    </row>
    <row r="84700" spans="30:30">
      <c r="AD84700" s="9"/>
    </row>
    <row r="84701" spans="30:30">
      <c r="AD84701" s="9"/>
    </row>
    <row r="84702" spans="30:30">
      <c r="AD84702" s="9"/>
    </row>
    <row r="84703" spans="30:30">
      <c r="AD84703" s="9"/>
    </row>
    <row r="84704" spans="30:30">
      <c r="AD84704" s="9"/>
    </row>
    <row r="84705" spans="30:30">
      <c r="AD84705" s="9"/>
    </row>
    <row r="84706" spans="30:30">
      <c r="AD84706" s="9"/>
    </row>
    <row r="84707" spans="30:30">
      <c r="AD84707" s="9"/>
    </row>
    <row r="84708" spans="30:30">
      <c r="AD84708" s="9"/>
    </row>
    <row r="84709" spans="30:30">
      <c r="AD84709" s="9"/>
    </row>
    <row r="84710" spans="30:30">
      <c r="AD84710" s="9"/>
    </row>
    <row r="84711" spans="30:30">
      <c r="AD84711" s="9"/>
    </row>
    <row r="84712" spans="30:30">
      <c r="AD84712" s="9"/>
    </row>
    <row r="84713" spans="30:30">
      <c r="AD84713" s="9"/>
    </row>
    <row r="84714" spans="30:30">
      <c r="AD84714" s="9"/>
    </row>
    <row r="84715" spans="30:30">
      <c r="AD84715" s="9"/>
    </row>
    <row r="84716" spans="30:30">
      <c r="AD84716" s="9"/>
    </row>
    <row r="84717" spans="30:30">
      <c r="AD84717" s="9"/>
    </row>
    <row r="84718" spans="30:30">
      <c r="AD84718" s="9"/>
    </row>
    <row r="84719" spans="30:30">
      <c r="AD84719" s="9"/>
    </row>
    <row r="84720" spans="30:30">
      <c r="AD84720" s="9"/>
    </row>
    <row r="84721" spans="30:30">
      <c r="AD84721" s="9"/>
    </row>
    <row r="84722" spans="30:30">
      <c r="AD84722" s="9"/>
    </row>
    <row r="84723" spans="30:30">
      <c r="AD84723" s="9"/>
    </row>
    <row r="84724" spans="30:30">
      <c r="AD84724" s="9"/>
    </row>
    <row r="84725" spans="30:30">
      <c r="AD84725" s="9"/>
    </row>
    <row r="84726" spans="30:30">
      <c r="AD84726" s="9"/>
    </row>
    <row r="84727" spans="30:30">
      <c r="AD84727" s="9"/>
    </row>
    <row r="84728" spans="30:30">
      <c r="AD84728" s="9"/>
    </row>
    <row r="84729" spans="30:30">
      <c r="AD84729" s="9"/>
    </row>
    <row r="84730" spans="30:30">
      <c r="AD84730" s="9"/>
    </row>
    <row r="84731" spans="30:30">
      <c r="AD84731" s="9"/>
    </row>
    <row r="84732" spans="30:30">
      <c r="AD84732" s="9"/>
    </row>
    <row r="84733" spans="30:30">
      <c r="AD84733" s="9"/>
    </row>
    <row r="84734" spans="30:30">
      <c r="AD84734" s="9"/>
    </row>
    <row r="84735" spans="30:30">
      <c r="AD84735" s="9"/>
    </row>
    <row r="84736" spans="30:30">
      <c r="AD84736" s="9"/>
    </row>
    <row r="84737" spans="30:30">
      <c r="AD84737" s="9"/>
    </row>
    <row r="84738" spans="30:30">
      <c r="AD84738" s="9"/>
    </row>
    <row r="84739" spans="30:30">
      <c r="AD84739" s="9"/>
    </row>
    <row r="84740" spans="30:30">
      <c r="AD84740" s="9"/>
    </row>
    <row r="84741" spans="30:30">
      <c r="AD84741" s="9"/>
    </row>
    <row r="84742" spans="30:30">
      <c r="AD84742" s="9"/>
    </row>
    <row r="84743" spans="30:30">
      <c r="AD84743" s="9"/>
    </row>
    <row r="84744" spans="30:30">
      <c r="AD84744" s="9"/>
    </row>
    <row r="84745" spans="30:30">
      <c r="AD84745" s="9"/>
    </row>
    <row r="84746" spans="30:30">
      <c r="AD84746" s="9"/>
    </row>
    <row r="84747" spans="30:30">
      <c r="AD84747" s="9"/>
    </row>
    <row r="84748" spans="30:30">
      <c r="AD84748" s="9"/>
    </row>
    <row r="84749" spans="30:30">
      <c r="AD84749" s="9"/>
    </row>
    <row r="84750" spans="30:30">
      <c r="AD84750" s="9"/>
    </row>
    <row r="84751" spans="30:30">
      <c r="AD84751" s="9"/>
    </row>
    <row r="84752" spans="30:30">
      <c r="AD84752" s="9"/>
    </row>
    <row r="84753" spans="30:30">
      <c r="AD84753" s="9"/>
    </row>
    <row r="84754" spans="30:30">
      <c r="AD84754" s="9"/>
    </row>
    <row r="84755" spans="30:30">
      <c r="AD84755" s="9"/>
    </row>
    <row r="84756" spans="30:30">
      <c r="AD84756" s="9"/>
    </row>
    <row r="84757" spans="30:30">
      <c r="AD84757" s="9"/>
    </row>
    <row r="84758" spans="30:30">
      <c r="AD84758" s="9"/>
    </row>
    <row r="84759" spans="30:30">
      <c r="AD84759" s="9"/>
    </row>
    <row r="84760" spans="30:30">
      <c r="AD84760" s="9"/>
    </row>
    <row r="84761" spans="30:30">
      <c r="AD84761" s="9"/>
    </row>
    <row r="84762" spans="30:30">
      <c r="AD84762" s="9"/>
    </row>
    <row r="84763" spans="30:30">
      <c r="AD84763" s="9"/>
    </row>
    <row r="84764" spans="30:30">
      <c r="AD84764" s="9"/>
    </row>
    <row r="84765" spans="30:30">
      <c r="AD84765" s="9"/>
    </row>
    <row r="84766" spans="30:30">
      <c r="AD84766" s="9"/>
    </row>
    <row r="84767" spans="30:30">
      <c r="AD84767" s="9"/>
    </row>
    <row r="84768" spans="30:30">
      <c r="AD84768" s="9"/>
    </row>
    <row r="84769" spans="30:30">
      <c r="AD84769" s="9"/>
    </row>
    <row r="84770" spans="30:30">
      <c r="AD84770" s="9"/>
    </row>
    <row r="84771" spans="30:30">
      <c r="AD84771" s="9"/>
    </row>
    <row r="84772" spans="30:30">
      <c r="AD84772" s="9"/>
    </row>
    <row r="84773" spans="30:30">
      <c r="AD84773" s="9"/>
    </row>
    <row r="84774" spans="30:30">
      <c r="AD84774" s="9"/>
    </row>
    <row r="84775" spans="30:30">
      <c r="AD84775" s="9"/>
    </row>
    <row r="84776" spans="30:30">
      <c r="AD84776" s="9"/>
    </row>
    <row r="84777" spans="30:30">
      <c r="AD84777" s="9"/>
    </row>
    <row r="84778" spans="30:30">
      <c r="AD84778" s="9"/>
    </row>
    <row r="84779" spans="30:30">
      <c r="AD84779" s="9"/>
    </row>
    <row r="84780" spans="30:30">
      <c r="AD84780" s="9"/>
    </row>
    <row r="84781" spans="30:30">
      <c r="AD84781" s="9"/>
    </row>
    <row r="84782" spans="30:30">
      <c r="AD84782" s="9"/>
    </row>
    <row r="84783" spans="30:30">
      <c r="AD84783" s="9"/>
    </row>
    <row r="84784" spans="30:30">
      <c r="AD84784" s="9"/>
    </row>
    <row r="84785" spans="30:30">
      <c r="AD84785" s="9"/>
    </row>
    <row r="84786" spans="30:30">
      <c r="AD84786" s="9"/>
    </row>
    <row r="84787" spans="30:30">
      <c r="AD84787" s="9"/>
    </row>
    <row r="84788" spans="30:30">
      <c r="AD84788" s="9"/>
    </row>
    <row r="84789" spans="30:30">
      <c r="AD84789" s="9"/>
    </row>
    <row r="84790" spans="30:30">
      <c r="AD84790" s="9"/>
    </row>
    <row r="84791" spans="30:30">
      <c r="AD84791" s="9"/>
    </row>
    <row r="84792" spans="30:30">
      <c r="AD84792" s="9"/>
    </row>
    <row r="84793" spans="30:30">
      <c r="AD84793" s="9"/>
    </row>
    <row r="84794" spans="30:30">
      <c r="AD84794" s="9"/>
    </row>
    <row r="84795" spans="30:30">
      <c r="AD84795" s="9"/>
    </row>
    <row r="84796" spans="30:30">
      <c r="AD84796" s="9"/>
    </row>
    <row r="84797" spans="30:30">
      <c r="AD84797" s="9"/>
    </row>
    <row r="84798" spans="30:30">
      <c r="AD84798" s="9"/>
    </row>
    <row r="84799" spans="30:30">
      <c r="AD84799" s="9"/>
    </row>
    <row r="84800" spans="30:30">
      <c r="AD84800" s="9"/>
    </row>
    <row r="84801" spans="30:30">
      <c r="AD84801" s="9"/>
    </row>
    <row r="84802" spans="30:30">
      <c r="AD84802" s="9"/>
    </row>
    <row r="84803" spans="30:30">
      <c r="AD84803" s="9"/>
    </row>
    <row r="84804" spans="30:30">
      <c r="AD84804" s="9"/>
    </row>
    <row r="84805" spans="30:30">
      <c r="AD84805" s="9"/>
    </row>
    <row r="84806" spans="30:30">
      <c r="AD84806" s="9"/>
    </row>
    <row r="84807" spans="30:30">
      <c r="AD84807" s="9"/>
    </row>
    <row r="84808" spans="30:30">
      <c r="AD84808" s="9"/>
    </row>
    <row r="84809" spans="30:30">
      <c r="AD84809" s="9"/>
    </row>
    <row r="84810" spans="30:30">
      <c r="AD84810" s="9"/>
    </row>
    <row r="84811" spans="30:30">
      <c r="AD84811" s="9"/>
    </row>
    <row r="84812" spans="30:30">
      <c r="AD84812" s="9"/>
    </row>
    <row r="84813" spans="30:30">
      <c r="AD84813" s="9"/>
    </row>
    <row r="84814" spans="30:30">
      <c r="AD84814" s="9"/>
    </row>
    <row r="84815" spans="30:30">
      <c r="AD84815" s="9"/>
    </row>
    <row r="84816" spans="30:30">
      <c r="AD84816" s="9"/>
    </row>
    <row r="84817" spans="30:30">
      <c r="AD84817" s="9"/>
    </row>
    <row r="84818" spans="30:30">
      <c r="AD84818" s="9"/>
    </row>
    <row r="84819" spans="30:30">
      <c r="AD84819" s="9"/>
    </row>
    <row r="84820" spans="30:30">
      <c r="AD84820" s="9"/>
    </row>
    <row r="84821" spans="30:30">
      <c r="AD84821" s="9"/>
    </row>
    <row r="84822" spans="30:30">
      <c r="AD84822" s="9"/>
    </row>
    <row r="84823" spans="30:30">
      <c r="AD84823" s="9"/>
    </row>
    <row r="84824" spans="30:30">
      <c r="AD84824" s="9"/>
    </row>
    <row r="84825" spans="30:30">
      <c r="AD84825" s="9"/>
    </row>
    <row r="84826" spans="30:30">
      <c r="AD84826" s="9"/>
    </row>
    <row r="84827" spans="30:30">
      <c r="AD84827" s="9"/>
    </row>
    <row r="84828" spans="30:30">
      <c r="AD84828" s="9"/>
    </row>
    <row r="84829" spans="30:30">
      <c r="AD84829" s="9"/>
    </row>
    <row r="84830" spans="30:30">
      <c r="AD84830" s="9"/>
    </row>
    <row r="84831" spans="30:30">
      <c r="AD84831" s="9"/>
    </row>
    <row r="84832" spans="30:30">
      <c r="AD84832" s="9"/>
    </row>
    <row r="84833" spans="30:30">
      <c r="AD84833" s="9"/>
    </row>
    <row r="84834" spans="30:30">
      <c r="AD84834" s="9"/>
    </row>
    <row r="84835" spans="30:30">
      <c r="AD84835" s="9"/>
    </row>
    <row r="84836" spans="30:30">
      <c r="AD84836" s="9"/>
    </row>
    <row r="84837" spans="30:30">
      <c r="AD84837" s="9"/>
    </row>
    <row r="84838" spans="30:30">
      <c r="AD84838" s="9"/>
    </row>
    <row r="84839" spans="30:30">
      <c r="AD84839" s="9"/>
    </row>
    <row r="84840" spans="30:30">
      <c r="AD84840" s="9"/>
    </row>
    <row r="84841" spans="30:30">
      <c r="AD84841" s="9"/>
    </row>
    <row r="84842" spans="30:30">
      <c r="AD84842" s="9"/>
    </row>
    <row r="84843" spans="30:30">
      <c r="AD84843" s="9"/>
    </row>
    <row r="84844" spans="30:30">
      <c r="AD84844" s="9"/>
    </row>
    <row r="84845" spans="30:30">
      <c r="AD84845" s="9"/>
    </row>
    <row r="84846" spans="30:30">
      <c r="AD84846" s="9"/>
    </row>
    <row r="84847" spans="30:30">
      <c r="AD84847" s="9"/>
    </row>
    <row r="84848" spans="30:30">
      <c r="AD84848" s="9"/>
    </row>
    <row r="84849" spans="30:30">
      <c r="AD84849" s="9"/>
    </row>
    <row r="84850" spans="30:30">
      <c r="AD84850" s="9"/>
    </row>
    <row r="84851" spans="30:30">
      <c r="AD84851" s="9"/>
    </row>
    <row r="84852" spans="30:30">
      <c r="AD84852" s="9"/>
    </row>
    <row r="84853" spans="30:30">
      <c r="AD84853" s="9"/>
    </row>
    <row r="84854" spans="30:30">
      <c r="AD84854" s="9"/>
    </row>
    <row r="84855" spans="30:30">
      <c r="AD84855" s="9"/>
    </row>
    <row r="84856" spans="30:30">
      <c r="AD84856" s="9"/>
    </row>
    <row r="84857" spans="30:30">
      <c r="AD84857" s="9"/>
    </row>
    <row r="84858" spans="30:30">
      <c r="AD84858" s="9"/>
    </row>
    <row r="84859" spans="30:30">
      <c r="AD84859" s="9"/>
    </row>
    <row r="84860" spans="30:30">
      <c r="AD84860" s="9"/>
    </row>
    <row r="84861" spans="30:30">
      <c r="AD84861" s="9"/>
    </row>
    <row r="84862" spans="30:30">
      <c r="AD84862" s="9"/>
    </row>
    <row r="84863" spans="30:30">
      <c r="AD84863" s="9"/>
    </row>
    <row r="84864" spans="30:30">
      <c r="AD84864" s="9"/>
    </row>
    <row r="84865" spans="30:30">
      <c r="AD84865" s="9"/>
    </row>
    <row r="84866" spans="30:30">
      <c r="AD84866" s="9"/>
    </row>
    <row r="84867" spans="30:30">
      <c r="AD84867" s="9"/>
    </row>
    <row r="84868" spans="30:30">
      <c r="AD84868" s="9"/>
    </row>
    <row r="84869" spans="30:30">
      <c r="AD84869" s="9"/>
    </row>
    <row r="84870" spans="30:30">
      <c r="AD84870" s="9"/>
    </row>
    <row r="84871" spans="30:30">
      <c r="AD84871" s="9"/>
    </row>
    <row r="84872" spans="30:30">
      <c r="AD84872" s="9"/>
    </row>
    <row r="84873" spans="30:30">
      <c r="AD84873" s="9"/>
    </row>
    <row r="84874" spans="30:30">
      <c r="AD84874" s="9"/>
    </row>
    <row r="84875" spans="30:30">
      <c r="AD84875" s="9"/>
    </row>
    <row r="84876" spans="30:30">
      <c r="AD84876" s="9"/>
    </row>
    <row r="84877" spans="30:30">
      <c r="AD84877" s="9"/>
    </row>
    <row r="84878" spans="30:30">
      <c r="AD84878" s="9"/>
    </row>
    <row r="84879" spans="30:30">
      <c r="AD84879" s="9"/>
    </row>
    <row r="84880" spans="30:30">
      <c r="AD84880" s="9"/>
    </row>
    <row r="84881" spans="30:30">
      <c r="AD84881" s="9"/>
    </row>
    <row r="84882" spans="30:30">
      <c r="AD84882" s="9"/>
    </row>
    <row r="84883" spans="30:30">
      <c r="AD84883" s="9"/>
    </row>
    <row r="84884" spans="30:30">
      <c r="AD84884" s="9"/>
    </row>
    <row r="84885" spans="30:30">
      <c r="AD84885" s="9"/>
    </row>
    <row r="84886" spans="30:30">
      <c r="AD84886" s="9"/>
    </row>
    <row r="84887" spans="30:30">
      <c r="AD84887" s="9"/>
    </row>
    <row r="84888" spans="30:30">
      <c r="AD84888" s="9"/>
    </row>
    <row r="84889" spans="30:30">
      <c r="AD84889" s="9"/>
    </row>
    <row r="84890" spans="30:30">
      <c r="AD84890" s="9"/>
    </row>
    <row r="84891" spans="30:30">
      <c r="AD84891" s="9"/>
    </row>
    <row r="84892" spans="30:30">
      <c r="AD84892" s="9"/>
    </row>
    <row r="84893" spans="30:30">
      <c r="AD84893" s="9"/>
    </row>
    <row r="84894" spans="30:30">
      <c r="AD84894" s="9"/>
    </row>
    <row r="84895" spans="30:30">
      <c r="AD84895" s="9"/>
    </row>
    <row r="84896" spans="30:30">
      <c r="AD84896" s="9"/>
    </row>
    <row r="84897" spans="30:30">
      <c r="AD84897" s="9"/>
    </row>
    <row r="84898" spans="30:30">
      <c r="AD84898" s="9"/>
    </row>
    <row r="84899" spans="30:30">
      <c r="AD84899" s="9"/>
    </row>
    <row r="84900" spans="30:30">
      <c r="AD84900" s="9"/>
    </row>
    <row r="84901" spans="30:30">
      <c r="AD84901" s="9"/>
    </row>
    <row r="84902" spans="30:30">
      <c r="AD84902" s="9"/>
    </row>
    <row r="84903" spans="30:30">
      <c r="AD84903" s="9"/>
    </row>
    <row r="84904" spans="30:30">
      <c r="AD84904" s="9"/>
    </row>
    <row r="84905" spans="30:30">
      <c r="AD84905" s="9"/>
    </row>
    <row r="84906" spans="30:30">
      <c r="AD84906" s="9"/>
    </row>
    <row r="84907" spans="30:30">
      <c r="AD84907" s="9"/>
    </row>
    <row r="84908" spans="30:30">
      <c r="AD84908" s="9"/>
    </row>
    <row r="84909" spans="30:30">
      <c r="AD84909" s="9"/>
    </row>
    <row r="84910" spans="30:30">
      <c r="AD84910" s="9"/>
    </row>
    <row r="84911" spans="30:30">
      <c r="AD84911" s="9"/>
    </row>
    <row r="84912" spans="30:30">
      <c r="AD84912" s="9"/>
    </row>
    <row r="84913" spans="30:30">
      <c r="AD84913" s="9"/>
    </row>
    <row r="84914" spans="30:30">
      <c r="AD84914" s="9"/>
    </row>
    <row r="84915" spans="30:30">
      <c r="AD84915" s="9"/>
    </row>
    <row r="84916" spans="30:30">
      <c r="AD84916" s="9"/>
    </row>
    <row r="84917" spans="30:30">
      <c r="AD84917" s="9"/>
    </row>
    <row r="84918" spans="30:30">
      <c r="AD84918" s="9"/>
    </row>
    <row r="84919" spans="30:30">
      <c r="AD84919" s="9"/>
    </row>
    <row r="84920" spans="30:30">
      <c r="AD84920" s="9"/>
    </row>
    <row r="84921" spans="30:30">
      <c r="AD84921" s="9"/>
    </row>
    <row r="84922" spans="30:30">
      <c r="AD84922" s="9"/>
    </row>
    <row r="84923" spans="30:30">
      <c r="AD84923" s="9"/>
    </row>
    <row r="84924" spans="30:30">
      <c r="AD84924" s="9"/>
    </row>
    <row r="84925" spans="30:30">
      <c r="AD84925" s="9"/>
    </row>
    <row r="84926" spans="30:30">
      <c r="AD84926" s="9"/>
    </row>
    <row r="84927" spans="30:30">
      <c r="AD84927" s="9"/>
    </row>
    <row r="84928" spans="30:30">
      <c r="AD84928" s="9"/>
    </row>
    <row r="84929" spans="30:30">
      <c r="AD84929" s="9"/>
    </row>
    <row r="84930" spans="30:30">
      <c r="AD84930" s="9"/>
    </row>
    <row r="84931" spans="30:30">
      <c r="AD84931" s="9"/>
    </row>
    <row r="84932" spans="30:30">
      <c r="AD84932" s="9"/>
    </row>
    <row r="84933" spans="30:30">
      <c r="AD84933" s="9"/>
    </row>
    <row r="84934" spans="30:30">
      <c r="AD84934" s="9"/>
    </row>
    <row r="84935" spans="30:30">
      <c r="AD84935" s="9"/>
    </row>
    <row r="84936" spans="30:30">
      <c r="AD84936" s="9"/>
    </row>
    <row r="84937" spans="30:30">
      <c r="AD84937" s="9"/>
    </row>
    <row r="84938" spans="30:30">
      <c r="AD84938" s="9"/>
    </row>
    <row r="84939" spans="30:30">
      <c r="AD84939" s="9"/>
    </row>
    <row r="84940" spans="30:30">
      <c r="AD84940" s="9"/>
    </row>
    <row r="84941" spans="30:30">
      <c r="AD84941" s="9"/>
    </row>
    <row r="84942" spans="30:30">
      <c r="AD84942" s="9"/>
    </row>
    <row r="84943" spans="30:30">
      <c r="AD84943" s="9"/>
    </row>
    <row r="84944" spans="30:30">
      <c r="AD84944" s="9"/>
    </row>
    <row r="84945" spans="30:30">
      <c r="AD84945" s="9"/>
    </row>
    <row r="84946" spans="30:30">
      <c r="AD84946" s="9"/>
    </row>
    <row r="84947" spans="30:30">
      <c r="AD84947" s="9"/>
    </row>
    <row r="84948" spans="30:30">
      <c r="AD84948" s="9"/>
    </row>
    <row r="84949" spans="30:30">
      <c r="AD84949" s="9"/>
    </row>
    <row r="84950" spans="30:30">
      <c r="AD84950" s="9"/>
    </row>
    <row r="84951" spans="30:30">
      <c r="AD84951" s="9"/>
    </row>
    <row r="84952" spans="30:30">
      <c r="AD84952" s="9"/>
    </row>
    <row r="84953" spans="30:30">
      <c r="AD84953" s="9"/>
    </row>
    <row r="84954" spans="30:30">
      <c r="AD84954" s="9"/>
    </row>
    <row r="84955" spans="30:30">
      <c r="AD84955" s="9"/>
    </row>
    <row r="84956" spans="30:30">
      <c r="AD84956" s="9"/>
    </row>
    <row r="84957" spans="30:30">
      <c r="AD84957" s="9"/>
    </row>
    <row r="84958" spans="30:30">
      <c r="AD84958" s="9"/>
    </row>
    <row r="84959" spans="30:30">
      <c r="AD84959" s="9"/>
    </row>
    <row r="84960" spans="30:30">
      <c r="AD84960" s="9"/>
    </row>
    <row r="84961" spans="30:30">
      <c r="AD84961" s="9"/>
    </row>
    <row r="84962" spans="30:30">
      <c r="AD84962" s="9"/>
    </row>
    <row r="84963" spans="30:30">
      <c r="AD84963" s="9"/>
    </row>
    <row r="84964" spans="30:30">
      <c r="AD84964" s="9"/>
    </row>
    <row r="84965" spans="30:30">
      <c r="AD84965" s="9"/>
    </row>
    <row r="84966" spans="30:30">
      <c r="AD84966" s="9"/>
    </row>
    <row r="84967" spans="30:30">
      <c r="AD84967" s="9"/>
    </row>
    <row r="84968" spans="30:30">
      <c r="AD84968" s="9"/>
    </row>
    <row r="84969" spans="30:30">
      <c r="AD84969" s="9"/>
    </row>
    <row r="84970" spans="30:30">
      <c r="AD84970" s="9"/>
    </row>
    <row r="84971" spans="30:30">
      <c r="AD84971" s="9"/>
    </row>
    <row r="84972" spans="30:30">
      <c r="AD84972" s="9"/>
    </row>
    <row r="84973" spans="30:30">
      <c r="AD84973" s="9"/>
    </row>
    <row r="84974" spans="30:30">
      <c r="AD84974" s="9"/>
    </row>
    <row r="84975" spans="30:30">
      <c r="AD84975" s="9"/>
    </row>
    <row r="84976" spans="30:30">
      <c r="AD84976" s="9"/>
    </row>
    <row r="84977" spans="30:30">
      <c r="AD84977" s="9"/>
    </row>
    <row r="84978" spans="30:30">
      <c r="AD84978" s="9"/>
    </row>
    <row r="84979" spans="30:30">
      <c r="AD84979" s="9"/>
    </row>
    <row r="84980" spans="30:30">
      <c r="AD84980" s="9"/>
    </row>
    <row r="84981" spans="30:30">
      <c r="AD84981" s="9"/>
    </row>
    <row r="84982" spans="30:30">
      <c r="AD84982" s="9"/>
    </row>
    <row r="84983" spans="30:30">
      <c r="AD84983" s="9"/>
    </row>
    <row r="84984" spans="30:30">
      <c r="AD84984" s="9"/>
    </row>
    <row r="84985" spans="30:30">
      <c r="AD84985" s="9"/>
    </row>
    <row r="84986" spans="30:30">
      <c r="AD84986" s="9"/>
    </row>
    <row r="84987" spans="30:30">
      <c r="AD84987" s="9"/>
    </row>
    <row r="84988" spans="30:30">
      <c r="AD84988" s="9"/>
    </row>
    <row r="84989" spans="30:30">
      <c r="AD84989" s="9"/>
    </row>
    <row r="84990" spans="30:30">
      <c r="AD84990" s="9"/>
    </row>
    <row r="84991" spans="30:30">
      <c r="AD84991" s="9"/>
    </row>
    <row r="84992" spans="30:30">
      <c r="AD84992" s="9"/>
    </row>
    <row r="84993" spans="30:30">
      <c r="AD84993" s="9"/>
    </row>
    <row r="84994" spans="30:30">
      <c r="AD84994" s="9"/>
    </row>
    <row r="84995" spans="30:30">
      <c r="AD84995" s="9"/>
    </row>
    <row r="84996" spans="30:30">
      <c r="AD84996" s="9"/>
    </row>
    <row r="84997" spans="30:30">
      <c r="AD84997" s="9"/>
    </row>
    <row r="84998" spans="30:30">
      <c r="AD84998" s="9"/>
    </row>
    <row r="84999" spans="30:30">
      <c r="AD84999" s="9"/>
    </row>
    <row r="85000" spans="30:30">
      <c r="AD85000" s="9"/>
    </row>
    <row r="85001" spans="30:30">
      <c r="AD85001" s="9"/>
    </row>
    <row r="85002" spans="30:30">
      <c r="AD85002" s="9"/>
    </row>
    <row r="85003" spans="30:30">
      <c r="AD85003" s="9"/>
    </row>
    <row r="85004" spans="30:30">
      <c r="AD85004" s="9"/>
    </row>
    <row r="85005" spans="30:30">
      <c r="AD85005" s="9"/>
    </row>
    <row r="85006" spans="30:30">
      <c r="AD85006" s="9"/>
    </row>
    <row r="85007" spans="30:30">
      <c r="AD85007" s="9"/>
    </row>
    <row r="85008" spans="30:30">
      <c r="AD85008" s="9"/>
    </row>
    <row r="85009" spans="30:30">
      <c r="AD85009" s="9"/>
    </row>
    <row r="85010" spans="30:30">
      <c r="AD85010" s="9"/>
    </row>
    <row r="85011" spans="30:30">
      <c r="AD85011" s="9"/>
    </row>
    <row r="85012" spans="30:30">
      <c r="AD85012" s="9"/>
    </row>
    <row r="85013" spans="30:30">
      <c r="AD85013" s="9"/>
    </row>
    <row r="85014" spans="30:30">
      <c r="AD85014" s="9"/>
    </row>
    <row r="85015" spans="30:30">
      <c r="AD85015" s="9"/>
    </row>
    <row r="85016" spans="30:30">
      <c r="AD85016" s="9"/>
    </row>
    <row r="85017" spans="30:30">
      <c r="AD85017" s="9"/>
    </row>
    <row r="85018" spans="30:30">
      <c r="AD85018" s="9"/>
    </row>
    <row r="85019" spans="30:30">
      <c r="AD85019" s="9"/>
    </row>
    <row r="85020" spans="30:30">
      <c r="AD85020" s="9"/>
    </row>
    <row r="85021" spans="30:30">
      <c r="AD85021" s="9"/>
    </row>
    <row r="85022" spans="30:30">
      <c r="AD85022" s="9"/>
    </row>
    <row r="85023" spans="30:30">
      <c r="AD85023" s="9"/>
    </row>
    <row r="85024" spans="30:30">
      <c r="AD85024" s="9"/>
    </row>
    <row r="85025" spans="30:30">
      <c r="AD85025" s="9"/>
    </row>
    <row r="85026" spans="30:30">
      <c r="AD85026" s="9"/>
    </row>
    <row r="85027" spans="30:30">
      <c r="AD85027" s="9"/>
    </row>
    <row r="85028" spans="30:30">
      <c r="AD85028" s="9"/>
    </row>
    <row r="85029" spans="30:30">
      <c r="AD85029" s="9"/>
    </row>
    <row r="85030" spans="30:30">
      <c r="AD85030" s="9"/>
    </row>
    <row r="85031" spans="30:30">
      <c r="AD85031" s="9"/>
    </row>
    <row r="85032" spans="30:30">
      <c r="AD85032" s="9"/>
    </row>
    <row r="85033" spans="30:30">
      <c r="AD85033" s="9"/>
    </row>
    <row r="85034" spans="30:30">
      <c r="AD85034" s="9"/>
    </row>
    <row r="85035" spans="30:30">
      <c r="AD85035" s="9"/>
    </row>
    <row r="85036" spans="30:30">
      <c r="AD85036" s="9"/>
    </row>
    <row r="85037" spans="30:30">
      <c r="AD85037" s="9"/>
    </row>
    <row r="85038" spans="30:30">
      <c r="AD85038" s="9"/>
    </row>
    <row r="85039" spans="30:30">
      <c r="AD85039" s="9"/>
    </row>
    <row r="85040" spans="30:30">
      <c r="AD85040" s="9"/>
    </row>
    <row r="85041" spans="30:30">
      <c r="AD85041" s="9"/>
    </row>
    <row r="85042" spans="30:30">
      <c r="AD85042" s="9"/>
    </row>
    <row r="85043" spans="30:30">
      <c r="AD85043" s="9"/>
    </row>
    <row r="85044" spans="30:30">
      <c r="AD85044" s="9"/>
    </row>
    <row r="85045" spans="30:30">
      <c r="AD85045" s="9"/>
    </row>
    <row r="85046" spans="30:30">
      <c r="AD85046" s="9"/>
    </row>
    <row r="85047" spans="30:30">
      <c r="AD85047" s="9"/>
    </row>
    <row r="85048" spans="30:30">
      <c r="AD85048" s="9"/>
    </row>
    <row r="85049" spans="30:30">
      <c r="AD85049" s="9"/>
    </row>
    <row r="85050" spans="30:30">
      <c r="AD85050" s="9"/>
    </row>
    <row r="85051" spans="30:30">
      <c r="AD85051" s="9"/>
    </row>
    <row r="85052" spans="30:30">
      <c r="AD85052" s="9"/>
    </row>
    <row r="85053" spans="30:30">
      <c r="AD85053" s="9"/>
    </row>
    <row r="85054" spans="30:30">
      <c r="AD85054" s="9"/>
    </row>
    <row r="85055" spans="30:30">
      <c r="AD85055" s="9"/>
    </row>
    <row r="85056" spans="30:30">
      <c r="AD85056" s="9"/>
    </row>
    <row r="85057" spans="30:30">
      <c r="AD85057" s="9"/>
    </row>
    <row r="85058" spans="30:30">
      <c r="AD85058" s="9"/>
    </row>
    <row r="85059" spans="30:30">
      <c r="AD85059" s="9"/>
    </row>
    <row r="85060" spans="30:30">
      <c r="AD85060" s="9"/>
    </row>
    <row r="85061" spans="30:30">
      <c r="AD85061" s="9"/>
    </row>
    <row r="85062" spans="30:30">
      <c r="AD85062" s="9"/>
    </row>
    <row r="85063" spans="30:30">
      <c r="AD85063" s="9"/>
    </row>
    <row r="85064" spans="30:30">
      <c r="AD85064" s="9"/>
    </row>
    <row r="85065" spans="30:30">
      <c r="AD85065" s="9"/>
    </row>
    <row r="85066" spans="30:30">
      <c r="AD85066" s="9"/>
    </row>
    <row r="85067" spans="30:30">
      <c r="AD85067" s="9"/>
    </row>
    <row r="85068" spans="30:30">
      <c r="AD85068" s="9"/>
    </row>
    <row r="85069" spans="30:30">
      <c r="AD85069" s="9"/>
    </row>
    <row r="85070" spans="30:30">
      <c r="AD85070" s="9"/>
    </row>
    <row r="85071" spans="30:30">
      <c r="AD85071" s="9"/>
    </row>
    <row r="85072" spans="30:30">
      <c r="AD85072" s="9"/>
    </row>
    <row r="85073" spans="30:30">
      <c r="AD85073" s="9"/>
    </row>
    <row r="85074" spans="30:30">
      <c r="AD85074" s="9"/>
    </row>
    <row r="85075" spans="30:30">
      <c r="AD85075" s="9"/>
    </row>
    <row r="85076" spans="30:30">
      <c r="AD85076" s="9"/>
    </row>
    <row r="85077" spans="30:30">
      <c r="AD85077" s="9"/>
    </row>
    <row r="85078" spans="30:30">
      <c r="AD85078" s="9"/>
    </row>
    <row r="85079" spans="30:30">
      <c r="AD85079" s="9"/>
    </row>
    <row r="85080" spans="30:30">
      <c r="AD85080" s="9"/>
    </row>
    <row r="85081" spans="30:30">
      <c r="AD85081" s="9"/>
    </row>
    <row r="85082" spans="30:30">
      <c r="AD85082" s="9"/>
    </row>
    <row r="85083" spans="30:30">
      <c r="AD85083" s="9"/>
    </row>
    <row r="85084" spans="30:30">
      <c r="AD85084" s="9"/>
    </row>
    <row r="85085" spans="30:30">
      <c r="AD85085" s="9"/>
    </row>
    <row r="85086" spans="30:30">
      <c r="AD85086" s="9"/>
    </row>
    <row r="85087" spans="30:30">
      <c r="AD85087" s="9"/>
    </row>
    <row r="85088" spans="30:30">
      <c r="AD85088" s="9"/>
    </row>
    <row r="85089" spans="30:30">
      <c r="AD85089" s="9"/>
    </row>
    <row r="85090" spans="30:30">
      <c r="AD85090" s="9"/>
    </row>
    <row r="85091" spans="30:30">
      <c r="AD85091" s="9"/>
    </row>
    <row r="85092" spans="30:30">
      <c r="AD85092" s="9"/>
    </row>
    <row r="85093" spans="30:30">
      <c r="AD85093" s="9"/>
    </row>
    <row r="85094" spans="30:30">
      <c r="AD85094" s="9"/>
    </row>
    <row r="85095" spans="30:30">
      <c r="AD85095" s="9"/>
    </row>
    <row r="85096" spans="30:30">
      <c r="AD85096" s="9"/>
    </row>
    <row r="85097" spans="30:30">
      <c r="AD85097" s="9"/>
    </row>
    <row r="85098" spans="30:30">
      <c r="AD85098" s="9"/>
    </row>
    <row r="85099" spans="30:30">
      <c r="AD85099" s="9"/>
    </row>
    <row r="85100" spans="30:30">
      <c r="AD85100" s="9"/>
    </row>
    <row r="85101" spans="30:30">
      <c r="AD85101" s="9"/>
    </row>
    <row r="85102" spans="30:30">
      <c r="AD85102" s="9"/>
    </row>
    <row r="85103" spans="30:30">
      <c r="AD85103" s="9"/>
    </row>
    <row r="85104" spans="30:30">
      <c r="AD85104" s="9"/>
    </row>
    <row r="85105" spans="30:30">
      <c r="AD85105" s="9"/>
    </row>
    <row r="85106" spans="30:30">
      <c r="AD85106" s="9"/>
    </row>
    <row r="85107" spans="30:30">
      <c r="AD85107" s="9"/>
    </row>
    <row r="85108" spans="30:30">
      <c r="AD85108" s="9"/>
    </row>
    <row r="85109" spans="30:30">
      <c r="AD85109" s="9"/>
    </row>
    <row r="85110" spans="30:30">
      <c r="AD85110" s="9"/>
    </row>
    <row r="85111" spans="30:30">
      <c r="AD85111" s="9"/>
    </row>
    <row r="85112" spans="30:30">
      <c r="AD85112" s="9"/>
    </row>
    <row r="85113" spans="30:30">
      <c r="AD85113" s="9"/>
    </row>
    <row r="85114" spans="30:30">
      <c r="AD85114" s="9"/>
    </row>
    <row r="85115" spans="30:30">
      <c r="AD85115" s="9"/>
    </row>
    <row r="85116" spans="30:30">
      <c r="AD85116" s="9"/>
    </row>
    <row r="85117" spans="30:30">
      <c r="AD85117" s="9"/>
    </row>
    <row r="85118" spans="30:30">
      <c r="AD85118" s="9"/>
    </row>
    <row r="85119" spans="30:30">
      <c r="AD85119" s="9"/>
    </row>
    <row r="85120" spans="30:30">
      <c r="AD85120" s="9"/>
    </row>
    <row r="85121" spans="30:30">
      <c r="AD85121" s="9"/>
    </row>
    <row r="85122" spans="30:30">
      <c r="AD85122" s="9"/>
    </row>
    <row r="85123" spans="30:30">
      <c r="AD85123" s="9"/>
    </row>
    <row r="85124" spans="30:30">
      <c r="AD85124" s="9"/>
    </row>
    <row r="85125" spans="30:30">
      <c r="AD85125" s="9"/>
    </row>
    <row r="85126" spans="30:30">
      <c r="AD85126" s="9"/>
    </row>
    <row r="85127" spans="30:30">
      <c r="AD85127" s="9"/>
    </row>
    <row r="85128" spans="30:30">
      <c r="AD85128" s="9"/>
    </row>
    <row r="85129" spans="30:30">
      <c r="AD85129" s="9"/>
    </row>
    <row r="85130" spans="30:30">
      <c r="AD85130" s="9"/>
    </row>
    <row r="85131" spans="30:30">
      <c r="AD85131" s="9"/>
    </row>
    <row r="85132" spans="30:30">
      <c r="AD85132" s="9"/>
    </row>
    <row r="85133" spans="30:30">
      <c r="AD85133" s="9"/>
    </row>
    <row r="85134" spans="30:30">
      <c r="AD85134" s="9"/>
    </row>
    <row r="85135" spans="30:30">
      <c r="AD85135" s="9"/>
    </row>
    <row r="85136" spans="30:30">
      <c r="AD85136" s="9"/>
    </row>
    <row r="85137" spans="30:30">
      <c r="AD85137" s="9"/>
    </row>
    <row r="85138" spans="30:30">
      <c r="AD85138" s="9"/>
    </row>
    <row r="85139" spans="30:30">
      <c r="AD85139" s="9"/>
    </row>
    <row r="85140" spans="30:30">
      <c r="AD85140" s="9"/>
    </row>
    <row r="85141" spans="30:30">
      <c r="AD85141" s="9"/>
    </row>
    <row r="85142" spans="30:30">
      <c r="AD85142" s="9"/>
    </row>
    <row r="85143" spans="30:30">
      <c r="AD85143" s="9"/>
    </row>
    <row r="85144" spans="30:30">
      <c r="AD85144" s="9"/>
    </row>
    <row r="85145" spans="30:30">
      <c r="AD85145" s="9"/>
    </row>
    <row r="85146" spans="30:30">
      <c r="AD85146" s="9"/>
    </row>
    <row r="85147" spans="30:30">
      <c r="AD85147" s="9"/>
    </row>
    <row r="85148" spans="30:30">
      <c r="AD85148" s="9"/>
    </row>
    <row r="85149" spans="30:30">
      <c r="AD85149" s="9"/>
    </row>
    <row r="85150" spans="30:30">
      <c r="AD85150" s="9"/>
    </row>
    <row r="85151" spans="30:30">
      <c r="AD85151" s="9"/>
    </row>
    <row r="85152" spans="30:30">
      <c r="AD85152" s="9"/>
    </row>
    <row r="85153" spans="30:30">
      <c r="AD85153" s="9"/>
    </row>
    <row r="85154" spans="30:30">
      <c r="AD85154" s="9"/>
    </row>
    <row r="85155" spans="30:30">
      <c r="AD85155" s="9"/>
    </row>
    <row r="85156" spans="30:30">
      <c r="AD85156" s="9"/>
    </row>
    <row r="85157" spans="30:30">
      <c r="AD85157" s="9"/>
    </row>
    <row r="85158" spans="30:30">
      <c r="AD85158" s="9"/>
    </row>
    <row r="85159" spans="30:30">
      <c r="AD85159" s="9"/>
    </row>
    <row r="85160" spans="30:30">
      <c r="AD85160" s="9"/>
    </row>
    <row r="85161" spans="30:30">
      <c r="AD85161" s="9"/>
    </row>
    <row r="85162" spans="30:30">
      <c r="AD85162" s="9"/>
    </row>
    <row r="85163" spans="30:30">
      <c r="AD85163" s="9"/>
    </row>
    <row r="85164" spans="30:30">
      <c r="AD85164" s="9"/>
    </row>
    <row r="85165" spans="30:30">
      <c r="AD85165" s="9"/>
    </row>
    <row r="85166" spans="30:30">
      <c r="AD85166" s="9"/>
    </row>
    <row r="85167" spans="30:30">
      <c r="AD85167" s="9"/>
    </row>
    <row r="85168" spans="30:30">
      <c r="AD85168" s="9"/>
    </row>
    <row r="85169" spans="30:30">
      <c r="AD85169" s="9"/>
    </row>
    <row r="85170" spans="30:30">
      <c r="AD85170" s="9"/>
    </row>
    <row r="85171" spans="30:30">
      <c r="AD85171" s="9"/>
    </row>
    <row r="85172" spans="30:30">
      <c r="AD85172" s="9"/>
    </row>
    <row r="85173" spans="30:30">
      <c r="AD85173" s="9"/>
    </row>
    <row r="85174" spans="30:30">
      <c r="AD85174" s="9"/>
    </row>
    <row r="85175" spans="30:30">
      <c r="AD85175" s="9"/>
    </row>
    <row r="85176" spans="30:30">
      <c r="AD85176" s="9"/>
    </row>
    <row r="85177" spans="30:30">
      <c r="AD85177" s="9"/>
    </row>
    <row r="85178" spans="30:30">
      <c r="AD85178" s="9"/>
    </row>
    <row r="85179" spans="30:30">
      <c r="AD85179" s="9"/>
    </row>
    <row r="85180" spans="30:30">
      <c r="AD85180" s="9"/>
    </row>
    <row r="85181" spans="30:30">
      <c r="AD85181" s="9"/>
    </row>
    <row r="85182" spans="30:30">
      <c r="AD85182" s="9"/>
    </row>
    <row r="85183" spans="30:30">
      <c r="AD85183" s="9"/>
    </row>
    <row r="85184" spans="30:30">
      <c r="AD85184" s="9"/>
    </row>
    <row r="85185" spans="30:30">
      <c r="AD85185" s="9"/>
    </row>
    <row r="85186" spans="30:30">
      <c r="AD85186" s="9"/>
    </row>
    <row r="85187" spans="30:30">
      <c r="AD85187" s="9"/>
    </row>
    <row r="85188" spans="30:30">
      <c r="AD85188" s="9"/>
    </row>
    <row r="85189" spans="30:30">
      <c r="AD85189" s="9"/>
    </row>
    <row r="85190" spans="30:30">
      <c r="AD85190" s="9"/>
    </row>
    <row r="85191" spans="30:30">
      <c r="AD85191" s="9"/>
    </row>
    <row r="85192" spans="30:30">
      <c r="AD85192" s="9"/>
    </row>
    <row r="85193" spans="30:30">
      <c r="AD85193" s="9"/>
    </row>
    <row r="85194" spans="30:30">
      <c r="AD85194" s="9"/>
    </row>
    <row r="85195" spans="30:30">
      <c r="AD85195" s="9"/>
    </row>
    <row r="85196" spans="30:30">
      <c r="AD85196" s="9"/>
    </row>
    <row r="85197" spans="30:30">
      <c r="AD85197" s="9"/>
    </row>
    <row r="85198" spans="30:30">
      <c r="AD85198" s="9"/>
    </row>
    <row r="85199" spans="30:30">
      <c r="AD85199" s="9"/>
    </row>
    <row r="85200" spans="30:30">
      <c r="AD85200" s="9"/>
    </row>
    <row r="85201" spans="30:30">
      <c r="AD85201" s="9"/>
    </row>
    <row r="85202" spans="30:30">
      <c r="AD85202" s="9"/>
    </row>
    <row r="85203" spans="30:30">
      <c r="AD85203" s="9"/>
    </row>
    <row r="85204" spans="30:30">
      <c r="AD85204" s="9"/>
    </row>
    <row r="85205" spans="30:30">
      <c r="AD85205" s="9"/>
    </row>
    <row r="85206" spans="30:30">
      <c r="AD85206" s="9"/>
    </row>
    <row r="85207" spans="30:30">
      <c r="AD85207" s="9"/>
    </row>
    <row r="85208" spans="30:30">
      <c r="AD85208" s="9"/>
    </row>
    <row r="85209" spans="30:30">
      <c r="AD85209" s="9"/>
    </row>
    <row r="85210" spans="30:30">
      <c r="AD85210" s="9"/>
    </row>
    <row r="85211" spans="30:30">
      <c r="AD85211" s="9"/>
    </row>
    <row r="85212" spans="30:30">
      <c r="AD85212" s="9"/>
    </row>
    <row r="85213" spans="30:30">
      <c r="AD85213" s="9"/>
    </row>
    <row r="85214" spans="30:30">
      <c r="AD85214" s="9"/>
    </row>
    <row r="85215" spans="30:30">
      <c r="AD85215" s="9"/>
    </row>
    <row r="85216" spans="30:30">
      <c r="AD85216" s="9"/>
    </row>
    <row r="85217" spans="30:30">
      <c r="AD85217" s="9"/>
    </row>
    <row r="85218" spans="30:30">
      <c r="AD85218" s="9"/>
    </row>
    <row r="85219" spans="30:30">
      <c r="AD85219" s="9"/>
    </row>
    <row r="85220" spans="30:30">
      <c r="AD85220" s="9"/>
    </row>
    <row r="85221" spans="30:30">
      <c r="AD85221" s="9"/>
    </row>
    <row r="85222" spans="30:30">
      <c r="AD85222" s="9"/>
    </row>
    <row r="85223" spans="30:30">
      <c r="AD85223" s="9"/>
    </row>
    <row r="85224" spans="30:30">
      <c r="AD85224" s="9"/>
    </row>
    <row r="85225" spans="30:30">
      <c r="AD85225" s="9"/>
    </row>
    <row r="85226" spans="30:30">
      <c r="AD85226" s="9"/>
    </row>
    <row r="85227" spans="30:30">
      <c r="AD85227" s="9"/>
    </row>
    <row r="85228" spans="30:30">
      <c r="AD85228" s="9"/>
    </row>
    <row r="85229" spans="30:30">
      <c r="AD85229" s="9"/>
    </row>
    <row r="85230" spans="30:30">
      <c r="AD85230" s="9"/>
    </row>
    <row r="85231" spans="30:30">
      <c r="AD85231" s="9"/>
    </row>
    <row r="85232" spans="30:30">
      <c r="AD85232" s="9"/>
    </row>
    <row r="85233" spans="30:30">
      <c r="AD85233" s="9"/>
    </row>
    <row r="85234" spans="30:30">
      <c r="AD85234" s="9"/>
    </row>
    <row r="85235" spans="30:30">
      <c r="AD85235" s="9"/>
    </row>
    <row r="85236" spans="30:30">
      <c r="AD85236" s="9"/>
    </row>
    <row r="85237" spans="30:30">
      <c r="AD85237" s="9"/>
    </row>
    <row r="85238" spans="30:30">
      <c r="AD85238" s="9"/>
    </row>
    <row r="85239" spans="30:30">
      <c r="AD85239" s="9"/>
    </row>
    <row r="85240" spans="30:30">
      <c r="AD85240" s="9"/>
    </row>
    <row r="85241" spans="30:30">
      <c r="AD85241" s="9"/>
    </row>
    <row r="85242" spans="30:30">
      <c r="AD85242" s="9"/>
    </row>
    <row r="85243" spans="30:30">
      <c r="AD85243" s="9"/>
    </row>
    <row r="85244" spans="30:30">
      <c r="AD85244" s="9"/>
    </row>
    <row r="85245" spans="30:30">
      <c r="AD85245" s="9"/>
    </row>
    <row r="85246" spans="30:30">
      <c r="AD85246" s="9"/>
    </row>
    <row r="85247" spans="30:30">
      <c r="AD85247" s="9"/>
    </row>
    <row r="85248" spans="30:30">
      <c r="AD85248" s="9"/>
    </row>
    <row r="85249" spans="30:30">
      <c r="AD85249" s="9"/>
    </row>
    <row r="85250" spans="30:30">
      <c r="AD85250" s="9"/>
    </row>
    <row r="85251" spans="30:30">
      <c r="AD85251" s="9"/>
    </row>
    <row r="85252" spans="30:30">
      <c r="AD85252" s="9"/>
    </row>
    <row r="85253" spans="30:30">
      <c r="AD85253" s="9"/>
    </row>
    <row r="85254" spans="30:30">
      <c r="AD85254" s="9"/>
    </row>
    <row r="85255" spans="30:30">
      <c r="AD85255" s="9"/>
    </row>
    <row r="85256" spans="30:30">
      <c r="AD85256" s="9"/>
    </row>
    <row r="85257" spans="30:30">
      <c r="AD85257" s="9"/>
    </row>
    <row r="85258" spans="30:30">
      <c r="AD85258" s="9"/>
    </row>
    <row r="85259" spans="30:30">
      <c r="AD85259" s="9"/>
    </row>
    <row r="85260" spans="30:30">
      <c r="AD85260" s="9"/>
    </row>
    <row r="85261" spans="30:30">
      <c r="AD85261" s="9"/>
    </row>
    <row r="85262" spans="30:30">
      <c r="AD85262" s="9"/>
    </row>
    <row r="85263" spans="30:30">
      <c r="AD85263" s="9"/>
    </row>
    <row r="85264" spans="30:30">
      <c r="AD85264" s="9"/>
    </row>
    <row r="85265" spans="30:30">
      <c r="AD85265" s="9"/>
    </row>
    <row r="85266" spans="30:30">
      <c r="AD85266" s="9"/>
    </row>
    <row r="85267" spans="30:30">
      <c r="AD85267" s="9"/>
    </row>
    <row r="85268" spans="30:30">
      <c r="AD85268" s="9"/>
    </row>
    <row r="85269" spans="30:30">
      <c r="AD85269" s="9"/>
    </row>
    <row r="85270" spans="30:30">
      <c r="AD85270" s="9"/>
    </row>
    <row r="85271" spans="30:30">
      <c r="AD85271" s="9"/>
    </row>
    <row r="85272" spans="30:30">
      <c r="AD85272" s="9"/>
    </row>
    <row r="85273" spans="30:30">
      <c r="AD85273" s="9"/>
    </row>
    <row r="85274" spans="30:30">
      <c r="AD85274" s="9"/>
    </row>
    <row r="85275" spans="30:30">
      <c r="AD85275" s="9"/>
    </row>
    <row r="85276" spans="30:30">
      <c r="AD85276" s="9"/>
    </row>
    <row r="85277" spans="30:30">
      <c r="AD85277" s="9"/>
    </row>
    <row r="85278" spans="30:30">
      <c r="AD85278" s="9"/>
    </row>
    <row r="85279" spans="30:30">
      <c r="AD85279" s="9"/>
    </row>
    <row r="85280" spans="30:30">
      <c r="AD85280" s="9"/>
    </row>
    <row r="85281" spans="30:30">
      <c r="AD85281" s="9"/>
    </row>
    <row r="85282" spans="30:30">
      <c r="AD85282" s="9"/>
    </row>
    <row r="85283" spans="30:30">
      <c r="AD85283" s="9"/>
    </row>
    <row r="85284" spans="30:30">
      <c r="AD85284" s="9"/>
    </row>
    <row r="85285" spans="30:30">
      <c r="AD85285" s="9"/>
    </row>
    <row r="85286" spans="30:30">
      <c r="AD85286" s="9"/>
    </row>
    <row r="85287" spans="30:30">
      <c r="AD85287" s="9"/>
    </row>
    <row r="85288" spans="30:30">
      <c r="AD85288" s="9"/>
    </row>
    <row r="85289" spans="30:30">
      <c r="AD85289" s="9"/>
    </row>
    <row r="85290" spans="30:30">
      <c r="AD85290" s="9"/>
    </row>
    <row r="85291" spans="30:30">
      <c r="AD85291" s="9"/>
    </row>
    <row r="85292" spans="30:30">
      <c r="AD85292" s="9"/>
    </row>
    <row r="85293" spans="30:30">
      <c r="AD85293" s="9"/>
    </row>
    <row r="85294" spans="30:30">
      <c r="AD85294" s="9"/>
    </row>
    <row r="85295" spans="30:30">
      <c r="AD85295" s="9"/>
    </row>
    <row r="85296" spans="30:30">
      <c r="AD85296" s="9"/>
    </row>
    <row r="85297" spans="30:30">
      <c r="AD85297" s="9"/>
    </row>
    <row r="85298" spans="30:30">
      <c r="AD85298" s="9"/>
    </row>
    <row r="85299" spans="30:30">
      <c r="AD85299" s="9"/>
    </row>
    <row r="85300" spans="30:30">
      <c r="AD85300" s="9"/>
    </row>
    <row r="85301" spans="30:30">
      <c r="AD85301" s="9"/>
    </row>
    <row r="85302" spans="30:30">
      <c r="AD85302" s="9"/>
    </row>
    <row r="85303" spans="30:30">
      <c r="AD85303" s="9"/>
    </row>
    <row r="85304" spans="30:30">
      <c r="AD85304" s="9"/>
    </row>
    <row r="85305" spans="30:30">
      <c r="AD85305" s="9"/>
    </row>
    <row r="85306" spans="30:30">
      <c r="AD85306" s="9"/>
    </row>
    <row r="85307" spans="30:30">
      <c r="AD85307" s="9"/>
    </row>
    <row r="85308" spans="30:30">
      <c r="AD85308" s="9"/>
    </row>
    <row r="85309" spans="30:30">
      <c r="AD85309" s="9"/>
    </row>
    <row r="85310" spans="30:30">
      <c r="AD85310" s="9"/>
    </row>
    <row r="85311" spans="30:30">
      <c r="AD85311" s="9"/>
    </row>
    <row r="85312" spans="30:30">
      <c r="AD85312" s="9"/>
    </row>
    <row r="85313" spans="30:30">
      <c r="AD85313" s="9"/>
    </row>
    <row r="85314" spans="30:30">
      <c r="AD85314" s="9"/>
    </row>
    <row r="85315" spans="30:30">
      <c r="AD85315" s="9"/>
    </row>
    <row r="85316" spans="30:30">
      <c r="AD85316" s="9"/>
    </row>
    <row r="85317" spans="30:30">
      <c r="AD85317" s="9"/>
    </row>
    <row r="85318" spans="30:30">
      <c r="AD85318" s="9"/>
    </row>
    <row r="85319" spans="30:30">
      <c r="AD85319" s="9"/>
    </row>
    <row r="85320" spans="30:30">
      <c r="AD85320" s="9"/>
    </row>
    <row r="85321" spans="30:30">
      <c r="AD85321" s="9"/>
    </row>
    <row r="85322" spans="30:30">
      <c r="AD85322" s="9"/>
    </row>
    <row r="85323" spans="30:30">
      <c r="AD85323" s="9"/>
    </row>
    <row r="85324" spans="30:30">
      <c r="AD85324" s="9"/>
    </row>
    <row r="85325" spans="30:30">
      <c r="AD85325" s="9"/>
    </row>
    <row r="85326" spans="30:30">
      <c r="AD85326" s="9"/>
    </row>
    <row r="85327" spans="30:30">
      <c r="AD85327" s="9"/>
    </row>
    <row r="85328" spans="30:30">
      <c r="AD85328" s="9"/>
    </row>
    <row r="85329" spans="30:30">
      <c r="AD85329" s="9"/>
    </row>
    <row r="85330" spans="30:30">
      <c r="AD85330" s="9"/>
    </row>
    <row r="85331" spans="30:30">
      <c r="AD85331" s="9"/>
    </row>
    <row r="85332" spans="30:30">
      <c r="AD85332" s="9"/>
    </row>
    <row r="85333" spans="30:30">
      <c r="AD85333" s="9"/>
    </row>
    <row r="85334" spans="30:30">
      <c r="AD85334" s="9"/>
    </row>
    <row r="85335" spans="30:30">
      <c r="AD85335" s="9"/>
    </row>
    <row r="85336" spans="30:30">
      <c r="AD85336" s="9"/>
    </row>
    <row r="85337" spans="30:30">
      <c r="AD85337" s="9"/>
    </row>
    <row r="85338" spans="30:30">
      <c r="AD85338" s="9"/>
    </row>
    <row r="85339" spans="30:30">
      <c r="AD85339" s="9"/>
    </row>
    <row r="85340" spans="30:30">
      <c r="AD85340" s="9"/>
    </row>
    <row r="85341" spans="30:30">
      <c r="AD85341" s="9"/>
    </row>
    <row r="85342" spans="30:30">
      <c r="AD85342" s="9"/>
    </row>
    <row r="85343" spans="30:30">
      <c r="AD85343" s="9"/>
    </row>
    <row r="85344" spans="30:30">
      <c r="AD85344" s="9"/>
    </row>
    <row r="85345" spans="30:30">
      <c r="AD85345" s="9"/>
    </row>
    <row r="85346" spans="30:30">
      <c r="AD85346" s="9"/>
    </row>
    <row r="85347" spans="30:30">
      <c r="AD85347" s="9"/>
    </row>
    <row r="85348" spans="30:30">
      <c r="AD85348" s="9"/>
    </row>
    <row r="85349" spans="30:30">
      <c r="AD85349" s="9"/>
    </row>
    <row r="85350" spans="30:30">
      <c r="AD85350" s="9"/>
    </row>
    <row r="85351" spans="30:30">
      <c r="AD85351" s="9"/>
    </row>
    <row r="85352" spans="30:30">
      <c r="AD85352" s="9"/>
    </row>
    <row r="85353" spans="30:30">
      <c r="AD85353" s="9"/>
    </row>
    <row r="85354" spans="30:30">
      <c r="AD85354" s="9"/>
    </row>
    <row r="85355" spans="30:30">
      <c r="AD85355" s="9"/>
    </row>
    <row r="85356" spans="30:30">
      <c r="AD85356" s="9"/>
    </row>
    <row r="85357" spans="30:30">
      <c r="AD85357" s="9"/>
    </row>
    <row r="85358" spans="30:30">
      <c r="AD85358" s="9"/>
    </row>
    <row r="85359" spans="30:30">
      <c r="AD85359" s="9"/>
    </row>
    <row r="85360" spans="30:30">
      <c r="AD85360" s="9"/>
    </row>
    <row r="85361" spans="30:30">
      <c r="AD85361" s="9"/>
    </row>
    <row r="85362" spans="30:30">
      <c r="AD85362" s="9"/>
    </row>
    <row r="85363" spans="30:30">
      <c r="AD85363" s="9"/>
    </row>
    <row r="85364" spans="30:30">
      <c r="AD85364" s="9"/>
    </row>
    <row r="85365" spans="30:30">
      <c r="AD85365" s="9"/>
    </row>
    <row r="85366" spans="30:30">
      <c r="AD85366" s="9"/>
    </row>
    <row r="85367" spans="30:30">
      <c r="AD85367" s="9"/>
    </row>
    <row r="85368" spans="30:30">
      <c r="AD85368" s="9"/>
    </row>
    <row r="85369" spans="30:30">
      <c r="AD85369" s="9"/>
    </row>
    <row r="85370" spans="30:30">
      <c r="AD85370" s="9"/>
    </row>
    <row r="85371" spans="30:30">
      <c r="AD85371" s="9"/>
    </row>
    <row r="85372" spans="30:30">
      <c r="AD85372" s="9"/>
    </row>
    <row r="85373" spans="30:30">
      <c r="AD85373" s="9"/>
    </row>
    <row r="85374" spans="30:30">
      <c r="AD85374" s="9"/>
    </row>
    <row r="85375" spans="30:30">
      <c r="AD85375" s="9"/>
    </row>
    <row r="85376" spans="30:30">
      <c r="AD85376" s="9"/>
    </row>
    <row r="85377" spans="30:30">
      <c r="AD85377" s="9"/>
    </row>
    <row r="85378" spans="30:30">
      <c r="AD85378" s="9"/>
    </row>
    <row r="85379" spans="30:30">
      <c r="AD85379" s="9"/>
    </row>
    <row r="85380" spans="30:30">
      <c r="AD85380" s="9"/>
    </row>
    <row r="85381" spans="30:30">
      <c r="AD85381" s="9"/>
    </row>
    <row r="85382" spans="30:30">
      <c r="AD85382" s="9"/>
    </row>
    <row r="85383" spans="30:30">
      <c r="AD85383" s="9"/>
    </row>
    <row r="85384" spans="30:30">
      <c r="AD85384" s="9"/>
    </row>
    <row r="85385" spans="30:30">
      <c r="AD85385" s="9"/>
    </row>
    <row r="85386" spans="30:30">
      <c r="AD85386" s="9"/>
    </row>
    <row r="85387" spans="30:30">
      <c r="AD85387" s="9"/>
    </row>
    <row r="85388" spans="30:30">
      <c r="AD85388" s="9"/>
    </row>
    <row r="85389" spans="30:30">
      <c r="AD85389" s="9"/>
    </row>
    <row r="85390" spans="30:30">
      <c r="AD85390" s="9"/>
    </row>
    <row r="85391" spans="30:30">
      <c r="AD85391" s="9"/>
    </row>
    <row r="85392" spans="30:30">
      <c r="AD85392" s="9"/>
    </row>
    <row r="85393" spans="30:30">
      <c r="AD85393" s="9"/>
    </row>
    <row r="85394" spans="30:30">
      <c r="AD85394" s="9"/>
    </row>
    <row r="85395" spans="30:30">
      <c r="AD85395" s="9"/>
    </row>
    <row r="85396" spans="30:30">
      <c r="AD85396" s="9"/>
    </row>
    <row r="85397" spans="30:30">
      <c r="AD85397" s="9"/>
    </row>
    <row r="85398" spans="30:30">
      <c r="AD85398" s="9"/>
    </row>
    <row r="85399" spans="30:30">
      <c r="AD85399" s="9"/>
    </row>
    <row r="85400" spans="30:30">
      <c r="AD85400" s="9"/>
    </row>
    <row r="85401" spans="30:30">
      <c r="AD85401" s="9"/>
    </row>
    <row r="85402" spans="30:30">
      <c r="AD85402" s="9"/>
    </row>
    <row r="85403" spans="30:30">
      <c r="AD85403" s="9"/>
    </row>
    <row r="85404" spans="30:30">
      <c r="AD85404" s="9"/>
    </row>
    <row r="85405" spans="30:30">
      <c r="AD85405" s="9"/>
    </row>
    <row r="85406" spans="30:30">
      <c r="AD85406" s="9"/>
    </row>
    <row r="85407" spans="30:30">
      <c r="AD85407" s="9"/>
    </row>
    <row r="85408" spans="30:30">
      <c r="AD85408" s="9"/>
    </row>
    <row r="85409" spans="30:30">
      <c r="AD85409" s="9"/>
    </row>
    <row r="85410" spans="30:30">
      <c r="AD85410" s="9"/>
    </row>
    <row r="85411" spans="30:30">
      <c r="AD85411" s="9"/>
    </row>
    <row r="85412" spans="30:30">
      <c r="AD85412" s="9"/>
    </row>
    <row r="85413" spans="30:30">
      <c r="AD85413" s="9"/>
    </row>
    <row r="85414" spans="30:30">
      <c r="AD85414" s="9"/>
    </row>
    <row r="85415" spans="30:30">
      <c r="AD85415" s="9"/>
    </row>
    <row r="85416" spans="30:30">
      <c r="AD85416" s="9"/>
    </row>
    <row r="85417" spans="30:30">
      <c r="AD85417" s="9"/>
    </row>
    <row r="85418" spans="30:30">
      <c r="AD85418" s="9"/>
    </row>
    <row r="85419" spans="30:30">
      <c r="AD85419" s="9"/>
    </row>
    <row r="85420" spans="30:30">
      <c r="AD85420" s="9"/>
    </row>
    <row r="85421" spans="30:30">
      <c r="AD85421" s="9"/>
    </row>
    <row r="85422" spans="30:30">
      <c r="AD85422" s="9"/>
    </row>
    <row r="85423" spans="30:30">
      <c r="AD85423" s="9"/>
    </row>
    <row r="85424" spans="30:30">
      <c r="AD85424" s="9"/>
    </row>
    <row r="85425" spans="30:30">
      <c r="AD85425" s="9"/>
    </row>
    <row r="85426" spans="30:30">
      <c r="AD85426" s="9"/>
    </row>
    <row r="85427" spans="30:30">
      <c r="AD85427" s="9"/>
    </row>
    <row r="85428" spans="30:30">
      <c r="AD85428" s="9"/>
    </row>
    <row r="85429" spans="30:30">
      <c r="AD85429" s="9"/>
    </row>
    <row r="85430" spans="30:30">
      <c r="AD85430" s="9"/>
    </row>
    <row r="85431" spans="30:30">
      <c r="AD85431" s="9"/>
    </row>
    <row r="85432" spans="30:30">
      <c r="AD85432" s="9"/>
    </row>
    <row r="85433" spans="30:30">
      <c r="AD85433" s="9"/>
    </row>
    <row r="85434" spans="30:30">
      <c r="AD85434" s="9"/>
    </row>
    <row r="85435" spans="30:30">
      <c r="AD85435" s="9"/>
    </row>
    <row r="85436" spans="30:30">
      <c r="AD85436" s="9"/>
    </row>
    <row r="85437" spans="30:30">
      <c r="AD85437" s="9"/>
    </row>
    <row r="85438" spans="30:30">
      <c r="AD85438" s="9"/>
    </row>
    <row r="85439" spans="30:30">
      <c r="AD85439" s="9"/>
    </row>
    <row r="85440" spans="30:30">
      <c r="AD85440" s="9"/>
    </row>
    <row r="85441" spans="30:30">
      <c r="AD85441" s="9"/>
    </row>
    <row r="85442" spans="30:30">
      <c r="AD85442" s="9"/>
    </row>
    <row r="85443" spans="30:30">
      <c r="AD85443" s="9"/>
    </row>
    <row r="85444" spans="30:30">
      <c r="AD85444" s="9"/>
    </row>
    <row r="85445" spans="30:30">
      <c r="AD85445" s="9"/>
    </row>
    <row r="85446" spans="30:30">
      <c r="AD85446" s="9"/>
    </row>
    <row r="85447" spans="30:30">
      <c r="AD85447" s="9"/>
    </row>
    <row r="85448" spans="30:30">
      <c r="AD85448" s="9"/>
    </row>
    <row r="85449" spans="30:30">
      <c r="AD85449" s="9"/>
    </row>
    <row r="85450" spans="30:30">
      <c r="AD85450" s="9"/>
    </row>
    <row r="85451" spans="30:30">
      <c r="AD85451" s="9"/>
    </row>
    <row r="85452" spans="30:30">
      <c r="AD85452" s="9"/>
    </row>
    <row r="85453" spans="30:30">
      <c r="AD85453" s="9"/>
    </row>
    <row r="85454" spans="30:30">
      <c r="AD85454" s="9"/>
    </row>
    <row r="85455" spans="30:30">
      <c r="AD85455" s="9"/>
    </row>
    <row r="85456" spans="30:30">
      <c r="AD85456" s="9"/>
    </row>
    <row r="85457" spans="30:30">
      <c r="AD85457" s="9"/>
    </row>
    <row r="85458" spans="30:30">
      <c r="AD85458" s="9"/>
    </row>
    <row r="85459" spans="30:30">
      <c r="AD85459" s="9"/>
    </row>
    <row r="85460" spans="30:30">
      <c r="AD85460" s="9"/>
    </row>
    <row r="85461" spans="30:30">
      <c r="AD85461" s="9"/>
    </row>
    <row r="85462" spans="30:30">
      <c r="AD85462" s="9"/>
    </row>
    <row r="85463" spans="30:30">
      <c r="AD85463" s="9"/>
    </row>
    <row r="85464" spans="30:30">
      <c r="AD85464" s="9"/>
    </row>
    <row r="85465" spans="30:30">
      <c r="AD85465" s="9"/>
    </row>
    <row r="85466" spans="30:30">
      <c r="AD85466" s="9"/>
    </row>
    <row r="85467" spans="30:30">
      <c r="AD85467" s="9"/>
    </row>
    <row r="85468" spans="30:30">
      <c r="AD85468" s="9"/>
    </row>
    <row r="85469" spans="30:30">
      <c r="AD85469" s="9"/>
    </row>
    <row r="85470" spans="30:30">
      <c r="AD85470" s="9"/>
    </row>
    <row r="85471" spans="30:30">
      <c r="AD85471" s="9"/>
    </row>
    <row r="85472" spans="30:30">
      <c r="AD85472" s="9"/>
    </row>
    <row r="85473" spans="30:30">
      <c r="AD85473" s="9"/>
    </row>
    <row r="85474" spans="30:30">
      <c r="AD85474" s="9"/>
    </row>
    <row r="85475" spans="30:30">
      <c r="AD85475" s="9"/>
    </row>
    <row r="85476" spans="30:30">
      <c r="AD85476" s="9"/>
    </row>
    <row r="85477" spans="30:30">
      <c r="AD85477" s="9"/>
    </row>
    <row r="85478" spans="30:30">
      <c r="AD85478" s="9"/>
    </row>
    <row r="85479" spans="30:30">
      <c r="AD85479" s="9"/>
    </row>
    <row r="85480" spans="30:30">
      <c r="AD85480" s="9"/>
    </row>
    <row r="85481" spans="30:30">
      <c r="AD85481" s="9"/>
    </row>
    <row r="85482" spans="30:30">
      <c r="AD85482" s="9"/>
    </row>
    <row r="85483" spans="30:30">
      <c r="AD85483" s="9"/>
    </row>
    <row r="85484" spans="30:30">
      <c r="AD85484" s="9"/>
    </row>
    <row r="85485" spans="30:30">
      <c r="AD85485" s="9"/>
    </row>
    <row r="85486" spans="30:30">
      <c r="AD85486" s="9"/>
    </row>
    <row r="85487" spans="30:30">
      <c r="AD85487" s="9"/>
    </row>
    <row r="85488" spans="30:30">
      <c r="AD85488" s="9"/>
    </row>
    <row r="85489" spans="30:30">
      <c r="AD85489" s="9"/>
    </row>
    <row r="85490" spans="30:30">
      <c r="AD85490" s="9"/>
    </row>
    <row r="85491" spans="30:30">
      <c r="AD85491" s="9"/>
    </row>
    <row r="85492" spans="30:30">
      <c r="AD85492" s="9"/>
    </row>
    <row r="85493" spans="30:30">
      <c r="AD85493" s="9"/>
    </row>
    <row r="85494" spans="30:30">
      <c r="AD85494" s="9"/>
    </row>
    <row r="85495" spans="30:30">
      <c r="AD85495" s="9"/>
    </row>
    <row r="85496" spans="30:30">
      <c r="AD85496" s="9"/>
    </row>
    <row r="85497" spans="30:30">
      <c r="AD85497" s="9"/>
    </row>
    <row r="85498" spans="30:30">
      <c r="AD85498" s="9"/>
    </row>
    <row r="85499" spans="30:30">
      <c r="AD85499" s="9"/>
    </row>
    <row r="85500" spans="30:30">
      <c r="AD85500" s="9"/>
    </row>
    <row r="85501" spans="30:30">
      <c r="AD85501" s="9"/>
    </row>
    <row r="85502" spans="30:30">
      <c r="AD85502" s="9"/>
    </row>
    <row r="85503" spans="30:30">
      <c r="AD85503" s="9"/>
    </row>
    <row r="85504" spans="30:30">
      <c r="AD85504" s="9"/>
    </row>
    <row r="85505" spans="30:30">
      <c r="AD85505" s="9"/>
    </row>
    <row r="85506" spans="30:30">
      <c r="AD85506" s="9"/>
    </row>
    <row r="85507" spans="30:30">
      <c r="AD85507" s="9"/>
    </row>
    <row r="85508" spans="30:30">
      <c r="AD85508" s="9"/>
    </row>
    <row r="85509" spans="30:30">
      <c r="AD85509" s="9"/>
    </row>
    <row r="85510" spans="30:30">
      <c r="AD85510" s="9"/>
    </row>
    <row r="85511" spans="30:30">
      <c r="AD85511" s="9"/>
    </row>
    <row r="85512" spans="30:30">
      <c r="AD85512" s="9"/>
    </row>
    <row r="85513" spans="30:30">
      <c r="AD85513" s="9"/>
    </row>
    <row r="85514" spans="30:30">
      <c r="AD85514" s="9"/>
    </row>
    <row r="85515" spans="30:30">
      <c r="AD85515" s="9"/>
    </row>
    <row r="85516" spans="30:30">
      <c r="AD85516" s="9"/>
    </row>
    <row r="85517" spans="30:30">
      <c r="AD85517" s="9"/>
    </row>
    <row r="85518" spans="30:30">
      <c r="AD85518" s="9"/>
    </row>
    <row r="85519" spans="30:30">
      <c r="AD85519" s="9"/>
    </row>
    <row r="85520" spans="30:30">
      <c r="AD85520" s="9"/>
    </row>
    <row r="85521" spans="30:30">
      <c r="AD85521" s="9"/>
    </row>
    <row r="85522" spans="30:30">
      <c r="AD85522" s="9"/>
    </row>
    <row r="85523" spans="30:30">
      <c r="AD85523" s="9"/>
    </row>
    <row r="85524" spans="30:30">
      <c r="AD85524" s="9"/>
    </row>
    <row r="85525" spans="30:30">
      <c r="AD85525" s="9"/>
    </row>
    <row r="85526" spans="30:30">
      <c r="AD85526" s="9"/>
    </row>
    <row r="85527" spans="30:30">
      <c r="AD85527" s="9"/>
    </row>
    <row r="85528" spans="30:30">
      <c r="AD85528" s="9"/>
    </row>
    <row r="85529" spans="30:30">
      <c r="AD85529" s="9"/>
    </row>
    <row r="85530" spans="30:30">
      <c r="AD85530" s="9"/>
    </row>
    <row r="85531" spans="30:30">
      <c r="AD85531" s="9"/>
    </row>
    <row r="85532" spans="30:30">
      <c r="AD85532" s="9"/>
    </row>
    <row r="85533" spans="30:30">
      <c r="AD85533" s="9"/>
    </row>
    <row r="85534" spans="30:30">
      <c r="AD85534" s="9"/>
    </row>
    <row r="85535" spans="30:30">
      <c r="AD85535" s="9"/>
    </row>
    <row r="85536" spans="30:30">
      <c r="AD85536" s="9"/>
    </row>
    <row r="85537" spans="30:30">
      <c r="AD85537" s="9"/>
    </row>
    <row r="85538" spans="30:30">
      <c r="AD85538" s="9"/>
    </row>
    <row r="85539" spans="30:30">
      <c r="AD85539" s="9"/>
    </row>
    <row r="85540" spans="30:30">
      <c r="AD85540" s="9"/>
    </row>
    <row r="85541" spans="30:30">
      <c r="AD85541" s="9"/>
    </row>
    <row r="85542" spans="30:30">
      <c r="AD85542" s="9"/>
    </row>
    <row r="85543" spans="30:30">
      <c r="AD85543" s="9"/>
    </row>
    <row r="85544" spans="30:30">
      <c r="AD85544" s="9"/>
    </row>
    <row r="85545" spans="30:30">
      <c r="AD85545" s="9"/>
    </row>
    <row r="85546" spans="30:30">
      <c r="AD85546" s="9"/>
    </row>
    <row r="85547" spans="30:30">
      <c r="AD85547" s="9"/>
    </row>
    <row r="85548" spans="30:30">
      <c r="AD85548" s="9"/>
    </row>
    <row r="85549" spans="30:30">
      <c r="AD85549" s="9"/>
    </row>
    <row r="85550" spans="30:30">
      <c r="AD85550" s="9"/>
    </row>
    <row r="85551" spans="30:30">
      <c r="AD85551" s="9"/>
    </row>
    <row r="85552" spans="30:30">
      <c r="AD85552" s="9"/>
    </row>
    <row r="85553" spans="30:30">
      <c r="AD85553" s="9"/>
    </row>
    <row r="85554" spans="30:30">
      <c r="AD85554" s="9"/>
    </row>
    <row r="85555" spans="30:30">
      <c r="AD85555" s="9"/>
    </row>
    <row r="85556" spans="30:30">
      <c r="AD85556" s="9"/>
    </row>
    <row r="85557" spans="30:30">
      <c r="AD85557" s="9"/>
    </row>
    <row r="85558" spans="30:30">
      <c r="AD85558" s="9"/>
    </row>
    <row r="85559" spans="30:30">
      <c r="AD85559" s="9"/>
    </row>
    <row r="85560" spans="30:30">
      <c r="AD85560" s="9"/>
    </row>
    <row r="85561" spans="30:30">
      <c r="AD85561" s="9"/>
    </row>
    <row r="85562" spans="30:30">
      <c r="AD85562" s="9"/>
    </row>
    <row r="85563" spans="30:30">
      <c r="AD85563" s="9"/>
    </row>
    <row r="85564" spans="30:30">
      <c r="AD85564" s="9"/>
    </row>
    <row r="85565" spans="30:30">
      <c r="AD85565" s="9"/>
    </row>
    <row r="85566" spans="30:30">
      <c r="AD85566" s="9"/>
    </row>
    <row r="85567" spans="30:30">
      <c r="AD85567" s="9"/>
    </row>
    <row r="85568" spans="30:30">
      <c r="AD85568" s="9"/>
    </row>
    <row r="85569" spans="30:30">
      <c r="AD85569" s="9"/>
    </row>
    <row r="85570" spans="30:30">
      <c r="AD85570" s="9"/>
    </row>
    <row r="85571" spans="30:30">
      <c r="AD85571" s="9"/>
    </row>
    <row r="85572" spans="30:30">
      <c r="AD85572" s="9"/>
    </row>
    <row r="85573" spans="30:30">
      <c r="AD85573" s="9"/>
    </row>
    <row r="85574" spans="30:30">
      <c r="AD85574" s="9"/>
    </row>
    <row r="85575" spans="30:30">
      <c r="AD85575" s="9"/>
    </row>
    <row r="85576" spans="30:30">
      <c r="AD85576" s="9"/>
    </row>
    <row r="85577" spans="30:30">
      <c r="AD85577" s="9"/>
    </row>
    <row r="85578" spans="30:30">
      <c r="AD85578" s="9"/>
    </row>
    <row r="85579" spans="30:30">
      <c r="AD85579" s="9"/>
    </row>
    <row r="85580" spans="30:30">
      <c r="AD85580" s="9"/>
    </row>
    <row r="85581" spans="30:30">
      <c r="AD85581" s="9"/>
    </row>
    <row r="85582" spans="30:30">
      <c r="AD85582" s="9"/>
    </row>
    <row r="85583" spans="30:30">
      <c r="AD85583" s="9"/>
    </row>
    <row r="85584" spans="30:30">
      <c r="AD85584" s="9"/>
    </row>
    <row r="85585" spans="30:30">
      <c r="AD85585" s="9"/>
    </row>
    <row r="85586" spans="30:30">
      <c r="AD85586" s="9"/>
    </row>
    <row r="85587" spans="30:30">
      <c r="AD85587" s="9"/>
    </row>
    <row r="85588" spans="30:30">
      <c r="AD85588" s="9"/>
    </row>
    <row r="85589" spans="30:30">
      <c r="AD85589" s="9"/>
    </row>
    <row r="85590" spans="30:30">
      <c r="AD85590" s="9"/>
    </row>
    <row r="85591" spans="30:30">
      <c r="AD85591" s="9"/>
    </row>
    <row r="85592" spans="30:30">
      <c r="AD85592" s="9"/>
    </row>
    <row r="85593" spans="30:30">
      <c r="AD85593" s="9"/>
    </row>
    <row r="85594" spans="30:30">
      <c r="AD85594" s="9"/>
    </row>
    <row r="85595" spans="30:30">
      <c r="AD85595" s="9"/>
    </row>
    <row r="85596" spans="30:30">
      <c r="AD85596" s="9"/>
    </row>
    <row r="85597" spans="30:30">
      <c r="AD85597" s="9"/>
    </row>
    <row r="85598" spans="30:30">
      <c r="AD85598" s="9"/>
    </row>
    <row r="85599" spans="30:30">
      <c r="AD85599" s="9"/>
    </row>
    <row r="85600" spans="30:30">
      <c r="AD85600" s="9"/>
    </row>
    <row r="85601" spans="30:30">
      <c r="AD85601" s="9"/>
    </row>
    <row r="85602" spans="30:30">
      <c r="AD85602" s="9"/>
    </row>
    <row r="85603" spans="30:30">
      <c r="AD85603" s="9"/>
    </row>
    <row r="85604" spans="30:30">
      <c r="AD85604" s="9"/>
    </row>
    <row r="85605" spans="30:30">
      <c r="AD85605" s="9"/>
    </row>
    <row r="85606" spans="30:30">
      <c r="AD85606" s="9"/>
    </row>
    <row r="85607" spans="30:30">
      <c r="AD85607" s="9"/>
    </row>
    <row r="85608" spans="30:30">
      <c r="AD85608" s="9"/>
    </row>
    <row r="85609" spans="30:30">
      <c r="AD85609" s="9"/>
    </row>
    <row r="85610" spans="30:30">
      <c r="AD85610" s="9"/>
    </row>
    <row r="85611" spans="30:30">
      <c r="AD85611" s="9"/>
    </row>
    <row r="85612" spans="30:30">
      <c r="AD85612" s="9"/>
    </row>
    <row r="85613" spans="30:30">
      <c r="AD85613" s="9"/>
    </row>
    <row r="85614" spans="30:30">
      <c r="AD85614" s="9"/>
    </row>
    <row r="85615" spans="30:30">
      <c r="AD85615" s="9"/>
    </row>
    <row r="85616" spans="30:30">
      <c r="AD85616" s="9"/>
    </row>
    <row r="85617" spans="30:30">
      <c r="AD85617" s="9"/>
    </row>
    <row r="85618" spans="30:30">
      <c r="AD85618" s="9"/>
    </row>
    <row r="85619" spans="30:30">
      <c r="AD85619" s="9"/>
    </row>
    <row r="85620" spans="30:30">
      <c r="AD85620" s="9"/>
    </row>
    <row r="85621" spans="30:30">
      <c r="AD85621" s="9"/>
    </row>
    <row r="85622" spans="30:30">
      <c r="AD85622" s="9"/>
    </row>
    <row r="85623" spans="30:30">
      <c r="AD85623" s="9"/>
    </row>
    <row r="85624" spans="30:30">
      <c r="AD85624" s="9"/>
    </row>
    <row r="85625" spans="30:30">
      <c r="AD85625" s="9"/>
    </row>
    <row r="85626" spans="30:30">
      <c r="AD85626" s="9"/>
    </row>
    <row r="85627" spans="30:30">
      <c r="AD85627" s="9"/>
    </row>
    <row r="85628" spans="30:30">
      <c r="AD85628" s="9"/>
    </row>
    <row r="85629" spans="30:30">
      <c r="AD85629" s="9"/>
    </row>
    <row r="85630" spans="30:30">
      <c r="AD85630" s="9"/>
    </row>
    <row r="85631" spans="30:30">
      <c r="AD85631" s="9"/>
    </row>
    <row r="85632" spans="30:30">
      <c r="AD85632" s="9"/>
    </row>
    <row r="85633" spans="30:30">
      <c r="AD85633" s="9"/>
    </row>
    <row r="85634" spans="30:30">
      <c r="AD85634" s="9"/>
    </row>
    <row r="85635" spans="30:30">
      <c r="AD85635" s="9"/>
    </row>
    <row r="85636" spans="30:30">
      <c r="AD85636" s="9"/>
    </row>
    <row r="85637" spans="30:30">
      <c r="AD85637" s="9"/>
    </row>
    <row r="85638" spans="30:30">
      <c r="AD85638" s="9"/>
    </row>
    <row r="85639" spans="30:30">
      <c r="AD85639" s="9"/>
    </row>
    <row r="85640" spans="30:30">
      <c r="AD85640" s="9"/>
    </row>
    <row r="85641" spans="30:30">
      <c r="AD85641" s="9"/>
    </row>
    <row r="85642" spans="30:30">
      <c r="AD85642" s="9"/>
    </row>
    <row r="85643" spans="30:30">
      <c r="AD85643" s="9"/>
    </row>
    <row r="85644" spans="30:30">
      <c r="AD85644" s="9"/>
    </row>
    <row r="85645" spans="30:30">
      <c r="AD85645" s="9"/>
    </row>
    <row r="85646" spans="30:30">
      <c r="AD85646" s="9"/>
    </row>
    <row r="85647" spans="30:30">
      <c r="AD85647" s="9"/>
    </row>
    <row r="85648" spans="30:30">
      <c r="AD85648" s="9"/>
    </row>
    <row r="85649" spans="30:30">
      <c r="AD85649" s="9"/>
    </row>
    <row r="85650" spans="30:30">
      <c r="AD85650" s="9"/>
    </row>
    <row r="85651" spans="30:30">
      <c r="AD85651" s="9"/>
    </row>
    <row r="85652" spans="30:30">
      <c r="AD85652" s="9"/>
    </row>
    <row r="85653" spans="30:30">
      <c r="AD85653" s="9"/>
    </row>
    <row r="85654" spans="30:30">
      <c r="AD85654" s="9"/>
    </row>
    <row r="85655" spans="30:30">
      <c r="AD85655" s="9"/>
    </row>
    <row r="85656" spans="30:30">
      <c r="AD85656" s="9"/>
    </row>
    <row r="85657" spans="30:30">
      <c r="AD85657" s="9"/>
    </row>
    <row r="85658" spans="30:30">
      <c r="AD85658" s="9"/>
    </row>
    <row r="85659" spans="30:30">
      <c r="AD85659" s="9"/>
    </row>
    <row r="85660" spans="30:30">
      <c r="AD85660" s="9"/>
    </row>
    <row r="85661" spans="30:30">
      <c r="AD85661" s="9"/>
    </row>
    <row r="85662" spans="30:30">
      <c r="AD85662" s="9"/>
    </row>
    <row r="85663" spans="30:30">
      <c r="AD85663" s="9"/>
    </row>
    <row r="85664" spans="30:30">
      <c r="AD85664" s="9"/>
    </row>
    <row r="85665" spans="30:30">
      <c r="AD85665" s="9"/>
    </row>
    <row r="85666" spans="30:30">
      <c r="AD85666" s="9"/>
    </row>
    <row r="85667" spans="30:30">
      <c r="AD85667" s="9"/>
    </row>
    <row r="85668" spans="30:30">
      <c r="AD85668" s="9"/>
    </row>
    <row r="85669" spans="30:30">
      <c r="AD85669" s="9"/>
    </row>
    <row r="85670" spans="30:30">
      <c r="AD85670" s="9"/>
    </row>
    <row r="85671" spans="30:30">
      <c r="AD85671" s="9"/>
    </row>
    <row r="85672" spans="30:30">
      <c r="AD85672" s="9"/>
    </row>
    <row r="85673" spans="30:30">
      <c r="AD85673" s="9"/>
    </row>
    <row r="85674" spans="30:30">
      <c r="AD85674" s="9"/>
    </row>
    <row r="85675" spans="30:30">
      <c r="AD85675" s="9"/>
    </row>
    <row r="85676" spans="30:30">
      <c r="AD85676" s="9"/>
    </row>
    <row r="85677" spans="30:30">
      <c r="AD85677" s="9"/>
    </row>
    <row r="85678" spans="30:30">
      <c r="AD85678" s="9"/>
    </row>
    <row r="85679" spans="30:30">
      <c r="AD85679" s="9"/>
    </row>
    <row r="85680" spans="30:30">
      <c r="AD85680" s="9"/>
    </row>
    <row r="85681" spans="30:30">
      <c r="AD85681" s="9"/>
    </row>
    <row r="85682" spans="30:30">
      <c r="AD85682" s="9"/>
    </row>
    <row r="85683" spans="30:30">
      <c r="AD85683" s="9"/>
    </row>
    <row r="85684" spans="30:30">
      <c r="AD85684" s="9"/>
    </row>
    <row r="85685" spans="30:30">
      <c r="AD85685" s="9"/>
    </row>
    <row r="85686" spans="30:30">
      <c r="AD85686" s="9"/>
    </row>
    <row r="85687" spans="30:30">
      <c r="AD85687" s="9"/>
    </row>
    <row r="85688" spans="30:30">
      <c r="AD85688" s="9"/>
    </row>
    <row r="85689" spans="30:30">
      <c r="AD85689" s="9"/>
    </row>
    <row r="85690" spans="30:30">
      <c r="AD85690" s="9"/>
    </row>
    <row r="85691" spans="30:30">
      <c r="AD85691" s="9"/>
    </row>
    <row r="85692" spans="30:30">
      <c r="AD85692" s="9"/>
    </row>
    <row r="85693" spans="30:30">
      <c r="AD85693" s="9"/>
    </row>
    <row r="85694" spans="30:30">
      <c r="AD85694" s="9"/>
    </row>
    <row r="85695" spans="30:30">
      <c r="AD85695" s="9"/>
    </row>
    <row r="85696" spans="30:30">
      <c r="AD85696" s="9"/>
    </row>
    <row r="85697" spans="30:30">
      <c r="AD85697" s="9"/>
    </row>
    <row r="85698" spans="30:30">
      <c r="AD85698" s="9"/>
    </row>
    <row r="85699" spans="30:30">
      <c r="AD85699" s="9"/>
    </row>
    <row r="85700" spans="30:30">
      <c r="AD85700" s="9"/>
    </row>
    <row r="85701" spans="30:30">
      <c r="AD85701" s="9"/>
    </row>
    <row r="85702" spans="30:30">
      <c r="AD85702" s="9"/>
    </row>
    <row r="85703" spans="30:30">
      <c r="AD85703" s="9"/>
    </row>
    <row r="85704" spans="30:30">
      <c r="AD85704" s="9"/>
    </row>
    <row r="85705" spans="30:30">
      <c r="AD85705" s="9"/>
    </row>
    <row r="85706" spans="30:30">
      <c r="AD85706" s="9"/>
    </row>
    <row r="85707" spans="30:30">
      <c r="AD85707" s="9"/>
    </row>
    <row r="85708" spans="30:30">
      <c r="AD85708" s="9"/>
    </row>
    <row r="85709" spans="30:30">
      <c r="AD85709" s="9"/>
    </row>
    <row r="85710" spans="30:30">
      <c r="AD85710" s="9"/>
    </row>
    <row r="85711" spans="30:30">
      <c r="AD85711" s="9"/>
    </row>
    <row r="85712" spans="30:30">
      <c r="AD85712" s="9"/>
    </row>
    <row r="85713" spans="30:30">
      <c r="AD85713" s="9"/>
    </row>
    <row r="85714" spans="30:30">
      <c r="AD85714" s="9"/>
    </row>
    <row r="85715" spans="30:30">
      <c r="AD85715" s="9"/>
    </row>
    <row r="85716" spans="30:30">
      <c r="AD85716" s="9"/>
    </row>
    <row r="85717" spans="30:30">
      <c r="AD85717" s="9"/>
    </row>
    <row r="85718" spans="30:30">
      <c r="AD85718" s="9"/>
    </row>
    <row r="85719" spans="30:30">
      <c r="AD85719" s="9"/>
    </row>
    <row r="85720" spans="30:30">
      <c r="AD85720" s="9"/>
    </row>
    <row r="85721" spans="30:30">
      <c r="AD85721" s="9"/>
    </row>
    <row r="85722" spans="30:30">
      <c r="AD85722" s="9"/>
    </row>
    <row r="85723" spans="30:30">
      <c r="AD85723" s="9"/>
    </row>
    <row r="85724" spans="30:30">
      <c r="AD85724" s="9"/>
    </row>
    <row r="85725" spans="30:30">
      <c r="AD85725" s="9"/>
    </row>
    <row r="85726" spans="30:30">
      <c r="AD85726" s="9"/>
    </row>
    <row r="85727" spans="30:30">
      <c r="AD85727" s="9"/>
    </row>
    <row r="85728" spans="30:30">
      <c r="AD85728" s="9"/>
    </row>
    <row r="85729" spans="30:30">
      <c r="AD85729" s="9"/>
    </row>
    <row r="85730" spans="30:30">
      <c r="AD85730" s="9"/>
    </row>
    <row r="85731" spans="30:30">
      <c r="AD85731" s="9"/>
    </row>
    <row r="85732" spans="30:30">
      <c r="AD85732" s="9"/>
    </row>
    <row r="85733" spans="30:30">
      <c r="AD85733" s="9"/>
    </row>
    <row r="85734" spans="30:30">
      <c r="AD85734" s="9"/>
    </row>
    <row r="85735" spans="30:30">
      <c r="AD85735" s="9"/>
    </row>
    <row r="85736" spans="30:30">
      <c r="AD85736" s="9"/>
    </row>
    <row r="85737" spans="30:30">
      <c r="AD85737" s="9"/>
    </row>
    <row r="85738" spans="30:30">
      <c r="AD85738" s="9"/>
    </row>
    <row r="85739" spans="30:30">
      <c r="AD85739" s="9"/>
    </row>
    <row r="85740" spans="30:30">
      <c r="AD85740" s="9"/>
    </row>
    <row r="85741" spans="30:30">
      <c r="AD85741" s="9"/>
    </row>
    <row r="85742" spans="30:30">
      <c r="AD85742" s="9"/>
    </row>
    <row r="85743" spans="30:30">
      <c r="AD85743" s="9"/>
    </row>
    <row r="85744" spans="30:30">
      <c r="AD85744" s="9"/>
    </row>
    <row r="85745" spans="30:30">
      <c r="AD85745" s="9"/>
    </row>
    <row r="85746" spans="30:30">
      <c r="AD85746" s="9"/>
    </row>
    <row r="85747" spans="30:30">
      <c r="AD85747" s="9"/>
    </row>
    <row r="85748" spans="30:30">
      <c r="AD85748" s="9"/>
    </row>
    <row r="85749" spans="30:30">
      <c r="AD85749" s="9"/>
    </row>
    <row r="85750" spans="30:30">
      <c r="AD85750" s="9"/>
    </row>
    <row r="85751" spans="30:30">
      <c r="AD85751" s="9"/>
    </row>
    <row r="85752" spans="30:30">
      <c r="AD85752" s="9"/>
    </row>
    <row r="85753" spans="30:30">
      <c r="AD85753" s="9"/>
    </row>
    <row r="85754" spans="30:30">
      <c r="AD85754" s="9"/>
    </row>
    <row r="85755" spans="30:30">
      <c r="AD85755" s="9"/>
    </row>
    <row r="85756" spans="30:30">
      <c r="AD85756" s="9"/>
    </row>
    <row r="85757" spans="30:30">
      <c r="AD85757" s="9"/>
    </row>
    <row r="85758" spans="30:30">
      <c r="AD85758" s="9"/>
    </row>
    <row r="85759" spans="30:30">
      <c r="AD85759" s="9"/>
    </row>
    <row r="85760" spans="30:30">
      <c r="AD85760" s="9"/>
    </row>
    <row r="85761" spans="30:30">
      <c r="AD85761" s="9"/>
    </row>
    <row r="85762" spans="30:30">
      <c r="AD85762" s="9"/>
    </row>
    <row r="85763" spans="30:30">
      <c r="AD85763" s="9"/>
    </row>
    <row r="85764" spans="30:30">
      <c r="AD85764" s="9"/>
    </row>
    <row r="85765" spans="30:30">
      <c r="AD85765" s="9"/>
    </row>
    <row r="85766" spans="30:30">
      <c r="AD85766" s="9"/>
    </row>
    <row r="85767" spans="30:30">
      <c r="AD85767" s="9"/>
    </row>
    <row r="85768" spans="30:30">
      <c r="AD85768" s="9"/>
    </row>
    <row r="85769" spans="30:30">
      <c r="AD85769" s="9"/>
    </row>
    <row r="85770" spans="30:30">
      <c r="AD85770" s="9"/>
    </row>
    <row r="85771" spans="30:30">
      <c r="AD85771" s="9"/>
    </row>
    <row r="85772" spans="30:30">
      <c r="AD85772" s="9"/>
    </row>
    <row r="85773" spans="30:30">
      <c r="AD85773" s="9"/>
    </row>
    <row r="85774" spans="30:30">
      <c r="AD85774" s="9"/>
    </row>
    <row r="85775" spans="30:30">
      <c r="AD85775" s="9"/>
    </row>
    <row r="85776" spans="30:30">
      <c r="AD85776" s="9"/>
    </row>
    <row r="85777" spans="30:30">
      <c r="AD85777" s="9"/>
    </row>
    <row r="85778" spans="30:30">
      <c r="AD85778" s="9"/>
    </row>
    <row r="85779" spans="30:30">
      <c r="AD85779" s="9"/>
    </row>
    <row r="85780" spans="30:30">
      <c r="AD85780" s="9"/>
    </row>
    <row r="85781" spans="30:30">
      <c r="AD85781" s="9"/>
    </row>
    <row r="85782" spans="30:30">
      <c r="AD85782" s="9"/>
    </row>
    <row r="85783" spans="30:30">
      <c r="AD85783" s="9"/>
    </row>
    <row r="85784" spans="30:30">
      <c r="AD85784" s="9"/>
    </row>
    <row r="85785" spans="30:30">
      <c r="AD85785" s="9"/>
    </row>
    <row r="85786" spans="30:30">
      <c r="AD85786" s="9"/>
    </row>
    <row r="85787" spans="30:30">
      <c r="AD85787" s="9"/>
    </row>
    <row r="85788" spans="30:30">
      <c r="AD85788" s="9"/>
    </row>
    <row r="85789" spans="30:30">
      <c r="AD85789" s="9"/>
    </row>
    <row r="85790" spans="30:30">
      <c r="AD85790" s="9"/>
    </row>
    <row r="85791" spans="30:30">
      <c r="AD85791" s="9"/>
    </row>
    <row r="85792" spans="30:30">
      <c r="AD85792" s="9"/>
    </row>
    <row r="85793" spans="30:30">
      <c r="AD85793" s="9"/>
    </row>
    <row r="85794" spans="30:30">
      <c r="AD85794" s="9"/>
    </row>
    <row r="85795" spans="30:30">
      <c r="AD85795" s="9"/>
    </row>
    <row r="85796" spans="30:30">
      <c r="AD85796" s="9"/>
    </row>
    <row r="85797" spans="30:30">
      <c r="AD85797" s="9"/>
    </row>
    <row r="85798" spans="30:30">
      <c r="AD85798" s="9"/>
    </row>
    <row r="85799" spans="30:30">
      <c r="AD85799" s="9"/>
    </row>
    <row r="85800" spans="30:30">
      <c r="AD85800" s="9"/>
    </row>
    <row r="85801" spans="30:30">
      <c r="AD85801" s="9"/>
    </row>
    <row r="85802" spans="30:30">
      <c r="AD85802" s="9"/>
    </row>
    <row r="85803" spans="30:30">
      <c r="AD85803" s="9"/>
    </row>
    <row r="85804" spans="30:30">
      <c r="AD85804" s="9"/>
    </row>
    <row r="85805" spans="30:30">
      <c r="AD85805" s="9"/>
    </row>
    <row r="85806" spans="30:30">
      <c r="AD85806" s="9"/>
    </row>
    <row r="85807" spans="30:30">
      <c r="AD85807" s="9"/>
    </row>
    <row r="85808" spans="30:30">
      <c r="AD85808" s="9"/>
    </row>
    <row r="85809" spans="30:30">
      <c r="AD85809" s="9"/>
    </row>
    <row r="85810" spans="30:30">
      <c r="AD85810" s="9"/>
    </row>
    <row r="85811" spans="30:30">
      <c r="AD85811" s="9"/>
    </row>
    <row r="85812" spans="30:30">
      <c r="AD85812" s="9"/>
    </row>
    <row r="85813" spans="30:30">
      <c r="AD85813" s="9"/>
    </row>
    <row r="85814" spans="30:30">
      <c r="AD85814" s="9"/>
    </row>
    <row r="85815" spans="30:30">
      <c r="AD85815" s="9"/>
    </row>
    <row r="85816" spans="30:30">
      <c r="AD85816" s="9"/>
    </row>
    <row r="85817" spans="30:30">
      <c r="AD85817" s="9"/>
    </row>
    <row r="85818" spans="30:30">
      <c r="AD85818" s="9"/>
    </row>
    <row r="85819" spans="30:30">
      <c r="AD85819" s="9"/>
    </row>
    <row r="85820" spans="30:30">
      <c r="AD85820" s="9"/>
    </row>
    <row r="85821" spans="30:30">
      <c r="AD85821" s="9"/>
    </row>
    <row r="85822" spans="30:30">
      <c r="AD85822" s="9"/>
    </row>
    <row r="85823" spans="30:30">
      <c r="AD85823" s="9"/>
    </row>
    <row r="85824" spans="30:30">
      <c r="AD85824" s="9"/>
    </row>
    <row r="85825" spans="30:30">
      <c r="AD85825" s="9"/>
    </row>
    <row r="85826" spans="30:30">
      <c r="AD85826" s="9"/>
    </row>
    <row r="85827" spans="30:30">
      <c r="AD85827" s="9"/>
    </row>
    <row r="85828" spans="30:30">
      <c r="AD85828" s="9"/>
    </row>
    <row r="85829" spans="30:30">
      <c r="AD85829" s="9"/>
    </row>
    <row r="85830" spans="30:30">
      <c r="AD85830" s="9"/>
    </row>
    <row r="85831" spans="30:30">
      <c r="AD85831" s="9"/>
    </row>
    <row r="85832" spans="30:30">
      <c r="AD85832" s="9"/>
    </row>
    <row r="85833" spans="30:30">
      <c r="AD85833" s="9"/>
    </row>
    <row r="85834" spans="30:30">
      <c r="AD85834" s="9"/>
    </row>
    <row r="85835" spans="30:30">
      <c r="AD85835" s="9"/>
    </row>
    <row r="85836" spans="30:30">
      <c r="AD85836" s="9"/>
    </row>
    <row r="85837" spans="30:30">
      <c r="AD85837" s="9"/>
    </row>
    <row r="85838" spans="30:30">
      <c r="AD85838" s="9"/>
    </row>
    <row r="85839" spans="30:30">
      <c r="AD85839" s="9"/>
    </row>
    <row r="85840" spans="30:30">
      <c r="AD85840" s="9"/>
    </row>
    <row r="85841" spans="30:30">
      <c r="AD85841" s="9"/>
    </row>
    <row r="85842" spans="30:30">
      <c r="AD85842" s="9"/>
    </row>
    <row r="85843" spans="30:30">
      <c r="AD85843" s="9"/>
    </row>
    <row r="85844" spans="30:30">
      <c r="AD85844" s="9"/>
    </row>
    <row r="85845" spans="30:30">
      <c r="AD85845" s="9"/>
    </row>
    <row r="85846" spans="30:30">
      <c r="AD85846" s="9"/>
    </row>
    <row r="85847" spans="30:30">
      <c r="AD85847" s="9"/>
    </row>
    <row r="85848" spans="30:30">
      <c r="AD85848" s="9"/>
    </row>
    <row r="85849" spans="30:30">
      <c r="AD85849" s="9"/>
    </row>
    <row r="85850" spans="30:30">
      <c r="AD85850" s="9"/>
    </row>
    <row r="85851" spans="30:30">
      <c r="AD85851" s="9"/>
    </row>
    <row r="85852" spans="30:30">
      <c r="AD85852" s="9"/>
    </row>
    <row r="85853" spans="30:30">
      <c r="AD85853" s="9"/>
    </row>
    <row r="85854" spans="30:30">
      <c r="AD85854" s="9"/>
    </row>
    <row r="85855" spans="30:30">
      <c r="AD85855" s="9"/>
    </row>
    <row r="85856" spans="30:30">
      <c r="AD85856" s="9"/>
    </row>
    <row r="85857" spans="30:30">
      <c r="AD85857" s="9"/>
    </row>
    <row r="85858" spans="30:30">
      <c r="AD85858" s="9"/>
    </row>
    <row r="85859" spans="30:30">
      <c r="AD85859" s="9"/>
    </row>
    <row r="85860" spans="30:30">
      <c r="AD85860" s="9"/>
    </row>
    <row r="85861" spans="30:30">
      <c r="AD85861" s="9"/>
    </row>
    <row r="85862" spans="30:30">
      <c r="AD85862" s="9"/>
    </row>
    <row r="85863" spans="30:30">
      <c r="AD85863" s="9"/>
    </row>
    <row r="85864" spans="30:30">
      <c r="AD85864" s="9"/>
    </row>
    <row r="85865" spans="30:30">
      <c r="AD85865" s="9"/>
    </row>
    <row r="85866" spans="30:30">
      <c r="AD85866" s="9"/>
    </row>
    <row r="85867" spans="30:30">
      <c r="AD85867" s="9"/>
    </row>
    <row r="85868" spans="30:30">
      <c r="AD85868" s="9"/>
    </row>
    <row r="85869" spans="30:30">
      <c r="AD85869" s="9"/>
    </row>
    <row r="85870" spans="30:30">
      <c r="AD85870" s="9"/>
    </row>
    <row r="85871" spans="30:30">
      <c r="AD85871" s="9"/>
    </row>
    <row r="85872" spans="30:30">
      <c r="AD85872" s="9"/>
    </row>
    <row r="85873" spans="30:30">
      <c r="AD85873" s="9"/>
    </row>
    <row r="85874" spans="30:30">
      <c r="AD85874" s="9"/>
    </row>
    <row r="85875" spans="30:30">
      <c r="AD85875" s="9"/>
    </row>
    <row r="85876" spans="30:30">
      <c r="AD85876" s="9"/>
    </row>
    <row r="85877" spans="30:30">
      <c r="AD85877" s="9"/>
    </row>
    <row r="85878" spans="30:30">
      <c r="AD85878" s="9"/>
    </row>
    <row r="85879" spans="30:30">
      <c r="AD85879" s="9"/>
    </row>
    <row r="85880" spans="30:30">
      <c r="AD85880" s="9"/>
    </row>
    <row r="85881" spans="30:30">
      <c r="AD85881" s="9"/>
    </row>
    <row r="85882" spans="30:30">
      <c r="AD85882" s="9"/>
    </row>
    <row r="85883" spans="30:30">
      <c r="AD85883" s="9"/>
    </row>
    <row r="85884" spans="30:30">
      <c r="AD85884" s="9"/>
    </row>
    <row r="85885" spans="30:30">
      <c r="AD85885" s="9"/>
    </row>
    <row r="85886" spans="30:30">
      <c r="AD85886" s="9"/>
    </row>
    <row r="85887" spans="30:30">
      <c r="AD85887" s="9"/>
    </row>
    <row r="85888" spans="30:30">
      <c r="AD85888" s="9"/>
    </row>
    <row r="85889" spans="30:30">
      <c r="AD85889" s="9"/>
    </row>
    <row r="85890" spans="30:30">
      <c r="AD85890" s="9"/>
    </row>
    <row r="85891" spans="30:30">
      <c r="AD85891" s="9"/>
    </row>
    <row r="85892" spans="30:30">
      <c r="AD85892" s="9"/>
    </row>
    <row r="85893" spans="30:30">
      <c r="AD85893" s="9"/>
    </row>
    <row r="85894" spans="30:30">
      <c r="AD85894" s="9"/>
    </row>
    <row r="85895" spans="30:30">
      <c r="AD85895" s="9"/>
    </row>
    <row r="85896" spans="30:30">
      <c r="AD85896" s="9"/>
    </row>
    <row r="85897" spans="30:30">
      <c r="AD85897" s="9"/>
    </row>
    <row r="85898" spans="30:30">
      <c r="AD85898" s="9"/>
    </row>
    <row r="85899" spans="30:30">
      <c r="AD85899" s="9"/>
    </row>
    <row r="85900" spans="30:30">
      <c r="AD85900" s="9"/>
    </row>
    <row r="85901" spans="30:30">
      <c r="AD85901" s="9"/>
    </row>
    <row r="85902" spans="30:30">
      <c r="AD85902" s="9"/>
    </row>
    <row r="85903" spans="30:30">
      <c r="AD85903" s="9"/>
    </row>
    <row r="85904" spans="30:30">
      <c r="AD85904" s="9"/>
    </row>
    <row r="85905" spans="30:30">
      <c r="AD85905" s="9"/>
    </row>
    <row r="85906" spans="30:30">
      <c r="AD85906" s="9"/>
    </row>
    <row r="85907" spans="30:30">
      <c r="AD85907" s="9"/>
    </row>
    <row r="85908" spans="30:30">
      <c r="AD85908" s="9"/>
    </row>
    <row r="85909" spans="30:30">
      <c r="AD85909" s="9"/>
    </row>
    <row r="85910" spans="30:30">
      <c r="AD85910" s="9"/>
    </row>
    <row r="85911" spans="30:30">
      <c r="AD85911" s="9"/>
    </row>
    <row r="85912" spans="30:30">
      <c r="AD85912" s="9"/>
    </row>
    <row r="85913" spans="30:30">
      <c r="AD85913" s="9"/>
    </row>
    <row r="85914" spans="30:30">
      <c r="AD85914" s="9"/>
    </row>
    <row r="85915" spans="30:30">
      <c r="AD85915" s="9"/>
    </row>
    <row r="85916" spans="30:30">
      <c r="AD85916" s="9"/>
    </row>
    <row r="85917" spans="30:30">
      <c r="AD85917" s="9"/>
    </row>
    <row r="85918" spans="30:30">
      <c r="AD85918" s="9"/>
    </row>
    <row r="85919" spans="30:30">
      <c r="AD85919" s="9"/>
    </row>
    <row r="85920" spans="30:30">
      <c r="AD85920" s="9"/>
    </row>
    <row r="85921" spans="30:30">
      <c r="AD85921" s="9"/>
    </row>
    <row r="85922" spans="30:30">
      <c r="AD85922" s="9"/>
    </row>
    <row r="85923" spans="30:30">
      <c r="AD85923" s="9"/>
    </row>
    <row r="85924" spans="30:30">
      <c r="AD85924" s="9"/>
    </row>
    <row r="85925" spans="30:30">
      <c r="AD85925" s="9"/>
    </row>
    <row r="85926" spans="30:30">
      <c r="AD85926" s="9"/>
    </row>
    <row r="85927" spans="30:30">
      <c r="AD85927" s="9"/>
    </row>
    <row r="85928" spans="30:30">
      <c r="AD85928" s="9"/>
    </row>
    <row r="85929" spans="30:30">
      <c r="AD85929" s="9"/>
    </row>
    <row r="85930" spans="30:30">
      <c r="AD85930" s="9"/>
    </row>
    <row r="85931" spans="30:30">
      <c r="AD85931" s="9"/>
    </row>
    <row r="85932" spans="30:30">
      <c r="AD85932" s="9"/>
    </row>
    <row r="85933" spans="30:30">
      <c r="AD85933" s="9"/>
    </row>
    <row r="85934" spans="30:30">
      <c r="AD85934" s="9"/>
    </row>
    <row r="85935" spans="30:30">
      <c r="AD85935" s="9"/>
    </row>
    <row r="85936" spans="30:30">
      <c r="AD85936" s="9"/>
    </row>
    <row r="85937" spans="30:30">
      <c r="AD85937" s="9"/>
    </row>
    <row r="85938" spans="30:30">
      <c r="AD85938" s="9"/>
    </row>
    <row r="85939" spans="30:30">
      <c r="AD85939" s="9"/>
    </row>
    <row r="85940" spans="30:30">
      <c r="AD85940" s="9"/>
    </row>
    <row r="85941" spans="30:30">
      <c r="AD85941" s="9"/>
    </row>
    <row r="85942" spans="30:30">
      <c r="AD85942" s="9"/>
    </row>
    <row r="85943" spans="30:30">
      <c r="AD85943" s="9"/>
    </row>
    <row r="85944" spans="30:30">
      <c r="AD85944" s="9"/>
    </row>
    <row r="85945" spans="30:30">
      <c r="AD85945" s="9"/>
    </row>
    <row r="85946" spans="30:30">
      <c r="AD85946" s="9"/>
    </row>
    <row r="85947" spans="30:30">
      <c r="AD85947" s="9"/>
    </row>
    <row r="85948" spans="30:30">
      <c r="AD85948" s="9"/>
    </row>
    <row r="85949" spans="30:30">
      <c r="AD85949" s="9"/>
    </row>
    <row r="85950" spans="30:30">
      <c r="AD85950" s="9"/>
    </row>
    <row r="85951" spans="30:30">
      <c r="AD85951" s="9"/>
    </row>
    <row r="85952" spans="30:30">
      <c r="AD85952" s="9"/>
    </row>
    <row r="85953" spans="30:30">
      <c r="AD85953" s="9"/>
    </row>
    <row r="85954" spans="30:30">
      <c r="AD85954" s="9"/>
    </row>
    <row r="85955" spans="30:30">
      <c r="AD85955" s="9"/>
    </row>
    <row r="85956" spans="30:30">
      <c r="AD85956" s="9"/>
    </row>
    <row r="85957" spans="30:30">
      <c r="AD85957" s="9"/>
    </row>
    <row r="85958" spans="30:30">
      <c r="AD85958" s="9"/>
    </row>
    <row r="85959" spans="30:30">
      <c r="AD85959" s="9"/>
    </row>
    <row r="85960" spans="30:30">
      <c r="AD85960" s="9"/>
    </row>
    <row r="85961" spans="30:30">
      <c r="AD85961" s="9"/>
    </row>
    <row r="85962" spans="30:30">
      <c r="AD85962" s="9"/>
    </row>
    <row r="85963" spans="30:30">
      <c r="AD85963" s="9"/>
    </row>
    <row r="85964" spans="30:30">
      <c r="AD85964" s="9"/>
    </row>
    <row r="85965" spans="30:30">
      <c r="AD85965" s="9"/>
    </row>
    <row r="85966" spans="30:30">
      <c r="AD85966" s="9"/>
    </row>
    <row r="85967" spans="30:30">
      <c r="AD85967" s="9"/>
    </row>
    <row r="85968" spans="30:30">
      <c r="AD85968" s="9"/>
    </row>
    <row r="85969" spans="30:30">
      <c r="AD85969" s="9"/>
    </row>
    <row r="85970" spans="30:30">
      <c r="AD85970" s="9"/>
    </row>
    <row r="85971" spans="30:30">
      <c r="AD85971" s="9"/>
    </row>
    <row r="85972" spans="30:30">
      <c r="AD85972" s="9"/>
    </row>
    <row r="85973" spans="30:30">
      <c r="AD85973" s="9"/>
    </row>
    <row r="85974" spans="30:30">
      <c r="AD85974" s="9"/>
    </row>
    <row r="85975" spans="30:30">
      <c r="AD85975" s="9"/>
    </row>
    <row r="85976" spans="30:30">
      <c r="AD85976" s="9"/>
    </row>
    <row r="85977" spans="30:30">
      <c r="AD85977" s="9"/>
    </row>
    <row r="85978" spans="30:30">
      <c r="AD85978" s="9"/>
    </row>
    <row r="85979" spans="30:30">
      <c r="AD85979" s="9"/>
    </row>
    <row r="85980" spans="30:30">
      <c r="AD85980" s="9"/>
    </row>
    <row r="85981" spans="30:30">
      <c r="AD85981" s="9"/>
    </row>
    <row r="85982" spans="30:30">
      <c r="AD85982" s="9"/>
    </row>
    <row r="85983" spans="30:30">
      <c r="AD85983" s="9"/>
    </row>
    <row r="85984" spans="30:30">
      <c r="AD85984" s="9"/>
    </row>
    <row r="85985" spans="30:30">
      <c r="AD85985" s="9"/>
    </row>
    <row r="85986" spans="30:30">
      <c r="AD85986" s="9"/>
    </row>
    <row r="85987" spans="30:30">
      <c r="AD85987" s="9"/>
    </row>
    <row r="85988" spans="30:30">
      <c r="AD85988" s="9"/>
    </row>
    <row r="85989" spans="30:30">
      <c r="AD85989" s="9"/>
    </row>
    <row r="85990" spans="30:30">
      <c r="AD85990" s="9"/>
    </row>
    <row r="85991" spans="30:30">
      <c r="AD85991" s="9"/>
    </row>
    <row r="85992" spans="30:30">
      <c r="AD85992" s="9"/>
    </row>
    <row r="85993" spans="30:30">
      <c r="AD85993" s="9"/>
    </row>
    <row r="85994" spans="30:30">
      <c r="AD85994" s="9"/>
    </row>
    <row r="85995" spans="30:30">
      <c r="AD85995" s="9"/>
    </row>
    <row r="85996" spans="30:30">
      <c r="AD85996" s="9"/>
    </row>
    <row r="85997" spans="30:30">
      <c r="AD85997" s="9"/>
    </row>
    <row r="85998" spans="30:30">
      <c r="AD85998" s="9"/>
    </row>
    <row r="85999" spans="30:30">
      <c r="AD85999" s="9"/>
    </row>
    <row r="86000" spans="30:30">
      <c r="AD86000" s="9"/>
    </row>
    <row r="86001" spans="30:30">
      <c r="AD86001" s="9"/>
    </row>
    <row r="86002" spans="30:30">
      <c r="AD86002" s="9"/>
    </row>
    <row r="86003" spans="30:30">
      <c r="AD86003" s="9"/>
    </row>
    <row r="86004" spans="30:30">
      <c r="AD86004" s="9"/>
    </row>
    <row r="86005" spans="30:30">
      <c r="AD86005" s="9"/>
    </row>
    <row r="86006" spans="30:30">
      <c r="AD86006" s="9"/>
    </row>
    <row r="86007" spans="30:30">
      <c r="AD86007" s="9"/>
    </row>
    <row r="86008" spans="30:30">
      <c r="AD86008" s="9"/>
    </row>
    <row r="86009" spans="30:30">
      <c r="AD86009" s="9"/>
    </row>
    <row r="86010" spans="30:30">
      <c r="AD86010" s="9"/>
    </row>
    <row r="86011" spans="30:30">
      <c r="AD86011" s="9"/>
    </row>
    <row r="86012" spans="30:30">
      <c r="AD86012" s="9"/>
    </row>
    <row r="86013" spans="30:30">
      <c r="AD86013" s="9"/>
    </row>
    <row r="86014" spans="30:30">
      <c r="AD86014" s="9"/>
    </row>
    <row r="86015" spans="30:30">
      <c r="AD86015" s="9"/>
    </row>
    <row r="86016" spans="30:30">
      <c r="AD86016" s="9"/>
    </row>
    <row r="86017" spans="30:30">
      <c r="AD86017" s="9"/>
    </row>
    <row r="86018" spans="30:30">
      <c r="AD86018" s="9"/>
    </row>
    <row r="86019" spans="30:30">
      <c r="AD86019" s="9"/>
    </row>
    <row r="86020" spans="30:30">
      <c r="AD86020" s="9"/>
    </row>
    <row r="86021" spans="30:30">
      <c r="AD86021" s="9"/>
    </row>
    <row r="86022" spans="30:30">
      <c r="AD86022" s="9"/>
    </row>
    <row r="86023" spans="30:30">
      <c r="AD86023" s="9"/>
    </row>
    <row r="86024" spans="30:30">
      <c r="AD86024" s="9"/>
    </row>
    <row r="86025" spans="30:30">
      <c r="AD86025" s="9"/>
    </row>
    <row r="86026" spans="30:30">
      <c r="AD86026" s="9"/>
    </row>
    <row r="86027" spans="30:30">
      <c r="AD86027" s="9"/>
    </row>
    <row r="86028" spans="30:30">
      <c r="AD86028" s="9"/>
    </row>
    <row r="86029" spans="30:30">
      <c r="AD86029" s="9"/>
    </row>
    <row r="86030" spans="30:30">
      <c r="AD86030" s="9"/>
    </row>
    <row r="86031" spans="30:30">
      <c r="AD86031" s="9"/>
    </row>
    <row r="86032" spans="30:30">
      <c r="AD86032" s="9"/>
    </row>
    <row r="86033" spans="30:30">
      <c r="AD86033" s="9"/>
    </row>
    <row r="86034" spans="30:30">
      <c r="AD86034" s="9"/>
    </row>
    <row r="86035" spans="30:30">
      <c r="AD86035" s="9"/>
    </row>
    <row r="86036" spans="30:30">
      <c r="AD86036" s="9"/>
    </row>
    <row r="86037" spans="30:30">
      <c r="AD86037" s="9"/>
    </row>
    <row r="86038" spans="30:30">
      <c r="AD86038" s="9"/>
    </row>
    <row r="86039" spans="30:30">
      <c r="AD86039" s="9"/>
    </row>
    <row r="86040" spans="30:30">
      <c r="AD86040" s="9"/>
    </row>
    <row r="86041" spans="30:30">
      <c r="AD86041" s="9"/>
    </row>
    <row r="86042" spans="30:30">
      <c r="AD86042" s="9"/>
    </row>
    <row r="86043" spans="30:30">
      <c r="AD86043" s="9"/>
    </row>
    <row r="86044" spans="30:30">
      <c r="AD86044" s="9"/>
    </row>
    <row r="86045" spans="30:30">
      <c r="AD86045" s="9"/>
    </row>
    <row r="86046" spans="30:30">
      <c r="AD86046" s="9"/>
    </row>
    <row r="86047" spans="30:30">
      <c r="AD86047" s="9"/>
    </row>
    <row r="86048" spans="30:30">
      <c r="AD86048" s="9"/>
    </row>
    <row r="86049" spans="30:30">
      <c r="AD86049" s="9"/>
    </row>
    <row r="86050" spans="30:30">
      <c r="AD86050" s="9"/>
    </row>
    <row r="86051" spans="30:30">
      <c r="AD86051" s="9"/>
    </row>
    <row r="86052" spans="30:30">
      <c r="AD86052" s="9"/>
    </row>
    <row r="86053" spans="30:30">
      <c r="AD86053" s="9"/>
    </row>
    <row r="86054" spans="30:30">
      <c r="AD86054" s="9"/>
    </row>
    <row r="86055" spans="30:30">
      <c r="AD86055" s="9"/>
    </row>
    <row r="86056" spans="30:30">
      <c r="AD86056" s="9"/>
    </row>
    <row r="86057" spans="30:30">
      <c r="AD86057" s="9"/>
    </row>
    <row r="86058" spans="30:30">
      <c r="AD86058" s="9"/>
    </row>
    <row r="86059" spans="30:30">
      <c r="AD86059" s="9"/>
    </row>
    <row r="86060" spans="30:30">
      <c r="AD86060" s="9"/>
    </row>
    <row r="86061" spans="30:30">
      <c r="AD86061" s="9"/>
    </row>
    <row r="86062" spans="30:30">
      <c r="AD86062" s="9"/>
    </row>
    <row r="86063" spans="30:30">
      <c r="AD86063" s="9"/>
    </row>
    <row r="86064" spans="30:30">
      <c r="AD86064" s="9"/>
    </row>
    <row r="86065" spans="30:30">
      <c r="AD86065" s="9"/>
    </row>
    <row r="86066" spans="30:30">
      <c r="AD86066" s="9"/>
    </row>
    <row r="86067" spans="30:30">
      <c r="AD86067" s="9"/>
    </row>
    <row r="86068" spans="30:30">
      <c r="AD86068" s="9"/>
    </row>
    <row r="86069" spans="30:30">
      <c r="AD86069" s="9"/>
    </row>
    <row r="86070" spans="30:30">
      <c r="AD86070" s="9"/>
    </row>
    <row r="86071" spans="30:30">
      <c r="AD86071" s="9"/>
    </row>
    <row r="86072" spans="30:30">
      <c r="AD86072" s="9"/>
    </row>
    <row r="86073" spans="30:30">
      <c r="AD86073" s="9"/>
    </row>
    <row r="86074" spans="30:30">
      <c r="AD86074" s="9"/>
    </row>
    <row r="86075" spans="30:30">
      <c r="AD86075" s="9"/>
    </row>
    <row r="86076" spans="30:30">
      <c r="AD86076" s="9"/>
    </row>
    <row r="86077" spans="30:30">
      <c r="AD86077" s="9"/>
    </row>
    <row r="86078" spans="30:30">
      <c r="AD86078" s="9"/>
    </row>
    <row r="86079" spans="30:30">
      <c r="AD86079" s="9"/>
    </row>
    <row r="86080" spans="30:30">
      <c r="AD86080" s="9"/>
    </row>
    <row r="86081" spans="30:30">
      <c r="AD86081" s="9"/>
    </row>
    <row r="86082" spans="30:30">
      <c r="AD86082" s="9"/>
    </row>
    <row r="86083" spans="30:30">
      <c r="AD86083" s="9"/>
    </row>
    <row r="86084" spans="30:30">
      <c r="AD86084" s="9"/>
    </row>
    <row r="86085" spans="30:30">
      <c r="AD86085" s="9"/>
    </row>
    <row r="86086" spans="30:30">
      <c r="AD86086" s="9"/>
    </row>
    <row r="86087" spans="30:30">
      <c r="AD86087" s="9"/>
    </row>
    <row r="86088" spans="30:30">
      <c r="AD86088" s="9"/>
    </row>
    <row r="86089" spans="30:30">
      <c r="AD86089" s="9"/>
    </row>
    <row r="86090" spans="30:30">
      <c r="AD86090" s="9"/>
    </row>
    <row r="86091" spans="30:30">
      <c r="AD86091" s="9"/>
    </row>
    <row r="86092" spans="30:30">
      <c r="AD86092" s="9"/>
    </row>
    <row r="86093" spans="30:30">
      <c r="AD86093" s="9"/>
    </row>
    <row r="86094" spans="30:30">
      <c r="AD86094" s="9"/>
    </row>
    <row r="86095" spans="30:30">
      <c r="AD86095" s="9"/>
    </row>
    <row r="86096" spans="30:30">
      <c r="AD86096" s="9"/>
    </row>
    <row r="86097" spans="30:30">
      <c r="AD86097" s="9"/>
    </row>
    <row r="86098" spans="30:30">
      <c r="AD86098" s="9"/>
    </row>
    <row r="86099" spans="30:30">
      <c r="AD86099" s="9"/>
    </row>
    <row r="86100" spans="30:30">
      <c r="AD86100" s="9"/>
    </row>
    <row r="86101" spans="30:30">
      <c r="AD86101" s="9"/>
    </row>
    <row r="86102" spans="30:30">
      <c r="AD86102" s="9"/>
    </row>
    <row r="86103" spans="30:30">
      <c r="AD86103" s="9"/>
    </row>
    <row r="86104" spans="30:30">
      <c r="AD86104" s="9"/>
    </row>
    <row r="86105" spans="30:30">
      <c r="AD86105" s="9"/>
    </row>
    <row r="86106" spans="30:30">
      <c r="AD86106" s="9"/>
    </row>
    <row r="86107" spans="30:30">
      <c r="AD86107" s="9"/>
    </row>
    <row r="86108" spans="30:30">
      <c r="AD86108" s="9"/>
    </row>
    <row r="86109" spans="30:30">
      <c r="AD86109" s="9"/>
    </row>
    <row r="86110" spans="30:30">
      <c r="AD86110" s="9"/>
    </row>
    <row r="86111" spans="30:30">
      <c r="AD86111" s="9"/>
    </row>
    <row r="86112" spans="30:30">
      <c r="AD86112" s="9"/>
    </row>
    <row r="86113" spans="30:30">
      <c r="AD86113" s="9"/>
    </row>
    <row r="86114" spans="30:30">
      <c r="AD86114" s="9"/>
    </row>
    <row r="86115" spans="30:30">
      <c r="AD86115" s="9"/>
    </row>
    <row r="86116" spans="30:30">
      <c r="AD86116" s="9"/>
    </row>
    <row r="86117" spans="30:30">
      <c r="AD86117" s="9"/>
    </row>
    <row r="86118" spans="30:30">
      <c r="AD86118" s="9"/>
    </row>
    <row r="86119" spans="30:30">
      <c r="AD86119" s="9"/>
    </row>
    <row r="86120" spans="30:30">
      <c r="AD86120" s="9"/>
    </row>
    <row r="86121" spans="30:30">
      <c r="AD86121" s="9"/>
    </row>
    <row r="86122" spans="30:30">
      <c r="AD86122" s="9"/>
    </row>
    <row r="86123" spans="30:30">
      <c r="AD86123" s="9"/>
    </row>
    <row r="86124" spans="30:30">
      <c r="AD86124" s="9"/>
    </row>
    <row r="86125" spans="30:30">
      <c r="AD86125" s="9"/>
    </row>
    <row r="86126" spans="30:30">
      <c r="AD86126" s="9"/>
    </row>
    <row r="86127" spans="30:30">
      <c r="AD86127" s="9"/>
    </row>
    <row r="86128" spans="30:30">
      <c r="AD86128" s="9"/>
    </row>
    <row r="86129" spans="30:30">
      <c r="AD86129" s="9"/>
    </row>
    <row r="86130" spans="30:30">
      <c r="AD86130" s="9"/>
    </row>
    <row r="86131" spans="30:30">
      <c r="AD86131" s="9"/>
    </row>
    <row r="86132" spans="30:30">
      <c r="AD86132" s="9"/>
    </row>
    <row r="86133" spans="30:30">
      <c r="AD86133" s="9"/>
    </row>
    <row r="86134" spans="30:30">
      <c r="AD86134" s="9"/>
    </row>
    <row r="86135" spans="30:30">
      <c r="AD86135" s="9"/>
    </row>
    <row r="86136" spans="30:30">
      <c r="AD86136" s="9"/>
    </row>
    <row r="86137" spans="30:30">
      <c r="AD86137" s="9"/>
    </row>
    <row r="86138" spans="30:30">
      <c r="AD86138" s="9"/>
    </row>
    <row r="86139" spans="30:30">
      <c r="AD86139" s="9"/>
    </row>
    <row r="86140" spans="30:30">
      <c r="AD86140" s="9"/>
    </row>
    <row r="86141" spans="30:30">
      <c r="AD86141" s="9"/>
    </row>
    <row r="86142" spans="30:30">
      <c r="AD86142" s="9"/>
    </row>
    <row r="86143" spans="30:30">
      <c r="AD86143" s="9"/>
    </row>
    <row r="86144" spans="30:30">
      <c r="AD86144" s="9"/>
    </row>
    <row r="86145" spans="30:30">
      <c r="AD86145" s="9"/>
    </row>
    <row r="86146" spans="30:30">
      <c r="AD86146" s="9"/>
    </row>
    <row r="86147" spans="30:30">
      <c r="AD86147" s="9"/>
    </row>
    <row r="86148" spans="30:30">
      <c r="AD86148" s="9"/>
    </row>
    <row r="86149" spans="30:30">
      <c r="AD86149" s="9"/>
    </row>
    <row r="86150" spans="30:30">
      <c r="AD86150" s="9"/>
    </row>
    <row r="86151" spans="30:30">
      <c r="AD86151" s="9"/>
    </row>
    <row r="86152" spans="30:30">
      <c r="AD86152" s="9"/>
    </row>
    <row r="86153" spans="30:30">
      <c r="AD86153" s="9"/>
    </row>
    <row r="86154" spans="30:30">
      <c r="AD86154" s="9"/>
    </row>
    <row r="86155" spans="30:30">
      <c r="AD86155" s="9"/>
    </row>
    <row r="86156" spans="30:30">
      <c r="AD86156" s="9"/>
    </row>
    <row r="86157" spans="30:30">
      <c r="AD86157" s="9"/>
    </row>
    <row r="86158" spans="30:30">
      <c r="AD86158" s="9"/>
    </row>
    <row r="86159" spans="30:30">
      <c r="AD86159" s="9"/>
    </row>
    <row r="86160" spans="30:30">
      <c r="AD86160" s="9"/>
    </row>
    <row r="86161" spans="30:30">
      <c r="AD86161" s="9"/>
    </row>
    <row r="86162" spans="30:30">
      <c r="AD86162" s="9"/>
    </row>
    <row r="86163" spans="30:30">
      <c r="AD86163" s="9"/>
    </row>
    <row r="86164" spans="30:30">
      <c r="AD86164" s="9"/>
    </row>
    <row r="86165" spans="30:30">
      <c r="AD86165" s="9"/>
    </row>
    <row r="86166" spans="30:30">
      <c r="AD86166" s="9"/>
    </row>
    <row r="86167" spans="30:30">
      <c r="AD86167" s="9"/>
    </row>
    <row r="86168" spans="30:30">
      <c r="AD86168" s="9"/>
    </row>
    <row r="86169" spans="30:30">
      <c r="AD86169" s="9"/>
    </row>
    <row r="86170" spans="30:30">
      <c r="AD86170" s="9"/>
    </row>
    <row r="86171" spans="30:30">
      <c r="AD86171" s="9"/>
    </row>
    <row r="86172" spans="30:30">
      <c r="AD86172" s="9"/>
    </row>
    <row r="86173" spans="30:30">
      <c r="AD86173" s="9"/>
    </row>
    <row r="86174" spans="30:30">
      <c r="AD86174" s="9"/>
    </row>
    <row r="86175" spans="30:30">
      <c r="AD86175" s="9"/>
    </row>
    <row r="86176" spans="30:30">
      <c r="AD86176" s="9"/>
    </row>
    <row r="86177" spans="30:30">
      <c r="AD86177" s="9"/>
    </row>
    <row r="86178" spans="30:30">
      <c r="AD86178" s="9"/>
    </row>
    <row r="86179" spans="30:30">
      <c r="AD86179" s="9"/>
    </row>
    <row r="86180" spans="30:30">
      <c r="AD86180" s="9"/>
    </row>
    <row r="86181" spans="30:30">
      <c r="AD86181" s="9"/>
    </row>
    <row r="86182" spans="30:30">
      <c r="AD86182" s="9"/>
    </row>
    <row r="86183" spans="30:30">
      <c r="AD86183" s="9"/>
    </row>
    <row r="86184" spans="30:30">
      <c r="AD86184" s="9"/>
    </row>
    <row r="86185" spans="30:30">
      <c r="AD86185" s="9"/>
    </row>
    <row r="86186" spans="30:30">
      <c r="AD86186" s="9"/>
    </row>
    <row r="86187" spans="30:30">
      <c r="AD86187" s="9"/>
    </row>
    <row r="86188" spans="30:30">
      <c r="AD86188" s="9"/>
    </row>
    <row r="86189" spans="30:30">
      <c r="AD86189" s="9"/>
    </row>
    <row r="86190" spans="30:30">
      <c r="AD86190" s="9"/>
    </row>
    <row r="86191" spans="30:30">
      <c r="AD86191" s="9"/>
    </row>
    <row r="86192" spans="30:30">
      <c r="AD86192" s="9"/>
    </row>
    <row r="86193" spans="30:30">
      <c r="AD86193" s="9"/>
    </row>
    <row r="86194" spans="30:30">
      <c r="AD86194" s="9"/>
    </row>
    <row r="86195" spans="30:30">
      <c r="AD86195" s="9"/>
    </row>
    <row r="86196" spans="30:30">
      <c r="AD86196" s="9"/>
    </row>
    <row r="86197" spans="30:30">
      <c r="AD86197" s="9"/>
    </row>
    <row r="86198" spans="30:30">
      <c r="AD86198" s="9"/>
    </row>
    <row r="86199" spans="30:30">
      <c r="AD86199" s="9"/>
    </row>
    <row r="86200" spans="30:30">
      <c r="AD86200" s="9"/>
    </row>
    <row r="86201" spans="30:30">
      <c r="AD86201" s="9"/>
    </row>
    <row r="86202" spans="30:30">
      <c r="AD86202" s="9"/>
    </row>
    <row r="86203" spans="30:30">
      <c r="AD86203" s="9"/>
    </row>
    <row r="86204" spans="30:30">
      <c r="AD86204" s="9"/>
    </row>
    <row r="86205" spans="30:30">
      <c r="AD86205" s="9"/>
    </row>
    <row r="86206" spans="30:30">
      <c r="AD86206" s="9"/>
    </row>
    <row r="86207" spans="30:30">
      <c r="AD86207" s="9"/>
    </row>
    <row r="86208" spans="30:30">
      <c r="AD86208" s="9"/>
    </row>
    <row r="86209" spans="30:30">
      <c r="AD86209" s="9"/>
    </row>
    <row r="86210" spans="30:30">
      <c r="AD86210" s="9"/>
    </row>
    <row r="86211" spans="30:30">
      <c r="AD86211" s="9"/>
    </row>
    <row r="86212" spans="30:30">
      <c r="AD86212" s="9"/>
    </row>
    <row r="86213" spans="30:30">
      <c r="AD86213" s="9"/>
    </row>
    <row r="86214" spans="30:30">
      <c r="AD86214" s="9"/>
    </row>
    <row r="86215" spans="30:30">
      <c r="AD86215" s="9"/>
    </row>
    <row r="86216" spans="30:30">
      <c r="AD86216" s="9"/>
    </row>
    <row r="86217" spans="30:30">
      <c r="AD86217" s="9"/>
    </row>
    <row r="86218" spans="30:30">
      <c r="AD86218" s="9"/>
    </row>
    <row r="86219" spans="30:30">
      <c r="AD86219" s="9"/>
    </row>
    <row r="86220" spans="30:30">
      <c r="AD86220" s="9"/>
    </row>
    <row r="86221" spans="30:30">
      <c r="AD86221" s="9"/>
    </row>
    <row r="86222" spans="30:30">
      <c r="AD86222" s="9"/>
    </row>
    <row r="86223" spans="30:30">
      <c r="AD86223" s="9"/>
    </row>
    <row r="86224" spans="30:30">
      <c r="AD86224" s="9"/>
    </row>
    <row r="86225" spans="30:30">
      <c r="AD86225" s="9"/>
    </row>
    <row r="86226" spans="30:30">
      <c r="AD86226" s="9"/>
    </row>
    <row r="86227" spans="30:30">
      <c r="AD86227" s="9"/>
    </row>
    <row r="86228" spans="30:30">
      <c r="AD86228" s="9"/>
    </row>
    <row r="86229" spans="30:30">
      <c r="AD86229" s="9"/>
    </row>
    <row r="86230" spans="30:30">
      <c r="AD86230" s="9"/>
    </row>
    <row r="86231" spans="30:30">
      <c r="AD86231" s="9"/>
    </row>
    <row r="86232" spans="30:30">
      <c r="AD86232" s="9"/>
    </row>
    <row r="86233" spans="30:30">
      <c r="AD86233" s="9"/>
    </row>
    <row r="86234" spans="30:30">
      <c r="AD86234" s="9"/>
    </row>
    <row r="86235" spans="30:30">
      <c r="AD86235" s="9"/>
    </row>
    <row r="86236" spans="30:30">
      <c r="AD86236" s="9"/>
    </row>
    <row r="86237" spans="30:30">
      <c r="AD86237" s="9"/>
    </row>
    <row r="86238" spans="30:30">
      <c r="AD86238" s="9"/>
    </row>
    <row r="86239" spans="30:30">
      <c r="AD86239" s="9"/>
    </row>
    <row r="86240" spans="30:30">
      <c r="AD86240" s="9"/>
    </row>
    <row r="86241" spans="30:30">
      <c r="AD86241" s="9"/>
    </row>
    <row r="86242" spans="30:30">
      <c r="AD86242" s="9"/>
    </row>
    <row r="86243" spans="30:30">
      <c r="AD86243" s="9"/>
    </row>
    <row r="86244" spans="30:30">
      <c r="AD86244" s="9"/>
    </row>
    <row r="86245" spans="30:30">
      <c r="AD86245" s="9"/>
    </row>
    <row r="86246" spans="30:30">
      <c r="AD86246" s="9"/>
    </row>
    <row r="86247" spans="30:30">
      <c r="AD86247" s="9"/>
    </row>
    <row r="86248" spans="30:30">
      <c r="AD86248" s="9"/>
    </row>
    <row r="86249" spans="30:30">
      <c r="AD86249" s="9"/>
    </row>
    <row r="86250" spans="30:30">
      <c r="AD86250" s="9"/>
    </row>
    <row r="86251" spans="30:30">
      <c r="AD86251" s="9"/>
    </row>
    <row r="86252" spans="30:30">
      <c r="AD86252" s="9"/>
    </row>
    <row r="86253" spans="30:30">
      <c r="AD86253" s="9"/>
    </row>
    <row r="86254" spans="30:30">
      <c r="AD86254" s="9"/>
    </row>
    <row r="86255" spans="30:30">
      <c r="AD86255" s="9"/>
    </row>
    <row r="86256" spans="30:30">
      <c r="AD86256" s="9"/>
    </row>
    <row r="86257" spans="30:30">
      <c r="AD86257" s="9"/>
    </row>
    <row r="86258" spans="30:30">
      <c r="AD86258" s="9"/>
    </row>
    <row r="86259" spans="30:30">
      <c r="AD86259" s="9"/>
    </row>
    <row r="86260" spans="30:30">
      <c r="AD86260" s="9"/>
    </row>
    <row r="86261" spans="30:30">
      <c r="AD86261" s="9"/>
    </row>
    <row r="86262" spans="30:30">
      <c r="AD86262" s="9"/>
    </row>
    <row r="86263" spans="30:30">
      <c r="AD86263" s="9"/>
    </row>
    <row r="86264" spans="30:30">
      <c r="AD86264" s="9"/>
    </row>
    <row r="86265" spans="30:30">
      <c r="AD86265" s="9"/>
    </row>
    <row r="86266" spans="30:30">
      <c r="AD86266" s="9"/>
    </row>
    <row r="86267" spans="30:30">
      <c r="AD86267" s="9"/>
    </row>
    <row r="86268" spans="30:30">
      <c r="AD86268" s="9"/>
    </row>
    <row r="86269" spans="30:30">
      <c r="AD86269" s="9"/>
    </row>
    <row r="86270" spans="30:30">
      <c r="AD86270" s="9"/>
    </row>
    <row r="86271" spans="30:30">
      <c r="AD86271" s="9"/>
    </row>
    <row r="86272" spans="30:30">
      <c r="AD86272" s="9"/>
    </row>
    <row r="86273" spans="30:30">
      <c r="AD86273" s="9"/>
    </row>
    <row r="86274" spans="30:30">
      <c r="AD86274" s="9"/>
    </row>
    <row r="86275" spans="30:30">
      <c r="AD86275" s="9"/>
    </row>
    <row r="86276" spans="30:30">
      <c r="AD86276" s="9"/>
    </row>
    <row r="86277" spans="30:30">
      <c r="AD86277" s="9"/>
    </row>
    <row r="86278" spans="30:30">
      <c r="AD86278" s="9"/>
    </row>
    <row r="86279" spans="30:30">
      <c r="AD86279" s="9"/>
    </row>
    <row r="86280" spans="30:30">
      <c r="AD86280" s="9"/>
    </row>
    <row r="86281" spans="30:30">
      <c r="AD86281" s="9"/>
    </row>
    <row r="86282" spans="30:30">
      <c r="AD86282" s="9"/>
    </row>
    <row r="86283" spans="30:30">
      <c r="AD86283" s="9"/>
    </row>
    <row r="86284" spans="30:30">
      <c r="AD86284" s="9"/>
    </row>
    <row r="86285" spans="30:30">
      <c r="AD86285" s="9"/>
    </row>
    <row r="86286" spans="30:30">
      <c r="AD86286" s="9"/>
    </row>
    <row r="86287" spans="30:30">
      <c r="AD86287" s="9"/>
    </row>
    <row r="86288" spans="30:30">
      <c r="AD86288" s="9"/>
    </row>
    <row r="86289" spans="30:30">
      <c r="AD86289" s="9"/>
    </row>
    <row r="86290" spans="30:30">
      <c r="AD86290" s="9"/>
    </row>
    <row r="86291" spans="30:30">
      <c r="AD86291" s="9"/>
    </row>
    <row r="86292" spans="30:30">
      <c r="AD86292" s="9"/>
    </row>
    <row r="86293" spans="30:30">
      <c r="AD86293" s="9"/>
    </row>
    <row r="86294" spans="30:30">
      <c r="AD86294" s="9"/>
    </row>
    <row r="86295" spans="30:30">
      <c r="AD86295" s="9"/>
    </row>
    <row r="86296" spans="30:30">
      <c r="AD86296" s="9"/>
    </row>
    <row r="86297" spans="30:30">
      <c r="AD86297" s="9"/>
    </row>
    <row r="86298" spans="30:30">
      <c r="AD86298" s="9"/>
    </row>
    <row r="86299" spans="30:30">
      <c r="AD86299" s="9"/>
    </row>
    <row r="86300" spans="30:30">
      <c r="AD86300" s="9"/>
    </row>
    <row r="86301" spans="30:30">
      <c r="AD86301" s="9"/>
    </row>
    <row r="86302" spans="30:30">
      <c r="AD86302" s="9"/>
    </row>
    <row r="86303" spans="30:30">
      <c r="AD86303" s="9"/>
    </row>
    <row r="86304" spans="30:30">
      <c r="AD86304" s="9"/>
    </row>
    <row r="86305" spans="30:30">
      <c r="AD86305" s="9"/>
    </row>
    <row r="86306" spans="30:30">
      <c r="AD86306" s="9"/>
    </row>
    <row r="86307" spans="30:30">
      <c r="AD86307" s="9"/>
    </row>
    <row r="86308" spans="30:30">
      <c r="AD86308" s="9"/>
    </row>
    <row r="86309" spans="30:30">
      <c r="AD86309" s="9"/>
    </row>
    <row r="86310" spans="30:30">
      <c r="AD86310" s="9"/>
    </row>
    <row r="86311" spans="30:30">
      <c r="AD86311" s="9"/>
    </row>
    <row r="86312" spans="30:30">
      <c r="AD86312" s="9"/>
    </row>
    <row r="86313" spans="30:30">
      <c r="AD86313" s="9"/>
    </row>
    <row r="86314" spans="30:30">
      <c r="AD86314" s="9"/>
    </row>
    <row r="86315" spans="30:30">
      <c r="AD86315" s="9"/>
    </row>
    <row r="86316" spans="30:30">
      <c r="AD86316" s="9"/>
    </row>
    <row r="86317" spans="30:30">
      <c r="AD86317" s="9"/>
    </row>
    <row r="86318" spans="30:30">
      <c r="AD86318" s="9"/>
    </row>
    <row r="86319" spans="30:30">
      <c r="AD86319" s="9"/>
    </row>
    <row r="86320" spans="30:30">
      <c r="AD86320" s="9"/>
    </row>
    <row r="86321" spans="30:30">
      <c r="AD86321" s="9"/>
    </row>
    <row r="86322" spans="30:30">
      <c r="AD86322" s="9"/>
    </row>
    <row r="86323" spans="30:30">
      <c r="AD86323" s="9"/>
    </row>
    <row r="86324" spans="30:30">
      <c r="AD86324" s="9"/>
    </row>
    <row r="86325" spans="30:30">
      <c r="AD86325" s="9"/>
    </row>
    <row r="86326" spans="30:30">
      <c r="AD86326" s="9"/>
    </row>
    <row r="86327" spans="30:30">
      <c r="AD86327" s="9"/>
    </row>
    <row r="86328" spans="30:30">
      <c r="AD86328" s="9"/>
    </row>
    <row r="86329" spans="30:30">
      <c r="AD86329" s="9"/>
    </row>
    <row r="86330" spans="30:30">
      <c r="AD86330" s="9"/>
    </row>
    <row r="86331" spans="30:30">
      <c r="AD86331" s="9"/>
    </row>
    <row r="86332" spans="30:30">
      <c r="AD86332" s="9"/>
    </row>
    <row r="86333" spans="30:30">
      <c r="AD86333" s="9"/>
    </row>
    <row r="86334" spans="30:30">
      <c r="AD86334" s="9"/>
    </row>
    <row r="86335" spans="30:30">
      <c r="AD86335" s="9"/>
    </row>
    <row r="86336" spans="30:30">
      <c r="AD86336" s="9"/>
    </row>
    <row r="86337" spans="30:30">
      <c r="AD86337" s="9"/>
    </row>
    <row r="86338" spans="30:30">
      <c r="AD86338" s="9"/>
    </row>
    <row r="86339" spans="30:30">
      <c r="AD86339" s="9"/>
    </row>
    <row r="86340" spans="30:30">
      <c r="AD86340" s="9"/>
    </row>
    <row r="86341" spans="30:30">
      <c r="AD86341" s="9"/>
    </row>
    <row r="86342" spans="30:30">
      <c r="AD86342" s="9"/>
    </row>
    <row r="86343" spans="30:30">
      <c r="AD86343" s="9"/>
    </row>
    <row r="86344" spans="30:30">
      <c r="AD86344" s="9"/>
    </row>
    <row r="86345" spans="30:30">
      <c r="AD86345" s="9"/>
    </row>
    <row r="86346" spans="30:30">
      <c r="AD86346" s="9"/>
    </row>
    <row r="86347" spans="30:30">
      <c r="AD86347" s="9"/>
    </row>
    <row r="86348" spans="30:30">
      <c r="AD86348" s="9"/>
    </row>
    <row r="86349" spans="30:30">
      <c r="AD86349" s="9"/>
    </row>
    <row r="86350" spans="30:30">
      <c r="AD86350" s="9"/>
    </row>
    <row r="86351" spans="30:30">
      <c r="AD86351" s="9"/>
    </row>
    <row r="86352" spans="30:30">
      <c r="AD86352" s="9"/>
    </row>
    <row r="86353" spans="30:30">
      <c r="AD86353" s="9"/>
    </row>
    <row r="86354" spans="30:30">
      <c r="AD86354" s="9"/>
    </row>
    <row r="86355" spans="30:30">
      <c r="AD86355" s="9"/>
    </row>
    <row r="86356" spans="30:30">
      <c r="AD86356" s="9"/>
    </row>
    <row r="86357" spans="30:30">
      <c r="AD86357" s="9"/>
    </row>
    <row r="86358" spans="30:30">
      <c r="AD86358" s="9"/>
    </row>
    <row r="86359" spans="30:30">
      <c r="AD86359" s="9"/>
    </row>
    <row r="86360" spans="30:30">
      <c r="AD86360" s="9"/>
    </row>
    <row r="86361" spans="30:30">
      <c r="AD86361" s="9"/>
    </row>
    <row r="86362" spans="30:30">
      <c r="AD86362" s="9"/>
    </row>
    <row r="86363" spans="30:30">
      <c r="AD86363" s="9"/>
    </row>
    <row r="86364" spans="30:30">
      <c r="AD86364" s="9"/>
    </row>
    <row r="86365" spans="30:30">
      <c r="AD86365" s="9"/>
    </row>
    <row r="86366" spans="30:30">
      <c r="AD86366" s="9"/>
    </row>
    <row r="86367" spans="30:30">
      <c r="AD86367" s="9"/>
    </row>
    <row r="86368" spans="30:30">
      <c r="AD86368" s="9"/>
    </row>
    <row r="86369" spans="30:30">
      <c r="AD86369" s="9"/>
    </row>
    <row r="86370" spans="30:30">
      <c r="AD86370" s="9"/>
    </row>
    <row r="86371" spans="30:30">
      <c r="AD86371" s="9"/>
    </row>
    <row r="86372" spans="30:30">
      <c r="AD86372" s="9"/>
    </row>
    <row r="86373" spans="30:30">
      <c r="AD86373" s="9"/>
    </row>
    <row r="86374" spans="30:30">
      <c r="AD86374" s="9"/>
    </row>
    <row r="86375" spans="30:30">
      <c r="AD86375" s="9"/>
    </row>
    <row r="86376" spans="30:30">
      <c r="AD86376" s="9"/>
    </row>
    <row r="86377" spans="30:30">
      <c r="AD86377" s="9"/>
    </row>
    <row r="86378" spans="30:30">
      <c r="AD86378" s="9"/>
    </row>
    <row r="86379" spans="30:30">
      <c r="AD86379" s="9"/>
    </row>
    <row r="86380" spans="30:30">
      <c r="AD86380" s="9"/>
    </row>
    <row r="86381" spans="30:30">
      <c r="AD86381" s="9"/>
    </row>
    <row r="86382" spans="30:30">
      <c r="AD86382" s="9"/>
    </row>
    <row r="86383" spans="30:30">
      <c r="AD86383" s="9"/>
    </row>
    <row r="86384" spans="30:30">
      <c r="AD86384" s="9"/>
    </row>
    <row r="86385" spans="30:30">
      <c r="AD86385" s="9"/>
    </row>
    <row r="86386" spans="30:30">
      <c r="AD86386" s="9"/>
    </row>
    <row r="86387" spans="30:30">
      <c r="AD86387" s="9"/>
    </row>
    <row r="86388" spans="30:30">
      <c r="AD86388" s="9"/>
    </row>
    <row r="86389" spans="30:30">
      <c r="AD86389" s="9"/>
    </row>
    <row r="86390" spans="30:30">
      <c r="AD86390" s="9"/>
    </row>
    <row r="86391" spans="30:30">
      <c r="AD86391" s="9"/>
    </row>
    <row r="86392" spans="30:30">
      <c r="AD86392" s="9"/>
    </row>
    <row r="86393" spans="30:30">
      <c r="AD86393" s="9"/>
    </row>
    <row r="86394" spans="30:30">
      <c r="AD86394" s="9"/>
    </row>
    <row r="86395" spans="30:30">
      <c r="AD86395" s="9"/>
    </row>
    <row r="86396" spans="30:30">
      <c r="AD86396" s="9"/>
    </row>
    <row r="86397" spans="30:30">
      <c r="AD86397" s="9"/>
    </row>
    <row r="86398" spans="30:30">
      <c r="AD86398" s="9"/>
    </row>
    <row r="86399" spans="30:30">
      <c r="AD86399" s="9"/>
    </row>
    <row r="86400" spans="30:30">
      <c r="AD86400" s="9"/>
    </row>
    <row r="86401" spans="30:30">
      <c r="AD86401" s="9"/>
    </row>
    <row r="86402" spans="30:30">
      <c r="AD86402" s="9"/>
    </row>
    <row r="86403" spans="30:30">
      <c r="AD86403" s="9"/>
    </row>
    <row r="86404" spans="30:30">
      <c r="AD86404" s="9"/>
    </row>
    <row r="86405" spans="30:30">
      <c r="AD86405" s="9"/>
    </row>
    <row r="86406" spans="30:30">
      <c r="AD86406" s="9"/>
    </row>
    <row r="86407" spans="30:30">
      <c r="AD86407" s="9"/>
    </row>
    <row r="86408" spans="30:30">
      <c r="AD86408" s="9"/>
    </row>
    <row r="86409" spans="30:30">
      <c r="AD86409" s="9"/>
    </row>
    <row r="86410" spans="30:30">
      <c r="AD86410" s="9"/>
    </row>
    <row r="86411" spans="30:30">
      <c r="AD86411" s="9"/>
    </row>
    <row r="86412" spans="30:30">
      <c r="AD86412" s="9"/>
    </row>
    <row r="86413" spans="30:30">
      <c r="AD86413" s="9"/>
    </row>
    <row r="86414" spans="30:30">
      <c r="AD86414" s="9"/>
    </row>
    <row r="86415" spans="30:30">
      <c r="AD86415" s="9"/>
    </row>
    <row r="86416" spans="30:30">
      <c r="AD86416" s="9"/>
    </row>
    <row r="86417" spans="30:30">
      <c r="AD86417" s="9"/>
    </row>
    <row r="86418" spans="30:30">
      <c r="AD86418" s="9"/>
    </row>
    <row r="86419" spans="30:30">
      <c r="AD86419" s="9"/>
    </row>
    <row r="86420" spans="30:30">
      <c r="AD86420" s="9"/>
    </row>
    <row r="86421" spans="30:30">
      <c r="AD86421" s="9"/>
    </row>
    <row r="86422" spans="30:30">
      <c r="AD86422" s="9"/>
    </row>
    <row r="86423" spans="30:30">
      <c r="AD86423" s="9"/>
    </row>
    <row r="86424" spans="30:30">
      <c r="AD86424" s="9"/>
    </row>
    <row r="86425" spans="30:30">
      <c r="AD86425" s="9"/>
    </row>
    <row r="86426" spans="30:30">
      <c r="AD86426" s="9"/>
    </row>
    <row r="86427" spans="30:30">
      <c r="AD86427" s="9"/>
    </row>
    <row r="86428" spans="30:30">
      <c r="AD86428" s="9"/>
    </row>
    <row r="86429" spans="30:30">
      <c r="AD86429" s="9"/>
    </row>
    <row r="86430" spans="30:30">
      <c r="AD86430" s="9"/>
    </row>
    <row r="86431" spans="30:30">
      <c r="AD86431" s="9"/>
    </row>
    <row r="86432" spans="30:30">
      <c r="AD86432" s="9"/>
    </row>
    <row r="86433" spans="30:30">
      <c r="AD86433" s="9"/>
    </row>
    <row r="86434" spans="30:30">
      <c r="AD86434" s="9"/>
    </row>
    <row r="86435" spans="30:30">
      <c r="AD86435" s="9"/>
    </row>
    <row r="86436" spans="30:30">
      <c r="AD86436" s="9"/>
    </row>
    <row r="86437" spans="30:30">
      <c r="AD86437" s="9"/>
    </row>
    <row r="86438" spans="30:30">
      <c r="AD86438" s="9"/>
    </row>
    <row r="86439" spans="30:30">
      <c r="AD86439" s="9"/>
    </row>
    <row r="86440" spans="30:30">
      <c r="AD86440" s="9"/>
    </row>
    <row r="86441" spans="30:30">
      <c r="AD86441" s="9"/>
    </row>
    <row r="86442" spans="30:30">
      <c r="AD86442" s="9"/>
    </row>
    <row r="86443" spans="30:30">
      <c r="AD86443" s="9"/>
    </row>
    <row r="86444" spans="30:30">
      <c r="AD86444" s="9"/>
    </row>
    <row r="86445" spans="30:30">
      <c r="AD86445" s="9"/>
    </row>
    <row r="86446" spans="30:30">
      <c r="AD86446" s="9"/>
    </row>
    <row r="86447" spans="30:30">
      <c r="AD86447" s="9"/>
    </row>
    <row r="86448" spans="30:30">
      <c r="AD86448" s="9"/>
    </row>
    <row r="86449" spans="30:30">
      <c r="AD86449" s="9"/>
    </row>
    <row r="86450" spans="30:30">
      <c r="AD86450" s="9"/>
    </row>
    <row r="86451" spans="30:30">
      <c r="AD86451" s="9"/>
    </row>
    <row r="86452" spans="30:30">
      <c r="AD86452" s="9"/>
    </row>
    <row r="86453" spans="30:30">
      <c r="AD86453" s="9"/>
    </row>
    <row r="86454" spans="30:30">
      <c r="AD86454" s="9"/>
    </row>
    <row r="86455" spans="30:30">
      <c r="AD86455" s="9"/>
    </row>
    <row r="86456" spans="30:30">
      <c r="AD86456" s="9"/>
    </row>
    <row r="86457" spans="30:30">
      <c r="AD86457" s="9"/>
    </row>
    <row r="86458" spans="30:30">
      <c r="AD86458" s="9"/>
    </row>
    <row r="86459" spans="30:30">
      <c r="AD86459" s="9"/>
    </row>
    <row r="86460" spans="30:30">
      <c r="AD86460" s="9"/>
    </row>
    <row r="86461" spans="30:30">
      <c r="AD86461" s="9"/>
    </row>
    <row r="86462" spans="30:30">
      <c r="AD86462" s="9"/>
    </row>
    <row r="86463" spans="30:30">
      <c r="AD86463" s="9"/>
    </row>
    <row r="86464" spans="30:30">
      <c r="AD86464" s="9"/>
    </row>
    <row r="86465" spans="30:30">
      <c r="AD86465" s="9"/>
    </row>
    <row r="86466" spans="30:30">
      <c r="AD86466" s="9"/>
    </row>
    <row r="86467" spans="30:30">
      <c r="AD86467" s="9"/>
    </row>
    <row r="86468" spans="30:30">
      <c r="AD86468" s="9"/>
    </row>
    <row r="86469" spans="30:30">
      <c r="AD86469" s="9"/>
    </row>
    <row r="86470" spans="30:30">
      <c r="AD86470" s="9"/>
    </row>
    <row r="86471" spans="30:30">
      <c r="AD86471" s="9"/>
    </row>
    <row r="86472" spans="30:30">
      <c r="AD86472" s="9"/>
    </row>
    <row r="86473" spans="30:30">
      <c r="AD86473" s="9"/>
    </row>
    <row r="86474" spans="30:30">
      <c r="AD86474" s="9"/>
    </row>
    <row r="86475" spans="30:30">
      <c r="AD86475" s="9"/>
    </row>
    <row r="86476" spans="30:30">
      <c r="AD86476" s="9"/>
    </row>
    <row r="86477" spans="30:30">
      <c r="AD86477" s="9"/>
    </row>
    <row r="86478" spans="30:30">
      <c r="AD86478" s="9"/>
    </row>
    <row r="86479" spans="30:30">
      <c r="AD86479" s="9"/>
    </row>
    <row r="86480" spans="30:30">
      <c r="AD86480" s="9"/>
    </row>
    <row r="86481" spans="30:30">
      <c r="AD86481" s="9"/>
    </row>
    <row r="86482" spans="30:30">
      <c r="AD86482" s="9"/>
    </row>
    <row r="86483" spans="30:30">
      <c r="AD86483" s="9"/>
    </row>
    <row r="86484" spans="30:30">
      <c r="AD86484" s="9"/>
    </row>
    <row r="86485" spans="30:30">
      <c r="AD86485" s="9"/>
    </row>
    <row r="86486" spans="30:30">
      <c r="AD86486" s="9"/>
    </row>
    <row r="86487" spans="30:30">
      <c r="AD86487" s="9"/>
    </row>
    <row r="86488" spans="30:30">
      <c r="AD86488" s="9"/>
    </row>
    <row r="86489" spans="30:30">
      <c r="AD86489" s="9"/>
    </row>
    <row r="86490" spans="30:30">
      <c r="AD86490" s="9"/>
    </row>
    <row r="86491" spans="30:30">
      <c r="AD86491" s="9"/>
    </row>
    <row r="86492" spans="30:30">
      <c r="AD86492" s="9"/>
    </row>
    <row r="86493" spans="30:30">
      <c r="AD86493" s="9"/>
    </row>
    <row r="86494" spans="30:30">
      <c r="AD86494" s="9"/>
    </row>
    <row r="86495" spans="30:30">
      <c r="AD86495" s="9"/>
    </row>
    <row r="86496" spans="30:30">
      <c r="AD86496" s="9"/>
    </row>
    <row r="86497" spans="30:30">
      <c r="AD86497" s="9"/>
    </row>
    <row r="86498" spans="30:30">
      <c r="AD86498" s="9"/>
    </row>
    <row r="86499" spans="30:30">
      <c r="AD86499" s="9"/>
    </row>
    <row r="86500" spans="30:30">
      <c r="AD86500" s="9"/>
    </row>
    <row r="86501" spans="30:30">
      <c r="AD86501" s="9"/>
    </row>
    <row r="86502" spans="30:30">
      <c r="AD86502" s="9"/>
    </row>
    <row r="86503" spans="30:30">
      <c r="AD86503" s="9"/>
    </row>
    <row r="86504" spans="30:30">
      <c r="AD86504" s="9"/>
    </row>
    <row r="86505" spans="30:30">
      <c r="AD86505" s="9"/>
    </row>
    <row r="86506" spans="30:30">
      <c r="AD86506" s="9"/>
    </row>
    <row r="86507" spans="30:30">
      <c r="AD86507" s="9"/>
    </row>
    <row r="86508" spans="30:30">
      <c r="AD86508" s="9"/>
    </row>
    <row r="86509" spans="30:30">
      <c r="AD86509" s="9"/>
    </row>
    <row r="86510" spans="30:30">
      <c r="AD86510" s="9"/>
    </row>
    <row r="86511" spans="30:30">
      <c r="AD86511" s="9"/>
    </row>
    <row r="86512" spans="30:30">
      <c r="AD86512" s="9"/>
    </row>
    <row r="86513" spans="30:30">
      <c r="AD86513" s="9"/>
    </row>
    <row r="86514" spans="30:30">
      <c r="AD86514" s="9"/>
    </row>
    <row r="86515" spans="30:30">
      <c r="AD86515" s="9"/>
    </row>
    <row r="86516" spans="30:30">
      <c r="AD86516" s="9"/>
    </row>
    <row r="86517" spans="30:30">
      <c r="AD86517" s="9"/>
    </row>
    <row r="86518" spans="30:30">
      <c r="AD86518" s="9"/>
    </row>
    <row r="86519" spans="30:30">
      <c r="AD86519" s="9"/>
    </row>
    <row r="86520" spans="30:30">
      <c r="AD86520" s="9"/>
    </row>
    <row r="86521" spans="30:30">
      <c r="AD86521" s="9"/>
    </row>
    <row r="86522" spans="30:30">
      <c r="AD86522" s="9"/>
    </row>
    <row r="86523" spans="30:30">
      <c r="AD86523" s="9"/>
    </row>
    <row r="86524" spans="30:30">
      <c r="AD86524" s="9"/>
    </row>
    <row r="86525" spans="30:30">
      <c r="AD86525" s="9"/>
    </row>
    <row r="86526" spans="30:30">
      <c r="AD86526" s="9"/>
    </row>
    <row r="86527" spans="30:30">
      <c r="AD86527" s="9"/>
    </row>
    <row r="86528" spans="30:30">
      <c r="AD86528" s="9"/>
    </row>
    <row r="86529" spans="30:30">
      <c r="AD86529" s="9"/>
    </row>
    <row r="86530" spans="30:30">
      <c r="AD86530" s="9"/>
    </row>
    <row r="86531" spans="30:30">
      <c r="AD86531" s="9"/>
    </row>
    <row r="86532" spans="30:30">
      <c r="AD86532" s="9"/>
    </row>
    <row r="86533" spans="30:30">
      <c r="AD86533" s="9"/>
    </row>
    <row r="86534" spans="30:30">
      <c r="AD86534" s="9"/>
    </row>
    <row r="86535" spans="30:30">
      <c r="AD86535" s="9"/>
    </row>
    <row r="86536" spans="30:30">
      <c r="AD86536" s="9"/>
    </row>
    <row r="86537" spans="30:30">
      <c r="AD86537" s="9"/>
    </row>
    <row r="86538" spans="30:30">
      <c r="AD86538" s="9"/>
    </row>
    <row r="86539" spans="30:30">
      <c r="AD86539" s="9"/>
    </row>
    <row r="86540" spans="30:30">
      <c r="AD86540" s="9"/>
    </row>
    <row r="86541" spans="30:30">
      <c r="AD86541" s="9"/>
    </row>
    <row r="86542" spans="30:30">
      <c r="AD86542" s="9"/>
    </row>
    <row r="86543" spans="30:30">
      <c r="AD86543" s="9"/>
    </row>
    <row r="86544" spans="30:30">
      <c r="AD86544" s="9"/>
    </row>
    <row r="86545" spans="30:30">
      <c r="AD86545" s="9"/>
    </row>
    <row r="86546" spans="30:30">
      <c r="AD86546" s="9"/>
    </row>
    <row r="86547" spans="30:30">
      <c r="AD86547" s="9"/>
    </row>
    <row r="86548" spans="30:30">
      <c r="AD86548" s="9"/>
    </row>
    <row r="86549" spans="30:30">
      <c r="AD86549" s="9"/>
    </row>
    <row r="86550" spans="30:30">
      <c r="AD86550" s="9"/>
    </row>
    <row r="86551" spans="30:30">
      <c r="AD86551" s="9"/>
    </row>
    <row r="86552" spans="30:30">
      <c r="AD86552" s="9"/>
    </row>
    <row r="86553" spans="30:30">
      <c r="AD86553" s="9"/>
    </row>
    <row r="86554" spans="30:30">
      <c r="AD86554" s="9"/>
    </row>
    <row r="86555" spans="30:30">
      <c r="AD86555" s="9"/>
    </row>
    <row r="86556" spans="30:30">
      <c r="AD86556" s="9"/>
    </row>
    <row r="86557" spans="30:30">
      <c r="AD86557" s="9"/>
    </row>
    <row r="86558" spans="30:30">
      <c r="AD86558" s="9"/>
    </row>
    <row r="86559" spans="30:30">
      <c r="AD86559" s="9"/>
    </row>
    <row r="86560" spans="30:30">
      <c r="AD86560" s="9"/>
    </row>
    <row r="86561" spans="30:30">
      <c r="AD86561" s="9"/>
    </row>
    <row r="86562" spans="30:30">
      <c r="AD86562" s="9"/>
    </row>
    <row r="86563" spans="30:30">
      <c r="AD86563" s="9"/>
    </row>
    <row r="86564" spans="30:30">
      <c r="AD86564" s="9"/>
    </row>
    <row r="86565" spans="30:30">
      <c r="AD86565" s="9"/>
    </row>
    <row r="86566" spans="30:30">
      <c r="AD86566" s="9"/>
    </row>
    <row r="86567" spans="30:30">
      <c r="AD86567" s="9"/>
    </row>
    <row r="86568" spans="30:30">
      <c r="AD86568" s="9"/>
    </row>
    <row r="86569" spans="30:30">
      <c r="AD86569" s="9"/>
    </row>
    <row r="86570" spans="30:30">
      <c r="AD86570" s="9"/>
    </row>
    <row r="86571" spans="30:30">
      <c r="AD86571" s="9"/>
    </row>
    <row r="86572" spans="30:30">
      <c r="AD86572" s="9"/>
    </row>
    <row r="86573" spans="30:30">
      <c r="AD86573" s="9"/>
    </row>
    <row r="86574" spans="30:30">
      <c r="AD86574" s="9"/>
    </row>
    <row r="86575" spans="30:30">
      <c r="AD86575" s="9"/>
    </row>
    <row r="86576" spans="30:30">
      <c r="AD86576" s="9"/>
    </row>
    <row r="86577" spans="30:30">
      <c r="AD86577" s="9"/>
    </row>
    <row r="86578" spans="30:30">
      <c r="AD86578" s="9"/>
    </row>
    <row r="86579" spans="30:30">
      <c r="AD86579" s="9"/>
    </row>
    <row r="86580" spans="30:30">
      <c r="AD86580" s="9"/>
    </row>
    <row r="86581" spans="30:30">
      <c r="AD86581" s="9"/>
    </row>
    <row r="86582" spans="30:30">
      <c r="AD86582" s="9"/>
    </row>
    <row r="86583" spans="30:30">
      <c r="AD86583" s="9"/>
    </row>
    <row r="86584" spans="30:30">
      <c r="AD86584" s="9"/>
    </row>
    <row r="86585" spans="30:30">
      <c r="AD86585" s="9"/>
    </row>
    <row r="86586" spans="30:30">
      <c r="AD86586" s="9"/>
    </row>
    <row r="86587" spans="30:30">
      <c r="AD86587" s="9"/>
    </row>
    <row r="86588" spans="30:30">
      <c r="AD86588" s="9"/>
    </row>
    <row r="86589" spans="30:30">
      <c r="AD86589" s="9"/>
    </row>
    <row r="86590" spans="30:30">
      <c r="AD86590" s="9"/>
    </row>
    <row r="86591" spans="30:30">
      <c r="AD86591" s="9"/>
    </row>
    <row r="86592" spans="30:30">
      <c r="AD86592" s="9"/>
    </row>
    <row r="86593" spans="30:30">
      <c r="AD86593" s="9"/>
    </row>
    <row r="86594" spans="30:30">
      <c r="AD86594" s="9"/>
    </row>
    <row r="86595" spans="30:30">
      <c r="AD86595" s="9"/>
    </row>
    <row r="86596" spans="30:30">
      <c r="AD86596" s="9"/>
    </row>
    <row r="86597" spans="30:30">
      <c r="AD86597" s="9"/>
    </row>
    <row r="86598" spans="30:30">
      <c r="AD86598" s="9"/>
    </row>
    <row r="86599" spans="30:30">
      <c r="AD86599" s="9"/>
    </row>
    <row r="86600" spans="30:30">
      <c r="AD86600" s="9"/>
    </row>
    <row r="86601" spans="30:30">
      <c r="AD86601" s="9"/>
    </row>
    <row r="86602" spans="30:30">
      <c r="AD86602" s="9"/>
    </row>
    <row r="86603" spans="30:30">
      <c r="AD86603" s="9"/>
    </row>
    <row r="86604" spans="30:30">
      <c r="AD86604" s="9"/>
    </row>
    <row r="86605" spans="30:30">
      <c r="AD86605" s="9"/>
    </row>
    <row r="86606" spans="30:30">
      <c r="AD86606" s="9"/>
    </row>
    <row r="86607" spans="30:30">
      <c r="AD86607" s="9"/>
    </row>
    <row r="86608" spans="30:30">
      <c r="AD86608" s="9"/>
    </row>
    <row r="86609" spans="30:30">
      <c r="AD86609" s="9"/>
    </row>
    <row r="86610" spans="30:30">
      <c r="AD86610" s="9"/>
    </row>
    <row r="86611" spans="30:30">
      <c r="AD86611" s="9"/>
    </row>
    <row r="86612" spans="30:30">
      <c r="AD86612" s="9"/>
    </row>
    <row r="86613" spans="30:30">
      <c r="AD86613" s="9"/>
    </row>
    <row r="86614" spans="30:30">
      <c r="AD86614" s="9"/>
    </row>
    <row r="86615" spans="30:30">
      <c r="AD86615" s="9"/>
    </row>
    <row r="86616" spans="30:30">
      <c r="AD86616" s="9"/>
    </row>
    <row r="86617" spans="30:30">
      <c r="AD86617" s="9"/>
    </row>
    <row r="86618" spans="30:30">
      <c r="AD86618" s="9"/>
    </row>
    <row r="86619" spans="30:30">
      <c r="AD86619" s="9"/>
    </row>
    <row r="86620" spans="30:30">
      <c r="AD86620" s="9"/>
    </row>
    <row r="86621" spans="30:30">
      <c r="AD86621" s="9"/>
    </row>
    <row r="86622" spans="30:30">
      <c r="AD86622" s="9"/>
    </row>
    <row r="86623" spans="30:30">
      <c r="AD86623" s="9"/>
    </row>
    <row r="86624" spans="30:30">
      <c r="AD86624" s="9"/>
    </row>
    <row r="86625" spans="30:30">
      <c r="AD86625" s="9"/>
    </row>
    <row r="86626" spans="30:30">
      <c r="AD86626" s="9"/>
    </row>
    <row r="86627" spans="30:30">
      <c r="AD86627" s="9"/>
    </row>
    <row r="86628" spans="30:30">
      <c r="AD86628" s="9"/>
    </row>
    <row r="86629" spans="30:30">
      <c r="AD86629" s="9"/>
    </row>
    <row r="86630" spans="30:30">
      <c r="AD86630" s="9"/>
    </row>
    <row r="86631" spans="30:30">
      <c r="AD86631" s="9"/>
    </row>
    <row r="86632" spans="30:30">
      <c r="AD86632" s="9"/>
    </row>
    <row r="86633" spans="30:30">
      <c r="AD86633" s="9"/>
    </row>
    <row r="86634" spans="30:30">
      <c r="AD86634" s="9"/>
    </row>
    <row r="86635" spans="30:30">
      <c r="AD86635" s="9"/>
    </row>
    <row r="86636" spans="30:30">
      <c r="AD86636" s="9"/>
    </row>
    <row r="86637" spans="30:30">
      <c r="AD86637" s="9"/>
    </row>
    <row r="86638" spans="30:30">
      <c r="AD86638" s="9"/>
    </row>
    <row r="86639" spans="30:30">
      <c r="AD86639" s="9"/>
    </row>
    <row r="86640" spans="30:30">
      <c r="AD86640" s="9"/>
    </row>
    <row r="86641" spans="30:30">
      <c r="AD86641" s="9"/>
    </row>
    <row r="86642" spans="30:30">
      <c r="AD86642" s="9"/>
    </row>
    <row r="86643" spans="30:30">
      <c r="AD86643" s="9"/>
    </row>
    <row r="86644" spans="30:30">
      <c r="AD86644" s="9"/>
    </row>
    <row r="86645" spans="30:30">
      <c r="AD86645" s="9"/>
    </row>
    <row r="86646" spans="30:30">
      <c r="AD86646" s="9"/>
    </row>
    <row r="86647" spans="30:30">
      <c r="AD86647" s="9"/>
    </row>
    <row r="86648" spans="30:30">
      <c r="AD86648" s="9"/>
    </row>
    <row r="86649" spans="30:30">
      <c r="AD86649" s="9"/>
    </row>
    <row r="86650" spans="30:30">
      <c r="AD86650" s="9"/>
    </row>
    <row r="86651" spans="30:30">
      <c r="AD86651" s="9"/>
    </row>
    <row r="86652" spans="30:30">
      <c r="AD86652" s="9"/>
    </row>
    <row r="86653" spans="30:30">
      <c r="AD86653" s="9"/>
    </row>
    <row r="86654" spans="30:30">
      <c r="AD86654" s="9"/>
    </row>
    <row r="86655" spans="30:30">
      <c r="AD86655" s="9"/>
    </row>
    <row r="86656" spans="30:30">
      <c r="AD86656" s="9"/>
    </row>
    <row r="86657" spans="30:30">
      <c r="AD86657" s="9"/>
    </row>
    <row r="86658" spans="30:30">
      <c r="AD86658" s="9"/>
    </row>
    <row r="86659" spans="30:30">
      <c r="AD86659" s="9"/>
    </row>
    <row r="86660" spans="30:30">
      <c r="AD86660" s="9"/>
    </row>
    <row r="86661" spans="30:30">
      <c r="AD86661" s="9"/>
    </row>
    <row r="86662" spans="30:30">
      <c r="AD86662" s="9"/>
    </row>
    <row r="86663" spans="30:30">
      <c r="AD86663" s="9"/>
    </row>
    <row r="86664" spans="30:30">
      <c r="AD86664" s="9"/>
    </row>
    <row r="86665" spans="30:30">
      <c r="AD86665" s="9"/>
    </row>
    <row r="86666" spans="30:30">
      <c r="AD86666" s="9"/>
    </row>
    <row r="86667" spans="30:30">
      <c r="AD86667" s="9"/>
    </row>
    <row r="86668" spans="30:30">
      <c r="AD86668" s="9"/>
    </row>
    <row r="86669" spans="30:30">
      <c r="AD86669" s="9"/>
    </row>
    <row r="86670" spans="30:30">
      <c r="AD86670" s="9"/>
    </row>
    <row r="86671" spans="30:30">
      <c r="AD86671" s="9"/>
    </row>
    <row r="86672" spans="30:30">
      <c r="AD86672" s="9"/>
    </row>
    <row r="86673" spans="30:30">
      <c r="AD86673" s="9"/>
    </row>
    <row r="86674" spans="30:30">
      <c r="AD86674" s="9"/>
    </row>
    <row r="86675" spans="30:30">
      <c r="AD86675" s="9"/>
    </row>
    <row r="86676" spans="30:30">
      <c r="AD86676" s="9"/>
    </row>
    <row r="86677" spans="30:30">
      <c r="AD86677" s="9"/>
    </row>
    <row r="86678" spans="30:30">
      <c r="AD86678" s="9"/>
    </row>
    <row r="86679" spans="30:30">
      <c r="AD86679" s="9"/>
    </row>
    <row r="86680" spans="30:30">
      <c r="AD86680" s="9"/>
    </row>
    <row r="86681" spans="30:30">
      <c r="AD86681" s="9"/>
    </row>
    <row r="86682" spans="30:30">
      <c r="AD86682" s="9"/>
    </row>
    <row r="86683" spans="30:30">
      <c r="AD86683" s="9"/>
    </row>
    <row r="86684" spans="30:30">
      <c r="AD86684" s="9"/>
    </row>
    <row r="86685" spans="30:30">
      <c r="AD86685" s="9"/>
    </row>
    <row r="86686" spans="30:30">
      <c r="AD86686" s="9"/>
    </row>
    <row r="86687" spans="30:30">
      <c r="AD86687" s="9"/>
    </row>
    <row r="86688" spans="30:30">
      <c r="AD86688" s="9"/>
    </row>
    <row r="86689" spans="30:30">
      <c r="AD86689" s="9"/>
    </row>
    <row r="86690" spans="30:30">
      <c r="AD86690" s="9"/>
    </row>
    <row r="86691" spans="30:30">
      <c r="AD86691" s="9"/>
    </row>
    <row r="86692" spans="30:30">
      <c r="AD86692" s="9"/>
    </row>
    <row r="86693" spans="30:30">
      <c r="AD86693" s="9"/>
    </row>
    <row r="86694" spans="30:30">
      <c r="AD86694" s="9"/>
    </row>
    <row r="86695" spans="30:30">
      <c r="AD86695" s="9"/>
    </row>
    <row r="86696" spans="30:30">
      <c r="AD86696" s="9"/>
    </row>
    <row r="86697" spans="30:30">
      <c r="AD86697" s="9"/>
    </row>
    <row r="86698" spans="30:30">
      <c r="AD86698" s="9"/>
    </row>
    <row r="86699" spans="30:30">
      <c r="AD86699" s="9"/>
    </row>
    <row r="86700" spans="30:30">
      <c r="AD86700" s="9"/>
    </row>
    <row r="86701" spans="30:30">
      <c r="AD86701" s="9"/>
    </row>
    <row r="86702" spans="30:30">
      <c r="AD86702" s="9"/>
    </row>
    <row r="86703" spans="30:30">
      <c r="AD86703" s="9"/>
    </row>
    <row r="86704" spans="30:30">
      <c r="AD86704" s="9"/>
    </row>
    <row r="86705" spans="30:30">
      <c r="AD86705" s="9"/>
    </row>
    <row r="86706" spans="30:30">
      <c r="AD86706" s="9"/>
    </row>
    <row r="86707" spans="30:30">
      <c r="AD86707" s="9"/>
    </row>
    <row r="86708" spans="30:30">
      <c r="AD86708" s="9"/>
    </row>
    <row r="86709" spans="30:30">
      <c r="AD86709" s="9"/>
    </row>
    <row r="86710" spans="30:30">
      <c r="AD86710" s="9"/>
    </row>
    <row r="86711" spans="30:30">
      <c r="AD86711" s="9"/>
    </row>
    <row r="86712" spans="30:30">
      <c r="AD86712" s="9"/>
    </row>
    <row r="86713" spans="30:30">
      <c r="AD86713" s="9"/>
    </row>
    <row r="86714" spans="30:30">
      <c r="AD86714" s="9"/>
    </row>
    <row r="86715" spans="30:30">
      <c r="AD86715" s="9"/>
    </row>
    <row r="86716" spans="30:30">
      <c r="AD86716" s="9"/>
    </row>
    <row r="86717" spans="30:30">
      <c r="AD86717" s="9"/>
    </row>
    <row r="86718" spans="30:30">
      <c r="AD86718" s="9"/>
    </row>
    <row r="86719" spans="30:30">
      <c r="AD86719" s="9"/>
    </row>
    <row r="86720" spans="30:30">
      <c r="AD86720" s="9"/>
    </row>
    <row r="86721" spans="30:30">
      <c r="AD86721" s="9"/>
    </row>
    <row r="86722" spans="30:30">
      <c r="AD86722" s="9"/>
    </row>
    <row r="86723" spans="30:30">
      <c r="AD86723" s="9"/>
    </row>
    <row r="86724" spans="30:30">
      <c r="AD86724" s="9"/>
    </row>
    <row r="86725" spans="30:30">
      <c r="AD86725" s="9"/>
    </row>
    <row r="86726" spans="30:30">
      <c r="AD86726" s="9"/>
    </row>
    <row r="86727" spans="30:30">
      <c r="AD86727" s="9"/>
    </row>
    <row r="86728" spans="30:30">
      <c r="AD86728" s="9"/>
    </row>
    <row r="86729" spans="30:30">
      <c r="AD86729" s="9"/>
    </row>
    <row r="86730" spans="30:30">
      <c r="AD86730" s="9"/>
    </row>
    <row r="86731" spans="30:30">
      <c r="AD86731" s="9"/>
    </row>
    <row r="86732" spans="30:30">
      <c r="AD86732" s="9"/>
    </row>
    <row r="86733" spans="30:30">
      <c r="AD86733" s="9"/>
    </row>
    <row r="86734" spans="30:30">
      <c r="AD86734" s="9"/>
    </row>
    <row r="86735" spans="30:30">
      <c r="AD86735" s="9"/>
    </row>
    <row r="86736" spans="30:30">
      <c r="AD86736" s="9"/>
    </row>
    <row r="86737" spans="30:30">
      <c r="AD86737" s="9"/>
    </row>
    <row r="86738" spans="30:30">
      <c r="AD86738" s="9"/>
    </row>
    <row r="86739" spans="30:30">
      <c r="AD86739" s="9"/>
    </row>
    <row r="86740" spans="30:30">
      <c r="AD86740" s="9"/>
    </row>
    <row r="86741" spans="30:30">
      <c r="AD86741" s="9"/>
    </row>
    <row r="86742" spans="30:30">
      <c r="AD86742" s="9"/>
    </row>
    <row r="86743" spans="30:30">
      <c r="AD86743" s="9"/>
    </row>
    <row r="86744" spans="30:30">
      <c r="AD86744" s="9"/>
    </row>
    <row r="86745" spans="30:30">
      <c r="AD86745" s="9"/>
    </row>
    <row r="86746" spans="30:30">
      <c r="AD86746" s="9"/>
    </row>
    <row r="86747" spans="30:30">
      <c r="AD86747" s="9"/>
    </row>
    <row r="86748" spans="30:30">
      <c r="AD86748" s="9"/>
    </row>
    <row r="86749" spans="30:30">
      <c r="AD86749" s="9"/>
    </row>
    <row r="86750" spans="30:30">
      <c r="AD86750" s="9"/>
    </row>
    <row r="86751" spans="30:30">
      <c r="AD86751" s="9"/>
    </row>
    <row r="86752" spans="30:30">
      <c r="AD86752" s="9"/>
    </row>
    <row r="86753" spans="30:30">
      <c r="AD86753" s="9"/>
    </row>
    <row r="86754" spans="30:30">
      <c r="AD86754" s="9"/>
    </row>
    <row r="86755" spans="30:30">
      <c r="AD86755" s="9"/>
    </row>
    <row r="86756" spans="30:30">
      <c r="AD86756" s="9"/>
    </row>
    <row r="86757" spans="30:30">
      <c r="AD86757" s="9"/>
    </row>
    <row r="86758" spans="30:30">
      <c r="AD86758" s="9"/>
    </row>
    <row r="86759" spans="30:30">
      <c r="AD86759" s="9"/>
    </row>
    <row r="86760" spans="30:30">
      <c r="AD86760" s="9"/>
    </row>
    <row r="86761" spans="30:30">
      <c r="AD86761" s="9"/>
    </row>
    <row r="86762" spans="30:30">
      <c r="AD86762" s="9"/>
    </row>
    <row r="86763" spans="30:30">
      <c r="AD86763" s="9"/>
    </row>
    <row r="86764" spans="30:30">
      <c r="AD86764" s="9"/>
    </row>
    <row r="86765" spans="30:30">
      <c r="AD86765" s="9"/>
    </row>
    <row r="86766" spans="30:30">
      <c r="AD86766" s="9"/>
    </row>
    <row r="86767" spans="30:30">
      <c r="AD86767" s="9"/>
    </row>
    <row r="86768" spans="30:30">
      <c r="AD86768" s="9"/>
    </row>
    <row r="86769" spans="30:30">
      <c r="AD86769" s="9"/>
    </row>
    <row r="86770" spans="30:30">
      <c r="AD86770" s="9"/>
    </row>
    <row r="86771" spans="30:30">
      <c r="AD86771" s="9"/>
    </row>
    <row r="86772" spans="30:30">
      <c r="AD86772" s="9"/>
    </row>
    <row r="86773" spans="30:30">
      <c r="AD86773" s="9"/>
    </row>
    <row r="86774" spans="30:30">
      <c r="AD86774" s="9"/>
    </row>
    <row r="86775" spans="30:30">
      <c r="AD86775" s="9"/>
    </row>
    <row r="86776" spans="30:30">
      <c r="AD86776" s="9"/>
    </row>
    <row r="86777" spans="30:30">
      <c r="AD86777" s="9"/>
    </row>
    <row r="86778" spans="30:30">
      <c r="AD86778" s="9"/>
    </row>
    <row r="86779" spans="30:30">
      <c r="AD86779" s="9"/>
    </row>
    <row r="86780" spans="30:30">
      <c r="AD86780" s="9"/>
    </row>
    <row r="86781" spans="30:30">
      <c r="AD86781" s="9"/>
    </row>
    <row r="86782" spans="30:30">
      <c r="AD86782" s="9"/>
    </row>
    <row r="86783" spans="30:30">
      <c r="AD86783" s="9"/>
    </row>
    <row r="86784" spans="30:30">
      <c r="AD86784" s="9"/>
    </row>
    <row r="86785" spans="30:30">
      <c r="AD86785" s="9"/>
    </row>
    <row r="86786" spans="30:30">
      <c r="AD86786" s="9"/>
    </row>
    <row r="86787" spans="30:30">
      <c r="AD86787" s="9"/>
    </row>
    <row r="86788" spans="30:30">
      <c r="AD86788" s="9"/>
    </row>
    <row r="86789" spans="30:30">
      <c r="AD86789" s="9"/>
    </row>
    <row r="86790" spans="30:30">
      <c r="AD86790" s="9"/>
    </row>
    <row r="86791" spans="30:30">
      <c r="AD86791" s="9"/>
    </row>
    <row r="86792" spans="30:30">
      <c r="AD86792" s="9"/>
    </row>
    <row r="86793" spans="30:30">
      <c r="AD86793" s="9"/>
    </row>
    <row r="86794" spans="30:30">
      <c r="AD86794" s="9"/>
    </row>
    <row r="86795" spans="30:30">
      <c r="AD86795" s="9"/>
    </row>
    <row r="86796" spans="30:30">
      <c r="AD86796" s="9"/>
    </row>
    <row r="86797" spans="30:30">
      <c r="AD86797" s="9"/>
    </row>
    <row r="86798" spans="30:30">
      <c r="AD86798" s="9"/>
    </row>
    <row r="86799" spans="30:30">
      <c r="AD86799" s="9"/>
    </row>
    <row r="86800" spans="30:30">
      <c r="AD86800" s="9"/>
    </row>
    <row r="86801" spans="30:30">
      <c r="AD86801" s="9"/>
    </row>
    <row r="86802" spans="30:30">
      <c r="AD86802" s="9"/>
    </row>
    <row r="86803" spans="30:30">
      <c r="AD86803" s="9"/>
    </row>
    <row r="86804" spans="30:30">
      <c r="AD86804" s="9"/>
    </row>
    <row r="86805" spans="30:30">
      <c r="AD86805" s="9"/>
    </row>
    <row r="86806" spans="30:30">
      <c r="AD86806" s="9"/>
    </row>
    <row r="86807" spans="30:30">
      <c r="AD86807" s="9"/>
    </row>
    <row r="86808" spans="30:30">
      <c r="AD86808" s="9"/>
    </row>
    <row r="86809" spans="30:30">
      <c r="AD86809" s="9"/>
    </row>
    <row r="86810" spans="30:30">
      <c r="AD86810" s="9"/>
    </row>
    <row r="86811" spans="30:30">
      <c r="AD86811" s="9"/>
    </row>
    <row r="86812" spans="30:30">
      <c r="AD86812" s="9"/>
    </row>
    <row r="86813" spans="30:30">
      <c r="AD86813" s="9"/>
    </row>
    <row r="86814" spans="30:30">
      <c r="AD86814" s="9"/>
    </row>
    <row r="86815" spans="30:30">
      <c r="AD86815" s="9"/>
    </row>
    <row r="86816" spans="30:30">
      <c r="AD86816" s="9"/>
    </row>
    <row r="86817" spans="30:30">
      <c r="AD86817" s="9"/>
    </row>
    <row r="86818" spans="30:30">
      <c r="AD86818" s="9"/>
    </row>
    <row r="86819" spans="30:30">
      <c r="AD86819" s="9"/>
    </row>
    <row r="86820" spans="30:30">
      <c r="AD86820" s="9"/>
    </row>
    <row r="86821" spans="30:30">
      <c r="AD86821" s="9"/>
    </row>
    <row r="86822" spans="30:30">
      <c r="AD86822" s="9"/>
    </row>
    <row r="86823" spans="30:30">
      <c r="AD86823" s="9"/>
    </row>
    <row r="86824" spans="30:30">
      <c r="AD86824" s="9"/>
    </row>
    <row r="86825" spans="30:30">
      <c r="AD86825" s="9"/>
    </row>
    <row r="86826" spans="30:30">
      <c r="AD86826" s="9"/>
    </row>
    <row r="86827" spans="30:30">
      <c r="AD86827" s="9"/>
    </row>
    <row r="86828" spans="30:30">
      <c r="AD86828" s="9"/>
    </row>
    <row r="86829" spans="30:30">
      <c r="AD86829" s="9"/>
    </row>
    <row r="86830" spans="30:30">
      <c r="AD86830" s="9"/>
    </row>
    <row r="86831" spans="30:30">
      <c r="AD86831" s="9"/>
    </row>
    <row r="86832" spans="30:30">
      <c r="AD86832" s="9"/>
    </row>
    <row r="86833" spans="30:30">
      <c r="AD86833" s="9"/>
    </row>
    <row r="86834" spans="30:30">
      <c r="AD86834" s="9"/>
    </row>
    <row r="86835" spans="30:30">
      <c r="AD86835" s="9"/>
    </row>
    <row r="86836" spans="30:30">
      <c r="AD86836" s="9"/>
    </row>
    <row r="86837" spans="30:30">
      <c r="AD86837" s="9"/>
    </row>
    <row r="86838" spans="30:30">
      <c r="AD86838" s="9"/>
    </row>
    <row r="86839" spans="30:30">
      <c r="AD86839" s="9"/>
    </row>
    <row r="86840" spans="30:30">
      <c r="AD86840" s="9"/>
    </row>
    <row r="86841" spans="30:30">
      <c r="AD86841" s="9"/>
    </row>
    <row r="86842" spans="30:30">
      <c r="AD86842" s="9"/>
    </row>
    <row r="86843" spans="30:30">
      <c r="AD86843" s="9"/>
    </row>
    <row r="86844" spans="30:30">
      <c r="AD86844" s="9"/>
    </row>
    <row r="86845" spans="30:30">
      <c r="AD86845" s="9"/>
    </row>
    <row r="86846" spans="30:30">
      <c r="AD86846" s="9"/>
    </row>
    <row r="86847" spans="30:30">
      <c r="AD86847" s="9"/>
    </row>
    <row r="86848" spans="30:30">
      <c r="AD86848" s="9"/>
    </row>
    <row r="86849" spans="30:30">
      <c r="AD86849" s="9"/>
    </row>
    <row r="86850" spans="30:30">
      <c r="AD86850" s="9"/>
    </row>
    <row r="86851" spans="30:30">
      <c r="AD86851" s="9"/>
    </row>
    <row r="86852" spans="30:30">
      <c r="AD86852" s="9"/>
    </row>
    <row r="86853" spans="30:30">
      <c r="AD86853" s="9"/>
    </row>
    <row r="86854" spans="30:30">
      <c r="AD86854" s="9"/>
    </row>
    <row r="86855" spans="30:30">
      <c r="AD86855" s="9"/>
    </row>
    <row r="86856" spans="30:30">
      <c r="AD86856" s="9"/>
    </row>
    <row r="86857" spans="30:30">
      <c r="AD86857" s="9"/>
    </row>
    <row r="86858" spans="30:30">
      <c r="AD86858" s="9"/>
    </row>
    <row r="86859" spans="30:30">
      <c r="AD86859" s="9"/>
    </row>
    <row r="86860" spans="30:30">
      <c r="AD86860" s="9"/>
    </row>
    <row r="86861" spans="30:30">
      <c r="AD86861" s="9"/>
    </row>
    <row r="86862" spans="30:30">
      <c r="AD86862" s="9"/>
    </row>
    <row r="86863" spans="30:30">
      <c r="AD86863" s="9"/>
    </row>
    <row r="86864" spans="30:30">
      <c r="AD86864" s="9"/>
    </row>
    <row r="86865" spans="30:30">
      <c r="AD86865" s="9"/>
    </row>
    <row r="86866" spans="30:30">
      <c r="AD86866" s="9"/>
    </row>
    <row r="86867" spans="30:30">
      <c r="AD86867" s="9"/>
    </row>
    <row r="86868" spans="30:30">
      <c r="AD86868" s="9"/>
    </row>
    <row r="86869" spans="30:30">
      <c r="AD86869" s="9"/>
    </row>
    <row r="86870" spans="30:30">
      <c r="AD86870" s="9"/>
    </row>
    <row r="86871" spans="30:30">
      <c r="AD86871" s="9"/>
    </row>
    <row r="86872" spans="30:30">
      <c r="AD86872" s="9"/>
    </row>
    <row r="86873" spans="30:30">
      <c r="AD86873" s="9"/>
    </row>
    <row r="86874" spans="30:30">
      <c r="AD86874" s="9"/>
    </row>
    <row r="86875" spans="30:30">
      <c r="AD86875" s="9"/>
    </row>
    <row r="86876" spans="30:30">
      <c r="AD86876" s="9"/>
    </row>
    <row r="86877" spans="30:30">
      <c r="AD86877" s="9"/>
    </row>
    <row r="86878" spans="30:30">
      <c r="AD86878" s="9"/>
    </row>
    <row r="86879" spans="30:30">
      <c r="AD86879" s="9"/>
    </row>
    <row r="86880" spans="30:30">
      <c r="AD86880" s="9"/>
    </row>
    <row r="86881" spans="30:30">
      <c r="AD86881" s="9"/>
    </row>
    <row r="86882" spans="30:30">
      <c r="AD86882" s="9"/>
    </row>
    <row r="86883" spans="30:30">
      <c r="AD86883" s="9"/>
    </row>
    <row r="86884" spans="30:30">
      <c r="AD86884" s="9"/>
    </row>
    <row r="86885" spans="30:30">
      <c r="AD86885" s="9"/>
    </row>
    <row r="86886" spans="30:30">
      <c r="AD86886" s="9"/>
    </row>
    <row r="86887" spans="30:30">
      <c r="AD86887" s="9"/>
    </row>
    <row r="86888" spans="30:30">
      <c r="AD86888" s="9"/>
    </row>
    <row r="86889" spans="30:30">
      <c r="AD86889" s="9"/>
    </row>
    <row r="86890" spans="30:30">
      <c r="AD86890" s="9"/>
    </row>
    <row r="86891" spans="30:30">
      <c r="AD86891" s="9"/>
    </row>
    <row r="86892" spans="30:30">
      <c r="AD86892" s="9"/>
    </row>
    <row r="86893" spans="30:30">
      <c r="AD86893" s="9"/>
    </row>
    <row r="86894" spans="30:30">
      <c r="AD86894" s="9"/>
    </row>
    <row r="86895" spans="30:30">
      <c r="AD86895" s="9"/>
    </row>
    <row r="86896" spans="30:30">
      <c r="AD86896" s="9"/>
    </row>
    <row r="86897" spans="30:30">
      <c r="AD86897" s="9"/>
    </row>
    <row r="86898" spans="30:30">
      <c r="AD86898" s="9"/>
    </row>
    <row r="86899" spans="30:30">
      <c r="AD86899" s="9"/>
    </row>
    <row r="86900" spans="30:30">
      <c r="AD86900" s="9"/>
    </row>
    <row r="86901" spans="30:30">
      <c r="AD86901" s="9"/>
    </row>
    <row r="86902" spans="30:30">
      <c r="AD86902" s="9"/>
    </row>
    <row r="86903" spans="30:30">
      <c r="AD86903" s="9"/>
    </row>
    <row r="86904" spans="30:30">
      <c r="AD86904" s="9"/>
    </row>
    <row r="86905" spans="30:30">
      <c r="AD86905" s="9"/>
    </row>
    <row r="86906" spans="30:30">
      <c r="AD86906" s="9"/>
    </row>
    <row r="86907" spans="30:30">
      <c r="AD86907" s="9"/>
    </row>
    <row r="86908" spans="30:30">
      <c r="AD86908" s="9"/>
    </row>
    <row r="86909" spans="30:30">
      <c r="AD86909" s="9"/>
    </row>
    <row r="86910" spans="30:30">
      <c r="AD86910" s="9"/>
    </row>
    <row r="86911" spans="30:30">
      <c r="AD86911" s="9"/>
    </row>
    <row r="86912" spans="30:30">
      <c r="AD86912" s="9"/>
    </row>
    <row r="86913" spans="30:30">
      <c r="AD86913" s="9"/>
    </row>
    <row r="86914" spans="30:30">
      <c r="AD86914" s="9"/>
    </row>
    <row r="86915" spans="30:30">
      <c r="AD86915" s="9"/>
    </row>
    <row r="86916" spans="30:30">
      <c r="AD86916" s="9"/>
    </row>
    <row r="86917" spans="30:30">
      <c r="AD86917" s="9"/>
    </row>
    <row r="86918" spans="30:30">
      <c r="AD86918" s="9"/>
    </row>
    <row r="86919" spans="30:30">
      <c r="AD86919" s="9"/>
    </row>
    <row r="86920" spans="30:30">
      <c r="AD86920" s="9"/>
    </row>
    <row r="86921" spans="30:30">
      <c r="AD86921" s="9"/>
    </row>
    <row r="86922" spans="30:30">
      <c r="AD86922" s="9"/>
    </row>
    <row r="86923" spans="30:30">
      <c r="AD86923" s="9"/>
    </row>
    <row r="86924" spans="30:30">
      <c r="AD86924" s="9"/>
    </row>
    <row r="86925" spans="30:30">
      <c r="AD86925" s="9"/>
    </row>
    <row r="86926" spans="30:30">
      <c r="AD86926" s="9"/>
    </row>
    <row r="86927" spans="30:30">
      <c r="AD86927" s="9"/>
    </row>
    <row r="86928" spans="30:30">
      <c r="AD86928" s="9"/>
    </row>
    <row r="86929" spans="30:30">
      <c r="AD86929" s="9"/>
    </row>
    <row r="86930" spans="30:30">
      <c r="AD86930" s="9"/>
    </row>
    <row r="86931" spans="30:30">
      <c r="AD86931" s="9"/>
    </row>
    <row r="86932" spans="30:30">
      <c r="AD86932" s="9"/>
    </row>
    <row r="86933" spans="30:30">
      <c r="AD86933" s="9"/>
    </row>
    <row r="86934" spans="30:30">
      <c r="AD86934" s="9"/>
    </row>
    <row r="86935" spans="30:30">
      <c r="AD86935" s="9"/>
    </row>
    <row r="86936" spans="30:30">
      <c r="AD86936" s="9"/>
    </row>
    <row r="86937" spans="30:30">
      <c r="AD86937" s="9"/>
    </row>
    <row r="86938" spans="30:30">
      <c r="AD86938" s="9"/>
    </row>
    <row r="86939" spans="30:30">
      <c r="AD86939" s="9"/>
    </row>
    <row r="86940" spans="30:30">
      <c r="AD86940" s="9"/>
    </row>
    <row r="86941" spans="30:30">
      <c r="AD86941" s="9"/>
    </row>
    <row r="86942" spans="30:30">
      <c r="AD86942" s="9"/>
    </row>
    <row r="86943" spans="30:30">
      <c r="AD86943" s="9"/>
    </row>
    <row r="86944" spans="30:30">
      <c r="AD86944" s="9"/>
    </row>
    <row r="86945" spans="30:30">
      <c r="AD86945" s="9"/>
    </row>
    <row r="86946" spans="30:30">
      <c r="AD86946" s="9"/>
    </row>
    <row r="86947" spans="30:30">
      <c r="AD86947" s="9"/>
    </row>
    <row r="86948" spans="30:30">
      <c r="AD86948" s="9"/>
    </row>
    <row r="86949" spans="30:30">
      <c r="AD86949" s="9"/>
    </row>
    <row r="86950" spans="30:30">
      <c r="AD86950" s="9"/>
    </row>
    <row r="86951" spans="30:30">
      <c r="AD86951" s="9"/>
    </row>
    <row r="86952" spans="30:30">
      <c r="AD86952" s="9"/>
    </row>
    <row r="86953" spans="30:30">
      <c r="AD86953" s="9"/>
    </row>
    <row r="86954" spans="30:30">
      <c r="AD86954" s="9"/>
    </row>
    <row r="86955" spans="30:30">
      <c r="AD86955" s="9"/>
    </row>
    <row r="86956" spans="30:30">
      <c r="AD86956" s="9"/>
    </row>
    <row r="86957" spans="30:30">
      <c r="AD86957" s="9"/>
    </row>
    <row r="86958" spans="30:30">
      <c r="AD86958" s="9"/>
    </row>
    <row r="86959" spans="30:30">
      <c r="AD86959" s="9"/>
    </row>
    <row r="86960" spans="30:30">
      <c r="AD86960" s="9"/>
    </row>
    <row r="86961" spans="30:30">
      <c r="AD86961" s="9"/>
    </row>
    <row r="86962" spans="30:30">
      <c r="AD86962" s="9"/>
    </row>
    <row r="86963" spans="30:30">
      <c r="AD86963" s="9"/>
    </row>
    <row r="86964" spans="30:30">
      <c r="AD86964" s="9"/>
    </row>
    <row r="86965" spans="30:30">
      <c r="AD86965" s="9"/>
    </row>
    <row r="86966" spans="30:30">
      <c r="AD86966" s="9"/>
    </row>
    <row r="86967" spans="30:30">
      <c r="AD86967" s="9"/>
    </row>
    <row r="86968" spans="30:30">
      <c r="AD86968" s="9"/>
    </row>
    <row r="86969" spans="30:30">
      <c r="AD86969" s="9"/>
    </row>
    <row r="86970" spans="30:30">
      <c r="AD86970" s="9"/>
    </row>
    <row r="86971" spans="30:30">
      <c r="AD86971" s="9"/>
    </row>
    <row r="86972" spans="30:30">
      <c r="AD86972" s="9"/>
    </row>
    <row r="86973" spans="30:30">
      <c r="AD86973" s="9"/>
    </row>
    <row r="86974" spans="30:30">
      <c r="AD86974" s="9"/>
    </row>
    <row r="86975" spans="30:30">
      <c r="AD86975" s="9"/>
    </row>
    <row r="86976" spans="30:30">
      <c r="AD86976" s="9"/>
    </row>
    <row r="86977" spans="30:30">
      <c r="AD86977" s="9"/>
    </row>
    <row r="86978" spans="30:30">
      <c r="AD86978" s="9"/>
    </row>
    <row r="86979" spans="30:30">
      <c r="AD86979" s="9"/>
    </row>
    <row r="86980" spans="30:30">
      <c r="AD86980" s="9"/>
    </row>
    <row r="86981" spans="30:30">
      <c r="AD86981" s="9"/>
    </row>
    <row r="86982" spans="30:30">
      <c r="AD86982" s="9"/>
    </row>
    <row r="86983" spans="30:30">
      <c r="AD86983" s="9"/>
    </row>
    <row r="86984" spans="30:30">
      <c r="AD86984" s="9"/>
    </row>
    <row r="86985" spans="30:30">
      <c r="AD86985" s="9"/>
    </row>
    <row r="86986" spans="30:30">
      <c r="AD86986" s="9"/>
    </row>
    <row r="86987" spans="30:30">
      <c r="AD86987" s="9"/>
    </row>
    <row r="86988" spans="30:30">
      <c r="AD86988" s="9"/>
    </row>
    <row r="86989" spans="30:30">
      <c r="AD86989" s="9"/>
    </row>
    <row r="86990" spans="30:30">
      <c r="AD86990" s="9"/>
    </row>
    <row r="86991" spans="30:30">
      <c r="AD86991" s="9"/>
    </row>
    <row r="86992" spans="30:30">
      <c r="AD86992" s="9"/>
    </row>
    <row r="86993" spans="30:30">
      <c r="AD86993" s="9"/>
    </row>
    <row r="86994" spans="30:30">
      <c r="AD86994" s="9"/>
    </row>
    <row r="86995" spans="30:30">
      <c r="AD86995" s="9"/>
    </row>
    <row r="86996" spans="30:30">
      <c r="AD86996" s="9"/>
    </row>
    <row r="86997" spans="30:30">
      <c r="AD86997" s="9"/>
    </row>
    <row r="86998" spans="30:30">
      <c r="AD86998" s="9"/>
    </row>
    <row r="86999" spans="30:30">
      <c r="AD86999" s="9"/>
    </row>
    <row r="87000" spans="30:30">
      <c r="AD87000" s="9"/>
    </row>
    <row r="87001" spans="30:30">
      <c r="AD87001" s="9"/>
    </row>
    <row r="87002" spans="30:30">
      <c r="AD87002" s="9"/>
    </row>
    <row r="87003" spans="30:30">
      <c r="AD87003" s="9"/>
    </row>
    <row r="87004" spans="30:30">
      <c r="AD87004" s="9"/>
    </row>
    <row r="87005" spans="30:30">
      <c r="AD87005" s="9"/>
    </row>
    <row r="87006" spans="30:30">
      <c r="AD87006" s="9"/>
    </row>
    <row r="87007" spans="30:30">
      <c r="AD87007" s="9"/>
    </row>
    <row r="87008" spans="30:30">
      <c r="AD87008" s="9"/>
    </row>
    <row r="87009" spans="30:30">
      <c r="AD87009" s="9"/>
    </row>
    <row r="87010" spans="30:30">
      <c r="AD87010" s="9"/>
    </row>
    <row r="87011" spans="30:30">
      <c r="AD87011" s="9"/>
    </row>
    <row r="87012" spans="30:30">
      <c r="AD87012" s="9"/>
    </row>
    <row r="87013" spans="30:30">
      <c r="AD87013" s="9"/>
    </row>
    <row r="87014" spans="30:30">
      <c r="AD87014" s="9"/>
    </row>
    <row r="87015" spans="30:30">
      <c r="AD87015" s="9"/>
    </row>
    <row r="87016" spans="30:30">
      <c r="AD87016" s="9"/>
    </row>
    <row r="87017" spans="30:30">
      <c r="AD87017" s="9"/>
    </row>
    <row r="87018" spans="30:30">
      <c r="AD87018" s="9"/>
    </row>
    <row r="87019" spans="30:30">
      <c r="AD87019" s="9"/>
    </row>
    <row r="87020" spans="30:30">
      <c r="AD87020" s="9"/>
    </row>
    <row r="87021" spans="30:30">
      <c r="AD87021" s="9"/>
    </row>
    <row r="87022" spans="30:30">
      <c r="AD87022" s="9"/>
    </row>
    <row r="87023" spans="30:30">
      <c r="AD87023" s="9"/>
    </row>
    <row r="87024" spans="30:30">
      <c r="AD87024" s="9"/>
    </row>
    <row r="87025" spans="30:30">
      <c r="AD87025" s="9"/>
    </row>
    <row r="87026" spans="30:30">
      <c r="AD87026" s="9"/>
    </row>
    <row r="87027" spans="30:30">
      <c r="AD87027" s="9"/>
    </row>
    <row r="87028" spans="30:30">
      <c r="AD87028" s="9"/>
    </row>
    <row r="87029" spans="30:30">
      <c r="AD87029" s="9"/>
    </row>
    <row r="87030" spans="30:30">
      <c r="AD87030" s="9"/>
    </row>
    <row r="87031" spans="30:30">
      <c r="AD87031" s="9"/>
    </row>
    <row r="87032" spans="30:30">
      <c r="AD87032" s="9"/>
    </row>
    <row r="87033" spans="30:30">
      <c r="AD87033" s="9"/>
    </row>
    <row r="87034" spans="30:30">
      <c r="AD87034" s="9"/>
    </row>
    <row r="87035" spans="30:30">
      <c r="AD87035" s="9"/>
    </row>
    <row r="87036" spans="30:30">
      <c r="AD87036" s="9"/>
    </row>
    <row r="87037" spans="30:30">
      <c r="AD87037" s="9"/>
    </row>
    <row r="87038" spans="30:30">
      <c r="AD87038" s="9"/>
    </row>
    <row r="87039" spans="30:30">
      <c r="AD87039" s="9"/>
    </row>
    <row r="87040" spans="30:30">
      <c r="AD87040" s="9"/>
    </row>
    <row r="87041" spans="30:30">
      <c r="AD87041" s="9"/>
    </row>
    <row r="87042" spans="30:30">
      <c r="AD87042" s="9"/>
    </row>
    <row r="87043" spans="30:30">
      <c r="AD87043" s="9"/>
    </row>
    <row r="87044" spans="30:30">
      <c r="AD87044" s="9"/>
    </row>
    <row r="87045" spans="30:30">
      <c r="AD87045" s="9"/>
    </row>
    <row r="87046" spans="30:30">
      <c r="AD87046" s="9"/>
    </row>
    <row r="87047" spans="30:30">
      <c r="AD87047" s="9"/>
    </row>
    <row r="87048" spans="30:30">
      <c r="AD87048" s="9"/>
    </row>
    <row r="87049" spans="30:30">
      <c r="AD87049" s="9"/>
    </row>
    <row r="87050" spans="30:30">
      <c r="AD87050" s="9"/>
    </row>
    <row r="87051" spans="30:30">
      <c r="AD87051" s="9"/>
    </row>
    <row r="87052" spans="30:30">
      <c r="AD87052" s="9"/>
    </row>
    <row r="87053" spans="30:30">
      <c r="AD87053" s="9"/>
    </row>
    <row r="87054" spans="30:30">
      <c r="AD87054" s="9"/>
    </row>
    <row r="87055" spans="30:30">
      <c r="AD87055" s="9"/>
    </row>
    <row r="87056" spans="30:30">
      <c r="AD87056" s="9"/>
    </row>
    <row r="87057" spans="30:30">
      <c r="AD87057" s="9"/>
    </row>
    <row r="87058" spans="30:30">
      <c r="AD87058" s="9"/>
    </row>
    <row r="87059" spans="30:30">
      <c r="AD87059" s="9"/>
    </row>
    <row r="87060" spans="30:30">
      <c r="AD87060" s="9"/>
    </row>
    <row r="87061" spans="30:30">
      <c r="AD87061" s="9"/>
    </row>
    <row r="87062" spans="30:30">
      <c r="AD87062" s="9"/>
    </row>
    <row r="87063" spans="30:30">
      <c r="AD87063" s="9"/>
    </row>
    <row r="87064" spans="30:30">
      <c r="AD87064" s="9"/>
    </row>
    <row r="87065" spans="30:30">
      <c r="AD87065" s="9"/>
    </row>
    <row r="87066" spans="30:30">
      <c r="AD87066" s="9"/>
    </row>
    <row r="87067" spans="30:30">
      <c r="AD87067" s="9"/>
    </row>
    <row r="87068" spans="30:30">
      <c r="AD87068" s="9"/>
    </row>
    <row r="87069" spans="30:30">
      <c r="AD87069" s="9"/>
    </row>
    <row r="87070" spans="30:30">
      <c r="AD87070" s="9"/>
    </row>
    <row r="87071" spans="30:30">
      <c r="AD87071" s="9"/>
    </row>
    <row r="87072" spans="30:30">
      <c r="AD87072" s="9"/>
    </row>
    <row r="87073" spans="30:30">
      <c r="AD87073" s="9"/>
    </row>
    <row r="87074" spans="30:30">
      <c r="AD87074" s="9"/>
    </row>
    <row r="87075" spans="30:30">
      <c r="AD87075" s="9"/>
    </row>
    <row r="87076" spans="30:30">
      <c r="AD87076" s="9"/>
    </row>
    <row r="87077" spans="30:30">
      <c r="AD87077" s="9"/>
    </row>
    <row r="87078" spans="30:30">
      <c r="AD87078" s="9"/>
    </row>
    <row r="87079" spans="30:30">
      <c r="AD87079" s="9"/>
    </row>
    <row r="87080" spans="30:30">
      <c r="AD87080" s="9"/>
    </row>
    <row r="87081" spans="30:30">
      <c r="AD87081" s="9"/>
    </row>
    <row r="87082" spans="30:30">
      <c r="AD87082" s="9"/>
    </row>
    <row r="87083" spans="30:30">
      <c r="AD87083" s="9"/>
    </row>
    <row r="87084" spans="30:30">
      <c r="AD87084" s="9"/>
    </row>
    <row r="87085" spans="30:30">
      <c r="AD87085" s="9"/>
    </row>
    <row r="87086" spans="30:30">
      <c r="AD87086" s="9"/>
    </row>
    <row r="87087" spans="30:30">
      <c r="AD87087" s="9"/>
    </row>
    <row r="87088" spans="30:30">
      <c r="AD87088" s="9"/>
    </row>
    <row r="87089" spans="30:30">
      <c r="AD87089" s="9"/>
    </row>
    <row r="87090" spans="30:30">
      <c r="AD87090" s="9"/>
    </row>
    <row r="87091" spans="30:30">
      <c r="AD87091" s="9"/>
    </row>
    <row r="87092" spans="30:30">
      <c r="AD87092" s="9"/>
    </row>
    <row r="87093" spans="30:30">
      <c r="AD87093" s="9"/>
    </row>
    <row r="87094" spans="30:30">
      <c r="AD87094" s="9"/>
    </row>
    <row r="87095" spans="30:30">
      <c r="AD87095" s="9"/>
    </row>
    <row r="87096" spans="30:30">
      <c r="AD87096" s="9"/>
    </row>
    <row r="87097" spans="30:30">
      <c r="AD87097" s="9"/>
    </row>
    <row r="87098" spans="30:30">
      <c r="AD87098" s="9"/>
    </row>
    <row r="87099" spans="30:30">
      <c r="AD87099" s="9"/>
    </row>
    <row r="87100" spans="30:30">
      <c r="AD87100" s="9"/>
    </row>
    <row r="87101" spans="30:30">
      <c r="AD87101" s="9"/>
    </row>
    <row r="87102" spans="30:30">
      <c r="AD87102" s="9"/>
    </row>
    <row r="87103" spans="30:30">
      <c r="AD87103" s="9"/>
    </row>
    <row r="87104" spans="30:30">
      <c r="AD87104" s="9"/>
    </row>
    <row r="87105" spans="30:30">
      <c r="AD87105" s="9"/>
    </row>
    <row r="87106" spans="30:30">
      <c r="AD87106" s="9"/>
    </row>
    <row r="87107" spans="30:30">
      <c r="AD87107" s="9"/>
    </row>
    <row r="87108" spans="30:30">
      <c r="AD87108" s="9"/>
    </row>
    <row r="87109" spans="30:30">
      <c r="AD87109" s="9"/>
    </row>
    <row r="87110" spans="30:30">
      <c r="AD87110" s="9"/>
    </row>
    <row r="87111" spans="30:30">
      <c r="AD87111" s="9"/>
    </row>
    <row r="87112" spans="30:30">
      <c r="AD87112" s="9"/>
    </row>
    <row r="87113" spans="30:30">
      <c r="AD87113" s="9"/>
    </row>
    <row r="87114" spans="30:30">
      <c r="AD87114" s="9"/>
    </row>
    <row r="87115" spans="30:30">
      <c r="AD87115" s="9"/>
    </row>
    <row r="87116" spans="30:30">
      <c r="AD87116" s="9"/>
    </row>
    <row r="87117" spans="30:30">
      <c r="AD87117" s="9"/>
    </row>
    <row r="87118" spans="30:30">
      <c r="AD87118" s="9"/>
    </row>
    <row r="87119" spans="30:30">
      <c r="AD87119" s="9"/>
    </row>
    <row r="87120" spans="30:30">
      <c r="AD87120" s="9"/>
    </row>
    <row r="87121" spans="30:30">
      <c r="AD87121" s="9"/>
    </row>
    <row r="87122" spans="30:30">
      <c r="AD87122" s="9"/>
    </row>
    <row r="87123" spans="30:30">
      <c r="AD87123" s="9"/>
    </row>
    <row r="87124" spans="30:30">
      <c r="AD87124" s="9"/>
    </row>
    <row r="87125" spans="30:30">
      <c r="AD87125" s="9"/>
    </row>
    <row r="87126" spans="30:30">
      <c r="AD87126" s="9"/>
    </row>
    <row r="87127" spans="30:30">
      <c r="AD87127" s="9"/>
    </row>
    <row r="87128" spans="30:30">
      <c r="AD87128" s="9"/>
    </row>
    <row r="87129" spans="30:30">
      <c r="AD87129" s="9"/>
    </row>
    <row r="87130" spans="30:30">
      <c r="AD87130" s="9"/>
    </row>
    <row r="87131" spans="30:30">
      <c r="AD87131" s="9"/>
    </row>
    <row r="87132" spans="30:30">
      <c r="AD87132" s="9"/>
    </row>
    <row r="87133" spans="30:30">
      <c r="AD87133" s="9"/>
    </row>
    <row r="87134" spans="30:30">
      <c r="AD87134" s="9"/>
    </row>
    <row r="87135" spans="30:30">
      <c r="AD87135" s="9"/>
    </row>
    <row r="87136" spans="30:30">
      <c r="AD87136" s="9"/>
    </row>
    <row r="87137" spans="30:30">
      <c r="AD87137" s="9"/>
    </row>
    <row r="87138" spans="30:30">
      <c r="AD87138" s="9"/>
    </row>
    <row r="87139" spans="30:30">
      <c r="AD87139" s="9"/>
    </row>
    <row r="87140" spans="30:30">
      <c r="AD87140" s="9"/>
    </row>
    <row r="87141" spans="30:30">
      <c r="AD87141" s="9"/>
    </row>
    <row r="87142" spans="30:30">
      <c r="AD87142" s="9"/>
    </row>
    <row r="87143" spans="30:30">
      <c r="AD87143" s="9"/>
    </row>
    <row r="87144" spans="30:30">
      <c r="AD87144" s="9"/>
    </row>
    <row r="87145" spans="30:30">
      <c r="AD87145" s="9"/>
    </row>
    <row r="87146" spans="30:30">
      <c r="AD87146" s="9"/>
    </row>
    <row r="87147" spans="30:30">
      <c r="AD87147" s="9"/>
    </row>
    <row r="87148" spans="30:30">
      <c r="AD87148" s="9"/>
    </row>
    <row r="87149" spans="30:30">
      <c r="AD87149" s="9"/>
    </row>
    <row r="87150" spans="30:30">
      <c r="AD87150" s="9"/>
    </row>
    <row r="87151" spans="30:30">
      <c r="AD87151" s="9"/>
    </row>
    <row r="87152" spans="30:30">
      <c r="AD87152" s="9"/>
    </row>
    <row r="87153" spans="30:30">
      <c r="AD87153" s="9"/>
    </row>
    <row r="87154" spans="30:30">
      <c r="AD87154" s="9"/>
    </row>
    <row r="87155" spans="30:30">
      <c r="AD87155" s="9"/>
    </row>
    <row r="87156" spans="30:30">
      <c r="AD87156" s="9"/>
    </row>
    <row r="87157" spans="30:30">
      <c r="AD87157" s="9"/>
    </row>
    <row r="87158" spans="30:30">
      <c r="AD87158" s="9"/>
    </row>
    <row r="87159" spans="30:30">
      <c r="AD87159" s="9"/>
    </row>
    <row r="87160" spans="30:30">
      <c r="AD87160" s="9"/>
    </row>
    <row r="87161" spans="30:30">
      <c r="AD87161" s="9"/>
    </row>
    <row r="87162" spans="30:30">
      <c r="AD87162" s="9"/>
    </row>
    <row r="87163" spans="30:30">
      <c r="AD87163" s="9"/>
    </row>
    <row r="87164" spans="30:30">
      <c r="AD87164" s="9"/>
    </row>
    <row r="87165" spans="30:30">
      <c r="AD87165" s="9"/>
    </row>
    <row r="87166" spans="30:30">
      <c r="AD87166" s="9"/>
    </row>
    <row r="87167" spans="30:30">
      <c r="AD87167" s="9"/>
    </row>
    <row r="87168" spans="30:30">
      <c r="AD87168" s="9"/>
    </row>
    <row r="87169" spans="30:30">
      <c r="AD87169" s="9"/>
    </row>
    <row r="87170" spans="30:30">
      <c r="AD87170" s="9"/>
    </row>
    <row r="87171" spans="30:30">
      <c r="AD87171" s="9"/>
    </row>
    <row r="87172" spans="30:30">
      <c r="AD87172" s="9"/>
    </row>
    <row r="87173" spans="30:30">
      <c r="AD87173" s="9"/>
    </row>
    <row r="87174" spans="30:30">
      <c r="AD87174" s="9"/>
    </row>
    <row r="87175" spans="30:30">
      <c r="AD87175" s="9"/>
    </row>
    <row r="87176" spans="30:30">
      <c r="AD87176" s="9"/>
    </row>
    <row r="87177" spans="30:30">
      <c r="AD87177" s="9"/>
    </row>
    <row r="87178" spans="30:30">
      <c r="AD87178" s="9"/>
    </row>
    <row r="87179" spans="30:30">
      <c r="AD87179" s="9"/>
    </row>
    <row r="87180" spans="30:30">
      <c r="AD87180" s="9"/>
    </row>
    <row r="87181" spans="30:30">
      <c r="AD87181" s="9"/>
    </row>
    <row r="87182" spans="30:30">
      <c r="AD87182" s="9"/>
    </row>
    <row r="87183" spans="30:30">
      <c r="AD87183" s="9"/>
    </row>
    <row r="87184" spans="30:30">
      <c r="AD87184" s="9"/>
    </row>
    <row r="87185" spans="30:30">
      <c r="AD87185" s="9"/>
    </row>
    <row r="87186" spans="30:30">
      <c r="AD87186" s="9"/>
    </row>
    <row r="87187" spans="30:30">
      <c r="AD87187" s="9"/>
    </row>
    <row r="87188" spans="30:30">
      <c r="AD87188" s="9"/>
    </row>
    <row r="87189" spans="30:30">
      <c r="AD87189" s="9"/>
    </row>
    <row r="87190" spans="30:30">
      <c r="AD87190" s="9"/>
    </row>
    <row r="87191" spans="30:30">
      <c r="AD87191" s="9"/>
    </row>
    <row r="87192" spans="30:30">
      <c r="AD87192" s="9"/>
    </row>
    <row r="87193" spans="30:30">
      <c r="AD87193" s="9"/>
    </row>
    <row r="87194" spans="30:30">
      <c r="AD87194" s="9"/>
    </row>
    <row r="87195" spans="30:30">
      <c r="AD87195" s="9"/>
    </row>
    <row r="87196" spans="30:30">
      <c r="AD87196" s="9"/>
    </row>
    <row r="87197" spans="30:30">
      <c r="AD87197" s="9"/>
    </row>
    <row r="87198" spans="30:30">
      <c r="AD87198" s="9"/>
    </row>
    <row r="87199" spans="30:30">
      <c r="AD87199" s="9"/>
    </row>
    <row r="87200" spans="30:30">
      <c r="AD87200" s="9"/>
    </row>
    <row r="87201" spans="30:30">
      <c r="AD87201" s="9"/>
    </row>
    <row r="87202" spans="30:30">
      <c r="AD87202" s="9"/>
    </row>
    <row r="87203" spans="30:30">
      <c r="AD87203" s="9"/>
    </row>
    <row r="87204" spans="30:30">
      <c r="AD87204" s="9"/>
    </row>
    <row r="87205" spans="30:30">
      <c r="AD87205" s="9"/>
    </row>
    <row r="87206" spans="30:30">
      <c r="AD87206" s="9"/>
    </row>
    <row r="87207" spans="30:30">
      <c r="AD87207" s="9"/>
    </row>
    <row r="87208" spans="30:30">
      <c r="AD87208" s="9"/>
    </row>
    <row r="87209" spans="30:30">
      <c r="AD87209" s="9"/>
    </row>
    <row r="87210" spans="30:30">
      <c r="AD87210" s="9"/>
    </row>
    <row r="87211" spans="30:30">
      <c r="AD87211" s="9"/>
    </row>
    <row r="87212" spans="30:30">
      <c r="AD87212" s="9"/>
    </row>
    <row r="87213" spans="30:30">
      <c r="AD87213" s="9"/>
    </row>
    <row r="87214" spans="30:30">
      <c r="AD87214" s="9"/>
    </row>
    <row r="87215" spans="30:30">
      <c r="AD87215" s="9"/>
    </row>
    <row r="87216" spans="30:30">
      <c r="AD87216" s="9"/>
    </row>
    <row r="87217" spans="30:30">
      <c r="AD87217" s="9"/>
    </row>
    <row r="87218" spans="30:30">
      <c r="AD87218" s="9"/>
    </row>
    <row r="87219" spans="30:30">
      <c r="AD87219" s="9"/>
    </row>
    <row r="87220" spans="30:30">
      <c r="AD87220" s="9"/>
    </row>
    <row r="87221" spans="30:30">
      <c r="AD87221" s="9"/>
    </row>
    <row r="87222" spans="30:30">
      <c r="AD87222" s="9"/>
    </row>
    <row r="87223" spans="30:30">
      <c r="AD87223" s="9"/>
    </row>
    <row r="87224" spans="30:30">
      <c r="AD87224" s="9"/>
    </row>
    <row r="87225" spans="30:30">
      <c r="AD87225" s="9"/>
    </row>
    <row r="87226" spans="30:30">
      <c r="AD87226" s="9"/>
    </row>
    <row r="87227" spans="30:30">
      <c r="AD87227" s="9"/>
    </row>
    <row r="87228" spans="30:30">
      <c r="AD87228" s="9"/>
    </row>
    <row r="87229" spans="30:30">
      <c r="AD87229" s="9"/>
    </row>
    <row r="87230" spans="30:30">
      <c r="AD87230" s="9"/>
    </row>
    <row r="87231" spans="30:30">
      <c r="AD87231" s="9"/>
    </row>
    <row r="87232" spans="30:30">
      <c r="AD87232" s="9"/>
    </row>
    <row r="87233" spans="30:30">
      <c r="AD87233" s="9"/>
    </row>
    <row r="87234" spans="30:30">
      <c r="AD87234" s="9"/>
    </row>
    <row r="87235" spans="30:30">
      <c r="AD87235" s="9"/>
    </row>
    <row r="87236" spans="30:30">
      <c r="AD87236" s="9"/>
    </row>
    <row r="87237" spans="30:30">
      <c r="AD87237" s="9"/>
    </row>
    <row r="87238" spans="30:30">
      <c r="AD87238" s="9"/>
    </row>
    <row r="87239" spans="30:30">
      <c r="AD87239" s="9"/>
    </row>
    <row r="87240" spans="30:30">
      <c r="AD87240" s="9"/>
    </row>
    <row r="87241" spans="30:30">
      <c r="AD87241" s="9"/>
    </row>
    <row r="87242" spans="30:30">
      <c r="AD87242" s="9"/>
    </row>
    <row r="87243" spans="30:30">
      <c r="AD87243" s="9"/>
    </row>
    <row r="87244" spans="30:30">
      <c r="AD87244" s="9"/>
    </row>
    <row r="87245" spans="30:30">
      <c r="AD87245" s="9"/>
    </row>
    <row r="87246" spans="30:30">
      <c r="AD87246" s="9"/>
    </row>
    <row r="87247" spans="30:30">
      <c r="AD87247" s="9"/>
    </row>
    <row r="87248" spans="30:30">
      <c r="AD87248" s="9"/>
    </row>
    <row r="87249" spans="30:30">
      <c r="AD87249" s="9"/>
    </row>
    <row r="87250" spans="30:30">
      <c r="AD87250" s="9"/>
    </row>
    <row r="87251" spans="30:30">
      <c r="AD87251" s="9"/>
    </row>
    <row r="87252" spans="30:30">
      <c r="AD87252" s="9"/>
    </row>
    <row r="87253" spans="30:30">
      <c r="AD87253" s="9"/>
    </row>
    <row r="87254" spans="30:30">
      <c r="AD87254" s="9"/>
    </row>
    <row r="87255" spans="30:30">
      <c r="AD87255" s="9"/>
    </row>
    <row r="87256" spans="30:30">
      <c r="AD87256" s="9"/>
    </row>
    <row r="87257" spans="30:30">
      <c r="AD87257" s="9"/>
    </row>
    <row r="87258" spans="30:30">
      <c r="AD87258" s="9"/>
    </row>
    <row r="87259" spans="30:30">
      <c r="AD87259" s="9"/>
    </row>
    <row r="87260" spans="30:30">
      <c r="AD87260" s="9"/>
    </row>
    <row r="87261" spans="30:30">
      <c r="AD87261" s="9"/>
    </row>
    <row r="87262" spans="30:30">
      <c r="AD87262" s="9"/>
    </row>
    <row r="87263" spans="30:30">
      <c r="AD87263" s="9"/>
    </row>
    <row r="87264" spans="30:30">
      <c r="AD87264" s="9"/>
    </row>
    <row r="87265" spans="30:30">
      <c r="AD87265" s="9"/>
    </row>
    <row r="87266" spans="30:30">
      <c r="AD87266" s="9"/>
    </row>
    <row r="87267" spans="30:30">
      <c r="AD87267" s="9"/>
    </row>
    <row r="87268" spans="30:30">
      <c r="AD87268" s="9"/>
    </row>
    <row r="87269" spans="30:30">
      <c r="AD87269" s="9"/>
    </row>
    <row r="87270" spans="30:30">
      <c r="AD87270" s="9"/>
    </row>
    <row r="87271" spans="30:30">
      <c r="AD87271" s="9"/>
    </row>
    <row r="87272" spans="30:30">
      <c r="AD87272" s="9"/>
    </row>
    <row r="87273" spans="30:30">
      <c r="AD87273" s="9"/>
    </row>
    <row r="87274" spans="30:30">
      <c r="AD87274" s="9"/>
    </row>
    <row r="87275" spans="30:30">
      <c r="AD87275" s="9"/>
    </row>
    <row r="87276" spans="30:30">
      <c r="AD87276" s="9"/>
    </row>
    <row r="87277" spans="30:30">
      <c r="AD87277" s="9"/>
    </row>
    <row r="87278" spans="30:30">
      <c r="AD87278" s="9"/>
    </row>
    <row r="87279" spans="30:30">
      <c r="AD87279" s="9"/>
    </row>
    <row r="87280" spans="30:30">
      <c r="AD87280" s="9"/>
    </row>
    <row r="87281" spans="30:30">
      <c r="AD87281" s="9"/>
    </row>
    <row r="87282" spans="30:30">
      <c r="AD87282" s="9"/>
    </row>
    <row r="87283" spans="30:30">
      <c r="AD87283" s="9"/>
    </row>
    <row r="87284" spans="30:30">
      <c r="AD87284" s="9"/>
    </row>
    <row r="87285" spans="30:30">
      <c r="AD87285" s="9"/>
    </row>
    <row r="87286" spans="30:30">
      <c r="AD87286" s="9"/>
    </row>
    <row r="87287" spans="30:30">
      <c r="AD87287" s="9"/>
    </row>
    <row r="87288" spans="30:30">
      <c r="AD87288" s="9"/>
    </row>
    <row r="87289" spans="30:30">
      <c r="AD87289" s="9"/>
    </row>
    <row r="87290" spans="30:30">
      <c r="AD87290" s="9"/>
    </row>
    <row r="87291" spans="30:30">
      <c r="AD87291" s="9"/>
    </row>
    <row r="87292" spans="30:30">
      <c r="AD87292" s="9"/>
    </row>
    <row r="87293" spans="30:30">
      <c r="AD87293" s="9"/>
    </row>
    <row r="87294" spans="30:30">
      <c r="AD87294" s="9"/>
    </row>
    <row r="87295" spans="30:30">
      <c r="AD87295" s="9"/>
    </row>
    <row r="87296" spans="30:30">
      <c r="AD87296" s="9"/>
    </row>
    <row r="87297" spans="30:30">
      <c r="AD87297" s="9"/>
    </row>
    <row r="87298" spans="30:30">
      <c r="AD87298" s="9"/>
    </row>
    <row r="87299" spans="30:30">
      <c r="AD87299" s="9"/>
    </row>
    <row r="87300" spans="30:30">
      <c r="AD87300" s="9"/>
    </row>
    <row r="87301" spans="30:30">
      <c r="AD87301" s="9"/>
    </row>
    <row r="87302" spans="30:30">
      <c r="AD87302" s="9"/>
    </row>
    <row r="87303" spans="30:30">
      <c r="AD87303" s="9"/>
    </row>
    <row r="87304" spans="30:30">
      <c r="AD87304" s="9"/>
    </row>
    <row r="87305" spans="30:30">
      <c r="AD87305" s="9"/>
    </row>
    <row r="87306" spans="30:30">
      <c r="AD87306" s="9"/>
    </row>
    <row r="87307" spans="30:30">
      <c r="AD87307" s="9"/>
    </row>
    <row r="87308" spans="30:30">
      <c r="AD87308" s="9"/>
    </row>
    <row r="87309" spans="30:30">
      <c r="AD87309" s="9"/>
    </row>
    <row r="87310" spans="30:30">
      <c r="AD87310" s="9"/>
    </row>
    <row r="87311" spans="30:30">
      <c r="AD87311" s="9"/>
    </row>
    <row r="87312" spans="30:30">
      <c r="AD87312" s="9"/>
    </row>
    <row r="87313" spans="30:30">
      <c r="AD87313" s="9"/>
    </row>
    <row r="87314" spans="30:30">
      <c r="AD87314" s="9"/>
    </row>
    <row r="87315" spans="30:30">
      <c r="AD87315" s="9"/>
    </row>
    <row r="87316" spans="30:30">
      <c r="AD87316" s="9"/>
    </row>
    <row r="87317" spans="30:30">
      <c r="AD87317" s="9"/>
    </row>
    <row r="87318" spans="30:30">
      <c r="AD87318" s="9"/>
    </row>
    <row r="87319" spans="30:30">
      <c r="AD87319" s="9"/>
    </row>
    <row r="87320" spans="30:30">
      <c r="AD87320" s="9"/>
    </row>
    <row r="87321" spans="30:30">
      <c r="AD87321" s="9"/>
    </row>
    <row r="87322" spans="30:30">
      <c r="AD87322" s="9"/>
    </row>
    <row r="87323" spans="30:30">
      <c r="AD87323" s="9"/>
    </row>
    <row r="87324" spans="30:30">
      <c r="AD87324" s="9"/>
    </row>
    <row r="87325" spans="30:30">
      <c r="AD87325" s="9"/>
    </row>
    <row r="87326" spans="30:30">
      <c r="AD87326" s="9"/>
    </row>
    <row r="87327" spans="30:30">
      <c r="AD87327" s="9"/>
    </row>
    <row r="87328" spans="30:30">
      <c r="AD87328" s="9"/>
    </row>
    <row r="87329" spans="30:30">
      <c r="AD87329" s="9"/>
    </row>
    <row r="87330" spans="30:30">
      <c r="AD87330" s="9"/>
    </row>
    <row r="87331" spans="30:30">
      <c r="AD87331" s="9"/>
    </row>
    <row r="87332" spans="30:30">
      <c r="AD87332" s="9"/>
    </row>
    <row r="87333" spans="30:30">
      <c r="AD87333" s="9"/>
    </row>
    <row r="87334" spans="30:30">
      <c r="AD87334" s="9"/>
    </row>
    <row r="87335" spans="30:30">
      <c r="AD87335" s="9"/>
    </row>
    <row r="87336" spans="30:30">
      <c r="AD87336" s="9"/>
    </row>
    <row r="87337" spans="30:30">
      <c r="AD87337" s="9"/>
    </row>
    <row r="87338" spans="30:30">
      <c r="AD87338" s="9"/>
    </row>
    <row r="87339" spans="30:30">
      <c r="AD87339" s="9"/>
    </row>
    <row r="87340" spans="30:30">
      <c r="AD87340" s="9"/>
    </row>
    <row r="87341" spans="30:30">
      <c r="AD87341" s="9"/>
    </row>
    <row r="87342" spans="30:30">
      <c r="AD87342" s="9"/>
    </row>
    <row r="87343" spans="30:30">
      <c r="AD87343" s="9"/>
    </row>
    <row r="87344" spans="30:30">
      <c r="AD87344" s="9"/>
    </row>
    <row r="87345" spans="30:30">
      <c r="AD87345" s="9"/>
    </row>
    <row r="87346" spans="30:30">
      <c r="AD87346" s="9"/>
    </row>
    <row r="87347" spans="30:30">
      <c r="AD87347" s="9"/>
    </row>
    <row r="87348" spans="30:30">
      <c r="AD87348" s="9"/>
    </row>
    <row r="87349" spans="30:30">
      <c r="AD87349" s="9"/>
    </row>
    <row r="87350" spans="30:30">
      <c r="AD87350" s="9"/>
    </row>
    <row r="87351" spans="30:30">
      <c r="AD87351" s="9"/>
    </row>
    <row r="87352" spans="30:30">
      <c r="AD87352" s="9"/>
    </row>
    <row r="87353" spans="30:30">
      <c r="AD87353" s="9"/>
    </row>
    <row r="87354" spans="30:30">
      <c r="AD87354" s="9"/>
    </row>
    <row r="87355" spans="30:30">
      <c r="AD87355" s="9"/>
    </row>
    <row r="87356" spans="30:30">
      <c r="AD87356" s="9"/>
    </row>
    <row r="87357" spans="30:30">
      <c r="AD87357" s="9"/>
    </row>
    <row r="87358" spans="30:30">
      <c r="AD87358" s="9"/>
    </row>
    <row r="87359" spans="30:30">
      <c r="AD87359" s="9"/>
    </row>
    <row r="87360" spans="30:30">
      <c r="AD87360" s="9"/>
    </row>
    <row r="87361" spans="30:30">
      <c r="AD87361" s="9"/>
    </row>
    <row r="87362" spans="30:30">
      <c r="AD87362" s="9"/>
    </row>
    <row r="87363" spans="30:30">
      <c r="AD87363" s="9"/>
    </row>
    <row r="87364" spans="30:30">
      <c r="AD87364" s="9"/>
    </row>
    <row r="87365" spans="30:30">
      <c r="AD87365" s="9"/>
    </row>
    <row r="87366" spans="30:30">
      <c r="AD87366" s="9"/>
    </row>
    <row r="87367" spans="30:30">
      <c r="AD87367" s="9"/>
    </row>
    <row r="87368" spans="30:30">
      <c r="AD87368" s="9"/>
    </row>
    <row r="87369" spans="30:30">
      <c r="AD87369" s="9"/>
    </row>
    <row r="87370" spans="30:30">
      <c r="AD87370" s="9"/>
    </row>
    <row r="87371" spans="30:30">
      <c r="AD87371" s="9"/>
    </row>
    <row r="87372" spans="30:30">
      <c r="AD87372" s="9"/>
    </row>
    <row r="87373" spans="30:30">
      <c r="AD87373" s="9"/>
    </row>
    <row r="87374" spans="30:30">
      <c r="AD87374" s="9"/>
    </row>
    <row r="87375" spans="30:30">
      <c r="AD87375" s="9"/>
    </row>
    <row r="87376" spans="30:30">
      <c r="AD87376" s="9"/>
    </row>
    <row r="87377" spans="30:30">
      <c r="AD87377" s="9"/>
    </row>
    <row r="87378" spans="30:30">
      <c r="AD87378" s="9"/>
    </row>
    <row r="87379" spans="30:30">
      <c r="AD87379" s="9"/>
    </row>
    <row r="87380" spans="30:30">
      <c r="AD87380" s="9"/>
    </row>
    <row r="87381" spans="30:30">
      <c r="AD87381" s="9"/>
    </row>
    <row r="87382" spans="30:30">
      <c r="AD87382" s="9"/>
    </row>
    <row r="87383" spans="30:30">
      <c r="AD87383" s="9"/>
    </row>
    <row r="87384" spans="30:30">
      <c r="AD87384" s="9"/>
    </row>
    <row r="87385" spans="30:30">
      <c r="AD87385" s="9"/>
    </row>
    <row r="87386" spans="30:30">
      <c r="AD87386" s="9"/>
    </row>
    <row r="87387" spans="30:30">
      <c r="AD87387" s="9"/>
    </row>
    <row r="87388" spans="30:30">
      <c r="AD87388" s="9"/>
    </row>
    <row r="87389" spans="30:30">
      <c r="AD87389" s="9"/>
    </row>
    <row r="87390" spans="30:30">
      <c r="AD87390" s="9"/>
    </row>
    <row r="87391" spans="30:30">
      <c r="AD87391" s="9"/>
    </row>
    <row r="87392" spans="30:30">
      <c r="AD87392" s="9"/>
    </row>
    <row r="87393" spans="30:30">
      <c r="AD87393" s="9"/>
    </row>
    <row r="87394" spans="30:30">
      <c r="AD87394" s="9"/>
    </row>
    <row r="87395" spans="30:30">
      <c r="AD87395" s="9"/>
    </row>
    <row r="87396" spans="30:30">
      <c r="AD87396" s="9"/>
    </row>
    <row r="87397" spans="30:30">
      <c r="AD87397" s="9"/>
    </row>
    <row r="87398" spans="30:30">
      <c r="AD87398" s="9"/>
    </row>
    <row r="87399" spans="30:30">
      <c r="AD87399" s="9"/>
    </row>
    <row r="87400" spans="30:30">
      <c r="AD87400" s="9"/>
    </row>
    <row r="87401" spans="30:30">
      <c r="AD87401" s="9"/>
    </row>
    <row r="87402" spans="30:30">
      <c r="AD87402" s="9"/>
    </row>
    <row r="87403" spans="30:30">
      <c r="AD87403" s="9"/>
    </row>
    <row r="87404" spans="30:30">
      <c r="AD87404" s="9"/>
    </row>
    <row r="87405" spans="30:30">
      <c r="AD87405" s="9"/>
    </row>
    <row r="87406" spans="30:30">
      <c r="AD87406" s="9"/>
    </row>
    <row r="87407" spans="30:30">
      <c r="AD87407" s="9"/>
    </row>
    <row r="87408" spans="30:30">
      <c r="AD87408" s="9"/>
    </row>
    <row r="87409" spans="30:30">
      <c r="AD87409" s="9"/>
    </row>
    <row r="87410" spans="30:30">
      <c r="AD87410" s="9"/>
    </row>
    <row r="87411" spans="30:30">
      <c r="AD87411" s="9"/>
    </row>
    <row r="87412" spans="30:30">
      <c r="AD87412" s="9"/>
    </row>
    <row r="87413" spans="30:30">
      <c r="AD87413" s="9"/>
    </row>
    <row r="87414" spans="30:30">
      <c r="AD87414" s="9"/>
    </row>
    <row r="87415" spans="30:30">
      <c r="AD87415" s="9"/>
    </row>
    <row r="87416" spans="30:30">
      <c r="AD87416" s="9"/>
    </row>
    <row r="87417" spans="30:30">
      <c r="AD87417" s="9"/>
    </row>
    <row r="87418" spans="30:30">
      <c r="AD87418" s="9"/>
    </row>
    <row r="87419" spans="30:30">
      <c r="AD87419" s="9"/>
    </row>
    <row r="87420" spans="30:30">
      <c r="AD87420" s="9"/>
    </row>
    <row r="87421" spans="30:30">
      <c r="AD87421" s="9"/>
    </row>
    <row r="87422" spans="30:30">
      <c r="AD87422" s="9"/>
    </row>
    <row r="87423" spans="30:30">
      <c r="AD87423" s="9"/>
    </row>
    <row r="87424" spans="30:30">
      <c r="AD87424" s="9"/>
    </row>
    <row r="87425" spans="30:30">
      <c r="AD87425" s="9"/>
    </row>
    <row r="87426" spans="30:30">
      <c r="AD87426" s="9"/>
    </row>
    <row r="87427" spans="30:30">
      <c r="AD87427" s="9"/>
    </row>
    <row r="87428" spans="30:30">
      <c r="AD87428" s="9"/>
    </row>
    <row r="87429" spans="30:30">
      <c r="AD87429" s="9"/>
    </row>
    <row r="87430" spans="30:30">
      <c r="AD87430" s="9"/>
    </row>
    <row r="87431" spans="30:30">
      <c r="AD87431" s="9"/>
    </row>
    <row r="87432" spans="30:30">
      <c r="AD87432" s="9"/>
    </row>
    <row r="87433" spans="30:30">
      <c r="AD87433" s="9"/>
    </row>
    <row r="87434" spans="30:30">
      <c r="AD87434" s="9"/>
    </row>
    <row r="87435" spans="30:30">
      <c r="AD87435" s="9"/>
    </row>
    <row r="87436" spans="30:30">
      <c r="AD87436" s="9"/>
    </row>
    <row r="87437" spans="30:30">
      <c r="AD87437" s="9"/>
    </row>
    <row r="87438" spans="30:30">
      <c r="AD87438" s="9"/>
    </row>
    <row r="87439" spans="30:30">
      <c r="AD87439" s="9"/>
    </row>
    <row r="87440" spans="30:30">
      <c r="AD87440" s="9"/>
    </row>
    <row r="87441" spans="30:30">
      <c r="AD87441" s="9"/>
    </row>
    <row r="87442" spans="30:30">
      <c r="AD87442" s="9"/>
    </row>
    <row r="87443" spans="30:30">
      <c r="AD87443" s="9"/>
    </row>
    <row r="87444" spans="30:30">
      <c r="AD87444" s="9"/>
    </row>
    <row r="87445" spans="30:30">
      <c r="AD87445" s="9"/>
    </row>
    <row r="87446" spans="30:30">
      <c r="AD87446" s="9"/>
    </row>
    <row r="87447" spans="30:30">
      <c r="AD87447" s="9"/>
    </row>
    <row r="87448" spans="30:30">
      <c r="AD87448" s="9"/>
    </row>
    <row r="87449" spans="30:30">
      <c r="AD87449" s="9"/>
    </row>
    <row r="87450" spans="30:30">
      <c r="AD87450" s="9"/>
    </row>
    <row r="87451" spans="30:30">
      <c r="AD87451" s="9"/>
    </row>
    <row r="87452" spans="30:30">
      <c r="AD87452" s="9"/>
    </row>
    <row r="87453" spans="30:30">
      <c r="AD87453" s="9"/>
    </row>
    <row r="87454" spans="30:30">
      <c r="AD87454" s="9"/>
    </row>
    <row r="87455" spans="30:30">
      <c r="AD87455" s="9"/>
    </row>
    <row r="87456" spans="30:30">
      <c r="AD87456" s="9"/>
    </row>
    <row r="87457" spans="30:30">
      <c r="AD87457" s="9"/>
    </row>
    <row r="87458" spans="30:30">
      <c r="AD87458" s="9"/>
    </row>
    <row r="87459" spans="30:30">
      <c r="AD87459" s="9"/>
    </row>
    <row r="87460" spans="30:30">
      <c r="AD87460" s="9"/>
    </row>
    <row r="87461" spans="30:30">
      <c r="AD87461" s="9"/>
    </row>
    <row r="87462" spans="30:30">
      <c r="AD87462" s="9"/>
    </row>
    <row r="87463" spans="30:30">
      <c r="AD87463" s="9"/>
    </row>
    <row r="87464" spans="30:30">
      <c r="AD87464" s="9"/>
    </row>
    <row r="87465" spans="30:30">
      <c r="AD87465" s="9"/>
    </row>
    <row r="87466" spans="30:30">
      <c r="AD87466" s="9"/>
    </row>
    <row r="87467" spans="30:30">
      <c r="AD87467" s="9"/>
    </row>
    <row r="87468" spans="30:30">
      <c r="AD87468" s="9"/>
    </row>
    <row r="87469" spans="30:30">
      <c r="AD87469" s="9"/>
    </row>
    <row r="87470" spans="30:30">
      <c r="AD87470" s="9"/>
    </row>
    <row r="87471" spans="30:30">
      <c r="AD87471" s="9"/>
    </row>
    <row r="87472" spans="30:30">
      <c r="AD87472" s="9"/>
    </row>
    <row r="87473" spans="30:30">
      <c r="AD87473" s="9"/>
    </row>
    <row r="87474" spans="30:30">
      <c r="AD87474" s="9"/>
    </row>
    <row r="87475" spans="30:30">
      <c r="AD87475" s="9"/>
    </row>
    <row r="87476" spans="30:30">
      <c r="AD87476" s="9"/>
    </row>
    <row r="87477" spans="30:30">
      <c r="AD87477" s="9"/>
    </row>
    <row r="87478" spans="30:30">
      <c r="AD87478" s="9"/>
    </row>
    <row r="87479" spans="30:30">
      <c r="AD87479" s="9"/>
    </row>
    <row r="87480" spans="30:30">
      <c r="AD87480" s="9"/>
    </row>
    <row r="87481" spans="30:30">
      <c r="AD87481" s="9"/>
    </row>
    <row r="87482" spans="30:30">
      <c r="AD87482" s="9"/>
    </row>
    <row r="87483" spans="30:30">
      <c r="AD87483" s="9"/>
    </row>
    <row r="87484" spans="30:30">
      <c r="AD87484" s="9"/>
    </row>
    <row r="87485" spans="30:30">
      <c r="AD87485" s="9"/>
    </row>
    <row r="87486" spans="30:30">
      <c r="AD87486" s="9"/>
    </row>
    <row r="87487" spans="30:30">
      <c r="AD87487" s="9"/>
    </row>
    <row r="87488" spans="30:30">
      <c r="AD87488" s="9"/>
    </row>
    <row r="87489" spans="30:30">
      <c r="AD87489" s="9"/>
    </row>
    <row r="87490" spans="30:30">
      <c r="AD87490" s="9"/>
    </row>
    <row r="87491" spans="30:30">
      <c r="AD87491" s="9"/>
    </row>
    <row r="87492" spans="30:30">
      <c r="AD87492" s="9"/>
    </row>
    <row r="87493" spans="30:30">
      <c r="AD87493" s="9"/>
    </row>
    <row r="87494" spans="30:30">
      <c r="AD87494" s="9"/>
    </row>
    <row r="87495" spans="30:30">
      <c r="AD87495" s="9"/>
    </row>
    <row r="87496" spans="30:30">
      <c r="AD87496" s="9"/>
    </row>
    <row r="87497" spans="30:30">
      <c r="AD87497" s="9"/>
    </row>
    <row r="87498" spans="30:30">
      <c r="AD87498" s="9"/>
    </row>
    <row r="87499" spans="30:30">
      <c r="AD87499" s="9"/>
    </row>
    <row r="87500" spans="30:30">
      <c r="AD87500" s="9"/>
    </row>
    <row r="87501" spans="30:30">
      <c r="AD87501" s="9"/>
    </row>
    <row r="87502" spans="30:30">
      <c r="AD87502" s="9"/>
    </row>
    <row r="87503" spans="30:30">
      <c r="AD87503" s="9"/>
    </row>
    <row r="87504" spans="30:30">
      <c r="AD87504" s="9"/>
    </row>
    <row r="87505" spans="30:30">
      <c r="AD87505" s="9"/>
    </row>
    <row r="87506" spans="30:30">
      <c r="AD87506" s="9"/>
    </row>
    <row r="87507" spans="30:30">
      <c r="AD87507" s="9"/>
    </row>
    <row r="87508" spans="30:30">
      <c r="AD87508" s="9"/>
    </row>
    <row r="87509" spans="30:30">
      <c r="AD87509" s="9"/>
    </row>
    <row r="87510" spans="30:30">
      <c r="AD87510" s="9"/>
    </row>
    <row r="87511" spans="30:30">
      <c r="AD87511" s="9"/>
    </row>
    <row r="87512" spans="30:30">
      <c r="AD87512" s="9"/>
    </row>
    <row r="87513" spans="30:30">
      <c r="AD87513" s="9"/>
    </row>
    <row r="87514" spans="30:30">
      <c r="AD87514" s="9"/>
    </row>
    <row r="87515" spans="30:30">
      <c r="AD87515" s="9"/>
    </row>
    <row r="87516" spans="30:30">
      <c r="AD87516" s="9"/>
    </row>
    <row r="87517" spans="30:30">
      <c r="AD87517" s="9"/>
    </row>
    <row r="87518" spans="30:30">
      <c r="AD87518" s="9"/>
    </row>
    <row r="87519" spans="30:30">
      <c r="AD87519" s="9"/>
    </row>
    <row r="87520" spans="30:30">
      <c r="AD87520" s="9"/>
    </row>
    <row r="87521" spans="30:30">
      <c r="AD87521" s="9"/>
    </row>
    <row r="87522" spans="30:30">
      <c r="AD87522" s="9"/>
    </row>
    <row r="87523" spans="30:30">
      <c r="AD87523" s="9"/>
    </row>
    <row r="87524" spans="30:30">
      <c r="AD87524" s="9"/>
    </row>
    <row r="87525" spans="30:30">
      <c r="AD87525" s="9"/>
    </row>
    <row r="87526" spans="30:30">
      <c r="AD87526" s="9"/>
    </row>
    <row r="87527" spans="30:30">
      <c r="AD87527" s="9"/>
    </row>
    <row r="87528" spans="30:30">
      <c r="AD87528" s="9"/>
    </row>
    <row r="87529" spans="30:30">
      <c r="AD87529" s="9"/>
    </row>
    <row r="87530" spans="30:30">
      <c r="AD87530" s="9"/>
    </row>
    <row r="87531" spans="30:30">
      <c r="AD87531" s="9"/>
    </row>
    <row r="87532" spans="30:30">
      <c r="AD87532" s="9"/>
    </row>
    <row r="87533" spans="30:30">
      <c r="AD87533" s="9"/>
    </row>
    <row r="87534" spans="30:30">
      <c r="AD87534" s="9"/>
    </row>
    <row r="87535" spans="30:30">
      <c r="AD87535" s="9"/>
    </row>
    <row r="87536" spans="30:30">
      <c r="AD87536" s="9"/>
    </row>
    <row r="87537" spans="30:30">
      <c r="AD87537" s="9"/>
    </row>
    <row r="87538" spans="30:30">
      <c r="AD87538" s="9"/>
    </row>
    <row r="87539" spans="30:30">
      <c r="AD87539" s="9"/>
    </row>
    <row r="87540" spans="30:30">
      <c r="AD87540" s="9"/>
    </row>
    <row r="87541" spans="30:30">
      <c r="AD87541" s="9"/>
    </row>
    <row r="87542" spans="30:30">
      <c r="AD87542" s="9"/>
    </row>
    <row r="87543" spans="30:30">
      <c r="AD87543" s="9"/>
    </row>
    <row r="87544" spans="30:30">
      <c r="AD87544" s="9"/>
    </row>
    <row r="87545" spans="30:30">
      <c r="AD87545" s="9"/>
    </row>
    <row r="87546" spans="30:30">
      <c r="AD87546" s="9"/>
    </row>
    <row r="87547" spans="30:30">
      <c r="AD87547" s="9"/>
    </row>
    <row r="87548" spans="30:30">
      <c r="AD87548" s="9"/>
    </row>
    <row r="87549" spans="30:30">
      <c r="AD87549" s="9"/>
    </row>
    <row r="87550" spans="30:30">
      <c r="AD87550" s="9"/>
    </row>
    <row r="87551" spans="30:30">
      <c r="AD87551" s="9"/>
    </row>
    <row r="87552" spans="30:30">
      <c r="AD87552" s="9"/>
    </row>
    <row r="87553" spans="30:30">
      <c r="AD87553" s="9"/>
    </row>
    <row r="87554" spans="30:30">
      <c r="AD87554" s="9"/>
    </row>
    <row r="87555" spans="30:30">
      <c r="AD87555" s="9"/>
    </row>
    <row r="87556" spans="30:30">
      <c r="AD87556" s="9"/>
    </row>
    <row r="87557" spans="30:30">
      <c r="AD87557" s="9"/>
    </row>
    <row r="87558" spans="30:30">
      <c r="AD87558" s="9"/>
    </row>
    <row r="87559" spans="30:30">
      <c r="AD87559" s="9"/>
    </row>
    <row r="87560" spans="30:30">
      <c r="AD87560" s="9"/>
    </row>
    <row r="87561" spans="30:30">
      <c r="AD87561" s="9"/>
    </row>
    <row r="87562" spans="30:30">
      <c r="AD87562" s="9"/>
    </row>
    <row r="87563" spans="30:30">
      <c r="AD87563" s="9"/>
    </row>
    <row r="87564" spans="30:30">
      <c r="AD87564" s="9"/>
    </row>
    <row r="87565" spans="30:30">
      <c r="AD87565" s="9"/>
    </row>
    <row r="87566" spans="30:30">
      <c r="AD87566" s="9"/>
    </row>
    <row r="87567" spans="30:30">
      <c r="AD87567" s="9"/>
    </row>
    <row r="87568" spans="30:30">
      <c r="AD87568" s="9"/>
    </row>
    <row r="87569" spans="30:30">
      <c r="AD87569" s="9"/>
    </row>
    <row r="87570" spans="30:30">
      <c r="AD87570" s="9"/>
    </row>
    <row r="87571" spans="30:30">
      <c r="AD87571" s="9"/>
    </row>
    <row r="87572" spans="30:30">
      <c r="AD87572" s="9"/>
    </row>
    <row r="87573" spans="30:30">
      <c r="AD87573" s="9"/>
    </row>
    <row r="87574" spans="30:30">
      <c r="AD87574" s="9"/>
    </row>
    <row r="87575" spans="30:30">
      <c r="AD87575" s="9"/>
    </row>
    <row r="87576" spans="30:30">
      <c r="AD87576" s="9"/>
    </row>
    <row r="87577" spans="30:30">
      <c r="AD87577" s="9"/>
    </row>
    <row r="87578" spans="30:30">
      <c r="AD87578" s="9"/>
    </row>
    <row r="87579" spans="30:30">
      <c r="AD87579" s="9"/>
    </row>
    <row r="87580" spans="30:30">
      <c r="AD87580" s="9"/>
    </row>
    <row r="87581" spans="30:30">
      <c r="AD87581" s="9"/>
    </row>
    <row r="87582" spans="30:30">
      <c r="AD87582" s="9"/>
    </row>
    <row r="87583" spans="30:30">
      <c r="AD87583" s="9"/>
    </row>
    <row r="87584" spans="30:30">
      <c r="AD87584" s="9"/>
    </row>
    <row r="87585" spans="30:30">
      <c r="AD87585" s="9"/>
    </row>
    <row r="87586" spans="30:30">
      <c r="AD87586" s="9"/>
    </row>
    <row r="87587" spans="30:30">
      <c r="AD87587" s="9"/>
    </row>
    <row r="87588" spans="30:30">
      <c r="AD87588" s="9"/>
    </row>
    <row r="87589" spans="30:30">
      <c r="AD87589" s="9"/>
    </row>
    <row r="87590" spans="30:30">
      <c r="AD87590" s="9"/>
    </row>
    <row r="87591" spans="30:30">
      <c r="AD87591" s="9"/>
    </row>
    <row r="87592" spans="30:30">
      <c r="AD87592" s="9"/>
    </row>
    <row r="87593" spans="30:30">
      <c r="AD87593" s="9"/>
    </row>
    <row r="87594" spans="30:30">
      <c r="AD87594" s="9"/>
    </row>
    <row r="87595" spans="30:30">
      <c r="AD87595" s="9"/>
    </row>
    <row r="87596" spans="30:30">
      <c r="AD87596" s="9"/>
    </row>
    <row r="87597" spans="30:30">
      <c r="AD87597" s="9"/>
    </row>
    <row r="87598" spans="30:30">
      <c r="AD87598" s="9"/>
    </row>
    <row r="87599" spans="30:30">
      <c r="AD87599" s="9"/>
    </row>
    <row r="87600" spans="30:30">
      <c r="AD87600" s="9"/>
    </row>
    <row r="87601" spans="30:30">
      <c r="AD87601" s="9"/>
    </row>
    <row r="87602" spans="30:30">
      <c r="AD87602" s="9"/>
    </row>
    <row r="87603" spans="30:30">
      <c r="AD87603" s="9"/>
    </row>
    <row r="87604" spans="30:30">
      <c r="AD87604" s="9"/>
    </row>
    <row r="87605" spans="30:30">
      <c r="AD87605" s="9"/>
    </row>
    <row r="87606" spans="30:30">
      <c r="AD87606" s="9"/>
    </row>
    <row r="87607" spans="30:30">
      <c r="AD87607" s="9"/>
    </row>
    <row r="87608" spans="30:30">
      <c r="AD87608" s="9"/>
    </row>
    <row r="87609" spans="30:30">
      <c r="AD87609" s="9"/>
    </row>
    <row r="87610" spans="30:30">
      <c r="AD87610" s="9"/>
    </row>
    <row r="87611" spans="30:30">
      <c r="AD87611" s="9"/>
    </row>
    <row r="87612" spans="30:30">
      <c r="AD87612" s="9"/>
    </row>
    <row r="87613" spans="30:30">
      <c r="AD87613" s="9"/>
    </row>
    <row r="87614" spans="30:30">
      <c r="AD87614" s="9"/>
    </row>
    <row r="87615" spans="30:30">
      <c r="AD87615" s="9"/>
    </row>
    <row r="87616" spans="30:30">
      <c r="AD87616" s="9"/>
    </row>
    <row r="87617" spans="30:30">
      <c r="AD87617" s="9"/>
    </row>
    <row r="87618" spans="30:30">
      <c r="AD87618" s="9"/>
    </row>
    <row r="87619" spans="30:30">
      <c r="AD87619" s="9"/>
    </row>
    <row r="87620" spans="30:30">
      <c r="AD87620" s="9"/>
    </row>
    <row r="87621" spans="30:30">
      <c r="AD87621" s="9"/>
    </row>
    <row r="87622" spans="30:30">
      <c r="AD87622" s="9"/>
    </row>
    <row r="87623" spans="30:30">
      <c r="AD87623" s="9"/>
    </row>
    <row r="87624" spans="30:30">
      <c r="AD87624" s="9"/>
    </row>
    <row r="87625" spans="30:30">
      <c r="AD87625" s="9"/>
    </row>
    <row r="87626" spans="30:30">
      <c r="AD87626" s="9"/>
    </row>
    <row r="87627" spans="30:30">
      <c r="AD87627" s="9"/>
    </row>
    <row r="87628" spans="30:30">
      <c r="AD87628" s="9"/>
    </row>
    <row r="87629" spans="30:30">
      <c r="AD87629" s="9"/>
    </row>
    <row r="87630" spans="30:30">
      <c r="AD87630" s="9"/>
    </row>
    <row r="87631" spans="30:30">
      <c r="AD87631" s="9"/>
    </row>
    <row r="87632" spans="30:30">
      <c r="AD87632" s="9"/>
    </row>
    <row r="87633" spans="30:30">
      <c r="AD87633" s="9"/>
    </row>
    <row r="87634" spans="30:30">
      <c r="AD87634" s="9"/>
    </row>
    <row r="87635" spans="30:30">
      <c r="AD87635" s="9"/>
    </row>
    <row r="87636" spans="30:30">
      <c r="AD87636" s="9"/>
    </row>
    <row r="87637" spans="30:30">
      <c r="AD87637" s="9"/>
    </row>
    <row r="87638" spans="30:30">
      <c r="AD87638" s="9"/>
    </row>
    <row r="87639" spans="30:30">
      <c r="AD87639" s="9"/>
    </row>
    <row r="87640" spans="30:30">
      <c r="AD87640" s="9"/>
    </row>
    <row r="87641" spans="30:30">
      <c r="AD87641" s="9"/>
    </row>
    <row r="87642" spans="30:30">
      <c r="AD87642" s="9"/>
    </row>
    <row r="87643" spans="30:30">
      <c r="AD87643" s="9"/>
    </row>
    <row r="87644" spans="30:30">
      <c r="AD87644" s="9"/>
    </row>
    <row r="87645" spans="30:30">
      <c r="AD87645" s="9"/>
    </row>
    <row r="87646" spans="30:30">
      <c r="AD87646" s="9"/>
    </row>
    <row r="87647" spans="30:30">
      <c r="AD87647" s="9"/>
    </row>
    <row r="87648" spans="30:30">
      <c r="AD87648" s="9"/>
    </row>
    <row r="87649" spans="30:30">
      <c r="AD87649" s="9"/>
    </row>
    <row r="87650" spans="30:30">
      <c r="AD87650" s="9"/>
    </row>
    <row r="87651" spans="30:30">
      <c r="AD87651" s="9"/>
    </row>
    <row r="87652" spans="30:30">
      <c r="AD87652" s="9"/>
    </row>
    <row r="87653" spans="30:30">
      <c r="AD87653" s="9"/>
    </row>
    <row r="87654" spans="30:30">
      <c r="AD87654" s="9"/>
    </row>
    <row r="87655" spans="30:30">
      <c r="AD87655" s="9"/>
    </row>
    <row r="87656" spans="30:30">
      <c r="AD87656" s="9"/>
    </row>
    <row r="87657" spans="30:30">
      <c r="AD87657" s="9"/>
    </row>
    <row r="87658" spans="30:30">
      <c r="AD87658" s="9"/>
    </row>
    <row r="87659" spans="30:30">
      <c r="AD87659" s="9"/>
    </row>
    <row r="87660" spans="30:30">
      <c r="AD87660" s="9"/>
    </row>
    <row r="87661" spans="30:30">
      <c r="AD87661" s="9"/>
    </row>
    <row r="87662" spans="30:30">
      <c r="AD87662" s="9"/>
    </row>
    <row r="87663" spans="30:30">
      <c r="AD87663" s="9"/>
    </row>
    <row r="87664" spans="30:30">
      <c r="AD87664" s="9"/>
    </row>
    <row r="87665" spans="30:30">
      <c r="AD87665" s="9"/>
    </row>
    <row r="87666" spans="30:30">
      <c r="AD87666" s="9"/>
    </row>
    <row r="87667" spans="30:30">
      <c r="AD87667" s="9"/>
    </row>
    <row r="87668" spans="30:30">
      <c r="AD87668" s="9"/>
    </row>
    <row r="87669" spans="30:30">
      <c r="AD87669" s="9"/>
    </row>
    <row r="87670" spans="30:30">
      <c r="AD87670" s="9"/>
    </row>
    <row r="87671" spans="30:30">
      <c r="AD87671" s="9"/>
    </row>
    <row r="87672" spans="30:30">
      <c r="AD87672" s="9"/>
    </row>
    <row r="87673" spans="30:30">
      <c r="AD87673" s="9"/>
    </row>
    <row r="87674" spans="30:30">
      <c r="AD87674" s="9"/>
    </row>
    <row r="87675" spans="30:30">
      <c r="AD87675" s="9"/>
    </row>
    <row r="87676" spans="30:30">
      <c r="AD87676" s="9"/>
    </row>
    <row r="87677" spans="30:30">
      <c r="AD87677" s="9"/>
    </row>
    <row r="87678" spans="30:30">
      <c r="AD87678" s="9"/>
    </row>
    <row r="87679" spans="30:30">
      <c r="AD87679" s="9"/>
    </row>
    <row r="87680" spans="30:30">
      <c r="AD87680" s="9"/>
    </row>
    <row r="87681" spans="30:30">
      <c r="AD87681" s="9"/>
    </row>
    <row r="87682" spans="30:30">
      <c r="AD87682" s="9"/>
    </row>
    <row r="87683" spans="30:30">
      <c r="AD87683" s="9"/>
    </row>
    <row r="87684" spans="30:30">
      <c r="AD87684" s="9"/>
    </row>
    <row r="87685" spans="30:30">
      <c r="AD87685" s="9"/>
    </row>
    <row r="87686" spans="30:30">
      <c r="AD87686" s="9"/>
    </row>
    <row r="87687" spans="30:30">
      <c r="AD87687" s="9"/>
    </row>
    <row r="87688" spans="30:30">
      <c r="AD87688" s="9"/>
    </row>
    <row r="87689" spans="30:30">
      <c r="AD87689" s="9"/>
    </row>
    <row r="87690" spans="30:30">
      <c r="AD87690" s="9"/>
    </row>
    <row r="87691" spans="30:30">
      <c r="AD87691" s="9"/>
    </row>
    <row r="87692" spans="30:30">
      <c r="AD87692" s="9"/>
    </row>
    <row r="87693" spans="30:30">
      <c r="AD87693" s="9"/>
    </row>
    <row r="87694" spans="30:30">
      <c r="AD87694" s="9"/>
    </row>
    <row r="87695" spans="30:30">
      <c r="AD87695" s="9"/>
    </row>
    <row r="87696" spans="30:30">
      <c r="AD87696" s="9"/>
    </row>
    <row r="87697" spans="30:30">
      <c r="AD87697" s="9"/>
    </row>
    <row r="87698" spans="30:30">
      <c r="AD87698" s="9"/>
    </row>
    <row r="87699" spans="30:30">
      <c r="AD87699" s="9"/>
    </row>
    <row r="87700" spans="30:30">
      <c r="AD87700" s="9"/>
    </row>
    <row r="87701" spans="30:30">
      <c r="AD87701" s="9"/>
    </row>
    <row r="87702" spans="30:30">
      <c r="AD87702" s="9"/>
    </row>
    <row r="87703" spans="30:30">
      <c r="AD87703" s="9"/>
    </row>
    <row r="87704" spans="30:30">
      <c r="AD87704" s="9"/>
    </row>
    <row r="87705" spans="30:30">
      <c r="AD87705" s="9"/>
    </row>
    <row r="87706" spans="30:30">
      <c r="AD87706" s="9"/>
    </row>
    <row r="87707" spans="30:30">
      <c r="AD87707" s="9"/>
    </row>
    <row r="87708" spans="30:30">
      <c r="AD87708" s="9"/>
    </row>
    <row r="87709" spans="30:30">
      <c r="AD87709" s="9"/>
    </row>
    <row r="87710" spans="30:30">
      <c r="AD87710" s="9"/>
    </row>
    <row r="87711" spans="30:30">
      <c r="AD87711" s="9"/>
    </row>
    <row r="87712" spans="30:30">
      <c r="AD87712" s="9"/>
    </row>
    <row r="87713" spans="30:30">
      <c r="AD87713" s="9"/>
    </row>
    <row r="87714" spans="30:30">
      <c r="AD87714" s="9"/>
    </row>
    <row r="87715" spans="30:30">
      <c r="AD87715" s="9"/>
    </row>
    <row r="87716" spans="30:30">
      <c r="AD87716" s="9"/>
    </row>
    <row r="87717" spans="30:30">
      <c r="AD87717" s="9"/>
    </row>
    <row r="87718" spans="30:30">
      <c r="AD87718" s="9"/>
    </row>
    <row r="87719" spans="30:30">
      <c r="AD87719" s="9"/>
    </row>
    <row r="87720" spans="30:30">
      <c r="AD87720" s="9"/>
    </row>
    <row r="87721" spans="30:30">
      <c r="AD87721" s="9"/>
    </row>
    <row r="87722" spans="30:30">
      <c r="AD87722" s="9"/>
    </row>
    <row r="87723" spans="30:30">
      <c r="AD87723" s="9"/>
    </row>
    <row r="87724" spans="30:30">
      <c r="AD87724" s="9"/>
    </row>
    <row r="87725" spans="30:30">
      <c r="AD87725" s="9"/>
    </row>
    <row r="87726" spans="30:30">
      <c r="AD87726" s="9"/>
    </row>
    <row r="87727" spans="30:30">
      <c r="AD87727" s="9"/>
    </row>
    <row r="87728" spans="30:30">
      <c r="AD87728" s="9"/>
    </row>
    <row r="87729" spans="30:30">
      <c r="AD87729" s="9"/>
    </row>
    <row r="87730" spans="30:30">
      <c r="AD87730" s="9"/>
    </row>
    <row r="87731" spans="30:30">
      <c r="AD87731" s="9"/>
    </row>
    <row r="87732" spans="30:30">
      <c r="AD87732" s="9"/>
    </row>
    <row r="87733" spans="30:30">
      <c r="AD87733" s="9"/>
    </row>
    <row r="87734" spans="30:30">
      <c r="AD87734" s="9"/>
    </row>
    <row r="87735" spans="30:30">
      <c r="AD87735" s="9"/>
    </row>
    <row r="87736" spans="30:30">
      <c r="AD87736" s="9"/>
    </row>
    <row r="87737" spans="30:30">
      <c r="AD87737" s="9"/>
    </row>
    <row r="87738" spans="30:30">
      <c r="AD87738" s="9"/>
    </row>
    <row r="87739" spans="30:30">
      <c r="AD87739" s="9"/>
    </row>
    <row r="87740" spans="30:30">
      <c r="AD87740" s="9"/>
    </row>
    <row r="87741" spans="30:30">
      <c r="AD87741" s="9"/>
    </row>
    <row r="87742" spans="30:30">
      <c r="AD87742" s="9"/>
    </row>
    <row r="87743" spans="30:30">
      <c r="AD87743" s="9"/>
    </row>
    <row r="87744" spans="30:30">
      <c r="AD87744" s="9"/>
    </row>
    <row r="87745" spans="30:30">
      <c r="AD87745" s="9"/>
    </row>
    <row r="87746" spans="30:30">
      <c r="AD87746" s="9"/>
    </row>
    <row r="87747" spans="30:30">
      <c r="AD87747" s="9"/>
    </row>
    <row r="87748" spans="30:30">
      <c r="AD87748" s="9"/>
    </row>
    <row r="87749" spans="30:30">
      <c r="AD87749" s="9"/>
    </row>
    <row r="87750" spans="30:30">
      <c r="AD87750" s="9"/>
    </row>
    <row r="87751" spans="30:30">
      <c r="AD87751" s="9"/>
    </row>
    <row r="87752" spans="30:30">
      <c r="AD87752" s="9"/>
    </row>
    <row r="87753" spans="30:30">
      <c r="AD87753" s="9"/>
    </row>
    <row r="87754" spans="30:30">
      <c r="AD87754" s="9"/>
    </row>
    <row r="87755" spans="30:30">
      <c r="AD87755" s="9"/>
    </row>
    <row r="87756" spans="30:30">
      <c r="AD87756" s="9"/>
    </row>
    <row r="87757" spans="30:30">
      <c r="AD87757" s="9"/>
    </row>
    <row r="87758" spans="30:30">
      <c r="AD87758" s="9"/>
    </row>
    <row r="87759" spans="30:30">
      <c r="AD87759" s="9"/>
    </row>
    <row r="87760" spans="30:30">
      <c r="AD87760" s="9"/>
    </row>
    <row r="87761" spans="30:30">
      <c r="AD87761" s="9"/>
    </row>
    <row r="87762" spans="30:30">
      <c r="AD87762" s="9"/>
    </row>
    <row r="87763" spans="30:30">
      <c r="AD87763" s="9"/>
    </row>
    <row r="87764" spans="30:30">
      <c r="AD87764" s="9"/>
    </row>
    <row r="87765" spans="30:30">
      <c r="AD87765" s="9"/>
    </row>
    <row r="87766" spans="30:30">
      <c r="AD87766" s="9"/>
    </row>
    <row r="87767" spans="30:30">
      <c r="AD87767" s="9"/>
    </row>
    <row r="87768" spans="30:30">
      <c r="AD87768" s="9"/>
    </row>
    <row r="87769" spans="30:30">
      <c r="AD87769" s="9"/>
    </row>
    <row r="87770" spans="30:30">
      <c r="AD87770" s="9"/>
    </row>
    <row r="87771" spans="30:30">
      <c r="AD87771" s="9"/>
    </row>
    <row r="87772" spans="30:30">
      <c r="AD87772" s="9"/>
    </row>
    <row r="87773" spans="30:30">
      <c r="AD87773" s="9"/>
    </row>
    <row r="87774" spans="30:30">
      <c r="AD87774" s="9"/>
    </row>
    <row r="87775" spans="30:30">
      <c r="AD87775" s="9"/>
    </row>
    <row r="87776" spans="30:30">
      <c r="AD87776" s="9"/>
    </row>
    <row r="87777" spans="30:30">
      <c r="AD87777" s="9"/>
    </row>
    <row r="87778" spans="30:30">
      <c r="AD87778" s="9"/>
    </row>
    <row r="87779" spans="30:30">
      <c r="AD87779" s="9"/>
    </row>
    <row r="87780" spans="30:30">
      <c r="AD87780" s="9"/>
    </row>
    <row r="87781" spans="30:30">
      <c r="AD87781" s="9"/>
    </row>
    <row r="87782" spans="30:30">
      <c r="AD87782" s="9"/>
    </row>
    <row r="87783" spans="30:30">
      <c r="AD87783" s="9"/>
    </row>
    <row r="87784" spans="30:30">
      <c r="AD87784" s="9"/>
    </row>
    <row r="87785" spans="30:30">
      <c r="AD87785" s="9"/>
    </row>
    <row r="87786" spans="30:30">
      <c r="AD87786" s="9"/>
    </row>
    <row r="87787" spans="30:30">
      <c r="AD87787" s="9"/>
    </row>
    <row r="87788" spans="30:30">
      <c r="AD87788" s="9"/>
    </row>
    <row r="87789" spans="30:30">
      <c r="AD87789" s="9"/>
    </row>
    <row r="87790" spans="30:30">
      <c r="AD87790" s="9"/>
    </row>
    <row r="87791" spans="30:30">
      <c r="AD87791" s="9"/>
    </row>
    <row r="87792" spans="30:30">
      <c r="AD87792" s="9"/>
    </row>
    <row r="87793" spans="30:30">
      <c r="AD87793" s="9"/>
    </row>
    <row r="87794" spans="30:30">
      <c r="AD87794" s="9"/>
    </row>
    <row r="87795" spans="30:30">
      <c r="AD87795" s="9"/>
    </row>
    <row r="87796" spans="30:30">
      <c r="AD87796" s="9"/>
    </row>
    <row r="87797" spans="30:30">
      <c r="AD87797" s="9"/>
    </row>
    <row r="87798" spans="30:30">
      <c r="AD87798" s="9"/>
    </row>
    <row r="87799" spans="30:30">
      <c r="AD87799" s="9"/>
    </row>
    <row r="87800" spans="30:30">
      <c r="AD87800" s="9"/>
    </row>
    <row r="87801" spans="30:30">
      <c r="AD87801" s="9"/>
    </row>
    <row r="87802" spans="30:30">
      <c r="AD87802" s="9"/>
    </row>
    <row r="87803" spans="30:30">
      <c r="AD87803" s="9"/>
    </row>
    <row r="87804" spans="30:30">
      <c r="AD87804" s="9"/>
    </row>
    <row r="87805" spans="30:30">
      <c r="AD87805" s="9"/>
    </row>
    <row r="87806" spans="30:30">
      <c r="AD87806" s="9"/>
    </row>
    <row r="87807" spans="30:30">
      <c r="AD87807" s="9"/>
    </row>
    <row r="87808" spans="30:30">
      <c r="AD87808" s="9"/>
    </row>
    <row r="87809" spans="30:30">
      <c r="AD87809" s="9"/>
    </row>
    <row r="87810" spans="30:30">
      <c r="AD87810" s="9"/>
    </row>
    <row r="87811" spans="30:30">
      <c r="AD87811" s="9"/>
    </row>
    <row r="87812" spans="30:30">
      <c r="AD87812" s="9"/>
    </row>
    <row r="87813" spans="30:30">
      <c r="AD87813" s="9"/>
    </row>
    <row r="87814" spans="30:30">
      <c r="AD87814" s="9"/>
    </row>
    <row r="87815" spans="30:30">
      <c r="AD87815" s="9"/>
    </row>
    <row r="87816" spans="30:30">
      <c r="AD87816" s="9"/>
    </row>
    <row r="87817" spans="30:30">
      <c r="AD87817" s="9"/>
    </row>
    <row r="87818" spans="30:30">
      <c r="AD87818" s="9"/>
    </row>
    <row r="87819" spans="30:30">
      <c r="AD87819" s="9"/>
    </row>
    <row r="87820" spans="30:30">
      <c r="AD87820" s="9"/>
    </row>
    <row r="87821" spans="30:30">
      <c r="AD87821" s="9"/>
    </row>
    <row r="87822" spans="30:30">
      <c r="AD87822" s="9"/>
    </row>
    <row r="87823" spans="30:30">
      <c r="AD87823" s="9"/>
    </row>
    <row r="87824" spans="30:30">
      <c r="AD87824" s="9"/>
    </row>
    <row r="87825" spans="30:30">
      <c r="AD87825" s="9"/>
    </row>
    <row r="87826" spans="30:30">
      <c r="AD87826" s="9"/>
    </row>
    <row r="87827" spans="30:30">
      <c r="AD87827" s="9"/>
    </row>
    <row r="87828" spans="30:30">
      <c r="AD87828" s="9"/>
    </row>
    <row r="87829" spans="30:30">
      <c r="AD87829" s="9"/>
    </row>
    <row r="87830" spans="30:30">
      <c r="AD87830" s="9"/>
    </row>
    <row r="87831" spans="30:30">
      <c r="AD87831" s="9"/>
    </row>
    <row r="87832" spans="30:30">
      <c r="AD87832" s="9"/>
    </row>
    <row r="87833" spans="30:30">
      <c r="AD87833" s="9"/>
    </row>
    <row r="87834" spans="30:30">
      <c r="AD87834" s="9"/>
    </row>
    <row r="87835" spans="30:30">
      <c r="AD87835" s="9"/>
    </row>
    <row r="87836" spans="30:30">
      <c r="AD87836" s="9"/>
    </row>
    <row r="87837" spans="30:30">
      <c r="AD87837" s="9"/>
    </row>
    <row r="87838" spans="30:30">
      <c r="AD87838" s="9"/>
    </row>
    <row r="87839" spans="30:30">
      <c r="AD87839" s="9"/>
    </row>
    <row r="87840" spans="30:30">
      <c r="AD87840" s="9"/>
    </row>
    <row r="87841" spans="30:30">
      <c r="AD87841" s="9"/>
    </row>
    <row r="87842" spans="30:30">
      <c r="AD87842" s="9"/>
    </row>
    <row r="87843" spans="30:30">
      <c r="AD87843" s="9"/>
    </row>
    <row r="87844" spans="30:30">
      <c r="AD87844" s="9"/>
    </row>
    <row r="87845" spans="30:30">
      <c r="AD87845" s="9"/>
    </row>
    <row r="87846" spans="30:30">
      <c r="AD87846" s="9"/>
    </row>
    <row r="87847" spans="30:30">
      <c r="AD87847" s="9"/>
    </row>
    <row r="87848" spans="30:30">
      <c r="AD87848" s="9"/>
    </row>
    <row r="87849" spans="30:30">
      <c r="AD87849" s="9"/>
    </row>
    <row r="87850" spans="30:30">
      <c r="AD87850" s="9"/>
    </row>
    <row r="87851" spans="30:30">
      <c r="AD87851" s="9"/>
    </row>
    <row r="87852" spans="30:30">
      <c r="AD87852" s="9"/>
    </row>
    <row r="87853" spans="30:30">
      <c r="AD87853" s="9"/>
    </row>
    <row r="87854" spans="30:30">
      <c r="AD87854" s="9"/>
    </row>
    <row r="87855" spans="30:30">
      <c r="AD87855" s="9"/>
    </row>
    <row r="87856" spans="30:30">
      <c r="AD87856" s="9"/>
    </row>
    <row r="87857" spans="30:30">
      <c r="AD87857" s="9"/>
    </row>
    <row r="87858" spans="30:30">
      <c r="AD87858" s="9"/>
    </row>
    <row r="87859" spans="30:30">
      <c r="AD87859" s="9"/>
    </row>
    <row r="87860" spans="30:30">
      <c r="AD87860" s="9"/>
    </row>
    <row r="87861" spans="30:30">
      <c r="AD87861" s="9"/>
    </row>
    <row r="87862" spans="30:30">
      <c r="AD87862" s="9"/>
    </row>
    <row r="87863" spans="30:30">
      <c r="AD87863" s="9"/>
    </row>
    <row r="87864" spans="30:30">
      <c r="AD87864" s="9"/>
    </row>
    <row r="87865" spans="30:30">
      <c r="AD87865" s="9"/>
    </row>
    <row r="87866" spans="30:30">
      <c r="AD87866" s="9"/>
    </row>
    <row r="87867" spans="30:30">
      <c r="AD87867" s="9"/>
    </row>
    <row r="87868" spans="30:30">
      <c r="AD87868" s="9"/>
    </row>
    <row r="87869" spans="30:30">
      <c r="AD87869" s="9"/>
    </row>
    <row r="87870" spans="30:30">
      <c r="AD87870" s="9"/>
    </row>
    <row r="87871" spans="30:30">
      <c r="AD87871" s="9"/>
    </row>
    <row r="87872" spans="30:30">
      <c r="AD87872" s="9"/>
    </row>
    <row r="87873" spans="30:30">
      <c r="AD87873" s="9"/>
    </row>
    <row r="87874" spans="30:30">
      <c r="AD87874" s="9"/>
    </row>
    <row r="87875" spans="30:30">
      <c r="AD87875" s="9"/>
    </row>
    <row r="87876" spans="30:30">
      <c r="AD87876" s="9"/>
    </row>
    <row r="87877" spans="30:30">
      <c r="AD87877" s="9"/>
    </row>
    <row r="87878" spans="30:30">
      <c r="AD87878" s="9"/>
    </row>
    <row r="87879" spans="30:30">
      <c r="AD87879" s="9"/>
    </row>
    <row r="87880" spans="30:30">
      <c r="AD87880" s="9"/>
    </row>
    <row r="87881" spans="30:30">
      <c r="AD87881" s="9"/>
    </row>
    <row r="87882" spans="30:30">
      <c r="AD87882" s="9"/>
    </row>
    <row r="87883" spans="30:30">
      <c r="AD87883" s="9"/>
    </row>
    <row r="87884" spans="30:30">
      <c r="AD87884" s="9"/>
    </row>
    <row r="87885" spans="30:30">
      <c r="AD87885" s="9"/>
    </row>
    <row r="87886" spans="30:30">
      <c r="AD87886" s="9"/>
    </row>
    <row r="87887" spans="30:30">
      <c r="AD87887" s="9"/>
    </row>
    <row r="87888" spans="30:30">
      <c r="AD87888" s="9"/>
    </row>
    <row r="87889" spans="30:30">
      <c r="AD87889" s="9"/>
    </row>
    <row r="87890" spans="30:30">
      <c r="AD87890" s="9"/>
    </row>
    <row r="87891" spans="30:30">
      <c r="AD87891" s="9"/>
    </row>
    <row r="87892" spans="30:30">
      <c r="AD87892" s="9"/>
    </row>
    <row r="87893" spans="30:30">
      <c r="AD87893" s="9"/>
    </row>
    <row r="87894" spans="30:30">
      <c r="AD87894" s="9"/>
    </row>
    <row r="87895" spans="30:30">
      <c r="AD87895" s="9"/>
    </row>
    <row r="87896" spans="30:30">
      <c r="AD87896" s="9"/>
    </row>
    <row r="87897" spans="30:30">
      <c r="AD87897" s="9"/>
    </row>
    <row r="87898" spans="30:30">
      <c r="AD87898" s="9"/>
    </row>
    <row r="87899" spans="30:30">
      <c r="AD87899" s="9"/>
    </row>
    <row r="87900" spans="30:30">
      <c r="AD87900" s="9"/>
    </row>
    <row r="87901" spans="30:30">
      <c r="AD87901" s="9"/>
    </row>
    <row r="87902" spans="30:30">
      <c r="AD87902" s="9"/>
    </row>
    <row r="87903" spans="30:30">
      <c r="AD87903" s="9"/>
    </row>
    <row r="87904" spans="30:30">
      <c r="AD87904" s="9"/>
    </row>
    <row r="87905" spans="30:30">
      <c r="AD87905" s="9"/>
    </row>
    <row r="87906" spans="30:30">
      <c r="AD87906" s="9"/>
    </row>
    <row r="87907" spans="30:30">
      <c r="AD87907" s="9"/>
    </row>
    <row r="87908" spans="30:30">
      <c r="AD87908" s="9"/>
    </row>
    <row r="87909" spans="30:30">
      <c r="AD87909" s="9"/>
    </row>
    <row r="87910" spans="30:30">
      <c r="AD87910" s="9"/>
    </row>
    <row r="87911" spans="30:30">
      <c r="AD87911" s="9"/>
    </row>
    <row r="87912" spans="30:30">
      <c r="AD87912" s="9"/>
    </row>
    <row r="87913" spans="30:30">
      <c r="AD87913" s="9"/>
    </row>
    <row r="87914" spans="30:30">
      <c r="AD87914" s="9"/>
    </row>
    <row r="87915" spans="30:30">
      <c r="AD87915" s="9"/>
    </row>
    <row r="87916" spans="30:30">
      <c r="AD87916" s="9"/>
    </row>
    <row r="87917" spans="30:30">
      <c r="AD87917" s="9"/>
    </row>
    <row r="87918" spans="30:30">
      <c r="AD87918" s="9"/>
    </row>
    <row r="87919" spans="30:30">
      <c r="AD87919" s="9"/>
    </row>
    <row r="87920" spans="30:30">
      <c r="AD87920" s="9"/>
    </row>
    <row r="87921" spans="30:30">
      <c r="AD87921" s="9"/>
    </row>
    <row r="87922" spans="30:30">
      <c r="AD87922" s="9"/>
    </row>
    <row r="87923" spans="30:30">
      <c r="AD87923" s="9"/>
    </row>
    <row r="87924" spans="30:30">
      <c r="AD87924" s="9"/>
    </row>
    <row r="87925" spans="30:30">
      <c r="AD87925" s="9"/>
    </row>
    <row r="87926" spans="30:30">
      <c r="AD87926" s="9"/>
    </row>
    <row r="87927" spans="30:30">
      <c r="AD87927" s="9"/>
    </row>
    <row r="87928" spans="30:30">
      <c r="AD87928" s="9"/>
    </row>
    <row r="87929" spans="30:30">
      <c r="AD87929" s="9"/>
    </row>
    <row r="87930" spans="30:30">
      <c r="AD87930" s="9"/>
    </row>
    <row r="87931" spans="30:30">
      <c r="AD87931" s="9"/>
    </row>
    <row r="87932" spans="30:30">
      <c r="AD87932" s="9"/>
    </row>
    <row r="87933" spans="30:30">
      <c r="AD87933" s="9"/>
    </row>
    <row r="87934" spans="30:30">
      <c r="AD87934" s="9"/>
    </row>
    <row r="87935" spans="30:30">
      <c r="AD87935" s="9"/>
    </row>
    <row r="87936" spans="30:30">
      <c r="AD87936" s="9"/>
    </row>
    <row r="87937" spans="30:30">
      <c r="AD87937" s="9"/>
    </row>
    <row r="87938" spans="30:30">
      <c r="AD87938" s="9"/>
    </row>
    <row r="87939" spans="30:30">
      <c r="AD87939" s="9"/>
    </row>
    <row r="87940" spans="30:30">
      <c r="AD87940" s="9"/>
    </row>
    <row r="87941" spans="30:30">
      <c r="AD87941" s="9"/>
    </row>
    <row r="87942" spans="30:30">
      <c r="AD87942" s="9"/>
    </row>
    <row r="87943" spans="30:30">
      <c r="AD87943" s="9"/>
    </row>
    <row r="87944" spans="30:30">
      <c r="AD87944" s="9"/>
    </row>
    <row r="87945" spans="30:30">
      <c r="AD87945" s="9"/>
    </row>
    <row r="87946" spans="30:30">
      <c r="AD87946" s="9"/>
    </row>
    <row r="87947" spans="30:30">
      <c r="AD87947" s="9"/>
    </row>
    <row r="87948" spans="30:30">
      <c r="AD87948" s="9"/>
    </row>
    <row r="87949" spans="30:30">
      <c r="AD87949" s="9"/>
    </row>
    <row r="87950" spans="30:30">
      <c r="AD87950" s="9"/>
    </row>
    <row r="87951" spans="30:30">
      <c r="AD87951" s="9"/>
    </row>
    <row r="87952" spans="30:30">
      <c r="AD87952" s="9"/>
    </row>
    <row r="87953" spans="30:30">
      <c r="AD87953" s="9"/>
    </row>
    <row r="87954" spans="30:30">
      <c r="AD87954" s="9"/>
    </row>
    <row r="87955" spans="30:30">
      <c r="AD87955" s="9"/>
    </row>
    <row r="87956" spans="30:30">
      <c r="AD87956" s="9"/>
    </row>
    <row r="87957" spans="30:30">
      <c r="AD87957" s="9"/>
    </row>
    <row r="87958" spans="30:30">
      <c r="AD87958" s="9"/>
    </row>
    <row r="87959" spans="30:30">
      <c r="AD87959" s="9"/>
    </row>
    <row r="87960" spans="30:30">
      <c r="AD87960" s="9"/>
    </row>
    <row r="87961" spans="30:30">
      <c r="AD87961" s="9"/>
    </row>
    <row r="87962" spans="30:30">
      <c r="AD87962" s="9"/>
    </row>
    <row r="87963" spans="30:30">
      <c r="AD87963" s="9"/>
    </row>
    <row r="87964" spans="30:30">
      <c r="AD87964" s="9"/>
    </row>
    <row r="87965" spans="30:30">
      <c r="AD87965" s="9"/>
    </row>
    <row r="87966" spans="30:30">
      <c r="AD87966" s="9"/>
    </row>
    <row r="87967" spans="30:30">
      <c r="AD87967" s="9"/>
    </row>
    <row r="87968" spans="30:30">
      <c r="AD87968" s="9"/>
    </row>
    <row r="87969" spans="30:30">
      <c r="AD87969" s="9"/>
    </row>
    <row r="87970" spans="30:30">
      <c r="AD87970" s="9"/>
    </row>
    <row r="87971" spans="30:30">
      <c r="AD87971" s="9"/>
    </row>
    <row r="87972" spans="30:30">
      <c r="AD87972" s="9"/>
    </row>
    <row r="87973" spans="30:30">
      <c r="AD87973" s="9"/>
    </row>
    <row r="87974" spans="30:30">
      <c r="AD87974" s="9"/>
    </row>
    <row r="87975" spans="30:30">
      <c r="AD87975" s="9"/>
    </row>
    <row r="87976" spans="30:30">
      <c r="AD87976" s="9"/>
    </row>
    <row r="87977" spans="30:30">
      <c r="AD87977" s="9"/>
    </row>
    <row r="87978" spans="30:30">
      <c r="AD87978" s="9"/>
    </row>
    <row r="87979" spans="30:30">
      <c r="AD87979" s="9"/>
    </row>
    <row r="87980" spans="30:30">
      <c r="AD87980" s="9"/>
    </row>
    <row r="87981" spans="30:30">
      <c r="AD87981" s="9"/>
    </row>
    <row r="87982" spans="30:30">
      <c r="AD87982" s="9"/>
    </row>
    <row r="87983" spans="30:30">
      <c r="AD87983" s="9"/>
    </row>
    <row r="87984" spans="30:30">
      <c r="AD87984" s="9"/>
    </row>
    <row r="87985" spans="30:30">
      <c r="AD87985" s="9"/>
    </row>
    <row r="87986" spans="30:30">
      <c r="AD87986" s="9"/>
    </row>
    <row r="87987" spans="30:30">
      <c r="AD87987" s="9"/>
    </row>
    <row r="87988" spans="30:30">
      <c r="AD87988" s="9"/>
    </row>
    <row r="87989" spans="30:30">
      <c r="AD87989" s="9"/>
    </row>
    <row r="87990" spans="30:30">
      <c r="AD87990" s="9"/>
    </row>
    <row r="87991" spans="30:30">
      <c r="AD87991" s="9"/>
    </row>
    <row r="87992" spans="30:30">
      <c r="AD87992" s="9"/>
    </row>
    <row r="87993" spans="30:30">
      <c r="AD87993" s="9"/>
    </row>
    <row r="87994" spans="30:30">
      <c r="AD87994" s="9"/>
    </row>
    <row r="87995" spans="30:30">
      <c r="AD87995" s="9"/>
    </row>
    <row r="87996" spans="30:30">
      <c r="AD87996" s="9"/>
    </row>
    <row r="87997" spans="30:30">
      <c r="AD87997" s="9"/>
    </row>
    <row r="87998" spans="30:30">
      <c r="AD87998" s="9"/>
    </row>
    <row r="87999" spans="30:30">
      <c r="AD87999" s="9"/>
    </row>
    <row r="88000" spans="30:30">
      <c r="AD88000" s="9"/>
    </row>
    <row r="88001" spans="30:30">
      <c r="AD88001" s="9"/>
    </row>
    <row r="88002" spans="30:30">
      <c r="AD88002" s="9"/>
    </row>
    <row r="88003" spans="30:30">
      <c r="AD88003" s="9"/>
    </row>
    <row r="88004" spans="30:30">
      <c r="AD88004" s="9"/>
    </row>
    <row r="88005" spans="30:30">
      <c r="AD88005" s="9"/>
    </row>
    <row r="88006" spans="30:30">
      <c r="AD88006" s="9"/>
    </row>
    <row r="88007" spans="30:30">
      <c r="AD88007" s="9"/>
    </row>
    <row r="88008" spans="30:30">
      <c r="AD88008" s="9"/>
    </row>
    <row r="88009" spans="30:30">
      <c r="AD88009" s="9"/>
    </row>
    <row r="88010" spans="30:30">
      <c r="AD88010" s="9"/>
    </row>
    <row r="88011" spans="30:30">
      <c r="AD88011" s="9"/>
    </row>
    <row r="88012" spans="30:30">
      <c r="AD88012" s="9"/>
    </row>
    <row r="88013" spans="30:30">
      <c r="AD88013" s="9"/>
    </row>
    <row r="88014" spans="30:30">
      <c r="AD88014" s="9"/>
    </row>
    <row r="88015" spans="30:30">
      <c r="AD88015" s="9"/>
    </row>
    <row r="88016" spans="30:30">
      <c r="AD88016" s="9"/>
    </row>
    <row r="88017" spans="30:30">
      <c r="AD88017" s="9"/>
    </row>
    <row r="88018" spans="30:30">
      <c r="AD88018" s="9"/>
    </row>
    <row r="88019" spans="30:30">
      <c r="AD88019" s="9"/>
    </row>
    <row r="88020" spans="30:30">
      <c r="AD88020" s="9"/>
    </row>
    <row r="88021" spans="30:30">
      <c r="AD88021" s="9"/>
    </row>
    <row r="88022" spans="30:30">
      <c r="AD88022" s="9"/>
    </row>
    <row r="88023" spans="30:30">
      <c r="AD88023" s="9"/>
    </row>
    <row r="88024" spans="30:30">
      <c r="AD88024" s="9"/>
    </row>
    <row r="88025" spans="30:30">
      <c r="AD88025" s="9"/>
    </row>
    <row r="88026" spans="30:30">
      <c r="AD88026" s="9"/>
    </row>
    <row r="88027" spans="30:30">
      <c r="AD88027" s="9"/>
    </row>
    <row r="88028" spans="30:30">
      <c r="AD88028" s="9"/>
    </row>
    <row r="88029" spans="30:30">
      <c r="AD88029" s="9"/>
    </row>
    <row r="88030" spans="30:30">
      <c r="AD88030" s="9"/>
    </row>
    <row r="88031" spans="30:30">
      <c r="AD88031" s="9"/>
    </row>
    <row r="88032" spans="30:30">
      <c r="AD88032" s="9"/>
    </row>
    <row r="88033" spans="30:30">
      <c r="AD88033" s="9"/>
    </row>
    <row r="88034" spans="30:30">
      <c r="AD88034" s="9"/>
    </row>
    <row r="88035" spans="30:30">
      <c r="AD88035" s="9"/>
    </row>
    <row r="88036" spans="30:30">
      <c r="AD88036" s="9"/>
    </row>
    <row r="88037" spans="30:30">
      <c r="AD88037" s="9"/>
    </row>
    <row r="88038" spans="30:30">
      <c r="AD88038" s="9"/>
    </row>
    <row r="88039" spans="30:30">
      <c r="AD88039" s="9"/>
    </row>
    <row r="88040" spans="30:30">
      <c r="AD88040" s="9"/>
    </row>
    <row r="88041" spans="30:30">
      <c r="AD88041" s="9"/>
    </row>
    <row r="88042" spans="30:30">
      <c r="AD88042" s="9"/>
    </row>
    <row r="88043" spans="30:30">
      <c r="AD88043" s="9"/>
    </row>
    <row r="88044" spans="30:30">
      <c r="AD88044" s="9"/>
    </row>
    <row r="88045" spans="30:30">
      <c r="AD88045" s="9"/>
    </row>
    <row r="88046" spans="30:30">
      <c r="AD88046" s="9"/>
    </row>
    <row r="88047" spans="30:30">
      <c r="AD88047" s="9"/>
    </row>
    <row r="88048" spans="30:30">
      <c r="AD88048" s="9"/>
    </row>
    <row r="88049" spans="30:30">
      <c r="AD88049" s="9"/>
    </row>
    <row r="88050" spans="30:30">
      <c r="AD88050" s="9"/>
    </row>
    <row r="88051" spans="30:30">
      <c r="AD88051" s="9"/>
    </row>
    <row r="88052" spans="30:30">
      <c r="AD88052" s="9"/>
    </row>
    <row r="88053" spans="30:30">
      <c r="AD88053" s="9"/>
    </row>
    <row r="88054" spans="30:30">
      <c r="AD88054" s="9"/>
    </row>
    <row r="88055" spans="30:30">
      <c r="AD88055" s="9"/>
    </row>
    <row r="88056" spans="30:30">
      <c r="AD88056" s="9"/>
    </row>
    <row r="88057" spans="30:30">
      <c r="AD88057" s="9"/>
    </row>
    <row r="88058" spans="30:30">
      <c r="AD88058" s="9"/>
    </row>
    <row r="88059" spans="30:30">
      <c r="AD88059" s="9"/>
    </row>
    <row r="88060" spans="30:30">
      <c r="AD88060" s="9"/>
    </row>
    <row r="88061" spans="30:30">
      <c r="AD88061" s="9"/>
    </row>
    <row r="88062" spans="30:30">
      <c r="AD88062" s="9"/>
    </row>
    <row r="88063" spans="30:30">
      <c r="AD88063" s="9"/>
    </row>
    <row r="88064" spans="30:30">
      <c r="AD88064" s="9"/>
    </row>
    <row r="88065" spans="30:30">
      <c r="AD88065" s="9"/>
    </row>
    <row r="88066" spans="30:30">
      <c r="AD88066" s="9"/>
    </row>
    <row r="88067" spans="30:30">
      <c r="AD88067" s="9"/>
    </row>
    <row r="88068" spans="30:30">
      <c r="AD88068" s="9"/>
    </row>
    <row r="88069" spans="30:30">
      <c r="AD88069" s="9"/>
    </row>
    <row r="88070" spans="30:30">
      <c r="AD88070" s="9"/>
    </row>
    <row r="88071" spans="30:30">
      <c r="AD88071" s="9"/>
    </row>
    <row r="88072" spans="30:30">
      <c r="AD88072" s="9"/>
    </row>
    <row r="88073" spans="30:30">
      <c r="AD88073" s="9"/>
    </row>
    <row r="88074" spans="30:30">
      <c r="AD88074" s="9"/>
    </row>
    <row r="88075" spans="30:30">
      <c r="AD88075" s="9"/>
    </row>
    <row r="88076" spans="30:30">
      <c r="AD88076" s="9"/>
    </row>
    <row r="88077" spans="30:30">
      <c r="AD88077" s="9"/>
    </row>
    <row r="88078" spans="30:30">
      <c r="AD88078" s="9"/>
    </row>
    <row r="88079" spans="30:30">
      <c r="AD88079" s="9"/>
    </row>
    <row r="88080" spans="30:30">
      <c r="AD88080" s="9"/>
    </row>
    <row r="88081" spans="30:30">
      <c r="AD88081" s="9"/>
    </row>
    <row r="88082" spans="30:30">
      <c r="AD88082" s="9"/>
    </row>
    <row r="88083" spans="30:30">
      <c r="AD88083" s="9"/>
    </row>
    <row r="88084" spans="30:30">
      <c r="AD88084" s="9"/>
    </row>
    <row r="88085" spans="30:30">
      <c r="AD88085" s="9"/>
    </row>
    <row r="88086" spans="30:30">
      <c r="AD88086" s="9"/>
    </row>
    <row r="88087" spans="30:30">
      <c r="AD88087" s="9"/>
    </row>
    <row r="88088" spans="30:30">
      <c r="AD88088" s="9"/>
    </row>
    <row r="88089" spans="30:30">
      <c r="AD88089" s="9"/>
    </row>
    <row r="88090" spans="30:30">
      <c r="AD88090" s="9"/>
    </row>
    <row r="88091" spans="30:30">
      <c r="AD88091" s="9"/>
    </row>
    <row r="88092" spans="30:30">
      <c r="AD88092" s="9"/>
    </row>
    <row r="88093" spans="30:30">
      <c r="AD88093" s="9"/>
    </row>
    <row r="88094" spans="30:30">
      <c r="AD88094" s="9"/>
    </row>
    <row r="88095" spans="30:30">
      <c r="AD88095" s="9"/>
    </row>
    <row r="88096" spans="30:30">
      <c r="AD88096" s="9"/>
    </row>
    <row r="88097" spans="30:30">
      <c r="AD88097" s="9"/>
    </row>
    <row r="88098" spans="30:30">
      <c r="AD88098" s="9"/>
    </row>
    <row r="88099" spans="30:30">
      <c r="AD88099" s="9"/>
    </row>
    <row r="88100" spans="30:30">
      <c r="AD88100" s="9"/>
    </row>
    <row r="88101" spans="30:30">
      <c r="AD88101" s="9"/>
    </row>
    <row r="88102" spans="30:30">
      <c r="AD88102" s="9"/>
    </row>
    <row r="88103" spans="30:30">
      <c r="AD88103" s="9"/>
    </row>
    <row r="88104" spans="30:30">
      <c r="AD88104" s="9"/>
    </row>
    <row r="88105" spans="30:30">
      <c r="AD88105" s="9"/>
    </row>
    <row r="88106" spans="30:30">
      <c r="AD88106" s="9"/>
    </row>
    <row r="88107" spans="30:30">
      <c r="AD88107" s="9"/>
    </row>
    <row r="88108" spans="30:30">
      <c r="AD88108" s="9"/>
    </row>
    <row r="88109" spans="30:30">
      <c r="AD88109" s="9"/>
    </row>
    <row r="88110" spans="30:30">
      <c r="AD88110" s="9"/>
    </row>
    <row r="88111" spans="30:30">
      <c r="AD88111" s="9"/>
    </row>
    <row r="88112" spans="30:30">
      <c r="AD88112" s="9"/>
    </row>
    <row r="88113" spans="30:30">
      <c r="AD88113" s="9"/>
    </row>
    <row r="88114" spans="30:30">
      <c r="AD88114" s="9"/>
    </row>
    <row r="88115" spans="30:30">
      <c r="AD88115" s="9"/>
    </row>
    <row r="88116" spans="30:30">
      <c r="AD88116" s="9"/>
    </row>
    <row r="88117" spans="30:30">
      <c r="AD88117" s="9"/>
    </row>
    <row r="88118" spans="30:30">
      <c r="AD88118" s="9"/>
    </row>
    <row r="88119" spans="30:30">
      <c r="AD88119" s="9"/>
    </row>
    <row r="88120" spans="30:30">
      <c r="AD88120" s="9"/>
    </row>
    <row r="88121" spans="30:30">
      <c r="AD88121" s="9"/>
    </row>
    <row r="88122" spans="30:30">
      <c r="AD88122" s="9"/>
    </row>
    <row r="88123" spans="30:30">
      <c r="AD88123" s="9"/>
    </row>
    <row r="88124" spans="30:30">
      <c r="AD88124" s="9"/>
    </row>
    <row r="88125" spans="30:30">
      <c r="AD88125" s="9"/>
    </row>
    <row r="88126" spans="30:30">
      <c r="AD88126" s="9"/>
    </row>
    <row r="88127" spans="30:30">
      <c r="AD88127" s="9"/>
    </row>
    <row r="88128" spans="30:30">
      <c r="AD88128" s="9"/>
    </row>
    <row r="88129" spans="30:30">
      <c r="AD88129" s="9"/>
    </row>
    <row r="88130" spans="30:30">
      <c r="AD88130" s="9"/>
    </row>
    <row r="88131" spans="30:30">
      <c r="AD88131" s="9"/>
    </row>
    <row r="88132" spans="30:30">
      <c r="AD88132" s="9"/>
    </row>
    <row r="88133" spans="30:30">
      <c r="AD88133" s="9"/>
    </row>
    <row r="88134" spans="30:30">
      <c r="AD88134" s="9"/>
    </row>
    <row r="88135" spans="30:30">
      <c r="AD88135" s="9"/>
    </row>
    <row r="88136" spans="30:30">
      <c r="AD88136" s="9"/>
    </row>
    <row r="88137" spans="30:30">
      <c r="AD88137" s="9"/>
    </row>
    <row r="88138" spans="30:30">
      <c r="AD88138" s="9"/>
    </row>
    <row r="88139" spans="30:30">
      <c r="AD88139" s="9"/>
    </row>
    <row r="88140" spans="30:30">
      <c r="AD88140" s="9"/>
    </row>
    <row r="88141" spans="30:30">
      <c r="AD88141" s="9"/>
    </row>
    <row r="88142" spans="30:30">
      <c r="AD88142" s="9"/>
    </row>
    <row r="88143" spans="30:30">
      <c r="AD88143" s="9"/>
    </row>
    <row r="88144" spans="30:30">
      <c r="AD88144" s="9"/>
    </row>
    <row r="88145" spans="30:30">
      <c r="AD88145" s="9"/>
    </row>
    <row r="88146" spans="30:30">
      <c r="AD88146" s="9"/>
    </row>
    <row r="88147" spans="30:30">
      <c r="AD88147" s="9"/>
    </row>
    <row r="88148" spans="30:30">
      <c r="AD88148" s="9"/>
    </row>
    <row r="88149" spans="30:30">
      <c r="AD88149" s="9"/>
    </row>
    <row r="88150" spans="30:30">
      <c r="AD88150" s="9"/>
    </row>
    <row r="88151" spans="30:30">
      <c r="AD88151" s="9"/>
    </row>
    <row r="88152" spans="30:30">
      <c r="AD88152" s="9"/>
    </row>
    <row r="88153" spans="30:30">
      <c r="AD88153" s="9"/>
    </row>
    <row r="88154" spans="30:30">
      <c r="AD88154" s="9"/>
    </row>
    <row r="88155" spans="30:30">
      <c r="AD88155" s="9"/>
    </row>
    <row r="88156" spans="30:30">
      <c r="AD88156" s="9"/>
    </row>
    <row r="88157" spans="30:30">
      <c r="AD88157" s="9"/>
    </row>
    <row r="88158" spans="30:30">
      <c r="AD88158" s="9"/>
    </row>
    <row r="88159" spans="30:30">
      <c r="AD88159" s="9"/>
    </row>
    <row r="88160" spans="30:30">
      <c r="AD88160" s="9"/>
    </row>
    <row r="88161" spans="30:30">
      <c r="AD88161" s="9"/>
    </row>
    <row r="88162" spans="30:30">
      <c r="AD88162" s="9"/>
    </row>
    <row r="88163" spans="30:30">
      <c r="AD88163" s="9"/>
    </row>
    <row r="88164" spans="30:30">
      <c r="AD88164" s="9"/>
    </row>
    <row r="88165" spans="30:30">
      <c r="AD88165" s="9"/>
    </row>
    <row r="88166" spans="30:30">
      <c r="AD88166" s="9"/>
    </row>
    <row r="88167" spans="30:30">
      <c r="AD88167" s="9"/>
    </row>
    <row r="88168" spans="30:30">
      <c r="AD88168" s="9"/>
    </row>
    <row r="88169" spans="30:30">
      <c r="AD88169" s="9"/>
    </row>
    <row r="88170" spans="30:30">
      <c r="AD88170" s="9"/>
    </row>
    <row r="88171" spans="30:30">
      <c r="AD88171" s="9"/>
    </row>
    <row r="88172" spans="30:30">
      <c r="AD88172" s="9"/>
    </row>
    <row r="88173" spans="30:30">
      <c r="AD88173" s="9"/>
    </row>
    <row r="88174" spans="30:30">
      <c r="AD88174" s="9"/>
    </row>
    <row r="88175" spans="30:30">
      <c r="AD88175" s="9"/>
    </row>
    <row r="88176" spans="30:30">
      <c r="AD88176" s="9"/>
    </row>
    <row r="88177" spans="30:30">
      <c r="AD88177" s="9"/>
    </row>
    <row r="88178" spans="30:30">
      <c r="AD88178" s="9"/>
    </row>
    <row r="88179" spans="30:30">
      <c r="AD88179" s="9"/>
    </row>
    <row r="88180" spans="30:30">
      <c r="AD88180" s="9"/>
    </row>
    <row r="88181" spans="30:30">
      <c r="AD88181" s="9"/>
    </row>
    <row r="88182" spans="30:30">
      <c r="AD88182" s="9"/>
    </row>
    <row r="88183" spans="30:30">
      <c r="AD88183" s="9"/>
    </row>
    <row r="88184" spans="30:30">
      <c r="AD88184" s="9"/>
    </row>
    <row r="88185" spans="30:30">
      <c r="AD88185" s="9"/>
    </row>
    <row r="88186" spans="30:30">
      <c r="AD88186" s="9"/>
    </row>
    <row r="88187" spans="30:30">
      <c r="AD88187" s="9"/>
    </row>
    <row r="88188" spans="30:30">
      <c r="AD88188" s="9"/>
    </row>
    <row r="88189" spans="30:30">
      <c r="AD88189" s="9"/>
    </row>
    <row r="88190" spans="30:30">
      <c r="AD88190" s="9"/>
    </row>
    <row r="88191" spans="30:30">
      <c r="AD88191" s="9"/>
    </row>
    <row r="88192" spans="30:30">
      <c r="AD88192" s="9"/>
    </row>
    <row r="88193" spans="30:30">
      <c r="AD88193" s="9"/>
    </row>
    <row r="88194" spans="30:30">
      <c r="AD88194" s="9"/>
    </row>
    <row r="88195" spans="30:30">
      <c r="AD88195" s="9"/>
    </row>
    <row r="88196" spans="30:30">
      <c r="AD88196" s="9"/>
    </row>
    <row r="88197" spans="30:30">
      <c r="AD88197" s="9"/>
    </row>
    <row r="88198" spans="30:30">
      <c r="AD88198" s="9"/>
    </row>
    <row r="88199" spans="30:30">
      <c r="AD88199" s="9"/>
    </row>
    <row r="88200" spans="30:30">
      <c r="AD88200" s="9"/>
    </row>
    <row r="88201" spans="30:30">
      <c r="AD88201" s="9"/>
    </row>
    <row r="88202" spans="30:30">
      <c r="AD88202" s="9"/>
    </row>
    <row r="88203" spans="30:30">
      <c r="AD88203" s="9"/>
    </row>
    <row r="88204" spans="30:30">
      <c r="AD88204" s="9"/>
    </row>
    <row r="88205" spans="30:30">
      <c r="AD88205" s="9"/>
    </row>
    <row r="88206" spans="30:30">
      <c r="AD88206" s="9"/>
    </row>
    <row r="88207" spans="30:30">
      <c r="AD88207" s="9"/>
    </row>
    <row r="88208" spans="30:30">
      <c r="AD88208" s="9"/>
    </row>
    <row r="88209" spans="30:30">
      <c r="AD88209" s="9"/>
    </row>
    <row r="88210" spans="30:30">
      <c r="AD88210" s="9"/>
    </row>
    <row r="88211" spans="30:30">
      <c r="AD88211" s="9"/>
    </row>
    <row r="88212" spans="30:30">
      <c r="AD88212" s="9"/>
    </row>
    <row r="88213" spans="30:30">
      <c r="AD88213" s="9"/>
    </row>
    <row r="88214" spans="30:30">
      <c r="AD88214" s="9"/>
    </row>
    <row r="88215" spans="30:30">
      <c r="AD88215" s="9"/>
    </row>
    <row r="88216" spans="30:30">
      <c r="AD88216" s="9"/>
    </row>
    <row r="88217" spans="30:30">
      <c r="AD88217" s="9"/>
    </row>
    <row r="88218" spans="30:30">
      <c r="AD88218" s="9"/>
    </row>
    <row r="88219" spans="30:30">
      <c r="AD88219" s="9"/>
    </row>
    <row r="88220" spans="30:30">
      <c r="AD88220" s="9"/>
    </row>
    <row r="88221" spans="30:30">
      <c r="AD88221" s="9"/>
    </row>
    <row r="88222" spans="30:30">
      <c r="AD88222" s="9"/>
    </row>
    <row r="88223" spans="30:30">
      <c r="AD88223" s="9"/>
    </row>
    <row r="88224" spans="30:30">
      <c r="AD88224" s="9"/>
    </row>
    <row r="88225" spans="30:30">
      <c r="AD88225" s="9"/>
    </row>
    <row r="88226" spans="30:30">
      <c r="AD88226" s="9"/>
    </row>
    <row r="88227" spans="30:30">
      <c r="AD88227" s="9"/>
    </row>
    <row r="88228" spans="30:30">
      <c r="AD88228" s="9"/>
    </row>
    <row r="88229" spans="30:30">
      <c r="AD88229" s="9"/>
    </row>
    <row r="88230" spans="30:30">
      <c r="AD88230" s="9"/>
    </row>
    <row r="88231" spans="30:30">
      <c r="AD88231" s="9"/>
    </row>
    <row r="88232" spans="30:30">
      <c r="AD88232" s="9"/>
    </row>
    <row r="88233" spans="30:30">
      <c r="AD88233" s="9"/>
    </row>
    <row r="88234" spans="30:30">
      <c r="AD88234" s="9"/>
    </row>
    <row r="88235" spans="30:30">
      <c r="AD88235" s="9"/>
    </row>
    <row r="88236" spans="30:30">
      <c r="AD88236" s="9"/>
    </row>
    <row r="88237" spans="30:30">
      <c r="AD88237" s="9"/>
    </row>
    <row r="88238" spans="30:30">
      <c r="AD88238" s="9"/>
    </row>
    <row r="88239" spans="30:30">
      <c r="AD88239" s="9"/>
    </row>
    <row r="88240" spans="30:30">
      <c r="AD88240" s="9"/>
    </row>
    <row r="88241" spans="30:30">
      <c r="AD88241" s="9"/>
    </row>
    <row r="88242" spans="30:30">
      <c r="AD88242" s="9"/>
    </row>
    <row r="88243" spans="30:30">
      <c r="AD88243" s="9"/>
    </row>
    <row r="88244" spans="30:30">
      <c r="AD88244" s="9"/>
    </row>
    <row r="88245" spans="30:30">
      <c r="AD88245" s="9"/>
    </row>
    <row r="88246" spans="30:30">
      <c r="AD88246" s="9"/>
    </row>
    <row r="88247" spans="30:30">
      <c r="AD88247" s="9"/>
    </row>
    <row r="88248" spans="30:30">
      <c r="AD88248" s="9"/>
    </row>
    <row r="88249" spans="30:30">
      <c r="AD88249" s="9"/>
    </row>
    <row r="88250" spans="30:30">
      <c r="AD88250" s="9"/>
    </row>
    <row r="88251" spans="30:30">
      <c r="AD88251" s="9"/>
    </row>
    <row r="88252" spans="30:30">
      <c r="AD88252" s="9"/>
    </row>
    <row r="88253" spans="30:30">
      <c r="AD88253" s="9"/>
    </row>
    <row r="88254" spans="30:30">
      <c r="AD88254" s="9"/>
    </row>
    <row r="88255" spans="30:30">
      <c r="AD88255" s="9"/>
    </row>
    <row r="88256" spans="30:30">
      <c r="AD88256" s="9"/>
    </row>
    <row r="88257" spans="30:30">
      <c r="AD88257" s="9"/>
    </row>
    <row r="88258" spans="30:30">
      <c r="AD88258" s="9"/>
    </row>
    <row r="88259" spans="30:30">
      <c r="AD88259" s="9"/>
    </row>
    <row r="88260" spans="30:30">
      <c r="AD88260" s="9"/>
    </row>
    <row r="88261" spans="30:30">
      <c r="AD88261" s="9"/>
    </row>
    <row r="88262" spans="30:30">
      <c r="AD88262" s="9"/>
    </row>
    <row r="88263" spans="30:30">
      <c r="AD88263" s="9"/>
    </row>
    <row r="88264" spans="30:30">
      <c r="AD88264" s="9"/>
    </row>
    <row r="88265" spans="30:30">
      <c r="AD88265" s="9"/>
    </row>
    <row r="88266" spans="30:30">
      <c r="AD88266" s="9"/>
    </row>
    <row r="88267" spans="30:30">
      <c r="AD88267" s="9"/>
    </row>
    <row r="88268" spans="30:30">
      <c r="AD88268" s="9"/>
    </row>
    <row r="88269" spans="30:30">
      <c r="AD88269" s="9"/>
    </row>
    <row r="88270" spans="30:30">
      <c r="AD88270" s="9"/>
    </row>
    <row r="88271" spans="30:30">
      <c r="AD88271" s="9"/>
    </row>
    <row r="88272" spans="30:30">
      <c r="AD88272" s="9"/>
    </row>
    <row r="88273" spans="30:30">
      <c r="AD88273" s="9"/>
    </row>
    <row r="88274" spans="30:30">
      <c r="AD88274" s="9"/>
    </row>
    <row r="88275" spans="30:30">
      <c r="AD88275" s="9"/>
    </row>
    <row r="88276" spans="30:30">
      <c r="AD88276" s="9"/>
    </row>
    <row r="88277" spans="30:30">
      <c r="AD88277" s="9"/>
    </row>
    <row r="88278" spans="30:30">
      <c r="AD88278" s="9"/>
    </row>
    <row r="88279" spans="30:30">
      <c r="AD88279" s="9"/>
    </row>
    <row r="88280" spans="30:30">
      <c r="AD88280" s="9"/>
    </row>
    <row r="88281" spans="30:30">
      <c r="AD88281" s="9"/>
    </row>
    <row r="88282" spans="30:30">
      <c r="AD88282" s="9"/>
    </row>
    <row r="88283" spans="30:30">
      <c r="AD88283" s="9"/>
    </row>
    <row r="88284" spans="30:30">
      <c r="AD88284" s="9"/>
    </row>
    <row r="88285" spans="30:30">
      <c r="AD88285" s="9"/>
    </row>
    <row r="88286" spans="30:30">
      <c r="AD88286" s="9"/>
    </row>
    <row r="88287" spans="30:30">
      <c r="AD88287" s="9"/>
    </row>
    <row r="88288" spans="30:30">
      <c r="AD88288" s="9"/>
    </row>
    <row r="88289" spans="30:30">
      <c r="AD88289" s="9"/>
    </row>
    <row r="88290" spans="30:30">
      <c r="AD88290" s="9"/>
    </row>
    <row r="88291" spans="30:30">
      <c r="AD88291" s="9"/>
    </row>
    <row r="88292" spans="30:30">
      <c r="AD88292" s="9"/>
    </row>
    <row r="88293" spans="30:30">
      <c r="AD88293" s="9"/>
    </row>
    <row r="88294" spans="30:30">
      <c r="AD88294" s="9"/>
    </row>
    <row r="88295" spans="30:30">
      <c r="AD88295" s="9"/>
    </row>
    <row r="88296" spans="30:30">
      <c r="AD88296" s="9"/>
    </row>
    <row r="88297" spans="30:30">
      <c r="AD88297" s="9"/>
    </row>
    <row r="88298" spans="30:30">
      <c r="AD88298" s="9"/>
    </row>
    <row r="88299" spans="30:30">
      <c r="AD88299" s="9"/>
    </row>
    <row r="88300" spans="30:30">
      <c r="AD88300" s="9"/>
    </row>
    <row r="88301" spans="30:30">
      <c r="AD88301" s="9"/>
    </row>
    <row r="88302" spans="30:30">
      <c r="AD88302" s="9"/>
    </row>
    <row r="88303" spans="30:30">
      <c r="AD88303" s="9"/>
    </row>
    <row r="88304" spans="30:30">
      <c r="AD88304" s="9"/>
    </row>
    <row r="88305" spans="30:30">
      <c r="AD88305" s="9"/>
    </row>
    <row r="88306" spans="30:30">
      <c r="AD88306" s="9"/>
    </row>
    <row r="88307" spans="30:30">
      <c r="AD88307" s="9"/>
    </row>
    <row r="88308" spans="30:30">
      <c r="AD88308" s="9"/>
    </row>
    <row r="88309" spans="30:30">
      <c r="AD88309" s="9"/>
    </row>
    <row r="88310" spans="30:30">
      <c r="AD88310" s="9"/>
    </row>
    <row r="88311" spans="30:30">
      <c r="AD88311" s="9"/>
    </row>
    <row r="88312" spans="30:30">
      <c r="AD88312" s="9"/>
    </row>
    <row r="88313" spans="30:30">
      <c r="AD88313" s="9"/>
    </row>
    <row r="88314" spans="30:30">
      <c r="AD88314" s="9"/>
    </row>
    <row r="88315" spans="30:30">
      <c r="AD88315" s="9"/>
    </row>
    <row r="88316" spans="30:30">
      <c r="AD88316" s="9"/>
    </row>
    <row r="88317" spans="30:30">
      <c r="AD88317" s="9"/>
    </row>
    <row r="88318" spans="30:30">
      <c r="AD88318" s="9"/>
    </row>
    <row r="88319" spans="30:30">
      <c r="AD88319" s="9"/>
    </row>
    <row r="88320" spans="30:30">
      <c r="AD88320" s="9"/>
    </row>
    <row r="88321" spans="30:30">
      <c r="AD88321" s="9"/>
    </row>
    <row r="88322" spans="30:30">
      <c r="AD88322" s="9"/>
    </row>
    <row r="88323" spans="30:30">
      <c r="AD88323" s="9"/>
    </row>
    <row r="88324" spans="30:30">
      <c r="AD88324" s="9"/>
    </row>
    <row r="88325" spans="30:30">
      <c r="AD88325" s="9"/>
    </row>
    <row r="88326" spans="30:30">
      <c r="AD88326" s="9"/>
    </row>
    <row r="88327" spans="30:30">
      <c r="AD88327" s="9"/>
    </row>
    <row r="88328" spans="30:30">
      <c r="AD88328" s="9"/>
    </row>
    <row r="88329" spans="30:30">
      <c r="AD88329" s="9"/>
    </row>
    <row r="88330" spans="30:30">
      <c r="AD88330" s="9"/>
    </row>
    <row r="88331" spans="30:30">
      <c r="AD88331" s="9"/>
    </row>
    <row r="88332" spans="30:30">
      <c r="AD88332" s="9"/>
    </row>
    <row r="88333" spans="30:30">
      <c r="AD88333" s="9"/>
    </row>
    <row r="88334" spans="30:30">
      <c r="AD88334" s="9"/>
    </row>
    <row r="88335" spans="30:30">
      <c r="AD88335" s="9"/>
    </row>
    <row r="88336" spans="30:30">
      <c r="AD88336" s="9"/>
    </row>
    <row r="88337" spans="30:30">
      <c r="AD88337" s="9"/>
    </row>
    <row r="88338" spans="30:30">
      <c r="AD88338" s="9"/>
    </row>
    <row r="88339" spans="30:30">
      <c r="AD88339" s="9"/>
    </row>
    <row r="88340" spans="30:30">
      <c r="AD88340" s="9"/>
    </row>
    <row r="88341" spans="30:30">
      <c r="AD88341" s="9"/>
    </row>
    <row r="88342" spans="30:30">
      <c r="AD88342" s="9"/>
    </row>
    <row r="88343" spans="30:30">
      <c r="AD88343" s="9"/>
    </row>
    <row r="88344" spans="30:30">
      <c r="AD88344" s="9"/>
    </row>
    <row r="88345" spans="30:30">
      <c r="AD88345" s="9"/>
    </row>
    <row r="88346" spans="30:30">
      <c r="AD88346" s="9"/>
    </row>
    <row r="88347" spans="30:30">
      <c r="AD88347" s="9"/>
    </row>
    <row r="88348" spans="30:30">
      <c r="AD88348" s="9"/>
    </row>
    <row r="88349" spans="30:30">
      <c r="AD88349" s="9"/>
    </row>
    <row r="88350" spans="30:30">
      <c r="AD88350" s="9"/>
    </row>
    <row r="88351" spans="30:30">
      <c r="AD88351" s="9"/>
    </row>
    <row r="88352" spans="30:30">
      <c r="AD88352" s="9"/>
    </row>
    <row r="88353" spans="30:30">
      <c r="AD88353" s="9"/>
    </row>
    <row r="88354" spans="30:30">
      <c r="AD88354" s="9"/>
    </row>
    <row r="88355" spans="30:30">
      <c r="AD88355" s="9"/>
    </row>
    <row r="88356" spans="30:30">
      <c r="AD88356" s="9"/>
    </row>
    <row r="88357" spans="30:30">
      <c r="AD88357" s="9"/>
    </row>
    <row r="88358" spans="30:30">
      <c r="AD88358" s="9"/>
    </row>
    <row r="88359" spans="30:30">
      <c r="AD88359" s="9"/>
    </row>
    <row r="88360" spans="30:30">
      <c r="AD88360" s="9"/>
    </row>
    <row r="88361" spans="30:30">
      <c r="AD88361" s="9"/>
    </row>
    <row r="88362" spans="30:30">
      <c r="AD88362" s="9"/>
    </row>
    <row r="88363" spans="30:30">
      <c r="AD88363" s="9"/>
    </row>
    <row r="88364" spans="30:30">
      <c r="AD88364" s="9"/>
    </row>
    <row r="88365" spans="30:30">
      <c r="AD88365" s="9"/>
    </row>
    <row r="88366" spans="30:30">
      <c r="AD88366" s="9"/>
    </row>
    <row r="88367" spans="30:30">
      <c r="AD88367" s="9"/>
    </row>
    <row r="88368" spans="30:30">
      <c r="AD88368" s="9"/>
    </row>
    <row r="88369" spans="30:30">
      <c r="AD88369" s="9"/>
    </row>
    <row r="88370" spans="30:30">
      <c r="AD88370" s="9"/>
    </row>
    <row r="88371" spans="30:30">
      <c r="AD88371" s="9"/>
    </row>
    <row r="88372" spans="30:30">
      <c r="AD88372" s="9"/>
    </row>
    <row r="88373" spans="30:30">
      <c r="AD88373" s="9"/>
    </row>
    <row r="88374" spans="30:30">
      <c r="AD88374" s="9"/>
    </row>
    <row r="88375" spans="30:30">
      <c r="AD88375" s="9"/>
    </row>
    <row r="88376" spans="30:30">
      <c r="AD88376" s="9"/>
    </row>
    <row r="88377" spans="30:30">
      <c r="AD88377" s="9"/>
    </row>
    <row r="88378" spans="30:30">
      <c r="AD88378" s="9"/>
    </row>
    <row r="88379" spans="30:30">
      <c r="AD88379" s="9"/>
    </row>
    <row r="88380" spans="30:30">
      <c r="AD88380" s="9"/>
    </row>
    <row r="88381" spans="30:30">
      <c r="AD88381" s="9"/>
    </row>
    <row r="88382" spans="30:30">
      <c r="AD88382" s="9"/>
    </row>
    <row r="88383" spans="30:30">
      <c r="AD88383" s="9"/>
    </row>
    <row r="88384" spans="30:30">
      <c r="AD88384" s="9"/>
    </row>
    <row r="88385" spans="30:30">
      <c r="AD88385" s="9"/>
    </row>
    <row r="88386" spans="30:30">
      <c r="AD88386" s="9"/>
    </row>
    <row r="88387" spans="30:30">
      <c r="AD88387" s="9"/>
    </row>
    <row r="88388" spans="30:30">
      <c r="AD88388" s="9"/>
    </row>
    <row r="88389" spans="30:30">
      <c r="AD88389" s="9"/>
    </row>
    <row r="88390" spans="30:30">
      <c r="AD88390" s="9"/>
    </row>
    <row r="88391" spans="30:30">
      <c r="AD88391" s="9"/>
    </row>
    <row r="88392" spans="30:30">
      <c r="AD88392" s="9"/>
    </row>
    <row r="88393" spans="30:30">
      <c r="AD88393" s="9"/>
    </row>
    <row r="88394" spans="30:30">
      <c r="AD88394" s="9"/>
    </row>
    <row r="88395" spans="30:30">
      <c r="AD88395" s="9"/>
    </row>
    <row r="88396" spans="30:30">
      <c r="AD88396" s="9"/>
    </row>
    <row r="88397" spans="30:30">
      <c r="AD88397" s="9"/>
    </row>
    <row r="88398" spans="30:30">
      <c r="AD88398" s="9"/>
    </row>
    <row r="88399" spans="30:30">
      <c r="AD88399" s="9"/>
    </row>
    <row r="88400" spans="30:30">
      <c r="AD88400" s="9"/>
    </row>
    <row r="88401" spans="30:30">
      <c r="AD88401" s="9"/>
    </row>
    <row r="88402" spans="30:30">
      <c r="AD88402" s="9"/>
    </row>
    <row r="88403" spans="30:30">
      <c r="AD88403" s="9"/>
    </row>
    <row r="88404" spans="30:30">
      <c r="AD88404" s="9"/>
    </row>
    <row r="88405" spans="30:30">
      <c r="AD88405" s="9"/>
    </row>
    <row r="88406" spans="30:30">
      <c r="AD88406" s="9"/>
    </row>
    <row r="88407" spans="30:30">
      <c r="AD88407" s="9"/>
    </row>
    <row r="88408" spans="30:30">
      <c r="AD88408" s="9"/>
    </row>
    <row r="88409" spans="30:30">
      <c r="AD88409" s="9"/>
    </row>
    <row r="88410" spans="30:30">
      <c r="AD88410" s="9"/>
    </row>
    <row r="88411" spans="30:30">
      <c r="AD88411" s="9"/>
    </row>
    <row r="88412" spans="30:30">
      <c r="AD88412" s="9"/>
    </row>
    <row r="88413" spans="30:30">
      <c r="AD88413" s="9"/>
    </row>
    <row r="88414" spans="30:30">
      <c r="AD88414" s="9"/>
    </row>
    <row r="88415" spans="30:30">
      <c r="AD88415" s="9"/>
    </row>
    <row r="88416" spans="30:30">
      <c r="AD88416" s="9"/>
    </row>
    <row r="88417" spans="30:30">
      <c r="AD88417" s="9"/>
    </row>
    <row r="88418" spans="30:30">
      <c r="AD88418" s="9"/>
    </row>
    <row r="88419" spans="30:30">
      <c r="AD88419" s="9"/>
    </row>
    <row r="88420" spans="30:30">
      <c r="AD88420" s="9"/>
    </row>
    <row r="88421" spans="30:30">
      <c r="AD88421" s="9"/>
    </row>
    <row r="88422" spans="30:30">
      <c r="AD88422" s="9"/>
    </row>
    <row r="88423" spans="30:30">
      <c r="AD88423" s="9"/>
    </row>
    <row r="88424" spans="30:30">
      <c r="AD88424" s="9"/>
    </row>
    <row r="88425" spans="30:30">
      <c r="AD88425" s="9"/>
    </row>
    <row r="88426" spans="30:30">
      <c r="AD88426" s="9"/>
    </row>
    <row r="88427" spans="30:30">
      <c r="AD88427" s="9"/>
    </row>
    <row r="88428" spans="30:30">
      <c r="AD88428" s="9"/>
    </row>
    <row r="88429" spans="30:30">
      <c r="AD88429" s="9"/>
    </row>
    <row r="88430" spans="30:30">
      <c r="AD88430" s="9"/>
    </row>
    <row r="88431" spans="30:30">
      <c r="AD88431" s="9"/>
    </row>
    <row r="88432" spans="30:30">
      <c r="AD88432" s="9"/>
    </row>
    <row r="88433" spans="30:30">
      <c r="AD88433" s="9"/>
    </row>
    <row r="88434" spans="30:30">
      <c r="AD88434" s="9"/>
    </row>
    <row r="88435" spans="30:30">
      <c r="AD88435" s="9"/>
    </row>
    <row r="88436" spans="30:30">
      <c r="AD88436" s="9"/>
    </row>
    <row r="88437" spans="30:30">
      <c r="AD88437" s="9"/>
    </row>
    <row r="88438" spans="30:30">
      <c r="AD88438" s="9"/>
    </row>
    <row r="88439" spans="30:30">
      <c r="AD88439" s="9"/>
    </row>
    <row r="88440" spans="30:30">
      <c r="AD88440" s="9"/>
    </row>
    <row r="88441" spans="30:30">
      <c r="AD88441" s="9"/>
    </row>
    <row r="88442" spans="30:30">
      <c r="AD88442" s="9"/>
    </row>
    <row r="88443" spans="30:30">
      <c r="AD88443" s="9"/>
    </row>
    <row r="88444" spans="30:30">
      <c r="AD88444" s="9"/>
    </row>
    <row r="88445" spans="30:30">
      <c r="AD88445" s="9"/>
    </row>
    <row r="88446" spans="30:30">
      <c r="AD88446" s="9"/>
    </row>
    <row r="88447" spans="30:30">
      <c r="AD88447" s="9"/>
    </row>
    <row r="88448" spans="30:30">
      <c r="AD88448" s="9"/>
    </row>
    <row r="88449" spans="30:30">
      <c r="AD88449" s="9"/>
    </row>
    <row r="88450" spans="30:30">
      <c r="AD88450" s="9"/>
    </row>
    <row r="88451" spans="30:30">
      <c r="AD88451" s="9"/>
    </row>
    <row r="88452" spans="30:30">
      <c r="AD88452" s="9"/>
    </row>
    <row r="88453" spans="30:30">
      <c r="AD88453" s="9"/>
    </row>
    <row r="88454" spans="30:30">
      <c r="AD88454" s="9"/>
    </row>
    <row r="88455" spans="30:30">
      <c r="AD88455" s="9"/>
    </row>
    <row r="88456" spans="30:30">
      <c r="AD88456" s="9"/>
    </row>
    <row r="88457" spans="30:30">
      <c r="AD88457" s="9"/>
    </row>
    <row r="88458" spans="30:30">
      <c r="AD88458" s="9"/>
    </row>
    <row r="88459" spans="30:30">
      <c r="AD88459" s="9"/>
    </row>
    <row r="88460" spans="30:30">
      <c r="AD88460" s="9"/>
    </row>
    <row r="88461" spans="30:30">
      <c r="AD88461" s="9"/>
    </row>
    <row r="88462" spans="30:30">
      <c r="AD88462" s="9"/>
    </row>
    <row r="88463" spans="30:30">
      <c r="AD88463" s="9"/>
    </row>
    <row r="88464" spans="30:30">
      <c r="AD88464" s="9"/>
    </row>
    <row r="88465" spans="30:30">
      <c r="AD88465" s="9"/>
    </row>
    <row r="88466" spans="30:30">
      <c r="AD88466" s="9"/>
    </row>
    <row r="88467" spans="30:30">
      <c r="AD88467" s="9"/>
    </row>
    <row r="88468" spans="30:30">
      <c r="AD88468" s="9"/>
    </row>
    <row r="88469" spans="30:30">
      <c r="AD88469" s="9"/>
    </row>
    <row r="88470" spans="30:30">
      <c r="AD88470" s="9"/>
    </row>
    <row r="88471" spans="30:30">
      <c r="AD88471" s="9"/>
    </row>
    <row r="88472" spans="30:30">
      <c r="AD88472" s="9"/>
    </row>
    <row r="88473" spans="30:30">
      <c r="AD88473" s="9"/>
    </row>
    <row r="88474" spans="30:30">
      <c r="AD88474" s="9"/>
    </row>
    <row r="88475" spans="30:30">
      <c r="AD88475" s="9"/>
    </row>
    <row r="88476" spans="30:30">
      <c r="AD88476" s="9"/>
    </row>
    <row r="88477" spans="30:30">
      <c r="AD88477" s="9"/>
    </row>
    <row r="88478" spans="30:30">
      <c r="AD88478" s="9"/>
    </row>
    <row r="88479" spans="30:30">
      <c r="AD88479" s="9"/>
    </row>
    <row r="88480" spans="30:30">
      <c r="AD88480" s="9"/>
    </row>
    <row r="88481" spans="30:30">
      <c r="AD88481" s="9"/>
    </row>
    <row r="88482" spans="30:30">
      <c r="AD88482" s="9"/>
    </row>
    <row r="88483" spans="30:30">
      <c r="AD88483" s="9"/>
    </row>
    <row r="88484" spans="30:30">
      <c r="AD88484" s="9"/>
    </row>
    <row r="88485" spans="30:30">
      <c r="AD88485" s="9"/>
    </row>
    <row r="88486" spans="30:30">
      <c r="AD88486" s="9"/>
    </row>
    <row r="88487" spans="30:30">
      <c r="AD88487" s="9"/>
    </row>
    <row r="88488" spans="30:30">
      <c r="AD88488" s="9"/>
    </row>
    <row r="88489" spans="30:30">
      <c r="AD88489" s="9"/>
    </row>
    <row r="88490" spans="30:30">
      <c r="AD88490" s="9"/>
    </row>
    <row r="88491" spans="30:30">
      <c r="AD88491" s="9"/>
    </row>
    <row r="88492" spans="30:30">
      <c r="AD88492" s="9"/>
    </row>
    <row r="88493" spans="30:30">
      <c r="AD88493" s="9"/>
    </row>
    <row r="88494" spans="30:30">
      <c r="AD88494" s="9"/>
    </row>
    <row r="88495" spans="30:30">
      <c r="AD88495" s="9"/>
    </row>
    <row r="88496" spans="30:30">
      <c r="AD88496" s="9"/>
    </row>
    <row r="88497" spans="30:30">
      <c r="AD88497" s="9"/>
    </row>
    <row r="88498" spans="30:30">
      <c r="AD88498" s="9"/>
    </row>
    <row r="88499" spans="30:30">
      <c r="AD88499" s="9"/>
    </row>
    <row r="88500" spans="30:30">
      <c r="AD88500" s="9"/>
    </row>
    <row r="88501" spans="30:30">
      <c r="AD88501" s="9"/>
    </row>
    <row r="88502" spans="30:30">
      <c r="AD88502" s="9"/>
    </row>
    <row r="88503" spans="30:30">
      <c r="AD88503" s="9"/>
    </row>
    <row r="88504" spans="30:30">
      <c r="AD88504" s="9"/>
    </row>
    <row r="88505" spans="30:30">
      <c r="AD88505" s="9"/>
    </row>
    <row r="88506" spans="30:30">
      <c r="AD88506" s="9"/>
    </row>
    <row r="88507" spans="30:30">
      <c r="AD88507" s="9"/>
    </row>
    <row r="88508" spans="30:30">
      <c r="AD88508" s="9"/>
    </row>
    <row r="88509" spans="30:30">
      <c r="AD88509" s="9"/>
    </row>
    <row r="88510" spans="30:30">
      <c r="AD88510" s="9"/>
    </row>
    <row r="88511" spans="30:30">
      <c r="AD88511" s="9"/>
    </row>
    <row r="88512" spans="30:30">
      <c r="AD88512" s="9"/>
    </row>
    <row r="88513" spans="30:30">
      <c r="AD88513" s="9"/>
    </row>
    <row r="88514" spans="30:30">
      <c r="AD88514" s="9"/>
    </row>
    <row r="88515" spans="30:30">
      <c r="AD88515" s="9"/>
    </row>
    <row r="88516" spans="30:30">
      <c r="AD88516" s="9"/>
    </row>
    <row r="88517" spans="30:30">
      <c r="AD88517" s="9"/>
    </row>
    <row r="88518" spans="30:30">
      <c r="AD88518" s="9"/>
    </row>
    <row r="88519" spans="30:30">
      <c r="AD88519" s="9"/>
    </row>
    <row r="88520" spans="30:30">
      <c r="AD88520" s="9"/>
    </row>
    <row r="88521" spans="30:30">
      <c r="AD88521" s="9"/>
    </row>
    <row r="88522" spans="30:30">
      <c r="AD88522" s="9"/>
    </row>
    <row r="88523" spans="30:30">
      <c r="AD88523" s="9"/>
    </row>
    <row r="88524" spans="30:30">
      <c r="AD88524" s="9"/>
    </row>
    <row r="88525" spans="30:30">
      <c r="AD88525" s="9"/>
    </row>
    <row r="88526" spans="30:30">
      <c r="AD88526" s="9"/>
    </row>
    <row r="88527" spans="30:30">
      <c r="AD88527" s="9"/>
    </row>
    <row r="88528" spans="30:30">
      <c r="AD88528" s="9"/>
    </row>
    <row r="88529" spans="30:30">
      <c r="AD88529" s="9"/>
    </row>
    <row r="88530" spans="30:30">
      <c r="AD88530" s="9"/>
    </row>
    <row r="88531" spans="30:30">
      <c r="AD88531" s="9"/>
    </row>
    <row r="88532" spans="30:30">
      <c r="AD88532" s="9"/>
    </row>
    <row r="88533" spans="30:30">
      <c r="AD88533" s="9"/>
    </row>
    <row r="88534" spans="30:30">
      <c r="AD88534" s="9"/>
    </row>
    <row r="88535" spans="30:30">
      <c r="AD88535" s="9"/>
    </row>
    <row r="88536" spans="30:30">
      <c r="AD88536" s="9"/>
    </row>
    <row r="88537" spans="30:30">
      <c r="AD88537" s="9"/>
    </row>
    <row r="88538" spans="30:30">
      <c r="AD88538" s="9"/>
    </row>
    <row r="88539" spans="30:30">
      <c r="AD88539" s="9"/>
    </row>
    <row r="88540" spans="30:30">
      <c r="AD88540" s="9"/>
    </row>
    <row r="88541" spans="30:30">
      <c r="AD88541" s="9"/>
    </row>
    <row r="88542" spans="30:30">
      <c r="AD88542" s="9"/>
    </row>
    <row r="88543" spans="30:30">
      <c r="AD88543" s="9"/>
    </row>
    <row r="88544" spans="30:30">
      <c r="AD88544" s="9"/>
    </row>
    <row r="88545" spans="30:30">
      <c r="AD88545" s="9"/>
    </row>
    <row r="88546" spans="30:30">
      <c r="AD88546" s="9"/>
    </row>
    <row r="88547" spans="30:30">
      <c r="AD88547" s="9"/>
    </row>
    <row r="88548" spans="30:30">
      <c r="AD88548" s="9"/>
    </row>
    <row r="88549" spans="30:30">
      <c r="AD88549" s="9"/>
    </row>
    <row r="88550" spans="30:30">
      <c r="AD88550" s="9"/>
    </row>
    <row r="88551" spans="30:30">
      <c r="AD88551" s="9"/>
    </row>
    <row r="88552" spans="30:30">
      <c r="AD88552" s="9"/>
    </row>
    <row r="88553" spans="30:30">
      <c r="AD88553" s="9"/>
    </row>
    <row r="88554" spans="30:30">
      <c r="AD88554" s="9"/>
    </row>
    <row r="88555" spans="30:30">
      <c r="AD88555" s="9"/>
    </row>
    <row r="88556" spans="30:30">
      <c r="AD88556" s="9"/>
    </row>
    <row r="88557" spans="30:30">
      <c r="AD88557" s="9"/>
    </row>
    <row r="88558" spans="30:30">
      <c r="AD88558" s="9"/>
    </row>
    <row r="88559" spans="30:30">
      <c r="AD88559" s="9"/>
    </row>
    <row r="88560" spans="30:30">
      <c r="AD88560" s="9"/>
    </row>
    <row r="88561" spans="30:30">
      <c r="AD88561" s="9"/>
    </row>
    <row r="88562" spans="30:30">
      <c r="AD88562" s="9"/>
    </row>
    <row r="88563" spans="30:30">
      <c r="AD88563" s="9"/>
    </row>
    <row r="88564" spans="30:30">
      <c r="AD88564" s="9"/>
    </row>
    <row r="88565" spans="30:30">
      <c r="AD88565" s="9"/>
    </row>
    <row r="88566" spans="30:30">
      <c r="AD88566" s="9"/>
    </row>
    <row r="88567" spans="30:30">
      <c r="AD88567" s="9"/>
    </row>
    <row r="88568" spans="30:30">
      <c r="AD88568" s="9"/>
    </row>
    <row r="88569" spans="30:30">
      <c r="AD88569" s="9"/>
    </row>
    <row r="88570" spans="30:30">
      <c r="AD88570" s="9"/>
    </row>
    <row r="88571" spans="30:30">
      <c r="AD88571" s="9"/>
    </row>
    <row r="88572" spans="30:30">
      <c r="AD88572" s="9"/>
    </row>
    <row r="88573" spans="30:30">
      <c r="AD88573" s="9"/>
    </row>
    <row r="88574" spans="30:30">
      <c r="AD88574" s="9"/>
    </row>
    <row r="88575" spans="30:30">
      <c r="AD88575" s="9"/>
    </row>
    <row r="88576" spans="30:30">
      <c r="AD88576" s="9"/>
    </row>
    <row r="88577" spans="30:30">
      <c r="AD88577" s="9"/>
    </row>
    <row r="88578" spans="30:30">
      <c r="AD88578" s="9"/>
    </row>
    <row r="88579" spans="30:30">
      <c r="AD88579" s="9"/>
    </row>
    <row r="88580" spans="30:30">
      <c r="AD88580" s="9"/>
    </row>
    <row r="88581" spans="30:30">
      <c r="AD88581" s="9"/>
    </row>
    <row r="88582" spans="30:30">
      <c r="AD88582" s="9"/>
    </row>
    <row r="88583" spans="30:30">
      <c r="AD88583" s="9"/>
    </row>
    <row r="88584" spans="30:30">
      <c r="AD88584" s="9"/>
    </row>
    <row r="88585" spans="30:30">
      <c r="AD88585" s="9"/>
    </row>
    <row r="88586" spans="30:30">
      <c r="AD88586" s="9"/>
    </row>
    <row r="88587" spans="30:30">
      <c r="AD88587" s="9"/>
    </row>
    <row r="88588" spans="30:30">
      <c r="AD88588" s="9"/>
    </row>
    <row r="88589" spans="30:30">
      <c r="AD88589" s="9"/>
    </row>
    <row r="88590" spans="30:30">
      <c r="AD88590" s="9"/>
    </row>
    <row r="88591" spans="30:30">
      <c r="AD88591" s="9"/>
    </row>
    <row r="88592" spans="30:30">
      <c r="AD88592" s="9"/>
    </row>
    <row r="88593" spans="30:30">
      <c r="AD88593" s="9"/>
    </row>
    <row r="88594" spans="30:30">
      <c r="AD88594" s="9"/>
    </row>
    <row r="88595" spans="30:30">
      <c r="AD88595" s="9"/>
    </row>
    <row r="88596" spans="30:30">
      <c r="AD88596" s="9"/>
    </row>
    <row r="88597" spans="30:30">
      <c r="AD88597" s="9"/>
    </row>
    <row r="88598" spans="30:30">
      <c r="AD88598" s="9"/>
    </row>
    <row r="88599" spans="30:30">
      <c r="AD88599" s="9"/>
    </row>
    <row r="88600" spans="30:30">
      <c r="AD88600" s="9"/>
    </row>
    <row r="88601" spans="30:30">
      <c r="AD88601" s="9"/>
    </row>
    <row r="88602" spans="30:30">
      <c r="AD88602" s="9"/>
    </row>
    <row r="88603" spans="30:30">
      <c r="AD88603" s="9"/>
    </row>
    <row r="88604" spans="30:30">
      <c r="AD88604" s="9"/>
    </row>
    <row r="88605" spans="30:30">
      <c r="AD88605" s="9"/>
    </row>
    <row r="88606" spans="30:30">
      <c r="AD88606" s="9"/>
    </row>
    <row r="88607" spans="30:30">
      <c r="AD88607" s="9"/>
    </row>
    <row r="88608" spans="30:30">
      <c r="AD88608" s="9"/>
    </row>
    <row r="88609" spans="30:30">
      <c r="AD88609" s="9"/>
    </row>
    <row r="88610" spans="30:30">
      <c r="AD88610" s="9"/>
    </row>
    <row r="88611" spans="30:30">
      <c r="AD88611" s="9"/>
    </row>
    <row r="88612" spans="30:30">
      <c r="AD88612" s="9"/>
    </row>
    <row r="88613" spans="30:30">
      <c r="AD88613" s="9"/>
    </row>
    <row r="88614" spans="30:30">
      <c r="AD88614" s="9"/>
    </row>
    <row r="88615" spans="30:30">
      <c r="AD88615" s="9"/>
    </row>
    <row r="88616" spans="30:30">
      <c r="AD88616" s="9"/>
    </row>
    <row r="88617" spans="30:30">
      <c r="AD88617" s="9"/>
    </row>
    <row r="88618" spans="30:30">
      <c r="AD88618" s="9"/>
    </row>
    <row r="88619" spans="30:30">
      <c r="AD88619" s="9"/>
    </row>
    <row r="88620" spans="30:30">
      <c r="AD88620" s="9"/>
    </row>
    <row r="88621" spans="30:30">
      <c r="AD88621" s="9"/>
    </row>
    <row r="88622" spans="30:30">
      <c r="AD88622" s="9"/>
    </row>
    <row r="88623" spans="30:30">
      <c r="AD88623" s="9"/>
    </row>
    <row r="88624" spans="30:30">
      <c r="AD88624" s="9"/>
    </row>
    <row r="88625" spans="30:30">
      <c r="AD88625" s="9"/>
    </row>
    <row r="88626" spans="30:30">
      <c r="AD88626" s="9"/>
    </row>
    <row r="88627" spans="30:30">
      <c r="AD88627" s="9"/>
    </row>
    <row r="88628" spans="30:30">
      <c r="AD88628" s="9"/>
    </row>
    <row r="88629" spans="30:30">
      <c r="AD88629" s="9"/>
    </row>
    <row r="88630" spans="30:30">
      <c r="AD88630" s="9"/>
    </row>
    <row r="88631" spans="30:30">
      <c r="AD88631" s="9"/>
    </row>
    <row r="88632" spans="30:30">
      <c r="AD88632" s="9"/>
    </row>
    <row r="88633" spans="30:30">
      <c r="AD88633" s="9"/>
    </row>
    <row r="88634" spans="30:30">
      <c r="AD88634" s="9"/>
    </row>
    <row r="88635" spans="30:30">
      <c r="AD88635" s="9"/>
    </row>
    <row r="88636" spans="30:30">
      <c r="AD88636" s="9"/>
    </row>
    <row r="88637" spans="30:30">
      <c r="AD88637" s="9"/>
    </row>
    <row r="88638" spans="30:30">
      <c r="AD88638" s="9"/>
    </row>
    <row r="88639" spans="30:30">
      <c r="AD88639" s="9"/>
    </row>
    <row r="88640" spans="30:30">
      <c r="AD88640" s="9"/>
    </row>
    <row r="88641" spans="30:30">
      <c r="AD88641" s="9"/>
    </row>
    <row r="88642" spans="30:30">
      <c r="AD88642" s="9"/>
    </row>
    <row r="88643" spans="30:30">
      <c r="AD88643" s="9"/>
    </row>
    <row r="88644" spans="30:30">
      <c r="AD88644" s="9"/>
    </row>
    <row r="88645" spans="30:30">
      <c r="AD88645" s="9"/>
    </row>
    <row r="88646" spans="30:30">
      <c r="AD88646" s="9"/>
    </row>
    <row r="88647" spans="30:30">
      <c r="AD88647" s="9"/>
    </row>
    <row r="88648" spans="30:30">
      <c r="AD88648" s="9"/>
    </row>
    <row r="88649" spans="30:30">
      <c r="AD88649" s="9"/>
    </row>
    <row r="88650" spans="30:30">
      <c r="AD88650" s="9"/>
    </row>
    <row r="88651" spans="30:30">
      <c r="AD88651" s="9"/>
    </row>
    <row r="88652" spans="30:30">
      <c r="AD88652" s="9"/>
    </row>
    <row r="88653" spans="30:30">
      <c r="AD88653" s="9"/>
    </row>
    <row r="88654" spans="30:30">
      <c r="AD88654" s="9"/>
    </row>
    <row r="88655" spans="30:30">
      <c r="AD88655" s="9"/>
    </row>
    <row r="88656" spans="30:30">
      <c r="AD88656" s="9"/>
    </row>
    <row r="88657" spans="30:30">
      <c r="AD88657" s="9"/>
    </row>
    <row r="88658" spans="30:30">
      <c r="AD88658" s="9"/>
    </row>
    <row r="88659" spans="30:30">
      <c r="AD88659" s="9"/>
    </row>
    <row r="88660" spans="30:30">
      <c r="AD88660" s="9"/>
    </row>
    <row r="88661" spans="30:30">
      <c r="AD88661" s="9"/>
    </row>
    <row r="88662" spans="30:30">
      <c r="AD88662" s="9"/>
    </row>
    <row r="88663" spans="30:30">
      <c r="AD88663" s="9"/>
    </row>
    <row r="88664" spans="30:30">
      <c r="AD88664" s="9"/>
    </row>
    <row r="88665" spans="30:30">
      <c r="AD88665" s="9"/>
    </row>
    <row r="88666" spans="30:30">
      <c r="AD88666" s="9"/>
    </row>
    <row r="88667" spans="30:30">
      <c r="AD88667" s="9"/>
    </row>
    <row r="88668" spans="30:30">
      <c r="AD88668" s="9"/>
    </row>
    <row r="88669" spans="30:30">
      <c r="AD88669" s="9"/>
    </row>
    <row r="88670" spans="30:30">
      <c r="AD88670" s="9"/>
    </row>
    <row r="88671" spans="30:30">
      <c r="AD88671" s="9"/>
    </row>
    <row r="88672" spans="30:30">
      <c r="AD88672" s="9"/>
    </row>
    <row r="88673" spans="30:30">
      <c r="AD88673" s="9"/>
    </row>
    <row r="88674" spans="30:30">
      <c r="AD88674" s="9"/>
    </row>
    <row r="88675" spans="30:30">
      <c r="AD88675" s="9"/>
    </row>
    <row r="88676" spans="30:30">
      <c r="AD88676" s="9"/>
    </row>
    <row r="88677" spans="30:30">
      <c r="AD88677" s="9"/>
    </row>
    <row r="88678" spans="30:30">
      <c r="AD88678" s="9"/>
    </row>
    <row r="88679" spans="30:30">
      <c r="AD88679" s="9"/>
    </row>
    <row r="88680" spans="30:30">
      <c r="AD88680" s="9"/>
    </row>
    <row r="88681" spans="30:30">
      <c r="AD88681" s="9"/>
    </row>
    <row r="88682" spans="30:30">
      <c r="AD88682" s="9"/>
    </row>
    <row r="88683" spans="30:30">
      <c r="AD88683" s="9"/>
    </row>
    <row r="88684" spans="30:30">
      <c r="AD88684" s="9"/>
    </row>
    <row r="88685" spans="30:30">
      <c r="AD88685" s="9"/>
    </row>
    <row r="88686" spans="30:30">
      <c r="AD88686" s="9"/>
    </row>
    <row r="88687" spans="30:30">
      <c r="AD88687" s="9"/>
    </row>
    <row r="88688" spans="30:30">
      <c r="AD88688" s="9"/>
    </row>
    <row r="88689" spans="30:30">
      <c r="AD88689" s="9"/>
    </row>
    <row r="88690" spans="30:30">
      <c r="AD88690" s="9"/>
    </row>
    <row r="88691" spans="30:30">
      <c r="AD88691" s="9"/>
    </row>
    <row r="88692" spans="30:30">
      <c r="AD88692" s="9"/>
    </row>
    <row r="88693" spans="30:30">
      <c r="AD88693" s="9"/>
    </row>
    <row r="88694" spans="30:30">
      <c r="AD88694" s="9"/>
    </row>
    <row r="88695" spans="30:30">
      <c r="AD88695" s="9"/>
    </row>
    <row r="88696" spans="30:30">
      <c r="AD88696" s="9"/>
    </row>
    <row r="88697" spans="30:30">
      <c r="AD88697" s="9"/>
    </row>
    <row r="88698" spans="30:30">
      <c r="AD88698" s="9"/>
    </row>
    <row r="88699" spans="30:30">
      <c r="AD88699" s="9"/>
    </row>
    <row r="88700" spans="30:30">
      <c r="AD88700" s="9"/>
    </row>
    <row r="88701" spans="30:30">
      <c r="AD88701" s="9"/>
    </row>
    <row r="88702" spans="30:30">
      <c r="AD88702" s="9"/>
    </row>
    <row r="88703" spans="30:30">
      <c r="AD88703" s="9"/>
    </row>
    <row r="88704" spans="30:30">
      <c r="AD88704" s="9"/>
    </row>
    <row r="88705" spans="30:30">
      <c r="AD88705" s="9"/>
    </row>
    <row r="88706" spans="30:30">
      <c r="AD88706" s="9"/>
    </row>
    <row r="88707" spans="30:30">
      <c r="AD88707" s="9"/>
    </row>
    <row r="88708" spans="30:30">
      <c r="AD88708" s="9"/>
    </row>
    <row r="88709" spans="30:30">
      <c r="AD88709" s="9"/>
    </row>
    <row r="88710" spans="30:30">
      <c r="AD88710" s="9"/>
    </row>
    <row r="88711" spans="30:30">
      <c r="AD88711" s="9"/>
    </row>
    <row r="88712" spans="30:30">
      <c r="AD88712" s="9"/>
    </row>
    <row r="88713" spans="30:30">
      <c r="AD88713" s="9"/>
    </row>
    <row r="88714" spans="30:30">
      <c r="AD88714" s="9"/>
    </row>
    <row r="88715" spans="30:30">
      <c r="AD88715" s="9"/>
    </row>
    <row r="88716" spans="30:30">
      <c r="AD88716" s="9"/>
    </row>
    <row r="88717" spans="30:30">
      <c r="AD88717" s="9"/>
    </row>
    <row r="88718" spans="30:30">
      <c r="AD88718" s="9"/>
    </row>
    <row r="88719" spans="30:30">
      <c r="AD88719" s="9"/>
    </row>
    <row r="88720" spans="30:30">
      <c r="AD88720" s="9"/>
    </row>
    <row r="88721" spans="30:30">
      <c r="AD88721" s="9"/>
    </row>
    <row r="88722" spans="30:30">
      <c r="AD88722" s="9"/>
    </row>
    <row r="88723" spans="30:30">
      <c r="AD88723" s="9"/>
    </row>
    <row r="88724" spans="30:30">
      <c r="AD88724" s="9"/>
    </row>
    <row r="88725" spans="30:30">
      <c r="AD88725" s="9"/>
    </row>
    <row r="88726" spans="30:30">
      <c r="AD88726" s="9"/>
    </row>
    <row r="88727" spans="30:30">
      <c r="AD88727" s="9"/>
    </row>
    <row r="88728" spans="30:30">
      <c r="AD88728" s="9"/>
    </row>
    <row r="88729" spans="30:30">
      <c r="AD88729" s="9"/>
    </row>
    <row r="88730" spans="30:30">
      <c r="AD88730" s="9"/>
    </row>
    <row r="88731" spans="30:30">
      <c r="AD88731" s="9"/>
    </row>
    <row r="88732" spans="30:30">
      <c r="AD88732" s="9"/>
    </row>
    <row r="88733" spans="30:30">
      <c r="AD88733" s="9"/>
    </row>
    <row r="88734" spans="30:30">
      <c r="AD88734" s="9"/>
    </row>
    <row r="88735" spans="30:30">
      <c r="AD88735" s="9"/>
    </row>
    <row r="88736" spans="30:30">
      <c r="AD88736" s="9"/>
    </row>
    <row r="88737" spans="30:30">
      <c r="AD88737" s="9"/>
    </row>
    <row r="88738" spans="30:30">
      <c r="AD88738" s="9"/>
    </row>
    <row r="88739" spans="30:30">
      <c r="AD88739" s="9"/>
    </row>
    <row r="88740" spans="30:30">
      <c r="AD88740" s="9"/>
    </row>
    <row r="88741" spans="30:30">
      <c r="AD88741" s="9"/>
    </row>
    <row r="88742" spans="30:30">
      <c r="AD88742" s="9"/>
    </row>
    <row r="88743" spans="30:30">
      <c r="AD88743" s="9"/>
    </row>
    <row r="88744" spans="30:30">
      <c r="AD88744" s="9"/>
    </row>
    <row r="88745" spans="30:30">
      <c r="AD88745" s="9"/>
    </row>
    <row r="88746" spans="30:30">
      <c r="AD88746" s="9"/>
    </row>
    <row r="88747" spans="30:30">
      <c r="AD88747" s="9"/>
    </row>
    <row r="88748" spans="30:30">
      <c r="AD88748" s="9"/>
    </row>
    <row r="88749" spans="30:30">
      <c r="AD88749" s="9"/>
    </row>
    <row r="88750" spans="30:30">
      <c r="AD88750" s="9"/>
    </row>
    <row r="88751" spans="30:30">
      <c r="AD88751" s="9"/>
    </row>
    <row r="88752" spans="30:30">
      <c r="AD88752" s="9"/>
    </row>
    <row r="88753" spans="30:30">
      <c r="AD88753" s="9"/>
    </row>
    <row r="88754" spans="30:30">
      <c r="AD88754" s="9"/>
    </row>
    <row r="88755" spans="30:30">
      <c r="AD88755" s="9"/>
    </row>
    <row r="88756" spans="30:30">
      <c r="AD88756" s="9"/>
    </row>
    <row r="88757" spans="30:30">
      <c r="AD88757" s="9"/>
    </row>
    <row r="88758" spans="30:30">
      <c r="AD88758" s="9"/>
    </row>
    <row r="88759" spans="30:30">
      <c r="AD88759" s="9"/>
    </row>
    <row r="88760" spans="30:30">
      <c r="AD88760" s="9"/>
    </row>
    <row r="88761" spans="30:30">
      <c r="AD88761" s="9"/>
    </row>
    <row r="88762" spans="30:30">
      <c r="AD88762" s="9"/>
    </row>
    <row r="88763" spans="30:30">
      <c r="AD88763" s="9"/>
    </row>
    <row r="88764" spans="30:30">
      <c r="AD88764" s="9"/>
    </row>
    <row r="88765" spans="30:30">
      <c r="AD88765" s="9"/>
    </row>
    <row r="88766" spans="30:30">
      <c r="AD88766" s="9"/>
    </row>
    <row r="88767" spans="30:30">
      <c r="AD88767" s="9"/>
    </row>
    <row r="88768" spans="30:30">
      <c r="AD88768" s="9"/>
    </row>
    <row r="88769" spans="30:30">
      <c r="AD88769" s="9"/>
    </row>
    <row r="88770" spans="30:30">
      <c r="AD88770" s="9"/>
    </row>
    <row r="88771" spans="30:30">
      <c r="AD88771" s="9"/>
    </row>
    <row r="88772" spans="30:30">
      <c r="AD88772" s="9"/>
    </row>
    <row r="88773" spans="30:30">
      <c r="AD88773" s="9"/>
    </row>
    <row r="88774" spans="30:30">
      <c r="AD88774" s="9"/>
    </row>
    <row r="88775" spans="30:30">
      <c r="AD88775" s="9"/>
    </row>
    <row r="88776" spans="30:30">
      <c r="AD88776" s="9"/>
    </row>
    <row r="88777" spans="30:30">
      <c r="AD88777" s="9"/>
    </row>
    <row r="88778" spans="30:30">
      <c r="AD88778" s="9"/>
    </row>
    <row r="88779" spans="30:30">
      <c r="AD88779" s="9"/>
    </row>
    <row r="88780" spans="30:30">
      <c r="AD88780" s="9"/>
    </row>
    <row r="88781" spans="30:30">
      <c r="AD88781" s="9"/>
    </row>
    <row r="88782" spans="30:30">
      <c r="AD88782" s="9"/>
    </row>
    <row r="88783" spans="30:30">
      <c r="AD88783" s="9"/>
    </row>
    <row r="88784" spans="30:30">
      <c r="AD88784" s="9"/>
    </row>
    <row r="88785" spans="30:30">
      <c r="AD88785" s="9"/>
    </row>
    <row r="88786" spans="30:30">
      <c r="AD88786" s="9"/>
    </row>
    <row r="88787" spans="30:30">
      <c r="AD88787" s="9"/>
    </row>
    <row r="88788" spans="30:30">
      <c r="AD88788" s="9"/>
    </row>
    <row r="88789" spans="30:30">
      <c r="AD88789" s="9"/>
    </row>
    <row r="88790" spans="30:30">
      <c r="AD88790" s="9"/>
    </row>
    <row r="88791" spans="30:30">
      <c r="AD88791" s="9"/>
    </row>
    <row r="88792" spans="30:30">
      <c r="AD88792" s="9"/>
    </row>
    <row r="88793" spans="30:30">
      <c r="AD88793" s="9"/>
    </row>
    <row r="88794" spans="30:30">
      <c r="AD88794" s="9"/>
    </row>
    <row r="88795" spans="30:30">
      <c r="AD88795" s="9"/>
    </row>
    <row r="88796" spans="30:30">
      <c r="AD88796" s="9"/>
    </row>
    <row r="88797" spans="30:30">
      <c r="AD88797" s="9"/>
    </row>
    <row r="88798" spans="30:30">
      <c r="AD88798" s="9"/>
    </row>
    <row r="88799" spans="30:30">
      <c r="AD88799" s="9"/>
    </row>
    <row r="88800" spans="30:30">
      <c r="AD88800" s="9"/>
    </row>
    <row r="88801" spans="30:30">
      <c r="AD88801" s="9"/>
    </row>
    <row r="88802" spans="30:30">
      <c r="AD88802" s="9"/>
    </row>
    <row r="88803" spans="30:30">
      <c r="AD88803" s="9"/>
    </row>
    <row r="88804" spans="30:30">
      <c r="AD88804" s="9"/>
    </row>
    <row r="88805" spans="30:30">
      <c r="AD88805" s="9"/>
    </row>
    <row r="88806" spans="30:30">
      <c r="AD88806" s="9"/>
    </row>
    <row r="88807" spans="30:30">
      <c r="AD88807" s="9"/>
    </row>
    <row r="88808" spans="30:30">
      <c r="AD88808" s="9"/>
    </row>
    <row r="88809" spans="30:30">
      <c r="AD88809" s="9"/>
    </row>
    <row r="88810" spans="30:30">
      <c r="AD88810" s="9"/>
    </row>
    <row r="88811" spans="30:30">
      <c r="AD88811" s="9"/>
    </row>
    <row r="88812" spans="30:30">
      <c r="AD88812" s="9"/>
    </row>
    <row r="88813" spans="30:30">
      <c r="AD88813" s="9"/>
    </row>
    <row r="88814" spans="30:30">
      <c r="AD88814" s="9"/>
    </row>
    <row r="88815" spans="30:30">
      <c r="AD88815" s="9"/>
    </row>
    <row r="88816" spans="30:30">
      <c r="AD88816" s="9"/>
    </row>
    <row r="88817" spans="30:30">
      <c r="AD88817" s="9"/>
    </row>
    <row r="88818" spans="30:30">
      <c r="AD88818" s="9"/>
    </row>
    <row r="88819" spans="30:30">
      <c r="AD88819" s="9"/>
    </row>
    <row r="88820" spans="30:30">
      <c r="AD88820" s="9"/>
    </row>
    <row r="88821" spans="30:30">
      <c r="AD88821" s="9"/>
    </row>
    <row r="88822" spans="30:30">
      <c r="AD88822" s="9"/>
    </row>
    <row r="88823" spans="30:30">
      <c r="AD88823" s="9"/>
    </row>
    <row r="88824" spans="30:30">
      <c r="AD88824" s="9"/>
    </row>
    <row r="88825" spans="30:30">
      <c r="AD88825" s="9"/>
    </row>
    <row r="88826" spans="30:30">
      <c r="AD88826" s="9"/>
    </row>
    <row r="88827" spans="30:30">
      <c r="AD88827" s="9"/>
    </row>
    <row r="88828" spans="30:30">
      <c r="AD88828" s="9"/>
    </row>
    <row r="88829" spans="30:30">
      <c r="AD88829" s="9"/>
    </row>
    <row r="88830" spans="30:30">
      <c r="AD88830" s="9"/>
    </row>
    <row r="88831" spans="30:30">
      <c r="AD88831" s="9"/>
    </row>
    <row r="88832" spans="30:30">
      <c r="AD88832" s="9"/>
    </row>
    <row r="88833" spans="30:30">
      <c r="AD88833" s="9"/>
    </row>
    <row r="88834" spans="30:30">
      <c r="AD88834" s="9"/>
    </row>
    <row r="88835" spans="30:30">
      <c r="AD88835" s="9"/>
    </row>
    <row r="88836" spans="30:30">
      <c r="AD88836" s="9"/>
    </row>
    <row r="88837" spans="30:30">
      <c r="AD88837" s="9"/>
    </row>
    <row r="88838" spans="30:30">
      <c r="AD88838" s="9"/>
    </row>
    <row r="88839" spans="30:30">
      <c r="AD88839" s="9"/>
    </row>
    <row r="88840" spans="30:30">
      <c r="AD88840" s="9"/>
    </row>
    <row r="88841" spans="30:30">
      <c r="AD88841" s="9"/>
    </row>
    <row r="88842" spans="30:30">
      <c r="AD88842" s="9"/>
    </row>
    <row r="88843" spans="30:30">
      <c r="AD88843" s="9"/>
    </row>
    <row r="88844" spans="30:30">
      <c r="AD88844" s="9"/>
    </row>
    <row r="88845" spans="30:30">
      <c r="AD88845" s="9"/>
    </row>
    <row r="88846" spans="30:30">
      <c r="AD88846" s="9"/>
    </row>
    <row r="88847" spans="30:30">
      <c r="AD88847" s="9"/>
    </row>
    <row r="88848" spans="30:30">
      <c r="AD88848" s="9"/>
    </row>
    <row r="88849" spans="30:30">
      <c r="AD88849" s="9"/>
    </row>
    <row r="88850" spans="30:30">
      <c r="AD88850" s="9"/>
    </row>
    <row r="88851" spans="30:30">
      <c r="AD88851" s="9"/>
    </row>
    <row r="88852" spans="30:30">
      <c r="AD88852" s="9"/>
    </row>
    <row r="88853" spans="30:30">
      <c r="AD88853" s="9"/>
    </row>
    <row r="88854" spans="30:30">
      <c r="AD88854" s="9"/>
    </row>
    <row r="88855" spans="30:30">
      <c r="AD88855" s="9"/>
    </row>
    <row r="88856" spans="30:30">
      <c r="AD88856" s="9"/>
    </row>
    <row r="88857" spans="30:30">
      <c r="AD88857" s="9"/>
    </row>
    <row r="88858" spans="30:30">
      <c r="AD88858" s="9"/>
    </row>
    <row r="88859" spans="30:30">
      <c r="AD88859" s="9"/>
    </row>
    <row r="88860" spans="30:30">
      <c r="AD88860" s="9"/>
    </row>
    <row r="88861" spans="30:30">
      <c r="AD88861" s="9"/>
    </row>
    <row r="88862" spans="30:30">
      <c r="AD88862" s="9"/>
    </row>
    <row r="88863" spans="30:30">
      <c r="AD88863" s="9"/>
    </row>
    <row r="88864" spans="30:30">
      <c r="AD88864" s="9"/>
    </row>
    <row r="88865" spans="30:30">
      <c r="AD88865" s="9"/>
    </row>
    <row r="88866" spans="30:30">
      <c r="AD88866" s="9"/>
    </row>
    <row r="88867" spans="30:30">
      <c r="AD88867" s="9"/>
    </row>
    <row r="88868" spans="30:30">
      <c r="AD88868" s="9"/>
    </row>
    <row r="88869" spans="30:30">
      <c r="AD88869" s="9"/>
    </row>
    <row r="88870" spans="30:30">
      <c r="AD88870" s="9"/>
    </row>
    <row r="88871" spans="30:30">
      <c r="AD88871" s="9"/>
    </row>
    <row r="88872" spans="30:30">
      <c r="AD88872" s="9"/>
    </row>
    <row r="88873" spans="30:30">
      <c r="AD88873" s="9"/>
    </row>
    <row r="88874" spans="30:30">
      <c r="AD88874" s="9"/>
    </row>
    <row r="88875" spans="30:30">
      <c r="AD88875" s="9"/>
    </row>
    <row r="88876" spans="30:30">
      <c r="AD88876" s="9"/>
    </row>
    <row r="88877" spans="30:30">
      <c r="AD88877" s="9"/>
    </row>
    <row r="88878" spans="30:30">
      <c r="AD88878" s="9"/>
    </row>
    <row r="88879" spans="30:30">
      <c r="AD88879" s="9"/>
    </row>
    <row r="88880" spans="30:30">
      <c r="AD88880" s="9"/>
    </row>
    <row r="88881" spans="30:30">
      <c r="AD88881" s="9"/>
    </row>
    <row r="88882" spans="30:30">
      <c r="AD88882" s="9"/>
    </row>
    <row r="88883" spans="30:30">
      <c r="AD88883" s="9"/>
    </row>
    <row r="88884" spans="30:30">
      <c r="AD88884" s="9"/>
    </row>
    <row r="88885" spans="30:30">
      <c r="AD88885" s="9"/>
    </row>
    <row r="88886" spans="30:30">
      <c r="AD88886" s="9"/>
    </row>
    <row r="88887" spans="30:30">
      <c r="AD88887" s="9"/>
    </row>
    <row r="88888" spans="30:30">
      <c r="AD88888" s="9"/>
    </row>
    <row r="88889" spans="30:30">
      <c r="AD88889" s="9"/>
    </row>
    <row r="88890" spans="30:30">
      <c r="AD88890" s="9"/>
    </row>
    <row r="88891" spans="30:30">
      <c r="AD88891" s="9"/>
    </row>
    <row r="88892" spans="30:30">
      <c r="AD88892" s="9"/>
    </row>
    <row r="88893" spans="30:30">
      <c r="AD88893" s="9"/>
    </row>
    <row r="88894" spans="30:30">
      <c r="AD88894" s="9"/>
    </row>
    <row r="88895" spans="30:30">
      <c r="AD88895" s="9"/>
    </row>
    <row r="88896" spans="30:30">
      <c r="AD88896" s="9"/>
    </row>
    <row r="88897" spans="30:30">
      <c r="AD88897" s="9"/>
    </row>
    <row r="88898" spans="30:30">
      <c r="AD88898" s="9"/>
    </row>
    <row r="88899" spans="30:30">
      <c r="AD88899" s="9"/>
    </row>
    <row r="88900" spans="30:30">
      <c r="AD88900" s="9"/>
    </row>
    <row r="88901" spans="30:30">
      <c r="AD88901" s="9"/>
    </row>
    <row r="88902" spans="30:30">
      <c r="AD88902" s="9"/>
    </row>
    <row r="88903" spans="30:30">
      <c r="AD88903" s="9"/>
    </row>
    <row r="88904" spans="30:30">
      <c r="AD88904" s="9"/>
    </row>
    <row r="88905" spans="30:30">
      <c r="AD88905" s="9"/>
    </row>
    <row r="88906" spans="30:30">
      <c r="AD88906" s="9"/>
    </row>
    <row r="88907" spans="30:30">
      <c r="AD88907" s="9"/>
    </row>
    <row r="88908" spans="30:30">
      <c r="AD88908" s="9"/>
    </row>
    <row r="88909" spans="30:30">
      <c r="AD88909" s="9"/>
    </row>
    <row r="88910" spans="30:30">
      <c r="AD88910" s="9"/>
    </row>
    <row r="88911" spans="30:30">
      <c r="AD88911" s="9"/>
    </row>
    <row r="88912" spans="30:30">
      <c r="AD88912" s="9"/>
    </row>
    <row r="88913" spans="30:30">
      <c r="AD88913" s="9"/>
    </row>
    <row r="88914" spans="30:30">
      <c r="AD88914" s="9"/>
    </row>
    <row r="88915" spans="30:30">
      <c r="AD88915" s="9"/>
    </row>
    <row r="88916" spans="30:30">
      <c r="AD88916" s="9"/>
    </row>
    <row r="88917" spans="30:30">
      <c r="AD88917" s="9"/>
    </row>
    <row r="88918" spans="30:30">
      <c r="AD88918" s="9"/>
    </row>
    <row r="88919" spans="30:30">
      <c r="AD88919" s="9"/>
    </row>
    <row r="88920" spans="30:30">
      <c r="AD88920" s="9"/>
    </row>
    <row r="88921" spans="30:30">
      <c r="AD88921" s="9"/>
    </row>
    <row r="88922" spans="30:30">
      <c r="AD88922" s="9"/>
    </row>
    <row r="88923" spans="30:30">
      <c r="AD88923" s="9"/>
    </row>
    <row r="88924" spans="30:30">
      <c r="AD88924" s="9"/>
    </row>
    <row r="88925" spans="30:30">
      <c r="AD88925" s="9"/>
    </row>
    <row r="88926" spans="30:30">
      <c r="AD88926" s="9"/>
    </row>
    <row r="88927" spans="30:30">
      <c r="AD88927" s="9"/>
    </row>
    <row r="88928" spans="30:30">
      <c r="AD88928" s="9"/>
    </row>
    <row r="88929" spans="30:30">
      <c r="AD88929" s="9"/>
    </row>
    <row r="88930" spans="30:30">
      <c r="AD88930" s="9"/>
    </row>
    <row r="88931" spans="30:30">
      <c r="AD88931" s="9"/>
    </row>
    <row r="88932" spans="30:30">
      <c r="AD88932" s="9"/>
    </row>
    <row r="88933" spans="30:30">
      <c r="AD88933" s="9"/>
    </row>
    <row r="88934" spans="30:30">
      <c r="AD88934" s="9"/>
    </row>
    <row r="88935" spans="30:30">
      <c r="AD88935" s="9"/>
    </row>
    <row r="88936" spans="30:30">
      <c r="AD88936" s="9"/>
    </row>
    <row r="88937" spans="30:30">
      <c r="AD88937" s="9"/>
    </row>
    <row r="88938" spans="30:30">
      <c r="AD88938" s="9"/>
    </row>
    <row r="88939" spans="30:30">
      <c r="AD88939" s="9"/>
    </row>
    <row r="88940" spans="30:30">
      <c r="AD88940" s="9"/>
    </row>
    <row r="88941" spans="30:30">
      <c r="AD88941" s="9"/>
    </row>
    <row r="88942" spans="30:30">
      <c r="AD88942" s="9"/>
    </row>
    <row r="88943" spans="30:30">
      <c r="AD88943" s="9"/>
    </row>
    <row r="88944" spans="30:30">
      <c r="AD88944" s="9"/>
    </row>
    <row r="88945" spans="30:30">
      <c r="AD88945" s="9"/>
    </row>
    <row r="88946" spans="30:30">
      <c r="AD88946" s="9"/>
    </row>
    <row r="88947" spans="30:30">
      <c r="AD88947" s="9"/>
    </row>
    <row r="88948" spans="30:30">
      <c r="AD88948" s="9"/>
    </row>
    <row r="88949" spans="30:30">
      <c r="AD88949" s="9"/>
    </row>
    <row r="88950" spans="30:30">
      <c r="AD88950" s="9"/>
    </row>
    <row r="88951" spans="30:30">
      <c r="AD88951" s="9"/>
    </row>
    <row r="88952" spans="30:30">
      <c r="AD88952" s="9"/>
    </row>
    <row r="88953" spans="30:30">
      <c r="AD88953" s="9"/>
    </row>
    <row r="88954" spans="30:30">
      <c r="AD88954" s="9"/>
    </row>
    <row r="88955" spans="30:30">
      <c r="AD88955" s="9"/>
    </row>
    <row r="88956" spans="30:30">
      <c r="AD88956" s="9"/>
    </row>
    <row r="88957" spans="30:30">
      <c r="AD88957" s="9"/>
    </row>
    <row r="88958" spans="30:30">
      <c r="AD88958" s="9"/>
    </row>
    <row r="88959" spans="30:30">
      <c r="AD88959" s="9"/>
    </row>
    <row r="88960" spans="30:30">
      <c r="AD88960" s="9"/>
    </row>
    <row r="88961" spans="30:30">
      <c r="AD88961" s="9"/>
    </row>
    <row r="88962" spans="30:30">
      <c r="AD88962" s="9"/>
    </row>
    <row r="88963" spans="30:30">
      <c r="AD88963" s="9"/>
    </row>
    <row r="88964" spans="30:30">
      <c r="AD88964" s="9"/>
    </row>
    <row r="88965" spans="30:30">
      <c r="AD88965" s="9"/>
    </row>
    <row r="88966" spans="30:30">
      <c r="AD88966" s="9"/>
    </row>
    <row r="88967" spans="30:30">
      <c r="AD88967" s="9"/>
    </row>
    <row r="88968" spans="30:30">
      <c r="AD88968" s="9"/>
    </row>
    <row r="88969" spans="30:30">
      <c r="AD88969" s="9"/>
    </row>
    <row r="88970" spans="30:30">
      <c r="AD88970" s="9"/>
    </row>
    <row r="88971" spans="30:30">
      <c r="AD88971" s="9"/>
    </row>
    <row r="88972" spans="30:30">
      <c r="AD88972" s="9"/>
    </row>
    <row r="88973" spans="30:30">
      <c r="AD88973" s="9"/>
    </row>
    <row r="88974" spans="30:30">
      <c r="AD88974" s="9"/>
    </row>
    <row r="88975" spans="30:30">
      <c r="AD88975" s="9"/>
    </row>
    <row r="88976" spans="30:30">
      <c r="AD88976" s="9"/>
    </row>
    <row r="88977" spans="30:30">
      <c r="AD88977" s="9"/>
    </row>
    <row r="88978" spans="30:30">
      <c r="AD88978" s="9"/>
    </row>
    <row r="88979" spans="30:30">
      <c r="AD88979" s="9"/>
    </row>
    <row r="88980" spans="30:30">
      <c r="AD88980" s="9"/>
    </row>
    <row r="88981" spans="30:30">
      <c r="AD88981" s="9"/>
    </row>
    <row r="88982" spans="30:30">
      <c r="AD88982" s="9"/>
    </row>
    <row r="88983" spans="30:30">
      <c r="AD88983" s="9"/>
    </row>
    <row r="88984" spans="30:30">
      <c r="AD88984" s="9"/>
    </row>
    <row r="88985" spans="30:30">
      <c r="AD88985" s="9"/>
    </row>
    <row r="88986" spans="30:30">
      <c r="AD88986" s="9"/>
    </row>
    <row r="88987" spans="30:30">
      <c r="AD88987" s="9"/>
    </row>
    <row r="88988" spans="30:30">
      <c r="AD88988" s="9"/>
    </row>
    <row r="88989" spans="30:30">
      <c r="AD88989" s="9"/>
    </row>
    <row r="88990" spans="30:30">
      <c r="AD88990" s="9"/>
    </row>
    <row r="88991" spans="30:30">
      <c r="AD88991" s="9"/>
    </row>
    <row r="88992" spans="30:30">
      <c r="AD88992" s="9"/>
    </row>
    <row r="88993" spans="30:30">
      <c r="AD88993" s="9"/>
    </row>
    <row r="88994" spans="30:30">
      <c r="AD88994" s="9"/>
    </row>
    <row r="88995" spans="30:30">
      <c r="AD88995" s="9"/>
    </row>
    <row r="88996" spans="30:30">
      <c r="AD88996" s="9"/>
    </row>
    <row r="88997" spans="30:30">
      <c r="AD88997" s="9"/>
    </row>
    <row r="88998" spans="30:30">
      <c r="AD88998" s="9"/>
    </row>
    <row r="88999" spans="30:30">
      <c r="AD88999" s="9"/>
    </row>
    <row r="89000" spans="30:30">
      <c r="AD89000" s="9"/>
    </row>
    <row r="89001" spans="30:30">
      <c r="AD89001" s="9"/>
    </row>
    <row r="89002" spans="30:30">
      <c r="AD89002" s="9"/>
    </row>
    <row r="89003" spans="30:30">
      <c r="AD89003" s="9"/>
    </row>
    <row r="89004" spans="30:30">
      <c r="AD89004" s="9"/>
    </row>
    <row r="89005" spans="30:30">
      <c r="AD89005" s="9"/>
    </row>
    <row r="89006" spans="30:30">
      <c r="AD89006" s="9"/>
    </row>
    <row r="89007" spans="30:30">
      <c r="AD89007" s="9"/>
    </row>
    <row r="89008" spans="30:30">
      <c r="AD89008" s="9"/>
    </row>
    <row r="89009" spans="30:30">
      <c r="AD89009" s="9"/>
    </row>
    <row r="89010" spans="30:30">
      <c r="AD89010" s="9"/>
    </row>
    <row r="89011" spans="30:30">
      <c r="AD89011" s="9"/>
    </row>
    <row r="89012" spans="30:30">
      <c r="AD89012" s="9"/>
    </row>
    <row r="89013" spans="30:30">
      <c r="AD89013" s="9"/>
    </row>
    <row r="89014" spans="30:30">
      <c r="AD89014" s="9"/>
    </row>
    <row r="89015" spans="30:30">
      <c r="AD89015" s="9"/>
    </row>
    <row r="89016" spans="30:30">
      <c r="AD89016" s="9"/>
    </row>
    <row r="89017" spans="30:30">
      <c r="AD89017" s="9"/>
    </row>
    <row r="89018" spans="30:30">
      <c r="AD89018" s="9"/>
    </row>
    <row r="89019" spans="30:30">
      <c r="AD89019" s="9"/>
    </row>
    <row r="89020" spans="30:30">
      <c r="AD89020" s="9"/>
    </row>
    <row r="89021" spans="30:30">
      <c r="AD89021" s="9"/>
    </row>
    <row r="89022" spans="30:30">
      <c r="AD89022" s="9"/>
    </row>
    <row r="89023" spans="30:30">
      <c r="AD89023" s="9"/>
    </row>
    <row r="89024" spans="30:30">
      <c r="AD89024" s="9"/>
    </row>
    <row r="89025" spans="30:30">
      <c r="AD89025" s="9"/>
    </row>
    <row r="89026" spans="30:30">
      <c r="AD89026" s="9"/>
    </row>
    <row r="89027" spans="30:30">
      <c r="AD89027" s="9"/>
    </row>
    <row r="89028" spans="30:30">
      <c r="AD89028" s="9"/>
    </row>
    <row r="89029" spans="30:30">
      <c r="AD89029" s="9"/>
    </row>
    <row r="89030" spans="30:30">
      <c r="AD89030" s="9"/>
    </row>
    <row r="89031" spans="30:30">
      <c r="AD89031" s="9"/>
    </row>
    <row r="89032" spans="30:30">
      <c r="AD89032" s="9"/>
    </row>
    <row r="89033" spans="30:30">
      <c r="AD89033" s="9"/>
    </row>
    <row r="89034" spans="30:30">
      <c r="AD89034" s="9"/>
    </row>
    <row r="89035" spans="30:30">
      <c r="AD89035" s="9"/>
    </row>
    <row r="89036" spans="30:30">
      <c r="AD89036" s="9"/>
    </row>
    <row r="89037" spans="30:30">
      <c r="AD89037" s="9"/>
    </row>
    <row r="89038" spans="30:30">
      <c r="AD89038" s="9"/>
    </row>
    <row r="89039" spans="30:30">
      <c r="AD89039" s="9"/>
    </row>
    <row r="89040" spans="30:30">
      <c r="AD89040" s="9"/>
    </row>
    <row r="89041" spans="30:30">
      <c r="AD89041" s="9"/>
    </row>
    <row r="89042" spans="30:30">
      <c r="AD89042" s="9"/>
    </row>
    <row r="89043" spans="30:30">
      <c r="AD89043" s="9"/>
    </row>
    <row r="89044" spans="30:30">
      <c r="AD89044" s="9"/>
    </row>
    <row r="89045" spans="30:30">
      <c r="AD89045" s="9"/>
    </row>
    <row r="89046" spans="30:30">
      <c r="AD89046" s="9"/>
    </row>
    <row r="89047" spans="30:30">
      <c r="AD89047" s="9"/>
    </row>
    <row r="89048" spans="30:30">
      <c r="AD89048" s="9"/>
    </row>
    <row r="89049" spans="30:30">
      <c r="AD89049" s="9"/>
    </row>
    <row r="89050" spans="30:30">
      <c r="AD89050" s="9"/>
    </row>
    <row r="89051" spans="30:30">
      <c r="AD89051" s="9"/>
    </row>
    <row r="89052" spans="30:30">
      <c r="AD89052" s="9"/>
    </row>
    <row r="89053" spans="30:30">
      <c r="AD89053" s="9"/>
    </row>
    <row r="89054" spans="30:30">
      <c r="AD89054" s="9"/>
    </row>
    <row r="89055" spans="30:30">
      <c r="AD89055" s="9"/>
    </row>
    <row r="89056" spans="30:30">
      <c r="AD89056" s="9"/>
    </row>
    <row r="89057" spans="30:30">
      <c r="AD89057" s="9"/>
    </row>
    <row r="89058" spans="30:30">
      <c r="AD89058" s="9"/>
    </row>
    <row r="89059" spans="30:30">
      <c r="AD89059" s="9"/>
    </row>
    <row r="89060" spans="30:30">
      <c r="AD89060" s="9"/>
    </row>
    <row r="89061" spans="30:30">
      <c r="AD89061" s="9"/>
    </row>
    <row r="89062" spans="30:30">
      <c r="AD89062" s="9"/>
    </row>
    <row r="89063" spans="30:30">
      <c r="AD89063" s="9"/>
    </row>
    <row r="89064" spans="30:30">
      <c r="AD89064" s="9"/>
    </row>
    <row r="89065" spans="30:30">
      <c r="AD89065" s="9"/>
    </row>
    <row r="89066" spans="30:30">
      <c r="AD89066" s="9"/>
    </row>
    <row r="89067" spans="30:30">
      <c r="AD89067" s="9"/>
    </row>
    <row r="89068" spans="30:30">
      <c r="AD89068" s="9"/>
    </row>
    <row r="89069" spans="30:30">
      <c r="AD89069" s="9"/>
    </row>
    <row r="89070" spans="30:30">
      <c r="AD89070" s="9"/>
    </row>
    <row r="89071" spans="30:30">
      <c r="AD89071" s="9"/>
    </row>
    <row r="89072" spans="30:30">
      <c r="AD89072" s="9"/>
    </row>
    <row r="89073" spans="30:30">
      <c r="AD89073" s="9"/>
    </row>
    <row r="89074" spans="30:30">
      <c r="AD89074" s="9"/>
    </row>
    <row r="89075" spans="30:30">
      <c r="AD89075" s="9"/>
    </row>
    <row r="89076" spans="30:30">
      <c r="AD89076" s="9"/>
    </row>
    <row r="89077" spans="30:30">
      <c r="AD89077" s="9"/>
    </row>
    <row r="89078" spans="30:30">
      <c r="AD89078" s="9"/>
    </row>
    <row r="89079" spans="30:30">
      <c r="AD89079" s="9"/>
    </row>
    <row r="89080" spans="30:30">
      <c r="AD89080" s="9"/>
    </row>
    <row r="89081" spans="30:30">
      <c r="AD89081" s="9"/>
    </row>
    <row r="89082" spans="30:30">
      <c r="AD89082" s="9"/>
    </row>
    <row r="89083" spans="30:30">
      <c r="AD89083" s="9"/>
    </row>
    <row r="89084" spans="30:30">
      <c r="AD89084" s="9"/>
    </row>
    <row r="89085" spans="30:30">
      <c r="AD89085" s="9"/>
    </row>
    <row r="89086" spans="30:30">
      <c r="AD89086" s="9"/>
    </row>
    <row r="89087" spans="30:30">
      <c r="AD89087" s="9"/>
    </row>
    <row r="89088" spans="30:30">
      <c r="AD89088" s="9"/>
    </row>
    <row r="89089" spans="30:30">
      <c r="AD89089" s="9"/>
    </row>
    <row r="89090" spans="30:30">
      <c r="AD89090" s="9"/>
    </row>
    <row r="89091" spans="30:30">
      <c r="AD89091" s="9"/>
    </row>
    <row r="89092" spans="30:30">
      <c r="AD89092" s="9"/>
    </row>
    <row r="89093" spans="30:30">
      <c r="AD89093" s="9"/>
    </row>
    <row r="89094" spans="30:30">
      <c r="AD89094" s="9"/>
    </row>
    <row r="89095" spans="30:30">
      <c r="AD89095" s="9"/>
    </row>
    <row r="89096" spans="30:30">
      <c r="AD89096" s="9"/>
    </row>
    <row r="89097" spans="30:30">
      <c r="AD89097" s="9"/>
    </row>
    <row r="89098" spans="30:30">
      <c r="AD89098" s="9"/>
    </row>
    <row r="89099" spans="30:30">
      <c r="AD89099" s="9"/>
    </row>
    <row r="89100" spans="30:30">
      <c r="AD89100" s="9"/>
    </row>
    <row r="89101" spans="30:30">
      <c r="AD89101" s="9"/>
    </row>
    <row r="89102" spans="30:30">
      <c r="AD89102" s="9"/>
    </row>
    <row r="89103" spans="30:30">
      <c r="AD89103" s="9"/>
    </row>
    <row r="89104" spans="30:30">
      <c r="AD89104" s="9"/>
    </row>
    <row r="89105" spans="30:30">
      <c r="AD89105" s="9"/>
    </row>
    <row r="89106" spans="30:30">
      <c r="AD89106" s="9"/>
    </row>
    <row r="89107" spans="30:30">
      <c r="AD89107" s="9"/>
    </row>
    <row r="89108" spans="30:30">
      <c r="AD89108" s="9"/>
    </row>
    <row r="89109" spans="30:30">
      <c r="AD89109" s="9"/>
    </row>
    <row r="89110" spans="30:30">
      <c r="AD89110" s="9"/>
    </row>
    <row r="89111" spans="30:30">
      <c r="AD89111" s="9"/>
    </row>
    <row r="89112" spans="30:30">
      <c r="AD89112" s="9"/>
    </row>
    <row r="89113" spans="30:30">
      <c r="AD89113" s="9"/>
    </row>
    <row r="89114" spans="30:30">
      <c r="AD89114" s="9"/>
    </row>
    <row r="89115" spans="30:30">
      <c r="AD89115" s="9"/>
    </row>
    <row r="89116" spans="30:30">
      <c r="AD89116" s="9"/>
    </row>
    <row r="89117" spans="30:30">
      <c r="AD89117" s="9"/>
    </row>
    <row r="89118" spans="30:30">
      <c r="AD89118" s="9"/>
    </row>
    <row r="89119" spans="30:30">
      <c r="AD89119" s="9"/>
    </row>
    <row r="89120" spans="30:30">
      <c r="AD89120" s="9"/>
    </row>
    <row r="89121" spans="30:30">
      <c r="AD89121" s="9"/>
    </row>
    <row r="89122" spans="30:30">
      <c r="AD89122" s="9"/>
    </row>
    <row r="89123" spans="30:30">
      <c r="AD89123" s="9"/>
    </row>
    <row r="89124" spans="30:30">
      <c r="AD89124" s="9"/>
    </row>
    <row r="89125" spans="30:30">
      <c r="AD89125" s="9"/>
    </row>
    <row r="89126" spans="30:30">
      <c r="AD89126" s="9"/>
    </row>
    <row r="89127" spans="30:30">
      <c r="AD89127" s="9"/>
    </row>
    <row r="89128" spans="30:30">
      <c r="AD89128" s="9"/>
    </row>
    <row r="89129" spans="30:30">
      <c r="AD89129" s="9"/>
    </row>
    <row r="89130" spans="30:30">
      <c r="AD89130" s="9"/>
    </row>
    <row r="89131" spans="30:30">
      <c r="AD89131" s="9"/>
    </row>
    <row r="89132" spans="30:30">
      <c r="AD89132" s="9"/>
    </row>
    <row r="89133" spans="30:30">
      <c r="AD89133" s="9"/>
    </row>
    <row r="89134" spans="30:30">
      <c r="AD89134" s="9"/>
    </row>
    <row r="89135" spans="30:30">
      <c r="AD89135" s="9"/>
    </row>
    <row r="89136" spans="30:30">
      <c r="AD89136" s="9"/>
    </row>
    <row r="89137" spans="30:30">
      <c r="AD89137" s="9"/>
    </row>
    <row r="89138" spans="30:30">
      <c r="AD89138" s="9"/>
    </row>
    <row r="89139" spans="30:30">
      <c r="AD89139" s="9"/>
    </row>
    <row r="89140" spans="30:30">
      <c r="AD89140" s="9"/>
    </row>
    <row r="89141" spans="30:30">
      <c r="AD89141" s="9"/>
    </row>
    <row r="89142" spans="30:30">
      <c r="AD89142" s="9"/>
    </row>
    <row r="89143" spans="30:30">
      <c r="AD89143" s="9"/>
    </row>
    <row r="89144" spans="30:30">
      <c r="AD89144" s="9"/>
    </row>
    <row r="89145" spans="30:30">
      <c r="AD89145" s="9"/>
    </row>
    <row r="89146" spans="30:30">
      <c r="AD89146" s="9"/>
    </row>
    <row r="89147" spans="30:30">
      <c r="AD89147" s="9"/>
    </row>
    <row r="89148" spans="30:30">
      <c r="AD89148" s="9"/>
    </row>
    <row r="89149" spans="30:30">
      <c r="AD89149" s="9"/>
    </row>
    <row r="89150" spans="30:30">
      <c r="AD89150" s="9"/>
    </row>
    <row r="89151" spans="30:30">
      <c r="AD89151" s="9"/>
    </row>
    <row r="89152" spans="30:30">
      <c r="AD89152" s="9"/>
    </row>
    <row r="89153" spans="30:30">
      <c r="AD89153" s="9"/>
    </row>
    <row r="89154" spans="30:30">
      <c r="AD89154" s="9"/>
    </row>
    <row r="89155" spans="30:30">
      <c r="AD89155" s="9"/>
    </row>
    <row r="89156" spans="30:30">
      <c r="AD89156" s="9"/>
    </row>
    <row r="89157" spans="30:30">
      <c r="AD89157" s="9"/>
    </row>
    <row r="89158" spans="30:30">
      <c r="AD89158" s="9"/>
    </row>
    <row r="89159" spans="30:30">
      <c r="AD89159" s="9"/>
    </row>
    <row r="89160" spans="30:30">
      <c r="AD89160" s="9"/>
    </row>
    <row r="89161" spans="30:30">
      <c r="AD89161" s="9"/>
    </row>
    <row r="89162" spans="30:30">
      <c r="AD89162" s="9"/>
    </row>
    <row r="89163" spans="30:30">
      <c r="AD89163" s="9"/>
    </row>
    <row r="89164" spans="30:30">
      <c r="AD89164" s="9"/>
    </row>
    <row r="89165" spans="30:30">
      <c r="AD89165" s="9"/>
    </row>
    <row r="89166" spans="30:30">
      <c r="AD89166" s="9"/>
    </row>
    <row r="89167" spans="30:30">
      <c r="AD89167" s="9"/>
    </row>
    <row r="89168" spans="30:30">
      <c r="AD89168" s="9"/>
    </row>
    <row r="89169" spans="30:30">
      <c r="AD89169" s="9"/>
    </row>
    <row r="89170" spans="30:30">
      <c r="AD89170" s="9"/>
    </row>
    <row r="89171" spans="30:30">
      <c r="AD89171" s="9"/>
    </row>
    <row r="89172" spans="30:30">
      <c r="AD89172" s="9"/>
    </row>
    <row r="89173" spans="30:30">
      <c r="AD89173" s="9"/>
    </row>
    <row r="89174" spans="30:30">
      <c r="AD89174" s="9"/>
    </row>
    <row r="89175" spans="30:30">
      <c r="AD89175" s="9"/>
    </row>
    <row r="89176" spans="30:30">
      <c r="AD89176" s="9"/>
    </row>
    <row r="89177" spans="30:30">
      <c r="AD89177" s="9"/>
    </row>
    <row r="89178" spans="30:30">
      <c r="AD89178" s="9"/>
    </row>
    <row r="89179" spans="30:30">
      <c r="AD89179" s="9"/>
    </row>
    <row r="89180" spans="30:30">
      <c r="AD89180" s="9"/>
    </row>
    <row r="89181" spans="30:30">
      <c r="AD89181" s="9"/>
    </row>
    <row r="89182" spans="30:30">
      <c r="AD89182" s="9"/>
    </row>
    <row r="89183" spans="30:30">
      <c r="AD89183" s="9"/>
    </row>
    <row r="89184" spans="30:30">
      <c r="AD89184" s="9"/>
    </row>
    <row r="89185" spans="30:30">
      <c r="AD89185" s="9"/>
    </row>
    <row r="89186" spans="30:30">
      <c r="AD89186" s="9"/>
    </row>
    <row r="89187" spans="30:30">
      <c r="AD89187" s="9"/>
    </row>
    <row r="89188" spans="30:30">
      <c r="AD89188" s="9"/>
    </row>
    <row r="89189" spans="30:30">
      <c r="AD89189" s="9"/>
    </row>
    <row r="89190" spans="30:30">
      <c r="AD89190" s="9"/>
    </row>
    <row r="89191" spans="30:30">
      <c r="AD89191" s="9"/>
    </row>
    <row r="89192" spans="30:30">
      <c r="AD89192" s="9"/>
    </row>
    <row r="89193" spans="30:30">
      <c r="AD89193" s="9"/>
    </row>
    <row r="89194" spans="30:30">
      <c r="AD89194" s="9"/>
    </row>
    <row r="89195" spans="30:30">
      <c r="AD89195" s="9"/>
    </row>
    <row r="89196" spans="30:30">
      <c r="AD89196" s="9"/>
    </row>
    <row r="89197" spans="30:30">
      <c r="AD89197" s="9"/>
    </row>
    <row r="89198" spans="30:30">
      <c r="AD89198" s="9"/>
    </row>
    <row r="89199" spans="30:30">
      <c r="AD89199" s="9"/>
    </row>
    <row r="89200" spans="30:30">
      <c r="AD89200" s="9"/>
    </row>
    <row r="89201" spans="30:30">
      <c r="AD89201" s="9"/>
    </row>
    <row r="89202" spans="30:30">
      <c r="AD89202" s="9"/>
    </row>
    <row r="89203" spans="30:30">
      <c r="AD89203" s="9"/>
    </row>
    <row r="89204" spans="30:30">
      <c r="AD89204" s="9"/>
    </row>
    <row r="89205" spans="30:30">
      <c r="AD89205" s="9"/>
    </row>
    <row r="89206" spans="30:30">
      <c r="AD89206" s="9"/>
    </row>
    <row r="89207" spans="30:30">
      <c r="AD89207" s="9"/>
    </row>
    <row r="89208" spans="30:30">
      <c r="AD89208" s="9"/>
    </row>
    <row r="89209" spans="30:30">
      <c r="AD89209" s="9"/>
    </row>
    <row r="89210" spans="30:30">
      <c r="AD89210" s="9"/>
    </row>
    <row r="89211" spans="30:30">
      <c r="AD89211" s="9"/>
    </row>
    <row r="89212" spans="30:30">
      <c r="AD89212" s="9"/>
    </row>
    <row r="89213" spans="30:30">
      <c r="AD89213" s="9"/>
    </row>
    <row r="89214" spans="30:30">
      <c r="AD89214" s="9"/>
    </row>
    <row r="89215" spans="30:30">
      <c r="AD89215" s="9"/>
    </row>
    <row r="89216" spans="30:30">
      <c r="AD89216" s="9"/>
    </row>
    <row r="89217" spans="30:30">
      <c r="AD89217" s="9"/>
    </row>
    <row r="89218" spans="30:30">
      <c r="AD89218" s="9"/>
    </row>
    <row r="89219" spans="30:30">
      <c r="AD89219" s="9"/>
    </row>
    <row r="89220" spans="30:30">
      <c r="AD89220" s="9"/>
    </row>
    <row r="89221" spans="30:30">
      <c r="AD89221" s="9"/>
    </row>
    <row r="89222" spans="30:30">
      <c r="AD89222" s="9"/>
    </row>
    <row r="89223" spans="30:30">
      <c r="AD89223" s="9"/>
    </row>
    <row r="89224" spans="30:30">
      <c r="AD89224" s="9"/>
    </row>
    <row r="89225" spans="30:30">
      <c r="AD89225" s="9"/>
    </row>
    <row r="89226" spans="30:30">
      <c r="AD89226" s="9"/>
    </row>
    <row r="89227" spans="30:30">
      <c r="AD89227" s="9"/>
    </row>
    <row r="89228" spans="30:30">
      <c r="AD89228" s="9"/>
    </row>
    <row r="89229" spans="30:30">
      <c r="AD89229" s="9"/>
    </row>
    <row r="89230" spans="30:30">
      <c r="AD89230" s="9"/>
    </row>
    <row r="89231" spans="30:30">
      <c r="AD89231" s="9"/>
    </row>
    <row r="89232" spans="30:30">
      <c r="AD89232" s="9"/>
    </row>
    <row r="89233" spans="30:30">
      <c r="AD89233" s="9"/>
    </row>
    <row r="89234" spans="30:30">
      <c r="AD89234" s="9"/>
    </row>
    <row r="89235" spans="30:30">
      <c r="AD89235" s="9"/>
    </row>
    <row r="89236" spans="30:30">
      <c r="AD89236" s="9"/>
    </row>
    <row r="89237" spans="30:30">
      <c r="AD89237" s="9"/>
    </row>
    <row r="89238" spans="30:30">
      <c r="AD89238" s="9"/>
    </row>
    <row r="89239" spans="30:30">
      <c r="AD89239" s="9"/>
    </row>
    <row r="89240" spans="30:30">
      <c r="AD89240" s="9"/>
    </row>
    <row r="89241" spans="30:30">
      <c r="AD89241" s="9"/>
    </row>
    <row r="89242" spans="30:30">
      <c r="AD89242" s="9"/>
    </row>
    <row r="89243" spans="30:30">
      <c r="AD89243" s="9"/>
    </row>
    <row r="89244" spans="30:30">
      <c r="AD89244" s="9"/>
    </row>
    <row r="89245" spans="30:30">
      <c r="AD89245" s="9"/>
    </row>
    <row r="89246" spans="30:30">
      <c r="AD89246" s="9"/>
    </row>
    <row r="89247" spans="30:30">
      <c r="AD89247" s="9"/>
    </row>
    <row r="89248" spans="30:30">
      <c r="AD89248" s="9"/>
    </row>
    <row r="89249" spans="30:30">
      <c r="AD89249" s="9"/>
    </row>
    <row r="89250" spans="30:30">
      <c r="AD89250" s="9"/>
    </row>
    <row r="89251" spans="30:30">
      <c r="AD89251" s="9"/>
    </row>
    <row r="89252" spans="30:30">
      <c r="AD89252" s="9"/>
    </row>
    <row r="89253" spans="30:30">
      <c r="AD89253" s="9"/>
    </row>
    <row r="89254" spans="30:30">
      <c r="AD89254" s="9"/>
    </row>
    <row r="89255" spans="30:30">
      <c r="AD89255" s="9"/>
    </row>
    <row r="89256" spans="30:30">
      <c r="AD89256" s="9"/>
    </row>
    <row r="89257" spans="30:30">
      <c r="AD89257" s="9"/>
    </row>
    <row r="89258" spans="30:30">
      <c r="AD89258" s="9"/>
    </row>
    <row r="89259" spans="30:30">
      <c r="AD89259" s="9"/>
    </row>
    <row r="89260" spans="30:30">
      <c r="AD89260" s="9"/>
    </row>
    <row r="89261" spans="30:30">
      <c r="AD89261" s="9"/>
    </row>
    <row r="89262" spans="30:30">
      <c r="AD89262" s="9"/>
    </row>
    <row r="89263" spans="30:30">
      <c r="AD89263" s="9"/>
    </row>
    <row r="89264" spans="30:30">
      <c r="AD89264" s="9"/>
    </row>
    <row r="89265" spans="30:30">
      <c r="AD89265" s="9"/>
    </row>
    <row r="89266" spans="30:30">
      <c r="AD89266" s="9"/>
    </row>
    <row r="89267" spans="30:30">
      <c r="AD89267" s="9"/>
    </row>
    <row r="89268" spans="30:30">
      <c r="AD89268" s="9"/>
    </row>
    <row r="89269" spans="30:30">
      <c r="AD89269" s="9"/>
    </row>
    <row r="89270" spans="30:30">
      <c r="AD89270" s="9"/>
    </row>
    <row r="89271" spans="30:30">
      <c r="AD89271" s="9"/>
    </row>
    <row r="89272" spans="30:30">
      <c r="AD89272" s="9"/>
    </row>
    <row r="89273" spans="30:30">
      <c r="AD89273" s="9"/>
    </row>
    <row r="89274" spans="30:30">
      <c r="AD89274" s="9"/>
    </row>
    <row r="89275" spans="30:30">
      <c r="AD89275" s="9"/>
    </row>
    <row r="89276" spans="30:30">
      <c r="AD89276" s="9"/>
    </row>
    <row r="89277" spans="30:30">
      <c r="AD89277" s="9"/>
    </row>
    <row r="89278" spans="30:30">
      <c r="AD89278" s="9"/>
    </row>
    <row r="89279" spans="30:30">
      <c r="AD89279" s="9"/>
    </row>
    <row r="89280" spans="30:30">
      <c r="AD89280" s="9"/>
    </row>
    <row r="89281" spans="30:30">
      <c r="AD89281" s="9"/>
    </row>
    <row r="89282" spans="30:30">
      <c r="AD89282" s="9"/>
    </row>
    <row r="89283" spans="30:30">
      <c r="AD89283" s="9"/>
    </row>
    <row r="89284" spans="30:30">
      <c r="AD89284" s="9"/>
    </row>
    <row r="89285" spans="30:30">
      <c r="AD89285" s="9"/>
    </row>
    <row r="89286" spans="30:30">
      <c r="AD89286" s="9"/>
    </row>
    <row r="89287" spans="30:30">
      <c r="AD89287" s="9"/>
    </row>
    <row r="89288" spans="30:30">
      <c r="AD89288" s="9"/>
    </row>
    <row r="89289" spans="30:30">
      <c r="AD89289" s="9"/>
    </row>
    <row r="89290" spans="30:30">
      <c r="AD89290" s="9"/>
    </row>
    <row r="89291" spans="30:30">
      <c r="AD89291" s="9"/>
    </row>
    <row r="89292" spans="30:30">
      <c r="AD89292" s="9"/>
    </row>
    <row r="89293" spans="30:30">
      <c r="AD89293" s="9"/>
    </row>
    <row r="89294" spans="30:30">
      <c r="AD89294" s="9"/>
    </row>
    <row r="89295" spans="30:30">
      <c r="AD89295" s="9"/>
    </row>
    <row r="89296" spans="30:30">
      <c r="AD89296" s="9"/>
    </row>
    <row r="89297" spans="30:30">
      <c r="AD89297" s="9"/>
    </row>
    <row r="89298" spans="30:30">
      <c r="AD89298" s="9"/>
    </row>
    <row r="89299" spans="30:30">
      <c r="AD89299" s="9"/>
    </row>
    <row r="89300" spans="30:30">
      <c r="AD89300" s="9"/>
    </row>
    <row r="89301" spans="30:30">
      <c r="AD89301" s="9"/>
    </row>
    <row r="89302" spans="30:30">
      <c r="AD89302" s="9"/>
    </row>
    <row r="89303" spans="30:30">
      <c r="AD89303" s="9"/>
    </row>
    <row r="89304" spans="30:30">
      <c r="AD89304" s="9"/>
    </row>
    <row r="89305" spans="30:30">
      <c r="AD89305" s="9"/>
    </row>
    <row r="89306" spans="30:30">
      <c r="AD89306" s="9"/>
    </row>
    <row r="89307" spans="30:30">
      <c r="AD89307" s="9"/>
    </row>
    <row r="89308" spans="30:30">
      <c r="AD89308" s="9"/>
    </row>
    <row r="89309" spans="30:30">
      <c r="AD89309" s="9"/>
    </row>
    <row r="89310" spans="30:30">
      <c r="AD89310" s="9"/>
    </row>
    <row r="89311" spans="30:30">
      <c r="AD89311" s="9"/>
    </row>
    <row r="89312" spans="30:30">
      <c r="AD89312" s="9"/>
    </row>
    <row r="89313" spans="30:30">
      <c r="AD89313" s="9"/>
    </row>
    <row r="89314" spans="30:30">
      <c r="AD89314" s="9"/>
    </row>
    <row r="89315" spans="30:30">
      <c r="AD89315" s="9"/>
    </row>
    <row r="89316" spans="30:30">
      <c r="AD89316" s="9"/>
    </row>
    <row r="89317" spans="30:30">
      <c r="AD89317" s="9"/>
    </row>
    <row r="89318" spans="30:30">
      <c r="AD89318" s="9"/>
    </row>
    <row r="89319" spans="30:30">
      <c r="AD89319" s="9"/>
    </row>
    <row r="89320" spans="30:30">
      <c r="AD89320" s="9"/>
    </row>
    <row r="89321" spans="30:30">
      <c r="AD89321" s="9"/>
    </row>
    <row r="89322" spans="30:30">
      <c r="AD89322" s="9"/>
    </row>
    <row r="89323" spans="30:30">
      <c r="AD89323" s="9"/>
    </row>
    <row r="89324" spans="30:30">
      <c r="AD89324" s="9"/>
    </row>
    <row r="89325" spans="30:30">
      <c r="AD89325" s="9"/>
    </row>
    <row r="89326" spans="30:30">
      <c r="AD89326" s="9"/>
    </row>
    <row r="89327" spans="30:30">
      <c r="AD89327" s="9"/>
    </row>
    <row r="89328" spans="30:30">
      <c r="AD89328" s="9"/>
    </row>
    <row r="89329" spans="30:30">
      <c r="AD89329" s="9"/>
    </row>
    <row r="89330" spans="30:30">
      <c r="AD89330" s="9"/>
    </row>
    <row r="89331" spans="30:30">
      <c r="AD89331" s="9"/>
    </row>
    <row r="89332" spans="30:30">
      <c r="AD89332" s="9"/>
    </row>
    <row r="89333" spans="30:30">
      <c r="AD89333" s="9"/>
    </row>
    <row r="89334" spans="30:30">
      <c r="AD89334" s="9"/>
    </row>
    <row r="89335" spans="30:30">
      <c r="AD89335" s="9"/>
    </row>
    <row r="89336" spans="30:30">
      <c r="AD89336" s="9"/>
    </row>
    <row r="89337" spans="30:30">
      <c r="AD89337" s="9"/>
    </row>
    <row r="89338" spans="30:30">
      <c r="AD89338" s="9"/>
    </row>
    <row r="89339" spans="30:30">
      <c r="AD89339" s="9"/>
    </row>
    <row r="89340" spans="30:30">
      <c r="AD89340" s="9"/>
    </row>
    <row r="89341" spans="30:30">
      <c r="AD89341" s="9"/>
    </row>
    <row r="89342" spans="30:30">
      <c r="AD89342" s="9"/>
    </row>
    <row r="89343" spans="30:30">
      <c r="AD89343" s="9"/>
    </row>
    <row r="89344" spans="30:30">
      <c r="AD89344" s="9"/>
    </row>
    <row r="89345" spans="30:30">
      <c r="AD89345" s="9"/>
    </row>
    <row r="89346" spans="30:30">
      <c r="AD89346" s="9"/>
    </row>
    <row r="89347" spans="30:30">
      <c r="AD89347" s="9"/>
    </row>
    <row r="89348" spans="30:30">
      <c r="AD89348" s="9"/>
    </row>
    <row r="89349" spans="30:30">
      <c r="AD89349" s="9"/>
    </row>
    <row r="89350" spans="30:30">
      <c r="AD89350" s="9"/>
    </row>
    <row r="89351" spans="30:30">
      <c r="AD89351" s="9"/>
    </row>
    <row r="89352" spans="30:30">
      <c r="AD89352" s="9"/>
    </row>
    <row r="89353" spans="30:30">
      <c r="AD89353" s="9"/>
    </row>
    <row r="89354" spans="30:30">
      <c r="AD89354" s="9"/>
    </row>
    <row r="89355" spans="30:30">
      <c r="AD89355" s="9"/>
    </row>
    <row r="89356" spans="30:30">
      <c r="AD89356" s="9"/>
    </row>
    <row r="89357" spans="30:30">
      <c r="AD89357" s="9"/>
    </row>
    <row r="89358" spans="30:30">
      <c r="AD89358" s="9"/>
    </row>
    <row r="89359" spans="30:30">
      <c r="AD89359" s="9"/>
    </row>
    <row r="89360" spans="30:30">
      <c r="AD89360" s="9"/>
    </row>
    <row r="89361" spans="30:30">
      <c r="AD89361" s="9"/>
    </row>
    <row r="89362" spans="30:30">
      <c r="AD89362" s="9"/>
    </row>
    <row r="89363" spans="30:30">
      <c r="AD89363" s="9"/>
    </row>
    <row r="89364" spans="30:30">
      <c r="AD89364" s="9"/>
    </row>
    <row r="89365" spans="30:30">
      <c r="AD89365" s="9"/>
    </row>
    <row r="89366" spans="30:30">
      <c r="AD89366" s="9"/>
    </row>
    <row r="89367" spans="30:30">
      <c r="AD89367" s="9"/>
    </row>
    <row r="89368" spans="30:30">
      <c r="AD89368" s="9"/>
    </row>
    <row r="89369" spans="30:30">
      <c r="AD89369" s="9"/>
    </row>
    <row r="89370" spans="30:30">
      <c r="AD89370" s="9"/>
    </row>
    <row r="89371" spans="30:30">
      <c r="AD89371" s="9"/>
    </row>
    <row r="89372" spans="30:30">
      <c r="AD89372" s="9"/>
    </row>
    <row r="89373" spans="30:30">
      <c r="AD89373" s="9"/>
    </row>
    <row r="89374" spans="30:30">
      <c r="AD89374" s="9"/>
    </row>
    <row r="89375" spans="30:30">
      <c r="AD89375" s="9"/>
    </row>
    <row r="89376" spans="30:30">
      <c r="AD89376" s="9"/>
    </row>
    <row r="89377" spans="30:30">
      <c r="AD89377" s="9"/>
    </row>
    <row r="89378" spans="30:30">
      <c r="AD89378" s="9"/>
    </row>
    <row r="89379" spans="30:30">
      <c r="AD89379" s="9"/>
    </row>
    <row r="89380" spans="30:30">
      <c r="AD89380" s="9"/>
    </row>
    <row r="89381" spans="30:30">
      <c r="AD89381" s="9"/>
    </row>
    <row r="89382" spans="30:30">
      <c r="AD89382" s="9"/>
    </row>
    <row r="89383" spans="30:30">
      <c r="AD89383" s="9"/>
    </row>
    <row r="89384" spans="30:30">
      <c r="AD89384" s="9"/>
    </row>
    <row r="89385" spans="30:30">
      <c r="AD89385" s="9"/>
    </row>
    <row r="89386" spans="30:30">
      <c r="AD89386" s="9"/>
    </row>
    <row r="89387" spans="30:30">
      <c r="AD89387" s="9"/>
    </row>
    <row r="89388" spans="30:30">
      <c r="AD89388" s="9"/>
    </row>
    <row r="89389" spans="30:30">
      <c r="AD89389" s="9"/>
    </row>
    <row r="89390" spans="30:30">
      <c r="AD89390" s="9"/>
    </row>
    <row r="89391" spans="30:30">
      <c r="AD89391" s="9"/>
    </row>
    <row r="89392" spans="30:30">
      <c r="AD89392" s="9"/>
    </row>
    <row r="89393" spans="30:30">
      <c r="AD89393" s="9"/>
    </row>
    <row r="89394" spans="30:30">
      <c r="AD89394" s="9"/>
    </row>
    <row r="89395" spans="30:30">
      <c r="AD89395" s="9"/>
    </row>
    <row r="89396" spans="30:30">
      <c r="AD89396" s="9"/>
    </row>
    <row r="89397" spans="30:30">
      <c r="AD89397" s="9"/>
    </row>
    <row r="89398" spans="30:30">
      <c r="AD89398" s="9"/>
    </row>
    <row r="89399" spans="30:30">
      <c r="AD89399" s="9"/>
    </row>
    <row r="89400" spans="30:30">
      <c r="AD89400" s="9"/>
    </row>
    <row r="89401" spans="30:30">
      <c r="AD89401" s="9"/>
    </row>
    <row r="89402" spans="30:30">
      <c r="AD89402" s="9"/>
    </row>
    <row r="89403" spans="30:30">
      <c r="AD89403" s="9"/>
    </row>
    <row r="89404" spans="30:30">
      <c r="AD89404" s="9"/>
    </row>
    <row r="89405" spans="30:30">
      <c r="AD89405" s="9"/>
    </row>
    <row r="89406" spans="30:30">
      <c r="AD89406" s="9"/>
    </row>
    <row r="89407" spans="30:30">
      <c r="AD89407" s="9"/>
    </row>
    <row r="89408" spans="30:30">
      <c r="AD89408" s="9"/>
    </row>
    <row r="89409" spans="30:30">
      <c r="AD89409" s="9"/>
    </row>
    <row r="89410" spans="30:30">
      <c r="AD89410" s="9"/>
    </row>
    <row r="89411" spans="30:30">
      <c r="AD89411" s="9"/>
    </row>
    <row r="89412" spans="30:30">
      <c r="AD89412" s="9"/>
    </row>
    <row r="89413" spans="30:30">
      <c r="AD89413" s="9"/>
    </row>
    <row r="89414" spans="30:30">
      <c r="AD89414" s="9"/>
    </row>
    <row r="89415" spans="30:30">
      <c r="AD89415" s="9"/>
    </row>
    <row r="89416" spans="30:30">
      <c r="AD89416" s="9"/>
    </row>
    <row r="89417" spans="30:30">
      <c r="AD89417" s="9"/>
    </row>
    <row r="89418" spans="30:30">
      <c r="AD89418" s="9"/>
    </row>
    <row r="89419" spans="30:30">
      <c r="AD89419" s="9"/>
    </row>
    <row r="89420" spans="30:30">
      <c r="AD89420" s="9"/>
    </row>
    <row r="89421" spans="30:30">
      <c r="AD89421" s="9"/>
    </row>
    <row r="89422" spans="30:30">
      <c r="AD89422" s="9"/>
    </row>
    <row r="89423" spans="30:30">
      <c r="AD89423" s="9"/>
    </row>
    <row r="89424" spans="30:30">
      <c r="AD89424" s="9"/>
    </row>
    <row r="89425" spans="30:30">
      <c r="AD89425" s="9"/>
    </row>
    <row r="89426" spans="30:30">
      <c r="AD89426" s="9"/>
    </row>
    <row r="89427" spans="30:30">
      <c r="AD89427" s="9"/>
    </row>
    <row r="89428" spans="30:30">
      <c r="AD89428" s="9"/>
    </row>
    <row r="89429" spans="30:30">
      <c r="AD89429" s="9"/>
    </row>
    <row r="89430" spans="30:30">
      <c r="AD89430" s="9"/>
    </row>
    <row r="89431" spans="30:30">
      <c r="AD89431" s="9"/>
    </row>
    <row r="89432" spans="30:30">
      <c r="AD89432" s="9"/>
    </row>
    <row r="89433" spans="30:30">
      <c r="AD89433" s="9"/>
    </row>
    <row r="89434" spans="30:30">
      <c r="AD89434" s="9"/>
    </row>
    <row r="89435" spans="30:30">
      <c r="AD89435" s="9"/>
    </row>
    <row r="89436" spans="30:30">
      <c r="AD89436" s="9"/>
    </row>
    <row r="89437" spans="30:30">
      <c r="AD89437" s="9"/>
    </row>
    <row r="89438" spans="30:30">
      <c r="AD89438" s="9"/>
    </row>
    <row r="89439" spans="30:30">
      <c r="AD89439" s="9"/>
    </row>
    <row r="89440" spans="30:30">
      <c r="AD89440" s="9"/>
    </row>
    <row r="89441" spans="30:30">
      <c r="AD89441" s="9"/>
    </row>
    <row r="89442" spans="30:30">
      <c r="AD89442" s="9"/>
    </row>
    <row r="89443" spans="30:30">
      <c r="AD89443" s="9"/>
    </row>
    <row r="89444" spans="30:30">
      <c r="AD89444" s="9"/>
    </row>
    <row r="89445" spans="30:30">
      <c r="AD89445" s="9"/>
    </row>
    <row r="89446" spans="30:30">
      <c r="AD89446" s="9"/>
    </row>
    <row r="89447" spans="30:30">
      <c r="AD89447" s="9"/>
    </row>
    <row r="89448" spans="30:30">
      <c r="AD89448" s="9"/>
    </row>
    <row r="89449" spans="30:30">
      <c r="AD89449" s="9"/>
    </row>
    <row r="89450" spans="30:30">
      <c r="AD89450" s="9"/>
    </row>
    <row r="89451" spans="30:30">
      <c r="AD89451" s="9"/>
    </row>
    <row r="89452" spans="30:30">
      <c r="AD89452" s="9"/>
    </row>
    <row r="89453" spans="30:30">
      <c r="AD89453" s="9"/>
    </row>
    <row r="89454" spans="30:30">
      <c r="AD89454" s="9"/>
    </row>
    <row r="89455" spans="30:30">
      <c r="AD89455" s="9"/>
    </row>
    <row r="89456" spans="30:30">
      <c r="AD89456" s="9"/>
    </row>
    <row r="89457" spans="30:30">
      <c r="AD89457" s="9"/>
    </row>
    <row r="89458" spans="30:30">
      <c r="AD89458" s="9"/>
    </row>
    <row r="89459" spans="30:30">
      <c r="AD89459" s="9"/>
    </row>
    <row r="89460" spans="30:30">
      <c r="AD89460" s="9"/>
    </row>
    <row r="89461" spans="30:30">
      <c r="AD89461" s="9"/>
    </row>
    <row r="89462" spans="30:30">
      <c r="AD89462" s="9"/>
    </row>
    <row r="89463" spans="30:30">
      <c r="AD89463" s="9"/>
    </row>
    <row r="89464" spans="30:30">
      <c r="AD89464" s="9"/>
    </row>
    <row r="89465" spans="30:30">
      <c r="AD89465" s="9"/>
    </row>
    <row r="89466" spans="30:30">
      <c r="AD89466" s="9"/>
    </row>
    <row r="89467" spans="30:30">
      <c r="AD89467" s="9"/>
    </row>
    <row r="89468" spans="30:30">
      <c r="AD89468" s="9"/>
    </row>
    <row r="89469" spans="30:30">
      <c r="AD89469" s="9"/>
    </row>
    <row r="89470" spans="30:30">
      <c r="AD89470" s="9"/>
    </row>
    <row r="89471" spans="30:30">
      <c r="AD89471" s="9"/>
    </row>
    <row r="89472" spans="30:30">
      <c r="AD89472" s="9"/>
    </row>
    <row r="89473" spans="30:30">
      <c r="AD89473" s="9"/>
    </row>
    <row r="89474" spans="30:30">
      <c r="AD89474" s="9"/>
    </row>
    <row r="89475" spans="30:30">
      <c r="AD89475" s="9"/>
    </row>
    <row r="89476" spans="30:30">
      <c r="AD89476" s="9"/>
    </row>
    <row r="89477" spans="30:30">
      <c r="AD89477" s="9"/>
    </row>
    <row r="89478" spans="30:30">
      <c r="AD89478" s="9"/>
    </row>
    <row r="89479" spans="30:30">
      <c r="AD89479" s="9"/>
    </row>
    <row r="89480" spans="30:30">
      <c r="AD89480" s="9"/>
    </row>
    <row r="89481" spans="30:30">
      <c r="AD89481" s="9"/>
    </row>
    <row r="89482" spans="30:30">
      <c r="AD89482" s="9"/>
    </row>
    <row r="89483" spans="30:30">
      <c r="AD89483" s="9"/>
    </row>
    <row r="89484" spans="30:30">
      <c r="AD89484" s="9"/>
    </row>
    <row r="89485" spans="30:30">
      <c r="AD89485" s="9"/>
    </row>
    <row r="89486" spans="30:30">
      <c r="AD89486" s="9"/>
    </row>
    <row r="89487" spans="30:30">
      <c r="AD89487" s="9"/>
    </row>
    <row r="89488" spans="30:30">
      <c r="AD89488" s="9"/>
    </row>
    <row r="89489" spans="30:30">
      <c r="AD89489" s="9"/>
    </row>
    <row r="89490" spans="30:30">
      <c r="AD89490" s="9"/>
    </row>
    <row r="89491" spans="30:30">
      <c r="AD89491" s="9"/>
    </row>
    <row r="89492" spans="30:30">
      <c r="AD89492" s="9"/>
    </row>
    <row r="89493" spans="30:30">
      <c r="AD89493" s="9"/>
    </row>
    <row r="89494" spans="30:30">
      <c r="AD89494" s="9"/>
    </row>
    <row r="89495" spans="30:30">
      <c r="AD89495" s="9"/>
    </row>
    <row r="89496" spans="30:30">
      <c r="AD89496" s="9"/>
    </row>
    <row r="89497" spans="30:30">
      <c r="AD89497" s="9"/>
    </row>
    <row r="89498" spans="30:30">
      <c r="AD89498" s="9"/>
    </row>
    <row r="89499" spans="30:30">
      <c r="AD89499" s="9"/>
    </row>
    <row r="89500" spans="30:30">
      <c r="AD89500" s="9"/>
    </row>
    <row r="89501" spans="30:30">
      <c r="AD89501" s="9"/>
    </row>
    <row r="89502" spans="30:30">
      <c r="AD89502" s="9"/>
    </row>
    <row r="89503" spans="30:30">
      <c r="AD89503" s="9"/>
    </row>
    <row r="89504" spans="30:30">
      <c r="AD89504" s="9"/>
    </row>
    <row r="89505" spans="30:30">
      <c r="AD89505" s="9"/>
    </row>
    <row r="89506" spans="30:30">
      <c r="AD89506" s="9"/>
    </row>
    <row r="89507" spans="30:30">
      <c r="AD89507" s="9"/>
    </row>
    <row r="89508" spans="30:30">
      <c r="AD89508" s="9"/>
    </row>
    <row r="89509" spans="30:30">
      <c r="AD89509" s="9"/>
    </row>
    <row r="89510" spans="30:30">
      <c r="AD89510" s="9"/>
    </row>
    <row r="89511" spans="30:30">
      <c r="AD89511" s="9"/>
    </row>
    <row r="89512" spans="30:30">
      <c r="AD89512" s="9"/>
    </row>
    <row r="89513" spans="30:30">
      <c r="AD89513" s="9"/>
    </row>
    <row r="89514" spans="30:30">
      <c r="AD89514" s="9"/>
    </row>
    <row r="89515" spans="30:30">
      <c r="AD89515" s="9"/>
    </row>
    <row r="89516" spans="30:30">
      <c r="AD89516" s="9"/>
    </row>
    <row r="89517" spans="30:30">
      <c r="AD89517" s="9"/>
    </row>
    <row r="89518" spans="30:30">
      <c r="AD89518" s="9"/>
    </row>
    <row r="89519" spans="30:30">
      <c r="AD89519" s="9"/>
    </row>
    <row r="89520" spans="30:30">
      <c r="AD89520" s="9"/>
    </row>
    <row r="89521" spans="30:30">
      <c r="AD89521" s="9"/>
    </row>
    <row r="89522" spans="30:30">
      <c r="AD89522" s="9"/>
    </row>
    <row r="89523" spans="30:30">
      <c r="AD89523" s="9"/>
    </row>
    <row r="89524" spans="30:30">
      <c r="AD89524" s="9"/>
    </row>
    <row r="89525" spans="30:30">
      <c r="AD89525" s="9"/>
    </row>
    <row r="89526" spans="30:30">
      <c r="AD89526" s="9"/>
    </row>
    <row r="89527" spans="30:30">
      <c r="AD89527" s="9"/>
    </row>
    <row r="89528" spans="30:30">
      <c r="AD89528" s="9"/>
    </row>
    <row r="89529" spans="30:30">
      <c r="AD89529" s="9"/>
    </row>
    <row r="89530" spans="30:30">
      <c r="AD89530" s="9"/>
    </row>
    <row r="89531" spans="30:30">
      <c r="AD89531" s="9"/>
    </row>
    <row r="89532" spans="30:30">
      <c r="AD89532" s="9"/>
    </row>
    <row r="89533" spans="30:30">
      <c r="AD89533" s="9"/>
    </row>
    <row r="89534" spans="30:30">
      <c r="AD89534" s="9"/>
    </row>
    <row r="89535" spans="30:30">
      <c r="AD89535" s="9"/>
    </row>
    <row r="89536" spans="30:30">
      <c r="AD89536" s="9"/>
    </row>
    <row r="89537" spans="30:30">
      <c r="AD89537" s="9"/>
    </row>
    <row r="89538" spans="30:30">
      <c r="AD89538" s="9"/>
    </row>
    <row r="89539" spans="30:30">
      <c r="AD89539" s="9"/>
    </row>
    <row r="89540" spans="30:30">
      <c r="AD89540" s="9"/>
    </row>
    <row r="89541" spans="30:30">
      <c r="AD89541" s="9"/>
    </row>
    <row r="89542" spans="30:30">
      <c r="AD89542" s="9"/>
    </row>
    <row r="89543" spans="30:30">
      <c r="AD89543" s="9"/>
    </row>
    <row r="89544" spans="30:30">
      <c r="AD89544" s="9"/>
    </row>
    <row r="89545" spans="30:30">
      <c r="AD89545" s="9"/>
    </row>
    <row r="89546" spans="30:30">
      <c r="AD89546" s="9"/>
    </row>
    <row r="89547" spans="30:30">
      <c r="AD89547" s="9"/>
    </row>
    <row r="89548" spans="30:30">
      <c r="AD89548" s="9"/>
    </row>
    <row r="89549" spans="30:30">
      <c r="AD89549" s="9"/>
    </row>
    <row r="89550" spans="30:30">
      <c r="AD89550" s="9"/>
    </row>
    <row r="89551" spans="30:30">
      <c r="AD89551" s="9"/>
    </row>
    <row r="89552" spans="30:30">
      <c r="AD89552" s="9"/>
    </row>
    <row r="89553" spans="30:30">
      <c r="AD89553" s="9"/>
    </row>
    <row r="89554" spans="30:30">
      <c r="AD89554" s="9"/>
    </row>
    <row r="89555" spans="30:30">
      <c r="AD89555" s="9"/>
    </row>
    <row r="89556" spans="30:30">
      <c r="AD89556" s="9"/>
    </row>
    <row r="89557" spans="30:30">
      <c r="AD89557" s="9"/>
    </row>
    <row r="89558" spans="30:30">
      <c r="AD89558" s="9"/>
    </row>
    <row r="89559" spans="30:30">
      <c r="AD89559" s="9"/>
    </row>
    <row r="89560" spans="30:30">
      <c r="AD89560" s="9"/>
    </row>
    <row r="89561" spans="30:30">
      <c r="AD89561" s="9"/>
    </row>
    <row r="89562" spans="30:30">
      <c r="AD89562" s="9"/>
    </row>
    <row r="89563" spans="30:30">
      <c r="AD89563" s="9"/>
    </row>
    <row r="89564" spans="30:30">
      <c r="AD89564" s="9"/>
    </row>
    <row r="89565" spans="30:30">
      <c r="AD89565" s="9"/>
    </row>
    <row r="89566" spans="30:30">
      <c r="AD89566" s="9"/>
    </row>
    <row r="89567" spans="30:30">
      <c r="AD89567" s="9"/>
    </row>
    <row r="89568" spans="30:30">
      <c r="AD89568" s="9"/>
    </row>
    <row r="89569" spans="30:30">
      <c r="AD89569" s="9"/>
    </row>
    <row r="89570" spans="30:30">
      <c r="AD89570" s="9"/>
    </row>
    <row r="89571" spans="30:30">
      <c r="AD89571" s="9"/>
    </row>
    <row r="89572" spans="30:30">
      <c r="AD89572" s="9"/>
    </row>
    <row r="89573" spans="30:30">
      <c r="AD89573" s="9"/>
    </row>
    <row r="89574" spans="30:30">
      <c r="AD89574" s="9"/>
    </row>
    <row r="89575" spans="30:30">
      <c r="AD89575" s="9"/>
    </row>
    <row r="89576" spans="30:30">
      <c r="AD89576" s="9"/>
    </row>
    <row r="89577" spans="30:30">
      <c r="AD89577" s="9"/>
    </row>
    <row r="89578" spans="30:30">
      <c r="AD89578" s="9"/>
    </row>
    <row r="89579" spans="30:30">
      <c r="AD89579" s="9"/>
    </row>
    <row r="89580" spans="30:30">
      <c r="AD89580" s="9"/>
    </row>
    <row r="89581" spans="30:30">
      <c r="AD89581" s="9"/>
    </row>
    <row r="89582" spans="30:30">
      <c r="AD89582" s="9"/>
    </row>
    <row r="89583" spans="30:30">
      <c r="AD89583" s="9"/>
    </row>
    <row r="89584" spans="30:30">
      <c r="AD89584" s="9"/>
    </row>
    <row r="89585" spans="30:30">
      <c r="AD89585" s="9"/>
    </row>
    <row r="89586" spans="30:30">
      <c r="AD89586" s="9"/>
    </row>
    <row r="89587" spans="30:30">
      <c r="AD89587" s="9"/>
    </row>
    <row r="89588" spans="30:30">
      <c r="AD89588" s="9"/>
    </row>
    <row r="89589" spans="30:30">
      <c r="AD89589" s="9"/>
    </row>
    <row r="89590" spans="30:30">
      <c r="AD89590" s="9"/>
    </row>
    <row r="89591" spans="30:30">
      <c r="AD89591" s="9"/>
    </row>
    <row r="89592" spans="30:30">
      <c r="AD89592" s="9"/>
    </row>
    <row r="89593" spans="30:30">
      <c r="AD89593" s="9"/>
    </row>
    <row r="89594" spans="30:30">
      <c r="AD89594" s="9"/>
    </row>
    <row r="89595" spans="30:30">
      <c r="AD89595" s="9"/>
    </row>
    <row r="89596" spans="30:30">
      <c r="AD89596" s="9"/>
    </row>
    <row r="89597" spans="30:30">
      <c r="AD89597" s="9"/>
    </row>
    <row r="89598" spans="30:30">
      <c r="AD89598" s="9"/>
    </row>
    <row r="89599" spans="30:30">
      <c r="AD89599" s="9"/>
    </row>
    <row r="89600" spans="30:30">
      <c r="AD89600" s="9"/>
    </row>
    <row r="89601" spans="30:30">
      <c r="AD89601" s="9"/>
    </row>
    <row r="89602" spans="30:30">
      <c r="AD89602" s="9"/>
    </row>
    <row r="89603" spans="30:30">
      <c r="AD89603" s="9"/>
    </row>
    <row r="89604" spans="30:30">
      <c r="AD89604" s="9"/>
    </row>
    <row r="89605" spans="30:30">
      <c r="AD89605" s="9"/>
    </row>
    <row r="89606" spans="30:30">
      <c r="AD89606" s="9"/>
    </row>
    <row r="89607" spans="30:30">
      <c r="AD89607" s="9"/>
    </row>
    <row r="89608" spans="30:30">
      <c r="AD89608" s="9"/>
    </row>
    <row r="89609" spans="30:30">
      <c r="AD89609" s="9"/>
    </row>
    <row r="89610" spans="30:30">
      <c r="AD89610" s="9"/>
    </row>
    <row r="89611" spans="30:30">
      <c r="AD89611" s="9"/>
    </row>
    <row r="89612" spans="30:30">
      <c r="AD89612" s="9"/>
    </row>
    <row r="89613" spans="30:30">
      <c r="AD89613" s="9"/>
    </row>
    <row r="89614" spans="30:30">
      <c r="AD89614" s="9"/>
    </row>
    <row r="89615" spans="30:30">
      <c r="AD89615" s="9"/>
    </row>
    <row r="89616" spans="30:30">
      <c r="AD89616" s="9"/>
    </row>
    <row r="89617" spans="30:30">
      <c r="AD89617" s="9"/>
    </row>
    <row r="89618" spans="30:30">
      <c r="AD89618" s="9"/>
    </row>
    <row r="89619" spans="30:30">
      <c r="AD89619" s="9"/>
    </row>
    <row r="89620" spans="30:30">
      <c r="AD89620" s="9"/>
    </row>
    <row r="89621" spans="30:30">
      <c r="AD89621" s="9"/>
    </row>
    <row r="89622" spans="30:30">
      <c r="AD89622" s="9"/>
    </row>
    <row r="89623" spans="30:30">
      <c r="AD89623" s="9"/>
    </row>
    <row r="89624" spans="30:30">
      <c r="AD89624" s="9"/>
    </row>
    <row r="89625" spans="30:30">
      <c r="AD89625" s="9"/>
    </row>
    <row r="89626" spans="30:30">
      <c r="AD89626" s="9"/>
    </row>
    <row r="89627" spans="30:30">
      <c r="AD89627" s="9"/>
    </row>
    <row r="89628" spans="30:30">
      <c r="AD89628" s="9"/>
    </row>
    <row r="89629" spans="30:30">
      <c r="AD89629" s="9"/>
    </row>
    <row r="89630" spans="30:30">
      <c r="AD89630" s="9"/>
    </row>
    <row r="89631" spans="30:30">
      <c r="AD89631" s="9"/>
    </row>
    <row r="89632" spans="30:30">
      <c r="AD89632" s="9"/>
    </row>
    <row r="89633" spans="30:30">
      <c r="AD89633" s="9"/>
    </row>
    <row r="89634" spans="30:30">
      <c r="AD89634" s="9"/>
    </row>
    <row r="89635" spans="30:30">
      <c r="AD89635" s="9"/>
    </row>
    <row r="89636" spans="30:30">
      <c r="AD89636" s="9"/>
    </row>
    <row r="89637" spans="30:30">
      <c r="AD89637" s="9"/>
    </row>
    <row r="89638" spans="30:30">
      <c r="AD89638" s="9"/>
    </row>
    <row r="89639" spans="30:30">
      <c r="AD89639" s="9"/>
    </row>
    <row r="89640" spans="30:30">
      <c r="AD89640" s="9"/>
    </row>
    <row r="89641" spans="30:30">
      <c r="AD89641" s="9"/>
    </row>
    <row r="89642" spans="30:30">
      <c r="AD89642" s="9"/>
    </row>
    <row r="89643" spans="30:30">
      <c r="AD89643" s="9"/>
    </row>
    <row r="89644" spans="30:30">
      <c r="AD89644" s="9"/>
    </row>
    <row r="89645" spans="30:30">
      <c r="AD89645" s="9"/>
    </row>
    <row r="89646" spans="30:30">
      <c r="AD89646" s="9"/>
    </row>
    <row r="89647" spans="30:30">
      <c r="AD89647" s="9"/>
    </row>
    <row r="89648" spans="30:30">
      <c r="AD89648" s="9"/>
    </row>
    <row r="89649" spans="30:30">
      <c r="AD89649" s="9"/>
    </row>
    <row r="89650" spans="30:30">
      <c r="AD89650" s="9"/>
    </row>
    <row r="89651" spans="30:30">
      <c r="AD89651" s="9"/>
    </row>
    <row r="89652" spans="30:30">
      <c r="AD89652" s="9"/>
    </row>
    <row r="89653" spans="30:30">
      <c r="AD89653" s="9"/>
    </row>
    <row r="89654" spans="30:30">
      <c r="AD89654" s="9"/>
    </row>
    <row r="89655" spans="30:30">
      <c r="AD89655" s="9"/>
    </row>
    <row r="89656" spans="30:30">
      <c r="AD89656" s="9"/>
    </row>
    <row r="89657" spans="30:30">
      <c r="AD89657" s="9"/>
    </row>
    <row r="89658" spans="30:30">
      <c r="AD89658" s="9"/>
    </row>
    <row r="89659" spans="30:30">
      <c r="AD89659" s="9"/>
    </row>
    <row r="89660" spans="30:30">
      <c r="AD89660" s="9"/>
    </row>
    <row r="89661" spans="30:30">
      <c r="AD89661" s="9"/>
    </row>
    <row r="89662" spans="30:30">
      <c r="AD89662" s="9"/>
    </row>
    <row r="89663" spans="30:30">
      <c r="AD89663" s="9"/>
    </row>
    <row r="89664" spans="30:30">
      <c r="AD89664" s="9"/>
    </row>
    <row r="89665" spans="30:30">
      <c r="AD89665" s="9"/>
    </row>
    <row r="89666" spans="30:30">
      <c r="AD89666" s="9"/>
    </row>
    <row r="89667" spans="30:30">
      <c r="AD89667" s="9"/>
    </row>
    <row r="89668" spans="30:30">
      <c r="AD89668" s="9"/>
    </row>
    <row r="89669" spans="30:30">
      <c r="AD89669" s="9"/>
    </row>
    <row r="89670" spans="30:30">
      <c r="AD89670" s="9"/>
    </row>
    <row r="89671" spans="30:30">
      <c r="AD89671" s="9"/>
    </row>
    <row r="89672" spans="30:30">
      <c r="AD89672" s="9"/>
    </row>
    <row r="89673" spans="30:30">
      <c r="AD89673" s="9"/>
    </row>
    <row r="89674" spans="30:30">
      <c r="AD89674" s="9"/>
    </row>
    <row r="89675" spans="30:30">
      <c r="AD89675" s="9"/>
    </row>
    <row r="89676" spans="30:30">
      <c r="AD89676" s="9"/>
    </row>
    <row r="89677" spans="30:30">
      <c r="AD89677" s="9"/>
    </row>
    <row r="89678" spans="30:30">
      <c r="AD89678" s="9"/>
    </row>
    <row r="89679" spans="30:30">
      <c r="AD89679" s="9"/>
    </row>
    <row r="89680" spans="30:30">
      <c r="AD89680" s="9"/>
    </row>
    <row r="89681" spans="30:30">
      <c r="AD89681" s="9"/>
    </row>
    <row r="89682" spans="30:30">
      <c r="AD89682" s="9"/>
    </row>
    <row r="89683" spans="30:30">
      <c r="AD89683" s="9"/>
    </row>
    <row r="89684" spans="30:30">
      <c r="AD89684" s="9"/>
    </row>
    <row r="89685" spans="30:30">
      <c r="AD89685" s="9"/>
    </row>
    <row r="89686" spans="30:30">
      <c r="AD89686" s="9"/>
    </row>
    <row r="89687" spans="30:30">
      <c r="AD89687" s="9"/>
    </row>
    <row r="89688" spans="30:30">
      <c r="AD89688" s="9"/>
    </row>
    <row r="89689" spans="30:30">
      <c r="AD89689" s="9"/>
    </row>
    <row r="89690" spans="30:30">
      <c r="AD89690" s="9"/>
    </row>
    <row r="89691" spans="30:30">
      <c r="AD89691" s="9"/>
    </row>
    <row r="89692" spans="30:30">
      <c r="AD89692" s="9"/>
    </row>
    <row r="89693" spans="30:30">
      <c r="AD89693" s="9"/>
    </row>
    <row r="89694" spans="30:30">
      <c r="AD89694" s="9"/>
    </row>
    <row r="89695" spans="30:30">
      <c r="AD89695" s="9"/>
    </row>
    <row r="89696" spans="30:30">
      <c r="AD89696" s="9"/>
    </row>
    <row r="89697" spans="30:30">
      <c r="AD89697" s="9"/>
    </row>
    <row r="89698" spans="30:30">
      <c r="AD89698" s="9"/>
    </row>
    <row r="89699" spans="30:30">
      <c r="AD89699" s="9"/>
    </row>
    <row r="89700" spans="30:30">
      <c r="AD89700" s="9"/>
    </row>
    <row r="89701" spans="30:30">
      <c r="AD89701" s="9"/>
    </row>
    <row r="89702" spans="30:30">
      <c r="AD89702" s="9"/>
    </row>
    <row r="89703" spans="30:30">
      <c r="AD89703" s="9"/>
    </row>
    <row r="89704" spans="30:30">
      <c r="AD89704" s="9"/>
    </row>
    <row r="89705" spans="30:30">
      <c r="AD89705" s="9"/>
    </row>
    <row r="89706" spans="30:30">
      <c r="AD89706" s="9"/>
    </row>
    <row r="89707" spans="30:30">
      <c r="AD89707" s="9"/>
    </row>
    <row r="89708" spans="30:30">
      <c r="AD89708" s="9"/>
    </row>
    <row r="89709" spans="30:30">
      <c r="AD89709" s="9"/>
    </row>
    <row r="89710" spans="30:30">
      <c r="AD89710" s="9"/>
    </row>
    <row r="89711" spans="30:30">
      <c r="AD89711" s="9"/>
    </row>
    <row r="89712" spans="30:30">
      <c r="AD89712" s="9"/>
    </row>
    <row r="89713" spans="30:30">
      <c r="AD89713" s="9"/>
    </row>
    <row r="89714" spans="30:30">
      <c r="AD89714" s="9"/>
    </row>
    <row r="89715" spans="30:30">
      <c r="AD89715" s="9"/>
    </row>
    <row r="89716" spans="30:30">
      <c r="AD89716" s="9"/>
    </row>
    <row r="89717" spans="30:30">
      <c r="AD89717" s="9"/>
    </row>
    <row r="89718" spans="30:30">
      <c r="AD89718" s="9"/>
    </row>
    <row r="89719" spans="30:30">
      <c r="AD89719" s="9"/>
    </row>
    <row r="89720" spans="30:30">
      <c r="AD89720" s="9"/>
    </row>
    <row r="89721" spans="30:30">
      <c r="AD89721" s="9"/>
    </row>
    <row r="89722" spans="30:30">
      <c r="AD89722" s="9"/>
    </row>
    <row r="89723" spans="30:30">
      <c r="AD89723" s="9"/>
    </row>
    <row r="89724" spans="30:30">
      <c r="AD89724" s="9"/>
    </row>
    <row r="89725" spans="30:30">
      <c r="AD89725" s="9"/>
    </row>
    <row r="89726" spans="30:30">
      <c r="AD89726" s="9"/>
    </row>
    <row r="89727" spans="30:30">
      <c r="AD89727" s="9"/>
    </row>
    <row r="89728" spans="30:30">
      <c r="AD89728" s="9"/>
    </row>
    <row r="89729" spans="30:30">
      <c r="AD89729" s="9"/>
    </row>
    <row r="89730" spans="30:30">
      <c r="AD89730" s="9"/>
    </row>
    <row r="89731" spans="30:30">
      <c r="AD89731" s="9"/>
    </row>
    <row r="89732" spans="30:30">
      <c r="AD89732" s="9"/>
    </row>
    <row r="89733" spans="30:30">
      <c r="AD89733" s="9"/>
    </row>
    <row r="89734" spans="30:30">
      <c r="AD89734" s="9"/>
    </row>
    <row r="89735" spans="30:30">
      <c r="AD89735" s="9"/>
    </row>
    <row r="89736" spans="30:30">
      <c r="AD89736" s="9"/>
    </row>
    <row r="89737" spans="30:30">
      <c r="AD89737" s="9"/>
    </row>
    <row r="89738" spans="30:30">
      <c r="AD89738" s="9"/>
    </row>
    <row r="89739" spans="30:30">
      <c r="AD89739" s="9"/>
    </row>
    <row r="89740" spans="30:30">
      <c r="AD89740" s="9"/>
    </row>
    <row r="89741" spans="30:30">
      <c r="AD89741" s="9"/>
    </row>
    <row r="89742" spans="30:30">
      <c r="AD89742" s="9"/>
    </row>
    <row r="89743" spans="30:30">
      <c r="AD89743" s="9"/>
    </row>
    <row r="89744" spans="30:30">
      <c r="AD89744" s="9"/>
    </row>
    <row r="89745" spans="30:30">
      <c r="AD89745" s="9"/>
    </row>
    <row r="89746" spans="30:30">
      <c r="AD89746" s="9"/>
    </row>
    <row r="89747" spans="30:30">
      <c r="AD89747" s="9"/>
    </row>
    <row r="89748" spans="30:30">
      <c r="AD89748" s="9"/>
    </row>
    <row r="89749" spans="30:30">
      <c r="AD89749" s="9"/>
    </row>
    <row r="89750" spans="30:30">
      <c r="AD89750" s="9"/>
    </row>
    <row r="89751" spans="30:30">
      <c r="AD89751" s="9"/>
    </row>
    <row r="89752" spans="30:30">
      <c r="AD89752" s="9"/>
    </row>
    <row r="89753" spans="30:30">
      <c r="AD89753" s="9"/>
    </row>
    <row r="89754" spans="30:30">
      <c r="AD89754" s="9"/>
    </row>
    <row r="89755" spans="30:30">
      <c r="AD89755" s="9"/>
    </row>
    <row r="89756" spans="30:30">
      <c r="AD89756" s="9"/>
    </row>
    <row r="89757" spans="30:30">
      <c r="AD89757" s="9"/>
    </row>
    <row r="89758" spans="30:30">
      <c r="AD89758" s="9"/>
    </row>
    <row r="89759" spans="30:30">
      <c r="AD89759" s="9"/>
    </row>
    <row r="89760" spans="30:30">
      <c r="AD89760" s="9"/>
    </row>
    <row r="89761" spans="30:30">
      <c r="AD89761" s="9"/>
    </row>
    <row r="89762" spans="30:30">
      <c r="AD89762" s="9"/>
    </row>
    <row r="89763" spans="30:30">
      <c r="AD89763" s="9"/>
    </row>
    <row r="89764" spans="30:30">
      <c r="AD89764" s="9"/>
    </row>
    <row r="89765" spans="30:30">
      <c r="AD89765" s="9"/>
    </row>
    <row r="89766" spans="30:30">
      <c r="AD89766" s="9"/>
    </row>
    <row r="89767" spans="30:30">
      <c r="AD89767" s="9"/>
    </row>
    <row r="89768" spans="30:30">
      <c r="AD89768" s="9"/>
    </row>
    <row r="89769" spans="30:30">
      <c r="AD89769" s="9"/>
    </row>
    <row r="89770" spans="30:30">
      <c r="AD89770" s="9"/>
    </row>
    <row r="89771" spans="30:30">
      <c r="AD89771" s="9"/>
    </row>
    <row r="89772" spans="30:30">
      <c r="AD89772" s="9"/>
    </row>
    <row r="89773" spans="30:30">
      <c r="AD89773" s="9"/>
    </row>
    <row r="89774" spans="30:30">
      <c r="AD89774" s="9"/>
    </row>
    <row r="89775" spans="30:30">
      <c r="AD89775" s="9"/>
    </row>
    <row r="89776" spans="30:30">
      <c r="AD89776" s="9"/>
    </row>
    <row r="89777" spans="30:30">
      <c r="AD89777" s="9"/>
    </row>
    <row r="89778" spans="30:30">
      <c r="AD89778" s="9"/>
    </row>
    <row r="89779" spans="30:30">
      <c r="AD89779" s="9"/>
    </row>
    <row r="89780" spans="30:30">
      <c r="AD89780" s="9"/>
    </row>
    <row r="89781" spans="30:30">
      <c r="AD89781" s="9"/>
    </row>
    <row r="89782" spans="30:30">
      <c r="AD89782" s="9"/>
    </row>
    <row r="89783" spans="30:30">
      <c r="AD89783" s="9"/>
    </row>
    <row r="89784" spans="30:30">
      <c r="AD89784" s="9"/>
    </row>
    <row r="89785" spans="30:30">
      <c r="AD89785" s="9"/>
    </row>
    <row r="89786" spans="30:30">
      <c r="AD89786" s="9"/>
    </row>
    <row r="89787" spans="30:30">
      <c r="AD89787" s="9"/>
    </row>
    <row r="89788" spans="30:30">
      <c r="AD89788" s="9"/>
    </row>
    <row r="89789" spans="30:30">
      <c r="AD89789" s="9"/>
    </row>
    <row r="89790" spans="30:30">
      <c r="AD89790" s="9"/>
    </row>
    <row r="89791" spans="30:30">
      <c r="AD89791" s="9"/>
    </row>
    <row r="89792" spans="30:30">
      <c r="AD89792" s="9"/>
    </row>
    <row r="89793" spans="30:30">
      <c r="AD89793" s="9"/>
    </row>
    <row r="89794" spans="30:30">
      <c r="AD89794" s="9"/>
    </row>
    <row r="89795" spans="30:30">
      <c r="AD89795" s="9"/>
    </row>
    <row r="89796" spans="30:30">
      <c r="AD89796" s="9"/>
    </row>
    <row r="89797" spans="30:30">
      <c r="AD89797" s="9"/>
    </row>
    <row r="89798" spans="30:30">
      <c r="AD89798" s="9"/>
    </row>
    <row r="89799" spans="30:30">
      <c r="AD89799" s="9"/>
    </row>
    <row r="89800" spans="30:30">
      <c r="AD89800" s="9"/>
    </row>
    <row r="89801" spans="30:30">
      <c r="AD89801" s="9"/>
    </row>
    <row r="89802" spans="30:30">
      <c r="AD89802" s="9"/>
    </row>
    <row r="89803" spans="30:30">
      <c r="AD89803" s="9"/>
    </row>
    <row r="89804" spans="30:30">
      <c r="AD89804" s="9"/>
    </row>
    <row r="89805" spans="30:30">
      <c r="AD89805" s="9"/>
    </row>
    <row r="89806" spans="30:30">
      <c r="AD89806" s="9"/>
    </row>
    <row r="89807" spans="30:30">
      <c r="AD89807" s="9"/>
    </row>
    <row r="89808" spans="30:30">
      <c r="AD89808" s="9"/>
    </row>
    <row r="89809" spans="30:30">
      <c r="AD89809" s="9"/>
    </row>
    <row r="89810" spans="30:30">
      <c r="AD89810" s="9"/>
    </row>
    <row r="89811" spans="30:30">
      <c r="AD89811" s="9"/>
    </row>
    <row r="89812" spans="30:30">
      <c r="AD89812" s="9"/>
    </row>
    <row r="89813" spans="30:30">
      <c r="AD89813" s="9"/>
    </row>
    <row r="89814" spans="30:30">
      <c r="AD89814" s="9"/>
    </row>
    <row r="89815" spans="30:30">
      <c r="AD89815" s="9"/>
    </row>
    <row r="89816" spans="30:30">
      <c r="AD89816" s="9"/>
    </row>
    <row r="89817" spans="30:30">
      <c r="AD89817" s="9"/>
    </row>
    <row r="89818" spans="30:30">
      <c r="AD89818" s="9"/>
    </row>
    <row r="89819" spans="30:30">
      <c r="AD89819" s="9"/>
    </row>
    <row r="89820" spans="30:30">
      <c r="AD89820" s="9"/>
    </row>
    <row r="89821" spans="30:30">
      <c r="AD89821" s="9"/>
    </row>
    <row r="89822" spans="30:30">
      <c r="AD89822" s="9"/>
    </row>
    <row r="89823" spans="30:30">
      <c r="AD89823" s="9"/>
    </row>
    <row r="89824" spans="30:30">
      <c r="AD89824" s="9"/>
    </row>
    <row r="89825" spans="30:30">
      <c r="AD89825" s="9"/>
    </row>
    <row r="89826" spans="30:30">
      <c r="AD89826" s="9"/>
    </row>
    <row r="89827" spans="30:30">
      <c r="AD89827" s="9"/>
    </row>
    <row r="89828" spans="30:30">
      <c r="AD89828" s="9"/>
    </row>
    <row r="89829" spans="30:30">
      <c r="AD89829" s="9"/>
    </row>
    <row r="89830" spans="30:30">
      <c r="AD89830" s="9"/>
    </row>
    <row r="89831" spans="30:30">
      <c r="AD89831" s="9"/>
    </row>
    <row r="89832" spans="30:30">
      <c r="AD89832" s="9"/>
    </row>
    <row r="89833" spans="30:30">
      <c r="AD89833" s="9"/>
    </row>
    <row r="89834" spans="30:30">
      <c r="AD89834" s="9"/>
    </row>
    <row r="89835" spans="30:30">
      <c r="AD89835" s="9"/>
    </row>
    <row r="89836" spans="30:30">
      <c r="AD89836" s="9"/>
    </row>
    <row r="89837" spans="30:30">
      <c r="AD89837" s="9"/>
    </row>
    <row r="89838" spans="30:30">
      <c r="AD89838" s="9"/>
    </row>
    <row r="89839" spans="30:30">
      <c r="AD89839" s="9"/>
    </row>
    <row r="89840" spans="30:30">
      <c r="AD89840" s="9"/>
    </row>
    <row r="89841" spans="30:30">
      <c r="AD89841" s="9"/>
    </row>
    <row r="89842" spans="30:30">
      <c r="AD89842" s="9"/>
    </row>
    <row r="89843" spans="30:30">
      <c r="AD89843" s="9"/>
    </row>
    <row r="89844" spans="30:30">
      <c r="AD89844" s="9"/>
    </row>
    <row r="89845" spans="30:30">
      <c r="AD89845" s="9"/>
    </row>
    <row r="89846" spans="30:30">
      <c r="AD89846" s="9"/>
    </row>
    <row r="89847" spans="30:30">
      <c r="AD89847" s="9"/>
    </row>
    <row r="89848" spans="30:30">
      <c r="AD89848" s="9"/>
    </row>
    <row r="89849" spans="30:30">
      <c r="AD89849" s="9"/>
    </row>
    <row r="89850" spans="30:30">
      <c r="AD89850" s="9"/>
    </row>
    <row r="89851" spans="30:30">
      <c r="AD89851" s="9"/>
    </row>
    <row r="89852" spans="30:30">
      <c r="AD89852" s="9"/>
    </row>
    <row r="89853" spans="30:30">
      <c r="AD89853" s="9"/>
    </row>
    <row r="89854" spans="30:30">
      <c r="AD89854" s="9"/>
    </row>
    <row r="89855" spans="30:30">
      <c r="AD89855" s="9"/>
    </row>
    <row r="89856" spans="30:30">
      <c r="AD89856" s="9"/>
    </row>
    <row r="89857" spans="30:30">
      <c r="AD89857" s="9"/>
    </row>
    <row r="89858" spans="30:30">
      <c r="AD89858" s="9"/>
    </row>
    <row r="89859" spans="30:30">
      <c r="AD89859" s="9"/>
    </row>
    <row r="89860" spans="30:30">
      <c r="AD89860" s="9"/>
    </row>
    <row r="89861" spans="30:30">
      <c r="AD89861" s="9"/>
    </row>
    <row r="89862" spans="30:30">
      <c r="AD89862" s="9"/>
    </row>
    <row r="89863" spans="30:30">
      <c r="AD89863" s="9"/>
    </row>
    <row r="89864" spans="30:30">
      <c r="AD89864" s="9"/>
    </row>
    <row r="89865" spans="30:30">
      <c r="AD89865" s="9"/>
    </row>
    <row r="89866" spans="30:30">
      <c r="AD89866" s="9"/>
    </row>
    <row r="89867" spans="30:30">
      <c r="AD89867" s="9"/>
    </row>
    <row r="89868" spans="30:30">
      <c r="AD89868" s="9"/>
    </row>
    <row r="89869" spans="30:30">
      <c r="AD89869" s="9"/>
    </row>
    <row r="89870" spans="30:30">
      <c r="AD89870" s="9"/>
    </row>
    <row r="89871" spans="30:30">
      <c r="AD89871" s="9"/>
    </row>
    <row r="89872" spans="30:30">
      <c r="AD89872" s="9"/>
    </row>
    <row r="89873" spans="30:30">
      <c r="AD89873" s="9"/>
    </row>
    <row r="89874" spans="30:30">
      <c r="AD89874" s="9"/>
    </row>
    <row r="89875" spans="30:30">
      <c r="AD89875" s="9"/>
    </row>
    <row r="89876" spans="30:30">
      <c r="AD89876" s="9"/>
    </row>
    <row r="89877" spans="30:30">
      <c r="AD89877" s="9"/>
    </row>
    <row r="89878" spans="30:30">
      <c r="AD89878" s="9"/>
    </row>
    <row r="89879" spans="30:30">
      <c r="AD89879" s="9"/>
    </row>
    <row r="89880" spans="30:30">
      <c r="AD89880" s="9"/>
    </row>
    <row r="89881" spans="30:30">
      <c r="AD89881" s="9"/>
    </row>
    <row r="89882" spans="30:30">
      <c r="AD89882" s="9"/>
    </row>
    <row r="89883" spans="30:30">
      <c r="AD89883" s="9"/>
    </row>
    <row r="89884" spans="30:30">
      <c r="AD89884" s="9"/>
    </row>
    <row r="89885" spans="30:30">
      <c r="AD89885" s="9"/>
    </row>
    <row r="89886" spans="30:30">
      <c r="AD89886" s="9"/>
    </row>
    <row r="89887" spans="30:30">
      <c r="AD89887" s="9"/>
    </row>
    <row r="89888" spans="30:30">
      <c r="AD89888" s="9"/>
    </row>
    <row r="89889" spans="30:30">
      <c r="AD89889" s="9"/>
    </row>
    <row r="89890" spans="30:30">
      <c r="AD89890" s="9"/>
    </row>
    <row r="89891" spans="30:30">
      <c r="AD89891" s="9"/>
    </row>
    <row r="89892" spans="30:30">
      <c r="AD89892" s="9"/>
    </row>
    <row r="89893" spans="30:30">
      <c r="AD89893" s="9"/>
    </row>
    <row r="89894" spans="30:30">
      <c r="AD89894" s="9"/>
    </row>
    <row r="89895" spans="30:30">
      <c r="AD89895" s="9"/>
    </row>
    <row r="89896" spans="30:30">
      <c r="AD89896" s="9"/>
    </row>
    <row r="89897" spans="30:30">
      <c r="AD89897" s="9"/>
    </row>
    <row r="89898" spans="30:30">
      <c r="AD89898" s="9"/>
    </row>
    <row r="89899" spans="30:30">
      <c r="AD89899" s="9"/>
    </row>
    <row r="89900" spans="30:30">
      <c r="AD89900" s="9"/>
    </row>
    <row r="89901" spans="30:30">
      <c r="AD89901" s="9"/>
    </row>
    <row r="89902" spans="30:30">
      <c r="AD89902" s="9"/>
    </row>
    <row r="89903" spans="30:30">
      <c r="AD89903" s="9"/>
    </row>
    <row r="89904" spans="30:30">
      <c r="AD89904" s="9"/>
    </row>
    <row r="89905" spans="30:30">
      <c r="AD89905" s="9"/>
    </row>
    <row r="89906" spans="30:30">
      <c r="AD89906" s="9"/>
    </row>
    <row r="89907" spans="30:30">
      <c r="AD89907" s="9"/>
    </row>
    <row r="89908" spans="30:30">
      <c r="AD89908" s="9"/>
    </row>
    <row r="89909" spans="30:30">
      <c r="AD89909" s="9"/>
    </row>
    <row r="89910" spans="30:30">
      <c r="AD89910" s="9"/>
    </row>
    <row r="89911" spans="30:30">
      <c r="AD89911" s="9"/>
    </row>
    <row r="89912" spans="30:30">
      <c r="AD89912" s="9"/>
    </row>
    <row r="89913" spans="30:30">
      <c r="AD89913" s="9"/>
    </row>
    <row r="89914" spans="30:30">
      <c r="AD89914" s="9"/>
    </row>
    <row r="89915" spans="30:30">
      <c r="AD89915" s="9"/>
    </row>
    <row r="89916" spans="30:30">
      <c r="AD89916" s="9"/>
    </row>
    <row r="89917" spans="30:30">
      <c r="AD89917" s="9"/>
    </row>
    <row r="89918" spans="30:30">
      <c r="AD89918" s="9"/>
    </row>
    <row r="89919" spans="30:30">
      <c r="AD89919" s="9"/>
    </row>
    <row r="89920" spans="30:30">
      <c r="AD89920" s="9"/>
    </row>
    <row r="89921" spans="30:30">
      <c r="AD89921" s="9"/>
    </row>
    <row r="89922" spans="30:30">
      <c r="AD89922" s="9"/>
    </row>
    <row r="89923" spans="30:30">
      <c r="AD89923" s="9"/>
    </row>
    <row r="89924" spans="30:30">
      <c r="AD89924" s="9"/>
    </row>
    <row r="89925" spans="30:30">
      <c r="AD89925" s="9"/>
    </row>
    <row r="89926" spans="30:30">
      <c r="AD89926" s="9"/>
    </row>
    <row r="89927" spans="30:30">
      <c r="AD89927" s="9"/>
    </row>
    <row r="89928" spans="30:30">
      <c r="AD89928" s="9"/>
    </row>
    <row r="89929" spans="30:30">
      <c r="AD89929" s="9"/>
    </row>
    <row r="89930" spans="30:30">
      <c r="AD89930" s="9"/>
    </row>
    <row r="89931" spans="30:30">
      <c r="AD89931" s="9"/>
    </row>
    <row r="89932" spans="30:30">
      <c r="AD89932" s="9"/>
    </row>
    <row r="89933" spans="30:30">
      <c r="AD89933" s="9"/>
    </row>
    <row r="89934" spans="30:30">
      <c r="AD89934" s="9"/>
    </row>
    <row r="89935" spans="30:30">
      <c r="AD89935" s="9"/>
    </row>
    <row r="89936" spans="30:30">
      <c r="AD89936" s="9"/>
    </row>
    <row r="89937" spans="30:30">
      <c r="AD89937" s="9"/>
    </row>
    <row r="89938" spans="30:30">
      <c r="AD89938" s="9"/>
    </row>
    <row r="89939" spans="30:30">
      <c r="AD89939" s="9"/>
    </row>
    <row r="89940" spans="30:30">
      <c r="AD89940" s="9"/>
    </row>
    <row r="89941" spans="30:30">
      <c r="AD89941" s="9"/>
    </row>
    <row r="89942" spans="30:30">
      <c r="AD89942" s="9"/>
    </row>
    <row r="89943" spans="30:30">
      <c r="AD89943" s="9"/>
    </row>
    <row r="89944" spans="30:30">
      <c r="AD89944" s="9"/>
    </row>
    <row r="89945" spans="30:30">
      <c r="AD89945" s="9"/>
    </row>
    <row r="89946" spans="30:30">
      <c r="AD89946" s="9"/>
    </row>
    <row r="89947" spans="30:30">
      <c r="AD89947" s="9"/>
    </row>
    <row r="89948" spans="30:30">
      <c r="AD89948" s="9"/>
    </row>
    <row r="89949" spans="30:30">
      <c r="AD89949" s="9"/>
    </row>
    <row r="89950" spans="30:30">
      <c r="AD89950" s="9"/>
    </row>
    <row r="89951" spans="30:30">
      <c r="AD89951" s="9"/>
    </row>
    <row r="89952" spans="30:30">
      <c r="AD89952" s="9"/>
    </row>
    <row r="89953" spans="30:30">
      <c r="AD89953" s="9"/>
    </row>
    <row r="89954" spans="30:30">
      <c r="AD89954" s="9"/>
    </row>
    <row r="89955" spans="30:30">
      <c r="AD89955" s="9"/>
    </row>
    <row r="89956" spans="30:30">
      <c r="AD89956" s="9"/>
    </row>
    <row r="89957" spans="30:30">
      <c r="AD89957" s="9"/>
    </row>
    <row r="89958" spans="30:30">
      <c r="AD89958" s="9"/>
    </row>
    <row r="89959" spans="30:30">
      <c r="AD89959" s="9"/>
    </row>
    <row r="89960" spans="30:30">
      <c r="AD89960" s="9"/>
    </row>
    <row r="89961" spans="30:30">
      <c r="AD89961" s="9"/>
    </row>
    <row r="89962" spans="30:30">
      <c r="AD89962" s="9"/>
    </row>
    <row r="89963" spans="30:30">
      <c r="AD89963" s="9"/>
    </row>
    <row r="89964" spans="30:30">
      <c r="AD89964" s="9"/>
    </row>
    <row r="89965" spans="30:30">
      <c r="AD89965" s="9"/>
    </row>
    <row r="89966" spans="30:30">
      <c r="AD89966" s="9"/>
    </row>
    <row r="89967" spans="30:30">
      <c r="AD89967" s="9"/>
    </row>
    <row r="89968" spans="30:30">
      <c r="AD89968" s="9"/>
    </row>
    <row r="89969" spans="30:30">
      <c r="AD89969" s="9"/>
    </row>
    <row r="89970" spans="30:30">
      <c r="AD89970" s="9"/>
    </row>
    <row r="89971" spans="30:30">
      <c r="AD89971" s="9"/>
    </row>
    <row r="89972" spans="30:30">
      <c r="AD89972" s="9"/>
    </row>
    <row r="89973" spans="30:30">
      <c r="AD89973" s="9"/>
    </row>
    <row r="89974" spans="30:30">
      <c r="AD89974" s="9"/>
    </row>
    <row r="89975" spans="30:30">
      <c r="AD89975" s="9"/>
    </row>
    <row r="89976" spans="30:30">
      <c r="AD89976" s="9"/>
    </row>
    <row r="89977" spans="30:30">
      <c r="AD89977" s="9"/>
    </row>
    <row r="89978" spans="30:30">
      <c r="AD89978" s="9"/>
    </row>
    <row r="89979" spans="30:30">
      <c r="AD89979" s="9"/>
    </row>
    <row r="89980" spans="30:30">
      <c r="AD89980" s="9"/>
    </row>
    <row r="89981" spans="30:30">
      <c r="AD89981" s="9"/>
    </row>
    <row r="89982" spans="30:30">
      <c r="AD89982" s="9"/>
    </row>
    <row r="89983" spans="30:30">
      <c r="AD89983" s="9"/>
    </row>
    <row r="89984" spans="30:30">
      <c r="AD89984" s="9"/>
    </row>
    <row r="89985" spans="30:30">
      <c r="AD89985" s="9"/>
    </row>
    <row r="89986" spans="30:30">
      <c r="AD89986" s="9"/>
    </row>
    <row r="89987" spans="30:30">
      <c r="AD89987" s="9"/>
    </row>
    <row r="89988" spans="30:30">
      <c r="AD89988" s="9"/>
    </row>
    <row r="89989" spans="30:30">
      <c r="AD89989" s="9"/>
    </row>
    <row r="89990" spans="30:30">
      <c r="AD89990" s="9"/>
    </row>
    <row r="89991" spans="30:30">
      <c r="AD89991" s="9"/>
    </row>
    <row r="89992" spans="30:30">
      <c r="AD89992" s="9"/>
    </row>
    <row r="89993" spans="30:30">
      <c r="AD89993" s="9"/>
    </row>
    <row r="89994" spans="30:30">
      <c r="AD89994" s="9"/>
    </row>
    <row r="89995" spans="30:30">
      <c r="AD89995" s="9"/>
    </row>
    <row r="89996" spans="30:30">
      <c r="AD89996" s="9"/>
    </row>
    <row r="89997" spans="30:30">
      <c r="AD89997" s="9"/>
    </row>
    <row r="89998" spans="30:30">
      <c r="AD89998" s="9"/>
    </row>
    <row r="89999" spans="30:30">
      <c r="AD89999" s="9"/>
    </row>
    <row r="90000" spans="30:30">
      <c r="AD90000" s="9"/>
    </row>
    <row r="90001" spans="30:30">
      <c r="AD90001" s="9"/>
    </row>
    <row r="90002" spans="30:30">
      <c r="AD90002" s="9"/>
    </row>
    <row r="90003" spans="30:30">
      <c r="AD90003" s="9"/>
    </row>
    <row r="90004" spans="30:30">
      <c r="AD90004" s="9"/>
    </row>
    <row r="90005" spans="30:30">
      <c r="AD90005" s="9"/>
    </row>
    <row r="90006" spans="30:30">
      <c r="AD90006" s="9"/>
    </row>
    <row r="90007" spans="30:30">
      <c r="AD90007" s="9"/>
    </row>
    <row r="90008" spans="30:30">
      <c r="AD90008" s="9"/>
    </row>
    <row r="90009" spans="30:30">
      <c r="AD90009" s="9"/>
    </row>
    <row r="90010" spans="30:30">
      <c r="AD90010" s="9"/>
    </row>
    <row r="90011" spans="30:30">
      <c r="AD90011" s="9"/>
    </row>
    <row r="90012" spans="30:30">
      <c r="AD90012" s="9"/>
    </row>
    <row r="90013" spans="30:30">
      <c r="AD90013" s="9"/>
    </row>
    <row r="90014" spans="30:30">
      <c r="AD90014" s="9"/>
    </row>
    <row r="90015" spans="30:30">
      <c r="AD90015" s="9"/>
    </row>
    <row r="90016" spans="30:30">
      <c r="AD90016" s="9"/>
    </row>
    <row r="90017" spans="30:30">
      <c r="AD90017" s="9"/>
    </row>
    <row r="90018" spans="30:30">
      <c r="AD90018" s="9"/>
    </row>
    <row r="90019" spans="30:30">
      <c r="AD90019" s="9"/>
    </row>
    <row r="90020" spans="30:30">
      <c r="AD90020" s="9"/>
    </row>
    <row r="90021" spans="30:30">
      <c r="AD90021" s="9"/>
    </row>
    <row r="90022" spans="30:30">
      <c r="AD90022" s="9"/>
    </row>
    <row r="90023" spans="30:30">
      <c r="AD90023" s="9"/>
    </row>
    <row r="90024" spans="30:30">
      <c r="AD90024" s="9"/>
    </row>
    <row r="90025" spans="30:30">
      <c r="AD90025" s="9"/>
    </row>
    <row r="90026" spans="30:30">
      <c r="AD90026" s="9"/>
    </row>
    <row r="90027" spans="30:30">
      <c r="AD90027" s="9"/>
    </row>
    <row r="90028" spans="30:30">
      <c r="AD90028" s="9"/>
    </row>
    <row r="90029" spans="30:30">
      <c r="AD90029" s="9"/>
    </row>
    <row r="90030" spans="30:30">
      <c r="AD90030" s="9"/>
    </row>
    <row r="90031" spans="30:30">
      <c r="AD90031" s="9"/>
    </row>
    <row r="90032" spans="30:30">
      <c r="AD90032" s="9"/>
    </row>
    <row r="90033" spans="30:30">
      <c r="AD90033" s="9"/>
    </row>
    <row r="90034" spans="30:30">
      <c r="AD90034" s="9"/>
    </row>
    <row r="90035" spans="30:30">
      <c r="AD90035" s="9"/>
    </row>
    <row r="90036" spans="30:30">
      <c r="AD90036" s="9"/>
    </row>
    <row r="90037" spans="30:30">
      <c r="AD90037" s="9"/>
    </row>
    <row r="90038" spans="30:30">
      <c r="AD90038" s="9"/>
    </row>
    <row r="90039" spans="30:30">
      <c r="AD90039" s="9"/>
    </row>
    <row r="90040" spans="30:30">
      <c r="AD90040" s="9"/>
    </row>
    <row r="90041" spans="30:30">
      <c r="AD90041" s="9"/>
    </row>
    <row r="90042" spans="30:30">
      <c r="AD90042" s="9"/>
    </row>
    <row r="90043" spans="30:30">
      <c r="AD90043" s="9"/>
    </row>
    <row r="90044" spans="30:30">
      <c r="AD90044" s="9"/>
    </row>
    <row r="90045" spans="30:30">
      <c r="AD90045" s="9"/>
    </row>
    <row r="90046" spans="30:30">
      <c r="AD90046" s="9"/>
    </row>
    <row r="90047" spans="30:30">
      <c r="AD90047" s="9"/>
    </row>
    <row r="90048" spans="30:30">
      <c r="AD90048" s="9"/>
    </row>
    <row r="90049" spans="30:30">
      <c r="AD90049" s="9"/>
    </row>
    <row r="90050" spans="30:30">
      <c r="AD90050" s="9"/>
    </row>
    <row r="90051" spans="30:30">
      <c r="AD90051" s="9"/>
    </row>
    <row r="90052" spans="30:30">
      <c r="AD90052" s="9"/>
    </row>
    <row r="90053" spans="30:30">
      <c r="AD90053" s="9"/>
    </row>
    <row r="90054" spans="30:30">
      <c r="AD90054" s="9"/>
    </row>
    <row r="90055" spans="30:30">
      <c r="AD90055" s="9"/>
    </row>
    <row r="90056" spans="30:30">
      <c r="AD90056" s="9"/>
    </row>
    <row r="90057" spans="30:30">
      <c r="AD90057" s="9"/>
    </row>
    <row r="90058" spans="30:30">
      <c r="AD90058" s="9"/>
    </row>
    <row r="90059" spans="30:30">
      <c r="AD90059" s="9"/>
    </row>
    <row r="90060" spans="30:30">
      <c r="AD90060" s="9"/>
    </row>
    <row r="90061" spans="30:30">
      <c r="AD90061" s="9"/>
    </row>
    <row r="90062" spans="30:30">
      <c r="AD90062" s="9"/>
    </row>
    <row r="90063" spans="30:30">
      <c r="AD90063" s="9"/>
    </row>
    <row r="90064" spans="30:30">
      <c r="AD90064" s="9"/>
    </row>
    <row r="90065" spans="30:30">
      <c r="AD90065" s="9"/>
    </row>
    <row r="90066" spans="30:30">
      <c r="AD90066" s="9"/>
    </row>
    <row r="90067" spans="30:30">
      <c r="AD90067" s="9"/>
    </row>
    <row r="90068" spans="30:30">
      <c r="AD90068" s="9"/>
    </row>
    <row r="90069" spans="30:30">
      <c r="AD90069" s="9"/>
    </row>
    <row r="90070" spans="30:30">
      <c r="AD90070" s="9"/>
    </row>
    <row r="90071" spans="30:30">
      <c r="AD90071" s="9"/>
    </row>
    <row r="90072" spans="30:30">
      <c r="AD90072" s="9"/>
    </row>
    <row r="90073" spans="30:30">
      <c r="AD90073" s="9"/>
    </row>
    <row r="90074" spans="30:30">
      <c r="AD90074" s="9"/>
    </row>
    <row r="90075" spans="30:30">
      <c r="AD90075" s="9"/>
    </row>
    <row r="90076" spans="30:30">
      <c r="AD90076" s="9"/>
    </row>
    <row r="90077" spans="30:30">
      <c r="AD90077" s="9"/>
    </row>
    <row r="90078" spans="30:30">
      <c r="AD90078" s="9"/>
    </row>
    <row r="90079" spans="30:30">
      <c r="AD90079" s="9"/>
    </row>
    <row r="90080" spans="30:30">
      <c r="AD90080" s="9"/>
    </row>
    <row r="90081" spans="30:30">
      <c r="AD90081" s="9"/>
    </row>
    <row r="90082" spans="30:30">
      <c r="AD90082" s="9"/>
    </row>
    <row r="90083" spans="30:30">
      <c r="AD90083" s="9"/>
    </row>
    <row r="90084" spans="30:30">
      <c r="AD90084" s="9"/>
    </row>
    <row r="90085" spans="30:30">
      <c r="AD90085" s="9"/>
    </row>
    <row r="90086" spans="30:30">
      <c r="AD90086" s="9"/>
    </row>
    <row r="90087" spans="30:30">
      <c r="AD90087" s="9"/>
    </row>
    <row r="90088" spans="30:30">
      <c r="AD90088" s="9"/>
    </row>
    <row r="90089" spans="30:30">
      <c r="AD90089" s="9"/>
    </row>
    <row r="90090" spans="30:30">
      <c r="AD90090" s="9"/>
    </row>
    <row r="90091" spans="30:30">
      <c r="AD90091" s="9"/>
    </row>
    <row r="90092" spans="30:30">
      <c r="AD90092" s="9"/>
    </row>
    <row r="90093" spans="30:30">
      <c r="AD90093" s="9"/>
    </row>
    <row r="90094" spans="30:30">
      <c r="AD90094" s="9"/>
    </row>
    <row r="90095" spans="30:30">
      <c r="AD90095" s="9"/>
    </row>
    <row r="90096" spans="30:30">
      <c r="AD90096" s="9"/>
    </row>
    <row r="90097" spans="30:30">
      <c r="AD90097" s="9"/>
    </row>
    <row r="90098" spans="30:30">
      <c r="AD90098" s="9"/>
    </row>
    <row r="90099" spans="30:30">
      <c r="AD90099" s="9"/>
    </row>
    <row r="90100" spans="30:30">
      <c r="AD90100" s="9"/>
    </row>
    <row r="90101" spans="30:30">
      <c r="AD90101" s="9"/>
    </row>
    <row r="90102" spans="30:30">
      <c r="AD90102" s="9"/>
    </row>
    <row r="90103" spans="30:30">
      <c r="AD90103" s="9"/>
    </row>
    <row r="90104" spans="30:30">
      <c r="AD90104" s="9"/>
    </row>
    <row r="90105" spans="30:30">
      <c r="AD90105" s="9"/>
    </row>
    <row r="90106" spans="30:30">
      <c r="AD90106" s="9"/>
    </row>
    <row r="90107" spans="30:30">
      <c r="AD90107" s="9"/>
    </row>
    <row r="90108" spans="30:30">
      <c r="AD90108" s="9"/>
    </row>
    <row r="90109" spans="30:30">
      <c r="AD90109" s="9"/>
    </row>
    <row r="90110" spans="30:30">
      <c r="AD90110" s="9"/>
    </row>
    <row r="90111" spans="30:30">
      <c r="AD90111" s="9"/>
    </row>
    <row r="90112" spans="30:30">
      <c r="AD90112" s="9"/>
    </row>
    <row r="90113" spans="30:30">
      <c r="AD90113" s="9"/>
    </row>
    <row r="90114" spans="30:30">
      <c r="AD90114" s="9"/>
    </row>
    <row r="90115" spans="30:30">
      <c r="AD90115" s="9"/>
    </row>
    <row r="90116" spans="30:30">
      <c r="AD90116" s="9"/>
    </row>
    <row r="90117" spans="30:30">
      <c r="AD90117" s="9"/>
    </row>
    <row r="90118" spans="30:30">
      <c r="AD90118" s="9"/>
    </row>
    <row r="90119" spans="30:30">
      <c r="AD90119" s="9"/>
    </row>
    <row r="90120" spans="30:30">
      <c r="AD90120" s="9"/>
    </row>
    <row r="90121" spans="30:30">
      <c r="AD90121" s="9"/>
    </row>
    <row r="90122" spans="30:30">
      <c r="AD90122" s="9"/>
    </row>
    <row r="90123" spans="30:30">
      <c r="AD90123" s="9"/>
    </row>
    <row r="90124" spans="30:30">
      <c r="AD90124" s="9"/>
    </row>
    <row r="90125" spans="30:30">
      <c r="AD90125" s="9"/>
    </row>
    <row r="90126" spans="30:30">
      <c r="AD90126" s="9"/>
    </row>
    <row r="90127" spans="30:30">
      <c r="AD90127" s="9"/>
    </row>
    <row r="90128" spans="30:30">
      <c r="AD90128" s="9"/>
    </row>
    <row r="90129" spans="30:30">
      <c r="AD90129" s="9"/>
    </row>
    <row r="90130" spans="30:30">
      <c r="AD90130" s="9"/>
    </row>
    <row r="90131" spans="30:30">
      <c r="AD90131" s="9"/>
    </row>
    <row r="90132" spans="30:30">
      <c r="AD90132" s="9"/>
    </row>
    <row r="90133" spans="30:30">
      <c r="AD90133" s="9"/>
    </row>
    <row r="90134" spans="30:30">
      <c r="AD90134" s="9"/>
    </row>
    <row r="90135" spans="30:30">
      <c r="AD90135" s="9"/>
    </row>
    <row r="90136" spans="30:30">
      <c r="AD90136" s="9"/>
    </row>
    <row r="90137" spans="30:30">
      <c r="AD90137" s="9"/>
    </row>
    <row r="90138" spans="30:30">
      <c r="AD90138" s="9"/>
    </row>
    <row r="90139" spans="30:30">
      <c r="AD90139" s="9"/>
    </row>
    <row r="90140" spans="30:30">
      <c r="AD90140" s="9"/>
    </row>
    <row r="90141" spans="30:30">
      <c r="AD90141" s="9"/>
    </row>
    <row r="90142" spans="30:30">
      <c r="AD90142" s="9"/>
    </row>
    <row r="90143" spans="30:30">
      <c r="AD90143" s="9"/>
    </row>
    <row r="90144" spans="30:30">
      <c r="AD90144" s="9"/>
    </row>
    <row r="90145" spans="30:30">
      <c r="AD90145" s="9"/>
    </row>
    <row r="90146" spans="30:30">
      <c r="AD90146" s="9"/>
    </row>
    <row r="90147" spans="30:30">
      <c r="AD90147" s="9"/>
    </row>
    <row r="90148" spans="30:30">
      <c r="AD90148" s="9"/>
    </row>
    <row r="90149" spans="30:30">
      <c r="AD90149" s="9"/>
    </row>
    <row r="90150" spans="30:30">
      <c r="AD90150" s="9"/>
    </row>
    <row r="90151" spans="30:30">
      <c r="AD90151" s="9"/>
    </row>
    <row r="90152" spans="30:30">
      <c r="AD90152" s="9"/>
    </row>
    <row r="90153" spans="30:30">
      <c r="AD90153" s="9"/>
    </row>
    <row r="90154" spans="30:30">
      <c r="AD90154" s="9"/>
    </row>
    <row r="90155" spans="30:30">
      <c r="AD90155" s="9"/>
    </row>
    <row r="90156" spans="30:30">
      <c r="AD90156" s="9"/>
    </row>
    <row r="90157" spans="30:30">
      <c r="AD90157" s="9"/>
    </row>
    <row r="90158" spans="30:30">
      <c r="AD90158" s="9"/>
    </row>
    <row r="90159" spans="30:30">
      <c r="AD90159" s="9"/>
    </row>
    <row r="90160" spans="30:30">
      <c r="AD90160" s="9"/>
    </row>
    <row r="90161" spans="30:30">
      <c r="AD90161" s="9"/>
    </row>
    <row r="90162" spans="30:30">
      <c r="AD90162" s="9"/>
    </row>
    <row r="90163" spans="30:30">
      <c r="AD90163" s="9"/>
    </row>
    <row r="90164" spans="30:30">
      <c r="AD90164" s="9"/>
    </row>
    <row r="90165" spans="30:30">
      <c r="AD90165" s="9"/>
    </row>
    <row r="90166" spans="30:30">
      <c r="AD90166" s="9"/>
    </row>
    <row r="90167" spans="30:30">
      <c r="AD90167" s="9"/>
    </row>
    <row r="90168" spans="30:30">
      <c r="AD90168" s="9"/>
    </row>
    <row r="90169" spans="30:30">
      <c r="AD90169" s="9"/>
    </row>
    <row r="90170" spans="30:30">
      <c r="AD90170" s="9"/>
    </row>
    <row r="90171" spans="30:30">
      <c r="AD90171" s="9"/>
    </row>
    <row r="90172" spans="30:30">
      <c r="AD90172" s="9"/>
    </row>
    <row r="90173" spans="30:30">
      <c r="AD90173" s="9"/>
    </row>
    <row r="90174" spans="30:30">
      <c r="AD90174" s="9"/>
    </row>
    <row r="90175" spans="30:30">
      <c r="AD90175" s="9"/>
    </row>
    <row r="90176" spans="30:30">
      <c r="AD90176" s="9"/>
    </row>
    <row r="90177" spans="30:30">
      <c r="AD90177" s="9"/>
    </row>
    <row r="90178" spans="30:30">
      <c r="AD90178" s="9"/>
    </row>
    <row r="90179" spans="30:30">
      <c r="AD90179" s="9"/>
    </row>
    <row r="90180" spans="30:30">
      <c r="AD90180" s="9"/>
    </row>
    <row r="90181" spans="30:30">
      <c r="AD90181" s="9"/>
    </row>
    <row r="90182" spans="30:30">
      <c r="AD90182" s="9"/>
    </row>
    <row r="90183" spans="30:30">
      <c r="AD90183" s="9"/>
    </row>
    <row r="90184" spans="30:30">
      <c r="AD90184" s="9"/>
    </row>
    <row r="90185" spans="30:30">
      <c r="AD90185" s="9"/>
    </row>
    <row r="90186" spans="30:30">
      <c r="AD90186" s="9"/>
    </row>
    <row r="90187" spans="30:30">
      <c r="AD90187" s="9"/>
    </row>
    <row r="90188" spans="30:30">
      <c r="AD90188" s="9"/>
    </row>
    <row r="90189" spans="30:30">
      <c r="AD90189" s="9"/>
    </row>
    <row r="90190" spans="30:30">
      <c r="AD90190" s="9"/>
    </row>
    <row r="90191" spans="30:30">
      <c r="AD90191" s="9"/>
    </row>
    <row r="90192" spans="30:30">
      <c r="AD90192" s="9"/>
    </row>
    <row r="90193" spans="30:30">
      <c r="AD90193" s="9"/>
    </row>
    <row r="90194" spans="30:30">
      <c r="AD90194" s="9"/>
    </row>
    <row r="90195" spans="30:30">
      <c r="AD90195" s="9"/>
    </row>
    <row r="90196" spans="30:30">
      <c r="AD90196" s="9"/>
    </row>
    <row r="90197" spans="30:30">
      <c r="AD90197" s="9"/>
    </row>
    <row r="90198" spans="30:30">
      <c r="AD90198" s="9"/>
    </row>
    <row r="90199" spans="30:30">
      <c r="AD90199" s="9"/>
    </row>
    <row r="90200" spans="30:30">
      <c r="AD90200" s="9"/>
    </row>
    <row r="90201" spans="30:30">
      <c r="AD90201" s="9"/>
    </row>
    <row r="90202" spans="30:30">
      <c r="AD90202" s="9"/>
    </row>
    <row r="90203" spans="30:30">
      <c r="AD90203" s="9"/>
    </row>
    <row r="90204" spans="30:30">
      <c r="AD90204" s="9"/>
    </row>
    <row r="90205" spans="30:30">
      <c r="AD90205" s="9"/>
    </row>
    <row r="90206" spans="30:30">
      <c r="AD90206" s="9"/>
    </row>
    <row r="90207" spans="30:30">
      <c r="AD90207" s="9"/>
    </row>
    <row r="90208" spans="30:30">
      <c r="AD90208" s="9"/>
    </row>
    <row r="90209" spans="30:30">
      <c r="AD90209" s="9"/>
    </row>
    <row r="90210" spans="30:30">
      <c r="AD90210" s="9"/>
    </row>
    <row r="90211" spans="30:30">
      <c r="AD90211" s="9"/>
    </row>
    <row r="90212" spans="30:30">
      <c r="AD90212" s="9"/>
    </row>
    <row r="90213" spans="30:30">
      <c r="AD90213" s="9"/>
    </row>
    <row r="90214" spans="30:30">
      <c r="AD90214" s="9"/>
    </row>
    <row r="90215" spans="30:30">
      <c r="AD90215" s="9"/>
    </row>
    <row r="90216" spans="30:30">
      <c r="AD90216" s="9"/>
    </row>
    <row r="90217" spans="30:30">
      <c r="AD90217" s="9"/>
    </row>
    <row r="90218" spans="30:30">
      <c r="AD90218" s="9"/>
    </row>
    <row r="90219" spans="30:30">
      <c r="AD90219" s="9"/>
    </row>
    <row r="90220" spans="30:30">
      <c r="AD90220" s="9"/>
    </row>
    <row r="90221" spans="30:30">
      <c r="AD90221" s="9"/>
    </row>
    <row r="90222" spans="30:30">
      <c r="AD90222" s="9"/>
    </row>
    <row r="90223" spans="30:30">
      <c r="AD90223" s="9"/>
    </row>
    <row r="90224" spans="30:30">
      <c r="AD90224" s="9"/>
    </row>
    <row r="90225" spans="30:30">
      <c r="AD90225" s="9"/>
    </row>
    <row r="90226" spans="30:30">
      <c r="AD90226" s="9"/>
    </row>
    <row r="90227" spans="30:30">
      <c r="AD90227" s="9"/>
    </row>
    <row r="90228" spans="30:30">
      <c r="AD90228" s="9"/>
    </row>
    <row r="90229" spans="30:30">
      <c r="AD90229" s="9"/>
    </row>
    <row r="90230" spans="30:30">
      <c r="AD90230" s="9"/>
    </row>
    <row r="90231" spans="30:30">
      <c r="AD90231" s="9"/>
    </row>
    <row r="90232" spans="30:30">
      <c r="AD90232" s="9"/>
    </row>
    <row r="90233" spans="30:30">
      <c r="AD90233" s="9"/>
    </row>
    <row r="90234" spans="30:30">
      <c r="AD90234" s="9"/>
    </row>
    <row r="90235" spans="30:30">
      <c r="AD90235" s="9"/>
    </row>
    <row r="90236" spans="30:30">
      <c r="AD90236" s="9"/>
    </row>
    <row r="90237" spans="30:30">
      <c r="AD90237" s="9"/>
    </row>
    <row r="90238" spans="30:30">
      <c r="AD90238" s="9"/>
    </row>
    <row r="90239" spans="30:30">
      <c r="AD90239" s="9"/>
    </row>
    <row r="90240" spans="30:30">
      <c r="AD90240" s="9"/>
    </row>
    <row r="90241" spans="30:30">
      <c r="AD90241" s="9"/>
    </row>
    <row r="90242" spans="30:30">
      <c r="AD90242" s="9"/>
    </row>
    <row r="90243" spans="30:30">
      <c r="AD90243" s="9"/>
    </row>
    <row r="90244" spans="30:30">
      <c r="AD90244" s="9"/>
    </row>
    <row r="90245" spans="30:30">
      <c r="AD90245" s="9"/>
    </row>
    <row r="90246" spans="30:30">
      <c r="AD90246" s="9"/>
    </row>
    <row r="90247" spans="30:30">
      <c r="AD90247" s="9"/>
    </row>
    <row r="90248" spans="30:30">
      <c r="AD90248" s="9"/>
    </row>
    <row r="90249" spans="30:30">
      <c r="AD90249" s="9"/>
    </row>
    <row r="90250" spans="30:30">
      <c r="AD90250" s="9"/>
    </row>
    <row r="90251" spans="30:30">
      <c r="AD90251" s="9"/>
    </row>
    <row r="90252" spans="30:30">
      <c r="AD90252" s="9"/>
    </row>
    <row r="90253" spans="30:30">
      <c r="AD90253" s="9"/>
    </row>
    <row r="90254" spans="30:30">
      <c r="AD90254" s="9"/>
    </row>
    <row r="90255" spans="30:30">
      <c r="AD90255" s="9"/>
    </row>
    <row r="90256" spans="30:30">
      <c r="AD90256" s="9"/>
    </row>
    <row r="90257" spans="30:30">
      <c r="AD90257" s="9"/>
    </row>
    <row r="90258" spans="30:30">
      <c r="AD90258" s="9"/>
    </row>
    <row r="90259" spans="30:30">
      <c r="AD90259" s="9"/>
    </row>
    <row r="90260" spans="30:30">
      <c r="AD90260" s="9"/>
    </row>
    <row r="90261" spans="30:30">
      <c r="AD90261" s="9"/>
    </row>
    <row r="90262" spans="30:30">
      <c r="AD90262" s="9"/>
    </row>
    <row r="90263" spans="30:30">
      <c r="AD90263" s="9"/>
    </row>
    <row r="90264" spans="30:30">
      <c r="AD90264" s="9"/>
    </row>
    <row r="90265" spans="30:30">
      <c r="AD90265" s="9"/>
    </row>
    <row r="90266" spans="30:30">
      <c r="AD90266" s="9"/>
    </row>
    <row r="90267" spans="30:30">
      <c r="AD90267" s="9"/>
    </row>
    <row r="90268" spans="30:30">
      <c r="AD90268" s="9"/>
    </row>
    <row r="90269" spans="30:30">
      <c r="AD90269" s="9"/>
    </row>
    <row r="90270" spans="30:30">
      <c r="AD90270" s="9"/>
    </row>
    <row r="90271" spans="30:30">
      <c r="AD90271" s="9"/>
    </row>
    <row r="90272" spans="30:30">
      <c r="AD90272" s="9"/>
    </row>
    <row r="90273" spans="30:30">
      <c r="AD90273" s="9"/>
    </row>
    <row r="90274" spans="30:30">
      <c r="AD90274" s="9"/>
    </row>
    <row r="90275" spans="30:30">
      <c r="AD90275" s="9"/>
    </row>
    <row r="90276" spans="30:30">
      <c r="AD90276" s="9"/>
    </row>
    <row r="90277" spans="30:30">
      <c r="AD90277" s="9"/>
    </row>
    <row r="90278" spans="30:30">
      <c r="AD90278" s="9"/>
    </row>
    <row r="90279" spans="30:30">
      <c r="AD90279" s="9"/>
    </row>
    <row r="90280" spans="30:30">
      <c r="AD90280" s="9"/>
    </row>
    <row r="90281" spans="30:30">
      <c r="AD90281" s="9"/>
    </row>
    <row r="90282" spans="30:30">
      <c r="AD90282" s="9"/>
    </row>
    <row r="90283" spans="30:30">
      <c r="AD90283" s="9"/>
    </row>
    <row r="90284" spans="30:30">
      <c r="AD90284" s="9"/>
    </row>
    <row r="90285" spans="30:30">
      <c r="AD90285" s="9"/>
    </row>
    <row r="90286" spans="30:30">
      <c r="AD90286" s="9"/>
    </row>
    <row r="90287" spans="30:30">
      <c r="AD90287" s="9"/>
    </row>
    <row r="90288" spans="30:30">
      <c r="AD90288" s="9"/>
    </row>
    <row r="90289" spans="30:30">
      <c r="AD90289" s="9"/>
    </row>
    <row r="90290" spans="30:30">
      <c r="AD90290" s="9"/>
    </row>
    <row r="90291" spans="30:30">
      <c r="AD90291" s="9"/>
    </row>
    <row r="90292" spans="30:30">
      <c r="AD90292" s="9"/>
    </row>
    <row r="90293" spans="30:30">
      <c r="AD90293" s="9"/>
    </row>
    <row r="90294" spans="30:30">
      <c r="AD90294" s="9"/>
    </row>
    <row r="90295" spans="30:30">
      <c r="AD90295" s="9"/>
    </row>
    <row r="90296" spans="30:30">
      <c r="AD90296" s="9"/>
    </row>
    <row r="90297" spans="30:30">
      <c r="AD90297" s="9"/>
    </row>
    <row r="90298" spans="30:30">
      <c r="AD90298" s="9"/>
    </row>
    <row r="90299" spans="30:30">
      <c r="AD90299" s="9"/>
    </row>
    <row r="90300" spans="30:30">
      <c r="AD90300" s="9"/>
    </row>
    <row r="90301" spans="30:30">
      <c r="AD90301" s="9"/>
    </row>
    <row r="90302" spans="30:30">
      <c r="AD90302" s="9"/>
    </row>
    <row r="90303" spans="30:30">
      <c r="AD90303" s="9"/>
    </row>
    <row r="90304" spans="30:30">
      <c r="AD90304" s="9"/>
    </row>
    <row r="90305" spans="30:30">
      <c r="AD90305" s="9"/>
    </row>
    <row r="90306" spans="30:30">
      <c r="AD90306" s="9"/>
    </row>
    <row r="90307" spans="30:30">
      <c r="AD90307" s="9"/>
    </row>
    <row r="90308" spans="30:30">
      <c r="AD90308" s="9"/>
    </row>
    <row r="90309" spans="30:30">
      <c r="AD90309" s="9"/>
    </row>
    <row r="90310" spans="30:30">
      <c r="AD90310" s="9"/>
    </row>
    <row r="90311" spans="30:30">
      <c r="AD90311" s="9"/>
    </row>
    <row r="90312" spans="30:30">
      <c r="AD90312" s="9"/>
    </row>
    <row r="90313" spans="30:30">
      <c r="AD90313" s="9"/>
    </row>
    <row r="90314" spans="30:30">
      <c r="AD90314" s="9"/>
    </row>
    <row r="90315" spans="30:30">
      <c r="AD90315" s="9"/>
    </row>
    <row r="90316" spans="30:30">
      <c r="AD90316" s="9"/>
    </row>
    <row r="90317" spans="30:30">
      <c r="AD90317" s="9"/>
    </row>
    <row r="90318" spans="30:30">
      <c r="AD90318" s="9"/>
    </row>
    <row r="90319" spans="30:30">
      <c r="AD90319" s="9"/>
    </row>
    <row r="90320" spans="30:30">
      <c r="AD90320" s="9"/>
    </row>
    <row r="90321" spans="30:30">
      <c r="AD90321" s="9"/>
    </row>
    <row r="90322" spans="30:30">
      <c r="AD90322" s="9"/>
    </row>
    <row r="90323" spans="30:30">
      <c r="AD90323" s="9"/>
    </row>
    <row r="90324" spans="30:30">
      <c r="AD90324" s="9"/>
    </row>
    <row r="90325" spans="30:30">
      <c r="AD90325" s="9"/>
    </row>
    <row r="90326" spans="30:30">
      <c r="AD90326" s="9"/>
    </row>
    <row r="90327" spans="30:30">
      <c r="AD90327" s="9"/>
    </row>
    <row r="90328" spans="30:30">
      <c r="AD90328" s="9"/>
    </row>
    <row r="90329" spans="30:30">
      <c r="AD90329" s="9"/>
    </row>
    <row r="90330" spans="30:30">
      <c r="AD90330" s="9"/>
    </row>
    <row r="90331" spans="30:30">
      <c r="AD90331" s="9"/>
    </row>
    <row r="90332" spans="30:30">
      <c r="AD90332" s="9"/>
    </row>
    <row r="90333" spans="30:30">
      <c r="AD90333" s="9"/>
    </row>
    <row r="90334" spans="30:30">
      <c r="AD90334" s="9"/>
    </row>
    <row r="90335" spans="30:30">
      <c r="AD90335" s="9"/>
    </row>
    <row r="90336" spans="30:30">
      <c r="AD90336" s="9"/>
    </row>
    <row r="90337" spans="30:30">
      <c r="AD90337" s="9"/>
    </row>
    <row r="90338" spans="30:30">
      <c r="AD90338" s="9"/>
    </row>
    <row r="90339" spans="30:30">
      <c r="AD90339" s="9"/>
    </row>
    <row r="90340" spans="30:30">
      <c r="AD90340" s="9"/>
    </row>
    <row r="90341" spans="30:30">
      <c r="AD90341" s="9"/>
    </row>
    <row r="90342" spans="30:30">
      <c r="AD90342" s="9"/>
    </row>
    <row r="90343" spans="30:30">
      <c r="AD90343" s="9"/>
    </row>
    <row r="90344" spans="30:30">
      <c r="AD90344" s="9"/>
    </row>
    <row r="90345" spans="30:30">
      <c r="AD90345" s="9"/>
    </row>
    <row r="90346" spans="30:30">
      <c r="AD90346" s="9"/>
    </row>
    <row r="90347" spans="30:30">
      <c r="AD90347" s="9"/>
    </row>
    <row r="90348" spans="30:30">
      <c r="AD90348" s="9"/>
    </row>
    <row r="90349" spans="30:30">
      <c r="AD90349" s="9"/>
    </row>
    <row r="90350" spans="30:30">
      <c r="AD90350" s="9"/>
    </row>
    <row r="90351" spans="30:30">
      <c r="AD90351" s="9"/>
    </row>
    <row r="90352" spans="30:30">
      <c r="AD90352" s="9"/>
    </row>
    <row r="90353" spans="30:30">
      <c r="AD90353" s="9"/>
    </row>
    <row r="90354" spans="30:30">
      <c r="AD90354" s="9"/>
    </row>
    <row r="90355" spans="30:30">
      <c r="AD90355" s="9"/>
    </row>
    <row r="90356" spans="30:30">
      <c r="AD90356" s="9"/>
    </row>
    <row r="90357" spans="30:30">
      <c r="AD90357" s="9"/>
    </row>
    <row r="90358" spans="30:30">
      <c r="AD90358" s="9"/>
    </row>
    <row r="90359" spans="30:30">
      <c r="AD90359" s="9"/>
    </row>
    <row r="90360" spans="30:30">
      <c r="AD90360" s="9"/>
    </row>
    <row r="90361" spans="30:30">
      <c r="AD90361" s="9"/>
    </row>
    <row r="90362" spans="30:30">
      <c r="AD90362" s="9"/>
    </row>
    <row r="90363" spans="30:30">
      <c r="AD90363" s="9"/>
    </row>
    <row r="90364" spans="30:30">
      <c r="AD90364" s="9"/>
    </row>
    <row r="90365" spans="30:30">
      <c r="AD90365" s="9"/>
    </row>
    <row r="90366" spans="30:30">
      <c r="AD90366" s="9"/>
    </row>
    <row r="90367" spans="30:30">
      <c r="AD90367" s="9"/>
    </row>
    <row r="90368" spans="30:30">
      <c r="AD90368" s="9"/>
    </row>
    <row r="90369" spans="30:30">
      <c r="AD90369" s="9"/>
    </row>
    <row r="90370" spans="30:30">
      <c r="AD90370" s="9"/>
    </row>
    <row r="90371" spans="30:30">
      <c r="AD90371" s="9"/>
    </row>
    <row r="90372" spans="30:30">
      <c r="AD90372" s="9"/>
    </row>
    <row r="90373" spans="30:30">
      <c r="AD90373" s="9"/>
    </row>
    <row r="90374" spans="30:30">
      <c r="AD90374" s="9"/>
    </row>
    <row r="90375" spans="30:30">
      <c r="AD90375" s="9"/>
    </row>
    <row r="90376" spans="30:30">
      <c r="AD90376" s="9"/>
    </row>
    <row r="90377" spans="30:30">
      <c r="AD90377" s="9"/>
    </row>
    <row r="90378" spans="30:30">
      <c r="AD90378" s="9"/>
    </row>
    <row r="90379" spans="30:30">
      <c r="AD90379" s="9"/>
    </row>
    <row r="90380" spans="30:30">
      <c r="AD90380" s="9"/>
    </row>
    <row r="90381" spans="30:30">
      <c r="AD90381" s="9"/>
    </row>
    <row r="90382" spans="30:30">
      <c r="AD90382" s="9"/>
    </row>
    <row r="90383" spans="30:30">
      <c r="AD90383" s="9"/>
    </row>
    <row r="90384" spans="30:30">
      <c r="AD90384" s="9"/>
    </row>
    <row r="90385" spans="30:30">
      <c r="AD90385" s="9"/>
    </row>
    <row r="90386" spans="30:30">
      <c r="AD90386" s="9"/>
    </row>
    <row r="90387" spans="30:30">
      <c r="AD90387" s="9"/>
    </row>
    <row r="90388" spans="30:30">
      <c r="AD90388" s="9"/>
    </row>
    <row r="90389" spans="30:30">
      <c r="AD90389" s="9"/>
    </row>
    <row r="90390" spans="30:30">
      <c r="AD90390" s="9"/>
    </row>
    <row r="90391" spans="30:30">
      <c r="AD90391" s="9"/>
    </row>
    <row r="90392" spans="30:30">
      <c r="AD90392" s="9"/>
    </row>
    <row r="90393" spans="30:30">
      <c r="AD90393" s="9"/>
    </row>
    <row r="90394" spans="30:30">
      <c r="AD90394" s="9"/>
    </row>
    <row r="90395" spans="30:30">
      <c r="AD90395" s="9"/>
    </row>
    <row r="90396" spans="30:30">
      <c r="AD90396" s="9"/>
    </row>
    <row r="90397" spans="30:30">
      <c r="AD90397" s="9"/>
    </row>
    <row r="90398" spans="30:30">
      <c r="AD90398" s="9"/>
    </row>
    <row r="90399" spans="30:30">
      <c r="AD90399" s="9"/>
    </row>
    <row r="90400" spans="30:30">
      <c r="AD90400" s="9"/>
    </row>
    <row r="90401" spans="30:30">
      <c r="AD90401" s="9"/>
    </row>
    <row r="90402" spans="30:30">
      <c r="AD90402" s="9"/>
    </row>
    <row r="90403" spans="30:30">
      <c r="AD90403" s="9"/>
    </row>
    <row r="90404" spans="30:30">
      <c r="AD90404" s="9"/>
    </row>
    <row r="90405" spans="30:30">
      <c r="AD90405" s="9"/>
    </row>
    <row r="90406" spans="30:30">
      <c r="AD90406" s="9"/>
    </row>
    <row r="90407" spans="30:30">
      <c r="AD90407" s="9"/>
    </row>
    <row r="90408" spans="30:30">
      <c r="AD90408" s="9"/>
    </row>
    <row r="90409" spans="30:30">
      <c r="AD90409" s="9"/>
    </row>
    <row r="90410" spans="30:30">
      <c r="AD90410" s="9"/>
    </row>
    <row r="90411" spans="30:30">
      <c r="AD90411" s="9"/>
    </row>
    <row r="90412" spans="30:30">
      <c r="AD90412" s="9"/>
    </row>
    <row r="90413" spans="30:30">
      <c r="AD90413" s="9"/>
    </row>
    <row r="90414" spans="30:30">
      <c r="AD90414" s="9"/>
    </row>
    <row r="90415" spans="30:30">
      <c r="AD90415" s="9"/>
    </row>
    <row r="90416" spans="30:30">
      <c r="AD90416" s="9"/>
    </row>
    <row r="90417" spans="30:30">
      <c r="AD90417" s="9"/>
    </row>
    <row r="90418" spans="30:30">
      <c r="AD90418" s="9"/>
    </row>
    <row r="90419" spans="30:30">
      <c r="AD90419" s="9"/>
    </row>
    <row r="90420" spans="30:30">
      <c r="AD90420" s="9"/>
    </row>
    <row r="90421" spans="30:30">
      <c r="AD90421" s="9"/>
    </row>
    <row r="90422" spans="30:30">
      <c r="AD90422" s="9"/>
    </row>
    <row r="90423" spans="30:30">
      <c r="AD90423" s="9"/>
    </row>
    <row r="90424" spans="30:30">
      <c r="AD90424" s="9"/>
    </row>
    <row r="90425" spans="30:30">
      <c r="AD90425" s="9"/>
    </row>
    <row r="90426" spans="30:30">
      <c r="AD90426" s="9"/>
    </row>
    <row r="90427" spans="30:30">
      <c r="AD90427" s="9"/>
    </row>
    <row r="90428" spans="30:30">
      <c r="AD90428" s="9"/>
    </row>
    <row r="90429" spans="30:30">
      <c r="AD90429" s="9"/>
    </row>
    <row r="90430" spans="30:30">
      <c r="AD90430" s="9"/>
    </row>
    <row r="90431" spans="30:30">
      <c r="AD90431" s="9"/>
    </row>
    <row r="90432" spans="30:30">
      <c r="AD90432" s="9"/>
    </row>
    <row r="90433" spans="30:30">
      <c r="AD90433" s="9"/>
    </row>
    <row r="90434" spans="30:30">
      <c r="AD90434" s="9"/>
    </row>
    <row r="90435" spans="30:30">
      <c r="AD90435" s="9"/>
    </row>
    <row r="90436" spans="30:30">
      <c r="AD90436" s="9"/>
    </row>
    <row r="90437" spans="30:30">
      <c r="AD90437" s="9"/>
    </row>
    <row r="90438" spans="30:30">
      <c r="AD90438" s="9"/>
    </row>
    <row r="90439" spans="30:30">
      <c r="AD90439" s="9"/>
    </row>
    <row r="90440" spans="30:30">
      <c r="AD90440" s="9"/>
    </row>
    <row r="90441" spans="30:30">
      <c r="AD90441" s="9"/>
    </row>
    <row r="90442" spans="30:30">
      <c r="AD90442" s="9"/>
    </row>
    <row r="90443" spans="30:30">
      <c r="AD90443" s="9"/>
    </row>
    <row r="90444" spans="30:30">
      <c r="AD90444" s="9"/>
    </row>
    <row r="90445" spans="30:30">
      <c r="AD90445" s="9"/>
    </row>
    <row r="90446" spans="30:30">
      <c r="AD90446" s="9"/>
    </row>
    <row r="90447" spans="30:30">
      <c r="AD90447" s="9"/>
    </row>
    <row r="90448" spans="30:30">
      <c r="AD90448" s="9"/>
    </row>
    <row r="90449" spans="30:30">
      <c r="AD90449" s="9"/>
    </row>
    <row r="90450" spans="30:30">
      <c r="AD90450" s="9"/>
    </row>
    <row r="90451" spans="30:30">
      <c r="AD90451" s="9"/>
    </row>
    <row r="90452" spans="30:30">
      <c r="AD90452" s="9"/>
    </row>
    <row r="90453" spans="30:30">
      <c r="AD90453" s="9"/>
    </row>
    <row r="90454" spans="30:30">
      <c r="AD90454" s="9"/>
    </row>
    <row r="90455" spans="30:30">
      <c r="AD90455" s="9"/>
    </row>
    <row r="90456" spans="30:30">
      <c r="AD90456" s="9"/>
    </row>
    <row r="90457" spans="30:30">
      <c r="AD90457" s="9"/>
    </row>
    <row r="90458" spans="30:30">
      <c r="AD90458" s="9"/>
    </row>
    <row r="90459" spans="30:30">
      <c r="AD90459" s="9"/>
    </row>
    <row r="90460" spans="30:30">
      <c r="AD90460" s="9"/>
    </row>
    <row r="90461" spans="30:30">
      <c r="AD90461" s="9"/>
    </row>
    <row r="90462" spans="30:30">
      <c r="AD90462" s="9"/>
    </row>
    <row r="90463" spans="30:30">
      <c r="AD90463" s="9"/>
    </row>
    <row r="90464" spans="30:30">
      <c r="AD90464" s="9"/>
    </row>
    <row r="90465" spans="30:30">
      <c r="AD90465" s="9"/>
    </row>
    <row r="90466" spans="30:30">
      <c r="AD90466" s="9"/>
    </row>
    <row r="90467" spans="30:30">
      <c r="AD90467" s="9"/>
    </row>
    <row r="90468" spans="30:30">
      <c r="AD90468" s="9"/>
    </row>
    <row r="90469" spans="30:30">
      <c r="AD90469" s="9"/>
    </row>
    <row r="90470" spans="30:30">
      <c r="AD90470" s="9"/>
    </row>
    <row r="90471" spans="30:30">
      <c r="AD90471" s="9"/>
    </row>
    <row r="90472" spans="30:30">
      <c r="AD90472" s="9"/>
    </row>
    <row r="90473" spans="30:30">
      <c r="AD90473" s="9"/>
    </row>
    <row r="90474" spans="30:30">
      <c r="AD90474" s="9"/>
    </row>
    <row r="90475" spans="30:30">
      <c r="AD90475" s="9"/>
    </row>
    <row r="90476" spans="30:30">
      <c r="AD90476" s="9"/>
    </row>
    <row r="90477" spans="30:30">
      <c r="AD90477" s="9"/>
    </row>
    <row r="90478" spans="30:30">
      <c r="AD90478" s="9"/>
    </row>
    <row r="90479" spans="30:30">
      <c r="AD90479" s="9"/>
    </row>
    <row r="90480" spans="30:30">
      <c r="AD90480" s="9"/>
    </row>
    <row r="90481" spans="30:30">
      <c r="AD90481" s="9"/>
    </row>
    <row r="90482" spans="30:30">
      <c r="AD90482" s="9"/>
    </row>
    <row r="90483" spans="30:30">
      <c r="AD90483" s="9"/>
    </row>
    <row r="90484" spans="30:30">
      <c r="AD90484" s="9"/>
    </row>
    <row r="90485" spans="30:30">
      <c r="AD90485" s="9"/>
    </row>
    <row r="90486" spans="30:30">
      <c r="AD90486" s="9"/>
    </row>
    <row r="90487" spans="30:30">
      <c r="AD90487" s="9"/>
    </row>
    <row r="90488" spans="30:30">
      <c r="AD90488" s="9"/>
    </row>
    <row r="90489" spans="30:30">
      <c r="AD90489" s="9"/>
    </row>
    <row r="90490" spans="30:30">
      <c r="AD90490" s="9"/>
    </row>
    <row r="90491" spans="30:30">
      <c r="AD90491" s="9"/>
    </row>
    <row r="90492" spans="30:30">
      <c r="AD90492" s="9"/>
    </row>
    <row r="90493" spans="30:30">
      <c r="AD90493" s="9"/>
    </row>
    <row r="90494" spans="30:30">
      <c r="AD90494" s="9"/>
    </row>
    <row r="90495" spans="30:30">
      <c r="AD90495" s="9"/>
    </row>
    <row r="90496" spans="30:30">
      <c r="AD90496" s="9"/>
    </row>
    <row r="90497" spans="30:30">
      <c r="AD90497" s="9"/>
    </row>
    <row r="90498" spans="30:30">
      <c r="AD90498" s="9"/>
    </row>
    <row r="90499" spans="30:30">
      <c r="AD90499" s="9"/>
    </row>
    <row r="90500" spans="30:30">
      <c r="AD90500" s="9"/>
    </row>
    <row r="90501" spans="30:30">
      <c r="AD90501" s="9"/>
    </row>
    <row r="90502" spans="30:30">
      <c r="AD90502" s="9"/>
    </row>
    <row r="90503" spans="30:30">
      <c r="AD90503" s="9"/>
    </row>
    <row r="90504" spans="30:30">
      <c r="AD90504" s="9"/>
    </row>
    <row r="90505" spans="30:30">
      <c r="AD90505" s="9"/>
    </row>
    <row r="90506" spans="30:30">
      <c r="AD90506" s="9"/>
    </row>
    <row r="90507" spans="30:30">
      <c r="AD90507" s="9"/>
    </row>
    <row r="90508" spans="30:30">
      <c r="AD90508" s="9"/>
    </row>
    <row r="90509" spans="30:30">
      <c r="AD90509" s="9"/>
    </row>
    <row r="90510" spans="30:30">
      <c r="AD90510" s="9"/>
    </row>
    <row r="90511" spans="30:30">
      <c r="AD90511" s="9"/>
    </row>
    <row r="90512" spans="30:30">
      <c r="AD90512" s="9"/>
    </row>
    <row r="90513" spans="30:30">
      <c r="AD90513" s="9"/>
    </row>
    <row r="90514" spans="30:30">
      <c r="AD90514" s="9"/>
    </row>
    <row r="90515" spans="30:30">
      <c r="AD90515" s="9"/>
    </row>
    <row r="90516" spans="30:30">
      <c r="AD90516" s="9"/>
    </row>
    <row r="90517" spans="30:30">
      <c r="AD90517" s="9"/>
    </row>
    <row r="90518" spans="30:30">
      <c r="AD90518" s="9"/>
    </row>
    <row r="90519" spans="30:30">
      <c r="AD90519" s="9"/>
    </row>
    <row r="90520" spans="30:30">
      <c r="AD90520" s="9"/>
    </row>
    <row r="90521" spans="30:30">
      <c r="AD90521" s="9"/>
    </row>
    <row r="90522" spans="30:30">
      <c r="AD90522" s="9"/>
    </row>
    <row r="90523" spans="30:30">
      <c r="AD90523" s="9"/>
    </row>
    <row r="90524" spans="30:30">
      <c r="AD90524" s="9"/>
    </row>
    <row r="90525" spans="30:30">
      <c r="AD90525" s="9"/>
    </row>
    <row r="90526" spans="30:30">
      <c r="AD90526" s="9"/>
    </row>
    <row r="90527" spans="30:30">
      <c r="AD90527" s="9"/>
    </row>
    <row r="90528" spans="30:30">
      <c r="AD90528" s="9"/>
    </row>
    <row r="90529" spans="30:30">
      <c r="AD90529" s="9"/>
    </row>
    <row r="90530" spans="30:30">
      <c r="AD90530" s="9"/>
    </row>
    <row r="90531" spans="30:30">
      <c r="AD90531" s="9"/>
    </row>
    <row r="90532" spans="30:30">
      <c r="AD90532" s="9"/>
    </row>
    <row r="90533" spans="30:30">
      <c r="AD90533" s="9"/>
    </row>
    <row r="90534" spans="30:30">
      <c r="AD90534" s="9"/>
    </row>
    <row r="90535" spans="30:30">
      <c r="AD90535" s="9"/>
    </row>
    <row r="90536" spans="30:30">
      <c r="AD90536" s="9"/>
    </row>
    <row r="90537" spans="30:30">
      <c r="AD90537" s="9"/>
    </row>
    <row r="90538" spans="30:30">
      <c r="AD90538" s="9"/>
    </row>
    <row r="90539" spans="30:30">
      <c r="AD90539" s="9"/>
    </row>
    <row r="90540" spans="30:30">
      <c r="AD90540" s="9"/>
    </row>
    <row r="90541" spans="30:30">
      <c r="AD90541" s="9"/>
    </row>
    <row r="90542" spans="30:30">
      <c r="AD90542" s="9"/>
    </row>
    <row r="90543" spans="30:30">
      <c r="AD90543" s="9"/>
    </row>
    <row r="90544" spans="30:30">
      <c r="AD90544" s="9"/>
    </row>
    <row r="90545" spans="30:30">
      <c r="AD90545" s="9"/>
    </row>
    <row r="90546" spans="30:30">
      <c r="AD90546" s="9"/>
    </row>
    <row r="90547" spans="30:30">
      <c r="AD90547" s="9"/>
    </row>
    <row r="90548" spans="30:30">
      <c r="AD90548" s="9"/>
    </row>
    <row r="90549" spans="30:30">
      <c r="AD90549" s="9"/>
    </row>
    <row r="90550" spans="30:30">
      <c r="AD90550" s="9"/>
    </row>
    <row r="90551" spans="30:30">
      <c r="AD90551" s="9"/>
    </row>
    <row r="90552" spans="30:30">
      <c r="AD90552" s="9"/>
    </row>
    <row r="90553" spans="30:30">
      <c r="AD90553" s="9"/>
    </row>
    <row r="90554" spans="30:30">
      <c r="AD90554" s="9"/>
    </row>
    <row r="90555" spans="30:30">
      <c r="AD90555" s="9"/>
    </row>
    <row r="90556" spans="30:30">
      <c r="AD90556" s="9"/>
    </row>
    <row r="90557" spans="30:30">
      <c r="AD90557" s="9"/>
    </row>
    <row r="90558" spans="30:30">
      <c r="AD90558" s="9"/>
    </row>
    <row r="90559" spans="30:30">
      <c r="AD90559" s="9"/>
    </row>
    <row r="90560" spans="30:30">
      <c r="AD90560" s="9"/>
    </row>
    <row r="90561" spans="30:30">
      <c r="AD90561" s="9"/>
    </row>
    <row r="90562" spans="30:30">
      <c r="AD90562" s="9"/>
    </row>
    <row r="90563" spans="30:30">
      <c r="AD90563" s="9"/>
    </row>
    <row r="90564" spans="30:30">
      <c r="AD90564" s="9"/>
    </row>
    <row r="90565" spans="30:30">
      <c r="AD90565" s="9"/>
    </row>
    <row r="90566" spans="30:30">
      <c r="AD90566" s="9"/>
    </row>
    <row r="90567" spans="30:30">
      <c r="AD90567" s="9"/>
    </row>
    <row r="90568" spans="30:30">
      <c r="AD90568" s="9"/>
    </row>
    <row r="90569" spans="30:30">
      <c r="AD90569" s="9"/>
    </row>
    <row r="90570" spans="30:30">
      <c r="AD90570" s="9"/>
    </row>
    <row r="90571" spans="30:30">
      <c r="AD90571" s="9"/>
    </row>
    <row r="90572" spans="30:30">
      <c r="AD90572" s="9"/>
    </row>
    <row r="90573" spans="30:30">
      <c r="AD90573" s="9"/>
    </row>
    <row r="90574" spans="30:30">
      <c r="AD90574" s="9"/>
    </row>
    <row r="90575" spans="30:30">
      <c r="AD90575" s="9"/>
    </row>
    <row r="90576" spans="30:30">
      <c r="AD90576" s="9"/>
    </row>
    <row r="90577" spans="30:30">
      <c r="AD90577" s="9"/>
    </row>
    <row r="90578" spans="30:30">
      <c r="AD90578" s="9"/>
    </row>
    <row r="90579" spans="30:30">
      <c r="AD90579" s="9"/>
    </row>
    <row r="90580" spans="30:30">
      <c r="AD90580" s="9"/>
    </row>
    <row r="90581" spans="30:30">
      <c r="AD90581" s="9"/>
    </row>
    <row r="90582" spans="30:30">
      <c r="AD90582" s="9"/>
    </row>
    <row r="90583" spans="30:30">
      <c r="AD90583" s="9"/>
    </row>
    <row r="90584" spans="30:30">
      <c r="AD90584" s="9"/>
    </row>
    <row r="90585" spans="30:30">
      <c r="AD90585" s="9"/>
    </row>
    <row r="90586" spans="30:30">
      <c r="AD90586" s="9"/>
    </row>
    <row r="90587" spans="30:30">
      <c r="AD90587" s="9"/>
    </row>
    <row r="90588" spans="30:30">
      <c r="AD90588" s="9"/>
    </row>
    <row r="90589" spans="30:30">
      <c r="AD90589" s="9"/>
    </row>
    <row r="90590" spans="30:30">
      <c r="AD90590" s="9"/>
    </row>
    <row r="90591" spans="30:30">
      <c r="AD90591" s="9"/>
    </row>
    <row r="90592" spans="30:30">
      <c r="AD90592" s="9"/>
    </row>
    <row r="90593" spans="30:30">
      <c r="AD90593" s="9"/>
    </row>
    <row r="90594" spans="30:30">
      <c r="AD90594" s="9"/>
    </row>
    <row r="90595" spans="30:30">
      <c r="AD90595" s="9"/>
    </row>
    <row r="90596" spans="30:30">
      <c r="AD90596" s="9"/>
    </row>
    <row r="90597" spans="30:30">
      <c r="AD90597" s="9"/>
    </row>
    <row r="90598" spans="30:30">
      <c r="AD90598" s="9"/>
    </row>
    <row r="90599" spans="30:30">
      <c r="AD90599" s="9"/>
    </row>
    <row r="90600" spans="30:30">
      <c r="AD90600" s="9"/>
    </row>
    <row r="90601" spans="30:30">
      <c r="AD90601" s="9"/>
    </row>
    <row r="90602" spans="30:30">
      <c r="AD90602" s="9"/>
    </row>
    <row r="90603" spans="30:30">
      <c r="AD90603" s="9"/>
    </row>
    <row r="90604" spans="30:30">
      <c r="AD90604" s="9"/>
    </row>
    <row r="90605" spans="30:30">
      <c r="AD90605" s="9"/>
    </row>
    <row r="90606" spans="30:30">
      <c r="AD90606" s="9"/>
    </row>
    <row r="90607" spans="30:30">
      <c r="AD90607" s="9"/>
    </row>
    <row r="90608" spans="30:30">
      <c r="AD90608" s="9"/>
    </row>
    <row r="90609" spans="30:30">
      <c r="AD90609" s="9"/>
    </row>
    <row r="90610" spans="30:30">
      <c r="AD90610" s="9"/>
    </row>
    <row r="90611" spans="30:30">
      <c r="AD90611" s="9"/>
    </row>
    <row r="90612" spans="30:30">
      <c r="AD90612" s="9"/>
    </row>
    <row r="90613" spans="30:30">
      <c r="AD90613" s="9"/>
    </row>
    <row r="90614" spans="30:30">
      <c r="AD90614" s="9"/>
    </row>
    <row r="90615" spans="30:30">
      <c r="AD90615" s="9"/>
    </row>
    <row r="90616" spans="30:30">
      <c r="AD90616" s="9"/>
    </row>
    <row r="90617" spans="30:30">
      <c r="AD90617" s="9"/>
    </row>
    <row r="90618" spans="30:30">
      <c r="AD90618" s="9"/>
    </row>
    <row r="90619" spans="30:30">
      <c r="AD90619" s="9"/>
    </row>
    <row r="90620" spans="30:30">
      <c r="AD90620" s="9"/>
    </row>
    <row r="90621" spans="30:30">
      <c r="AD90621" s="9"/>
    </row>
    <row r="90622" spans="30:30">
      <c r="AD90622" s="9"/>
    </row>
    <row r="90623" spans="30:30">
      <c r="AD90623" s="9"/>
    </row>
    <row r="90624" spans="30:30">
      <c r="AD90624" s="9"/>
    </row>
    <row r="90625" spans="30:30">
      <c r="AD90625" s="9"/>
    </row>
    <row r="90626" spans="30:30">
      <c r="AD90626" s="9"/>
    </row>
    <row r="90627" spans="30:30">
      <c r="AD90627" s="9"/>
    </row>
    <row r="90628" spans="30:30">
      <c r="AD90628" s="9"/>
    </row>
    <row r="90629" spans="30:30">
      <c r="AD90629" s="9"/>
    </row>
    <row r="90630" spans="30:30">
      <c r="AD90630" s="9"/>
    </row>
    <row r="90631" spans="30:30">
      <c r="AD90631" s="9"/>
    </row>
    <row r="90632" spans="30:30">
      <c r="AD90632" s="9"/>
    </row>
    <row r="90633" spans="30:30">
      <c r="AD90633" s="9"/>
    </row>
    <row r="90634" spans="30:30">
      <c r="AD90634" s="9"/>
    </row>
    <row r="90635" spans="30:30">
      <c r="AD90635" s="9"/>
    </row>
    <row r="90636" spans="30:30">
      <c r="AD90636" s="9"/>
    </row>
    <row r="90637" spans="30:30">
      <c r="AD90637" s="9"/>
    </row>
    <row r="90638" spans="30:30">
      <c r="AD90638" s="9"/>
    </row>
    <row r="90639" spans="30:30">
      <c r="AD90639" s="9"/>
    </row>
    <row r="90640" spans="30:30">
      <c r="AD90640" s="9"/>
    </row>
    <row r="90641" spans="30:30">
      <c r="AD90641" s="9"/>
    </row>
    <row r="90642" spans="30:30">
      <c r="AD90642" s="9"/>
    </row>
    <row r="90643" spans="30:30">
      <c r="AD90643" s="9"/>
    </row>
    <row r="90644" spans="30:30">
      <c r="AD90644" s="9"/>
    </row>
    <row r="90645" spans="30:30">
      <c r="AD90645" s="9"/>
    </row>
    <row r="90646" spans="30:30">
      <c r="AD90646" s="9"/>
    </row>
    <row r="90647" spans="30:30">
      <c r="AD90647" s="9"/>
    </row>
    <row r="90648" spans="30:30">
      <c r="AD90648" s="9"/>
    </row>
    <row r="90649" spans="30:30">
      <c r="AD90649" s="9"/>
    </row>
    <row r="90650" spans="30:30">
      <c r="AD90650" s="9"/>
    </row>
    <row r="90651" spans="30:30">
      <c r="AD90651" s="9"/>
    </row>
    <row r="90652" spans="30:30">
      <c r="AD90652" s="9"/>
    </row>
    <row r="90653" spans="30:30">
      <c r="AD90653" s="9"/>
    </row>
    <row r="90654" spans="30:30">
      <c r="AD90654" s="9"/>
    </row>
    <row r="90655" spans="30:30">
      <c r="AD90655" s="9"/>
    </row>
    <row r="90656" spans="30:30">
      <c r="AD90656" s="9"/>
    </row>
    <row r="90657" spans="30:30">
      <c r="AD90657" s="9"/>
    </row>
    <row r="90658" spans="30:30">
      <c r="AD90658" s="9"/>
    </row>
    <row r="90659" spans="30:30">
      <c r="AD90659" s="9"/>
    </row>
    <row r="90660" spans="30:30">
      <c r="AD90660" s="9"/>
    </row>
    <row r="90661" spans="30:30">
      <c r="AD90661" s="9"/>
    </row>
    <row r="90662" spans="30:30">
      <c r="AD90662" s="9"/>
    </row>
    <row r="90663" spans="30:30">
      <c r="AD90663" s="9"/>
    </row>
    <row r="90664" spans="30:30">
      <c r="AD90664" s="9"/>
    </row>
    <row r="90665" spans="30:30">
      <c r="AD90665" s="9"/>
    </row>
    <row r="90666" spans="30:30">
      <c r="AD90666" s="9"/>
    </row>
    <row r="90667" spans="30:30">
      <c r="AD90667" s="9"/>
    </row>
    <row r="90668" spans="30:30">
      <c r="AD90668" s="9"/>
    </row>
    <row r="90669" spans="30:30">
      <c r="AD90669" s="9"/>
    </row>
    <row r="90670" spans="30:30">
      <c r="AD90670" s="9"/>
    </row>
    <row r="90671" spans="30:30">
      <c r="AD90671" s="9"/>
    </row>
    <row r="90672" spans="30:30">
      <c r="AD90672" s="9"/>
    </row>
    <row r="90673" spans="30:30">
      <c r="AD90673" s="9"/>
    </row>
    <row r="90674" spans="30:30">
      <c r="AD90674" s="9"/>
    </row>
    <row r="90675" spans="30:30">
      <c r="AD90675" s="9"/>
    </row>
    <row r="90676" spans="30:30">
      <c r="AD90676" s="9"/>
    </row>
    <row r="90677" spans="30:30">
      <c r="AD90677" s="9"/>
    </row>
    <row r="90678" spans="30:30">
      <c r="AD90678" s="9"/>
    </row>
    <row r="90679" spans="30:30">
      <c r="AD90679" s="9"/>
    </row>
    <row r="90680" spans="30:30">
      <c r="AD90680" s="9"/>
    </row>
    <row r="90681" spans="30:30">
      <c r="AD90681" s="9"/>
    </row>
    <row r="90682" spans="30:30">
      <c r="AD90682" s="9"/>
    </row>
    <row r="90683" spans="30:30">
      <c r="AD90683" s="9"/>
    </row>
    <row r="90684" spans="30:30">
      <c r="AD90684" s="9"/>
    </row>
    <row r="90685" spans="30:30">
      <c r="AD90685" s="9"/>
    </row>
    <row r="90686" spans="30:30">
      <c r="AD90686" s="9"/>
    </row>
    <row r="90687" spans="30:30">
      <c r="AD90687" s="9"/>
    </row>
    <row r="90688" spans="30:30">
      <c r="AD90688" s="9"/>
    </row>
    <row r="90689" spans="30:30">
      <c r="AD90689" s="9"/>
    </row>
    <row r="90690" spans="30:30">
      <c r="AD90690" s="9"/>
    </row>
    <row r="90691" spans="30:30">
      <c r="AD90691" s="9"/>
    </row>
    <row r="90692" spans="30:30">
      <c r="AD90692" s="9"/>
    </row>
    <row r="90693" spans="30:30">
      <c r="AD90693" s="9"/>
    </row>
    <row r="90694" spans="30:30">
      <c r="AD90694" s="9"/>
    </row>
    <row r="90695" spans="30:30">
      <c r="AD90695" s="9"/>
    </row>
    <row r="90696" spans="30:30">
      <c r="AD90696" s="9"/>
    </row>
    <row r="90697" spans="30:30">
      <c r="AD90697" s="9"/>
    </row>
    <row r="90698" spans="30:30">
      <c r="AD90698" s="9"/>
    </row>
    <row r="90699" spans="30:30">
      <c r="AD90699" s="9"/>
    </row>
    <row r="90700" spans="30:30">
      <c r="AD90700" s="9"/>
    </row>
    <row r="90701" spans="30:30">
      <c r="AD90701" s="9"/>
    </row>
    <row r="90702" spans="30:30">
      <c r="AD90702" s="9"/>
    </row>
    <row r="90703" spans="30:30">
      <c r="AD90703" s="9"/>
    </row>
    <row r="90704" spans="30:30">
      <c r="AD90704" s="9"/>
    </row>
    <row r="90705" spans="30:30">
      <c r="AD90705" s="9"/>
    </row>
    <row r="90706" spans="30:30">
      <c r="AD90706" s="9"/>
    </row>
    <row r="90707" spans="30:30">
      <c r="AD90707" s="9"/>
    </row>
    <row r="90708" spans="30:30">
      <c r="AD90708" s="9"/>
    </row>
    <row r="90709" spans="30:30">
      <c r="AD90709" s="9"/>
    </row>
    <row r="90710" spans="30:30">
      <c r="AD90710" s="9"/>
    </row>
    <row r="90711" spans="30:30">
      <c r="AD90711" s="9"/>
    </row>
    <row r="90712" spans="30:30">
      <c r="AD90712" s="9"/>
    </row>
    <row r="90713" spans="30:30">
      <c r="AD90713" s="9"/>
    </row>
    <row r="90714" spans="30:30">
      <c r="AD90714" s="9"/>
    </row>
    <row r="90715" spans="30:30">
      <c r="AD90715" s="9"/>
    </row>
    <row r="90716" spans="30:30">
      <c r="AD90716" s="9"/>
    </row>
    <row r="90717" spans="30:30">
      <c r="AD90717" s="9"/>
    </row>
    <row r="90718" spans="30:30">
      <c r="AD90718" s="9"/>
    </row>
    <row r="90719" spans="30:30">
      <c r="AD90719" s="9"/>
    </row>
    <row r="90720" spans="30:30">
      <c r="AD90720" s="9"/>
    </row>
    <row r="90721" spans="30:30">
      <c r="AD90721" s="9"/>
    </row>
    <row r="90722" spans="30:30">
      <c r="AD90722" s="9"/>
    </row>
    <row r="90723" spans="30:30">
      <c r="AD90723" s="9"/>
    </row>
    <row r="90724" spans="30:30">
      <c r="AD90724" s="9"/>
    </row>
    <row r="90725" spans="30:30">
      <c r="AD90725" s="9"/>
    </row>
    <row r="90726" spans="30:30">
      <c r="AD90726" s="9"/>
    </row>
    <row r="90727" spans="30:30">
      <c r="AD90727" s="9"/>
    </row>
    <row r="90728" spans="30:30">
      <c r="AD90728" s="9"/>
    </row>
    <row r="90729" spans="30:30">
      <c r="AD90729" s="9"/>
    </row>
    <row r="90730" spans="30:30">
      <c r="AD90730" s="9"/>
    </row>
    <row r="90731" spans="30:30">
      <c r="AD90731" s="9"/>
    </row>
    <row r="90732" spans="30:30">
      <c r="AD90732" s="9"/>
    </row>
    <row r="90733" spans="30:30">
      <c r="AD90733" s="9"/>
    </row>
    <row r="90734" spans="30:30">
      <c r="AD90734" s="9"/>
    </row>
    <row r="90735" spans="30:30">
      <c r="AD90735" s="9"/>
    </row>
    <row r="90736" spans="30:30">
      <c r="AD90736" s="9"/>
    </row>
    <row r="90737" spans="30:30">
      <c r="AD90737" s="9"/>
    </row>
    <row r="90738" spans="30:30">
      <c r="AD90738" s="9"/>
    </row>
    <row r="90739" spans="30:30">
      <c r="AD90739" s="9"/>
    </row>
    <row r="90740" spans="30:30">
      <c r="AD90740" s="9"/>
    </row>
    <row r="90741" spans="30:30">
      <c r="AD90741" s="9"/>
    </row>
    <row r="90742" spans="30:30">
      <c r="AD90742" s="9"/>
    </row>
    <row r="90743" spans="30:30">
      <c r="AD90743" s="9"/>
    </row>
    <row r="90744" spans="30:30">
      <c r="AD90744" s="9"/>
    </row>
    <row r="90745" spans="30:30">
      <c r="AD90745" s="9"/>
    </row>
    <row r="90746" spans="30:30">
      <c r="AD90746" s="9"/>
    </row>
    <row r="90747" spans="30:30">
      <c r="AD90747" s="9"/>
    </row>
    <row r="90748" spans="30:30">
      <c r="AD90748" s="9"/>
    </row>
    <row r="90749" spans="30:30">
      <c r="AD90749" s="9"/>
    </row>
    <row r="90750" spans="30:30">
      <c r="AD90750" s="9"/>
    </row>
    <row r="90751" spans="30:30">
      <c r="AD90751" s="9"/>
    </row>
    <row r="90752" spans="30:30">
      <c r="AD90752" s="9"/>
    </row>
    <row r="90753" spans="30:30">
      <c r="AD90753" s="9"/>
    </row>
    <row r="90754" spans="30:30">
      <c r="AD90754" s="9"/>
    </row>
    <row r="90755" spans="30:30">
      <c r="AD90755" s="9"/>
    </row>
    <row r="90756" spans="30:30">
      <c r="AD90756" s="9"/>
    </row>
    <row r="90757" spans="30:30">
      <c r="AD90757" s="9"/>
    </row>
    <row r="90758" spans="30:30">
      <c r="AD90758" s="9"/>
    </row>
    <row r="90759" spans="30:30">
      <c r="AD90759" s="9"/>
    </row>
    <row r="90760" spans="30:30">
      <c r="AD90760" s="9"/>
    </row>
    <row r="90761" spans="30:30">
      <c r="AD90761" s="9"/>
    </row>
    <row r="90762" spans="30:30">
      <c r="AD90762" s="9"/>
    </row>
    <row r="90763" spans="30:30">
      <c r="AD90763" s="9"/>
    </row>
    <row r="90764" spans="30:30">
      <c r="AD90764" s="9"/>
    </row>
    <row r="90765" spans="30:30">
      <c r="AD90765" s="9"/>
    </row>
    <row r="90766" spans="30:30">
      <c r="AD90766" s="9"/>
    </row>
    <row r="90767" spans="30:30">
      <c r="AD90767" s="9"/>
    </row>
    <row r="90768" spans="30:30">
      <c r="AD90768" s="9"/>
    </row>
    <row r="90769" spans="30:30">
      <c r="AD90769" s="9"/>
    </row>
    <row r="90770" spans="30:30">
      <c r="AD90770" s="9"/>
    </row>
    <row r="90771" spans="30:30">
      <c r="AD90771" s="9"/>
    </row>
    <row r="90772" spans="30:30">
      <c r="AD90772" s="9"/>
    </row>
    <row r="90773" spans="30:30">
      <c r="AD90773" s="9"/>
    </row>
    <row r="90774" spans="30:30">
      <c r="AD90774" s="9"/>
    </row>
    <row r="90775" spans="30:30">
      <c r="AD90775" s="9"/>
    </row>
    <row r="90776" spans="30:30">
      <c r="AD90776" s="9"/>
    </row>
    <row r="90777" spans="30:30">
      <c r="AD90777" s="9"/>
    </row>
    <row r="90778" spans="30:30">
      <c r="AD90778" s="9"/>
    </row>
    <row r="90779" spans="30:30">
      <c r="AD90779" s="9"/>
    </row>
    <row r="90780" spans="30:30">
      <c r="AD90780" s="9"/>
    </row>
    <row r="90781" spans="30:30">
      <c r="AD90781" s="9"/>
    </row>
    <row r="90782" spans="30:30">
      <c r="AD90782" s="9"/>
    </row>
    <row r="90783" spans="30:30">
      <c r="AD90783" s="9"/>
    </row>
    <row r="90784" spans="30:30">
      <c r="AD90784" s="9"/>
    </row>
    <row r="90785" spans="30:30">
      <c r="AD90785" s="9"/>
    </row>
    <row r="90786" spans="30:30">
      <c r="AD90786" s="9"/>
    </row>
    <row r="90787" spans="30:30">
      <c r="AD90787" s="9"/>
    </row>
    <row r="90788" spans="30:30">
      <c r="AD90788" s="9"/>
    </row>
    <row r="90789" spans="30:30">
      <c r="AD90789" s="9"/>
    </row>
    <row r="90790" spans="30:30">
      <c r="AD90790" s="9"/>
    </row>
    <row r="90791" spans="30:30">
      <c r="AD90791" s="9"/>
    </row>
    <row r="90792" spans="30:30">
      <c r="AD90792" s="9"/>
    </row>
    <row r="90793" spans="30:30">
      <c r="AD90793" s="9"/>
    </row>
    <row r="90794" spans="30:30">
      <c r="AD90794" s="9"/>
    </row>
    <row r="90795" spans="30:30">
      <c r="AD90795" s="9"/>
    </row>
    <row r="90796" spans="30:30">
      <c r="AD90796" s="9"/>
    </row>
    <row r="90797" spans="30:30">
      <c r="AD90797" s="9"/>
    </row>
    <row r="90798" spans="30:30">
      <c r="AD90798" s="9"/>
    </row>
    <row r="90799" spans="30:30">
      <c r="AD90799" s="9"/>
    </row>
    <row r="90800" spans="30:30">
      <c r="AD90800" s="9"/>
    </row>
    <row r="90801" spans="30:30">
      <c r="AD90801" s="9"/>
    </row>
    <row r="90802" spans="30:30">
      <c r="AD90802" s="9"/>
    </row>
    <row r="90803" spans="30:30">
      <c r="AD90803" s="9"/>
    </row>
    <row r="90804" spans="30:30">
      <c r="AD90804" s="9"/>
    </row>
    <row r="90805" spans="30:30">
      <c r="AD90805" s="9"/>
    </row>
    <row r="90806" spans="30:30">
      <c r="AD90806" s="9"/>
    </row>
    <row r="90807" spans="30:30">
      <c r="AD90807" s="9"/>
    </row>
    <row r="90808" spans="30:30">
      <c r="AD90808" s="9"/>
    </row>
    <row r="90809" spans="30:30">
      <c r="AD90809" s="9"/>
    </row>
    <row r="90810" spans="30:30">
      <c r="AD90810" s="9"/>
    </row>
    <row r="90811" spans="30:30">
      <c r="AD90811" s="9"/>
    </row>
    <row r="90812" spans="30:30">
      <c r="AD90812" s="9"/>
    </row>
    <row r="90813" spans="30:30">
      <c r="AD90813" s="9"/>
    </row>
    <row r="90814" spans="30:30">
      <c r="AD90814" s="9"/>
    </row>
    <row r="90815" spans="30:30">
      <c r="AD90815" s="9"/>
    </row>
    <row r="90816" spans="30:30">
      <c r="AD90816" s="9"/>
    </row>
    <row r="90817" spans="30:30">
      <c r="AD90817" s="9"/>
    </row>
    <row r="90818" spans="30:30">
      <c r="AD90818" s="9"/>
    </row>
    <row r="90819" spans="30:30">
      <c r="AD90819" s="9"/>
    </row>
    <row r="90820" spans="30:30">
      <c r="AD90820" s="9"/>
    </row>
    <row r="90821" spans="30:30">
      <c r="AD90821" s="9"/>
    </row>
    <row r="90822" spans="30:30">
      <c r="AD90822" s="9"/>
    </row>
    <row r="90823" spans="30:30">
      <c r="AD90823" s="9"/>
    </row>
    <row r="90824" spans="30:30">
      <c r="AD90824" s="9"/>
    </row>
    <row r="90825" spans="30:30">
      <c r="AD90825" s="9"/>
    </row>
    <row r="90826" spans="30:30">
      <c r="AD90826" s="9"/>
    </row>
    <row r="90827" spans="30:30">
      <c r="AD90827" s="9"/>
    </row>
    <row r="90828" spans="30:30">
      <c r="AD90828" s="9"/>
    </row>
    <row r="90829" spans="30:30">
      <c r="AD90829" s="9"/>
    </row>
    <row r="90830" spans="30:30">
      <c r="AD90830" s="9"/>
    </row>
    <row r="90831" spans="30:30">
      <c r="AD90831" s="9"/>
    </row>
    <row r="90832" spans="30:30">
      <c r="AD90832" s="9"/>
    </row>
    <row r="90833" spans="30:30">
      <c r="AD90833" s="9"/>
    </row>
    <row r="90834" spans="30:30">
      <c r="AD90834" s="9"/>
    </row>
    <row r="90835" spans="30:30">
      <c r="AD90835" s="9"/>
    </row>
    <row r="90836" spans="30:30">
      <c r="AD90836" s="9"/>
    </row>
    <row r="90837" spans="30:30">
      <c r="AD90837" s="9"/>
    </row>
    <row r="90838" spans="30:30">
      <c r="AD90838" s="9"/>
    </row>
    <row r="90839" spans="30:30">
      <c r="AD90839" s="9"/>
    </row>
    <row r="90840" spans="30:30">
      <c r="AD90840" s="9"/>
    </row>
    <row r="90841" spans="30:30">
      <c r="AD90841" s="9"/>
    </row>
    <row r="90842" spans="30:30">
      <c r="AD90842" s="9"/>
    </row>
    <row r="90843" spans="30:30">
      <c r="AD90843" s="9"/>
    </row>
    <row r="90844" spans="30:30">
      <c r="AD90844" s="9"/>
    </row>
    <row r="90845" spans="30:30">
      <c r="AD90845" s="9"/>
    </row>
    <row r="90846" spans="30:30">
      <c r="AD90846" s="9"/>
    </row>
    <row r="90847" spans="30:30">
      <c r="AD90847" s="9"/>
    </row>
    <row r="90848" spans="30:30">
      <c r="AD90848" s="9"/>
    </row>
    <row r="90849" spans="30:30">
      <c r="AD90849" s="9"/>
    </row>
    <row r="90850" spans="30:30">
      <c r="AD90850" s="9"/>
    </row>
    <row r="90851" spans="30:30">
      <c r="AD90851" s="9"/>
    </row>
    <row r="90852" spans="30:30">
      <c r="AD90852" s="9"/>
    </row>
    <row r="90853" spans="30:30">
      <c r="AD90853" s="9"/>
    </row>
    <row r="90854" spans="30:30">
      <c r="AD90854" s="9"/>
    </row>
    <row r="90855" spans="30:30">
      <c r="AD90855" s="9"/>
    </row>
    <row r="90856" spans="30:30">
      <c r="AD90856" s="9"/>
    </row>
    <row r="90857" spans="30:30">
      <c r="AD90857" s="9"/>
    </row>
    <row r="90858" spans="30:30">
      <c r="AD90858" s="9"/>
    </row>
    <row r="90859" spans="30:30">
      <c r="AD90859" s="9"/>
    </row>
    <row r="90860" spans="30:30">
      <c r="AD90860" s="9"/>
    </row>
    <row r="90861" spans="30:30">
      <c r="AD90861" s="9"/>
    </row>
    <row r="90862" spans="30:30">
      <c r="AD90862" s="9"/>
    </row>
    <row r="90863" spans="30:30">
      <c r="AD90863" s="9"/>
    </row>
    <row r="90864" spans="30:30">
      <c r="AD90864" s="9"/>
    </row>
    <row r="90865" spans="30:30">
      <c r="AD90865" s="9"/>
    </row>
    <row r="90866" spans="30:30">
      <c r="AD90866" s="9"/>
    </row>
    <row r="90867" spans="30:30">
      <c r="AD90867" s="9"/>
    </row>
    <row r="90868" spans="30:30">
      <c r="AD90868" s="9"/>
    </row>
    <row r="90869" spans="30:30">
      <c r="AD90869" s="9"/>
    </row>
    <row r="90870" spans="30:30">
      <c r="AD90870" s="9"/>
    </row>
    <row r="90871" spans="30:30">
      <c r="AD90871" s="9"/>
    </row>
    <row r="90872" spans="30:30">
      <c r="AD90872" s="9"/>
    </row>
    <row r="90873" spans="30:30">
      <c r="AD90873" s="9"/>
    </row>
    <row r="90874" spans="30:30">
      <c r="AD90874" s="9"/>
    </row>
    <row r="90875" spans="30:30">
      <c r="AD90875" s="9"/>
    </row>
    <row r="90876" spans="30:30">
      <c r="AD90876" s="9"/>
    </row>
    <row r="90877" spans="30:30">
      <c r="AD90877" s="9"/>
    </row>
    <row r="90878" spans="30:30">
      <c r="AD90878" s="9"/>
    </row>
    <row r="90879" spans="30:30">
      <c r="AD90879" s="9"/>
    </row>
    <row r="90880" spans="30:30">
      <c r="AD90880" s="9"/>
    </row>
    <row r="90881" spans="30:30">
      <c r="AD90881" s="9"/>
    </row>
    <row r="90882" spans="30:30">
      <c r="AD90882" s="9"/>
    </row>
    <row r="90883" spans="30:30">
      <c r="AD90883" s="9"/>
    </row>
    <row r="90884" spans="30:30">
      <c r="AD90884" s="9"/>
    </row>
    <row r="90885" spans="30:30">
      <c r="AD90885" s="9"/>
    </row>
    <row r="90886" spans="30:30">
      <c r="AD90886" s="9"/>
    </row>
    <row r="90887" spans="30:30">
      <c r="AD90887" s="9"/>
    </row>
    <row r="90888" spans="30:30">
      <c r="AD90888" s="9"/>
    </row>
    <row r="90889" spans="30:30">
      <c r="AD90889" s="9"/>
    </row>
    <row r="90890" spans="30:30">
      <c r="AD90890" s="9"/>
    </row>
    <row r="90891" spans="30:30">
      <c r="AD90891" s="9"/>
    </row>
    <row r="90892" spans="30:30">
      <c r="AD90892" s="9"/>
    </row>
    <row r="90893" spans="30:30">
      <c r="AD90893" s="9"/>
    </row>
    <row r="90894" spans="30:30">
      <c r="AD90894" s="9"/>
    </row>
    <row r="90895" spans="30:30">
      <c r="AD90895" s="9"/>
    </row>
    <row r="90896" spans="30:30">
      <c r="AD90896" s="9"/>
    </row>
    <row r="90897" spans="30:30">
      <c r="AD90897" s="9"/>
    </row>
    <row r="90898" spans="30:30">
      <c r="AD90898" s="9"/>
    </row>
    <row r="90899" spans="30:30">
      <c r="AD90899" s="9"/>
    </row>
    <row r="90900" spans="30:30">
      <c r="AD90900" s="9"/>
    </row>
    <row r="90901" spans="30:30">
      <c r="AD90901" s="9"/>
    </row>
    <row r="90902" spans="30:30">
      <c r="AD90902" s="9"/>
    </row>
    <row r="90903" spans="30:30">
      <c r="AD90903" s="9"/>
    </row>
    <row r="90904" spans="30:30">
      <c r="AD90904" s="9"/>
    </row>
    <row r="90905" spans="30:30">
      <c r="AD90905" s="9"/>
    </row>
    <row r="90906" spans="30:30">
      <c r="AD90906" s="9"/>
    </row>
    <row r="90907" spans="30:30">
      <c r="AD90907" s="9"/>
    </row>
    <row r="90908" spans="30:30">
      <c r="AD90908" s="9"/>
    </row>
    <row r="90909" spans="30:30">
      <c r="AD90909" s="9"/>
    </row>
    <row r="90910" spans="30:30">
      <c r="AD90910" s="9"/>
    </row>
    <row r="90911" spans="30:30">
      <c r="AD90911" s="9"/>
    </row>
    <row r="90912" spans="30:30">
      <c r="AD90912" s="9"/>
    </row>
    <row r="90913" spans="30:30">
      <c r="AD90913" s="9"/>
    </row>
    <row r="90914" spans="30:30">
      <c r="AD90914" s="9"/>
    </row>
    <row r="90915" spans="30:30">
      <c r="AD90915" s="9"/>
    </row>
    <row r="90916" spans="30:30">
      <c r="AD90916" s="9"/>
    </row>
    <row r="90917" spans="30:30">
      <c r="AD90917" s="9"/>
    </row>
    <row r="90918" spans="30:30">
      <c r="AD90918" s="9"/>
    </row>
    <row r="90919" spans="30:30">
      <c r="AD90919" s="9"/>
    </row>
    <row r="90920" spans="30:30">
      <c r="AD90920" s="9"/>
    </row>
    <row r="90921" spans="30:30">
      <c r="AD90921" s="9"/>
    </row>
    <row r="90922" spans="30:30">
      <c r="AD90922" s="9"/>
    </row>
    <row r="90923" spans="30:30">
      <c r="AD90923" s="9"/>
    </row>
    <row r="90924" spans="30:30">
      <c r="AD90924" s="9"/>
    </row>
    <row r="90925" spans="30:30">
      <c r="AD90925" s="9"/>
    </row>
    <row r="90926" spans="30:30">
      <c r="AD90926" s="9"/>
    </row>
    <row r="90927" spans="30:30">
      <c r="AD90927" s="9"/>
    </row>
    <row r="90928" spans="30:30">
      <c r="AD90928" s="9"/>
    </row>
    <row r="90929" spans="30:30">
      <c r="AD90929" s="9"/>
    </row>
    <row r="90930" spans="30:30">
      <c r="AD90930" s="9"/>
    </row>
    <row r="90931" spans="30:30">
      <c r="AD90931" s="9"/>
    </row>
    <row r="90932" spans="30:30">
      <c r="AD90932" s="9"/>
    </row>
    <row r="90933" spans="30:30">
      <c r="AD90933" s="9"/>
    </row>
    <row r="90934" spans="30:30">
      <c r="AD90934" s="9"/>
    </row>
    <row r="90935" spans="30:30">
      <c r="AD90935" s="9"/>
    </row>
    <row r="90936" spans="30:30">
      <c r="AD90936" s="9"/>
    </row>
    <row r="90937" spans="30:30">
      <c r="AD90937" s="9"/>
    </row>
    <row r="90938" spans="30:30">
      <c r="AD90938" s="9"/>
    </row>
    <row r="90939" spans="30:30">
      <c r="AD90939" s="9"/>
    </row>
    <row r="90940" spans="30:30">
      <c r="AD90940" s="9"/>
    </row>
    <row r="90941" spans="30:30">
      <c r="AD90941" s="9"/>
    </row>
    <row r="90942" spans="30:30">
      <c r="AD90942" s="9"/>
    </row>
    <row r="90943" spans="30:30">
      <c r="AD90943" s="9"/>
    </row>
    <row r="90944" spans="30:30">
      <c r="AD90944" s="9"/>
    </row>
    <row r="90945" spans="30:30">
      <c r="AD90945" s="9"/>
    </row>
    <row r="90946" spans="30:30">
      <c r="AD90946" s="9"/>
    </row>
    <row r="90947" spans="30:30">
      <c r="AD90947" s="9"/>
    </row>
    <row r="90948" spans="30:30">
      <c r="AD90948" s="9"/>
    </row>
    <row r="90949" spans="30:30">
      <c r="AD90949" s="9"/>
    </row>
    <row r="90950" spans="30:30">
      <c r="AD90950" s="9"/>
    </row>
    <row r="90951" spans="30:30">
      <c r="AD90951" s="9"/>
    </row>
    <row r="90952" spans="30:30">
      <c r="AD90952" s="9"/>
    </row>
    <row r="90953" spans="30:30">
      <c r="AD90953" s="9"/>
    </row>
    <row r="90954" spans="30:30">
      <c r="AD90954" s="9"/>
    </row>
    <row r="90955" spans="30:30">
      <c r="AD90955" s="9"/>
    </row>
    <row r="90956" spans="30:30">
      <c r="AD90956" s="9"/>
    </row>
    <row r="90957" spans="30:30">
      <c r="AD90957" s="9"/>
    </row>
    <row r="90958" spans="30:30">
      <c r="AD90958" s="9"/>
    </row>
    <row r="90959" spans="30:30">
      <c r="AD90959" s="9"/>
    </row>
    <row r="90960" spans="30:30">
      <c r="AD90960" s="9"/>
    </row>
    <row r="90961" spans="30:30">
      <c r="AD90961" s="9"/>
    </row>
    <row r="90962" spans="30:30">
      <c r="AD90962" s="9"/>
    </row>
    <row r="90963" spans="30:30">
      <c r="AD90963" s="9"/>
    </row>
    <row r="90964" spans="30:30">
      <c r="AD90964" s="9"/>
    </row>
    <row r="90965" spans="30:30">
      <c r="AD90965" s="9"/>
    </row>
    <row r="90966" spans="30:30">
      <c r="AD90966" s="9"/>
    </row>
    <row r="90967" spans="30:30">
      <c r="AD90967" s="9"/>
    </row>
    <row r="90968" spans="30:30">
      <c r="AD90968" s="9"/>
    </row>
    <row r="90969" spans="30:30">
      <c r="AD90969" s="9"/>
    </row>
    <row r="90970" spans="30:30">
      <c r="AD90970" s="9"/>
    </row>
    <row r="90971" spans="30:30">
      <c r="AD90971" s="9"/>
    </row>
    <row r="90972" spans="30:30">
      <c r="AD90972" s="9"/>
    </row>
    <row r="90973" spans="30:30">
      <c r="AD90973" s="9"/>
    </row>
    <row r="90974" spans="30:30">
      <c r="AD90974" s="9"/>
    </row>
    <row r="90975" spans="30:30">
      <c r="AD90975" s="9"/>
    </row>
    <row r="90976" spans="30:30">
      <c r="AD90976" s="9"/>
    </row>
    <row r="90977" spans="30:30">
      <c r="AD90977" s="9"/>
    </row>
    <row r="90978" spans="30:30">
      <c r="AD90978" s="9"/>
    </row>
    <row r="90979" spans="30:30">
      <c r="AD90979" s="9"/>
    </row>
    <row r="90980" spans="30:30">
      <c r="AD90980" s="9"/>
    </row>
    <row r="90981" spans="30:30">
      <c r="AD90981" s="9"/>
    </row>
    <row r="90982" spans="30:30">
      <c r="AD90982" s="9"/>
    </row>
    <row r="90983" spans="30:30">
      <c r="AD90983" s="9"/>
    </row>
    <row r="90984" spans="30:30">
      <c r="AD90984" s="9"/>
    </row>
    <row r="90985" spans="30:30">
      <c r="AD90985" s="9"/>
    </row>
    <row r="90986" spans="30:30">
      <c r="AD90986" s="9"/>
    </row>
    <row r="90987" spans="30:30">
      <c r="AD90987" s="9"/>
    </row>
    <row r="90988" spans="30:30">
      <c r="AD90988" s="9"/>
    </row>
    <row r="90989" spans="30:30">
      <c r="AD90989" s="9"/>
    </row>
    <row r="90990" spans="30:30">
      <c r="AD90990" s="9"/>
    </row>
    <row r="90991" spans="30:30">
      <c r="AD90991" s="9"/>
    </row>
    <row r="90992" spans="30:30">
      <c r="AD90992" s="9"/>
    </row>
    <row r="90993" spans="30:30">
      <c r="AD90993" s="9"/>
    </row>
    <row r="90994" spans="30:30">
      <c r="AD90994" s="9"/>
    </row>
    <row r="90995" spans="30:30">
      <c r="AD90995" s="9"/>
    </row>
    <row r="90996" spans="30:30">
      <c r="AD90996" s="9"/>
    </row>
    <row r="90997" spans="30:30">
      <c r="AD90997" s="9"/>
    </row>
    <row r="90998" spans="30:30">
      <c r="AD90998" s="9"/>
    </row>
    <row r="90999" spans="30:30">
      <c r="AD90999" s="9"/>
    </row>
    <row r="91000" spans="30:30">
      <c r="AD91000" s="9"/>
    </row>
    <row r="91001" spans="30:30">
      <c r="AD91001" s="9"/>
    </row>
    <row r="91002" spans="30:30">
      <c r="AD91002" s="9"/>
    </row>
    <row r="91003" spans="30:30">
      <c r="AD91003" s="9"/>
    </row>
    <row r="91004" spans="30:30">
      <c r="AD91004" s="9"/>
    </row>
    <row r="91005" spans="30:30">
      <c r="AD91005" s="9"/>
    </row>
    <row r="91006" spans="30:30">
      <c r="AD91006" s="9"/>
    </row>
    <row r="91007" spans="30:30">
      <c r="AD91007" s="9"/>
    </row>
    <row r="91008" spans="30:30">
      <c r="AD91008" s="9"/>
    </row>
    <row r="91009" spans="30:30">
      <c r="AD91009" s="9"/>
    </row>
    <row r="91010" spans="30:30">
      <c r="AD91010" s="9"/>
    </row>
    <row r="91011" spans="30:30">
      <c r="AD91011" s="9"/>
    </row>
    <row r="91012" spans="30:30">
      <c r="AD91012" s="9"/>
    </row>
    <row r="91013" spans="30:30">
      <c r="AD91013" s="9"/>
    </row>
    <row r="91014" spans="30:30">
      <c r="AD91014" s="9"/>
    </row>
    <row r="91015" spans="30:30">
      <c r="AD91015" s="9"/>
    </row>
    <row r="91016" spans="30:30">
      <c r="AD91016" s="9"/>
    </row>
    <row r="91017" spans="30:30">
      <c r="AD91017" s="9"/>
    </row>
    <row r="91018" spans="30:30">
      <c r="AD91018" s="9"/>
    </row>
    <row r="91019" spans="30:30">
      <c r="AD91019" s="9"/>
    </row>
    <row r="91020" spans="30:30">
      <c r="AD91020" s="9"/>
    </row>
    <row r="91021" spans="30:30">
      <c r="AD91021" s="9"/>
    </row>
    <row r="91022" spans="30:30">
      <c r="AD91022" s="9"/>
    </row>
    <row r="91023" spans="30:30">
      <c r="AD91023" s="9"/>
    </row>
    <row r="91024" spans="30:30">
      <c r="AD91024" s="9"/>
    </row>
    <row r="91025" spans="30:30">
      <c r="AD91025" s="9"/>
    </row>
    <row r="91026" spans="30:30">
      <c r="AD91026" s="9"/>
    </row>
    <row r="91027" spans="30:30">
      <c r="AD91027" s="9"/>
    </row>
    <row r="91028" spans="30:30">
      <c r="AD91028" s="9"/>
    </row>
    <row r="91029" spans="30:30">
      <c r="AD91029" s="9"/>
    </row>
    <row r="91030" spans="30:30">
      <c r="AD91030" s="9"/>
    </row>
    <row r="91031" spans="30:30">
      <c r="AD91031" s="9"/>
    </row>
    <row r="91032" spans="30:30">
      <c r="AD91032" s="9"/>
    </row>
    <row r="91033" spans="30:30">
      <c r="AD91033" s="9"/>
    </row>
    <row r="91034" spans="30:30">
      <c r="AD91034" s="9"/>
    </row>
    <row r="91035" spans="30:30">
      <c r="AD91035" s="9"/>
    </row>
    <row r="91036" spans="30:30">
      <c r="AD91036" s="9"/>
    </row>
    <row r="91037" spans="30:30">
      <c r="AD91037" s="9"/>
    </row>
    <row r="91038" spans="30:30">
      <c r="AD91038" s="9"/>
    </row>
    <row r="91039" spans="30:30">
      <c r="AD91039" s="9"/>
    </row>
    <row r="91040" spans="30:30">
      <c r="AD91040" s="9"/>
    </row>
    <row r="91041" spans="30:30">
      <c r="AD91041" s="9"/>
    </row>
    <row r="91042" spans="30:30">
      <c r="AD91042" s="9"/>
    </row>
    <row r="91043" spans="30:30">
      <c r="AD91043" s="9"/>
    </row>
    <row r="91044" spans="30:30">
      <c r="AD91044" s="9"/>
    </row>
    <row r="91045" spans="30:30">
      <c r="AD91045" s="9"/>
    </row>
    <row r="91046" spans="30:30">
      <c r="AD91046" s="9"/>
    </row>
    <row r="91047" spans="30:30">
      <c r="AD91047" s="9"/>
    </row>
    <row r="91048" spans="30:30">
      <c r="AD91048" s="9"/>
    </row>
    <row r="91049" spans="30:30">
      <c r="AD91049" s="9"/>
    </row>
    <row r="91050" spans="30:30">
      <c r="AD91050" s="9"/>
    </row>
    <row r="91051" spans="30:30">
      <c r="AD91051" s="9"/>
    </row>
    <row r="91052" spans="30:30">
      <c r="AD91052" s="9"/>
    </row>
    <row r="91053" spans="30:30">
      <c r="AD91053" s="9"/>
    </row>
    <row r="91054" spans="30:30">
      <c r="AD91054" s="9"/>
    </row>
    <row r="91055" spans="30:30">
      <c r="AD91055" s="9"/>
    </row>
    <row r="91056" spans="30:30">
      <c r="AD91056" s="9"/>
    </row>
    <row r="91057" spans="30:30">
      <c r="AD91057" s="9"/>
    </row>
    <row r="91058" spans="30:30">
      <c r="AD91058" s="9"/>
    </row>
    <row r="91059" spans="30:30">
      <c r="AD91059" s="9"/>
    </row>
    <row r="91060" spans="30:30">
      <c r="AD91060" s="9"/>
    </row>
    <row r="91061" spans="30:30">
      <c r="AD91061" s="9"/>
    </row>
    <row r="91062" spans="30:30">
      <c r="AD91062" s="9"/>
    </row>
    <row r="91063" spans="30:30">
      <c r="AD91063" s="9"/>
    </row>
    <row r="91064" spans="30:30">
      <c r="AD91064" s="9"/>
    </row>
    <row r="91065" spans="30:30">
      <c r="AD91065" s="9"/>
    </row>
    <row r="91066" spans="30:30">
      <c r="AD91066" s="9"/>
    </row>
    <row r="91067" spans="30:30">
      <c r="AD91067" s="9"/>
    </row>
    <row r="91068" spans="30:30">
      <c r="AD91068" s="9"/>
    </row>
    <row r="91069" spans="30:30">
      <c r="AD91069" s="9"/>
    </row>
    <row r="91070" spans="30:30">
      <c r="AD91070" s="9"/>
    </row>
    <row r="91071" spans="30:30">
      <c r="AD91071" s="9"/>
    </row>
    <row r="91072" spans="30:30">
      <c r="AD91072" s="9"/>
    </row>
    <row r="91073" spans="30:30">
      <c r="AD91073" s="9"/>
    </row>
    <row r="91074" spans="30:30">
      <c r="AD91074" s="9"/>
    </row>
    <row r="91075" spans="30:30">
      <c r="AD91075" s="9"/>
    </row>
    <row r="91076" spans="30:30">
      <c r="AD91076" s="9"/>
    </row>
    <row r="91077" spans="30:30">
      <c r="AD91077" s="9"/>
    </row>
    <row r="91078" spans="30:30">
      <c r="AD91078" s="9"/>
    </row>
    <row r="91079" spans="30:30">
      <c r="AD91079" s="9"/>
    </row>
    <row r="91080" spans="30:30">
      <c r="AD91080" s="9"/>
    </row>
    <row r="91081" spans="30:30">
      <c r="AD91081" s="9"/>
    </row>
    <row r="91082" spans="30:30">
      <c r="AD91082" s="9"/>
    </row>
    <row r="91083" spans="30:30">
      <c r="AD91083" s="9"/>
    </row>
    <row r="91084" spans="30:30">
      <c r="AD91084" s="9"/>
    </row>
    <row r="91085" spans="30:30">
      <c r="AD91085" s="9"/>
    </row>
    <row r="91086" spans="30:30">
      <c r="AD91086" s="9"/>
    </row>
    <row r="91087" spans="30:30">
      <c r="AD91087" s="9"/>
    </row>
    <row r="91088" spans="30:30">
      <c r="AD91088" s="9"/>
    </row>
    <row r="91089" spans="30:30">
      <c r="AD91089" s="9"/>
    </row>
    <row r="91090" spans="30:30">
      <c r="AD91090" s="9"/>
    </row>
    <row r="91091" spans="30:30">
      <c r="AD91091" s="9"/>
    </row>
    <row r="91092" spans="30:30">
      <c r="AD91092" s="9"/>
    </row>
    <row r="91093" spans="30:30">
      <c r="AD91093" s="9"/>
    </row>
    <row r="91094" spans="30:30">
      <c r="AD91094" s="9"/>
    </row>
    <row r="91095" spans="30:30">
      <c r="AD91095" s="9"/>
    </row>
    <row r="91096" spans="30:30">
      <c r="AD91096" s="9"/>
    </row>
    <row r="91097" spans="30:30">
      <c r="AD91097" s="9"/>
    </row>
    <row r="91098" spans="30:30">
      <c r="AD91098" s="9"/>
    </row>
    <row r="91099" spans="30:30">
      <c r="AD91099" s="9"/>
    </row>
    <row r="91100" spans="30:30">
      <c r="AD91100" s="9"/>
    </row>
    <row r="91101" spans="30:30">
      <c r="AD91101" s="9"/>
    </row>
    <row r="91102" spans="30:30">
      <c r="AD91102" s="9"/>
    </row>
    <row r="91103" spans="30:30">
      <c r="AD91103" s="9"/>
    </row>
    <row r="91104" spans="30:30">
      <c r="AD91104" s="9"/>
    </row>
    <row r="91105" spans="30:30">
      <c r="AD91105" s="9"/>
    </row>
    <row r="91106" spans="30:30">
      <c r="AD91106" s="9"/>
    </row>
    <row r="91107" spans="30:30">
      <c r="AD91107" s="9"/>
    </row>
    <row r="91108" spans="30:30">
      <c r="AD91108" s="9"/>
    </row>
    <row r="91109" spans="30:30">
      <c r="AD91109" s="9"/>
    </row>
    <row r="91110" spans="30:30">
      <c r="AD91110" s="9"/>
    </row>
    <row r="91111" spans="30:30">
      <c r="AD91111" s="9"/>
    </row>
    <row r="91112" spans="30:30">
      <c r="AD91112" s="9"/>
    </row>
    <row r="91113" spans="30:30">
      <c r="AD91113" s="9"/>
    </row>
    <row r="91114" spans="30:30">
      <c r="AD91114" s="9"/>
    </row>
    <row r="91115" spans="30:30">
      <c r="AD91115" s="9"/>
    </row>
    <row r="91116" spans="30:30">
      <c r="AD91116" s="9"/>
    </row>
    <row r="91117" spans="30:30">
      <c r="AD91117" s="9"/>
    </row>
    <row r="91118" spans="30:30">
      <c r="AD91118" s="9"/>
    </row>
    <row r="91119" spans="30:30">
      <c r="AD91119" s="9"/>
    </row>
    <row r="91120" spans="30:30">
      <c r="AD91120" s="9"/>
    </row>
    <row r="91121" spans="30:30">
      <c r="AD91121" s="9"/>
    </row>
    <row r="91122" spans="30:30">
      <c r="AD91122" s="9"/>
    </row>
    <row r="91123" spans="30:30">
      <c r="AD91123" s="9"/>
    </row>
    <row r="91124" spans="30:30">
      <c r="AD91124" s="9"/>
    </row>
    <row r="91125" spans="30:30">
      <c r="AD91125" s="9"/>
    </row>
    <row r="91126" spans="30:30">
      <c r="AD91126" s="9"/>
    </row>
    <row r="91127" spans="30:30">
      <c r="AD91127" s="9"/>
    </row>
    <row r="91128" spans="30:30">
      <c r="AD91128" s="9"/>
    </row>
    <row r="91129" spans="30:30">
      <c r="AD91129" s="9"/>
    </row>
    <row r="91130" spans="30:30">
      <c r="AD91130" s="9"/>
    </row>
    <row r="91131" spans="30:30">
      <c r="AD91131" s="9"/>
    </row>
    <row r="91132" spans="30:30">
      <c r="AD91132" s="9"/>
    </row>
    <row r="91133" spans="30:30">
      <c r="AD91133" s="9"/>
    </row>
    <row r="91134" spans="30:30">
      <c r="AD91134" s="9"/>
    </row>
    <row r="91135" spans="30:30">
      <c r="AD91135" s="9"/>
    </row>
    <row r="91136" spans="30:30">
      <c r="AD91136" s="9"/>
    </row>
    <row r="91137" spans="30:30">
      <c r="AD91137" s="9"/>
    </row>
    <row r="91138" spans="30:30">
      <c r="AD91138" s="9"/>
    </row>
    <row r="91139" spans="30:30">
      <c r="AD91139" s="9"/>
    </row>
    <row r="91140" spans="30:30">
      <c r="AD91140" s="9"/>
    </row>
    <row r="91141" spans="30:30">
      <c r="AD91141" s="9"/>
    </row>
    <row r="91142" spans="30:30">
      <c r="AD91142" s="9"/>
    </row>
    <row r="91143" spans="30:30">
      <c r="AD91143" s="9"/>
    </row>
    <row r="91144" spans="30:30">
      <c r="AD91144" s="9"/>
    </row>
    <row r="91145" spans="30:30">
      <c r="AD91145" s="9"/>
    </row>
    <row r="91146" spans="30:30">
      <c r="AD91146" s="9"/>
    </row>
    <row r="91147" spans="30:30">
      <c r="AD91147" s="9"/>
    </row>
    <row r="91148" spans="30:30">
      <c r="AD91148" s="9"/>
    </row>
    <row r="91149" spans="30:30">
      <c r="AD91149" s="9"/>
    </row>
    <row r="91150" spans="30:30">
      <c r="AD91150" s="9"/>
    </row>
    <row r="91151" spans="30:30">
      <c r="AD91151" s="9"/>
    </row>
    <row r="91152" spans="30:30">
      <c r="AD91152" s="9"/>
    </row>
    <row r="91153" spans="30:30">
      <c r="AD91153" s="9"/>
    </row>
    <row r="91154" spans="30:30">
      <c r="AD91154" s="9"/>
    </row>
    <row r="91155" spans="30:30">
      <c r="AD91155" s="9"/>
    </row>
    <row r="91156" spans="30:30">
      <c r="AD91156" s="9"/>
    </row>
    <row r="91157" spans="30:30">
      <c r="AD91157" s="9"/>
    </row>
    <row r="91158" spans="30:30">
      <c r="AD91158" s="9"/>
    </row>
    <row r="91159" spans="30:30">
      <c r="AD91159" s="9"/>
    </row>
    <row r="91160" spans="30:30">
      <c r="AD91160" s="9"/>
    </row>
    <row r="91161" spans="30:30">
      <c r="AD91161" s="9"/>
    </row>
    <row r="91162" spans="30:30">
      <c r="AD91162" s="9"/>
    </row>
    <row r="91163" spans="30:30">
      <c r="AD91163" s="9"/>
    </row>
    <row r="91164" spans="30:30">
      <c r="AD91164" s="9"/>
    </row>
    <row r="91165" spans="30:30">
      <c r="AD91165" s="9"/>
    </row>
    <row r="91166" spans="30:30">
      <c r="AD91166" s="9"/>
    </row>
    <row r="91167" spans="30:30">
      <c r="AD91167" s="9"/>
    </row>
    <row r="91168" spans="30:30">
      <c r="AD91168" s="9"/>
    </row>
    <row r="91169" spans="30:30">
      <c r="AD91169" s="9"/>
    </row>
    <row r="91170" spans="30:30">
      <c r="AD91170" s="9"/>
    </row>
    <row r="91171" spans="30:30">
      <c r="AD91171" s="9"/>
    </row>
    <row r="91172" spans="30:30">
      <c r="AD91172" s="9"/>
    </row>
    <row r="91173" spans="30:30">
      <c r="AD91173" s="9"/>
    </row>
    <row r="91174" spans="30:30">
      <c r="AD91174" s="9"/>
    </row>
    <row r="91175" spans="30:30">
      <c r="AD91175" s="9"/>
    </row>
    <row r="91176" spans="30:30">
      <c r="AD91176" s="9"/>
    </row>
    <row r="91177" spans="30:30">
      <c r="AD91177" s="9"/>
    </row>
    <row r="91178" spans="30:30">
      <c r="AD91178" s="9"/>
    </row>
    <row r="91179" spans="30:30">
      <c r="AD91179" s="9"/>
    </row>
    <row r="91180" spans="30:30">
      <c r="AD91180" s="9"/>
    </row>
    <row r="91181" spans="30:30">
      <c r="AD91181" s="9"/>
    </row>
    <row r="91182" spans="30:30">
      <c r="AD91182" s="9"/>
    </row>
    <row r="91183" spans="30:30">
      <c r="AD91183" s="9"/>
    </row>
    <row r="91184" spans="30:30">
      <c r="AD91184" s="9"/>
    </row>
    <row r="91185" spans="30:30">
      <c r="AD91185" s="9"/>
    </row>
    <row r="91186" spans="30:30">
      <c r="AD91186" s="9"/>
    </row>
    <row r="91187" spans="30:30">
      <c r="AD91187" s="9"/>
    </row>
    <row r="91188" spans="30:30">
      <c r="AD91188" s="9"/>
    </row>
    <row r="91189" spans="30:30">
      <c r="AD91189" s="9"/>
    </row>
    <row r="91190" spans="30:30">
      <c r="AD91190" s="9"/>
    </row>
    <row r="91191" spans="30:30">
      <c r="AD91191" s="9"/>
    </row>
    <row r="91192" spans="30:30">
      <c r="AD91192" s="9"/>
    </row>
    <row r="91193" spans="30:30">
      <c r="AD91193" s="9"/>
    </row>
    <row r="91194" spans="30:30">
      <c r="AD91194" s="9"/>
    </row>
    <row r="91195" spans="30:30">
      <c r="AD91195" s="9"/>
    </row>
    <row r="91196" spans="30:30">
      <c r="AD91196" s="9"/>
    </row>
    <row r="91197" spans="30:30">
      <c r="AD91197" s="9"/>
    </row>
    <row r="91198" spans="30:30">
      <c r="AD91198" s="9"/>
    </row>
    <row r="91199" spans="30:30">
      <c r="AD91199" s="9"/>
    </row>
    <row r="91200" spans="30:30">
      <c r="AD91200" s="9"/>
    </row>
    <row r="91201" spans="30:30">
      <c r="AD91201" s="9"/>
    </row>
    <row r="91202" spans="30:30">
      <c r="AD91202" s="9"/>
    </row>
    <row r="91203" spans="30:30">
      <c r="AD91203" s="9"/>
    </row>
    <row r="91204" spans="30:30">
      <c r="AD91204" s="9"/>
    </row>
    <row r="91205" spans="30:30">
      <c r="AD91205" s="9"/>
    </row>
    <row r="91206" spans="30:30">
      <c r="AD91206" s="9"/>
    </row>
    <row r="91207" spans="30:30">
      <c r="AD91207" s="9"/>
    </row>
    <row r="91208" spans="30:30">
      <c r="AD91208" s="9"/>
    </row>
    <row r="91209" spans="30:30">
      <c r="AD91209" s="9"/>
    </row>
    <row r="91210" spans="30:30">
      <c r="AD91210" s="9"/>
    </row>
    <row r="91211" spans="30:30">
      <c r="AD91211" s="9"/>
    </row>
    <row r="91212" spans="30:30">
      <c r="AD91212" s="9"/>
    </row>
    <row r="91213" spans="30:30">
      <c r="AD91213" s="9"/>
    </row>
    <row r="91214" spans="30:30">
      <c r="AD91214" s="9"/>
    </row>
    <row r="91215" spans="30:30">
      <c r="AD91215" s="9"/>
    </row>
    <row r="91216" spans="30:30">
      <c r="AD91216" s="9"/>
    </row>
    <row r="91217" spans="30:30">
      <c r="AD91217" s="9"/>
    </row>
    <row r="91218" spans="30:30">
      <c r="AD91218" s="9"/>
    </row>
    <row r="91219" spans="30:30">
      <c r="AD91219" s="9"/>
    </row>
    <row r="91220" spans="30:30">
      <c r="AD91220" s="9"/>
    </row>
    <row r="91221" spans="30:30">
      <c r="AD91221" s="9"/>
    </row>
    <row r="91222" spans="30:30">
      <c r="AD91222" s="9"/>
    </row>
    <row r="91223" spans="30:30">
      <c r="AD91223" s="9"/>
    </row>
    <row r="91224" spans="30:30">
      <c r="AD91224" s="9"/>
    </row>
    <row r="91225" spans="30:30">
      <c r="AD91225" s="9"/>
    </row>
    <row r="91226" spans="30:30">
      <c r="AD91226" s="9"/>
    </row>
    <row r="91227" spans="30:30">
      <c r="AD91227" s="9"/>
    </row>
    <row r="91228" spans="30:30">
      <c r="AD91228" s="9"/>
    </row>
    <row r="91229" spans="30:30">
      <c r="AD91229" s="9"/>
    </row>
    <row r="91230" spans="30:30">
      <c r="AD91230" s="9"/>
    </row>
    <row r="91231" spans="30:30">
      <c r="AD91231" s="9"/>
    </row>
    <row r="91232" spans="30:30">
      <c r="AD91232" s="9"/>
    </row>
    <row r="91233" spans="30:30">
      <c r="AD91233" s="9"/>
    </row>
    <row r="91234" spans="30:30">
      <c r="AD91234" s="9"/>
    </row>
    <row r="91235" spans="30:30">
      <c r="AD91235" s="9"/>
    </row>
    <row r="91236" spans="30:30">
      <c r="AD91236" s="9"/>
    </row>
    <row r="91237" spans="30:30">
      <c r="AD91237" s="9"/>
    </row>
    <row r="91238" spans="30:30">
      <c r="AD91238" s="9"/>
    </row>
    <row r="91239" spans="30:30">
      <c r="AD91239" s="9"/>
    </row>
    <row r="91240" spans="30:30">
      <c r="AD91240" s="9"/>
    </row>
    <row r="91241" spans="30:30">
      <c r="AD91241" s="9"/>
    </row>
    <row r="91242" spans="30:30">
      <c r="AD91242" s="9"/>
    </row>
    <row r="91243" spans="30:30">
      <c r="AD91243" s="9"/>
    </row>
    <row r="91244" spans="30:30">
      <c r="AD91244" s="9"/>
    </row>
    <row r="91245" spans="30:30">
      <c r="AD91245" s="9"/>
    </row>
    <row r="91246" spans="30:30">
      <c r="AD91246" s="9"/>
    </row>
    <row r="91247" spans="30:30">
      <c r="AD91247" s="9"/>
    </row>
    <row r="91248" spans="30:30">
      <c r="AD91248" s="9"/>
    </row>
    <row r="91249" spans="30:30">
      <c r="AD91249" s="9"/>
    </row>
    <row r="91250" spans="30:30">
      <c r="AD91250" s="9"/>
    </row>
    <row r="91251" spans="30:30">
      <c r="AD91251" s="9"/>
    </row>
    <row r="91252" spans="30:30">
      <c r="AD91252" s="9"/>
    </row>
    <row r="91253" spans="30:30">
      <c r="AD91253" s="9"/>
    </row>
    <row r="91254" spans="30:30">
      <c r="AD91254" s="9"/>
    </row>
    <row r="91255" spans="30:30">
      <c r="AD91255" s="9"/>
    </row>
    <row r="91256" spans="30:30">
      <c r="AD91256" s="9"/>
    </row>
    <row r="91257" spans="30:30">
      <c r="AD91257" s="9"/>
    </row>
    <row r="91258" spans="30:30">
      <c r="AD91258" s="9"/>
    </row>
    <row r="91259" spans="30:30">
      <c r="AD91259" s="9"/>
    </row>
    <row r="91260" spans="30:30">
      <c r="AD91260" s="9"/>
    </row>
    <row r="91261" spans="30:30">
      <c r="AD91261" s="9"/>
    </row>
    <row r="91262" spans="30:30">
      <c r="AD91262" s="9"/>
    </row>
    <row r="91263" spans="30:30">
      <c r="AD91263" s="9"/>
    </row>
    <row r="91264" spans="30:30">
      <c r="AD91264" s="9"/>
    </row>
    <row r="91265" spans="30:30">
      <c r="AD91265" s="9"/>
    </row>
    <row r="91266" spans="30:30">
      <c r="AD91266" s="9"/>
    </row>
    <row r="91267" spans="30:30">
      <c r="AD91267" s="9"/>
    </row>
    <row r="91268" spans="30:30">
      <c r="AD91268" s="9"/>
    </row>
    <row r="91269" spans="30:30">
      <c r="AD91269" s="9"/>
    </row>
    <row r="91270" spans="30:30">
      <c r="AD91270" s="9"/>
    </row>
    <row r="91271" spans="30:30">
      <c r="AD91271" s="9"/>
    </row>
    <row r="91272" spans="30:30">
      <c r="AD91272" s="9"/>
    </row>
    <row r="91273" spans="30:30">
      <c r="AD91273" s="9"/>
    </row>
    <row r="91274" spans="30:30">
      <c r="AD91274" s="9"/>
    </row>
    <row r="91275" spans="30:30">
      <c r="AD91275" s="9"/>
    </row>
    <row r="91276" spans="30:30">
      <c r="AD91276" s="9"/>
    </row>
    <row r="91277" spans="30:30">
      <c r="AD91277" s="9"/>
    </row>
    <row r="91278" spans="30:30">
      <c r="AD91278" s="9"/>
    </row>
    <row r="91279" spans="30:30">
      <c r="AD91279" s="9"/>
    </row>
    <row r="91280" spans="30:30">
      <c r="AD91280" s="9"/>
    </row>
    <row r="91281" spans="30:30">
      <c r="AD91281" s="9"/>
    </row>
    <row r="91282" spans="30:30">
      <c r="AD91282" s="9"/>
    </row>
    <row r="91283" spans="30:30">
      <c r="AD91283" s="9"/>
    </row>
    <row r="91284" spans="30:30">
      <c r="AD91284" s="9"/>
    </row>
    <row r="91285" spans="30:30">
      <c r="AD91285" s="9"/>
    </row>
    <row r="91286" spans="30:30">
      <c r="AD91286" s="9"/>
    </row>
    <row r="91287" spans="30:30">
      <c r="AD91287" s="9"/>
    </row>
    <row r="91288" spans="30:30">
      <c r="AD91288" s="9"/>
    </row>
    <row r="91289" spans="30:30">
      <c r="AD91289" s="9"/>
    </row>
    <row r="91290" spans="30:30">
      <c r="AD91290" s="9"/>
    </row>
    <row r="91291" spans="30:30">
      <c r="AD91291" s="9"/>
    </row>
    <row r="91292" spans="30:30">
      <c r="AD91292" s="9"/>
    </row>
    <row r="91293" spans="30:30">
      <c r="AD91293" s="9"/>
    </row>
    <row r="91294" spans="30:30">
      <c r="AD91294" s="9"/>
    </row>
    <row r="91295" spans="30:30">
      <c r="AD91295" s="9"/>
    </row>
    <row r="91296" spans="30:30">
      <c r="AD91296" s="9"/>
    </row>
    <row r="91297" spans="30:30">
      <c r="AD91297" s="9"/>
    </row>
    <row r="91298" spans="30:30">
      <c r="AD91298" s="9"/>
    </row>
    <row r="91299" spans="30:30">
      <c r="AD91299" s="9"/>
    </row>
    <row r="91300" spans="30:30">
      <c r="AD91300" s="9"/>
    </row>
    <row r="91301" spans="30:30">
      <c r="AD91301" s="9"/>
    </row>
    <row r="91302" spans="30:30">
      <c r="AD91302" s="9"/>
    </row>
    <row r="91303" spans="30:30">
      <c r="AD91303" s="9"/>
    </row>
    <row r="91304" spans="30:30">
      <c r="AD91304" s="9"/>
    </row>
    <row r="91305" spans="30:30">
      <c r="AD91305" s="9"/>
    </row>
    <row r="91306" spans="30:30">
      <c r="AD91306" s="9"/>
    </row>
    <row r="91307" spans="30:30">
      <c r="AD91307" s="9"/>
    </row>
    <row r="91308" spans="30:30">
      <c r="AD91308" s="9"/>
    </row>
    <row r="91309" spans="30:30">
      <c r="AD91309" s="9"/>
    </row>
    <row r="91310" spans="30:30">
      <c r="AD91310" s="9"/>
    </row>
    <row r="91311" spans="30:30">
      <c r="AD91311" s="9"/>
    </row>
    <row r="91312" spans="30:30">
      <c r="AD91312" s="9"/>
    </row>
    <row r="91313" spans="30:30">
      <c r="AD91313" s="9"/>
    </row>
    <row r="91314" spans="30:30">
      <c r="AD91314" s="9"/>
    </row>
    <row r="91315" spans="30:30">
      <c r="AD91315" s="9"/>
    </row>
    <row r="91316" spans="30:30">
      <c r="AD91316" s="9"/>
    </row>
    <row r="91317" spans="30:30">
      <c r="AD91317" s="9"/>
    </row>
    <row r="91318" spans="30:30">
      <c r="AD91318" s="9"/>
    </row>
    <row r="91319" spans="30:30">
      <c r="AD91319" s="9"/>
    </row>
    <row r="91320" spans="30:30">
      <c r="AD91320" s="9"/>
    </row>
    <row r="91321" spans="30:30">
      <c r="AD91321" s="9"/>
    </row>
    <row r="91322" spans="30:30">
      <c r="AD91322" s="9"/>
    </row>
    <row r="91323" spans="30:30">
      <c r="AD91323" s="9"/>
    </row>
    <row r="91324" spans="30:30">
      <c r="AD91324" s="9"/>
    </row>
    <row r="91325" spans="30:30">
      <c r="AD91325" s="9"/>
    </row>
    <row r="91326" spans="30:30">
      <c r="AD91326" s="9"/>
    </row>
    <row r="91327" spans="30:30">
      <c r="AD91327" s="9"/>
    </row>
    <row r="91328" spans="30:30">
      <c r="AD91328" s="9"/>
    </row>
    <row r="91329" spans="30:30">
      <c r="AD91329" s="9"/>
    </row>
    <row r="91330" spans="30:30">
      <c r="AD91330" s="9"/>
    </row>
    <row r="91331" spans="30:30">
      <c r="AD91331" s="9"/>
    </row>
    <row r="91332" spans="30:30">
      <c r="AD91332" s="9"/>
    </row>
    <row r="91333" spans="30:30">
      <c r="AD91333" s="9"/>
    </row>
    <row r="91334" spans="30:30">
      <c r="AD91334" s="9"/>
    </row>
    <row r="91335" spans="30:30">
      <c r="AD91335" s="9"/>
    </row>
    <row r="91336" spans="30:30">
      <c r="AD91336" s="9"/>
    </row>
    <row r="91337" spans="30:30">
      <c r="AD91337" s="9"/>
    </row>
    <row r="91338" spans="30:30">
      <c r="AD91338" s="9"/>
    </row>
    <row r="91339" spans="30:30">
      <c r="AD91339" s="9"/>
    </row>
    <row r="91340" spans="30:30">
      <c r="AD91340" s="9"/>
    </row>
    <row r="91341" spans="30:30">
      <c r="AD91341" s="9"/>
    </row>
    <row r="91342" spans="30:30">
      <c r="AD91342" s="9"/>
    </row>
    <row r="91343" spans="30:30">
      <c r="AD91343" s="9"/>
    </row>
    <row r="91344" spans="30:30">
      <c r="AD91344" s="9"/>
    </row>
    <row r="91345" spans="30:30">
      <c r="AD91345" s="9"/>
    </row>
    <row r="91346" spans="30:30">
      <c r="AD91346" s="9"/>
    </row>
    <row r="91347" spans="30:30">
      <c r="AD91347" s="9"/>
    </row>
    <row r="91348" spans="30:30">
      <c r="AD91348" s="9"/>
    </row>
    <row r="91349" spans="30:30">
      <c r="AD91349" s="9"/>
    </row>
    <row r="91350" spans="30:30">
      <c r="AD91350" s="9"/>
    </row>
    <row r="91351" spans="30:30">
      <c r="AD91351" s="9"/>
    </row>
    <row r="91352" spans="30:30">
      <c r="AD91352" s="9"/>
    </row>
    <row r="91353" spans="30:30">
      <c r="AD91353" s="9"/>
    </row>
    <row r="91354" spans="30:30">
      <c r="AD91354" s="9"/>
    </row>
    <row r="91355" spans="30:30">
      <c r="AD91355" s="9"/>
    </row>
    <row r="91356" spans="30:30">
      <c r="AD91356" s="9"/>
    </row>
    <row r="91357" spans="30:30">
      <c r="AD91357" s="9"/>
    </row>
    <row r="91358" spans="30:30">
      <c r="AD91358" s="9"/>
    </row>
    <row r="91359" spans="30:30">
      <c r="AD91359" s="9"/>
    </row>
    <row r="91360" spans="30:30">
      <c r="AD91360" s="9"/>
    </row>
    <row r="91361" spans="30:30">
      <c r="AD91361" s="9"/>
    </row>
    <row r="91362" spans="30:30">
      <c r="AD91362" s="9"/>
    </row>
    <row r="91363" spans="30:30">
      <c r="AD91363" s="9"/>
    </row>
    <row r="91364" spans="30:30">
      <c r="AD91364" s="9"/>
    </row>
    <row r="91365" spans="30:30">
      <c r="AD91365" s="9"/>
    </row>
    <row r="91366" spans="30:30">
      <c r="AD91366" s="9"/>
    </row>
    <row r="91367" spans="30:30">
      <c r="AD91367" s="9"/>
    </row>
    <row r="91368" spans="30:30">
      <c r="AD91368" s="9"/>
    </row>
    <row r="91369" spans="30:30">
      <c r="AD91369" s="9"/>
    </row>
    <row r="91370" spans="30:30">
      <c r="AD91370" s="9"/>
    </row>
    <row r="91371" spans="30:30">
      <c r="AD91371" s="9"/>
    </row>
    <row r="91372" spans="30:30">
      <c r="AD91372" s="9"/>
    </row>
    <row r="91373" spans="30:30">
      <c r="AD91373" s="9"/>
    </row>
    <row r="91374" spans="30:30">
      <c r="AD91374" s="9"/>
    </row>
    <row r="91375" spans="30:30">
      <c r="AD91375" s="9"/>
    </row>
    <row r="91376" spans="30:30">
      <c r="AD91376" s="9"/>
    </row>
    <row r="91377" spans="30:30">
      <c r="AD91377" s="9"/>
    </row>
    <row r="91378" spans="30:30">
      <c r="AD91378" s="9"/>
    </row>
    <row r="91379" spans="30:30">
      <c r="AD91379" s="9"/>
    </row>
    <row r="91380" spans="30:30">
      <c r="AD91380" s="9"/>
    </row>
    <row r="91381" spans="30:30">
      <c r="AD91381" s="9"/>
    </row>
    <row r="91382" spans="30:30">
      <c r="AD91382" s="9"/>
    </row>
    <row r="91383" spans="30:30">
      <c r="AD91383" s="9"/>
    </row>
    <row r="91384" spans="30:30">
      <c r="AD91384" s="9"/>
    </row>
    <row r="91385" spans="30:30">
      <c r="AD91385" s="9"/>
    </row>
    <row r="91386" spans="30:30">
      <c r="AD91386" s="9"/>
    </row>
    <row r="91387" spans="30:30">
      <c r="AD91387" s="9"/>
    </row>
    <row r="91388" spans="30:30">
      <c r="AD91388" s="9"/>
    </row>
    <row r="91389" spans="30:30">
      <c r="AD91389" s="9"/>
    </row>
    <row r="91390" spans="30:30">
      <c r="AD91390" s="9"/>
    </row>
    <row r="91391" spans="30:30">
      <c r="AD91391" s="9"/>
    </row>
    <row r="91392" spans="30:30">
      <c r="AD91392" s="9"/>
    </row>
    <row r="91393" spans="30:30">
      <c r="AD91393" s="9"/>
    </row>
    <row r="91394" spans="30:30">
      <c r="AD91394" s="9"/>
    </row>
    <row r="91395" spans="30:30">
      <c r="AD91395" s="9"/>
    </row>
    <row r="91396" spans="30:30">
      <c r="AD91396" s="9"/>
    </row>
    <row r="91397" spans="30:30">
      <c r="AD91397" s="9"/>
    </row>
    <row r="91398" spans="30:30">
      <c r="AD91398" s="9"/>
    </row>
    <row r="91399" spans="30:30">
      <c r="AD91399" s="9"/>
    </row>
    <row r="91400" spans="30:30">
      <c r="AD91400" s="9"/>
    </row>
    <row r="91401" spans="30:30">
      <c r="AD91401" s="9"/>
    </row>
    <row r="91402" spans="30:30">
      <c r="AD91402" s="9"/>
    </row>
    <row r="91403" spans="30:30">
      <c r="AD91403" s="9"/>
    </row>
    <row r="91404" spans="30:30">
      <c r="AD91404" s="9"/>
    </row>
    <row r="91405" spans="30:30">
      <c r="AD91405" s="9"/>
    </row>
    <row r="91406" spans="30:30">
      <c r="AD91406" s="9"/>
    </row>
    <row r="91407" spans="30:30">
      <c r="AD91407" s="9"/>
    </row>
    <row r="91408" spans="30:30">
      <c r="AD91408" s="9"/>
    </row>
    <row r="91409" spans="30:30">
      <c r="AD91409" s="9"/>
    </row>
    <row r="91410" spans="30:30">
      <c r="AD91410" s="9"/>
    </row>
    <row r="91411" spans="30:30">
      <c r="AD91411" s="9"/>
    </row>
    <row r="91412" spans="30:30">
      <c r="AD91412" s="9"/>
    </row>
    <row r="91413" spans="30:30">
      <c r="AD91413" s="9"/>
    </row>
    <row r="91414" spans="30:30">
      <c r="AD91414" s="9"/>
    </row>
    <row r="91415" spans="30:30">
      <c r="AD91415" s="9"/>
    </row>
    <row r="91416" spans="30:30">
      <c r="AD91416" s="9"/>
    </row>
    <row r="91417" spans="30:30">
      <c r="AD91417" s="9"/>
    </row>
    <row r="91418" spans="30:30">
      <c r="AD91418" s="9"/>
    </row>
    <row r="91419" spans="30:30">
      <c r="AD91419" s="9"/>
    </row>
    <row r="91420" spans="30:30">
      <c r="AD91420" s="9"/>
    </row>
    <row r="91421" spans="30:30">
      <c r="AD91421" s="9"/>
    </row>
    <row r="91422" spans="30:30">
      <c r="AD91422" s="9"/>
    </row>
    <row r="91423" spans="30:30">
      <c r="AD91423" s="9"/>
    </row>
    <row r="91424" spans="30:30">
      <c r="AD91424" s="9"/>
    </row>
    <row r="91425" spans="30:30">
      <c r="AD91425" s="9"/>
    </row>
    <row r="91426" spans="30:30">
      <c r="AD91426" s="9"/>
    </row>
    <row r="91427" spans="30:30">
      <c r="AD91427" s="9"/>
    </row>
    <row r="91428" spans="30:30">
      <c r="AD91428" s="9"/>
    </row>
    <row r="91429" spans="30:30">
      <c r="AD91429" s="9"/>
    </row>
    <row r="91430" spans="30:30">
      <c r="AD91430" s="9"/>
    </row>
    <row r="91431" spans="30:30">
      <c r="AD91431" s="9"/>
    </row>
    <row r="91432" spans="30:30">
      <c r="AD91432" s="9"/>
    </row>
    <row r="91433" spans="30:30">
      <c r="AD91433" s="9"/>
    </row>
    <row r="91434" spans="30:30">
      <c r="AD91434" s="9"/>
    </row>
    <row r="91435" spans="30:30">
      <c r="AD91435" s="9"/>
    </row>
    <row r="91436" spans="30:30">
      <c r="AD91436" s="9"/>
    </row>
    <row r="91437" spans="30:30">
      <c r="AD91437" s="9"/>
    </row>
    <row r="91438" spans="30:30">
      <c r="AD91438" s="9"/>
    </row>
    <row r="91439" spans="30:30">
      <c r="AD91439" s="9"/>
    </row>
    <row r="91440" spans="30:30">
      <c r="AD91440" s="9"/>
    </row>
    <row r="91441" spans="30:30">
      <c r="AD91441" s="9"/>
    </row>
    <row r="91442" spans="30:30">
      <c r="AD91442" s="9"/>
    </row>
    <row r="91443" spans="30:30">
      <c r="AD91443" s="9"/>
    </row>
    <row r="91444" spans="30:30">
      <c r="AD91444" s="9"/>
    </row>
    <row r="91445" spans="30:30">
      <c r="AD91445" s="9"/>
    </row>
    <row r="91446" spans="30:30">
      <c r="AD91446" s="9"/>
    </row>
    <row r="91447" spans="30:30">
      <c r="AD91447" s="9"/>
    </row>
    <row r="91448" spans="30:30">
      <c r="AD91448" s="9"/>
    </row>
    <row r="91449" spans="30:30">
      <c r="AD91449" s="9"/>
    </row>
    <row r="91450" spans="30:30">
      <c r="AD91450" s="9"/>
    </row>
    <row r="91451" spans="30:30">
      <c r="AD91451" s="9"/>
    </row>
    <row r="91452" spans="30:30">
      <c r="AD91452" s="9"/>
    </row>
    <row r="91453" spans="30:30">
      <c r="AD91453" s="9"/>
    </row>
    <row r="91454" spans="30:30">
      <c r="AD91454" s="9"/>
    </row>
    <row r="91455" spans="30:30">
      <c r="AD91455" s="9"/>
    </row>
    <row r="91456" spans="30:30">
      <c r="AD91456" s="9"/>
    </row>
    <row r="91457" spans="30:30">
      <c r="AD91457" s="9"/>
    </row>
    <row r="91458" spans="30:30">
      <c r="AD91458" s="9"/>
    </row>
    <row r="91459" spans="30:30">
      <c r="AD91459" s="9"/>
    </row>
    <row r="91460" spans="30:30">
      <c r="AD91460" s="9"/>
    </row>
    <row r="91461" spans="30:30">
      <c r="AD91461" s="9"/>
    </row>
    <row r="91462" spans="30:30">
      <c r="AD91462" s="9"/>
    </row>
    <row r="91463" spans="30:30">
      <c r="AD91463" s="9"/>
    </row>
    <row r="91464" spans="30:30">
      <c r="AD91464" s="9"/>
    </row>
    <row r="91465" spans="30:30">
      <c r="AD91465" s="9"/>
    </row>
    <row r="91466" spans="30:30">
      <c r="AD91466" s="9"/>
    </row>
    <row r="91467" spans="30:30">
      <c r="AD91467" s="9"/>
    </row>
    <row r="91468" spans="30:30">
      <c r="AD91468" s="9"/>
    </row>
    <row r="91469" spans="30:30">
      <c r="AD91469" s="9"/>
    </row>
    <row r="91470" spans="30:30">
      <c r="AD91470" s="9"/>
    </row>
    <row r="91471" spans="30:30">
      <c r="AD91471" s="9"/>
    </row>
    <row r="91472" spans="30:30">
      <c r="AD91472" s="9"/>
    </row>
    <row r="91473" spans="30:30">
      <c r="AD91473" s="9"/>
    </row>
    <row r="91474" spans="30:30">
      <c r="AD91474" s="9"/>
    </row>
    <row r="91475" spans="30:30">
      <c r="AD91475" s="9"/>
    </row>
    <row r="91476" spans="30:30">
      <c r="AD91476" s="9"/>
    </row>
    <row r="91477" spans="30:30">
      <c r="AD91477" s="9"/>
    </row>
    <row r="91478" spans="30:30">
      <c r="AD91478" s="9"/>
    </row>
    <row r="91479" spans="30:30">
      <c r="AD91479" s="9"/>
    </row>
    <row r="91480" spans="30:30">
      <c r="AD91480" s="9"/>
    </row>
    <row r="91481" spans="30:30">
      <c r="AD91481" s="9"/>
    </row>
    <row r="91482" spans="30:30">
      <c r="AD91482" s="9"/>
    </row>
    <row r="91483" spans="30:30">
      <c r="AD91483" s="9"/>
    </row>
    <row r="91484" spans="30:30">
      <c r="AD91484" s="9"/>
    </row>
    <row r="91485" spans="30:30">
      <c r="AD91485" s="9"/>
    </row>
    <row r="91486" spans="30:30">
      <c r="AD91486" s="9"/>
    </row>
    <row r="91487" spans="30:30">
      <c r="AD91487" s="9"/>
    </row>
    <row r="91488" spans="30:30">
      <c r="AD91488" s="9"/>
    </row>
    <row r="91489" spans="30:30">
      <c r="AD91489" s="9"/>
    </row>
    <row r="91490" spans="30:30">
      <c r="AD91490" s="9"/>
    </row>
    <row r="91491" spans="30:30">
      <c r="AD91491" s="9"/>
    </row>
    <row r="91492" spans="30:30">
      <c r="AD91492" s="9"/>
    </row>
    <row r="91493" spans="30:30">
      <c r="AD91493" s="9"/>
    </row>
    <row r="91494" spans="30:30">
      <c r="AD91494" s="9"/>
    </row>
    <row r="91495" spans="30:30">
      <c r="AD91495" s="9"/>
    </row>
    <row r="91496" spans="30:30">
      <c r="AD91496" s="9"/>
    </row>
    <row r="91497" spans="30:30">
      <c r="AD91497" s="9"/>
    </row>
    <row r="91498" spans="30:30">
      <c r="AD91498" s="9"/>
    </row>
    <row r="91499" spans="30:30">
      <c r="AD91499" s="9"/>
    </row>
    <row r="91500" spans="30:30">
      <c r="AD91500" s="9"/>
    </row>
    <row r="91501" spans="30:30">
      <c r="AD91501" s="9"/>
    </row>
    <row r="91502" spans="30:30">
      <c r="AD91502" s="9"/>
    </row>
    <row r="91503" spans="30:30">
      <c r="AD91503" s="9"/>
    </row>
    <row r="91504" spans="30:30">
      <c r="AD91504" s="9"/>
    </row>
    <row r="91505" spans="30:30">
      <c r="AD91505" s="9"/>
    </row>
    <row r="91506" spans="30:30">
      <c r="AD91506" s="9"/>
    </row>
    <row r="91507" spans="30:30">
      <c r="AD91507" s="9"/>
    </row>
    <row r="91508" spans="30:30">
      <c r="AD91508" s="9"/>
    </row>
    <row r="91509" spans="30:30">
      <c r="AD91509" s="9"/>
    </row>
    <row r="91510" spans="30:30">
      <c r="AD91510" s="9"/>
    </row>
    <row r="91511" spans="30:30">
      <c r="AD91511" s="9"/>
    </row>
    <row r="91512" spans="30:30">
      <c r="AD91512" s="9"/>
    </row>
    <row r="91513" spans="30:30">
      <c r="AD91513" s="9"/>
    </row>
    <row r="91514" spans="30:30">
      <c r="AD91514" s="9"/>
    </row>
    <row r="91515" spans="30:30">
      <c r="AD91515" s="9"/>
    </row>
    <row r="91516" spans="30:30">
      <c r="AD91516" s="9"/>
    </row>
    <row r="91517" spans="30:30">
      <c r="AD91517" s="9"/>
    </row>
    <row r="91518" spans="30:30">
      <c r="AD91518" s="9"/>
    </row>
    <row r="91519" spans="30:30">
      <c r="AD91519" s="9"/>
    </row>
    <row r="91520" spans="30:30">
      <c r="AD91520" s="9"/>
    </row>
    <row r="91521" spans="30:30">
      <c r="AD91521" s="9"/>
    </row>
    <row r="91522" spans="30:30">
      <c r="AD91522" s="9"/>
    </row>
    <row r="91523" spans="30:30">
      <c r="AD91523" s="9"/>
    </row>
    <row r="91524" spans="30:30">
      <c r="AD91524" s="9"/>
    </row>
    <row r="91525" spans="30:30">
      <c r="AD91525" s="9"/>
    </row>
    <row r="91526" spans="30:30">
      <c r="AD91526" s="9"/>
    </row>
    <row r="91527" spans="30:30">
      <c r="AD91527" s="9"/>
    </row>
    <row r="91528" spans="30:30">
      <c r="AD91528" s="9"/>
    </row>
    <row r="91529" spans="30:30">
      <c r="AD91529" s="9"/>
    </row>
    <row r="91530" spans="30:30">
      <c r="AD91530" s="9"/>
    </row>
    <row r="91531" spans="30:30">
      <c r="AD91531" s="9"/>
    </row>
    <row r="91532" spans="30:30">
      <c r="AD91532" s="9"/>
    </row>
    <row r="91533" spans="30:30">
      <c r="AD91533" s="9"/>
    </row>
    <row r="91534" spans="30:30">
      <c r="AD91534" s="9"/>
    </row>
    <row r="91535" spans="30:30">
      <c r="AD91535" s="9"/>
    </row>
    <row r="91536" spans="30:30">
      <c r="AD91536" s="9"/>
    </row>
    <row r="91537" spans="30:30">
      <c r="AD91537" s="9"/>
    </row>
    <row r="91538" spans="30:30">
      <c r="AD91538" s="9"/>
    </row>
    <row r="91539" spans="30:30">
      <c r="AD91539" s="9"/>
    </row>
    <row r="91540" spans="30:30">
      <c r="AD91540" s="9"/>
    </row>
    <row r="91541" spans="30:30">
      <c r="AD91541" s="9"/>
    </row>
    <row r="91542" spans="30:30">
      <c r="AD91542" s="9"/>
    </row>
    <row r="91543" spans="30:30">
      <c r="AD91543" s="9"/>
    </row>
    <row r="91544" spans="30:30">
      <c r="AD91544" s="9"/>
    </row>
    <row r="91545" spans="30:30">
      <c r="AD91545" s="9"/>
    </row>
    <row r="91546" spans="30:30">
      <c r="AD91546" s="9"/>
    </row>
    <row r="91547" spans="30:30">
      <c r="AD91547" s="9"/>
    </row>
    <row r="91548" spans="30:30">
      <c r="AD91548" s="9"/>
    </row>
    <row r="91549" spans="30:30">
      <c r="AD91549" s="9"/>
    </row>
    <row r="91550" spans="30:30">
      <c r="AD91550" s="9"/>
    </row>
    <row r="91551" spans="30:30">
      <c r="AD91551" s="9"/>
    </row>
    <row r="91552" spans="30:30">
      <c r="AD91552" s="9"/>
    </row>
    <row r="91553" spans="30:30">
      <c r="AD91553" s="9"/>
    </row>
    <row r="91554" spans="30:30">
      <c r="AD91554" s="9"/>
    </row>
    <row r="91555" spans="30:30">
      <c r="AD91555" s="9"/>
    </row>
    <row r="91556" spans="30:30">
      <c r="AD91556" s="9"/>
    </row>
    <row r="91557" spans="30:30">
      <c r="AD91557" s="9"/>
    </row>
    <row r="91558" spans="30:30">
      <c r="AD91558" s="9"/>
    </row>
    <row r="91559" spans="30:30">
      <c r="AD91559" s="9"/>
    </row>
    <row r="91560" spans="30:30">
      <c r="AD91560" s="9"/>
    </row>
    <row r="91561" spans="30:30">
      <c r="AD91561" s="9"/>
    </row>
    <row r="91562" spans="30:30">
      <c r="AD91562" s="9"/>
    </row>
    <row r="91563" spans="30:30">
      <c r="AD91563" s="9"/>
    </row>
    <row r="91564" spans="30:30">
      <c r="AD91564" s="9"/>
    </row>
    <row r="91565" spans="30:30">
      <c r="AD91565" s="9"/>
    </row>
    <row r="91566" spans="30:30">
      <c r="AD91566" s="9"/>
    </row>
    <row r="91567" spans="30:30">
      <c r="AD91567" s="9"/>
    </row>
    <row r="91568" spans="30:30">
      <c r="AD91568" s="9"/>
    </row>
    <row r="91569" spans="30:30">
      <c r="AD91569" s="9"/>
    </row>
    <row r="91570" spans="30:30">
      <c r="AD91570" s="9"/>
    </row>
    <row r="91571" spans="30:30">
      <c r="AD91571" s="9"/>
    </row>
    <row r="91572" spans="30:30">
      <c r="AD91572" s="9"/>
    </row>
    <row r="91573" spans="30:30">
      <c r="AD91573" s="9"/>
    </row>
    <row r="91574" spans="30:30">
      <c r="AD91574" s="9"/>
    </row>
    <row r="91575" spans="30:30">
      <c r="AD91575" s="9"/>
    </row>
    <row r="91576" spans="30:30">
      <c r="AD91576" s="9"/>
    </row>
    <row r="91577" spans="30:30">
      <c r="AD91577" s="9"/>
    </row>
    <row r="91578" spans="30:30">
      <c r="AD91578" s="9"/>
    </row>
    <row r="91579" spans="30:30">
      <c r="AD91579" s="9"/>
    </row>
    <row r="91580" spans="30:30">
      <c r="AD91580" s="9"/>
    </row>
    <row r="91581" spans="30:30">
      <c r="AD91581" s="9"/>
    </row>
    <row r="91582" spans="30:30">
      <c r="AD91582" s="9"/>
    </row>
    <row r="91583" spans="30:30">
      <c r="AD91583" s="9"/>
    </row>
    <row r="91584" spans="30:30">
      <c r="AD91584" s="9"/>
    </row>
    <row r="91585" spans="30:30">
      <c r="AD91585" s="9"/>
    </row>
    <row r="91586" spans="30:30">
      <c r="AD91586" s="9"/>
    </row>
    <row r="91587" spans="30:30">
      <c r="AD91587" s="9"/>
    </row>
    <row r="91588" spans="30:30">
      <c r="AD91588" s="9"/>
    </row>
    <row r="91589" spans="30:30">
      <c r="AD91589" s="9"/>
    </row>
    <row r="91590" spans="30:30">
      <c r="AD91590" s="9"/>
    </row>
    <row r="91591" spans="30:30">
      <c r="AD91591" s="9"/>
    </row>
    <row r="91592" spans="30:30">
      <c r="AD91592" s="9"/>
    </row>
    <row r="91593" spans="30:30">
      <c r="AD91593" s="9"/>
    </row>
    <row r="91594" spans="30:30">
      <c r="AD91594" s="9"/>
    </row>
    <row r="91595" spans="30:30">
      <c r="AD91595" s="9"/>
    </row>
    <row r="91596" spans="30:30">
      <c r="AD91596" s="9"/>
    </row>
    <row r="91597" spans="30:30">
      <c r="AD91597" s="9"/>
    </row>
    <row r="91598" spans="30:30">
      <c r="AD91598" s="9"/>
    </row>
    <row r="91599" spans="30:30">
      <c r="AD91599" s="9"/>
    </row>
    <row r="91600" spans="30:30">
      <c r="AD91600" s="9"/>
    </row>
    <row r="91601" spans="30:30">
      <c r="AD91601" s="9"/>
    </row>
    <row r="91602" spans="30:30">
      <c r="AD91602" s="9"/>
    </row>
    <row r="91603" spans="30:30">
      <c r="AD91603" s="9"/>
    </row>
    <row r="91604" spans="30:30">
      <c r="AD91604" s="9"/>
    </row>
    <row r="91605" spans="30:30">
      <c r="AD91605" s="9"/>
    </row>
    <row r="91606" spans="30:30">
      <c r="AD91606" s="9"/>
    </row>
    <row r="91607" spans="30:30">
      <c r="AD91607" s="9"/>
    </row>
    <row r="91608" spans="30:30">
      <c r="AD91608" s="9"/>
    </row>
    <row r="91609" spans="30:30">
      <c r="AD91609" s="9"/>
    </row>
    <row r="91610" spans="30:30">
      <c r="AD91610" s="9"/>
    </row>
    <row r="91611" spans="30:30">
      <c r="AD91611" s="9"/>
    </row>
    <row r="91612" spans="30:30">
      <c r="AD91612" s="9"/>
    </row>
    <row r="91613" spans="30:30">
      <c r="AD91613" s="9"/>
    </row>
    <row r="91614" spans="30:30">
      <c r="AD91614" s="9"/>
    </row>
    <row r="91615" spans="30:30">
      <c r="AD91615" s="9"/>
    </row>
    <row r="91616" spans="30:30">
      <c r="AD91616" s="9"/>
    </row>
    <row r="91617" spans="30:30">
      <c r="AD91617" s="9"/>
    </row>
    <row r="91618" spans="30:30">
      <c r="AD91618" s="9"/>
    </row>
    <row r="91619" spans="30:30">
      <c r="AD91619" s="9"/>
    </row>
    <row r="91620" spans="30:30">
      <c r="AD91620" s="9"/>
    </row>
    <row r="91621" spans="30:30">
      <c r="AD91621" s="9"/>
    </row>
    <row r="91622" spans="30:30">
      <c r="AD91622" s="9"/>
    </row>
    <row r="91623" spans="30:30">
      <c r="AD91623" s="9"/>
    </row>
    <row r="91624" spans="30:30">
      <c r="AD91624" s="9"/>
    </row>
    <row r="91625" spans="30:30">
      <c r="AD91625" s="9"/>
    </row>
    <row r="91626" spans="30:30">
      <c r="AD91626" s="9"/>
    </row>
    <row r="91627" spans="30:30">
      <c r="AD91627" s="9"/>
    </row>
    <row r="91628" spans="30:30">
      <c r="AD91628" s="9"/>
    </row>
    <row r="91629" spans="30:30">
      <c r="AD91629" s="9"/>
    </row>
    <row r="91630" spans="30:30">
      <c r="AD91630" s="9"/>
    </row>
    <row r="91631" spans="30:30">
      <c r="AD91631" s="9"/>
    </row>
    <row r="91632" spans="30:30">
      <c r="AD91632" s="9"/>
    </row>
    <row r="91633" spans="30:30">
      <c r="AD91633" s="9"/>
    </row>
    <row r="91634" spans="30:30">
      <c r="AD91634" s="9"/>
    </row>
    <row r="91635" spans="30:30">
      <c r="AD91635" s="9"/>
    </row>
    <row r="91636" spans="30:30">
      <c r="AD91636" s="9"/>
    </row>
    <row r="91637" spans="30:30">
      <c r="AD91637" s="9"/>
    </row>
    <row r="91638" spans="30:30">
      <c r="AD91638" s="9"/>
    </row>
    <row r="91639" spans="30:30">
      <c r="AD91639" s="9"/>
    </row>
    <row r="91640" spans="30:30">
      <c r="AD91640" s="9"/>
    </row>
    <row r="91641" spans="30:30">
      <c r="AD91641" s="9"/>
    </row>
    <row r="91642" spans="30:30">
      <c r="AD91642" s="9"/>
    </row>
    <row r="91643" spans="30:30">
      <c r="AD91643" s="9"/>
    </row>
    <row r="91644" spans="30:30">
      <c r="AD91644" s="9"/>
    </row>
    <row r="91645" spans="30:30">
      <c r="AD91645" s="9"/>
    </row>
    <row r="91646" spans="30:30">
      <c r="AD91646" s="9"/>
    </row>
    <row r="91647" spans="30:30">
      <c r="AD91647" s="9"/>
    </row>
    <row r="91648" spans="30:30">
      <c r="AD91648" s="9"/>
    </row>
    <row r="91649" spans="30:30">
      <c r="AD91649" s="9"/>
    </row>
    <row r="91650" spans="30:30">
      <c r="AD91650" s="9"/>
    </row>
    <row r="91651" spans="30:30">
      <c r="AD91651" s="9"/>
    </row>
    <row r="91652" spans="30:30">
      <c r="AD91652" s="9"/>
    </row>
    <row r="91653" spans="30:30">
      <c r="AD91653" s="9"/>
    </row>
    <row r="91654" spans="30:30">
      <c r="AD91654" s="9"/>
    </row>
    <row r="91655" spans="30:30">
      <c r="AD91655" s="9"/>
    </row>
    <row r="91656" spans="30:30">
      <c r="AD91656" s="9"/>
    </row>
    <row r="91657" spans="30:30">
      <c r="AD91657" s="9"/>
    </row>
    <row r="91658" spans="30:30">
      <c r="AD91658" s="9"/>
    </row>
    <row r="91659" spans="30:30">
      <c r="AD91659" s="9"/>
    </row>
    <row r="91660" spans="30:30">
      <c r="AD91660" s="9"/>
    </row>
    <row r="91661" spans="30:30">
      <c r="AD91661" s="9"/>
    </row>
    <row r="91662" spans="30:30">
      <c r="AD91662" s="9"/>
    </row>
    <row r="91663" spans="30:30">
      <c r="AD91663" s="9"/>
    </row>
    <row r="91664" spans="30:30">
      <c r="AD91664" s="9"/>
    </row>
    <row r="91665" spans="30:30">
      <c r="AD91665" s="9"/>
    </row>
    <row r="91666" spans="30:30">
      <c r="AD91666" s="9"/>
    </row>
    <row r="91667" spans="30:30">
      <c r="AD91667" s="9"/>
    </row>
    <row r="91668" spans="30:30">
      <c r="AD91668" s="9"/>
    </row>
    <row r="91669" spans="30:30">
      <c r="AD91669" s="9"/>
    </row>
    <row r="91670" spans="30:30">
      <c r="AD91670" s="9"/>
    </row>
    <row r="91671" spans="30:30">
      <c r="AD91671" s="9"/>
    </row>
    <row r="91672" spans="30:30">
      <c r="AD91672" s="9"/>
    </row>
    <row r="91673" spans="30:30">
      <c r="AD91673" s="9"/>
    </row>
    <row r="91674" spans="30:30">
      <c r="AD91674" s="9"/>
    </row>
    <row r="91675" spans="30:30">
      <c r="AD91675" s="9"/>
    </row>
    <row r="91676" spans="30:30">
      <c r="AD91676" s="9"/>
    </row>
    <row r="91677" spans="30:30">
      <c r="AD91677" s="9"/>
    </row>
    <row r="91678" spans="30:30">
      <c r="AD91678" s="9"/>
    </row>
    <row r="91679" spans="30:30">
      <c r="AD91679" s="9"/>
    </row>
    <row r="91680" spans="30:30">
      <c r="AD91680" s="9"/>
    </row>
    <row r="91681" spans="30:30">
      <c r="AD91681" s="9"/>
    </row>
    <row r="91682" spans="30:30">
      <c r="AD91682" s="9"/>
    </row>
    <row r="91683" spans="30:30">
      <c r="AD91683" s="9"/>
    </row>
    <row r="91684" spans="30:30">
      <c r="AD91684" s="9"/>
    </row>
    <row r="91685" spans="30:30">
      <c r="AD91685" s="9"/>
    </row>
    <row r="91686" spans="30:30">
      <c r="AD91686" s="9"/>
    </row>
    <row r="91687" spans="30:30">
      <c r="AD91687" s="9"/>
    </row>
    <row r="91688" spans="30:30">
      <c r="AD91688" s="9"/>
    </row>
    <row r="91689" spans="30:30">
      <c r="AD91689" s="9"/>
    </row>
    <row r="91690" spans="30:30">
      <c r="AD91690" s="9"/>
    </row>
    <row r="91691" spans="30:30">
      <c r="AD91691" s="9"/>
    </row>
    <row r="91692" spans="30:30">
      <c r="AD91692" s="9"/>
    </row>
    <row r="91693" spans="30:30">
      <c r="AD91693" s="9"/>
    </row>
    <row r="91694" spans="30:30">
      <c r="AD91694" s="9"/>
    </row>
    <row r="91695" spans="30:30">
      <c r="AD91695" s="9"/>
    </row>
    <row r="91696" spans="30:30">
      <c r="AD91696" s="9"/>
    </row>
    <row r="91697" spans="30:30">
      <c r="AD91697" s="9"/>
    </row>
    <row r="91698" spans="30:30">
      <c r="AD91698" s="9"/>
    </row>
    <row r="91699" spans="30:30">
      <c r="AD91699" s="9"/>
    </row>
    <row r="91700" spans="30:30">
      <c r="AD91700" s="9"/>
    </row>
    <row r="91701" spans="30:30">
      <c r="AD91701" s="9"/>
    </row>
    <row r="91702" spans="30:30">
      <c r="AD91702" s="9"/>
    </row>
    <row r="91703" spans="30:30">
      <c r="AD91703" s="9"/>
    </row>
    <row r="91704" spans="30:30">
      <c r="AD91704" s="9"/>
    </row>
    <row r="91705" spans="30:30">
      <c r="AD91705" s="9"/>
    </row>
    <row r="91706" spans="30:30">
      <c r="AD91706" s="9"/>
    </row>
    <row r="91707" spans="30:30">
      <c r="AD91707" s="9"/>
    </row>
    <row r="91708" spans="30:30">
      <c r="AD91708" s="9"/>
    </row>
    <row r="91709" spans="30:30">
      <c r="AD91709" s="9"/>
    </row>
    <row r="91710" spans="30:30">
      <c r="AD91710" s="9"/>
    </row>
    <row r="91711" spans="30:30">
      <c r="AD91711" s="9"/>
    </row>
    <row r="91712" spans="30:30">
      <c r="AD91712" s="9"/>
    </row>
    <row r="91713" spans="30:30">
      <c r="AD91713" s="9"/>
    </row>
    <row r="91714" spans="30:30">
      <c r="AD91714" s="9"/>
    </row>
    <row r="91715" spans="30:30">
      <c r="AD91715" s="9"/>
    </row>
    <row r="91716" spans="30:30">
      <c r="AD91716" s="9"/>
    </row>
    <row r="91717" spans="30:30">
      <c r="AD91717" s="9"/>
    </row>
    <row r="91718" spans="30:30">
      <c r="AD91718" s="9"/>
    </row>
    <row r="91719" spans="30:30">
      <c r="AD91719" s="9"/>
    </row>
    <row r="91720" spans="30:30">
      <c r="AD91720" s="9"/>
    </row>
    <row r="91721" spans="30:30">
      <c r="AD91721" s="9"/>
    </row>
    <row r="91722" spans="30:30">
      <c r="AD91722" s="9"/>
    </row>
    <row r="91723" spans="30:30">
      <c r="AD91723" s="9"/>
    </row>
    <row r="91724" spans="30:30">
      <c r="AD91724" s="9"/>
    </row>
    <row r="91725" spans="30:30">
      <c r="AD91725" s="9"/>
    </row>
    <row r="91726" spans="30:30">
      <c r="AD91726" s="9"/>
    </row>
    <row r="91727" spans="30:30">
      <c r="AD91727" s="9"/>
    </row>
    <row r="91728" spans="30:30">
      <c r="AD91728" s="9"/>
    </row>
    <row r="91729" spans="30:30">
      <c r="AD91729" s="9"/>
    </row>
    <row r="91730" spans="30:30">
      <c r="AD91730" s="9"/>
    </row>
    <row r="91731" spans="30:30">
      <c r="AD91731" s="9"/>
    </row>
    <row r="91732" spans="30:30">
      <c r="AD91732" s="9"/>
    </row>
    <row r="91733" spans="30:30">
      <c r="AD91733" s="9"/>
    </row>
    <row r="91734" spans="30:30">
      <c r="AD91734" s="9"/>
    </row>
    <row r="91735" spans="30:30">
      <c r="AD91735" s="9"/>
    </row>
    <row r="91736" spans="30:30">
      <c r="AD91736" s="9"/>
    </row>
    <row r="91737" spans="30:30">
      <c r="AD91737" s="9"/>
    </row>
    <row r="91738" spans="30:30">
      <c r="AD91738" s="9"/>
    </row>
    <row r="91739" spans="30:30">
      <c r="AD91739" s="9"/>
    </row>
    <row r="91740" spans="30:30">
      <c r="AD91740" s="9"/>
    </row>
    <row r="91741" spans="30:30">
      <c r="AD91741" s="9"/>
    </row>
    <row r="91742" spans="30:30">
      <c r="AD91742" s="9"/>
    </row>
    <row r="91743" spans="30:30">
      <c r="AD91743" s="9"/>
    </row>
    <row r="91744" spans="30:30">
      <c r="AD91744" s="9"/>
    </row>
    <row r="91745" spans="30:30">
      <c r="AD91745" s="9"/>
    </row>
    <row r="91746" spans="30:30">
      <c r="AD91746" s="9"/>
    </row>
    <row r="91747" spans="30:30">
      <c r="AD91747" s="9"/>
    </row>
    <row r="91748" spans="30:30">
      <c r="AD91748" s="9"/>
    </row>
    <row r="91749" spans="30:30">
      <c r="AD91749" s="9"/>
    </row>
    <row r="91750" spans="30:30">
      <c r="AD91750" s="9"/>
    </row>
    <row r="91751" spans="30:30">
      <c r="AD91751" s="9"/>
    </row>
    <row r="91752" spans="30:30">
      <c r="AD91752" s="9"/>
    </row>
    <row r="91753" spans="30:30">
      <c r="AD91753" s="9"/>
    </row>
    <row r="91754" spans="30:30">
      <c r="AD91754" s="9"/>
    </row>
    <row r="91755" spans="30:30">
      <c r="AD91755" s="9"/>
    </row>
    <row r="91756" spans="30:30">
      <c r="AD91756" s="9"/>
    </row>
    <row r="91757" spans="30:30">
      <c r="AD91757" s="9"/>
    </row>
    <row r="91758" spans="30:30">
      <c r="AD91758" s="9"/>
    </row>
    <row r="91759" spans="30:30">
      <c r="AD91759" s="9"/>
    </row>
    <row r="91760" spans="30:30">
      <c r="AD91760" s="9"/>
    </row>
    <row r="91761" spans="30:30">
      <c r="AD91761" s="9"/>
    </row>
    <row r="91762" spans="30:30">
      <c r="AD91762" s="9"/>
    </row>
    <row r="91763" spans="30:30">
      <c r="AD91763" s="9"/>
    </row>
    <row r="91764" spans="30:30">
      <c r="AD91764" s="9"/>
    </row>
    <row r="91765" spans="30:30">
      <c r="AD91765" s="9"/>
    </row>
    <row r="91766" spans="30:30">
      <c r="AD91766" s="9"/>
    </row>
    <row r="91767" spans="30:30">
      <c r="AD91767" s="9"/>
    </row>
    <row r="91768" spans="30:30">
      <c r="AD91768" s="9"/>
    </row>
    <row r="91769" spans="30:30">
      <c r="AD91769" s="9"/>
    </row>
    <row r="91770" spans="30:30">
      <c r="AD91770" s="9"/>
    </row>
    <row r="91771" spans="30:30">
      <c r="AD91771" s="9"/>
    </row>
    <row r="91772" spans="30:30">
      <c r="AD91772" s="9"/>
    </row>
    <row r="91773" spans="30:30">
      <c r="AD91773" s="9"/>
    </row>
    <row r="91774" spans="30:30">
      <c r="AD91774" s="9"/>
    </row>
    <row r="91775" spans="30:30">
      <c r="AD91775" s="9"/>
    </row>
    <row r="91776" spans="30:30">
      <c r="AD91776" s="9"/>
    </row>
    <row r="91777" spans="30:30">
      <c r="AD91777" s="9"/>
    </row>
    <row r="91778" spans="30:30">
      <c r="AD91778" s="9"/>
    </row>
    <row r="91779" spans="30:30">
      <c r="AD91779" s="9"/>
    </row>
    <row r="91780" spans="30:30">
      <c r="AD91780" s="9"/>
    </row>
    <row r="91781" spans="30:30">
      <c r="AD91781" s="9"/>
    </row>
    <row r="91782" spans="30:30">
      <c r="AD91782" s="9"/>
    </row>
    <row r="91783" spans="30:30">
      <c r="AD91783" s="9"/>
    </row>
    <row r="91784" spans="30:30">
      <c r="AD91784" s="9"/>
    </row>
    <row r="91785" spans="30:30">
      <c r="AD91785" s="9"/>
    </row>
    <row r="91786" spans="30:30">
      <c r="AD91786" s="9"/>
    </row>
    <row r="91787" spans="30:30">
      <c r="AD91787" s="9"/>
    </row>
    <row r="91788" spans="30:30">
      <c r="AD91788" s="9"/>
    </row>
    <row r="91789" spans="30:30">
      <c r="AD91789" s="9"/>
    </row>
    <row r="91790" spans="30:30">
      <c r="AD91790" s="9"/>
    </row>
    <row r="91791" spans="30:30">
      <c r="AD91791" s="9"/>
    </row>
    <row r="91792" spans="30:30">
      <c r="AD91792" s="9"/>
    </row>
    <row r="91793" spans="30:30">
      <c r="AD91793" s="9"/>
    </row>
    <row r="91794" spans="30:30">
      <c r="AD91794" s="9"/>
    </row>
    <row r="91795" spans="30:30">
      <c r="AD91795" s="9"/>
    </row>
    <row r="91796" spans="30:30">
      <c r="AD91796" s="9"/>
    </row>
    <row r="91797" spans="30:30">
      <c r="AD91797" s="9"/>
    </row>
    <row r="91798" spans="30:30">
      <c r="AD91798" s="9"/>
    </row>
    <row r="91799" spans="30:30">
      <c r="AD91799" s="9"/>
    </row>
    <row r="91800" spans="30:30">
      <c r="AD91800" s="9"/>
    </row>
    <row r="91801" spans="30:30">
      <c r="AD91801" s="9"/>
    </row>
    <row r="91802" spans="30:30">
      <c r="AD91802" s="9"/>
    </row>
    <row r="91803" spans="30:30">
      <c r="AD91803" s="9"/>
    </row>
    <row r="91804" spans="30:30">
      <c r="AD91804" s="9"/>
    </row>
    <row r="91805" spans="30:30">
      <c r="AD91805" s="9"/>
    </row>
    <row r="91806" spans="30:30">
      <c r="AD91806" s="9"/>
    </row>
    <row r="91807" spans="30:30">
      <c r="AD91807" s="9"/>
    </row>
    <row r="91808" spans="30:30">
      <c r="AD91808" s="9"/>
    </row>
    <row r="91809" spans="30:30">
      <c r="AD91809" s="9"/>
    </row>
    <row r="91810" spans="30:30">
      <c r="AD91810" s="9"/>
    </row>
    <row r="91811" spans="30:30">
      <c r="AD91811" s="9"/>
    </row>
    <row r="91812" spans="30:30">
      <c r="AD91812" s="9"/>
    </row>
    <row r="91813" spans="30:30">
      <c r="AD91813" s="9"/>
    </row>
    <row r="91814" spans="30:30">
      <c r="AD91814" s="9"/>
    </row>
    <row r="91815" spans="30:30">
      <c r="AD91815" s="9"/>
    </row>
    <row r="91816" spans="30:30">
      <c r="AD91816" s="9"/>
    </row>
    <row r="91817" spans="30:30">
      <c r="AD91817" s="9"/>
    </row>
    <row r="91818" spans="30:30">
      <c r="AD91818" s="9"/>
    </row>
    <row r="91819" spans="30:30">
      <c r="AD91819" s="9"/>
    </row>
    <row r="91820" spans="30:30">
      <c r="AD91820" s="9"/>
    </row>
    <row r="91821" spans="30:30">
      <c r="AD91821" s="9"/>
    </row>
    <row r="91822" spans="30:30">
      <c r="AD91822" s="9"/>
    </row>
    <row r="91823" spans="30:30">
      <c r="AD91823" s="9"/>
    </row>
    <row r="91824" spans="30:30">
      <c r="AD91824" s="9"/>
    </row>
    <row r="91825" spans="30:30">
      <c r="AD91825" s="9"/>
    </row>
    <row r="91826" spans="30:30">
      <c r="AD91826" s="9"/>
    </row>
    <row r="91827" spans="30:30">
      <c r="AD91827" s="9"/>
    </row>
    <row r="91828" spans="30:30">
      <c r="AD91828" s="9"/>
    </row>
    <row r="91829" spans="30:30">
      <c r="AD91829" s="9"/>
    </row>
    <row r="91830" spans="30:30">
      <c r="AD91830" s="9"/>
    </row>
    <row r="91831" spans="30:30">
      <c r="AD91831" s="9"/>
    </row>
    <row r="91832" spans="30:30">
      <c r="AD91832" s="9"/>
    </row>
    <row r="91833" spans="30:30">
      <c r="AD91833" s="9"/>
    </row>
    <row r="91834" spans="30:30">
      <c r="AD91834" s="9"/>
    </row>
    <row r="91835" spans="30:30">
      <c r="AD91835" s="9"/>
    </row>
    <row r="91836" spans="30:30">
      <c r="AD91836" s="9"/>
    </row>
    <row r="91837" spans="30:30">
      <c r="AD91837" s="9"/>
    </row>
    <row r="91838" spans="30:30">
      <c r="AD91838" s="9"/>
    </row>
    <row r="91839" spans="30:30">
      <c r="AD91839" s="9"/>
    </row>
    <row r="91840" spans="30:30">
      <c r="AD91840" s="9"/>
    </row>
    <row r="91841" spans="30:30">
      <c r="AD91841" s="9"/>
    </row>
    <row r="91842" spans="30:30">
      <c r="AD91842" s="9"/>
    </row>
    <row r="91843" spans="30:30">
      <c r="AD91843" s="9"/>
    </row>
    <row r="91844" spans="30:30">
      <c r="AD91844" s="9"/>
    </row>
    <row r="91845" spans="30:30">
      <c r="AD91845" s="9"/>
    </row>
    <row r="91846" spans="30:30">
      <c r="AD91846" s="9"/>
    </row>
    <row r="91847" spans="30:30">
      <c r="AD91847" s="9"/>
    </row>
    <row r="91848" spans="30:30">
      <c r="AD91848" s="9"/>
    </row>
    <row r="91849" spans="30:30">
      <c r="AD91849" s="9"/>
    </row>
    <row r="91850" spans="30:30">
      <c r="AD91850" s="9"/>
    </row>
    <row r="91851" spans="30:30">
      <c r="AD91851" s="9"/>
    </row>
    <row r="91852" spans="30:30">
      <c r="AD91852" s="9"/>
    </row>
    <row r="91853" spans="30:30">
      <c r="AD91853" s="9"/>
    </row>
    <row r="91854" spans="30:30">
      <c r="AD91854" s="9"/>
    </row>
    <row r="91855" spans="30:30">
      <c r="AD91855" s="9"/>
    </row>
    <row r="91856" spans="30:30">
      <c r="AD91856" s="9"/>
    </row>
    <row r="91857" spans="30:30">
      <c r="AD91857" s="9"/>
    </row>
    <row r="91858" spans="30:30">
      <c r="AD91858" s="9"/>
    </row>
    <row r="91859" spans="30:30">
      <c r="AD91859" s="9"/>
    </row>
    <row r="91860" spans="30:30">
      <c r="AD91860" s="9"/>
    </row>
    <row r="91861" spans="30:30">
      <c r="AD91861" s="9"/>
    </row>
    <row r="91862" spans="30:30">
      <c r="AD91862" s="9"/>
    </row>
    <row r="91863" spans="30:30">
      <c r="AD91863" s="9"/>
    </row>
    <row r="91864" spans="30:30">
      <c r="AD91864" s="9"/>
    </row>
    <row r="91865" spans="30:30">
      <c r="AD91865" s="9"/>
    </row>
    <row r="91866" spans="30:30">
      <c r="AD91866" s="9"/>
    </row>
    <row r="91867" spans="30:30">
      <c r="AD91867" s="9"/>
    </row>
    <row r="91868" spans="30:30">
      <c r="AD91868" s="9"/>
    </row>
    <row r="91869" spans="30:30">
      <c r="AD91869" s="9"/>
    </row>
    <row r="91870" spans="30:30">
      <c r="AD91870" s="9"/>
    </row>
    <row r="91871" spans="30:30">
      <c r="AD91871" s="9"/>
    </row>
    <row r="91872" spans="30:30">
      <c r="AD91872" s="9"/>
    </row>
    <row r="91873" spans="30:30">
      <c r="AD91873" s="9"/>
    </row>
    <row r="91874" spans="30:30">
      <c r="AD91874" s="9"/>
    </row>
    <row r="91875" spans="30:30">
      <c r="AD91875" s="9"/>
    </row>
    <row r="91876" spans="30:30">
      <c r="AD91876" s="9"/>
    </row>
    <row r="91877" spans="30:30">
      <c r="AD91877" s="9"/>
    </row>
    <row r="91878" spans="30:30">
      <c r="AD91878" s="9"/>
    </row>
    <row r="91879" spans="30:30">
      <c r="AD91879" s="9"/>
    </row>
    <row r="91880" spans="30:30">
      <c r="AD91880" s="9"/>
    </row>
    <row r="91881" spans="30:30">
      <c r="AD91881" s="9"/>
    </row>
    <row r="91882" spans="30:30">
      <c r="AD91882" s="9"/>
    </row>
    <row r="91883" spans="30:30">
      <c r="AD91883" s="9"/>
    </row>
    <row r="91884" spans="30:30">
      <c r="AD91884" s="9"/>
    </row>
    <row r="91885" spans="30:30">
      <c r="AD91885" s="9"/>
    </row>
    <row r="91886" spans="30:30">
      <c r="AD91886" s="9"/>
    </row>
    <row r="91887" spans="30:30">
      <c r="AD91887" s="9"/>
    </row>
    <row r="91888" spans="30:30">
      <c r="AD91888" s="9"/>
    </row>
    <row r="91889" spans="30:30">
      <c r="AD91889" s="9"/>
    </row>
    <row r="91890" spans="30:30">
      <c r="AD91890" s="9"/>
    </row>
    <row r="91891" spans="30:30">
      <c r="AD91891" s="9"/>
    </row>
    <row r="91892" spans="30:30">
      <c r="AD91892" s="9"/>
    </row>
    <row r="91893" spans="30:30">
      <c r="AD91893" s="9"/>
    </row>
    <row r="91894" spans="30:30">
      <c r="AD91894" s="9"/>
    </row>
    <row r="91895" spans="30:30">
      <c r="AD91895" s="9"/>
    </row>
    <row r="91896" spans="30:30">
      <c r="AD91896" s="9"/>
    </row>
    <row r="91897" spans="30:30">
      <c r="AD91897" s="9"/>
    </row>
    <row r="91898" spans="30:30">
      <c r="AD91898" s="9"/>
    </row>
    <row r="91899" spans="30:30">
      <c r="AD91899" s="9"/>
    </row>
    <row r="91900" spans="30:30">
      <c r="AD91900" s="9"/>
    </row>
    <row r="91901" spans="30:30">
      <c r="AD91901" s="9"/>
    </row>
    <row r="91902" spans="30:30">
      <c r="AD91902" s="9"/>
    </row>
    <row r="91903" spans="30:30">
      <c r="AD91903" s="9"/>
    </row>
    <row r="91904" spans="30:30">
      <c r="AD91904" s="9"/>
    </row>
    <row r="91905" spans="30:30">
      <c r="AD91905" s="9"/>
    </row>
    <row r="91906" spans="30:30">
      <c r="AD91906" s="9"/>
    </row>
    <row r="91907" spans="30:30">
      <c r="AD91907" s="9"/>
    </row>
    <row r="91908" spans="30:30">
      <c r="AD91908" s="9"/>
    </row>
    <row r="91909" spans="30:30">
      <c r="AD91909" s="9"/>
    </row>
    <row r="91910" spans="30:30">
      <c r="AD91910" s="9"/>
    </row>
    <row r="91911" spans="30:30">
      <c r="AD91911" s="9"/>
    </row>
    <row r="91912" spans="30:30">
      <c r="AD91912" s="9"/>
    </row>
    <row r="91913" spans="30:30">
      <c r="AD91913" s="9"/>
    </row>
    <row r="91914" spans="30:30">
      <c r="AD91914" s="9"/>
    </row>
    <row r="91915" spans="30:30">
      <c r="AD91915" s="9"/>
    </row>
    <row r="91916" spans="30:30">
      <c r="AD91916" s="9"/>
    </row>
    <row r="91917" spans="30:30">
      <c r="AD91917" s="9"/>
    </row>
    <row r="91918" spans="30:30">
      <c r="AD91918" s="9"/>
    </row>
    <row r="91919" spans="30:30">
      <c r="AD91919" s="9"/>
    </row>
    <row r="91920" spans="30:30">
      <c r="AD91920" s="9"/>
    </row>
    <row r="91921" spans="30:30">
      <c r="AD91921" s="9"/>
    </row>
    <row r="91922" spans="30:30">
      <c r="AD91922" s="9"/>
    </row>
    <row r="91923" spans="30:30">
      <c r="AD91923" s="9"/>
    </row>
    <row r="91924" spans="30:30">
      <c r="AD91924" s="9"/>
    </row>
    <row r="91925" spans="30:30">
      <c r="AD91925" s="9"/>
    </row>
    <row r="91926" spans="30:30">
      <c r="AD91926" s="9"/>
    </row>
    <row r="91927" spans="30:30">
      <c r="AD91927" s="9"/>
    </row>
    <row r="91928" spans="30:30">
      <c r="AD91928" s="9"/>
    </row>
    <row r="91929" spans="30:30">
      <c r="AD91929" s="9"/>
    </row>
    <row r="91930" spans="30:30">
      <c r="AD91930" s="9"/>
    </row>
    <row r="91931" spans="30:30">
      <c r="AD91931" s="9"/>
    </row>
    <row r="91932" spans="30:30">
      <c r="AD91932" s="9"/>
    </row>
    <row r="91933" spans="30:30">
      <c r="AD91933" s="9"/>
    </row>
    <row r="91934" spans="30:30">
      <c r="AD91934" s="9"/>
    </row>
    <row r="91935" spans="30:30">
      <c r="AD91935" s="9"/>
    </row>
    <row r="91936" spans="30:30">
      <c r="AD91936" s="9"/>
    </row>
    <row r="91937" spans="30:30">
      <c r="AD91937" s="9"/>
    </row>
    <row r="91938" spans="30:30">
      <c r="AD91938" s="9"/>
    </row>
    <row r="91939" spans="30:30">
      <c r="AD91939" s="9"/>
    </row>
    <row r="91940" spans="30:30">
      <c r="AD91940" s="9"/>
    </row>
    <row r="91941" spans="30:30">
      <c r="AD91941" s="9"/>
    </row>
    <row r="91942" spans="30:30">
      <c r="AD91942" s="9"/>
    </row>
    <row r="91943" spans="30:30">
      <c r="AD91943" s="9"/>
    </row>
    <row r="91944" spans="30:30">
      <c r="AD91944" s="9"/>
    </row>
    <row r="91945" spans="30:30">
      <c r="AD91945" s="9"/>
    </row>
    <row r="91946" spans="30:30">
      <c r="AD91946" s="9"/>
    </row>
    <row r="91947" spans="30:30">
      <c r="AD91947" s="9"/>
    </row>
    <row r="91948" spans="30:30">
      <c r="AD91948" s="9"/>
    </row>
    <row r="91949" spans="30:30">
      <c r="AD91949" s="9"/>
    </row>
    <row r="91950" spans="30:30">
      <c r="AD91950" s="9"/>
    </row>
    <row r="91951" spans="30:30">
      <c r="AD91951" s="9"/>
    </row>
    <row r="91952" spans="30:30">
      <c r="AD91952" s="9"/>
    </row>
    <row r="91953" spans="30:30">
      <c r="AD91953" s="9"/>
    </row>
    <row r="91954" spans="30:30">
      <c r="AD91954" s="9"/>
    </row>
    <row r="91955" spans="30:30">
      <c r="AD91955" s="9"/>
    </row>
    <row r="91956" spans="30:30">
      <c r="AD91956" s="9"/>
    </row>
    <row r="91957" spans="30:30">
      <c r="AD91957" s="9"/>
    </row>
    <row r="91958" spans="30:30">
      <c r="AD91958" s="9"/>
    </row>
    <row r="91959" spans="30:30">
      <c r="AD91959" s="9"/>
    </row>
    <row r="91960" spans="30:30">
      <c r="AD91960" s="9"/>
    </row>
    <row r="91961" spans="30:30">
      <c r="AD91961" s="9"/>
    </row>
    <row r="91962" spans="30:30">
      <c r="AD91962" s="9"/>
    </row>
    <row r="91963" spans="30:30">
      <c r="AD91963" s="9"/>
    </row>
    <row r="91964" spans="30:30">
      <c r="AD91964" s="9"/>
    </row>
    <row r="91965" spans="30:30">
      <c r="AD91965" s="9"/>
    </row>
    <row r="91966" spans="30:30">
      <c r="AD91966" s="9"/>
    </row>
    <row r="91967" spans="30:30">
      <c r="AD91967" s="9"/>
    </row>
    <row r="91968" spans="30:30">
      <c r="AD91968" s="9"/>
    </row>
    <row r="91969" spans="30:30">
      <c r="AD91969" s="9"/>
    </row>
    <row r="91970" spans="30:30">
      <c r="AD91970" s="9"/>
    </row>
    <row r="91971" spans="30:30">
      <c r="AD91971" s="9"/>
    </row>
    <row r="91972" spans="30:30">
      <c r="AD91972" s="9"/>
    </row>
    <row r="91973" spans="30:30">
      <c r="AD91973" s="9"/>
    </row>
    <row r="91974" spans="30:30">
      <c r="AD91974" s="9"/>
    </row>
    <row r="91975" spans="30:30">
      <c r="AD91975" s="9"/>
    </row>
    <row r="91976" spans="30:30">
      <c r="AD91976" s="9"/>
    </row>
    <row r="91977" spans="30:30">
      <c r="AD91977" s="9"/>
    </row>
    <row r="91978" spans="30:30">
      <c r="AD91978" s="9"/>
    </row>
    <row r="91979" spans="30:30">
      <c r="AD91979" s="9"/>
    </row>
    <row r="91980" spans="30:30">
      <c r="AD91980" s="9"/>
    </row>
    <row r="91981" spans="30:30">
      <c r="AD91981" s="9"/>
    </row>
    <row r="91982" spans="30:30">
      <c r="AD91982" s="9"/>
    </row>
    <row r="91983" spans="30:30">
      <c r="AD91983" s="9"/>
    </row>
    <row r="91984" spans="30:30">
      <c r="AD91984" s="9"/>
    </row>
    <row r="91985" spans="30:30">
      <c r="AD91985" s="9"/>
    </row>
    <row r="91986" spans="30:30">
      <c r="AD91986" s="9"/>
    </row>
    <row r="91987" spans="30:30">
      <c r="AD91987" s="9"/>
    </row>
    <row r="91988" spans="30:30">
      <c r="AD91988" s="9"/>
    </row>
    <row r="91989" spans="30:30">
      <c r="AD91989" s="9"/>
    </row>
    <row r="91990" spans="30:30">
      <c r="AD91990" s="9"/>
    </row>
    <row r="91991" spans="30:30">
      <c r="AD91991" s="9"/>
    </row>
    <row r="91992" spans="30:30">
      <c r="AD91992" s="9"/>
    </row>
    <row r="91993" spans="30:30">
      <c r="AD91993" s="9"/>
    </row>
    <row r="91994" spans="30:30">
      <c r="AD91994" s="9"/>
    </row>
    <row r="91995" spans="30:30">
      <c r="AD91995" s="9"/>
    </row>
    <row r="91996" spans="30:30">
      <c r="AD91996" s="9"/>
    </row>
    <row r="91997" spans="30:30">
      <c r="AD91997" s="9"/>
    </row>
    <row r="91998" spans="30:30">
      <c r="AD91998" s="9"/>
    </row>
    <row r="91999" spans="30:30">
      <c r="AD91999" s="9"/>
    </row>
    <row r="92000" spans="30:30">
      <c r="AD92000" s="9"/>
    </row>
    <row r="92001" spans="30:30">
      <c r="AD92001" s="9"/>
    </row>
    <row r="92002" spans="30:30">
      <c r="AD92002" s="9"/>
    </row>
    <row r="92003" spans="30:30">
      <c r="AD92003" s="9"/>
    </row>
    <row r="92004" spans="30:30">
      <c r="AD92004" s="9"/>
    </row>
    <row r="92005" spans="30:30">
      <c r="AD92005" s="9"/>
    </row>
    <row r="92006" spans="30:30">
      <c r="AD92006" s="9"/>
    </row>
    <row r="92007" spans="30:30">
      <c r="AD92007" s="9"/>
    </row>
    <row r="92008" spans="30:30">
      <c r="AD92008" s="9"/>
    </row>
    <row r="92009" spans="30:30">
      <c r="AD92009" s="9"/>
    </row>
    <row r="92010" spans="30:30">
      <c r="AD92010" s="9"/>
    </row>
    <row r="92011" spans="30:30">
      <c r="AD92011" s="9"/>
    </row>
    <row r="92012" spans="30:30">
      <c r="AD92012" s="9"/>
    </row>
    <row r="92013" spans="30:30">
      <c r="AD92013" s="9"/>
    </row>
    <row r="92014" spans="30:30">
      <c r="AD92014" s="9"/>
    </row>
    <row r="92015" spans="30:30">
      <c r="AD92015" s="9"/>
    </row>
    <row r="92016" spans="30:30">
      <c r="AD92016" s="9"/>
    </row>
    <row r="92017" spans="30:30">
      <c r="AD92017" s="9"/>
    </row>
    <row r="92018" spans="30:30">
      <c r="AD92018" s="9"/>
    </row>
    <row r="92019" spans="30:30">
      <c r="AD92019" s="9"/>
    </row>
    <row r="92020" spans="30:30">
      <c r="AD92020" s="9"/>
    </row>
    <row r="92021" spans="30:30">
      <c r="AD92021" s="9"/>
    </row>
    <row r="92022" spans="30:30">
      <c r="AD92022" s="9"/>
    </row>
    <row r="92023" spans="30:30">
      <c r="AD92023" s="9"/>
    </row>
    <row r="92024" spans="30:30">
      <c r="AD92024" s="9"/>
    </row>
    <row r="92025" spans="30:30">
      <c r="AD92025" s="9"/>
    </row>
    <row r="92026" spans="30:30">
      <c r="AD92026" s="9"/>
    </row>
    <row r="92027" spans="30:30">
      <c r="AD92027" s="9"/>
    </row>
    <row r="92028" spans="30:30">
      <c r="AD92028" s="9"/>
    </row>
    <row r="92029" spans="30:30">
      <c r="AD92029" s="9"/>
    </row>
    <row r="92030" spans="30:30">
      <c r="AD92030" s="9"/>
    </row>
    <row r="92031" spans="30:30">
      <c r="AD92031" s="9"/>
    </row>
    <row r="92032" spans="30:30">
      <c r="AD92032" s="9"/>
    </row>
    <row r="92033" spans="30:30">
      <c r="AD92033" s="9"/>
    </row>
    <row r="92034" spans="30:30">
      <c r="AD92034" s="9"/>
    </row>
    <row r="92035" spans="30:30">
      <c r="AD92035" s="9"/>
    </row>
    <row r="92036" spans="30:30">
      <c r="AD92036" s="9"/>
    </row>
    <row r="92037" spans="30:30">
      <c r="AD92037" s="9"/>
    </row>
    <row r="92038" spans="30:30">
      <c r="AD92038" s="9"/>
    </row>
    <row r="92039" spans="30:30">
      <c r="AD92039" s="9"/>
    </row>
    <row r="92040" spans="30:30">
      <c r="AD92040" s="9"/>
    </row>
    <row r="92041" spans="30:30">
      <c r="AD92041" s="9"/>
    </row>
    <row r="92042" spans="30:30">
      <c r="AD92042" s="9"/>
    </row>
    <row r="92043" spans="30:30">
      <c r="AD92043" s="9"/>
    </row>
    <row r="92044" spans="30:30">
      <c r="AD92044" s="9"/>
    </row>
    <row r="92045" spans="30:30">
      <c r="AD92045" s="9"/>
    </row>
    <row r="92046" spans="30:30">
      <c r="AD92046" s="9"/>
    </row>
    <row r="92047" spans="30:30">
      <c r="AD92047" s="9"/>
    </row>
    <row r="92048" spans="30:30">
      <c r="AD92048" s="9"/>
    </row>
    <row r="92049" spans="30:30">
      <c r="AD92049" s="9"/>
    </row>
    <row r="92050" spans="30:30">
      <c r="AD92050" s="9"/>
    </row>
    <row r="92051" spans="30:30">
      <c r="AD92051" s="9"/>
    </row>
    <row r="92052" spans="30:30">
      <c r="AD92052" s="9"/>
    </row>
    <row r="92053" spans="30:30">
      <c r="AD92053" s="9"/>
    </row>
    <row r="92054" spans="30:30">
      <c r="AD92054" s="9"/>
    </row>
    <row r="92055" spans="30:30">
      <c r="AD92055" s="9"/>
    </row>
    <row r="92056" spans="30:30">
      <c r="AD92056" s="9"/>
    </row>
    <row r="92057" spans="30:30">
      <c r="AD92057" s="9"/>
    </row>
    <row r="92058" spans="30:30">
      <c r="AD92058" s="9"/>
    </row>
    <row r="92059" spans="30:30">
      <c r="AD92059" s="9"/>
    </row>
    <row r="92060" spans="30:30">
      <c r="AD92060" s="9"/>
    </row>
    <row r="92061" spans="30:30">
      <c r="AD92061" s="9"/>
    </row>
    <row r="92062" spans="30:30">
      <c r="AD92062" s="9"/>
    </row>
    <row r="92063" spans="30:30">
      <c r="AD92063" s="9"/>
    </row>
    <row r="92064" spans="30:30">
      <c r="AD92064" s="9"/>
    </row>
    <row r="92065" spans="30:30">
      <c r="AD92065" s="9"/>
    </row>
    <row r="92066" spans="30:30">
      <c r="AD92066" s="9"/>
    </row>
    <row r="92067" spans="30:30">
      <c r="AD92067" s="9"/>
    </row>
    <row r="92068" spans="30:30">
      <c r="AD92068" s="9"/>
    </row>
    <row r="92069" spans="30:30">
      <c r="AD92069" s="9"/>
    </row>
    <row r="92070" spans="30:30">
      <c r="AD92070" s="9"/>
    </row>
    <row r="92071" spans="30:30">
      <c r="AD92071" s="9"/>
    </row>
    <row r="92072" spans="30:30">
      <c r="AD92072" s="9"/>
    </row>
    <row r="92073" spans="30:30">
      <c r="AD92073" s="9"/>
    </row>
    <row r="92074" spans="30:30">
      <c r="AD92074" s="9"/>
    </row>
    <row r="92075" spans="30:30">
      <c r="AD92075" s="9"/>
    </row>
    <row r="92076" spans="30:30">
      <c r="AD92076" s="9"/>
    </row>
    <row r="92077" spans="30:30">
      <c r="AD92077" s="9"/>
    </row>
    <row r="92078" spans="30:30">
      <c r="AD92078" s="9"/>
    </row>
    <row r="92079" spans="30:30">
      <c r="AD92079" s="9"/>
    </row>
    <row r="92080" spans="30:30">
      <c r="AD92080" s="9"/>
    </row>
    <row r="92081" spans="30:30">
      <c r="AD92081" s="9"/>
    </row>
    <row r="92082" spans="30:30">
      <c r="AD92082" s="9"/>
    </row>
    <row r="92083" spans="30:30">
      <c r="AD92083" s="9"/>
    </row>
    <row r="92084" spans="30:30">
      <c r="AD92084" s="9"/>
    </row>
    <row r="92085" spans="30:30">
      <c r="AD92085" s="9"/>
    </row>
    <row r="92086" spans="30:30">
      <c r="AD92086" s="9"/>
    </row>
    <row r="92087" spans="30:30">
      <c r="AD92087" s="9"/>
    </row>
    <row r="92088" spans="30:30">
      <c r="AD92088" s="9"/>
    </row>
    <row r="92089" spans="30:30">
      <c r="AD92089" s="9"/>
    </row>
    <row r="92090" spans="30:30">
      <c r="AD92090" s="9"/>
    </row>
    <row r="92091" spans="30:30">
      <c r="AD92091" s="9"/>
    </row>
    <row r="92092" spans="30:30">
      <c r="AD92092" s="9"/>
    </row>
    <row r="92093" spans="30:30">
      <c r="AD92093" s="9"/>
    </row>
    <row r="92094" spans="30:30">
      <c r="AD92094" s="9"/>
    </row>
    <row r="92095" spans="30:30">
      <c r="AD92095" s="9"/>
    </row>
    <row r="92096" spans="30:30">
      <c r="AD92096" s="9"/>
    </row>
    <row r="92097" spans="30:30">
      <c r="AD92097" s="9"/>
    </row>
    <row r="92098" spans="30:30">
      <c r="AD92098" s="9"/>
    </row>
    <row r="92099" spans="30:30">
      <c r="AD92099" s="9"/>
    </row>
    <row r="92100" spans="30:30">
      <c r="AD92100" s="9"/>
    </row>
    <row r="92101" spans="30:30">
      <c r="AD92101" s="9"/>
    </row>
    <row r="92102" spans="30:30">
      <c r="AD92102" s="9"/>
    </row>
    <row r="92103" spans="30:30">
      <c r="AD92103" s="9"/>
    </row>
    <row r="92104" spans="30:30">
      <c r="AD92104" s="9"/>
    </row>
    <row r="92105" spans="30:30">
      <c r="AD92105" s="9"/>
    </row>
    <row r="92106" spans="30:30">
      <c r="AD92106" s="9"/>
    </row>
    <row r="92107" spans="30:30">
      <c r="AD92107" s="9"/>
    </row>
    <row r="92108" spans="30:30">
      <c r="AD92108" s="9"/>
    </row>
    <row r="92109" spans="30:30">
      <c r="AD92109" s="9"/>
    </row>
    <row r="92110" spans="30:30">
      <c r="AD92110" s="9"/>
    </row>
    <row r="92111" spans="30:30">
      <c r="AD92111" s="9"/>
    </row>
    <row r="92112" spans="30:30">
      <c r="AD92112" s="9"/>
    </row>
    <row r="92113" spans="30:30">
      <c r="AD92113" s="9"/>
    </row>
    <row r="92114" spans="30:30">
      <c r="AD92114" s="9"/>
    </row>
    <row r="92115" spans="30:30">
      <c r="AD92115" s="9"/>
    </row>
    <row r="92116" spans="30:30">
      <c r="AD92116" s="9"/>
    </row>
    <row r="92117" spans="30:30">
      <c r="AD92117" s="9"/>
    </row>
    <row r="92118" spans="30:30">
      <c r="AD92118" s="9"/>
    </row>
    <row r="92119" spans="30:30">
      <c r="AD92119" s="9"/>
    </row>
    <row r="92120" spans="30:30">
      <c r="AD92120" s="9"/>
    </row>
    <row r="92121" spans="30:30">
      <c r="AD92121" s="9"/>
    </row>
    <row r="92122" spans="30:30">
      <c r="AD92122" s="9"/>
    </row>
    <row r="92123" spans="30:30">
      <c r="AD92123" s="9"/>
    </row>
    <row r="92124" spans="30:30">
      <c r="AD92124" s="9"/>
    </row>
    <row r="92125" spans="30:30">
      <c r="AD92125" s="9"/>
    </row>
    <row r="92126" spans="30:30">
      <c r="AD92126" s="9"/>
    </row>
    <row r="92127" spans="30:30">
      <c r="AD92127" s="9"/>
    </row>
    <row r="92128" spans="30:30">
      <c r="AD92128" s="9"/>
    </row>
    <row r="92129" spans="30:30">
      <c r="AD92129" s="9"/>
    </row>
    <row r="92130" spans="30:30">
      <c r="AD92130" s="9"/>
    </row>
    <row r="92131" spans="30:30">
      <c r="AD92131" s="9"/>
    </row>
    <row r="92132" spans="30:30">
      <c r="AD92132" s="9"/>
    </row>
    <row r="92133" spans="30:30">
      <c r="AD92133" s="9"/>
    </row>
    <row r="92134" spans="30:30">
      <c r="AD92134" s="9"/>
    </row>
    <row r="92135" spans="30:30">
      <c r="AD92135" s="9"/>
    </row>
    <row r="92136" spans="30:30">
      <c r="AD92136" s="9"/>
    </row>
    <row r="92137" spans="30:30">
      <c r="AD92137" s="9"/>
    </row>
    <row r="92138" spans="30:30">
      <c r="AD92138" s="9"/>
    </row>
    <row r="92139" spans="30:30">
      <c r="AD92139" s="9"/>
    </row>
    <row r="92140" spans="30:30">
      <c r="AD92140" s="9"/>
    </row>
    <row r="92141" spans="30:30">
      <c r="AD92141" s="9"/>
    </row>
    <row r="92142" spans="30:30">
      <c r="AD92142" s="9"/>
    </row>
    <row r="92143" spans="30:30">
      <c r="AD92143" s="9"/>
    </row>
    <row r="92144" spans="30:30">
      <c r="AD92144" s="9"/>
    </row>
    <row r="92145" spans="30:30">
      <c r="AD92145" s="9"/>
    </row>
    <row r="92146" spans="30:30">
      <c r="AD92146" s="9"/>
    </row>
    <row r="92147" spans="30:30">
      <c r="AD92147" s="9"/>
    </row>
    <row r="92148" spans="30:30">
      <c r="AD92148" s="9"/>
    </row>
    <row r="92149" spans="30:30">
      <c r="AD92149" s="9"/>
    </row>
    <row r="92150" spans="30:30">
      <c r="AD92150" s="9"/>
    </row>
    <row r="92151" spans="30:30">
      <c r="AD92151" s="9"/>
    </row>
    <row r="92152" spans="30:30">
      <c r="AD92152" s="9"/>
    </row>
    <row r="92153" spans="30:30">
      <c r="AD92153" s="9"/>
    </row>
    <row r="92154" spans="30:30">
      <c r="AD92154" s="9"/>
    </row>
    <row r="92155" spans="30:30">
      <c r="AD92155" s="9"/>
    </row>
    <row r="92156" spans="30:30">
      <c r="AD92156" s="9"/>
    </row>
    <row r="92157" spans="30:30">
      <c r="AD92157" s="9"/>
    </row>
    <row r="92158" spans="30:30">
      <c r="AD92158" s="9"/>
    </row>
    <row r="92159" spans="30:30">
      <c r="AD92159" s="9"/>
    </row>
    <row r="92160" spans="30:30">
      <c r="AD92160" s="9"/>
    </row>
    <row r="92161" spans="30:30">
      <c r="AD92161" s="9"/>
    </row>
    <row r="92162" spans="30:30">
      <c r="AD92162" s="9"/>
    </row>
    <row r="92163" spans="30:30">
      <c r="AD92163" s="9"/>
    </row>
    <row r="92164" spans="30:30">
      <c r="AD92164" s="9"/>
    </row>
    <row r="92165" spans="30:30">
      <c r="AD92165" s="9"/>
    </row>
    <row r="92166" spans="30:30">
      <c r="AD92166" s="9"/>
    </row>
    <row r="92167" spans="30:30">
      <c r="AD92167" s="9"/>
    </row>
    <row r="92168" spans="30:30">
      <c r="AD92168" s="9"/>
    </row>
    <row r="92169" spans="30:30">
      <c r="AD92169" s="9"/>
    </row>
    <row r="92170" spans="30:30">
      <c r="AD92170" s="9"/>
    </row>
    <row r="92171" spans="30:30">
      <c r="AD92171" s="9"/>
    </row>
    <row r="92172" spans="30:30">
      <c r="AD92172" s="9"/>
    </row>
    <row r="92173" spans="30:30">
      <c r="AD92173" s="9"/>
    </row>
    <row r="92174" spans="30:30">
      <c r="AD92174" s="9"/>
    </row>
    <row r="92175" spans="30:30">
      <c r="AD92175" s="9"/>
    </row>
    <row r="92176" spans="30:30">
      <c r="AD92176" s="9"/>
    </row>
    <row r="92177" spans="30:30">
      <c r="AD92177" s="9"/>
    </row>
    <row r="92178" spans="30:30">
      <c r="AD92178" s="9"/>
    </row>
    <row r="92179" spans="30:30">
      <c r="AD92179" s="9"/>
    </row>
    <row r="92180" spans="30:30">
      <c r="AD92180" s="9"/>
    </row>
    <row r="92181" spans="30:30">
      <c r="AD92181" s="9"/>
    </row>
    <row r="92182" spans="30:30">
      <c r="AD92182" s="9"/>
    </row>
    <row r="92183" spans="30:30">
      <c r="AD92183" s="9"/>
    </row>
    <row r="92184" spans="30:30">
      <c r="AD92184" s="9"/>
    </row>
    <row r="92185" spans="30:30">
      <c r="AD92185" s="9"/>
    </row>
    <row r="92186" spans="30:30">
      <c r="AD92186" s="9"/>
    </row>
    <row r="92187" spans="30:30">
      <c r="AD92187" s="9"/>
    </row>
    <row r="92188" spans="30:30">
      <c r="AD92188" s="9"/>
    </row>
    <row r="92189" spans="30:30">
      <c r="AD92189" s="9"/>
    </row>
    <row r="92190" spans="30:30">
      <c r="AD92190" s="9"/>
    </row>
    <row r="92191" spans="30:30">
      <c r="AD92191" s="9"/>
    </row>
    <row r="92192" spans="30:30">
      <c r="AD92192" s="9"/>
    </row>
    <row r="92193" spans="30:30">
      <c r="AD92193" s="9"/>
    </row>
    <row r="92194" spans="30:30">
      <c r="AD92194" s="9"/>
    </row>
    <row r="92195" spans="30:30">
      <c r="AD92195" s="9"/>
    </row>
    <row r="92196" spans="30:30">
      <c r="AD92196" s="9"/>
    </row>
    <row r="92197" spans="30:30">
      <c r="AD92197" s="9"/>
    </row>
    <row r="92198" spans="30:30">
      <c r="AD92198" s="9"/>
    </row>
    <row r="92199" spans="30:30">
      <c r="AD92199" s="9"/>
    </row>
    <row r="92200" spans="30:30">
      <c r="AD92200" s="9"/>
    </row>
    <row r="92201" spans="30:30">
      <c r="AD92201" s="9"/>
    </row>
    <row r="92202" spans="30:30">
      <c r="AD92202" s="9"/>
    </row>
    <row r="92203" spans="30:30">
      <c r="AD92203" s="9"/>
    </row>
    <row r="92204" spans="30:30">
      <c r="AD92204" s="9"/>
    </row>
    <row r="92205" spans="30:30">
      <c r="AD92205" s="9"/>
    </row>
    <row r="92206" spans="30:30">
      <c r="AD92206" s="9"/>
    </row>
    <row r="92207" spans="30:30">
      <c r="AD92207" s="9"/>
    </row>
    <row r="92208" spans="30:30">
      <c r="AD92208" s="9"/>
    </row>
    <row r="92209" spans="30:30">
      <c r="AD92209" s="9"/>
    </row>
    <row r="92210" spans="30:30">
      <c r="AD92210" s="9"/>
    </row>
    <row r="92211" spans="30:30">
      <c r="AD92211" s="9"/>
    </row>
    <row r="92212" spans="30:30">
      <c r="AD92212" s="9"/>
    </row>
    <row r="92213" spans="30:30">
      <c r="AD92213" s="9"/>
    </row>
    <row r="92214" spans="30:30">
      <c r="AD92214" s="9"/>
    </row>
    <row r="92215" spans="30:30">
      <c r="AD92215" s="9"/>
    </row>
    <row r="92216" spans="30:30">
      <c r="AD92216" s="9"/>
    </row>
    <row r="92217" spans="30:30">
      <c r="AD92217" s="9"/>
    </row>
    <row r="92218" spans="30:30">
      <c r="AD92218" s="9"/>
    </row>
    <row r="92219" spans="30:30">
      <c r="AD92219" s="9"/>
    </row>
    <row r="92220" spans="30:30">
      <c r="AD92220" s="9"/>
    </row>
    <row r="92221" spans="30:30">
      <c r="AD92221" s="9"/>
    </row>
    <row r="92222" spans="30:30">
      <c r="AD92222" s="9"/>
    </row>
    <row r="92223" spans="30:30">
      <c r="AD92223" s="9"/>
    </row>
    <row r="92224" spans="30:30">
      <c r="AD92224" s="9"/>
    </row>
    <row r="92225" spans="30:30">
      <c r="AD92225" s="9"/>
    </row>
    <row r="92226" spans="30:30">
      <c r="AD92226" s="9"/>
    </row>
    <row r="92227" spans="30:30">
      <c r="AD92227" s="9"/>
    </row>
    <row r="92228" spans="30:30">
      <c r="AD92228" s="9"/>
    </row>
    <row r="92229" spans="30:30">
      <c r="AD92229" s="9"/>
    </row>
    <row r="92230" spans="30:30">
      <c r="AD92230" s="9"/>
    </row>
    <row r="92231" spans="30:30">
      <c r="AD92231" s="9"/>
    </row>
    <row r="92232" spans="30:30">
      <c r="AD92232" s="9"/>
    </row>
    <row r="92233" spans="30:30">
      <c r="AD92233" s="9"/>
    </row>
    <row r="92234" spans="30:30">
      <c r="AD92234" s="9"/>
    </row>
    <row r="92235" spans="30:30">
      <c r="AD92235" s="9"/>
    </row>
    <row r="92236" spans="30:30">
      <c r="AD92236" s="9"/>
    </row>
    <row r="92237" spans="30:30">
      <c r="AD92237" s="9"/>
    </row>
    <row r="92238" spans="30:30">
      <c r="AD92238" s="9"/>
    </row>
    <row r="92239" spans="30:30">
      <c r="AD92239" s="9"/>
    </row>
    <row r="92240" spans="30:30">
      <c r="AD92240" s="9"/>
    </row>
    <row r="92241" spans="30:30">
      <c r="AD92241" s="9"/>
    </row>
    <row r="92242" spans="30:30">
      <c r="AD92242" s="9"/>
    </row>
    <row r="92243" spans="30:30">
      <c r="AD92243" s="9"/>
    </row>
    <row r="92244" spans="30:30">
      <c r="AD92244" s="9"/>
    </row>
    <row r="92245" spans="30:30">
      <c r="AD92245" s="9"/>
    </row>
    <row r="92246" spans="30:30">
      <c r="AD92246" s="9"/>
    </row>
    <row r="92247" spans="30:30">
      <c r="AD92247" s="9"/>
    </row>
    <row r="92248" spans="30:30">
      <c r="AD92248" s="9"/>
    </row>
    <row r="92249" spans="30:30">
      <c r="AD92249" s="9"/>
    </row>
    <row r="92250" spans="30:30">
      <c r="AD92250" s="9"/>
    </row>
    <row r="92251" spans="30:30">
      <c r="AD92251" s="9"/>
    </row>
    <row r="92252" spans="30:30">
      <c r="AD92252" s="9"/>
    </row>
    <row r="92253" spans="30:30">
      <c r="AD92253" s="9"/>
    </row>
    <row r="92254" spans="30:30">
      <c r="AD92254" s="9"/>
    </row>
    <row r="92255" spans="30:30">
      <c r="AD92255" s="9"/>
    </row>
    <row r="92256" spans="30:30">
      <c r="AD92256" s="9"/>
    </row>
    <row r="92257" spans="30:30">
      <c r="AD92257" s="9"/>
    </row>
    <row r="92258" spans="30:30">
      <c r="AD92258" s="9"/>
    </row>
    <row r="92259" spans="30:30">
      <c r="AD92259" s="9"/>
    </row>
    <row r="92260" spans="30:30">
      <c r="AD92260" s="9"/>
    </row>
    <row r="92261" spans="30:30">
      <c r="AD92261" s="9"/>
    </row>
    <row r="92262" spans="30:30">
      <c r="AD92262" s="9"/>
    </row>
    <row r="92263" spans="30:30">
      <c r="AD92263" s="9"/>
    </row>
    <row r="92264" spans="30:30">
      <c r="AD92264" s="9"/>
    </row>
    <row r="92265" spans="30:30">
      <c r="AD92265" s="9"/>
    </row>
    <row r="92266" spans="30:30">
      <c r="AD92266" s="9"/>
    </row>
    <row r="92267" spans="30:30">
      <c r="AD92267" s="9"/>
    </row>
    <row r="92268" spans="30:30">
      <c r="AD92268" s="9"/>
    </row>
    <row r="92269" spans="30:30">
      <c r="AD92269" s="9"/>
    </row>
    <row r="92270" spans="30:30">
      <c r="AD92270" s="9"/>
    </row>
    <row r="92271" spans="30:30">
      <c r="AD92271" s="9"/>
    </row>
    <row r="92272" spans="30:30">
      <c r="AD92272" s="9"/>
    </row>
    <row r="92273" spans="30:30">
      <c r="AD92273" s="9"/>
    </row>
    <row r="92274" spans="30:30">
      <c r="AD92274" s="9"/>
    </row>
    <row r="92275" spans="30:30">
      <c r="AD92275" s="9"/>
    </row>
    <row r="92276" spans="30:30">
      <c r="AD92276" s="9"/>
    </row>
    <row r="92277" spans="30:30">
      <c r="AD92277" s="9"/>
    </row>
    <row r="92278" spans="30:30">
      <c r="AD92278" s="9"/>
    </row>
    <row r="92279" spans="30:30">
      <c r="AD92279" s="9"/>
    </row>
    <row r="92280" spans="30:30">
      <c r="AD92280" s="9"/>
    </row>
    <row r="92281" spans="30:30">
      <c r="AD92281" s="9"/>
    </row>
    <row r="92282" spans="30:30">
      <c r="AD92282" s="9"/>
    </row>
    <row r="92283" spans="30:30">
      <c r="AD92283" s="9"/>
    </row>
    <row r="92284" spans="30:30">
      <c r="AD92284" s="9"/>
    </row>
    <row r="92285" spans="30:30">
      <c r="AD92285" s="9"/>
    </row>
    <row r="92286" spans="30:30">
      <c r="AD92286" s="9"/>
    </row>
    <row r="92287" spans="30:30">
      <c r="AD92287" s="9"/>
    </row>
    <row r="92288" spans="30:30">
      <c r="AD92288" s="9"/>
    </row>
    <row r="92289" spans="30:30">
      <c r="AD92289" s="9"/>
    </row>
    <row r="92290" spans="30:30">
      <c r="AD92290" s="9"/>
    </row>
    <row r="92291" spans="30:30">
      <c r="AD92291" s="9"/>
    </row>
    <row r="92292" spans="30:30">
      <c r="AD92292" s="9"/>
    </row>
    <row r="92293" spans="30:30">
      <c r="AD92293" s="9"/>
    </row>
    <row r="92294" spans="30:30">
      <c r="AD92294" s="9"/>
    </row>
    <row r="92295" spans="30:30">
      <c r="AD92295" s="9"/>
    </row>
    <row r="92296" spans="30:30">
      <c r="AD92296" s="9"/>
    </row>
    <row r="92297" spans="30:30">
      <c r="AD92297" s="9"/>
    </row>
    <row r="92298" spans="30:30">
      <c r="AD92298" s="9"/>
    </row>
    <row r="92299" spans="30:30">
      <c r="AD92299" s="9"/>
    </row>
    <row r="92300" spans="30:30">
      <c r="AD92300" s="9"/>
    </row>
    <row r="92301" spans="30:30">
      <c r="AD92301" s="9"/>
    </row>
    <row r="92302" spans="30:30">
      <c r="AD92302" s="9"/>
    </row>
    <row r="92303" spans="30:30">
      <c r="AD92303" s="9"/>
    </row>
    <row r="92304" spans="30:30">
      <c r="AD92304" s="9"/>
    </row>
    <row r="92305" spans="30:30">
      <c r="AD92305" s="9"/>
    </row>
    <row r="92306" spans="30:30">
      <c r="AD92306" s="9"/>
    </row>
    <row r="92307" spans="30:30">
      <c r="AD92307" s="9"/>
    </row>
    <row r="92308" spans="30:30">
      <c r="AD92308" s="9"/>
    </row>
    <row r="92309" spans="30:30">
      <c r="AD92309" s="9"/>
    </row>
    <row r="92310" spans="30:30">
      <c r="AD92310" s="9"/>
    </row>
    <row r="92311" spans="30:30">
      <c r="AD92311" s="9"/>
    </row>
    <row r="92312" spans="30:30">
      <c r="AD92312" s="9"/>
    </row>
    <row r="92313" spans="30:30">
      <c r="AD92313" s="9"/>
    </row>
    <row r="92314" spans="30:30">
      <c r="AD92314" s="9"/>
    </row>
    <row r="92315" spans="30:30">
      <c r="AD92315" s="9"/>
    </row>
    <row r="92316" spans="30:30">
      <c r="AD92316" s="9"/>
    </row>
    <row r="92317" spans="30:30">
      <c r="AD92317" s="9"/>
    </row>
    <row r="92318" spans="30:30">
      <c r="AD92318" s="9"/>
    </row>
    <row r="92319" spans="30:30">
      <c r="AD92319" s="9"/>
    </row>
    <row r="92320" spans="30:30">
      <c r="AD92320" s="9"/>
    </row>
    <row r="92321" spans="30:30">
      <c r="AD92321" s="9"/>
    </row>
    <row r="92322" spans="30:30">
      <c r="AD92322" s="9"/>
    </row>
    <row r="92323" spans="30:30">
      <c r="AD92323" s="9"/>
    </row>
    <row r="92324" spans="30:30">
      <c r="AD92324" s="9"/>
    </row>
    <row r="92325" spans="30:30">
      <c r="AD92325" s="9"/>
    </row>
    <row r="92326" spans="30:30">
      <c r="AD92326" s="9"/>
    </row>
    <row r="92327" spans="30:30">
      <c r="AD92327" s="9"/>
    </row>
    <row r="92328" spans="30:30">
      <c r="AD92328" s="9"/>
    </row>
    <row r="92329" spans="30:30">
      <c r="AD92329" s="9"/>
    </row>
    <row r="92330" spans="30:30">
      <c r="AD92330" s="9"/>
    </row>
    <row r="92331" spans="30:30">
      <c r="AD92331" s="9"/>
    </row>
    <row r="92332" spans="30:30">
      <c r="AD92332" s="9"/>
    </row>
    <row r="92333" spans="30:30">
      <c r="AD92333" s="9"/>
    </row>
    <row r="92334" spans="30:30">
      <c r="AD92334" s="9"/>
    </row>
    <row r="92335" spans="30:30">
      <c r="AD92335" s="9"/>
    </row>
    <row r="92336" spans="30:30">
      <c r="AD92336" s="9"/>
    </row>
    <row r="92337" spans="30:30">
      <c r="AD92337" s="9"/>
    </row>
    <row r="92338" spans="30:30">
      <c r="AD92338" s="9"/>
    </row>
    <row r="92339" spans="30:30">
      <c r="AD92339" s="9"/>
    </row>
    <row r="92340" spans="30:30">
      <c r="AD92340" s="9"/>
    </row>
    <row r="92341" spans="30:30">
      <c r="AD92341" s="9"/>
    </row>
    <row r="92342" spans="30:30">
      <c r="AD92342" s="9"/>
    </row>
    <row r="92343" spans="30:30">
      <c r="AD92343" s="9"/>
    </row>
    <row r="92344" spans="30:30">
      <c r="AD92344" s="9"/>
    </row>
    <row r="92345" spans="30:30">
      <c r="AD92345" s="9"/>
    </row>
    <row r="92346" spans="30:30">
      <c r="AD92346" s="9"/>
    </row>
    <row r="92347" spans="30:30">
      <c r="AD92347" s="9"/>
    </row>
    <row r="92348" spans="30:30">
      <c r="AD92348" s="9"/>
    </row>
    <row r="92349" spans="30:30">
      <c r="AD92349" s="9"/>
    </row>
    <row r="92350" spans="30:30">
      <c r="AD92350" s="9"/>
    </row>
    <row r="92351" spans="30:30">
      <c r="AD92351" s="9"/>
    </row>
    <row r="92352" spans="30:30">
      <c r="AD92352" s="9"/>
    </row>
    <row r="92353" spans="30:30">
      <c r="AD92353" s="9"/>
    </row>
    <row r="92354" spans="30:30">
      <c r="AD92354" s="9"/>
    </row>
    <row r="92355" spans="30:30">
      <c r="AD92355" s="9"/>
    </row>
    <row r="92356" spans="30:30">
      <c r="AD92356" s="9"/>
    </row>
    <row r="92357" spans="30:30">
      <c r="AD92357" s="9"/>
    </row>
    <row r="92358" spans="30:30">
      <c r="AD92358" s="9"/>
    </row>
    <row r="92359" spans="30:30">
      <c r="AD92359" s="9"/>
    </row>
    <row r="92360" spans="30:30">
      <c r="AD92360" s="9"/>
    </row>
    <row r="92361" spans="30:30">
      <c r="AD92361" s="9"/>
    </row>
    <row r="92362" spans="30:30">
      <c r="AD92362" s="9"/>
    </row>
    <row r="92363" spans="30:30">
      <c r="AD92363" s="9"/>
    </row>
    <row r="92364" spans="30:30">
      <c r="AD92364" s="9"/>
    </row>
    <row r="92365" spans="30:30">
      <c r="AD92365" s="9"/>
    </row>
    <row r="92366" spans="30:30">
      <c r="AD92366" s="9"/>
    </row>
    <row r="92367" spans="30:30">
      <c r="AD92367" s="9"/>
    </row>
    <row r="92368" spans="30:30">
      <c r="AD92368" s="9"/>
    </row>
    <row r="92369" spans="30:30">
      <c r="AD92369" s="9"/>
    </row>
    <row r="92370" spans="30:30">
      <c r="AD92370" s="9"/>
    </row>
    <row r="92371" spans="30:30">
      <c r="AD92371" s="9"/>
    </row>
    <row r="92372" spans="30:30">
      <c r="AD92372" s="9"/>
    </row>
    <row r="92373" spans="30:30">
      <c r="AD92373" s="9"/>
    </row>
    <row r="92374" spans="30:30">
      <c r="AD92374" s="9"/>
    </row>
    <row r="92375" spans="30:30">
      <c r="AD92375" s="9"/>
    </row>
    <row r="92376" spans="30:30">
      <c r="AD92376" s="9"/>
    </row>
    <row r="92377" spans="30:30">
      <c r="AD92377" s="9"/>
    </row>
    <row r="92378" spans="30:30">
      <c r="AD92378" s="9"/>
    </row>
    <row r="92379" spans="30:30">
      <c r="AD92379" s="9"/>
    </row>
    <row r="92380" spans="30:30">
      <c r="AD92380" s="9"/>
    </row>
    <row r="92381" spans="30:30">
      <c r="AD92381" s="9"/>
    </row>
    <row r="92382" spans="30:30">
      <c r="AD92382" s="9"/>
    </row>
    <row r="92383" spans="30:30">
      <c r="AD92383" s="9"/>
    </row>
    <row r="92384" spans="30:30">
      <c r="AD92384" s="9"/>
    </row>
    <row r="92385" spans="30:30">
      <c r="AD92385" s="9"/>
    </row>
    <row r="92386" spans="30:30">
      <c r="AD92386" s="9"/>
    </row>
    <row r="92387" spans="30:30">
      <c r="AD92387" s="9"/>
    </row>
    <row r="92388" spans="30:30">
      <c r="AD92388" s="9"/>
    </row>
    <row r="92389" spans="30:30">
      <c r="AD92389" s="9"/>
    </row>
    <row r="92390" spans="30:30">
      <c r="AD92390" s="9"/>
    </row>
    <row r="92391" spans="30:30">
      <c r="AD92391" s="9"/>
    </row>
    <row r="92392" spans="30:30">
      <c r="AD92392" s="9"/>
    </row>
    <row r="92393" spans="30:30">
      <c r="AD92393" s="9"/>
    </row>
    <row r="92394" spans="30:30">
      <c r="AD92394" s="9"/>
    </row>
    <row r="92395" spans="30:30">
      <c r="AD92395" s="9"/>
    </row>
    <row r="92396" spans="30:30">
      <c r="AD92396" s="9"/>
    </row>
    <row r="92397" spans="30:30">
      <c r="AD92397" s="9"/>
    </row>
    <row r="92398" spans="30:30">
      <c r="AD92398" s="9"/>
    </row>
    <row r="92399" spans="30:30">
      <c r="AD92399" s="9"/>
    </row>
    <row r="92400" spans="30:30">
      <c r="AD92400" s="9"/>
    </row>
    <row r="92401" spans="30:30">
      <c r="AD92401" s="9"/>
    </row>
    <row r="92402" spans="30:30">
      <c r="AD92402" s="9"/>
    </row>
    <row r="92403" spans="30:30">
      <c r="AD92403" s="9"/>
    </row>
    <row r="92404" spans="30:30">
      <c r="AD92404" s="9"/>
    </row>
    <row r="92405" spans="30:30">
      <c r="AD92405" s="9"/>
    </row>
    <row r="92406" spans="30:30">
      <c r="AD92406" s="9"/>
    </row>
    <row r="92407" spans="30:30">
      <c r="AD92407" s="9"/>
    </row>
    <row r="92408" spans="30:30">
      <c r="AD92408" s="9"/>
    </row>
    <row r="92409" spans="30:30">
      <c r="AD92409" s="9"/>
    </row>
    <row r="92410" spans="30:30">
      <c r="AD92410" s="9"/>
    </row>
    <row r="92411" spans="30:30">
      <c r="AD92411" s="9"/>
    </row>
    <row r="92412" spans="30:30">
      <c r="AD92412" s="9"/>
    </row>
    <row r="92413" spans="30:30">
      <c r="AD92413" s="9"/>
    </row>
    <row r="92414" spans="30:30">
      <c r="AD92414" s="9"/>
    </row>
    <row r="92415" spans="30:30">
      <c r="AD92415" s="9"/>
    </row>
    <row r="92416" spans="30:30">
      <c r="AD92416" s="9"/>
    </row>
    <row r="92417" spans="30:30">
      <c r="AD92417" s="9"/>
    </row>
    <row r="92418" spans="30:30">
      <c r="AD92418" s="9"/>
    </row>
    <row r="92419" spans="30:30">
      <c r="AD92419" s="9"/>
    </row>
    <row r="92420" spans="30:30">
      <c r="AD92420" s="9"/>
    </row>
    <row r="92421" spans="30:30">
      <c r="AD92421" s="9"/>
    </row>
    <row r="92422" spans="30:30">
      <c r="AD92422" s="9"/>
    </row>
    <row r="92423" spans="30:30">
      <c r="AD92423" s="9"/>
    </row>
    <row r="92424" spans="30:30">
      <c r="AD92424" s="9"/>
    </row>
    <row r="92425" spans="30:30">
      <c r="AD92425" s="9"/>
    </row>
    <row r="92426" spans="30:30">
      <c r="AD92426" s="9"/>
    </row>
    <row r="92427" spans="30:30">
      <c r="AD92427" s="9"/>
    </row>
    <row r="92428" spans="30:30">
      <c r="AD92428" s="9"/>
    </row>
    <row r="92429" spans="30:30">
      <c r="AD92429" s="9"/>
    </row>
    <row r="92430" spans="30:30">
      <c r="AD92430" s="9"/>
    </row>
    <row r="92431" spans="30:30">
      <c r="AD92431" s="9"/>
    </row>
    <row r="92432" spans="30:30">
      <c r="AD92432" s="9"/>
    </row>
    <row r="92433" spans="30:30">
      <c r="AD92433" s="9"/>
    </row>
    <row r="92434" spans="30:30">
      <c r="AD92434" s="9"/>
    </row>
    <row r="92435" spans="30:30">
      <c r="AD92435" s="9"/>
    </row>
    <row r="92436" spans="30:30">
      <c r="AD92436" s="9"/>
    </row>
    <row r="92437" spans="30:30">
      <c r="AD92437" s="9"/>
    </row>
    <row r="92438" spans="30:30">
      <c r="AD92438" s="9"/>
    </row>
    <row r="92439" spans="30:30">
      <c r="AD92439" s="9"/>
    </row>
    <row r="92440" spans="30:30">
      <c r="AD92440" s="9"/>
    </row>
    <row r="92441" spans="30:30">
      <c r="AD92441" s="9"/>
    </row>
    <row r="92442" spans="30:30">
      <c r="AD92442" s="9"/>
    </row>
    <row r="92443" spans="30:30">
      <c r="AD92443" s="9"/>
    </row>
    <row r="92444" spans="30:30">
      <c r="AD92444" s="9"/>
    </row>
    <row r="92445" spans="30:30">
      <c r="AD92445" s="9"/>
    </row>
    <row r="92446" spans="30:30">
      <c r="AD92446" s="9"/>
    </row>
    <row r="92447" spans="30:30">
      <c r="AD92447" s="9"/>
    </row>
    <row r="92448" spans="30:30">
      <c r="AD92448" s="9"/>
    </row>
    <row r="92449" spans="30:30">
      <c r="AD92449" s="9"/>
    </row>
    <row r="92450" spans="30:30">
      <c r="AD92450" s="9"/>
    </row>
    <row r="92451" spans="30:30">
      <c r="AD92451" s="9"/>
    </row>
    <row r="92452" spans="30:30">
      <c r="AD92452" s="9"/>
    </row>
    <row r="92453" spans="30:30">
      <c r="AD92453" s="9"/>
    </row>
    <row r="92454" spans="30:30">
      <c r="AD92454" s="9"/>
    </row>
    <row r="92455" spans="30:30">
      <c r="AD92455" s="9"/>
    </row>
    <row r="92456" spans="30:30">
      <c r="AD92456" s="9"/>
    </row>
    <row r="92457" spans="30:30">
      <c r="AD92457" s="9"/>
    </row>
    <row r="92458" spans="30:30">
      <c r="AD92458" s="9"/>
    </row>
    <row r="92459" spans="30:30">
      <c r="AD92459" s="9"/>
    </row>
    <row r="92460" spans="30:30">
      <c r="AD92460" s="9"/>
    </row>
    <row r="92461" spans="30:30">
      <c r="AD92461" s="9"/>
    </row>
    <row r="92462" spans="30:30">
      <c r="AD92462" s="9"/>
    </row>
    <row r="92463" spans="30:30">
      <c r="AD92463" s="9"/>
    </row>
    <row r="92464" spans="30:30">
      <c r="AD92464" s="9"/>
    </row>
    <row r="92465" spans="30:30">
      <c r="AD92465" s="9"/>
    </row>
    <row r="92466" spans="30:30">
      <c r="AD92466" s="9"/>
    </row>
    <row r="92467" spans="30:30">
      <c r="AD92467" s="9"/>
    </row>
    <row r="92468" spans="30:30">
      <c r="AD92468" s="9"/>
    </row>
    <row r="92469" spans="30:30">
      <c r="AD92469" s="9"/>
    </row>
    <row r="92470" spans="30:30">
      <c r="AD92470" s="9"/>
    </row>
    <row r="92471" spans="30:30">
      <c r="AD92471" s="9"/>
    </row>
    <row r="92472" spans="30:30">
      <c r="AD92472" s="9"/>
    </row>
    <row r="92473" spans="30:30">
      <c r="AD92473" s="9"/>
    </row>
    <row r="92474" spans="30:30">
      <c r="AD92474" s="9"/>
    </row>
    <row r="92475" spans="30:30">
      <c r="AD92475" s="9"/>
    </row>
    <row r="92476" spans="30:30">
      <c r="AD92476" s="9"/>
    </row>
    <row r="92477" spans="30:30">
      <c r="AD92477" s="9"/>
    </row>
    <row r="92478" spans="30:30">
      <c r="AD92478" s="9"/>
    </row>
    <row r="92479" spans="30:30">
      <c r="AD92479" s="9"/>
    </row>
    <row r="92480" spans="30:30">
      <c r="AD92480" s="9"/>
    </row>
    <row r="92481" spans="30:30">
      <c r="AD92481" s="9"/>
    </row>
    <row r="92482" spans="30:30">
      <c r="AD92482" s="9"/>
    </row>
    <row r="92483" spans="30:30">
      <c r="AD92483" s="9"/>
    </row>
    <row r="92484" spans="30:30">
      <c r="AD92484" s="9"/>
    </row>
    <row r="92485" spans="30:30">
      <c r="AD92485" s="9"/>
    </row>
    <row r="92486" spans="30:30">
      <c r="AD92486" s="9"/>
    </row>
    <row r="92487" spans="30:30">
      <c r="AD92487" s="9"/>
    </row>
    <row r="92488" spans="30:30">
      <c r="AD92488" s="9"/>
    </row>
    <row r="92489" spans="30:30">
      <c r="AD92489" s="9"/>
    </row>
    <row r="92490" spans="30:30">
      <c r="AD92490" s="9"/>
    </row>
    <row r="92491" spans="30:30">
      <c r="AD92491" s="9"/>
    </row>
    <row r="92492" spans="30:30">
      <c r="AD92492" s="9"/>
    </row>
    <row r="92493" spans="30:30">
      <c r="AD92493" s="9"/>
    </row>
    <row r="92494" spans="30:30">
      <c r="AD92494" s="9"/>
    </row>
    <row r="92495" spans="30:30">
      <c r="AD92495" s="9"/>
    </row>
    <row r="92496" spans="30:30">
      <c r="AD92496" s="9"/>
    </row>
    <row r="92497" spans="30:30">
      <c r="AD92497" s="9"/>
    </row>
    <row r="92498" spans="30:30">
      <c r="AD92498" s="9"/>
    </row>
    <row r="92499" spans="30:30">
      <c r="AD92499" s="9"/>
    </row>
    <row r="92500" spans="30:30">
      <c r="AD92500" s="9"/>
    </row>
    <row r="92501" spans="30:30">
      <c r="AD92501" s="9"/>
    </row>
    <row r="92502" spans="30:30">
      <c r="AD92502" s="9"/>
    </row>
    <row r="92503" spans="30:30">
      <c r="AD92503" s="9"/>
    </row>
    <row r="92504" spans="30:30">
      <c r="AD92504" s="9"/>
    </row>
    <row r="92505" spans="30:30">
      <c r="AD92505" s="9"/>
    </row>
    <row r="92506" spans="30:30">
      <c r="AD92506" s="9"/>
    </row>
    <row r="92507" spans="30:30">
      <c r="AD92507" s="9"/>
    </row>
    <row r="92508" spans="30:30">
      <c r="AD92508" s="9"/>
    </row>
    <row r="92509" spans="30:30">
      <c r="AD92509" s="9"/>
    </row>
    <row r="92510" spans="30:30">
      <c r="AD92510" s="9"/>
    </row>
    <row r="92511" spans="30:30">
      <c r="AD92511" s="9"/>
    </row>
    <row r="92512" spans="30:30">
      <c r="AD92512" s="9"/>
    </row>
    <row r="92513" spans="30:30">
      <c r="AD92513" s="9"/>
    </row>
    <row r="92514" spans="30:30">
      <c r="AD92514" s="9"/>
    </row>
    <row r="92515" spans="30:30">
      <c r="AD92515" s="9"/>
    </row>
    <row r="92516" spans="30:30">
      <c r="AD92516" s="9"/>
    </row>
    <row r="92517" spans="30:30">
      <c r="AD92517" s="9"/>
    </row>
    <row r="92518" spans="30:30">
      <c r="AD92518" s="9"/>
    </row>
    <row r="92519" spans="30:30">
      <c r="AD92519" s="9"/>
    </row>
    <row r="92520" spans="30:30">
      <c r="AD92520" s="9"/>
    </row>
    <row r="92521" spans="30:30">
      <c r="AD92521" s="9"/>
    </row>
    <row r="92522" spans="30:30">
      <c r="AD92522" s="9"/>
    </row>
    <row r="92523" spans="30:30">
      <c r="AD92523" s="9"/>
    </row>
    <row r="92524" spans="30:30">
      <c r="AD92524" s="9"/>
    </row>
    <row r="92525" spans="30:30">
      <c r="AD92525" s="9"/>
    </row>
    <row r="92526" spans="30:30">
      <c r="AD92526" s="9"/>
    </row>
    <row r="92527" spans="30:30">
      <c r="AD92527" s="9"/>
    </row>
    <row r="92528" spans="30:30">
      <c r="AD92528" s="9"/>
    </row>
    <row r="92529" spans="30:30">
      <c r="AD92529" s="9"/>
    </row>
    <row r="92530" spans="30:30">
      <c r="AD92530" s="9"/>
    </row>
    <row r="92531" spans="30:30">
      <c r="AD92531" s="9"/>
    </row>
    <row r="92532" spans="30:30">
      <c r="AD92532" s="9"/>
    </row>
    <row r="92533" spans="30:30">
      <c r="AD92533" s="9"/>
    </row>
    <row r="92534" spans="30:30">
      <c r="AD92534" s="9"/>
    </row>
    <row r="92535" spans="30:30">
      <c r="AD92535" s="9"/>
    </row>
    <row r="92536" spans="30:30">
      <c r="AD92536" s="9"/>
    </row>
    <row r="92537" spans="30:30">
      <c r="AD92537" s="9"/>
    </row>
    <row r="92538" spans="30:30">
      <c r="AD92538" s="9"/>
    </row>
    <row r="92539" spans="30:30">
      <c r="AD92539" s="9"/>
    </row>
    <row r="92540" spans="30:30">
      <c r="AD92540" s="9"/>
    </row>
    <row r="92541" spans="30:30">
      <c r="AD92541" s="9"/>
    </row>
    <row r="92542" spans="30:30">
      <c r="AD92542" s="9"/>
    </row>
    <row r="92543" spans="30:30">
      <c r="AD92543" s="9"/>
    </row>
    <row r="92544" spans="30:30">
      <c r="AD92544" s="9"/>
    </row>
    <row r="92545" spans="30:30">
      <c r="AD92545" s="9"/>
    </row>
    <row r="92546" spans="30:30">
      <c r="AD92546" s="9"/>
    </row>
    <row r="92547" spans="30:30">
      <c r="AD92547" s="9"/>
    </row>
    <row r="92548" spans="30:30">
      <c r="AD92548" s="9"/>
    </row>
    <row r="92549" spans="30:30">
      <c r="AD92549" s="9"/>
    </row>
    <row r="92550" spans="30:30">
      <c r="AD92550" s="9"/>
    </row>
    <row r="92551" spans="30:30">
      <c r="AD92551" s="9"/>
    </row>
    <row r="92552" spans="30:30">
      <c r="AD92552" s="9"/>
    </row>
    <row r="92553" spans="30:30">
      <c r="AD92553" s="9"/>
    </row>
    <row r="92554" spans="30:30">
      <c r="AD92554" s="9"/>
    </row>
    <row r="92555" spans="30:30">
      <c r="AD92555" s="9"/>
    </row>
    <row r="92556" spans="30:30">
      <c r="AD92556" s="9"/>
    </row>
    <row r="92557" spans="30:30">
      <c r="AD92557" s="9"/>
    </row>
    <row r="92558" spans="30:30">
      <c r="AD92558" s="9"/>
    </row>
    <row r="92559" spans="30:30">
      <c r="AD92559" s="9"/>
    </row>
    <row r="92560" spans="30:30">
      <c r="AD92560" s="9"/>
    </row>
    <row r="92561" spans="30:30">
      <c r="AD92561" s="9"/>
    </row>
    <row r="92562" spans="30:30">
      <c r="AD92562" s="9"/>
    </row>
    <row r="92563" spans="30:30">
      <c r="AD92563" s="9"/>
    </row>
    <row r="92564" spans="30:30">
      <c r="AD92564" s="9"/>
    </row>
    <row r="92565" spans="30:30">
      <c r="AD92565" s="9"/>
    </row>
    <row r="92566" spans="30:30">
      <c r="AD92566" s="9"/>
    </row>
    <row r="92567" spans="30:30">
      <c r="AD92567" s="9"/>
    </row>
    <row r="92568" spans="30:30">
      <c r="AD92568" s="9"/>
    </row>
    <row r="92569" spans="30:30">
      <c r="AD92569" s="9"/>
    </row>
    <row r="92570" spans="30:30">
      <c r="AD92570" s="9"/>
    </row>
    <row r="92571" spans="30:30">
      <c r="AD92571" s="9"/>
    </row>
    <row r="92572" spans="30:30">
      <c r="AD92572" s="9"/>
    </row>
    <row r="92573" spans="30:30">
      <c r="AD92573" s="9"/>
    </row>
    <row r="92574" spans="30:30">
      <c r="AD92574" s="9"/>
    </row>
    <row r="92575" spans="30:30">
      <c r="AD92575" s="9"/>
    </row>
    <row r="92576" spans="30:30">
      <c r="AD92576" s="9"/>
    </row>
    <row r="92577" spans="30:30">
      <c r="AD92577" s="9"/>
    </row>
    <row r="92578" spans="30:30">
      <c r="AD92578" s="9"/>
    </row>
    <row r="92579" spans="30:30">
      <c r="AD92579" s="9"/>
    </row>
    <row r="92580" spans="30:30">
      <c r="AD92580" s="9"/>
    </row>
    <row r="92581" spans="30:30">
      <c r="AD92581" s="9"/>
    </row>
    <row r="92582" spans="30:30">
      <c r="AD92582" s="9"/>
    </row>
    <row r="92583" spans="30:30">
      <c r="AD92583" s="9"/>
    </row>
    <row r="92584" spans="30:30">
      <c r="AD92584" s="9"/>
    </row>
    <row r="92585" spans="30:30">
      <c r="AD92585" s="9"/>
    </row>
    <row r="92586" spans="30:30">
      <c r="AD92586" s="9"/>
    </row>
    <row r="92587" spans="30:30">
      <c r="AD92587" s="9"/>
    </row>
    <row r="92588" spans="30:30">
      <c r="AD92588" s="9"/>
    </row>
    <row r="92589" spans="30:30">
      <c r="AD92589" s="9"/>
    </row>
    <row r="92590" spans="30:30">
      <c r="AD92590" s="9"/>
    </row>
    <row r="92591" spans="30:30">
      <c r="AD92591" s="9"/>
    </row>
    <row r="92592" spans="30:30">
      <c r="AD92592" s="9"/>
    </row>
    <row r="92593" spans="30:30">
      <c r="AD92593" s="9"/>
    </row>
    <row r="92594" spans="30:30">
      <c r="AD92594" s="9"/>
    </row>
    <row r="92595" spans="30:30">
      <c r="AD92595" s="9"/>
    </row>
    <row r="92596" spans="30:30">
      <c r="AD92596" s="9"/>
    </row>
    <row r="92597" spans="30:30">
      <c r="AD92597" s="9"/>
    </row>
    <row r="92598" spans="30:30">
      <c r="AD92598" s="9"/>
    </row>
    <row r="92599" spans="30:30">
      <c r="AD92599" s="9"/>
    </row>
    <row r="92600" spans="30:30">
      <c r="AD92600" s="9"/>
    </row>
    <row r="92601" spans="30:30">
      <c r="AD92601" s="9"/>
    </row>
    <row r="92602" spans="30:30">
      <c r="AD92602" s="9"/>
    </row>
    <row r="92603" spans="30:30">
      <c r="AD92603" s="9"/>
    </row>
    <row r="92604" spans="30:30">
      <c r="AD92604" s="9"/>
    </row>
    <row r="92605" spans="30:30">
      <c r="AD92605" s="9"/>
    </row>
    <row r="92606" spans="30:30">
      <c r="AD92606" s="9"/>
    </row>
    <row r="92607" spans="30:30">
      <c r="AD92607" s="9"/>
    </row>
    <row r="92608" spans="30:30">
      <c r="AD92608" s="9"/>
    </row>
    <row r="92609" spans="30:30">
      <c r="AD92609" s="9"/>
    </row>
    <row r="92610" spans="30:30">
      <c r="AD92610" s="9"/>
    </row>
    <row r="92611" spans="30:30">
      <c r="AD92611" s="9"/>
    </row>
    <row r="92612" spans="30:30">
      <c r="AD92612" s="9"/>
    </row>
    <row r="92613" spans="30:30">
      <c r="AD92613" s="9"/>
    </row>
    <row r="92614" spans="30:30">
      <c r="AD92614" s="9"/>
    </row>
    <row r="92615" spans="30:30">
      <c r="AD92615" s="9"/>
    </row>
    <row r="92616" spans="30:30">
      <c r="AD92616" s="9"/>
    </row>
    <row r="92617" spans="30:30">
      <c r="AD92617" s="9"/>
    </row>
    <row r="92618" spans="30:30">
      <c r="AD92618" s="9"/>
    </row>
    <row r="92619" spans="30:30">
      <c r="AD92619" s="9"/>
    </row>
    <row r="92620" spans="30:30">
      <c r="AD92620" s="9"/>
    </row>
    <row r="92621" spans="30:30">
      <c r="AD92621" s="9"/>
    </row>
    <row r="92622" spans="30:30">
      <c r="AD92622" s="9"/>
    </row>
    <row r="92623" spans="30:30">
      <c r="AD92623" s="9"/>
    </row>
    <row r="92624" spans="30:30">
      <c r="AD92624" s="9"/>
    </row>
    <row r="92625" spans="30:30">
      <c r="AD92625" s="9"/>
    </row>
    <row r="92626" spans="30:30">
      <c r="AD92626" s="9"/>
    </row>
    <row r="92627" spans="30:30">
      <c r="AD92627" s="9"/>
    </row>
    <row r="92628" spans="30:30">
      <c r="AD92628" s="9"/>
    </row>
    <row r="92629" spans="30:30">
      <c r="AD92629" s="9"/>
    </row>
    <row r="92630" spans="30:30">
      <c r="AD92630" s="9"/>
    </row>
    <row r="92631" spans="30:30">
      <c r="AD92631" s="9"/>
    </row>
    <row r="92632" spans="30:30">
      <c r="AD92632" s="9"/>
    </row>
    <row r="92633" spans="30:30">
      <c r="AD92633" s="9"/>
    </row>
    <row r="92634" spans="30:30">
      <c r="AD92634" s="9"/>
    </row>
    <row r="92635" spans="30:30">
      <c r="AD92635" s="9"/>
    </row>
    <row r="92636" spans="30:30">
      <c r="AD92636" s="9"/>
    </row>
    <row r="92637" spans="30:30">
      <c r="AD92637" s="9"/>
    </row>
    <row r="92638" spans="30:30">
      <c r="AD92638" s="9"/>
    </row>
    <row r="92639" spans="30:30">
      <c r="AD92639" s="9"/>
    </row>
    <row r="92640" spans="30:30">
      <c r="AD92640" s="9"/>
    </row>
    <row r="92641" spans="30:30">
      <c r="AD92641" s="9"/>
    </row>
    <row r="92642" spans="30:30">
      <c r="AD92642" s="9"/>
    </row>
    <row r="92643" spans="30:30">
      <c r="AD92643" s="9"/>
    </row>
    <row r="92644" spans="30:30">
      <c r="AD92644" s="9"/>
    </row>
    <row r="92645" spans="30:30">
      <c r="AD92645" s="9"/>
    </row>
    <row r="92646" spans="30:30">
      <c r="AD92646" s="9"/>
    </row>
    <row r="92647" spans="30:30">
      <c r="AD92647" s="9"/>
    </row>
    <row r="92648" spans="30:30">
      <c r="AD92648" s="9"/>
    </row>
    <row r="92649" spans="30:30">
      <c r="AD92649" s="9"/>
    </row>
    <row r="92650" spans="30:30">
      <c r="AD92650" s="9"/>
    </row>
    <row r="92651" spans="30:30">
      <c r="AD92651" s="9"/>
    </row>
    <row r="92652" spans="30:30">
      <c r="AD92652" s="9"/>
    </row>
    <row r="92653" spans="30:30">
      <c r="AD92653" s="9"/>
    </row>
    <row r="92654" spans="30:30">
      <c r="AD92654" s="9"/>
    </row>
    <row r="92655" spans="30:30">
      <c r="AD92655" s="9"/>
    </row>
    <row r="92656" spans="30:30">
      <c r="AD92656" s="9"/>
    </row>
    <row r="92657" spans="30:30">
      <c r="AD92657" s="9"/>
    </row>
    <row r="92658" spans="30:30">
      <c r="AD92658" s="9"/>
    </row>
    <row r="92659" spans="30:30">
      <c r="AD92659" s="9"/>
    </row>
    <row r="92660" spans="30:30">
      <c r="AD92660" s="9"/>
    </row>
    <row r="92661" spans="30:30">
      <c r="AD92661" s="9"/>
    </row>
    <row r="92662" spans="30:30">
      <c r="AD92662" s="9"/>
    </row>
    <row r="92663" spans="30:30">
      <c r="AD92663" s="9"/>
    </row>
    <row r="92664" spans="30:30">
      <c r="AD92664" s="9"/>
    </row>
    <row r="92665" spans="30:30">
      <c r="AD92665" s="9"/>
    </row>
    <row r="92666" spans="30:30">
      <c r="AD92666" s="9"/>
    </row>
    <row r="92667" spans="30:30">
      <c r="AD92667" s="9"/>
    </row>
    <row r="92668" spans="30:30">
      <c r="AD92668" s="9"/>
    </row>
    <row r="92669" spans="30:30">
      <c r="AD92669" s="9"/>
    </row>
    <row r="92670" spans="30:30">
      <c r="AD92670" s="9"/>
    </row>
    <row r="92671" spans="30:30">
      <c r="AD92671" s="9"/>
    </row>
    <row r="92672" spans="30:30">
      <c r="AD92672" s="9"/>
    </row>
    <row r="92673" spans="30:30">
      <c r="AD92673" s="9"/>
    </row>
    <row r="92674" spans="30:30">
      <c r="AD92674" s="9"/>
    </row>
    <row r="92675" spans="30:30">
      <c r="AD92675" s="9"/>
    </row>
    <row r="92676" spans="30:30">
      <c r="AD92676" s="9"/>
    </row>
    <row r="92677" spans="30:30">
      <c r="AD92677" s="9"/>
    </row>
    <row r="92678" spans="30:30">
      <c r="AD92678" s="9"/>
    </row>
    <row r="92679" spans="30:30">
      <c r="AD92679" s="9"/>
    </row>
    <row r="92680" spans="30:30">
      <c r="AD92680" s="9"/>
    </row>
    <row r="92681" spans="30:30">
      <c r="AD92681" s="9"/>
    </row>
    <row r="92682" spans="30:30">
      <c r="AD92682" s="9"/>
    </row>
    <row r="92683" spans="30:30">
      <c r="AD92683" s="9"/>
    </row>
    <row r="92684" spans="30:30">
      <c r="AD92684" s="9"/>
    </row>
    <row r="92685" spans="30:30">
      <c r="AD92685" s="9"/>
    </row>
    <row r="92686" spans="30:30">
      <c r="AD92686" s="9"/>
    </row>
    <row r="92687" spans="30:30">
      <c r="AD92687" s="9"/>
    </row>
    <row r="92688" spans="30:30">
      <c r="AD92688" s="9"/>
    </row>
    <row r="92689" spans="30:30">
      <c r="AD92689" s="9"/>
    </row>
    <row r="92690" spans="30:30">
      <c r="AD92690" s="9"/>
    </row>
    <row r="92691" spans="30:30">
      <c r="AD92691" s="9"/>
    </row>
    <row r="92692" spans="30:30">
      <c r="AD92692" s="9"/>
    </row>
    <row r="92693" spans="30:30">
      <c r="AD92693" s="9"/>
    </row>
    <row r="92694" spans="30:30">
      <c r="AD92694" s="9"/>
    </row>
    <row r="92695" spans="30:30">
      <c r="AD92695" s="9"/>
    </row>
    <row r="92696" spans="30:30">
      <c r="AD92696" s="9"/>
    </row>
    <row r="92697" spans="30:30">
      <c r="AD92697" s="9"/>
    </row>
    <row r="92698" spans="30:30">
      <c r="AD92698" s="9"/>
    </row>
    <row r="92699" spans="30:30">
      <c r="AD92699" s="9"/>
    </row>
    <row r="92700" spans="30:30">
      <c r="AD92700" s="9"/>
    </row>
    <row r="92701" spans="30:30">
      <c r="AD92701" s="9"/>
    </row>
    <row r="92702" spans="30:30">
      <c r="AD92702" s="9"/>
    </row>
    <row r="92703" spans="30:30">
      <c r="AD92703" s="9"/>
    </row>
    <row r="92704" spans="30:30">
      <c r="AD92704" s="9"/>
    </row>
    <row r="92705" spans="30:30">
      <c r="AD92705" s="9"/>
    </row>
    <row r="92706" spans="30:30">
      <c r="AD92706" s="9"/>
    </row>
    <row r="92707" spans="30:30">
      <c r="AD92707" s="9"/>
    </row>
    <row r="92708" spans="30:30">
      <c r="AD92708" s="9"/>
    </row>
    <row r="92709" spans="30:30">
      <c r="AD92709" s="9"/>
    </row>
    <row r="92710" spans="30:30">
      <c r="AD92710" s="9"/>
    </row>
    <row r="92711" spans="30:30">
      <c r="AD92711" s="9"/>
    </row>
    <row r="92712" spans="30:30">
      <c r="AD92712" s="9"/>
    </row>
    <row r="92713" spans="30:30">
      <c r="AD92713" s="9"/>
    </row>
    <row r="92714" spans="30:30">
      <c r="AD92714" s="9"/>
    </row>
    <row r="92715" spans="30:30">
      <c r="AD92715" s="9"/>
    </row>
    <row r="92716" spans="30:30">
      <c r="AD92716" s="9"/>
    </row>
    <row r="92717" spans="30:30">
      <c r="AD92717" s="9"/>
    </row>
    <row r="92718" spans="30:30">
      <c r="AD92718" s="9"/>
    </row>
    <row r="92719" spans="30:30">
      <c r="AD92719" s="9"/>
    </row>
    <row r="92720" spans="30:30">
      <c r="AD92720" s="9"/>
    </row>
    <row r="92721" spans="30:30">
      <c r="AD92721" s="9"/>
    </row>
    <row r="92722" spans="30:30">
      <c r="AD92722" s="9"/>
    </row>
    <row r="92723" spans="30:30">
      <c r="AD92723" s="9"/>
    </row>
    <row r="92724" spans="30:30">
      <c r="AD92724" s="9"/>
    </row>
    <row r="92725" spans="30:30">
      <c r="AD92725" s="9"/>
    </row>
    <row r="92726" spans="30:30">
      <c r="AD92726" s="9"/>
    </row>
    <row r="92727" spans="30:30">
      <c r="AD92727" s="9"/>
    </row>
    <row r="92728" spans="30:30">
      <c r="AD92728" s="9"/>
    </row>
    <row r="92729" spans="30:30">
      <c r="AD92729" s="9"/>
    </row>
    <row r="92730" spans="30:30">
      <c r="AD92730" s="9"/>
    </row>
    <row r="92731" spans="30:30">
      <c r="AD92731" s="9"/>
    </row>
    <row r="92732" spans="30:30">
      <c r="AD92732" s="9"/>
    </row>
    <row r="92733" spans="30:30">
      <c r="AD92733" s="9"/>
    </row>
    <row r="92734" spans="30:30">
      <c r="AD92734" s="9"/>
    </row>
    <row r="92735" spans="30:30">
      <c r="AD92735" s="9"/>
    </row>
    <row r="92736" spans="30:30">
      <c r="AD92736" s="9"/>
    </row>
    <row r="92737" spans="30:30">
      <c r="AD92737" s="9"/>
    </row>
    <row r="92738" spans="30:30">
      <c r="AD92738" s="9"/>
    </row>
    <row r="92739" spans="30:30">
      <c r="AD92739" s="9"/>
    </row>
    <row r="92740" spans="30:30">
      <c r="AD92740" s="9"/>
    </row>
    <row r="92741" spans="30:30">
      <c r="AD92741" s="9"/>
    </row>
    <row r="92742" spans="30:30">
      <c r="AD92742" s="9"/>
    </row>
    <row r="92743" spans="30:30">
      <c r="AD92743" s="9"/>
    </row>
    <row r="92744" spans="30:30">
      <c r="AD92744" s="9"/>
    </row>
    <row r="92745" spans="30:30">
      <c r="AD92745" s="9"/>
    </row>
    <row r="92746" spans="30:30">
      <c r="AD92746" s="9"/>
    </row>
    <row r="92747" spans="30:30">
      <c r="AD92747" s="9"/>
    </row>
    <row r="92748" spans="30:30">
      <c r="AD92748" s="9"/>
    </row>
    <row r="92749" spans="30:30">
      <c r="AD92749" s="9"/>
    </row>
    <row r="92750" spans="30:30">
      <c r="AD92750" s="9"/>
    </row>
    <row r="92751" spans="30:30">
      <c r="AD92751" s="9"/>
    </row>
    <row r="92752" spans="30:30">
      <c r="AD92752" s="9"/>
    </row>
    <row r="92753" spans="30:30">
      <c r="AD92753" s="9"/>
    </row>
    <row r="92754" spans="30:30">
      <c r="AD92754" s="9"/>
    </row>
    <row r="92755" spans="30:30">
      <c r="AD92755" s="9"/>
    </row>
    <row r="92756" spans="30:30">
      <c r="AD92756" s="9"/>
    </row>
    <row r="92757" spans="30:30">
      <c r="AD92757" s="9"/>
    </row>
    <row r="92758" spans="30:30">
      <c r="AD92758" s="9"/>
    </row>
    <row r="92759" spans="30:30">
      <c r="AD92759" s="9"/>
    </row>
    <row r="92760" spans="30:30">
      <c r="AD92760" s="9"/>
    </row>
    <row r="92761" spans="30:30">
      <c r="AD92761" s="9"/>
    </row>
    <row r="92762" spans="30:30">
      <c r="AD92762" s="9"/>
    </row>
    <row r="92763" spans="30:30">
      <c r="AD92763" s="9"/>
    </row>
    <row r="92764" spans="30:30">
      <c r="AD92764" s="9"/>
    </row>
    <row r="92765" spans="30:30">
      <c r="AD92765" s="9"/>
    </row>
    <row r="92766" spans="30:30">
      <c r="AD92766" s="9"/>
    </row>
    <row r="92767" spans="30:30">
      <c r="AD92767" s="9"/>
    </row>
    <row r="92768" spans="30:30">
      <c r="AD92768" s="9"/>
    </row>
    <row r="92769" spans="30:30">
      <c r="AD92769" s="9"/>
    </row>
    <row r="92770" spans="30:30">
      <c r="AD92770" s="9"/>
    </row>
    <row r="92771" spans="30:30">
      <c r="AD92771" s="9"/>
    </row>
    <row r="92772" spans="30:30">
      <c r="AD92772" s="9"/>
    </row>
    <row r="92773" spans="30:30">
      <c r="AD92773" s="9"/>
    </row>
    <row r="92774" spans="30:30">
      <c r="AD92774" s="9"/>
    </row>
    <row r="92775" spans="30:30">
      <c r="AD92775" s="9"/>
    </row>
    <row r="92776" spans="30:30">
      <c r="AD92776" s="9"/>
    </row>
    <row r="92777" spans="30:30">
      <c r="AD92777" s="9"/>
    </row>
    <row r="92778" spans="30:30">
      <c r="AD92778" s="9"/>
    </row>
    <row r="92779" spans="30:30">
      <c r="AD92779" s="9"/>
    </row>
    <row r="92780" spans="30:30">
      <c r="AD92780" s="9"/>
    </row>
    <row r="92781" spans="30:30">
      <c r="AD92781" s="9"/>
    </row>
    <row r="92782" spans="30:30">
      <c r="AD92782" s="9"/>
    </row>
    <row r="92783" spans="30:30">
      <c r="AD92783" s="9"/>
    </row>
    <row r="92784" spans="30:30">
      <c r="AD92784" s="9"/>
    </row>
    <row r="92785" spans="30:30">
      <c r="AD92785" s="9"/>
    </row>
    <row r="92786" spans="30:30">
      <c r="AD92786" s="9"/>
    </row>
    <row r="92787" spans="30:30">
      <c r="AD92787" s="9"/>
    </row>
    <row r="92788" spans="30:30">
      <c r="AD92788" s="9"/>
    </row>
    <row r="92789" spans="30:30">
      <c r="AD92789" s="9"/>
    </row>
    <row r="92790" spans="30:30">
      <c r="AD92790" s="9"/>
    </row>
    <row r="92791" spans="30:30">
      <c r="AD92791" s="9"/>
    </row>
    <row r="92792" spans="30:30">
      <c r="AD92792" s="9"/>
    </row>
    <row r="92793" spans="30:30">
      <c r="AD92793" s="9"/>
    </row>
    <row r="92794" spans="30:30">
      <c r="AD92794" s="9"/>
    </row>
    <row r="92795" spans="30:30">
      <c r="AD92795" s="9"/>
    </row>
    <row r="92796" spans="30:30">
      <c r="AD92796" s="9"/>
    </row>
    <row r="92797" spans="30:30">
      <c r="AD92797" s="9"/>
    </row>
    <row r="92798" spans="30:30">
      <c r="AD92798" s="9"/>
    </row>
    <row r="92799" spans="30:30">
      <c r="AD92799" s="9"/>
    </row>
    <row r="92800" spans="30:30">
      <c r="AD92800" s="9"/>
    </row>
    <row r="92801" spans="30:30">
      <c r="AD92801" s="9"/>
    </row>
    <row r="92802" spans="30:30">
      <c r="AD92802" s="9"/>
    </row>
    <row r="92803" spans="30:30">
      <c r="AD92803" s="9"/>
    </row>
    <row r="92804" spans="30:30">
      <c r="AD92804" s="9"/>
    </row>
    <row r="92805" spans="30:30">
      <c r="AD92805" s="9"/>
    </row>
    <row r="92806" spans="30:30">
      <c r="AD92806" s="9"/>
    </row>
    <row r="92807" spans="30:30">
      <c r="AD92807" s="9"/>
    </row>
    <row r="92808" spans="30:30">
      <c r="AD92808" s="9"/>
    </row>
    <row r="92809" spans="30:30">
      <c r="AD92809" s="9"/>
    </row>
    <row r="92810" spans="30:30">
      <c r="AD92810" s="9"/>
    </row>
    <row r="92811" spans="30:30">
      <c r="AD92811" s="9"/>
    </row>
    <row r="92812" spans="30:30">
      <c r="AD92812" s="9"/>
    </row>
    <row r="92813" spans="30:30">
      <c r="AD92813" s="9"/>
    </row>
    <row r="92814" spans="30:30">
      <c r="AD92814" s="9"/>
    </row>
    <row r="92815" spans="30:30">
      <c r="AD92815" s="9"/>
    </row>
    <row r="92816" spans="30:30">
      <c r="AD92816" s="9"/>
    </row>
    <row r="92817" spans="30:30">
      <c r="AD92817" s="9"/>
    </row>
    <row r="92818" spans="30:30">
      <c r="AD92818" s="9"/>
    </row>
    <row r="92819" spans="30:30">
      <c r="AD92819" s="9"/>
    </row>
    <row r="92820" spans="30:30">
      <c r="AD92820" s="9"/>
    </row>
    <row r="92821" spans="30:30">
      <c r="AD92821" s="9"/>
    </row>
    <row r="92822" spans="30:30">
      <c r="AD92822" s="9"/>
    </row>
    <row r="92823" spans="30:30">
      <c r="AD92823" s="9"/>
    </row>
    <row r="92824" spans="30:30">
      <c r="AD92824" s="9"/>
    </row>
    <row r="92825" spans="30:30">
      <c r="AD92825" s="9"/>
    </row>
    <row r="92826" spans="30:30">
      <c r="AD92826" s="9"/>
    </row>
    <row r="92827" spans="30:30">
      <c r="AD92827" s="9"/>
    </row>
    <row r="92828" spans="30:30">
      <c r="AD92828" s="9"/>
    </row>
    <row r="92829" spans="30:30">
      <c r="AD92829" s="9"/>
    </row>
    <row r="92830" spans="30:30">
      <c r="AD92830" s="9"/>
    </row>
    <row r="92831" spans="30:30">
      <c r="AD92831" s="9"/>
    </row>
    <row r="92832" spans="30:30">
      <c r="AD92832" s="9"/>
    </row>
    <row r="92833" spans="30:30">
      <c r="AD92833" s="9"/>
    </row>
    <row r="92834" spans="30:30">
      <c r="AD92834" s="9"/>
    </row>
    <row r="92835" spans="30:30">
      <c r="AD92835" s="9"/>
    </row>
    <row r="92836" spans="30:30">
      <c r="AD92836" s="9"/>
    </row>
    <row r="92837" spans="30:30">
      <c r="AD92837" s="9"/>
    </row>
    <row r="92838" spans="30:30">
      <c r="AD92838" s="9"/>
    </row>
    <row r="92839" spans="30:30">
      <c r="AD92839" s="9"/>
    </row>
    <row r="92840" spans="30:30">
      <c r="AD92840" s="9"/>
    </row>
    <row r="92841" spans="30:30">
      <c r="AD92841" s="9"/>
    </row>
    <row r="92842" spans="30:30">
      <c r="AD92842" s="9"/>
    </row>
    <row r="92843" spans="30:30">
      <c r="AD92843" s="9"/>
    </row>
    <row r="92844" spans="30:30">
      <c r="AD92844" s="9"/>
    </row>
    <row r="92845" spans="30:30">
      <c r="AD92845" s="9"/>
    </row>
    <row r="92846" spans="30:30">
      <c r="AD92846" s="9"/>
    </row>
    <row r="92847" spans="30:30">
      <c r="AD92847" s="9"/>
    </row>
    <row r="92848" spans="30:30">
      <c r="AD92848" s="9"/>
    </row>
    <row r="92849" spans="30:30">
      <c r="AD92849" s="9"/>
    </row>
    <row r="92850" spans="30:30">
      <c r="AD92850" s="9"/>
    </row>
    <row r="92851" spans="30:30">
      <c r="AD92851" s="9"/>
    </row>
    <row r="92852" spans="30:30">
      <c r="AD92852" s="9"/>
    </row>
    <row r="92853" spans="30:30">
      <c r="AD92853" s="9"/>
    </row>
    <row r="92854" spans="30:30">
      <c r="AD92854" s="9"/>
    </row>
    <row r="92855" spans="30:30">
      <c r="AD92855" s="9"/>
    </row>
    <row r="92856" spans="30:30">
      <c r="AD92856" s="9"/>
    </row>
    <row r="92857" spans="30:30">
      <c r="AD92857" s="9"/>
    </row>
    <row r="92858" spans="30:30">
      <c r="AD92858" s="9"/>
    </row>
    <row r="92859" spans="30:30">
      <c r="AD92859" s="9"/>
    </row>
    <row r="92860" spans="30:30">
      <c r="AD92860" s="9"/>
    </row>
    <row r="92861" spans="30:30">
      <c r="AD92861" s="9"/>
    </row>
    <row r="92862" spans="30:30">
      <c r="AD92862" s="9"/>
    </row>
    <row r="92863" spans="30:30">
      <c r="AD92863" s="9"/>
    </row>
    <row r="92864" spans="30:30">
      <c r="AD92864" s="9"/>
    </row>
    <row r="92865" spans="30:30">
      <c r="AD92865" s="9"/>
    </row>
    <row r="92866" spans="30:30">
      <c r="AD92866" s="9"/>
    </row>
    <row r="92867" spans="30:30">
      <c r="AD92867" s="9"/>
    </row>
    <row r="92868" spans="30:30">
      <c r="AD92868" s="9"/>
    </row>
    <row r="92869" spans="30:30">
      <c r="AD92869" s="9"/>
    </row>
    <row r="92870" spans="30:30">
      <c r="AD92870" s="9"/>
    </row>
    <row r="92871" spans="30:30">
      <c r="AD92871" s="9"/>
    </row>
    <row r="92872" spans="30:30">
      <c r="AD92872" s="9"/>
    </row>
    <row r="92873" spans="30:30">
      <c r="AD92873" s="9"/>
    </row>
    <row r="92874" spans="30:30">
      <c r="AD92874" s="9"/>
    </row>
    <row r="92875" spans="30:30">
      <c r="AD92875" s="9"/>
    </row>
    <row r="92876" spans="30:30">
      <c r="AD92876" s="9"/>
    </row>
    <row r="92877" spans="30:30">
      <c r="AD92877" s="9"/>
    </row>
    <row r="92878" spans="30:30">
      <c r="AD92878" s="9"/>
    </row>
    <row r="92879" spans="30:30">
      <c r="AD92879" s="9"/>
    </row>
    <row r="92880" spans="30:30">
      <c r="AD92880" s="9"/>
    </row>
    <row r="92881" spans="30:30">
      <c r="AD92881" s="9"/>
    </row>
    <row r="92882" spans="30:30">
      <c r="AD92882" s="9"/>
    </row>
    <row r="92883" spans="30:30">
      <c r="AD92883" s="9"/>
    </row>
    <row r="92884" spans="30:30">
      <c r="AD92884" s="9"/>
    </row>
    <row r="92885" spans="30:30">
      <c r="AD92885" s="9"/>
    </row>
    <row r="92886" spans="30:30">
      <c r="AD92886" s="9"/>
    </row>
    <row r="92887" spans="30:30">
      <c r="AD92887" s="9"/>
    </row>
    <row r="92888" spans="30:30">
      <c r="AD92888" s="9"/>
    </row>
    <row r="92889" spans="30:30">
      <c r="AD92889" s="9"/>
    </row>
    <row r="92890" spans="30:30">
      <c r="AD92890" s="9"/>
    </row>
    <row r="92891" spans="30:30">
      <c r="AD92891" s="9"/>
    </row>
    <row r="92892" spans="30:30">
      <c r="AD92892" s="9"/>
    </row>
    <row r="92893" spans="30:30">
      <c r="AD92893" s="9"/>
    </row>
    <row r="92894" spans="30:30">
      <c r="AD92894" s="9"/>
    </row>
    <row r="92895" spans="30:30">
      <c r="AD92895" s="9"/>
    </row>
    <row r="92896" spans="30:30">
      <c r="AD92896" s="9"/>
    </row>
    <row r="92897" spans="30:30">
      <c r="AD92897" s="9"/>
    </row>
    <row r="92898" spans="30:30">
      <c r="AD92898" s="9"/>
    </row>
    <row r="92899" spans="30:30">
      <c r="AD92899" s="9"/>
    </row>
    <row r="92900" spans="30:30">
      <c r="AD92900" s="9"/>
    </row>
    <row r="92901" spans="30:30">
      <c r="AD92901" s="9"/>
    </row>
    <row r="92902" spans="30:30">
      <c r="AD92902" s="9"/>
    </row>
    <row r="92903" spans="30:30">
      <c r="AD92903" s="9"/>
    </row>
    <row r="92904" spans="30:30">
      <c r="AD92904" s="9"/>
    </row>
    <row r="92905" spans="30:30">
      <c r="AD92905" s="9"/>
    </row>
    <row r="92906" spans="30:30">
      <c r="AD92906" s="9"/>
    </row>
    <row r="92907" spans="30:30">
      <c r="AD92907" s="9"/>
    </row>
    <row r="92908" spans="30:30">
      <c r="AD92908" s="9"/>
    </row>
    <row r="92909" spans="30:30">
      <c r="AD92909" s="9"/>
    </row>
    <row r="92910" spans="30:30">
      <c r="AD92910" s="9"/>
    </row>
    <row r="92911" spans="30:30">
      <c r="AD92911" s="9"/>
    </row>
    <row r="92912" spans="30:30">
      <c r="AD92912" s="9"/>
    </row>
    <row r="92913" spans="30:30">
      <c r="AD92913" s="9"/>
    </row>
    <row r="92914" spans="30:30">
      <c r="AD92914" s="9"/>
    </row>
    <row r="92915" spans="30:30">
      <c r="AD92915" s="9"/>
    </row>
    <row r="92916" spans="30:30">
      <c r="AD92916" s="9"/>
    </row>
    <row r="92917" spans="30:30">
      <c r="AD92917" s="9"/>
    </row>
    <row r="92918" spans="30:30">
      <c r="AD92918" s="9"/>
    </row>
    <row r="92919" spans="30:30">
      <c r="AD92919" s="9"/>
    </row>
    <row r="92920" spans="30:30">
      <c r="AD92920" s="9"/>
    </row>
    <row r="92921" spans="30:30">
      <c r="AD92921" s="9"/>
    </row>
    <row r="92922" spans="30:30">
      <c r="AD92922" s="9"/>
    </row>
    <row r="92923" spans="30:30">
      <c r="AD92923" s="9"/>
    </row>
    <row r="92924" spans="30:30">
      <c r="AD92924" s="9"/>
    </row>
    <row r="92925" spans="30:30">
      <c r="AD92925" s="9"/>
    </row>
    <row r="92926" spans="30:30">
      <c r="AD92926" s="9"/>
    </row>
    <row r="92927" spans="30:30">
      <c r="AD92927" s="9"/>
    </row>
    <row r="92928" spans="30:30">
      <c r="AD92928" s="9"/>
    </row>
    <row r="92929" spans="30:30">
      <c r="AD92929" s="9"/>
    </row>
    <row r="92930" spans="30:30">
      <c r="AD92930" s="9"/>
    </row>
    <row r="92931" spans="30:30">
      <c r="AD92931" s="9"/>
    </row>
    <row r="92932" spans="30:30">
      <c r="AD92932" s="9"/>
    </row>
    <row r="92933" spans="30:30">
      <c r="AD92933" s="9"/>
    </row>
    <row r="92934" spans="30:30">
      <c r="AD92934" s="9"/>
    </row>
    <row r="92935" spans="30:30">
      <c r="AD92935" s="9"/>
    </row>
    <row r="92936" spans="30:30">
      <c r="AD92936" s="9"/>
    </row>
    <row r="92937" spans="30:30">
      <c r="AD92937" s="9"/>
    </row>
    <row r="92938" spans="30:30">
      <c r="AD92938" s="9"/>
    </row>
    <row r="92939" spans="30:30">
      <c r="AD92939" s="9"/>
    </row>
    <row r="92940" spans="30:30">
      <c r="AD92940" s="9"/>
    </row>
    <row r="92941" spans="30:30">
      <c r="AD92941" s="9"/>
    </row>
    <row r="92942" spans="30:30">
      <c r="AD92942" s="9"/>
    </row>
    <row r="92943" spans="30:30">
      <c r="AD92943" s="9"/>
    </row>
    <row r="92944" spans="30:30">
      <c r="AD92944" s="9"/>
    </row>
    <row r="92945" spans="30:30">
      <c r="AD92945" s="9"/>
    </row>
    <row r="92946" spans="30:30">
      <c r="AD92946" s="9"/>
    </row>
    <row r="92947" spans="30:30">
      <c r="AD92947" s="9"/>
    </row>
    <row r="92948" spans="30:30">
      <c r="AD92948" s="9"/>
    </row>
    <row r="92949" spans="30:30">
      <c r="AD92949" s="9"/>
    </row>
    <row r="92950" spans="30:30">
      <c r="AD92950" s="9"/>
    </row>
    <row r="92951" spans="30:30">
      <c r="AD92951" s="9"/>
    </row>
    <row r="92952" spans="30:30">
      <c r="AD92952" s="9"/>
    </row>
    <row r="92953" spans="30:30">
      <c r="AD92953" s="9"/>
    </row>
    <row r="92954" spans="30:30">
      <c r="AD92954" s="9"/>
    </row>
    <row r="92955" spans="30:30">
      <c r="AD92955" s="9"/>
    </row>
    <row r="92956" spans="30:30">
      <c r="AD92956" s="9"/>
    </row>
    <row r="92957" spans="30:30">
      <c r="AD92957" s="9"/>
    </row>
    <row r="92958" spans="30:30">
      <c r="AD92958" s="9"/>
    </row>
    <row r="92959" spans="30:30">
      <c r="AD92959" s="9"/>
    </row>
    <row r="92960" spans="30:30">
      <c r="AD92960" s="9"/>
    </row>
    <row r="92961" spans="30:30">
      <c r="AD92961" s="9"/>
    </row>
    <row r="92962" spans="30:30">
      <c r="AD92962" s="9"/>
    </row>
    <row r="92963" spans="30:30">
      <c r="AD92963" s="9"/>
    </row>
    <row r="92964" spans="30:30">
      <c r="AD92964" s="9"/>
    </row>
    <row r="92965" spans="30:30">
      <c r="AD92965" s="9"/>
    </row>
    <row r="92966" spans="30:30">
      <c r="AD92966" s="9"/>
    </row>
    <row r="92967" spans="30:30">
      <c r="AD92967" s="9"/>
    </row>
    <row r="92968" spans="30:30">
      <c r="AD92968" s="9"/>
    </row>
    <row r="92969" spans="30:30">
      <c r="AD92969" s="9"/>
    </row>
    <row r="92970" spans="30:30">
      <c r="AD92970" s="9"/>
    </row>
    <row r="92971" spans="30:30">
      <c r="AD92971" s="9"/>
    </row>
    <row r="92972" spans="30:30">
      <c r="AD92972" s="9"/>
    </row>
    <row r="92973" spans="30:30">
      <c r="AD92973" s="9"/>
    </row>
    <row r="92974" spans="30:30">
      <c r="AD92974" s="9"/>
    </row>
    <row r="92975" spans="30:30">
      <c r="AD92975" s="9"/>
    </row>
    <row r="92976" spans="30:30">
      <c r="AD92976" s="9"/>
    </row>
    <row r="92977" spans="30:30">
      <c r="AD92977" s="9"/>
    </row>
    <row r="92978" spans="30:30">
      <c r="AD92978" s="9"/>
    </row>
    <row r="92979" spans="30:30">
      <c r="AD92979" s="9"/>
    </row>
    <row r="92980" spans="30:30">
      <c r="AD92980" s="9"/>
    </row>
    <row r="92981" spans="30:30">
      <c r="AD92981" s="9"/>
    </row>
    <row r="92982" spans="30:30">
      <c r="AD92982" s="9"/>
    </row>
    <row r="92983" spans="30:30">
      <c r="AD92983" s="9"/>
    </row>
    <row r="92984" spans="30:30">
      <c r="AD92984" s="9"/>
    </row>
    <row r="92985" spans="30:30">
      <c r="AD92985" s="9"/>
    </row>
    <row r="92986" spans="30:30">
      <c r="AD92986" s="9"/>
    </row>
    <row r="92987" spans="30:30">
      <c r="AD92987" s="9"/>
    </row>
    <row r="92988" spans="30:30">
      <c r="AD92988" s="9"/>
    </row>
    <row r="92989" spans="30:30">
      <c r="AD92989" s="9"/>
    </row>
    <row r="92990" spans="30:30">
      <c r="AD92990" s="9"/>
    </row>
    <row r="92991" spans="30:30">
      <c r="AD92991" s="9"/>
    </row>
    <row r="92992" spans="30:30">
      <c r="AD92992" s="9"/>
    </row>
  </sheetData>
  <pageMargins left="0.7" right="0.7" top="0.75" bottom="0.75" header="0.3" footer="0.3"/>
  <ignoredErrors>
    <ignoredError sqref="N940:N942 N938:N939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CA65"/>
  <sheetViews>
    <sheetView topLeftCell="A33" workbookViewId="0">
      <selection activeCell="C51" sqref="C51"/>
    </sheetView>
  </sheetViews>
  <sheetFormatPr defaultRowHeight="15"/>
  <cols>
    <col min="1" max="1" width="18.5703125" style="1" customWidth="1"/>
    <col min="2" max="2" width="6.85546875" style="262" customWidth="1"/>
    <col min="3" max="3" width="10" customWidth="1"/>
  </cols>
  <sheetData>
    <row r="1" spans="1:79" s="236" customFormat="1">
      <c r="A1" s="234"/>
      <c r="B1" s="234"/>
      <c r="C1" s="235"/>
      <c r="AL1" s="237"/>
      <c r="AY1" s="238"/>
      <c r="AZ1" s="238"/>
      <c r="BA1" s="238"/>
      <c r="BB1" s="238"/>
      <c r="BC1" s="238"/>
      <c r="BD1" s="238"/>
      <c r="BE1" s="238"/>
      <c r="BF1" s="238"/>
      <c r="BG1" s="238"/>
      <c r="BH1" s="238"/>
      <c r="BI1" s="238"/>
      <c r="BJ1" s="238"/>
      <c r="BK1" s="238"/>
      <c r="BL1" s="238"/>
      <c r="BM1" s="238"/>
      <c r="BN1" s="238"/>
      <c r="BO1" s="238"/>
      <c r="BP1" s="238"/>
      <c r="BQ1" s="238"/>
      <c r="BR1" s="238"/>
      <c r="BS1" s="238"/>
      <c r="BT1" s="238"/>
      <c r="BU1" s="238"/>
      <c r="BV1" s="238"/>
      <c r="BW1" s="238"/>
      <c r="BX1" s="238"/>
      <c r="BY1" s="238"/>
      <c r="BZ1" s="238"/>
      <c r="CA1" s="238"/>
    </row>
    <row r="2" spans="1:79" s="236" customFormat="1">
      <c r="A2" s="234"/>
      <c r="B2" s="234"/>
      <c r="C2" s="235"/>
      <c r="AL2" s="237"/>
      <c r="AY2" s="238"/>
      <c r="AZ2" s="238"/>
      <c r="BA2" s="238"/>
      <c r="BB2" s="238"/>
      <c r="BC2" s="238"/>
      <c r="BD2" s="238"/>
      <c r="BE2" s="238"/>
      <c r="BF2" s="238"/>
      <c r="BG2" s="238"/>
      <c r="BH2" s="238"/>
      <c r="BI2" s="238"/>
      <c r="BJ2" s="238"/>
      <c r="BK2" s="238"/>
      <c r="BL2" s="238"/>
      <c r="BM2" s="238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</row>
    <row r="3" spans="1:79" s="236" customFormat="1">
      <c r="A3" s="80" t="s">
        <v>306</v>
      </c>
      <c r="B3" s="80"/>
      <c r="C3" s="235"/>
      <c r="AL3" s="237"/>
      <c r="AY3" s="238"/>
      <c r="AZ3" s="238"/>
      <c r="BA3" s="238"/>
      <c r="BB3" s="238"/>
      <c r="BC3" s="238"/>
      <c r="BD3" s="238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38"/>
      <c r="BW3" s="238"/>
      <c r="BX3" s="238"/>
      <c r="BY3" s="238"/>
      <c r="BZ3" s="238"/>
      <c r="CA3" s="238"/>
    </row>
    <row r="4" spans="1:79" s="9" customFormat="1" ht="30">
      <c r="A4" s="148" t="s">
        <v>521</v>
      </c>
      <c r="B4" s="148"/>
      <c r="C4" s="59"/>
      <c r="AL4" s="135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</row>
    <row r="5" spans="1:79" s="9" customFormat="1">
      <c r="A5" s="593" t="s">
        <v>44</v>
      </c>
      <c r="B5" s="593">
        <f>'I&amp;O'!C14</f>
        <v>25</v>
      </c>
      <c r="C5" s="59"/>
      <c r="D5" s="59"/>
      <c r="E5" s="59"/>
      <c r="AL5" s="135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</row>
    <row r="6" spans="1:79" s="9" customFormat="1">
      <c r="A6" s="593" t="s">
        <v>53</v>
      </c>
      <c r="B6" s="594" t="str">
        <f>'I&amp;O'!C13</f>
        <v>Male</v>
      </c>
      <c r="C6" s="59"/>
      <c r="D6" s="662"/>
      <c r="E6" s="662"/>
      <c r="AL6" s="135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</row>
    <row r="7" spans="1:79" s="9" customFormat="1" ht="30">
      <c r="A7" s="148"/>
      <c r="B7" s="148" t="s">
        <v>308</v>
      </c>
      <c r="C7" s="59" t="s">
        <v>309</v>
      </c>
      <c r="AL7" s="135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</row>
    <row r="8" spans="1:79" s="9" customFormat="1">
      <c r="A8" s="77" t="s">
        <v>307</v>
      </c>
      <c r="B8" s="148">
        <f>IF($B$6="Male",IF($B$5&gt;50,E31,C31),IF($B$5&gt;50,I31,G31))</f>
        <v>600</v>
      </c>
      <c r="C8" s="148">
        <f>IF($B$6="Male",IF($B$5&gt;50,F31,D31),IF($B$5&gt;50,J31,H31))</f>
        <v>900</v>
      </c>
      <c r="AL8" s="135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</row>
    <row r="9" spans="1:79" s="9" customFormat="1">
      <c r="A9" s="77" t="s">
        <v>310</v>
      </c>
      <c r="B9" s="148">
        <f t="shared" ref="B9:B28" si="0">IF($B$6="Male",IF($B$5&gt;50,E32,C32),IF($B$5&gt;50,I32,G32))</f>
        <v>40</v>
      </c>
      <c r="C9" s="148">
        <f t="shared" ref="C9:C28" si="1">IF($B$6="Male",IF($B$5&gt;50,F32,D32),IF($B$5&gt;50,J32,H32))</f>
        <v>90</v>
      </c>
      <c r="AL9" s="135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</row>
    <row r="10" spans="1:79" s="9" customFormat="1">
      <c r="A10" s="77" t="s">
        <v>691</v>
      </c>
      <c r="B10" s="148">
        <f t="shared" si="0"/>
        <v>400</v>
      </c>
      <c r="C10" s="148">
        <f t="shared" si="1"/>
        <v>600</v>
      </c>
      <c r="AL10" s="135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</row>
    <row r="11" spans="1:79" s="9" customFormat="1" ht="30">
      <c r="A11" s="77" t="s">
        <v>316</v>
      </c>
      <c r="B11" s="148">
        <f t="shared" si="0"/>
        <v>10</v>
      </c>
      <c r="C11" s="148">
        <f t="shared" si="1"/>
        <v>15</v>
      </c>
      <c r="AL11" s="135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</row>
    <row r="12" spans="1:79" s="9" customFormat="1">
      <c r="A12" s="77" t="s">
        <v>188</v>
      </c>
      <c r="B12" s="148">
        <f t="shared" si="0"/>
        <v>55</v>
      </c>
      <c r="C12" s="148">
        <f t="shared" si="1"/>
        <v>120</v>
      </c>
      <c r="AL12" s="135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</row>
    <row r="13" spans="1:79" s="9" customFormat="1">
      <c r="A13" s="77" t="s">
        <v>312</v>
      </c>
      <c r="B13" s="148">
        <f t="shared" si="0"/>
        <v>1.2</v>
      </c>
      <c r="C13" s="148">
        <f t="shared" si="1"/>
        <v>1.4</v>
      </c>
      <c r="AL13" s="135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</row>
    <row r="14" spans="1:79" s="9" customFormat="1">
      <c r="A14" s="77" t="s">
        <v>313</v>
      </c>
      <c r="B14" s="148">
        <f t="shared" si="0"/>
        <v>1.4</v>
      </c>
      <c r="C14" s="148">
        <f t="shared" si="1"/>
        <v>1.6</v>
      </c>
      <c r="AL14" s="135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</row>
    <row r="15" spans="1:79" s="9" customFormat="1">
      <c r="A15" s="77" t="s">
        <v>463</v>
      </c>
      <c r="B15" s="148">
        <f t="shared" si="0"/>
        <v>16</v>
      </c>
      <c r="C15" s="148">
        <f t="shared" si="1"/>
        <v>18</v>
      </c>
      <c r="AL15" s="135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</row>
    <row r="16" spans="1:79" s="9" customFormat="1">
      <c r="A16" s="77" t="s">
        <v>314</v>
      </c>
      <c r="B16" s="148">
        <f t="shared" si="0"/>
        <v>1.3</v>
      </c>
      <c r="C16" s="148">
        <f t="shared" si="1"/>
        <v>2</v>
      </c>
      <c r="AL16" s="135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</row>
    <row r="17" spans="1:79" s="9" customFormat="1">
      <c r="A17" s="77" t="s">
        <v>315</v>
      </c>
      <c r="B17" s="148">
        <f t="shared" si="0"/>
        <v>1</v>
      </c>
      <c r="C17" s="148">
        <f t="shared" si="1"/>
        <v>2.4</v>
      </c>
      <c r="AL17" s="135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</row>
    <row r="18" spans="1:79" s="9" customFormat="1">
      <c r="A18" s="77" t="s">
        <v>265</v>
      </c>
      <c r="B18" s="148">
        <f t="shared" si="0"/>
        <v>200</v>
      </c>
      <c r="C18" s="148">
        <f t="shared" si="1"/>
        <v>400</v>
      </c>
      <c r="AL18" s="135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</row>
    <row r="19" spans="1:79" s="9" customFormat="1">
      <c r="A19" s="77" t="s">
        <v>321</v>
      </c>
      <c r="B19" s="148">
        <f t="shared" si="0"/>
        <v>17</v>
      </c>
      <c r="C19" s="148">
        <f t="shared" si="1"/>
        <v>17</v>
      </c>
      <c r="AL19" s="135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</row>
    <row r="20" spans="1:79" s="9" customFormat="1">
      <c r="A20" s="77" t="s">
        <v>262</v>
      </c>
      <c r="B20" s="148">
        <f t="shared" si="0"/>
        <v>600</v>
      </c>
      <c r="C20" s="148">
        <f t="shared" si="1"/>
        <v>1000</v>
      </c>
      <c r="AL20" s="135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</row>
    <row r="21" spans="1:79" s="9" customFormat="1">
      <c r="A21" s="77" t="s">
        <v>263</v>
      </c>
      <c r="B21" s="148">
        <f t="shared" si="0"/>
        <v>3750</v>
      </c>
      <c r="C21" s="148">
        <f t="shared" si="1"/>
        <v>4700</v>
      </c>
      <c r="AL21" s="135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</row>
    <row r="22" spans="1:79" s="9" customFormat="1">
      <c r="A22" s="77" t="s">
        <v>322</v>
      </c>
      <c r="B22" s="148">
        <f t="shared" si="0"/>
        <v>340</v>
      </c>
      <c r="C22" s="148">
        <f t="shared" si="1"/>
        <v>420</v>
      </c>
      <c r="AL22" s="135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</row>
    <row r="23" spans="1:79" s="9" customFormat="1">
      <c r="A23" s="77" t="s">
        <v>324</v>
      </c>
      <c r="B23" s="148">
        <f t="shared" si="0"/>
        <v>30</v>
      </c>
      <c r="C23" s="148">
        <f t="shared" si="1"/>
        <v>40</v>
      </c>
      <c r="AL23" s="135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</row>
    <row r="24" spans="1:79" s="9" customFormat="1">
      <c r="A24" s="77" t="s">
        <v>264</v>
      </c>
      <c r="B24" s="148">
        <f t="shared" si="0"/>
        <v>40</v>
      </c>
      <c r="C24" s="148">
        <f t="shared" si="1"/>
        <v>55</v>
      </c>
      <c r="AL24" s="135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</row>
    <row r="25" spans="1:79" s="9" customFormat="1">
      <c r="A25" s="77" t="s">
        <v>464</v>
      </c>
      <c r="B25" s="148">
        <f t="shared" si="0"/>
        <v>1.35</v>
      </c>
      <c r="C25" s="148">
        <f t="shared" si="1"/>
        <v>1.35</v>
      </c>
      <c r="AL25" s="135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</row>
    <row r="26" spans="1:79" s="9" customFormat="1">
      <c r="A26" s="77" t="s">
        <v>62</v>
      </c>
      <c r="B26" s="148">
        <f t="shared" si="0"/>
        <v>12</v>
      </c>
      <c r="C26" s="148">
        <f t="shared" si="1"/>
        <v>12</v>
      </c>
      <c r="AL26" s="135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</row>
    <row r="27" spans="1:79" s="9" customFormat="1">
      <c r="A27" s="77" t="s">
        <v>323</v>
      </c>
      <c r="B27" s="148">
        <f t="shared" si="0"/>
        <v>2</v>
      </c>
      <c r="C27" s="148">
        <f t="shared" si="1"/>
        <v>5</v>
      </c>
      <c r="AL27" s="135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</row>
    <row r="28" spans="1:79" s="9" customFormat="1">
      <c r="A28" s="148" t="s">
        <v>81</v>
      </c>
      <c r="B28" s="148">
        <f t="shared" si="0"/>
        <v>2300</v>
      </c>
      <c r="C28" s="148">
        <f t="shared" si="1"/>
        <v>2300</v>
      </c>
      <c r="AL28" s="135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</row>
    <row r="29" spans="1:79" s="22" customFormat="1">
      <c r="A29" s="79"/>
      <c r="B29" s="79"/>
      <c r="C29" s="78" t="s">
        <v>0</v>
      </c>
      <c r="E29" s="78" t="s">
        <v>317</v>
      </c>
      <c r="G29" s="78" t="s">
        <v>78</v>
      </c>
      <c r="I29" s="78" t="s">
        <v>318</v>
      </c>
      <c r="J29" s="78"/>
      <c r="AD29" s="108"/>
      <c r="AL29" s="127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</row>
    <row r="30" spans="1:79" s="22" customFormat="1">
      <c r="A30" s="79"/>
      <c r="B30" s="79"/>
      <c r="C30" s="78" t="s">
        <v>308</v>
      </c>
      <c r="D30" s="78" t="s">
        <v>309</v>
      </c>
      <c r="E30" s="78" t="s">
        <v>308</v>
      </c>
      <c r="F30" s="78" t="s">
        <v>309</v>
      </c>
      <c r="G30" s="78" t="s">
        <v>308</v>
      </c>
      <c r="H30" s="78" t="s">
        <v>309</v>
      </c>
      <c r="I30" s="78" t="s">
        <v>308</v>
      </c>
      <c r="J30" s="78" t="s">
        <v>309</v>
      </c>
      <c r="K30" s="78" t="s">
        <v>319</v>
      </c>
      <c r="L30" s="201" t="s">
        <v>70</v>
      </c>
      <c r="AD30" s="108"/>
      <c r="AL30" s="127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</row>
    <row r="31" spans="1:79" s="22" customFormat="1">
      <c r="A31" s="77" t="s">
        <v>307</v>
      </c>
      <c r="B31" s="78"/>
      <c r="C31" s="22">
        <v>600</v>
      </c>
      <c r="D31" s="22">
        <v>900</v>
      </c>
      <c r="E31" s="22">
        <v>600</v>
      </c>
      <c r="F31" s="22">
        <v>900</v>
      </c>
      <c r="G31" s="22">
        <v>600</v>
      </c>
      <c r="H31" s="22">
        <v>700</v>
      </c>
      <c r="I31" s="22">
        <v>600</v>
      </c>
      <c r="J31" s="22">
        <v>700</v>
      </c>
      <c r="K31" s="22">
        <v>800</v>
      </c>
      <c r="L31" s="127">
        <v>950</v>
      </c>
      <c r="AD31" s="9"/>
      <c r="AL31" s="127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</row>
    <row r="32" spans="1:79" s="22" customFormat="1">
      <c r="A32" s="77" t="s">
        <v>310</v>
      </c>
      <c r="B32" s="78"/>
      <c r="C32" s="22">
        <v>40</v>
      </c>
      <c r="D32" s="22">
        <v>90</v>
      </c>
      <c r="E32" s="22">
        <v>40</v>
      </c>
      <c r="F32" s="22">
        <v>90</v>
      </c>
      <c r="G32" s="22">
        <v>40</v>
      </c>
      <c r="H32" s="22">
        <v>75</v>
      </c>
      <c r="I32" s="22">
        <v>40</v>
      </c>
      <c r="J32" s="22">
        <v>75</v>
      </c>
      <c r="K32" s="22">
        <v>60</v>
      </c>
      <c r="L32" s="22">
        <v>80</v>
      </c>
      <c r="AD32" s="9"/>
      <c r="AL32" s="127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</row>
    <row r="33" spans="1:79" s="22" customFormat="1">
      <c r="A33" s="77" t="s">
        <v>311</v>
      </c>
      <c r="B33" s="78"/>
      <c r="C33" s="22">
        <v>400</v>
      </c>
      <c r="D33" s="22">
        <v>600</v>
      </c>
      <c r="E33" s="22">
        <v>400</v>
      </c>
      <c r="F33" s="22">
        <v>600</v>
      </c>
      <c r="G33" s="22">
        <v>400</v>
      </c>
      <c r="H33" s="22">
        <v>600</v>
      </c>
      <c r="I33" s="22">
        <v>400</v>
      </c>
      <c r="J33" s="22">
        <v>600</v>
      </c>
      <c r="K33" s="22">
        <v>400</v>
      </c>
      <c r="L33" s="127">
        <v>600</v>
      </c>
      <c r="AD33" s="9"/>
      <c r="AL33" s="127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</row>
    <row r="34" spans="1:79" s="22" customFormat="1" ht="30">
      <c r="A34" s="77" t="s">
        <v>316</v>
      </c>
      <c r="B34" s="78"/>
      <c r="C34" s="22">
        <v>10</v>
      </c>
      <c r="D34" s="22">
        <v>15</v>
      </c>
      <c r="E34" s="22">
        <v>10</v>
      </c>
      <c r="F34" s="22">
        <v>15</v>
      </c>
      <c r="G34" s="22">
        <v>10</v>
      </c>
      <c r="H34" s="22">
        <v>15</v>
      </c>
      <c r="I34" s="22">
        <v>10</v>
      </c>
      <c r="J34" s="22">
        <v>15</v>
      </c>
      <c r="K34" s="22">
        <v>10</v>
      </c>
      <c r="L34" s="127">
        <v>15</v>
      </c>
      <c r="AD34" s="9"/>
      <c r="AL34" s="127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</row>
    <row r="35" spans="1:79" s="22" customFormat="1">
      <c r="A35" s="77" t="s">
        <v>188</v>
      </c>
      <c r="B35" s="78"/>
      <c r="C35" s="22">
        <v>55</v>
      </c>
      <c r="D35" s="22">
        <v>120</v>
      </c>
      <c r="E35" s="22">
        <v>55</v>
      </c>
      <c r="F35" s="22">
        <v>120</v>
      </c>
      <c r="G35" s="22">
        <v>55</v>
      </c>
      <c r="H35" s="22">
        <v>90</v>
      </c>
      <c r="I35" s="22">
        <v>55</v>
      </c>
      <c r="J35" s="22">
        <v>90</v>
      </c>
      <c r="K35" s="22">
        <v>55</v>
      </c>
      <c r="L35" s="127">
        <v>90</v>
      </c>
      <c r="AD35" s="9"/>
      <c r="AL35" s="127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</row>
    <row r="36" spans="1:79" s="22" customFormat="1">
      <c r="A36" s="77" t="s">
        <v>312</v>
      </c>
      <c r="C36" s="22">
        <v>1.2</v>
      </c>
      <c r="D36" s="78">
        <v>1.4</v>
      </c>
      <c r="E36" s="22">
        <v>1.2</v>
      </c>
      <c r="F36" s="22">
        <v>1.4</v>
      </c>
      <c r="G36" s="22">
        <v>1.1000000000000001</v>
      </c>
      <c r="H36" s="78">
        <v>1.2</v>
      </c>
      <c r="I36" s="22">
        <v>1.1000000000000001</v>
      </c>
      <c r="J36" s="22">
        <v>1.1000000000000001</v>
      </c>
      <c r="K36" s="78">
        <v>0.2</v>
      </c>
      <c r="L36" s="201">
        <v>0.3</v>
      </c>
      <c r="AD36" s="9"/>
      <c r="AL36" s="127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</row>
    <row r="37" spans="1:79" s="22" customFormat="1">
      <c r="A37" s="77" t="s">
        <v>313</v>
      </c>
      <c r="B37" s="78"/>
      <c r="C37" s="22">
        <v>1.4</v>
      </c>
      <c r="D37" s="78">
        <v>1.6</v>
      </c>
      <c r="E37" s="22">
        <v>1.4</v>
      </c>
      <c r="F37" s="22">
        <v>1.6</v>
      </c>
      <c r="G37" s="22">
        <v>1.1000000000000001</v>
      </c>
      <c r="H37" s="78">
        <v>1.3</v>
      </c>
      <c r="I37" s="22">
        <v>1.1000000000000001</v>
      </c>
      <c r="J37" s="22">
        <v>1.3</v>
      </c>
      <c r="K37" s="78">
        <v>0.3</v>
      </c>
      <c r="L37" s="201">
        <v>0.4</v>
      </c>
      <c r="AD37" s="9"/>
      <c r="AL37" s="127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</row>
    <row r="38" spans="1:79" s="22" customFormat="1">
      <c r="A38" s="77" t="s">
        <v>463</v>
      </c>
      <c r="B38" s="78"/>
      <c r="C38" s="22">
        <v>16</v>
      </c>
      <c r="D38" s="78">
        <v>18</v>
      </c>
      <c r="E38" s="22">
        <v>16</v>
      </c>
      <c r="F38" s="22">
        <v>18</v>
      </c>
      <c r="G38" s="22">
        <v>12</v>
      </c>
      <c r="H38" s="78">
        <v>14</v>
      </c>
      <c r="I38" s="22">
        <v>12</v>
      </c>
      <c r="J38" s="22">
        <v>14</v>
      </c>
      <c r="K38" s="78">
        <v>2</v>
      </c>
      <c r="L38" s="201">
        <v>4</v>
      </c>
      <c r="AD38" s="9"/>
      <c r="AL38" s="127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</row>
    <row r="39" spans="1:79" s="22" customFormat="1">
      <c r="A39" s="77" t="s">
        <v>314</v>
      </c>
      <c r="B39" s="78"/>
      <c r="C39" s="22">
        <v>1.3</v>
      </c>
      <c r="D39" s="22">
        <v>2</v>
      </c>
      <c r="E39" s="22">
        <v>1.7</v>
      </c>
      <c r="F39" s="22">
        <v>2</v>
      </c>
      <c r="G39" s="22">
        <v>1.3</v>
      </c>
      <c r="H39" s="22">
        <v>2</v>
      </c>
      <c r="I39" s="22">
        <v>1.5</v>
      </c>
      <c r="J39" s="22">
        <v>2</v>
      </c>
      <c r="K39" s="22">
        <v>1.9</v>
      </c>
      <c r="L39" s="127">
        <v>2</v>
      </c>
      <c r="AD39" s="9"/>
      <c r="AL39" s="127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</row>
    <row r="40" spans="1:79" s="22" customFormat="1">
      <c r="A40" s="77" t="s">
        <v>315</v>
      </c>
      <c r="B40" s="78"/>
      <c r="C40" s="22">
        <v>1</v>
      </c>
      <c r="D40" s="22">
        <v>2.4</v>
      </c>
      <c r="E40" s="22">
        <v>1</v>
      </c>
      <c r="F40" s="22">
        <v>2.4</v>
      </c>
      <c r="G40" s="22">
        <v>1</v>
      </c>
      <c r="H40" s="22">
        <v>2.4</v>
      </c>
      <c r="I40" s="22">
        <v>1</v>
      </c>
      <c r="J40" s="22">
        <v>2.4</v>
      </c>
      <c r="K40" s="22">
        <v>1.2</v>
      </c>
      <c r="L40" s="127">
        <v>1.5</v>
      </c>
      <c r="AD40" s="9"/>
      <c r="AL40" s="127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</row>
    <row r="41" spans="1:79" s="22" customFormat="1">
      <c r="A41" s="77" t="s">
        <v>265</v>
      </c>
      <c r="B41" s="78"/>
      <c r="C41" s="22">
        <v>200</v>
      </c>
      <c r="D41" s="22">
        <v>400</v>
      </c>
      <c r="E41" s="22">
        <v>200</v>
      </c>
      <c r="F41" s="22">
        <v>400</v>
      </c>
      <c r="G41" s="22">
        <v>200</v>
      </c>
      <c r="H41" s="22">
        <v>400</v>
      </c>
      <c r="I41" s="22">
        <v>200</v>
      </c>
      <c r="J41" s="22">
        <v>400</v>
      </c>
      <c r="K41" s="22">
        <v>500</v>
      </c>
      <c r="L41" s="127">
        <v>300</v>
      </c>
      <c r="AD41" s="9"/>
      <c r="AL41" s="127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</row>
    <row r="42" spans="1:79" s="22" customFormat="1">
      <c r="A42" s="77" t="s">
        <v>321</v>
      </c>
      <c r="B42" s="78"/>
      <c r="C42" s="22">
        <v>17</v>
      </c>
      <c r="D42" s="22">
        <v>17</v>
      </c>
      <c r="E42" s="22">
        <v>17</v>
      </c>
      <c r="F42" s="22">
        <v>17</v>
      </c>
      <c r="G42" s="22">
        <v>21</v>
      </c>
      <c r="H42" s="22">
        <v>21</v>
      </c>
      <c r="I42" s="22">
        <v>17</v>
      </c>
      <c r="J42" s="9">
        <v>17</v>
      </c>
      <c r="K42" s="22">
        <v>35</v>
      </c>
      <c r="L42" s="127">
        <v>25</v>
      </c>
      <c r="AD42" s="9"/>
      <c r="AL42" s="127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</row>
    <row r="43" spans="1:79" s="22" customFormat="1">
      <c r="A43" s="77" t="s">
        <v>262</v>
      </c>
      <c r="B43" s="78"/>
      <c r="C43" s="22">
        <v>600</v>
      </c>
      <c r="D43" s="22">
        <v>1000</v>
      </c>
      <c r="E43" s="22">
        <v>600</v>
      </c>
      <c r="F43" s="22">
        <v>1200</v>
      </c>
      <c r="G43" s="22">
        <v>600</v>
      </c>
      <c r="H43" s="22">
        <v>1200</v>
      </c>
      <c r="I43" s="22">
        <v>600</v>
      </c>
      <c r="J43" s="22">
        <v>1200</v>
      </c>
      <c r="K43" s="22">
        <v>1200</v>
      </c>
      <c r="L43" s="22">
        <v>1200</v>
      </c>
      <c r="AD43" s="9"/>
      <c r="AL43" s="127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</row>
    <row r="44" spans="1:79" s="22" customFormat="1">
      <c r="A44" s="77" t="s">
        <v>263</v>
      </c>
      <c r="B44" s="78"/>
      <c r="C44" s="22">
        <v>3750</v>
      </c>
      <c r="D44" s="22">
        <v>4700</v>
      </c>
      <c r="E44" s="22">
        <v>3750</v>
      </c>
      <c r="F44" s="22">
        <v>4700</v>
      </c>
      <c r="G44" s="22">
        <v>3225</v>
      </c>
      <c r="H44" s="22">
        <v>4700</v>
      </c>
      <c r="I44" s="22">
        <v>3225</v>
      </c>
      <c r="J44" s="9">
        <v>4700</v>
      </c>
      <c r="K44" s="22">
        <f>I44</f>
        <v>3225</v>
      </c>
      <c r="L44" s="127">
        <f>K44</f>
        <v>3225</v>
      </c>
      <c r="AD44" s="9"/>
      <c r="AL44" s="127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</row>
    <row r="45" spans="1:79" s="22" customFormat="1">
      <c r="A45" s="77" t="s">
        <v>322</v>
      </c>
      <c r="B45" s="78"/>
      <c r="C45" s="22">
        <v>340</v>
      </c>
      <c r="D45" s="22">
        <v>420</v>
      </c>
      <c r="E45" s="22">
        <v>340</v>
      </c>
      <c r="F45" s="22">
        <v>420</v>
      </c>
      <c r="G45" s="22">
        <v>310</v>
      </c>
      <c r="H45" s="22">
        <v>320</v>
      </c>
      <c r="I45" s="22">
        <v>310</v>
      </c>
      <c r="J45" s="9">
        <v>320</v>
      </c>
      <c r="K45" s="22">
        <f>J45</f>
        <v>320</v>
      </c>
      <c r="L45" s="127">
        <f>K45</f>
        <v>320</v>
      </c>
      <c r="AD45" s="9"/>
      <c r="AL45" s="127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</row>
    <row r="46" spans="1:79" s="22" customFormat="1">
      <c r="A46" s="77" t="s">
        <v>324</v>
      </c>
      <c r="B46" s="78"/>
      <c r="C46" s="22">
        <v>30</v>
      </c>
      <c r="D46" s="22">
        <v>40</v>
      </c>
      <c r="E46" s="22">
        <v>30</v>
      </c>
      <c r="F46" s="22">
        <v>40</v>
      </c>
      <c r="G46" s="22">
        <v>25</v>
      </c>
      <c r="H46" s="22">
        <v>40</v>
      </c>
      <c r="I46" s="22">
        <v>25</v>
      </c>
      <c r="J46" s="9">
        <v>40</v>
      </c>
      <c r="K46" s="22">
        <v>25</v>
      </c>
      <c r="L46" s="127">
        <v>40</v>
      </c>
      <c r="AD46" s="9"/>
      <c r="AL46" s="127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</row>
    <row r="47" spans="1:79" s="22" customFormat="1">
      <c r="A47" s="77" t="s">
        <v>264</v>
      </c>
      <c r="B47" s="78"/>
      <c r="C47" s="22">
        <v>40</v>
      </c>
      <c r="D47" s="22">
        <v>55</v>
      </c>
      <c r="E47" s="22">
        <v>40</v>
      </c>
      <c r="F47" s="22">
        <v>55</v>
      </c>
      <c r="G47" s="22">
        <v>40</v>
      </c>
      <c r="H47" s="22">
        <v>55</v>
      </c>
      <c r="I47" s="22">
        <v>40</v>
      </c>
      <c r="J47" s="9">
        <v>55</v>
      </c>
      <c r="K47" s="22">
        <v>40</v>
      </c>
      <c r="L47" s="127">
        <v>55</v>
      </c>
      <c r="AD47" s="9"/>
      <c r="AL47" s="127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</row>
    <row r="48" spans="1:79" s="22" customFormat="1">
      <c r="A48" s="77" t="s">
        <v>464</v>
      </c>
      <c r="B48" s="78"/>
      <c r="C48" s="22">
        <v>1.35</v>
      </c>
      <c r="D48" s="22">
        <v>1.35</v>
      </c>
      <c r="E48" s="22">
        <v>0.9</v>
      </c>
      <c r="F48" s="22">
        <v>1.35</v>
      </c>
      <c r="G48" s="22">
        <v>0.9</v>
      </c>
      <c r="H48" s="22">
        <v>1.35</v>
      </c>
      <c r="I48" s="22">
        <v>0.9</v>
      </c>
      <c r="J48" s="22">
        <v>1.35</v>
      </c>
      <c r="K48" s="22">
        <v>0.9</v>
      </c>
      <c r="L48" s="127">
        <v>1.35</v>
      </c>
      <c r="AD48" s="9"/>
      <c r="AL48" s="127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</row>
    <row r="49" spans="1:79" s="22" customFormat="1">
      <c r="A49" s="77" t="s">
        <v>62</v>
      </c>
      <c r="B49" s="78"/>
      <c r="C49" s="22">
        <v>12</v>
      </c>
      <c r="D49" s="22">
        <v>12</v>
      </c>
      <c r="E49" s="22">
        <v>12</v>
      </c>
      <c r="F49" s="22">
        <v>12</v>
      </c>
      <c r="G49" s="22">
        <v>10</v>
      </c>
      <c r="H49" s="22">
        <v>10</v>
      </c>
      <c r="I49" s="22">
        <v>10</v>
      </c>
      <c r="J49" s="9">
        <v>10</v>
      </c>
      <c r="K49" s="22">
        <v>12</v>
      </c>
      <c r="L49" s="127">
        <v>12</v>
      </c>
      <c r="AD49" s="9"/>
      <c r="AL49" s="127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</row>
    <row r="50" spans="1:79" s="22" customFormat="1">
      <c r="A50" s="77" t="s">
        <v>323</v>
      </c>
      <c r="B50" s="78"/>
      <c r="C50" s="22">
        <v>2</v>
      </c>
      <c r="D50" s="22">
        <v>5</v>
      </c>
      <c r="E50" s="22">
        <v>2</v>
      </c>
      <c r="F50" s="22">
        <v>5</v>
      </c>
      <c r="G50" s="22">
        <v>2</v>
      </c>
      <c r="H50" s="22">
        <v>5</v>
      </c>
      <c r="I50" s="22">
        <v>2</v>
      </c>
      <c r="J50" s="9">
        <v>5</v>
      </c>
      <c r="K50" s="22">
        <v>5</v>
      </c>
      <c r="L50" s="127">
        <v>5</v>
      </c>
      <c r="AD50" s="9"/>
      <c r="AL50" s="127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</row>
    <row r="51" spans="1:79">
      <c r="A51" s="148" t="s">
        <v>81</v>
      </c>
      <c r="B51" s="59"/>
      <c r="C51" s="9">
        <v>2300</v>
      </c>
      <c r="D51" s="9">
        <v>2300</v>
      </c>
      <c r="E51" s="9">
        <v>2300</v>
      </c>
      <c r="F51" s="9">
        <v>2300</v>
      </c>
      <c r="G51" s="9">
        <v>2300</v>
      </c>
      <c r="H51" s="9">
        <v>2300</v>
      </c>
      <c r="I51" s="9">
        <v>2300</v>
      </c>
      <c r="J51" s="9">
        <v>2300</v>
      </c>
      <c r="K51" s="9">
        <v>2300</v>
      </c>
      <c r="L51" s="9">
        <v>2300</v>
      </c>
    </row>
    <row r="52" spans="1:79" s="22" customFormat="1">
      <c r="A52" s="79"/>
      <c r="J52" s="9"/>
      <c r="R52" s="9"/>
      <c r="AD52" s="9"/>
      <c r="AL52" s="127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</row>
    <row r="53" spans="1:79" s="22" customFormat="1">
      <c r="A53" s="79"/>
      <c r="J53" s="9"/>
      <c r="R53" s="9"/>
      <c r="AD53" s="9"/>
      <c r="AL53" s="127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</row>
    <row r="54" spans="1:79" s="22" customFormat="1">
      <c r="A54" s="79"/>
      <c r="J54" s="9"/>
      <c r="R54" s="9"/>
      <c r="AD54" s="9"/>
      <c r="AL54" s="127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</row>
    <row r="55" spans="1:79" s="22" customFormat="1">
      <c r="A55" s="79"/>
      <c r="J55" s="9"/>
      <c r="R55" s="9"/>
      <c r="AD55" s="9"/>
      <c r="AL55" s="127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</row>
    <row r="56" spans="1:79" s="22" customFormat="1">
      <c r="A56" s="79"/>
      <c r="J56" s="9"/>
      <c r="R56" s="9"/>
      <c r="AD56" s="9"/>
      <c r="AL56" s="127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</row>
    <row r="57" spans="1:79" s="22" customFormat="1">
      <c r="A57" s="79"/>
      <c r="R57" s="9"/>
      <c r="AD57" s="9"/>
      <c r="AL57" s="127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</row>
    <row r="62" spans="1:79">
      <c r="E62" s="641"/>
      <c r="G62" s="262"/>
      <c r="H62" s="262"/>
    </row>
    <row r="63" spans="1:79">
      <c r="E63" s="11"/>
      <c r="G63" s="262"/>
      <c r="H63" s="262"/>
    </row>
    <row r="64" spans="1:79">
      <c r="F64" s="643"/>
      <c r="G64" s="643"/>
      <c r="H64" s="643"/>
      <c r="J64" s="643"/>
    </row>
    <row r="65" spans="6:8">
      <c r="F65" s="642"/>
      <c r="G65" s="642"/>
      <c r="H65" s="6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9"/>
  <sheetViews>
    <sheetView workbookViewId="0">
      <selection activeCell="F14" sqref="F14"/>
    </sheetView>
  </sheetViews>
  <sheetFormatPr defaultRowHeight="15"/>
  <cols>
    <col min="1" max="1" width="7.85546875" customWidth="1"/>
    <col min="2" max="2" width="7.5703125" customWidth="1"/>
  </cols>
  <sheetData>
    <row r="1" spans="1:12">
      <c r="A1" s="149" t="s">
        <v>55</v>
      </c>
      <c r="C1" s="22"/>
      <c r="D1" s="22"/>
      <c r="E1" s="22"/>
      <c r="F1" s="22"/>
      <c r="G1" s="9"/>
      <c r="H1" s="22"/>
      <c r="I1" s="22"/>
      <c r="J1" s="22"/>
      <c r="K1" s="22"/>
      <c r="L1" s="22"/>
    </row>
    <row r="2" spans="1:12" s="262" customFormat="1">
      <c r="A2" s="149" t="s">
        <v>514</v>
      </c>
      <c r="C2" s="22"/>
      <c r="D2" s="22"/>
      <c r="E2" s="22"/>
      <c r="F2" s="22"/>
      <c r="G2" s="9"/>
      <c r="H2" s="22"/>
      <c r="I2" s="22"/>
      <c r="J2" s="22"/>
      <c r="K2" s="22"/>
      <c r="L2" s="22"/>
    </row>
    <row r="3" spans="1:12" s="262" customFormat="1">
      <c r="A3" s="149" t="s">
        <v>44</v>
      </c>
      <c r="B3" s="595">
        <f>child!B3</f>
        <v>15</v>
      </c>
      <c r="C3" s="22"/>
      <c r="D3" s="22"/>
      <c r="E3" s="22"/>
      <c r="F3" s="22"/>
      <c r="G3" s="9"/>
      <c r="H3" s="22"/>
      <c r="I3" s="22"/>
      <c r="J3" s="22"/>
      <c r="K3" s="22"/>
      <c r="L3" s="22"/>
    </row>
    <row r="4" spans="1:12" s="262" customFormat="1">
      <c r="A4" s="149" t="s">
        <v>53</v>
      </c>
      <c r="B4" s="595" t="str">
        <f>child!B5</f>
        <v>Female</v>
      </c>
      <c r="C4" s="22"/>
      <c r="D4" s="22"/>
      <c r="E4" s="22"/>
      <c r="F4" s="22"/>
      <c r="G4" s="9"/>
      <c r="H4" s="22"/>
      <c r="I4" s="22"/>
      <c r="J4" s="22"/>
      <c r="K4" s="22"/>
      <c r="L4" s="22"/>
    </row>
    <row r="5" spans="1:12" s="262" customFormat="1">
      <c r="A5" s="149"/>
      <c r="B5" s="262" t="s">
        <v>308</v>
      </c>
      <c r="C5" s="78" t="s">
        <v>309</v>
      </c>
      <c r="D5" s="22"/>
      <c r="E5" s="22"/>
      <c r="F5" s="22"/>
      <c r="G5" s="9"/>
      <c r="H5" s="22"/>
      <c r="I5" s="22"/>
      <c r="J5" s="22"/>
      <c r="K5" s="22"/>
      <c r="L5" s="22"/>
    </row>
    <row r="6" spans="1:12" s="262" customFormat="1">
      <c r="A6" s="78" t="s">
        <v>307</v>
      </c>
      <c r="B6" s="262">
        <f>IF($B$4="Male",IF($B$3&lt;=3,B29,IF($B$3&lt;=6,C29,IF($B$3&lt;=9,D29,IF($B$3&lt;=12,E29,IF($B$3&lt;=15,F29,G29))))),IF($B$3&lt;=3,B53,IF($B$3&lt;=6,C53,IF($B$3&lt;=9,D53,IF($B$3&lt;=12,E53,IF($B$3&lt;=15,F53,G53))))))</f>
        <v>700</v>
      </c>
      <c r="D6" s="22"/>
      <c r="E6" s="22"/>
      <c r="F6" s="22"/>
      <c r="G6" s="9"/>
      <c r="H6" s="22"/>
      <c r="I6" s="22"/>
      <c r="J6" s="22"/>
      <c r="K6" s="22"/>
      <c r="L6" s="22"/>
    </row>
    <row r="7" spans="1:12" s="262" customFormat="1">
      <c r="A7" s="78" t="s">
        <v>310</v>
      </c>
      <c r="B7" s="262">
        <f t="shared" ref="B7:B25" si="0">IF($B$4="Male",IF($B$3&lt;=3,B30,IF($B$3&lt;=6,C30,IF($B$3&lt;=9,D30,IF($B$3&lt;=12,E30,IF($B$3&lt;=15,F30,G30))))),IF($B$3&lt;=3,B54,IF($B$3&lt;=6,C54,IF($B$3&lt;=9,D54,IF($B$3&lt;=12,E54,IF($B$3&lt;=15,F54,G54))))))</f>
        <v>65</v>
      </c>
      <c r="D7" s="22"/>
      <c r="E7" s="22"/>
      <c r="F7" s="22"/>
      <c r="G7" s="9"/>
      <c r="H7" s="22"/>
      <c r="I7" s="22"/>
      <c r="J7" s="22"/>
      <c r="K7" s="22"/>
      <c r="L7" s="22"/>
    </row>
    <row r="8" spans="1:12" s="262" customFormat="1">
      <c r="A8" s="78" t="s">
        <v>311</v>
      </c>
      <c r="B8" s="262">
        <f t="shared" si="0"/>
        <v>400</v>
      </c>
      <c r="D8" s="22"/>
      <c r="E8" s="22"/>
      <c r="F8" s="22"/>
      <c r="G8" s="9"/>
      <c r="H8" s="22"/>
      <c r="I8" s="22"/>
      <c r="J8" s="22"/>
      <c r="K8" s="22"/>
      <c r="L8" s="22"/>
    </row>
    <row r="9" spans="1:12" s="262" customFormat="1">
      <c r="A9" s="78" t="s">
        <v>316</v>
      </c>
      <c r="B9" s="262">
        <f t="shared" si="0"/>
        <v>10</v>
      </c>
      <c r="D9" s="22"/>
      <c r="E9" s="22"/>
      <c r="F9" s="22"/>
      <c r="G9" s="9"/>
      <c r="H9" s="22"/>
      <c r="I9" s="22"/>
      <c r="J9" s="22"/>
      <c r="K9" s="22"/>
      <c r="L9" s="22"/>
    </row>
    <row r="10" spans="1:12" s="262" customFormat="1">
      <c r="A10" s="78" t="s">
        <v>188</v>
      </c>
      <c r="B10" s="262">
        <f t="shared" si="0"/>
        <v>60</v>
      </c>
      <c r="D10" s="22"/>
      <c r="E10" s="22"/>
      <c r="F10" s="22"/>
      <c r="G10" s="9"/>
      <c r="H10" s="22"/>
      <c r="I10" s="22"/>
      <c r="J10" s="22"/>
      <c r="K10" s="22"/>
      <c r="L10" s="22"/>
    </row>
    <row r="11" spans="1:12" s="262" customFormat="1">
      <c r="A11" s="78" t="s">
        <v>312</v>
      </c>
      <c r="B11" s="262">
        <f t="shared" si="0"/>
        <v>1.2</v>
      </c>
      <c r="D11" s="22"/>
      <c r="E11" s="22"/>
      <c r="F11" s="22"/>
      <c r="G11" s="9"/>
      <c r="H11" s="22"/>
      <c r="I11" s="22"/>
      <c r="J11" s="22"/>
      <c r="K11" s="22"/>
      <c r="L11" s="22"/>
    </row>
    <row r="12" spans="1:12" s="262" customFormat="1">
      <c r="A12" s="78" t="s">
        <v>313</v>
      </c>
      <c r="B12" s="262">
        <f t="shared" si="0"/>
        <v>1.4</v>
      </c>
      <c r="D12" s="22"/>
      <c r="E12" s="22"/>
      <c r="F12" s="22"/>
      <c r="G12" s="9"/>
      <c r="H12" s="22"/>
      <c r="I12" s="22"/>
      <c r="J12" s="22"/>
      <c r="K12" s="22"/>
      <c r="L12" s="22"/>
    </row>
    <row r="13" spans="1:12" s="262" customFormat="1">
      <c r="A13" s="78" t="s">
        <v>463</v>
      </c>
      <c r="B13" s="262">
        <f t="shared" si="0"/>
        <v>14</v>
      </c>
      <c r="D13" s="22"/>
      <c r="E13" s="22"/>
      <c r="F13" s="22"/>
      <c r="G13" s="9"/>
      <c r="H13" s="22"/>
      <c r="I13" s="22"/>
      <c r="J13" s="22"/>
      <c r="K13" s="22"/>
      <c r="L13" s="22"/>
    </row>
    <row r="14" spans="1:12" s="262" customFormat="1">
      <c r="A14" s="78" t="s">
        <v>314</v>
      </c>
      <c r="B14" s="262">
        <f t="shared" si="0"/>
        <v>2</v>
      </c>
      <c r="D14" s="22"/>
      <c r="E14" s="22"/>
      <c r="F14" s="22"/>
      <c r="G14" s="9"/>
      <c r="H14" s="22"/>
      <c r="I14" s="22"/>
      <c r="J14" s="22"/>
      <c r="K14" s="22"/>
      <c r="L14" s="22"/>
    </row>
    <row r="15" spans="1:12" s="262" customFormat="1">
      <c r="A15" s="78" t="s">
        <v>315</v>
      </c>
      <c r="B15" s="262">
        <f t="shared" si="0"/>
        <v>1</v>
      </c>
      <c r="C15" s="262">
        <f t="shared" ref="C15:C20" si="1">IF($B$4="Male",IF($B$3&lt;=3,H38,IF($B$3&lt;=6,I38,IF($B$3&lt;=9,J38,IF($B$3&lt;=12,K38,IF($B$3&lt;=15,L38,M38))))),IF($B$3&lt;=3,H62,IF($B$3&lt;=6,I62,IF($B$3&lt;=9,J62,IF($B$3&lt;=12,K62,IF($B$3&lt;=15,L62,M62))))))</f>
        <v>2.4</v>
      </c>
      <c r="D15" s="22"/>
      <c r="E15" s="22"/>
      <c r="F15" s="22"/>
      <c r="G15" s="9"/>
      <c r="H15" s="22"/>
      <c r="I15" s="22"/>
      <c r="J15" s="22"/>
      <c r="K15" s="22"/>
      <c r="L15" s="22"/>
    </row>
    <row r="16" spans="1:12" s="262" customFormat="1">
      <c r="A16" s="78" t="s">
        <v>265</v>
      </c>
      <c r="B16" s="262">
        <f t="shared" si="0"/>
        <v>150</v>
      </c>
      <c r="C16" s="262">
        <f t="shared" si="1"/>
        <v>400</v>
      </c>
      <c r="D16" s="22"/>
      <c r="E16" s="22"/>
      <c r="F16" s="22"/>
      <c r="G16" s="9"/>
      <c r="H16" s="22"/>
      <c r="I16" s="22"/>
      <c r="J16" s="22"/>
      <c r="K16" s="22"/>
      <c r="L16" s="22"/>
    </row>
    <row r="17" spans="1:13" s="262" customFormat="1">
      <c r="A17" s="78" t="s">
        <v>321</v>
      </c>
      <c r="B17" s="262">
        <f t="shared" si="0"/>
        <v>27</v>
      </c>
      <c r="D17" s="22"/>
      <c r="E17" s="22"/>
      <c r="F17" s="22"/>
      <c r="G17" s="9"/>
      <c r="H17" s="22"/>
      <c r="I17" s="22"/>
      <c r="J17" s="22"/>
      <c r="K17" s="22"/>
      <c r="L17" s="22"/>
    </row>
    <row r="18" spans="1:13" s="262" customFormat="1">
      <c r="A18" s="78" t="s">
        <v>262</v>
      </c>
      <c r="B18" s="262">
        <f t="shared" si="0"/>
        <v>1200</v>
      </c>
      <c r="C18" s="262">
        <f t="shared" si="1"/>
        <v>1300</v>
      </c>
      <c r="D18" s="22"/>
      <c r="E18" s="22"/>
      <c r="F18" s="22"/>
      <c r="G18" s="9"/>
      <c r="H18" s="22"/>
      <c r="I18" s="22"/>
      <c r="J18" s="22"/>
      <c r="K18" s="22"/>
      <c r="L18" s="22"/>
    </row>
    <row r="19" spans="1:13" s="262" customFormat="1">
      <c r="A19" s="78" t="s">
        <v>263</v>
      </c>
      <c r="B19" s="262">
        <f t="shared" si="0"/>
        <v>3225</v>
      </c>
      <c r="D19" s="22"/>
      <c r="E19" s="22"/>
      <c r="F19" s="22"/>
      <c r="G19" s="9"/>
      <c r="H19" s="22"/>
      <c r="I19" s="22"/>
      <c r="J19" s="22"/>
      <c r="K19" s="22"/>
      <c r="L19" s="22"/>
    </row>
    <row r="20" spans="1:13" s="262" customFormat="1">
      <c r="A20" s="78" t="s">
        <v>322</v>
      </c>
      <c r="B20" s="262">
        <f t="shared" si="0"/>
        <v>195</v>
      </c>
      <c r="C20" s="262">
        <f t="shared" si="1"/>
        <v>360</v>
      </c>
      <c r="D20" s="22"/>
      <c r="E20" s="22"/>
      <c r="F20" s="22"/>
      <c r="G20" s="9"/>
      <c r="H20" s="22"/>
      <c r="I20" s="22"/>
      <c r="J20" s="22"/>
      <c r="K20" s="22"/>
      <c r="L20" s="22"/>
    </row>
    <row r="21" spans="1:13" s="262" customFormat="1">
      <c r="A21" s="78" t="s">
        <v>324</v>
      </c>
      <c r="B21" s="262">
        <f t="shared" si="0"/>
        <v>31</v>
      </c>
      <c r="D21" s="22"/>
      <c r="E21" s="22"/>
      <c r="F21" s="22"/>
      <c r="G21" s="9"/>
      <c r="H21" s="22"/>
      <c r="I21" s="22"/>
      <c r="J21" s="22"/>
      <c r="K21" s="22"/>
      <c r="L21" s="22"/>
    </row>
    <row r="22" spans="1:13" s="262" customFormat="1">
      <c r="A22" s="78" t="s">
        <v>264</v>
      </c>
      <c r="B22" s="262">
        <f t="shared" si="0"/>
        <v>55</v>
      </c>
      <c r="D22" s="22"/>
      <c r="E22" s="22"/>
      <c r="F22" s="22"/>
      <c r="G22" s="9"/>
      <c r="H22" s="22"/>
      <c r="I22" s="22"/>
      <c r="J22" s="22"/>
      <c r="K22" s="22"/>
      <c r="L22" s="22"/>
    </row>
    <row r="23" spans="1:13" s="262" customFormat="1">
      <c r="A23" s="78" t="s">
        <v>464</v>
      </c>
      <c r="B23" s="262">
        <f t="shared" si="0"/>
        <v>0.7</v>
      </c>
      <c r="D23" s="22"/>
      <c r="E23" s="22"/>
      <c r="F23" s="22"/>
      <c r="G23" s="9"/>
      <c r="H23" s="22"/>
      <c r="I23" s="22"/>
      <c r="J23" s="22"/>
      <c r="K23" s="22"/>
      <c r="L23" s="22"/>
    </row>
    <row r="24" spans="1:13" s="262" customFormat="1">
      <c r="A24" s="78" t="s">
        <v>62</v>
      </c>
      <c r="B24" s="262">
        <f t="shared" si="0"/>
        <v>11</v>
      </c>
      <c r="D24" s="22"/>
      <c r="E24" s="22"/>
      <c r="F24" s="22"/>
      <c r="G24" s="9"/>
      <c r="H24" s="22"/>
      <c r="I24" s="22"/>
      <c r="J24" s="22"/>
      <c r="K24" s="22"/>
      <c r="L24" s="22"/>
    </row>
    <row r="25" spans="1:13" s="262" customFormat="1">
      <c r="A25" s="78" t="s">
        <v>323</v>
      </c>
      <c r="B25" s="262">
        <f t="shared" si="0"/>
        <v>2</v>
      </c>
      <c r="D25" s="22"/>
      <c r="E25" s="22"/>
      <c r="F25" s="22"/>
      <c r="G25" s="9"/>
      <c r="H25" s="22"/>
      <c r="I25" s="22"/>
      <c r="J25" s="22"/>
      <c r="K25" s="22"/>
      <c r="L25" s="22"/>
    </row>
    <row r="26" spans="1:13" s="262" customFormat="1">
      <c r="A26" s="149"/>
      <c r="C26" s="22"/>
      <c r="D26" s="22"/>
      <c r="E26" s="22"/>
      <c r="F26" s="22"/>
      <c r="G26" s="9"/>
      <c r="H26" s="22"/>
      <c r="I26" s="22"/>
      <c r="J26" s="22"/>
      <c r="K26" s="22"/>
      <c r="L26" s="22"/>
    </row>
    <row r="27" spans="1:13">
      <c r="B27" s="422" t="s">
        <v>308</v>
      </c>
      <c r="C27" s="422"/>
      <c r="D27" s="422"/>
      <c r="E27" s="422"/>
      <c r="F27" s="422"/>
      <c r="G27" s="422"/>
      <c r="H27" s="422" t="s">
        <v>309</v>
      </c>
      <c r="I27" s="422"/>
      <c r="J27" s="422"/>
      <c r="K27" s="422"/>
      <c r="L27" s="422"/>
      <c r="M27" s="423"/>
    </row>
    <row r="28" spans="1:13">
      <c r="B28" s="424" t="s">
        <v>320</v>
      </c>
      <c r="C28" s="424" t="s">
        <v>326</v>
      </c>
      <c r="D28" s="424" t="s">
        <v>325</v>
      </c>
      <c r="E28" s="359" t="s">
        <v>327</v>
      </c>
      <c r="F28" s="359" t="s">
        <v>328</v>
      </c>
      <c r="G28" s="359" t="s">
        <v>329</v>
      </c>
      <c r="H28" s="424" t="s">
        <v>320</v>
      </c>
      <c r="I28" s="424" t="s">
        <v>326</v>
      </c>
      <c r="J28" s="424" t="s">
        <v>325</v>
      </c>
      <c r="K28" s="359" t="s">
        <v>327</v>
      </c>
      <c r="L28" s="359" t="s">
        <v>328</v>
      </c>
      <c r="M28" s="359" t="s">
        <v>329</v>
      </c>
    </row>
    <row r="29" spans="1:13">
      <c r="A29" s="78" t="s">
        <v>307</v>
      </c>
      <c r="B29" s="22">
        <v>300</v>
      </c>
      <c r="C29" s="22">
        <v>400</v>
      </c>
      <c r="D29" s="22">
        <v>400</v>
      </c>
      <c r="E29" s="9">
        <v>600</v>
      </c>
      <c r="F29" s="22">
        <v>900</v>
      </c>
      <c r="G29" s="22">
        <v>900</v>
      </c>
    </row>
    <row r="30" spans="1:13">
      <c r="A30" s="78" t="s">
        <v>310</v>
      </c>
      <c r="B30" s="22">
        <v>40</v>
      </c>
      <c r="C30" s="22">
        <v>40</v>
      </c>
      <c r="D30" s="22">
        <v>40</v>
      </c>
      <c r="E30" s="22">
        <v>45</v>
      </c>
      <c r="F30" s="22">
        <v>75</v>
      </c>
      <c r="G30" s="22">
        <v>75</v>
      </c>
    </row>
    <row r="31" spans="1:13">
      <c r="A31" s="78" t="s">
        <v>311</v>
      </c>
      <c r="B31" s="22">
        <v>400</v>
      </c>
      <c r="C31" s="22">
        <v>400</v>
      </c>
      <c r="D31" s="22">
        <v>400</v>
      </c>
      <c r="E31" s="22">
        <v>400</v>
      </c>
      <c r="F31" s="22">
        <v>400</v>
      </c>
      <c r="G31" s="22">
        <v>400</v>
      </c>
    </row>
    <row r="32" spans="1:13">
      <c r="A32" s="78" t="s">
        <v>316</v>
      </c>
      <c r="B32" s="22">
        <v>6</v>
      </c>
      <c r="C32" s="22">
        <v>7</v>
      </c>
      <c r="D32" s="22">
        <v>10</v>
      </c>
      <c r="E32" s="9">
        <v>10</v>
      </c>
      <c r="F32" s="22">
        <v>10</v>
      </c>
      <c r="G32" s="22">
        <v>10</v>
      </c>
    </row>
    <row r="33" spans="1:13">
      <c r="A33" s="78" t="s">
        <v>188</v>
      </c>
      <c r="B33" s="22">
        <v>30</v>
      </c>
      <c r="C33" s="22">
        <v>55</v>
      </c>
      <c r="D33" s="22">
        <v>55</v>
      </c>
      <c r="E33" s="9">
        <v>60</v>
      </c>
      <c r="F33" s="22">
        <v>60</v>
      </c>
      <c r="G33" s="22">
        <v>75</v>
      </c>
    </row>
    <row r="34" spans="1:13">
      <c r="A34" s="78" t="s">
        <v>312</v>
      </c>
      <c r="B34" s="22">
        <v>0.5</v>
      </c>
      <c r="C34" s="22">
        <v>0.7</v>
      </c>
      <c r="D34" s="22">
        <v>0.9</v>
      </c>
      <c r="E34" s="9">
        <v>1.1000000000000001</v>
      </c>
      <c r="F34" s="22">
        <v>1.4</v>
      </c>
      <c r="G34" s="22">
        <v>1.5</v>
      </c>
    </row>
    <row r="35" spans="1:13">
      <c r="A35" s="78" t="s">
        <v>313</v>
      </c>
      <c r="B35" s="22">
        <v>0.6</v>
      </c>
      <c r="C35" s="22">
        <v>0.8</v>
      </c>
      <c r="D35" s="22">
        <v>1</v>
      </c>
      <c r="E35" s="9">
        <v>1.3</v>
      </c>
      <c r="F35" s="22">
        <v>1.6</v>
      </c>
      <c r="G35" s="22">
        <v>1.8</v>
      </c>
    </row>
    <row r="36" spans="1:13">
      <c r="A36" s="78" t="s">
        <v>463</v>
      </c>
      <c r="B36" s="22">
        <v>8</v>
      </c>
      <c r="C36" s="22">
        <v>11</v>
      </c>
      <c r="D36" s="22">
        <v>13</v>
      </c>
      <c r="E36" s="9">
        <v>15</v>
      </c>
      <c r="F36" s="22">
        <v>16</v>
      </c>
      <c r="G36" s="22">
        <v>17</v>
      </c>
    </row>
    <row r="37" spans="1:13">
      <c r="A37" s="78" t="s">
        <v>314</v>
      </c>
      <c r="B37" s="22">
        <v>0.9</v>
      </c>
      <c r="C37" s="22">
        <v>0.9</v>
      </c>
      <c r="D37" s="22">
        <v>1.6</v>
      </c>
      <c r="E37" s="9">
        <v>1.6</v>
      </c>
      <c r="F37" s="22">
        <v>2</v>
      </c>
      <c r="G37" s="22">
        <v>2</v>
      </c>
    </row>
    <row r="38" spans="1:13">
      <c r="A38" s="78" t="s">
        <v>315</v>
      </c>
      <c r="B38" s="22">
        <v>1</v>
      </c>
      <c r="C38" s="22">
        <v>1</v>
      </c>
      <c r="D38" s="78">
        <v>1</v>
      </c>
      <c r="E38" s="78">
        <v>1</v>
      </c>
      <c r="F38" s="78">
        <v>1</v>
      </c>
      <c r="G38" s="78">
        <v>1</v>
      </c>
      <c r="J38">
        <v>1.8</v>
      </c>
      <c r="K38">
        <v>1.8</v>
      </c>
      <c r="L38">
        <v>2.4</v>
      </c>
      <c r="M38">
        <v>2.4</v>
      </c>
    </row>
    <row r="39" spans="1:13">
      <c r="A39" s="78" t="s">
        <v>265</v>
      </c>
      <c r="B39" s="78">
        <v>80</v>
      </c>
      <c r="C39" s="78">
        <v>100</v>
      </c>
      <c r="D39" s="78">
        <v>120</v>
      </c>
      <c r="E39" s="59">
        <v>140</v>
      </c>
      <c r="F39" s="78">
        <v>150</v>
      </c>
      <c r="G39" s="78">
        <v>200</v>
      </c>
      <c r="H39">
        <v>150</v>
      </c>
      <c r="I39">
        <v>200</v>
      </c>
      <c r="J39">
        <v>300</v>
      </c>
      <c r="K39">
        <v>300</v>
      </c>
      <c r="L39">
        <v>400</v>
      </c>
      <c r="M39">
        <v>400</v>
      </c>
    </row>
    <row r="40" spans="1:13">
      <c r="A40" s="78" t="s">
        <v>321</v>
      </c>
      <c r="B40" s="22">
        <v>9</v>
      </c>
      <c r="C40" s="22">
        <v>13</v>
      </c>
      <c r="D40" s="22">
        <v>16</v>
      </c>
      <c r="E40" s="9">
        <v>21</v>
      </c>
      <c r="F40" s="22">
        <v>32</v>
      </c>
      <c r="G40" s="22">
        <v>28</v>
      </c>
    </row>
    <row r="41" spans="1:13">
      <c r="A41" s="78" t="s">
        <v>262</v>
      </c>
      <c r="B41" s="22">
        <v>600</v>
      </c>
      <c r="C41" s="22">
        <v>600</v>
      </c>
      <c r="D41" s="22">
        <v>600</v>
      </c>
      <c r="E41" s="22">
        <v>1200</v>
      </c>
      <c r="F41" s="22">
        <v>1200</v>
      </c>
      <c r="G41" s="22">
        <v>1200</v>
      </c>
      <c r="H41">
        <v>700</v>
      </c>
      <c r="I41">
        <v>1000</v>
      </c>
      <c r="J41">
        <v>1300</v>
      </c>
      <c r="K41">
        <v>1300</v>
      </c>
      <c r="L41">
        <v>1300</v>
      </c>
      <c r="M41">
        <v>1300</v>
      </c>
    </row>
    <row r="42" spans="1:13">
      <c r="A42" s="78" t="s">
        <v>263</v>
      </c>
      <c r="B42" s="22">
        <v>1100</v>
      </c>
      <c r="C42" s="22">
        <v>1550</v>
      </c>
      <c r="D42" s="22">
        <v>2325</v>
      </c>
      <c r="E42" s="22">
        <v>2325</v>
      </c>
      <c r="F42" s="22">
        <v>3225</v>
      </c>
      <c r="G42" s="22">
        <v>3235</v>
      </c>
    </row>
    <row r="43" spans="1:13">
      <c r="A43" s="78" t="s">
        <v>322</v>
      </c>
      <c r="B43" s="78">
        <v>50</v>
      </c>
      <c r="C43" s="78">
        <v>70</v>
      </c>
      <c r="D43" s="78">
        <v>100</v>
      </c>
      <c r="E43" s="59">
        <v>160</v>
      </c>
      <c r="F43" s="78">
        <v>195</v>
      </c>
      <c r="G43" s="78">
        <v>235</v>
      </c>
      <c r="H43">
        <v>80</v>
      </c>
      <c r="I43">
        <v>130</v>
      </c>
      <c r="J43">
        <v>130</v>
      </c>
      <c r="K43">
        <v>240</v>
      </c>
      <c r="L43">
        <v>240</v>
      </c>
      <c r="M43">
        <v>410</v>
      </c>
    </row>
    <row r="44" spans="1:13">
      <c r="A44" s="78" t="s">
        <v>324</v>
      </c>
      <c r="B44" s="22">
        <v>17</v>
      </c>
      <c r="C44" s="22">
        <v>20</v>
      </c>
      <c r="D44" s="22">
        <v>22</v>
      </c>
      <c r="E44" s="9">
        <v>25</v>
      </c>
      <c r="F44" s="22">
        <v>31</v>
      </c>
      <c r="G44" s="22">
        <v>36</v>
      </c>
    </row>
    <row r="45" spans="1:13">
      <c r="A45" s="78" t="s">
        <v>264</v>
      </c>
      <c r="B45" s="22">
        <v>20</v>
      </c>
      <c r="C45" s="22">
        <v>30</v>
      </c>
      <c r="D45" s="22">
        <v>30</v>
      </c>
      <c r="E45" s="9">
        <v>40</v>
      </c>
      <c r="F45" s="22">
        <v>55</v>
      </c>
      <c r="G45" s="22">
        <v>55</v>
      </c>
    </row>
    <row r="46" spans="1:13">
      <c r="A46" s="78" t="s">
        <v>464</v>
      </c>
      <c r="B46" s="22">
        <v>0.34</v>
      </c>
      <c r="C46" s="22">
        <v>0.44</v>
      </c>
      <c r="D46" s="22">
        <v>0.44</v>
      </c>
      <c r="E46" s="9">
        <v>0.9</v>
      </c>
      <c r="F46" s="22">
        <v>0.9</v>
      </c>
      <c r="G46" s="22">
        <v>0.9</v>
      </c>
    </row>
    <row r="47" spans="1:13">
      <c r="A47" s="78" t="s">
        <v>62</v>
      </c>
      <c r="B47" s="22">
        <v>5</v>
      </c>
      <c r="C47" s="22">
        <v>7</v>
      </c>
      <c r="D47" s="22">
        <v>8</v>
      </c>
      <c r="E47" s="9">
        <v>9</v>
      </c>
      <c r="F47" s="22">
        <v>11</v>
      </c>
      <c r="G47" s="22">
        <v>12</v>
      </c>
    </row>
    <row r="48" spans="1:13">
      <c r="A48" s="78" t="s">
        <v>323</v>
      </c>
      <c r="B48" s="22">
        <v>2</v>
      </c>
      <c r="C48" s="22">
        <v>2</v>
      </c>
      <c r="D48" s="22">
        <v>2</v>
      </c>
      <c r="E48" s="9">
        <v>2</v>
      </c>
      <c r="F48" s="22">
        <v>2</v>
      </c>
      <c r="G48" s="22">
        <v>2</v>
      </c>
    </row>
    <row r="49" spans="1:13">
      <c r="A49" s="59"/>
    </row>
    <row r="50" spans="1:13" s="262" customFormat="1">
      <c r="A50" s="228" t="s">
        <v>511</v>
      </c>
      <c r="B50" s="422"/>
      <c r="C50" s="422"/>
      <c r="D50" s="422"/>
      <c r="E50" s="422"/>
      <c r="F50" s="422"/>
      <c r="G50" s="422"/>
      <c r="H50" s="422"/>
      <c r="I50" s="422"/>
      <c r="J50" s="422"/>
      <c r="K50" s="422"/>
      <c r="L50" s="422"/>
      <c r="M50" s="423"/>
    </row>
    <row r="51" spans="1:13" s="262" customFormat="1">
      <c r="A51" s="228"/>
      <c r="B51" s="422" t="s">
        <v>308</v>
      </c>
      <c r="C51" s="422"/>
      <c r="D51" s="422"/>
      <c r="E51" s="422"/>
      <c r="F51" s="422"/>
      <c r="G51" s="422"/>
      <c r="H51" s="422" t="s">
        <v>309</v>
      </c>
      <c r="I51" s="422"/>
      <c r="J51" s="422"/>
      <c r="K51" s="422"/>
      <c r="L51" s="422"/>
      <c r="M51" s="423"/>
    </row>
    <row r="52" spans="1:13" s="262" customFormat="1">
      <c r="A52" s="228"/>
      <c r="B52" s="424" t="s">
        <v>320</v>
      </c>
      <c r="C52" s="424" t="s">
        <v>326</v>
      </c>
      <c r="D52" s="424" t="s">
        <v>325</v>
      </c>
      <c r="E52" s="359" t="s">
        <v>327</v>
      </c>
      <c r="F52" s="359" t="s">
        <v>328</v>
      </c>
      <c r="G52" s="359" t="s">
        <v>329</v>
      </c>
      <c r="H52" s="424" t="s">
        <v>320</v>
      </c>
      <c r="I52" s="424" t="s">
        <v>326</v>
      </c>
      <c r="J52" s="424" t="s">
        <v>325</v>
      </c>
      <c r="K52" s="359" t="s">
        <v>327</v>
      </c>
      <c r="L52" s="359" t="s">
        <v>328</v>
      </c>
      <c r="M52" s="359" t="s">
        <v>329</v>
      </c>
    </row>
    <row r="53" spans="1:13">
      <c r="A53" s="78" t="s">
        <v>307</v>
      </c>
      <c r="B53" s="22">
        <v>300</v>
      </c>
      <c r="C53" s="22">
        <v>400</v>
      </c>
      <c r="D53" s="22">
        <v>400</v>
      </c>
      <c r="E53" s="22">
        <v>600</v>
      </c>
      <c r="F53" s="22">
        <v>700</v>
      </c>
      <c r="G53" s="22">
        <v>700</v>
      </c>
    </row>
    <row r="54" spans="1:13">
      <c r="A54" s="78" t="s">
        <v>310</v>
      </c>
      <c r="B54" s="22">
        <v>40</v>
      </c>
      <c r="C54" s="22">
        <v>40</v>
      </c>
      <c r="D54" s="22">
        <v>40</v>
      </c>
      <c r="E54" s="22">
        <v>45</v>
      </c>
      <c r="F54" s="22">
        <v>65</v>
      </c>
      <c r="G54" s="22">
        <v>65</v>
      </c>
    </row>
    <row r="55" spans="1:13">
      <c r="A55" s="78" t="s">
        <v>311</v>
      </c>
      <c r="B55" s="22">
        <v>400</v>
      </c>
      <c r="C55" s="22">
        <v>400</v>
      </c>
      <c r="D55" s="22">
        <v>400</v>
      </c>
      <c r="E55" s="22">
        <v>400</v>
      </c>
      <c r="F55" s="22">
        <v>400</v>
      </c>
      <c r="G55" s="22">
        <v>400</v>
      </c>
    </row>
    <row r="56" spans="1:13">
      <c r="A56" s="78" t="s">
        <v>316</v>
      </c>
      <c r="B56" s="22">
        <v>6</v>
      </c>
      <c r="C56" s="22">
        <v>7</v>
      </c>
      <c r="D56" s="22">
        <v>10</v>
      </c>
      <c r="E56" s="22">
        <v>10</v>
      </c>
      <c r="F56" s="22">
        <v>10</v>
      </c>
      <c r="G56" s="22">
        <v>10</v>
      </c>
    </row>
    <row r="57" spans="1:13">
      <c r="A57" s="78" t="s">
        <v>188</v>
      </c>
      <c r="B57" s="22">
        <v>30</v>
      </c>
      <c r="C57" s="22">
        <v>55</v>
      </c>
      <c r="D57" s="22">
        <v>55</v>
      </c>
      <c r="E57" s="22">
        <v>60</v>
      </c>
      <c r="F57" s="22">
        <v>60</v>
      </c>
      <c r="G57" s="22">
        <v>75</v>
      </c>
    </row>
    <row r="58" spans="1:13">
      <c r="A58" s="78" t="s">
        <v>312</v>
      </c>
      <c r="B58" s="22">
        <v>0.5</v>
      </c>
      <c r="C58" s="22">
        <v>0.7</v>
      </c>
      <c r="D58" s="22">
        <v>0.9</v>
      </c>
      <c r="E58" s="22">
        <v>1</v>
      </c>
      <c r="F58" s="22">
        <v>1.2</v>
      </c>
      <c r="G58" s="22">
        <v>1</v>
      </c>
    </row>
    <row r="59" spans="1:13">
      <c r="A59" s="78" t="s">
        <v>313</v>
      </c>
      <c r="B59" s="22">
        <v>0.6</v>
      </c>
      <c r="C59" s="22">
        <v>0.8</v>
      </c>
      <c r="D59" s="22">
        <v>1</v>
      </c>
      <c r="E59" s="22">
        <v>1.2</v>
      </c>
      <c r="F59" s="22">
        <v>1.4</v>
      </c>
      <c r="G59" s="22">
        <v>1.2</v>
      </c>
    </row>
    <row r="60" spans="1:13">
      <c r="A60" s="78" t="s">
        <v>463</v>
      </c>
      <c r="B60" s="22">
        <v>8</v>
      </c>
      <c r="C60" s="22">
        <v>11</v>
      </c>
      <c r="D60" s="22">
        <v>13</v>
      </c>
      <c r="E60" s="22">
        <v>13</v>
      </c>
      <c r="F60" s="22">
        <v>14</v>
      </c>
      <c r="G60" s="22">
        <v>14</v>
      </c>
    </row>
    <row r="61" spans="1:13">
      <c r="A61" s="78" t="s">
        <v>314</v>
      </c>
      <c r="B61" s="22">
        <v>0.9</v>
      </c>
      <c r="C61" s="22">
        <v>0.9</v>
      </c>
      <c r="D61" s="22">
        <v>1.6</v>
      </c>
      <c r="E61" s="22">
        <v>1.6</v>
      </c>
      <c r="F61" s="22">
        <v>2</v>
      </c>
      <c r="G61" s="22">
        <v>2</v>
      </c>
    </row>
    <row r="62" spans="1:13">
      <c r="A62" s="78" t="s">
        <v>315</v>
      </c>
      <c r="B62" s="22">
        <v>1</v>
      </c>
      <c r="C62" s="22">
        <v>1</v>
      </c>
      <c r="D62" s="78">
        <v>1</v>
      </c>
      <c r="E62" s="78">
        <v>1</v>
      </c>
      <c r="F62" s="78">
        <v>1</v>
      </c>
      <c r="G62" s="78">
        <v>1</v>
      </c>
      <c r="I62">
        <v>1.8</v>
      </c>
      <c r="J62">
        <v>1.8</v>
      </c>
      <c r="K62">
        <v>2.4</v>
      </c>
      <c r="L62">
        <v>2.4</v>
      </c>
      <c r="M62">
        <v>2.4</v>
      </c>
    </row>
    <row r="63" spans="1:13">
      <c r="A63" s="78" t="s">
        <v>265</v>
      </c>
      <c r="B63" s="78">
        <v>80</v>
      </c>
      <c r="C63" s="78">
        <v>100</v>
      </c>
      <c r="D63" s="78">
        <v>120</v>
      </c>
      <c r="E63" s="78">
        <v>140</v>
      </c>
      <c r="F63" s="78">
        <v>150</v>
      </c>
      <c r="G63" s="78">
        <v>200</v>
      </c>
      <c r="H63">
        <v>150</v>
      </c>
      <c r="I63">
        <v>200</v>
      </c>
      <c r="J63">
        <v>300</v>
      </c>
      <c r="K63">
        <v>300</v>
      </c>
      <c r="L63">
        <v>400</v>
      </c>
      <c r="M63">
        <v>400</v>
      </c>
    </row>
    <row r="64" spans="1:13">
      <c r="A64" s="78" t="s">
        <v>321</v>
      </c>
      <c r="B64" s="22">
        <v>9</v>
      </c>
      <c r="C64" s="22">
        <v>13</v>
      </c>
      <c r="D64" s="22">
        <v>16</v>
      </c>
      <c r="E64" s="22">
        <v>27</v>
      </c>
      <c r="F64" s="22">
        <v>27</v>
      </c>
      <c r="G64" s="22">
        <v>26</v>
      </c>
    </row>
    <row r="65" spans="1:13">
      <c r="A65" s="78" t="s">
        <v>262</v>
      </c>
      <c r="B65" s="22">
        <v>600</v>
      </c>
      <c r="C65" s="22">
        <v>600</v>
      </c>
      <c r="D65" s="22">
        <v>600</v>
      </c>
      <c r="E65" s="22">
        <v>1200</v>
      </c>
      <c r="F65" s="22">
        <v>1200</v>
      </c>
      <c r="G65" s="22">
        <v>1200</v>
      </c>
      <c r="H65">
        <v>700</v>
      </c>
      <c r="I65">
        <v>1000</v>
      </c>
      <c r="J65">
        <v>1300</v>
      </c>
      <c r="K65">
        <v>1300</v>
      </c>
      <c r="L65">
        <v>1300</v>
      </c>
      <c r="M65">
        <v>1300</v>
      </c>
    </row>
    <row r="66" spans="1:13">
      <c r="A66" s="78" t="s">
        <v>263</v>
      </c>
      <c r="B66" s="22">
        <v>1100</v>
      </c>
      <c r="C66" s="22">
        <v>1550</v>
      </c>
      <c r="D66" s="22">
        <v>2325</v>
      </c>
      <c r="E66" s="22">
        <v>2325</v>
      </c>
      <c r="F66" s="22">
        <v>3225</v>
      </c>
      <c r="G66" s="22">
        <v>3235</v>
      </c>
    </row>
    <row r="67" spans="1:13">
      <c r="A67" s="78" t="s">
        <v>322</v>
      </c>
      <c r="B67" s="78">
        <v>50</v>
      </c>
      <c r="C67" s="78">
        <v>70</v>
      </c>
      <c r="D67" s="78">
        <v>100</v>
      </c>
      <c r="E67" s="78">
        <v>120</v>
      </c>
      <c r="F67" s="78">
        <v>195</v>
      </c>
      <c r="G67" s="78">
        <v>235</v>
      </c>
      <c r="H67">
        <v>80</v>
      </c>
      <c r="I67">
        <v>130</v>
      </c>
      <c r="J67">
        <v>130</v>
      </c>
      <c r="K67">
        <v>240</v>
      </c>
      <c r="L67">
        <v>360</v>
      </c>
      <c r="M67">
        <v>360</v>
      </c>
    </row>
    <row r="68" spans="1:13">
      <c r="A68" s="78" t="s">
        <v>324</v>
      </c>
      <c r="B68" s="22">
        <v>17</v>
      </c>
      <c r="C68" s="22">
        <v>20</v>
      </c>
      <c r="D68" s="22">
        <v>22</v>
      </c>
      <c r="E68" s="9">
        <v>25</v>
      </c>
      <c r="F68" s="22">
        <v>31</v>
      </c>
      <c r="G68" s="22">
        <v>36</v>
      </c>
    </row>
    <row r="69" spans="1:13">
      <c r="A69" s="78" t="s">
        <v>264</v>
      </c>
      <c r="B69" s="22">
        <v>20</v>
      </c>
      <c r="C69" s="22">
        <v>30</v>
      </c>
      <c r="D69" s="22">
        <v>30</v>
      </c>
      <c r="E69" s="22">
        <v>40</v>
      </c>
      <c r="F69" s="22">
        <v>55</v>
      </c>
      <c r="G69" s="22">
        <v>55</v>
      </c>
    </row>
    <row r="70" spans="1:13">
      <c r="A70" s="78" t="s">
        <v>464</v>
      </c>
      <c r="B70" s="22">
        <v>0.34</v>
      </c>
      <c r="C70" s="22">
        <v>0.44</v>
      </c>
      <c r="D70" s="22">
        <v>0.44</v>
      </c>
      <c r="E70" s="22">
        <v>0.7</v>
      </c>
      <c r="F70" s="22">
        <v>0.7</v>
      </c>
      <c r="G70" s="22">
        <v>0.7</v>
      </c>
    </row>
    <row r="71" spans="1:13">
      <c r="A71" s="78" t="s">
        <v>62</v>
      </c>
      <c r="B71" s="22">
        <v>5</v>
      </c>
      <c r="C71" s="22">
        <v>7</v>
      </c>
      <c r="D71" s="22">
        <v>8</v>
      </c>
      <c r="E71" s="22">
        <v>9</v>
      </c>
      <c r="F71" s="22">
        <v>11</v>
      </c>
      <c r="G71" s="22">
        <v>12</v>
      </c>
    </row>
    <row r="72" spans="1:13">
      <c r="A72" s="78" t="s">
        <v>323</v>
      </c>
      <c r="B72" s="22">
        <v>2</v>
      </c>
      <c r="C72" s="22">
        <v>2</v>
      </c>
      <c r="D72" s="22">
        <v>2</v>
      </c>
      <c r="E72" s="22">
        <v>2</v>
      </c>
      <c r="F72" s="22">
        <v>2</v>
      </c>
      <c r="G72" s="22">
        <v>2</v>
      </c>
    </row>
    <row r="74" spans="1:13">
      <c r="A74" s="77" t="s">
        <v>330</v>
      </c>
      <c r="B74" s="77"/>
      <c r="C74" s="22"/>
    </row>
    <row r="75" spans="1:13" ht="30">
      <c r="A75" s="77" t="s">
        <v>331</v>
      </c>
      <c r="B75" s="77"/>
      <c r="C75" s="78" t="s">
        <v>332</v>
      </c>
    </row>
    <row r="76" spans="1:13">
      <c r="A76" s="239" t="s">
        <v>335</v>
      </c>
      <c r="B76" s="239"/>
      <c r="C76" s="78" t="s">
        <v>333</v>
      </c>
    </row>
    <row r="77" spans="1:13">
      <c r="A77" s="77" t="s">
        <v>334</v>
      </c>
      <c r="B77" s="77"/>
      <c r="C77" s="22">
        <v>150</v>
      </c>
    </row>
    <row r="78" spans="1:13" ht="45">
      <c r="A78" s="77" t="s">
        <v>336</v>
      </c>
      <c r="B78" s="77"/>
      <c r="C78" s="22">
        <v>200</v>
      </c>
    </row>
    <row r="79" spans="1:13" ht="45">
      <c r="A79" s="77" t="s">
        <v>337</v>
      </c>
      <c r="B79" s="77"/>
      <c r="C79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BMI child</vt:lpstr>
      <vt:lpstr>child TER</vt:lpstr>
      <vt:lpstr>child</vt:lpstr>
      <vt:lpstr>I&amp;O</vt:lpstr>
      <vt:lpstr>Basic diet cal</vt:lpstr>
      <vt:lpstr>Diet chart</vt:lpstr>
      <vt:lpstr>Nutri Dashb</vt:lpstr>
      <vt:lpstr>RDAs -adults</vt:lpstr>
      <vt:lpstr>RDA-child</vt:lpstr>
      <vt:lpstr>Adults</vt:lpstr>
      <vt:lpstr>Oils</vt:lpstr>
      <vt:lpstr>Sheet1</vt:lpstr>
      <vt:lpstr>Sheet2</vt:lpstr>
      <vt:lpstr>'BMI child'!Print_Area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Binita Jha</dc:creator>
  <cp:lastModifiedBy>Ranjith</cp:lastModifiedBy>
  <cp:lastPrinted>2015-02-06T09:47:58Z</cp:lastPrinted>
  <dcterms:created xsi:type="dcterms:W3CDTF">2014-08-19T08:40:31Z</dcterms:created>
  <dcterms:modified xsi:type="dcterms:W3CDTF">2015-12-23T17:15:32Z</dcterms:modified>
</cp:coreProperties>
</file>